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SunitaPfitzner\Public First Dropbox\Policy and Research Team\Polling\Archived Work\2024\11 - Transform Justice\Polling Team Resources\Nat Rep\"/>
    </mc:Choice>
  </mc:AlternateContent>
  <xr:revisionPtr revIDLastSave="0" documentId="13_ncr:1_{249D516E-0063-41E1-9C4E-C051896766FB}"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6" sheetId="19" r:id="rId18"/>
    <sheet name="Table 17" sheetId="20" r:id="rId19"/>
    <sheet name="Table 18" sheetId="21" r:id="rId20"/>
    <sheet name="Table 19" sheetId="22" r:id="rId21"/>
    <sheet name="Table 20" sheetId="23" r:id="rId22"/>
    <sheet name="Table 21" sheetId="24" r:id="rId23"/>
    <sheet name="Table 22" sheetId="25" r:id="rId24"/>
    <sheet name="Table 23" sheetId="26" r:id="rId25"/>
    <sheet name="Table 24" sheetId="27" r:id="rId26"/>
    <sheet name="Table 25" sheetId="28" r:id="rId27"/>
    <sheet name="Table 26" sheetId="29" r:id="rId28"/>
    <sheet name="Table 27" sheetId="30" r:id="rId29"/>
    <sheet name="Table 28" sheetId="31" r:id="rId30"/>
    <sheet name="Table 29" sheetId="32" r:id="rId31"/>
    <sheet name="Table 30" sheetId="33" r:id="rId32"/>
    <sheet name="Table 31" sheetId="34" r:id="rId33"/>
    <sheet name="Table 32" sheetId="35" r:id="rId34"/>
    <sheet name="Table 33" sheetId="36" r:id="rId35"/>
    <sheet name="Table 34" sheetId="37" r:id="rId36"/>
    <sheet name="Table 35" sheetId="38" r:id="rId37"/>
    <sheet name="Table 36" sheetId="39" r:id="rId38"/>
    <sheet name="Table 37" sheetId="40" r:id="rId39"/>
    <sheet name="Table 38" sheetId="41" r:id="rId40"/>
    <sheet name="Table 39" sheetId="42" r:id="rId41"/>
    <sheet name="Table 40" sheetId="43" r:id="rId42"/>
    <sheet name="Table 41" sheetId="44" r:id="rId43"/>
    <sheet name="Table 42" sheetId="45" r:id="rId44"/>
    <sheet name="Table 43" sheetId="46" r:id="rId45"/>
    <sheet name="Table 44" sheetId="47" r:id="rId46"/>
    <sheet name="Table 45" sheetId="48" r:id="rId47"/>
    <sheet name="Table 46" sheetId="49" r:id="rId48"/>
    <sheet name="Table 47" sheetId="50" r:id="rId49"/>
    <sheet name="Table 48" sheetId="51" r:id="rId50"/>
    <sheet name="Table 49" sheetId="52" r:id="rId51"/>
    <sheet name="Table 50" sheetId="53" r:id="rId52"/>
    <sheet name="Table 51" sheetId="54" r:id="rId53"/>
    <sheet name="Table 52" sheetId="55" r:id="rId54"/>
    <sheet name="Table 53" sheetId="56" r:id="rId55"/>
    <sheet name="Table 54" sheetId="57" r:id="rId56"/>
    <sheet name="Table 55" sheetId="58" r:id="rId57"/>
    <sheet name="Table 56" sheetId="59" r:id="rId58"/>
    <sheet name="Table 57" sheetId="60" r:id="rId59"/>
    <sheet name="Table 58" sheetId="61" r:id="rId60"/>
    <sheet name="Table 59" sheetId="62" r:id="rId61"/>
    <sheet name="Table 60" sheetId="63" r:id="rId62"/>
    <sheet name="Table 61" sheetId="64" r:id="rId63"/>
    <sheet name="Table 62" sheetId="65" r:id="rId64"/>
    <sheet name="Table 63" sheetId="66" r:id="rId65"/>
    <sheet name="Table 64" sheetId="67" r:id="rId66"/>
    <sheet name="Table 65" sheetId="68" r:id="rId67"/>
    <sheet name="Table 66" sheetId="69" r:id="rId68"/>
    <sheet name="Table 67" sheetId="70" r:id="rId69"/>
    <sheet name="Table 68" sheetId="71" r:id="rId70"/>
    <sheet name="Table 69" sheetId="72" r:id="rId71"/>
    <sheet name="Table 70" sheetId="73" r:id="rId72"/>
    <sheet name="Table 71" sheetId="74" r:id="rId73"/>
    <sheet name="Table 72" sheetId="75" r:id="rId74"/>
    <sheet name="Table 73" sheetId="76" r:id="rId75"/>
    <sheet name="Table 74" sheetId="77" r:id="rId76"/>
    <sheet name="Table 75" sheetId="78" r:id="rId77"/>
    <sheet name="Table 76" sheetId="79" r:id="rId78"/>
    <sheet name="Table 77" sheetId="80" r:id="rId79"/>
    <sheet name="Table 78" sheetId="81" r:id="rId80"/>
    <sheet name="Table 79" sheetId="82" r:id="rId81"/>
    <sheet name="Table 80" sheetId="83" r:id="rId82"/>
    <sheet name="Table 81" sheetId="84" r:id="rId83"/>
    <sheet name="Table 82" sheetId="85" r:id="rId84"/>
    <sheet name="Table 83" sheetId="86" r:id="rId85"/>
    <sheet name="Table 84" sheetId="87" r:id="rId86"/>
    <sheet name="Table 85" sheetId="88" r:id="rId87"/>
    <sheet name="Table 86" sheetId="89" r:id="rId88"/>
    <sheet name="Table 87" sheetId="90" r:id="rId89"/>
    <sheet name="Table 88" sheetId="91" r:id="rId90"/>
    <sheet name="Table 89" sheetId="92" r:id="rId91"/>
    <sheet name="Table 90" sheetId="93" r:id="rId92"/>
    <sheet name="Table 91" sheetId="94" r:id="rId93"/>
    <sheet name="Table 92" sheetId="95" r:id="rId94"/>
    <sheet name="Table 93" sheetId="96" r:id="rId95"/>
    <sheet name="Table 94" sheetId="97" r:id="rId96"/>
    <sheet name="Table 95" sheetId="98" r:id="rId97"/>
    <sheet name="Table 96" sheetId="99" r:id="rId98"/>
    <sheet name="Table 97" sheetId="100" r:id="rId99"/>
    <sheet name="Table 98" sheetId="101" r:id="rId100"/>
    <sheet name="Table 99" sheetId="102" r:id="rId101"/>
    <sheet name="Table 100" sheetId="103" r:id="rId102"/>
    <sheet name="Table 101" sheetId="104" r:id="rId103"/>
    <sheet name="Table 102" sheetId="105" r:id="rId104"/>
    <sheet name="Table 103" sheetId="106" r:id="rId105"/>
    <sheet name="Table 104" sheetId="107" r:id="rId106"/>
    <sheet name="Table 105" sheetId="108" r:id="rId107"/>
    <sheet name="Table 106" sheetId="109" r:id="rId108"/>
    <sheet name="Table 107" sheetId="110" r:id="rId109"/>
    <sheet name="Table 108" sheetId="111" r:id="rId110"/>
    <sheet name="Table 109" sheetId="112" r:id="rId111"/>
    <sheet name="Table 110" sheetId="113" r:id="rId112"/>
    <sheet name="Table 111" sheetId="114" r:id="rId113"/>
    <sheet name="Table 112" sheetId="115" r:id="rId114"/>
    <sheet name="Table 113" sheetId="116" r:id="rId115"/>
    <sheet name="Table 114" sheetId="117" r:id="rId116"/>
    <sheet name="Table 115" sheetId="118" r:id="rId117"/>
    <sheet name="Table 116" sheetId="119" r:id="rId118"/>
    <sheet name="Table 117" sheetId="120" r:id="rId119"/>
    <sheet name="Table 118" sheetId="121" r:id="rId120"/>
    <sheet name="Table 119" sheetId="122" r:id="rId121"/>
    <sheet name="Table 120" sheetId="123" r:id="rId122"/>
    <sheet name="Table 121" sheetId="124" r:id="rId123"/>
    <sheet name="Table 122" sheetId="125" r:id="rId124"/>
    <sheet name="Table 123" sheetId="126" r:id="rId125"/>
    <sheet name="Table 124" sheetId="127" r:id="rId126"/>
    <sheet name="Table 125" sheetId="128" r:id="rId127"/>
    <sheet name="Table 126" sheetId="129" r:id="rId128"/>
    <sheet name="Table 127" sheetId="130" r:id="rId129"/>
    <sheet name="Table 128" sheetId="131" r:id="rId130"/>
    <sheet name="Table 129" sheetId="132" r:id="rId131"/>
    <sheet name="Table 130" sheetId="133" r:id="rId132"/>
    <sheet name="Table 131" sheetId="134" r:id="rId133"/>
    <sheet name="Table 132" sheetId="135" r:id="rId134"/>
    <sheet name="Table 133" sheetId="136" r:id="rId135"/>
    <sheet name="Table 134" sheetId="137" r:id="rId136"/>
    <sheet name="Table 135" sheetId="138" r:id="rId137"/>
    <sheet name="Table 136" sheetId="139" r:id="rId138"/>
    <sheet name="Table 137" sheetId="140" r:id="rId139"/>
    <sheet name="Table 138" sheetId="141" r:id="rId140"/>
    <sheet name="Table 139" sheetId="142" r:id="rId141"/>
    <sheet name="Table 140" sheetId="143" r:id="rId142"/>
    <sheet name="Table 141" sheetId="144" r:id="rId143"/>
    <sheet name="Table 142" sheetId="145" r:id="rId144"/>
    <sheet name="Table 143" sheetId="146" r:id="rId145"/>
    <sheet name="Table 144" sheetId="147" r:id="rId146"/>
    <sheet name="Table 145" sheetId="148" r:id="rId147"/>
    <sheet name="Table 146" sheetId="149" r:id="rId148"/>
    <sheet name="Table 147" sheetId="150" r:id="rId149"/>
    <sheet name="Table 148" sheetId="151" r:id="rId150"/>
    <sheet name="Table 149" sheetId="152" r:id="rId151"/>
    <sheet name="Table 150" sheetId="153" r:id="rId152"/>
    <sheet name="Table 151" sheetId="154" r:id="rId153"/>
    <sheet name="Table 152" sheetId="155" r:id="rId154"/>
    <sheet name="Table 153" sheetId="156" r:id="rId155"/>
    <sheet name="Table 154" sheetId="157" r:id="rId156"/>
    <sheet name="Table 155" sheetId="158" r:id="rId157"/>
    <sheet name="Table 156" sheetId="159" r:id="rId158"/>
    <sheet name="Table 157" sheetId="160" r:id="rId159"/>
    <sheet name="Table 158" sheetId="161" r:id="rId160"/>
    <sheet name="Table 159" sheetId="162" r:id="rId161"/>
    <sheet name="Table 160" sheetId="163" r:id="rId162"/>
    <sheet name="Table 161" sheetId="164" r:id="rId163"/>
    <sheet name="Table 162" sheetId="165" r:id="rId164"/>
    <sheet name="Table 163" sheetId="166" r:id="rId165"/>
    <sheet name="Table 164" sheetId="167" r:id="rId166"/>
    <sheet name="Table 165" sheetId="168" r:id="rId167"/>
    <sheet name="Table 166" sheetId="169" r:id="rId168"/>
    <sheet name="Table 167" sheetId="170" r:id="rId169"/>
    <sheet name="Table 168" sheetId="171" r:id="rId170"/>
    <sheet name="Table 169" sheetId="172" r:id="rId171"/>
    <sheet name="Table 170" sheetId="173" r:id="rId172"/>
    <sheet name="Table 171" sheetId="174" r:id="rId173"/>
    <sheet name="Table 172" sheetId="175" r:id="rId174"/>
    <sheet name="Table 173" sheetId="176" r:id="rId175"/>
    <sheet name="Table 174" sheetId="177" r:id="rId176"/>
    <sheet name="Table 175" sheetId="178" r:id="rId177"/>
    <sheet name="Table 176" sheetId="179" r:id="rId178"/>
    <sheet name="Table 177" sheetId="180" r:id="rId179"/>
    <sheet name="Table 178" sheetId="181" r:id="rId180"/>
    <sheet name="Table 179" sheetId="182" r:id="rId18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182" l="1"/>
  <c r="B16" i="181"/>
  <c r="B22" i="180"/>
  <c r="B22" i="179"/>
  <c r="B22" i="178"/>
  <c r="B22" i="177"/>
  <c r="B22" i="176"/>
  <c r="B22" i="175"/>
  <c r="B22" i="174"/>
  <c r="B22" i="173"/>
  <c r="B21" i="172"/>
  <c r="B21" i="171"/>
  <c r="B21" i="170"/>
  <c r="B21" i="169"/>
  <c r="B16" i="168"/>
  <c r="B16" i="167"/>
  <c r="B16" i="166"/>
  <c r="B16" i="165"/>
  <c r="B16" i="164"/>
  <c r="B16" i="163"/>
  <c r="B16" i="162"/>
  <c r="B16" i="161"/>
  <c r="B16" i="160"/>
  <c r="B16" i="159"/>
  <c r="B16" i="158"/>
  <c r="B16" i="157"/>
  <c r="B16" i="156"/>
  <c r="B16" i="155"/>
  <c r="B16" i="154"/>
  <c r="B16" i="153"/>
  <c r="B16" i="152"/>
  <c r="B16" i="151"/>
  <c r="B22" i="150"/>
  <c r="B22" i="149"/>
  <c r="B22" i="148"/>
  <c r="B22" i="147"/>
  <c r="B22" i="146"/>
  <c r="B22" i="145"/>
  <c r="B22" i="144"/>
  <c r="B22" i="143"/>
  <c r="B22" i="142"/>
  <c r="B22" i="141"/>
  <c r="B22" i="140"/>
  <c r="B22" i="139"/>
  <c r="B22" i="138"/>
  <c r="B22" i="137"/>
  <c r="B22" i="136"/>
  <c r="B22" i="135"/>
  <c r="B22" i="134"/>
  <c r="B22" i="133"/>
  <c r="B22" i="132"/>
  <c r="B22" i="131"/>
  <c r="B18" i="130"/>
  <c r="B18" i="129"/>
  <c r="B18" i="128"/>
  <c r="B18" i="127"/>
  <c r="B18" i="126"/>
  <c r="B18" i="125"/>
  <c r="B18" i="124"/>
  <c r="B18" i="123"/>
  <c r="B18" i="122"/>
  <c r="B18" i="121"/>
  <c r="B18" i="120"/>
  <c r="B18" i="119"/>
  <c r="B18" i="118"/>
  <c r="B18" i="117"/>
  <c r="B18" i="116"/>
  <c r="B18" i="115"/>
  <c r="B18" i="114"/>
  <c r="B18" i="113"/>
  <c r="B18" i="112"/>
  <c r="B18" i="111"/>
  <c r="B18" i="110"/>
  <c r="B18" i="109"/>
  <c r="B22" i="108"/>
  <c r="B22" i="107"/>
  <c r="B22" i="106"/>
  <c r="B22" i="105"/>
  <c r="B22" i="104"/>
  <c r="B22" i="103"/>
  <c r="B22" i="102"/>
  <c r="B22" i="101"/>
  <c r="B17" i="100"/>
  <c r="B17" i="99"/>
  <c r="B17" i="98"/>
  <c r="B17" i="97"/>
  <c r="B17" i="96"/>
  <c r="B17" i="95"/>
  <c r="B17" i="94"/>
  <c r="B17" i="93"/>
  <c r="B17" i="92"/>
  <c r="B17" i="91"/>
  <c r="B18" i="90"/>
  <c r="B18" i="89"/>
  <c r="B18" i="88"/>
  <c r="B18" i="87"/>
  <c r="B18" i="86"/>
  <c r="B18" i="85"/>
  <c r="B18" i="84"/>
  <c r="B18" i="83"/>
  <c r="B18" i="82"/>
  <c r="B18" i="81"/>
  <c r="B20" i="80"/>
  <c r="B22" i="79"/>
  <c r="B21" i="78"/>
  <c r="B27" i="77"/>
  <c r="B16" i="76"/>
  <c r="B16" i="75"/>
  <c r="B16" i="74"/>
  <c r="B16" i="73"/>
  <c r="B16" i="72"/>
  <c r="B16" i="71"/>
  <c r="B16" i="70"/>
  <c r="B16" i="69"/>
  <c r="B16" i="68"/>
  <c r="B16" i="67"/>
  <c r="B16" i="66"/>
  <c r="B16" i="65"/>
  <c r="B16" i="64"/>
  <c r="B16" i="63"/>
  <c r="B16" i="62"/>
  <c r="B16" i="61"/>
  <c r="B16" i="60"/>
  <c r="B16" i="59"/>
  <c r="B16" i="58"/>
  <c r="B16" i="57"/>
  <c r="B19" i="56"/>
  <c r="B19" i="55"/>
  <c r="B19" i="54"/>
  <c r="B19" i="53"/>
  <c r="B19" i="52"/>
  <c r="B19" i="51"/>
  <c r="B19" i="50"/>
  <c r="B19" i="49"/>
  <c r="B22" i="48"/>
  <c r="B22" i="47"/>
  <c r="B22" i="46"/>
  <c r="B22" i="45"/>
  <c r="B22" i="44"/>
  <c r="B22" i="43"/>
  <c r="B22" i="42"/>
  <c r="B22" i="41"/>
  <c r="B22" i="40"/>
  <c r="B22" i="39"/>
  <c r="B22" i="38"/>
  <c r="B22" i="37"/>
  <c r="B22" i="36"/>
  <c r="B29" i="35"/>
  <c r="B27" i="34"/>
  <c r="B19" i="33"/>
  <c r="B25" i="32"/>
  <c r="B19" i="31"/>
  <c r="B28" i="30"/>
  <c r="B16" i="29"/>
  <c r="B17" i="28"/>
  <c r="B22" i="27"/>
  <c r="B21" i="26"/>
  <c r="B21" i="25"/>
  <c r="B17" i="24"/>
  <c r="B20" i="23"/>
  <c r="B20" i="22"/>
  <c r="B20" i="21"/>
  <c r="B20" i="20"/>
  <c r="B20" i="19"/>
  <c r="B20" i="17"/>
  <c r="B20" i="16"/>
  <c r="B20" i="15"/>
  <c r="B20" i="14"/>
  <c r="B20" i="13"/>
  <c r="B20" i="12"/>
  <c r="B20" i="11"/>
  <c r="B20" i="10"/>
  <c r="B18" i="9"/>
  <c r="B18" i="8"/>
  <c r="B18" i="7"/>
  <c r="B22" i="6"/>
  <c r="B22" i="5"/>
  <c r="B22" i="4"/>
  <c r="E187" i="2"/>
  <c r="D187" i="2"/>
  <c r="E186" i="2"/>
  <c r="D186" i="2"/>
  <c r="E185" i="2"/>
  <c r="D185" i="2"/>
  <c r="E184" i="2"/>
  <c r="D184" i="2"/>
  <c r="E183" i="2"/>
  <c r="D183" i="2"/>
  <c r="E182" i="2"/>
  <c r="D182" i="2"/>
  <c r="E181" i="2"/>
  <c r="D181" i="2"/>
  <c r="E180" i="2"/>
  <c r="D180" i="2"/>
  <c r="E179" i="2"/>
  <c r="D179" i="2"/>
  <c r="D178" i="2"/>
  <c r="E177" i="2"/>
  <c r="D177" i="2"/>
  <c r="E176" i="2"/>
  <c r="D176" i="2"/>
  <c r="E175" i="2"/>
  <c r="D175" i="2"/>
  <c r="D174" i="2"/>
  <c r="E173" i="2"/>
  <c r="D173" i="2"/>
  <c r="E172" i="2"/>
  <c r="D172" i="2"/>
  <c r="E171" i="2"/>
  <c r="D171" i="2"/>
  <c r="E170" i="2"/>
  <c r="D170" i="2"/>
  <c r="E169" i="2"/>
  <c r="D169" i="2"/>
  <c r="D168" i="2"/>
  <c r="E167" i="2"/>
  <c r="D167" i="2"/>
  <c r="E166" i="2"/>
  <c r="D166" i="2"/>
  <c r="E165" i="2"/>
  <c r="D165" i="2"/>
  <c r="E164" i="2"/>
  <c r="D164" i="2"/>
  <c r="E163" i="2"/>
  <c r="D163" i="2"/>
  <c r="D162" i="2"/>
  <c r="E161" i="2"/>
  <c r="D161" i="2"/>
  <c r="E160" i="2"/>
  <c r="D160" i="2"/>
  <c r="E159" i="2"/>
  <c r="D159" i="2"/>
  <c r="E158" i="2"/>
  <c r="D158" i="2"/>
  <c r="E157" i="2"/>
  <c r="D157" i="2"/>
  <c r="D156" i="2"/>
  <c r="E155" i="2"/>
  <c r="D155" i="2"/>
  <c r="E154" i="2"/>
  <c r="D154" i="2"/>
  <c r="E153" i="2"/>
  <c r="D153" i="2"/>
  <c r="E152" i="2"/>
  <c r="D152" i="2"/>
  <c r="D151" i="2"/>
  <c r="E150" i="2"/>
  <c r="D150" i="2"/>
  <c r="E149" i="2"/>
  <c r="D149" i="2"/>
  <c r="E148" i="2"/>
  <c r="D148" i="2"/>
  <c r="E147" i="2"/>
  <c r="D147" i="2"/>
  <c r="D146" i="2"/>
  <c r="E145" i="2"/>
  <c r="D145" i="2"/>
  <c r="E144" i="2"/>
  <c r="D144" i="2"/>
  <c r="E143" i="2"/>
  <c r="D143" i="2"/>
  <c r="E142" i="2"/>
  <c r="D142" i="2"/>
  <c r="D141" i="2"/>
  <c r="E140" i="2"/>
  <c r="D140" i="2"/>
  <c r="E139" i="2"/>
  <c r="D139" i="2"/>
  <c r="E138" i="2"/>
  <c r="D138" i="2"/>
  <c r="E137" i="2"/>
  <c r="D137" i="2"/>
  <c r="D136" i="2"/>
  <c r="E135" i="2"/>
  <c r="D135" i="2"/>
  <c r="E134" i="2"/>
  <c r="D134" i="2"/>
  <c r="E133" i="2"/>
  <c r="D133" i="2"/>
  <c r="E132" i="2"/>
  <c r="D132" i="2"/>
  <c r="E131" i="2"/>
  <c r="D131" i="2"/>
  <c r="E130" i="2"/>
  <c r="D130" i="2"/>
  <c r="E129" i="2"/>
  <c r="D129" i="2"/>
  <c r="E128" i="2"/>
  <c r="D128" i="2"/>
  <c r="E127" i="2"/>
  <c r="D127" i="2"/>
  <c r="E126" i="2"/>
  <c r="D126" i="2"/>
  <c r="D125" i="2"/>
  <c r="E124" i="2"/>
  <c r="D124" i="2"/>
  <c r="E123" i="2"/>
  <c r="D123" i="2"/>
  <c r="E122" i="2"/>
  <c r="D122" i="2"/>
  <c r="E121" i="2"/>
  <c r="D121" i="2"/>
  <c r="E120" i="2"/>
  <c r="D120" i="2"/>
  <c r="E119" i="2"/>
  <c r="D119" i="2"/>
  <c r="E118" i="2"/>
  <c r="D118" i="2"/>
  <c r="E117" i="2"/>
  <c r="D117" i="2"/>
  <c r="E116" i="2"/>
  <c r="D116" i="2"/>
  <c r="E115" i="2"/>
  <c r="D115" i="2"/>
  <c r="D114" i="2"/>
  <c r="E113" i="2"/>
  <c r="D113" i="2"/>
  <c r="E112" i="2"/>
  <c r="D112" i="2"/>
  <c r="E111" i="2"/>
  <c r="D111" i="2"/>
  <c r="E110" i="2"/>
  <c r="D110" i="2"/>
  <c r="E109" i="2"/>
  <c r="D109" i="2"/>
  <c r="E108" i="2"/>
  <c r="D108" i="2"/>
  <c r="D107" i="2"/>
  <c r="E106" i="2"/>
  <c r="D106" i="2"/>
  <c r="E105" i="2"/>
  <c r="D105" i="2"/>
  <c r="E104" i="2"/>
  <c r="D104" i="2"/>
  <c r="E103" i="2"/>
  <c r="D103" i="2"/>
  <c r="E102" i="2"/>
  <c r="D102" i="2"/>
  <c r="E101" i="2"/>
  <c r="D101" i="2"/>
  <c r="E100" i="2"/>
  <c r="D100" i="2"/>
  <c r="E99" i="2"/>
  <c r="D99" i="2"/>
  <c r="E98" i="2"/>
  <c r="D98" i="2"/>
  <c r="E97" i="2"/>
  <c r="D97" i="2"/>
  <c r="D96" i="2"/>
  <c r="E95" i="2"/>
  <c r="D95" i="2"/>
  <c r="E94" i="2"/>
  <c r="D94" i="2"/>
  <c r="E93" i="2"/>
  <c r="D93" i="2"/>
  <c r="E92" i="2"/>
  <c r="D92" i="2"/>
  <c r="E91" i="2"/>
  <c r="D91" i="2"/>
  <c r="E90" i="2"/>
  <c r="D90" i="2"/>
  <c r="E89" i="2"/>
  <c r="D89" i="2"/>
  <c r="E88" i="2"/>
  <c r="D88" i="2"/>
  <c r="E87" i="2"/>
  <c r="D87"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D71" i="2"/>
  <c r="E70" i="2"/>
  <c r="D70" i="2"/>
  <c r="E69" i="2"/>
  <c r="D69" i="2"/>
  <c r="E68" i="2"/>
  <c r="D68" i="2"/>
  <c r="E67" i="2"/>
  <c r="D67" i="2"/>
  <c r="E66" i="2"/>
  <c r="D66" i="2"/>
  <c r="E65" i="2"/>
  <c r="D65" i="2"/>
  <c r="E64" i="2"/>
  <c r="D64" i="2"/>
  <c r="E63" i="2"/>
  <c r="D63"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2" i="2"/>
  <c r="D22" i="2"/>
  <c r="E21" i="2"/>
  <c r="D21" i="2"/>
  <c r="E20" i="2"/>
  <c r="D20" i="2"/>
  <c r="E19" i="2"/>
  <c r="D19" i="2"/>
  <c r="E18" i="2"/>
  <c r="D18" i="2"/>
  <c r="E17" i="2"/>
  <c r="D17" i="2"/>
  <c r="E16" i="2"/>
  <c r="D16" i="2"/>
  <c r="D15" i="2"/>
  <c r="E14" i="2"/>
  <c r="D14" i="2"/>
  <c r="E13" i="2"/>
  <c r="D13" i="2"/>
  <c r="D12" i="2"/>
  <c r="E11" i="2"/>
  <c r="D11" i="2"/>
  <c r="E10" i="2"/>
  <c r="D10" i="2"/>
  <c r="D9" i="2"/>
  <c r="D6" i="2"/>
  <c r="F20" i="1"/>
</calcChain>
</file>

<file path=xl/sharedStrings.xml><?xml version="1.0" encoding="utf-8"?>
<sst xmlns="http://schemas.openxmlformats.org/spreadsheetml/2006/main" count="17507" uniqueCount="555">
  <si>
    <t>Public First Poll for Transform Justice (NatRep)</t>
  </si>
  <si>
    <t>Fieldwork:</t>
  </si>
  <si>
    <t>15th Nov - 29th Nov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</si>
  <si>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</si>
  <si>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</si>
  <si>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</si>
  <si>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</si>
  <si>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</si>
  <si>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</si>
  <si>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</si>
  <si>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</si>
  <si>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</si>
  <si>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</si>
  <si>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</si>
  <si>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</si>
  <si>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</si>
  <si>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</si>
  <si>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</si>
  <si>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</si>
  <si>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</si>
  <si>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</si>
  <si>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</si>
  <si>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</si>
  <si>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</si>
  <si>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</si>
  <si>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</si>
  <si>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</si>
  <si>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</si>
  <si>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</si>
  <si>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</si>
  <si>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</si>
  <si>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</si>
  <si>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</si>
  <si>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</si>
  <si>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</si>
  <si>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</si>
  <si>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</si>
  <si>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</si>
  <si>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</si>
  <si>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</si>
  <si>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</si>
  <si>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</si>
  <si>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</si>
  <si>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Labour</t>
  </si>
  <si>
    <t>Conservative</t>
  </si>
  <si>
    <t>Liberal Democrats</t>
  </si>
  <si>
    <t>Reform UK</t>
  </si>
  <si>
    <t>The Green Party</t>
  </si>
  <si>
    <t>Don't Know</t>
  </si>
  <si>
    <t>GCSE or equivalent (Scottish National/O Level)</t>
  </si>
  <si>
    <t>A Level or equivalent (GCE/Higher/Advanced Higher)</t>
  </si>
  <si>
    <t>University Undergraduate Degree (BA/BSc)</t>
  </si>
  <si>
    <t>University Postgraduate Degree (MA/MSc/MPhil)</t>
  </si>
  <si>
    <t>Doctorate (PhD/DPHil)</t>
  </si>
  <si>
    <t>Yes</t>
  </si>
  <si>
    <t>No</t>
  </si>
  <si>
    <t>Reported to police</t>
  </si>
  <si>
    <t>Reported to an organisation</t>
  </si>
  <si>
    <t>Not reported</t>
  </si>
  <si>
    <t>Out-of-court resolution</t>
  </si>
  <si>
    <t>In court</t>
  </si>
  <si>
    <t>Unresolved</t>
  </si>
  <si>
    <t>Ethnic minority</t>
  </si>
  <si>
    <t>White</t>
  </si>
  <si>
    <t>Race</t>
  </si>
  <si>
    <t>Other</t>
  </si>
  <si>
    <t>Gender</t>
  </si>
  <si>
    <t>Age</t>
  </si>
  <si>
    <t>Social Grade</t>
  </si>
  <si>
    <t>Region</t>
  </si>
  <si>
    <t>Vote Intention</t>
  </si>
  <si>
    <t>Education</t>
  </si>
  <si>
    <t>Victim</t>
  </si>
  <si>
    <t>Reported incident?</t>
  </si>
  <si>
    <t>Case dealing</t>
  </si>
  <si>
    <t>Protected characteristic</t>
  </si>
  <si>
    <t>Religious minority</t>
  </si>
  <si>
    <t>LGBTQIA+</t>
  </si>
  <si>
    <t>Disability</t>
  </si>
  <si>
    <t>Victim targeted for a protected characteristic</t>
  </si>
  <si>
    <t>Protected characteristic targeted for?</t>
  </si>
  <si>
    <t>Has a criminal record</t>
  </si>
  <si>
    <t>Knows someone with a criminal record</t>
  </si>
  <si>
    <t xml:space="preserve"> Too much court time is wasted on minor offences</t>
  </si>
  <si>
    <t xml:space="preserve"> Many crimes can be resolved by the police without needing to involve the courts</t>
  </si>
  <si>
    <t>Strongly Agree</t>
  </si>
  <si>
    <t>Somewhat agree</t>
  </si>
  <si>
    <t>Neither Agree nor Disagree</t>
  </si>
  <si>
    <t>Somewhat disagree</t>
  </si>
  <si>
    <t>Strongly Disagree</t>
  </si>
  <si>
    <t>Don’t Know</t>
  </si>
  <si>
    <t>Total Agree:</t>
  </si>
  <si>
    <t>Total Disagree:</t>
  </si>
  <si>
    <t>Net:</t>
  </si>
  <si>
    <t>Grid Summary: Do you agree or disagree with the following?</t>
  </si>
  <si>
    <t>Fieldwork:  15th Nov - 29th Nov 2024</t>
  </si>
  <si>
    <t>Data weighted by interlocking age &amp; gender, region and social grade to Nationally Representative Proportions</t>
  </si>
  <si>
    <t>BASE: All Respondents</t>
  </si>
  <si>
    <t>Do you agree or disagree with the following?: Many crimes can be resolved by the police without needing to involve the courts</t>
  </si>
  <si>
    <t>Do you agree or disagree with the following?: Too much court time is wasted on minor offences</t>
  </si>
  <si>
    <t xml:space="preserve"> Supporting people who have been verbally abused because of their race, faith, disability or sexuality</t>
  </si>
  <si>
    <t xml:space="preserve"> Deterring people from verbally abusing people because of their race, faith, disability or sexuality </t>
  </si>
  <si>
    <t>Very effective</t>
  </si>
  <si>
    <t>Somewhat effective</t>
  </si>
  <si>
    <t>Somewhat ineffective</t>
  </si>
  <si>
    <t>Very ineffective</t>
  </si>
  <si>
    <t>Don’t know</t>
  </si>
  <si>
    <t>Grid Summary: To what extent do you think the police and courts are effective in each of the following? </t>
  </si>
  <si>
    <t>To what extent do you think the police and courts are effective in each of the following? : Supporting people who have been verbally abused because of their race, faith, disability or sexuality</t>
  </si>
  <si>
    <t xml:space="preserve">To what extent do you think the police and courts are effective in each of the following? : Deterring people from verbally abusing people because of their race, faith, disability or sexuality </t>
  </si>
  <si>
    <t xml:space="preserve"> If you are paying attention, select "Not very important"</t>
  </si>
  <si>
    <t xml:space="preserve"> For the victim to be able to forget the whole thing happened</t>
  </si>
  <si>
    <t xml:space="preserve"> For the victim to receive financial compensation</t>
  </si>
  <si>
    <t xml:space="preserve"> To let the victim have their day in court</t>
  </si>
  <si>
    <t xml:space="preserve"> For the person who committed the crime to apologise to the victim</t>
  </si>
  <si>
    <t xml:space="preserve"> For the victim to get answers from the person who did it about why they did what they did (i.e. restorative justice)</t>
  </si>
  <si>
    <t xml:space="preserve"> For the person who did it to be rehabilitated</t>
  </si>
  <si>
    <t xml:space="preserve"> For the victim to get the mental, physical, and emotional support they need to process what happened</t>
  </si>
  <si>
    <t xml:space="preserve"> To have the crime acknowledged by the police </t>
  </si>
  <si>
    <t xml:space="preserve"> For the person who did it not to do it to anyone else</t>
  </si>
  <si>
    <t xml:space="preserve"> For the person who did it not to do it to the victim again</t>
  </si>
  <si>
    <t xml:space="preserve"> To get the crime resolved quickly</t>
  </si>
  <si>
    <t xml:space="preserve"> To punish the person who committed the crime</t>
  </si>
  <si>
    <t>Very important</t>
  </si>
  <si>
    <t>Somewhat important</t>
  </si>
  <si>
    <t>Not very important</t>
  </si>
  <si>
    <t>Not at all important</t>
  </si>
  <si>
    <t>Total Important:</t>
  </si>
  <si>
    <t>Grid Summary: In your view, after a crime occurs, how important are each of the following?   </t>
  </si>
  <si>
    <t xml:space="preserve">In your view, after a crime occurs, how important are each of the following?   : To have the crime acknowledged by the police </t>
  </si>
  <si>
    <t>In your view, after a crime occurs, how important are each of the following?   : For the person who committed the crime to apologise to the victim</t>
  </si>
  <si>
    <t>In your view, after a crime occurs, how important are each of the following?   : For the victim to receive financial compensation</t>
  </si>
  <si>
    <t>In your view, after a crime occurs, how important are each of the following?   : To punish the person who committed the crime</t>
  </si>
  <si>
    <t>In your view, after a crime occurs, how important are each of the following?   : For the victim to be able to forget the whole thing happened</t>
  </si>
  <si>
    <t>In your view, after a crime occurs, how important are each of the following?   : For the person who did it not to do it to the victim again</t>
  </si>
  <si>
    <t>In your view, after a crime occurs, how important are each of the following?   : For the person who did it not to do it to anyone else</t>
  </si>
  <si>
    <t>In your view, after a crime occurs, how important are each of the following?   : To let the victim have their day in court</t>
  </si>
  <si>
    <t>In your view, after a crime occurs, how important are each of the following?   : For the victim to get answers from the person who did it about why they did what they did (i.e. restorative justice)</t>
  </si>
  <si>
    <t>In your view, after a crime occurs, how important are each of the following?   : To get the crime resolved quickly</t>
  </si>
  <si>
    <t>In your view, after a crime occurs, how important are each of the following?   : For the person who did it to be rehabilitated</t>
  </si>
  <si>
    <t>In your view, after a crime occurs, how important are each of the following?   : For the victim to get the mental, physical, and emotional support they need to process what happened</t>
  </si>
  <si>
    <t>This is much longer than it should be</t>
  </si>
  <si>
    <t>This takes about the right amount of time</t>
  </si>
  <si>
    <t>This is much quicker than it should be</t>
  </si>
  <si>
    <t xml:space="preserve"> According to the Government’s criminal court statistics, the average duration for a case from receipt to completion at the Magistrates’ Court is 182 days. Which of the following comes closest to your view?</t>
  </si>
  <si>
    <t>It means courts can focus on the most serious crimes</t>
  </si>
  <si>
    <t>It resolves things more quickly for victims</t>
  </si>
  <si>
    <t>It is more cost effective</t>
  </si>
  <si>
    <t>It gives victims more of a say in what happens</t>
  </si>
  <si>
    <t>It is more of a deterrence for people thinking of committing a crime</t>
  </si>
  <si>
    <t>It makes the person who did it less likely to commit further crimes</t>
  </si>
  <si>
    <t>Other (Please Specify)</t>
  </si>
  <si>
    <t xml:space="preserve"> apologise to the victim;  pay compensation or a financial penalty; or complete a behaviour change programme. What, if anything, do you think are the advantages of resolving crimes without them going to court?Select any which apply</t>
  </si>
  <si>
    <t>It means criminals are let off too easily</t>
  </si>
  <si>
    <t>It is less of a deterrence for people thinking of committing a crime</t>
  </si>
  <si>
    <t>It makes the person who did it more likely to reoffend</t>
  </si>
  <si>
    <t>It relies too much on the police to be fair</t>
  </si>
  <si>
    <t>It does not provide closure to victims</t>
  </si>
  <si>
    <t>It is less cost effective</t>
  </si>
  <si>
    <t>What, if anything, do you think are the disadvantages of resolving crimes without them going to court?Select any which apply</t>
  </si>
  <si>
    <t>Strongly support</t>
  </si>
  <si>
    <t>Somewhat support</t>
  </si>
  <si>
    <t>Neither support nor oppose</t>
  </si>
  <si>
    <t>Somewhat oppose</t>
  </si>
  <si>
    <t>Strongly oppose</t>
  </si>
  <si>
    <t>Don't know</t>
  </si>
  <si>
    <t>Total Support:</t>
  </si>
  <si>
    <t>Total Oppose:</t>
  </si>
  <si>
    <t xml:space="preserve"> Generally speaking, would you say you support or oppose policies to resolve more crimes without going to court?</t>
  </si>
  <si>
    <t>Most crimes should go to court</t>
  </si>
  <si>
    <t>There are some crimes which should be resolved out of court, but not many</t>
  </si>
  <si>
    <t>Most crimes should be resolved out of court</t>
  </si>
  <si>
    <t xml:space="preserve"> Which of the following comes closest to your view?</t>
  </si>
  <si>
    <t>For minor offences, going to court should be the last resort</t>
  </si>
  <si>
    <t>For minor offences, going to court should be the first resort</t>
  </si>
  <si>
    <t>None of these things have happened to me</t>
  </si>
  <si>
    <t>Been verbally abused</t>
  </si>
  <si>
    <t>Experienced an online/phone fraud</t>
  </si>
  <si>
    <t>Had something stolen from you (e.g. a mobile phone)</t>
  </si>
  <si>
    <t>Had your home or car damaged/defaced</t>
  </si>
  <si>
    <t>Been kicked/hit/punched without a lasting physical injury</t>
  </si>
  <si>
    <t>Had your home burgled</t>
  </si>
  <si>
    <t>Been sexually harassed</t>
  </si>
  <si>
    <t>Been stalked</t>
  </si>
  <si>
    <t>Been kicked/hit/punched such that you suffered a lasting physical injury</t>
  </si>
  <si>
    <t>Been sexually assaulted</t>
  </si>
  <si>
    <t>Another incident (You may specify)</t>
  </si>
  <si>
    <t>Been mugged</t>
  </si>
  <si>
    <t>Been raped</t>
  </si>
  <si>
    <t>Prefer not to specify</t>
  </si>
  <si>
    <t>Have any of the following happened to you in the last four years? Please select all that apply</t>
  </si>
  <si>
    <t>Definitely</t>
  </si>
  <si>
    <t>Probably</t>
  </si>
  <si>
    <t>Probably not</t>
  </si>
  <si>
    <t>Definitely not</t>
  </si>
  <si>
    <t>Don’t Know / Unsure</t>
  </si>
  <si>
    <t>Prefer not to say</t>
  </si>
  <si>
    <t xml:space="preserve"> You said earlier that you were a victim of a crime that has occurred in the past four years. In your opinion, was this harmful act targeted directly towards you because of who you are?For example, because of your race/ethnicity, your immigration status, your sexual orientation, your gender, your religion, because you are disabled, or because you are transgender.</t>
  </si>
  <si>
    <t>BASE: Question randomly assigned to respondents</t>
  </si>
  <si>
    <t>Gender (perceived or actual)</t>
  </si>
  <si>
    <t>Race/ethnicity (perceived or actual)</t>
  </si>
  <si>
    <t>Social status (perceived or actual)</t>
  </si>
  <si>
    <t>Age (perceived or actual)</t>
  </si>
  <si>
    <t>Religion (perceived or actual)</t>
  </si>
  <si>
    <t>Immigrant status (perceived or actual)</t>
  </si>
  <si>
    <t>Sexual orientation (perceived or actual)</t>
  </si>
  <si>
    <t>Physical disability (perceived or actual)</t>
  </si>
  <si>
    <t>Learning disability (perceived or actual)</t>
  </si>
  <si>
    <t>Transgender identity (perceived or actual)</t>
  </si>
  <si>
    <t>Other (please specify)</t>
  </si>
  <si>
    <t>0</t>
  </si>
  <si>
    <t>*</t>
  </si>
  <si>
    <t>You said you think you were targeted because of who you are. Which of the following characteristics were you targeted for?Please think of the most recent incident that occurred and select all that you feel you were targeted for.</t>
  </si>
  <si>
    <t>BASE: Question displayed when the Question "You said earlier that you were a victim of a crime that has occurred in the past four years. In your opinion, was this harmful act targeted directly towards you because of who you are?For example, because of your race/ethnicity, your immigration status, your sexual orientation, your gender, your religion, because you are disabled, or because you are transgender." is one of the following answers ("Definitely","Probably")</t>
  </si>
  <si>
    <t>Yes, I reported it to the police</t>
  </si>
  <si>
    <t>Yes, I reported it to another organisation (e.g. a support service, employer)</t>
  </si>
  <si>
    <t>Yes, someone else reported it to the police</t>
  </si>
  <si>
    <t>No, it was not reported</t>
  </si>
  <si>
    <t xml:space="preserve"> As far as you are aware, was this incident reported?If you have experienced more than one of these incidents, please think about the most recent.</t>
  </si>
  <si>
    <t>It wasn’t worth reporting</t>
  </si>
  <si>
    <t>I didn’t think the police would be able to do anything about it</t>
  </si>
  <si>
    <t>I dealt with it myself</t>
  </si>
  <si>
    <t>I didn’t think the police would take it seriously</t>
  </si>
  <si>
    <t>I was embarrassed</t>
  </si>
  <si>
    <t>I didn’t think it was a crime</t>
  </si>
  <si>
    <t>I was worried it would make matters worse</t>
  </si>
  <si>
    <t>I didn't have time</t>
  </si>
  <si>
    <t>I didn’t think the person was responsible for their actions (e.g. children, person with mental health problems, etc.)</t>
  </si>
  <si>
    <t>It wasn’t my problem</t>
  </si>
  <si>
    <t>I tried but no one would listen</t>
  </si>
  <si>
    <t>You said this incident was not reported. Why is this?Select any which apply.</t>
  </si>
  <si>
    <t>BASE: Question displayed when the Question "As far as you are aware, was this incident reported?If you have experienced more than one of these incidents, please think about the most recent." is one of the following answers ("No, it was not reported")</t>
  </si>
  <si>
    <t>It affected me emotionally (e.g. anger, shock, crying)</t>
  </si>
  <si>
    <t>It made me less confident</t>
  </si>
  <si>
    <t>I lost trust in other people/the public</t>
  </si>
  <si>
    <t>It affected me psychologically (e.g. depression, anxiety, panic attacks, difficulty sleeping)</t>
  </si>
  <si>
    <t>I lost money</t>
  </si>
  <si>
    <t>I changed the times and places I went out</t>
  </si>
  <si>
    <t>It affected me physically (e.g. headaches, changes in appetite, muscle tension)</t>
  </si>
  <si>
    <t>It didn’t affect me</t>
  </si>
  <si>
    <t>My relationships were negatively impacted</t>
  </si>
  <si>
    <t>I took time off work</t>
  </si>
  <si>
    <t>I was injured or hospitalised as a direct result</t>
  </si>
  <si>
    <t>I took time off school/college/university</t>
  </si>
  <si>
    <t>I lost my job</t>
  </si>
  <si>
    <t>Which of the following impacts, if any, did this incident have on you?Please select all that apply.</t>
  </si>
  <si>
    <t xml:space="preserve"> For the person who did it not to do it to me again</t>
  </si>
  <si>
    <t xml:space="preserve"> To punish the person who did it</t>
  </si>
  <si>
    <t xml:space="preserve"> To forget the whole thing happened</t>
  </si>
  <si>
    <t xml:space="preserve"> To have the crime acknowledged by the police</t>
  </si>
  <si>
    <t xml:space="preserve"> To get answers from the person who did it about why they did what they did (restorative justice)</t>
  </si>
  <si>
    <t xml:space="preserve"> To get an apology from the person who did it</t>
  </si>
  <si>
    <t xml:space="preserve"> To get the mental, physical, and emotional support I needed to process and recover from what had happened</t>
  </si>
  <si>
    <t xml:space="preserve"> To get monetary compensation</t>
  </si>
  <si>
    <t xml:space="preserve"> To have my day in court</t>
  </si>
  <si>
    <t>Not applicable</t>
  </si>
  <si>
    <t>Total Not A:</t>
  </si>
  <si>
    <t>Grid Summary: After this incident occurred, how important were each of the following to you, if at all?</t>
  </si>
  <si>
    <t>After this incident occurred, how important were each of the following to you, if at all?: To have the crime acknowledged by the police</t>
  </si>
  <si>
    <t>After this incident occurred, how important were each of the following to you, if at all?: To get an apology from the person who did it</t>
  </si>
  <si>
    <t>After this incident occurred, how important were each of the following to you, if at all?: To get monetary compensation</t>
  </si>
  <si>
    <t>After this incident occurred, how important were each of the following to you, if at all?: To punish the person who did it</t>
  </si>
  <si>
    <t>After this incident occurred, how important were each of the following to you, if at all?: To forget the whole thing happened</t>
  </si>
  <si>
    <t>After this incident occurred, how important were each of the following to you, if at all?: For the person who did it not to do it to me again</t>
  </si>
  <si>
    <t>After this incident occurred, how important were each of the following to you, if at all?: For the person who did it not to do it to anyone else</t>
  </si>
  <si>
    <t>After this incident occurred, how important were each of the following to you, if at all?: To have my day in court</t>
  </si>
  <si>
    <t>After this incident occurred, how important were each of the following to you, if at all?: To get answers from the person who did it about why they did what they did (restorative justice)</t>
  </si>
  <si>
    <t>After this incident occurred, how important were each of the following to you, if at all?: To get the crime resolved quickly</t>
  </si>
  <si>
    <t>After this incident occurred, how important were each of the following to you, if at all?: For the person who did it to be rehabilitated</t>
  </si>
  <si>
    <t>After this incident occurred, how important were each of the following to you, if at all?: To get the mental, physical, and emotional support I needed to process and recover from what had happened</t>
  </si>
  <si>
    <t xml:space="preserve"> My family</t>
  </si>
  <si>
    <t xml:space="preserve"> My friends</t>
  </si>
  <si>
    <t xml:space="preserve"> My workplace</t>
  </si>
  <si>
    <t xml:space="preserve"> The police</t>
  </si>
  <si>
    <t xml:space="preserve"> The courts and justice system</t>
  </si>
  <si>
    <t xml:space="preserve"> Victim support charities or services</t>
  </si>
  <si>
    <t>This provided me with a lot of support</t>
  </si>
  <si>
    <t>This provided me with some support</t>
  </si>
  <si>
    <t>This did not provide me with much support</t>
  </si>
  <si>
    <t>This did not provide me with any support</t>
  </si>
  <si>
    <t>N/A - they did not know about what happened</t>
  </si>
  <si>
    <t>Grid Summary: To what extent were each of the following helpful in supporting you after the crime occurred? </t>
  </si>
  <si>
    <t>To what extent were each of the following helpful in supporting you after the crime occurred? : My family</t>
  </si>
  <si>
    <t>To what extent were each of the following helpful in supporting you after the crime occurred? : My friends</t>
  </si>
  <si>
    <t>To what extent were each of the following helpful in supporting you after the crime occurred? : My workplace</t>
  </si>
  <si>
    <t>To what extent were each of the following helpful in supporting you after the crime occurred? : The police</t>
  </si>
  <si>
    <t>To what extent were each of the following helpful in supporting you after the crime occurred? : The courts and justice system</t>
  </si>
  <si>
    <t>To what extent were each of the following helpful in supporting you after the crime occurred? : Victim support charities or services</t>
  </si>
  <si>
    <t>It was resolved by the police without going to court (e.g. community resolution or caution)</t>
  </si>
  <si>
    <t>The person who did it was prosecuted and sent to court</t>
  </si>
  <si>
    <t>It was not resolved by the police</t>
  </si>
  <si>
    <t>It has not yet been resolved</t>
  </si>
  <si>
    <t>I don’t know what happened to the case</t>
  </si>
  <si>
    <t xml:space="preserve"> How was your case dealt with?</t>
  </si>
  <si>
    <t>BASE: Question displayed when the Question "As far as you are aware, was this incident reported?If you have experienced more than one of these incidents, please think about the most recent." is one of the following answers ("Yes, I reported it to the police","Yes, I reported it to another organisation (e.g. a support service, employer)","Yes, someone else reported it to the police")</t>
  </si>
  <si>
    <t xml:space="preserve"> I received an apology from the person who committed the crime</t>
  </si>
  <si>
    <t xml:space="preserve"> I received financial compensation from the person who committed the crime </t>
  </si>
  <si>
    <t xml:space="preserve"> The person who committed the crime was required to attend a course or programme (e.g. for drugs, alcohol, or behaviour change)</t>
  </si>
  <si>
    <t xml:space="preserve"> The person who committed the crime was required to pay a fine</t>
  </si>
  <si>
    <t xml:space="preserve"> The person who committed the crime was required to do unpaid work in the community</t>
  </si>
  <si>
    <t xml:space="preserve"> I met the person who committed the crime to discuss what happened and how it should be resolved (restorative justice)</t>
  </si>
  <si>
    <t xml:space="preserve"> The person who committed the crime received a community resolution</t>
  </si>
  <si>
    <t xml:space="preserve"> The person who committed the crime received a caution</t>
  </si>
  <si>
    <t>This happened in my case</t>
  </si>
  <si>
    <t>This did not happen in my case</t>
  </si>
  <si>
    <t>Grid Summary: You said your case was resolved by the police without going to court. Which of the following describes how your case was resolved? </t>
  </si>
  <si>
    <t>BASE: Question displayed when the Question "How was your case dealt with?" is one of the following answers ("It was resolved by the police without going to court (e.g. community resolution or caution)")</t>
  </si>
  <si>
    <t>You said your case was resolved by the police without going to court. Which of the following describes how your case was resolved? : I received an apology from the person who committed the crime</t>
  </si>
  <si>
    <t xml:space="preserve">You said your case was resolved by the police without going to court. Which of the following describes how your case was resolved? : I received financial compensation from the person who committed the crime </t>
  </si>
  <si>
    <t>You said your case was resolved by the police without going to court. Which of the following describes how your case was resolved? : The person who committed the crime was required to attend a course or programme (e.g. for drugs, alcohol, or behaviour change)</t>
  </si>
  <si>
    <t>You said your case was resolved by the police without going to court. Which of the following describes how your case was resolved? : The person who committed the crime was required to pay a fine</t>
  </si>
  <si>
    <t>You said your case was resolved by the police without going to court. Which of the following describes how your case was resolved? : The person who committed the crime was required to do unpaid work in the community</t>
  </si>
  <si>
    <t>You said your case was resolved by the police without going to court. Which of the following describes how your case was resolved? : I met the person who committed the crime to discuss what happened and how it should be resolved (restorative justice)</t>
  </si>
  <si>
    <t>You said your case was resolved by the police without going to court. Which of the following describes how your case was resolved? : The person who committed the crime received a community resolution</t>
  </si>
  <si>
    <t>You said your case was resolved by the police without going to court. Which of the following describes how your case was resolved? : The person who committed the crime received a caution</t>
  </si>
  <si>
    <t xml:space="preserve"> The accused pleaded guilty</t>
  </si>
  <si>
    <t xml:space="preserve"> The accused pleaded not guilty</t>
  </si>
  <si>
    <t xml:space="preserve"> I had to give evidence in court</t>
  </si>
  <si>
    <t xml:space="preserve"> The person was found not guilty / was acquitted</t>
  </si>
  <si>
    <t xml:space="preserve"> The person who committed the crime was fined</t>
  </si>
  <si>
    <t xml:space="preserve"> The person who committed the crime was given a community sentence (e.g. unpaid work in the community, alcohol or drug treatment, curfew, supervision by the probation service, etc.)</t>
  </si>
  <si>
    <t xml:space="preserve"> The person who committed the crime was given a prison sentence</t>
  </si>
  <si>
    <t xml:space="preserve"> The person who committed the crime was required to pay compensation</t>
  </si>
  <si>
    <t xml:space="preserve"> The case collapsed/was dismissed</t>
  </si>
  <si>
    <t xml:space="preserve"> The case has not come to court yet / not finished</t>
  </si>
  <si>
    <t>Grid Summary: You said your case was prosecuted and sent to court. Which of the following best describes what happened in court?</t>
  </si>
  <si>
    <t>BASE: Question displayed when the Question "How was your case dealt with?" is one of the following answers ("The person who did it was prosecuted and sent to court")</t>
  </si>
  <si>
    <t>You said your case was prosecuted and sent to court. Which of the following best describes what happened in court?: The accused pleaded guilty</t>
  </si>
  <si>
    <t>You said your case was prosecuted and sent to court. Which of the following best describes what happened in court?: The accused pleaded not guilty</t>
  </si>
  <si>
    <t>You said your case was prosecuted and sent to court. Which of the following best describes what happened in court?: I had to give evidence in court</t>
  </si>
  <si>
    <t>You said your case was prosecuted and sent to court. Which of the following best describes what happened in court?: The person was found not guilty / was acquitted</t>
  </si>
  <si>
    <t>You said your case was prosecuted and sent to court. Which of the following best describes what happened in court?: The person who committed the crime was fined</t>
  </si>
  <si>
    <t>You said your case was prosecuted and sent to court. Which of the following best describes what happened in court?: The person who committed the crime was given a community sentence (e.g. unpaid work in the community, alcohol or drug treatment, curfew, supervision by the probation service, etc.)</t>
  </si>
  <si>
    <t>You said your case was prosecuted and sent to court. Which of the following best describes what happened in court?: The person who committed the crime was given a prison sentence</t>
  </si>
  <si>
    <t>You said your case was prosecuted and sent to court. Which of the following best describes what happened in court?: The person who committed the crime was required to pay compensation</t>
  </si>
  <si>
    <t>You said your case was prosecuted and sent to court. Which of the following best describes what happened in court?: The case collapsed/was dismissed</t>
  </si>
  <si>
    <t>You said your case was prosecuted and sent to court. Which of the following best describes what happened in court?: The case has not come to court yet / not finished</t>
  </si>
  <si>
    <t>Frustrating</t>
  </si>
  <si>
    <t>Slow</t>
  </si>
  <si>
    <t>Unsupportive</t>
  </si>
  <si>
    <t>Difficult</t>
  </si>
  <si>
    <t>Supportive</t>
  </si>
  <si>
    <t>Unjust</t>
  </si>
  <si>
    <t>Easy</t>
  </si>
  <si>
    <t>Speedy</t>
  </si>
  <si>
    <t>Healing</t>
  </si>
  <si>
    <t>Retraumatizing</t>
  </si>
  <si>
    <t>Rewarding</t>
  </si>
  <si>
    <t>Just</t>
  </si>
  <si>
    <t>And which of the following words best describes your experience of the criminal justice system’s response to the crime?Select any which apply</t>
  </si>
  <si>
    <t>7 - very satisfied</t>
  </si>
  <si>
    <t>6</t>
  </si>
  <si>
    <t>5</t>
  </si>
  <si>
    <t>4 - neither satisfied nor dissatisfied</t>
  </si>
  <si>
    <t>3</t>
  </si>
  <si>
    <t>2</t>
  </si>
  <si>
    <t>1 - very dissatisfied</t>
  </si>
  <si>
    <t xml:space="preserve"> And thinking generally, how satisfied or dissatisfied were you with how this case was resolved?</t>
  </si>
  <si>
    <t>BASE: Question displayed when the Question "How was your case dealt with?" is one of the following answers ("It was resolved by the police without going to court (e.g. community resolution or caution)","The person who did it was prosecuted and sent to court","It was not resolved by the police","I donâ€™t know what happened to the case")</t>
  </si>
  <si>
    <t>I avoided the stress of going to court</t>
  </si>
  <si>
    <t>It was dealt with quickly</t>
  </si>
  <si>
    <t>I had a say over how the issue should be dealt with</t>
  </si>
  <si>
    <t>It was the sensible thing to do</t>
  </si>
  <si>
    <t>I was supported mentally and emotionally throughout the process</t>
  </si>
  <si>
    <t>It meant the person could be rehabilitated</t>
  </si>
  <si>
    <t>The person who committed the crime avoided the stress of going to court</t>
  </si>
  <si>
    <t>None of the above, there were no benefits to having resolved my case out of court</t>
  </si>
  <si>
    <t>Which of the following do you see as benefits of having resolved your case outside of court, if any?Please select all that apply</t>
  </si>
  <si>
    <t>I felt like the person who committed the crime got off too easily</t>
  </si>
  <si>
    <t>None of the above, there were no drawbacks to having resolved my case out of court</t>
  </si>
  <si>
    <t>It didn’t fully address the issue</t>
  </si>
  <si>
    <t>I had no say over how the issue should be dealt with</t>
  </si>
  <si>
    <t>I didn’t get my day in court</t>
  </si>
  <si>
    <t>I feel like I could have been compensated more fairly in court</t>
  </si>
  <si>
    <t>Resolving it out of court took a long time</t>
  </si>
  <si>
    <t>Which of the following do you see as drawbacks of having resolved your case outside of court, if any?Please select all that apply</t>
  </si>
  <si>
    <t xml:space="preserve"> Yelling racial abuse at a stranger on the street</t>
  </si>
  <si>
    <t xml:space="preserve"> Writing a homophobic word on the side of a train</t>
  </si>
  <si>
    <t xml:space="preserve"> Shouting “Go back to your country” to a stranger on the street</t>
  </si>
  <si>
    <t xml:space="preserve"> Physically attacking someone because of their nationality</t>
  </si>
  <si>
    <t xml:space="preserve"> Refusing to serve someone at a restaurant because they are transgender</t>
  </si>
  <si>
    <t xml:space="preserve"> Vandalising a place of worship</t>
  </si>
  <si>
    <t xml:space="preserve"> Posting racial abuse on social media</t>
  </si>
  <si>
    <t xml:space="preserve"> Catcalling a woman on the street</t>
  </si>
  <si>
    <t xml:space="preserve"> Shouting at and calling a woman a “bitch” on the street</t>
  </si>
  <si>
    <t>This is a crime</t>
  </si>
  <si>
    <t>This is not a crime but it should be</t>
  </si>
  <si>
    <t>This is a crime but it shouldn’t be</t>
  </si>
  <si>
    <t>This is not a crime</t>
  </si>
  <si>
    <t>Grid Summary: As far as you are aware, which of the following are considered to be a crime?</t>
  </si>
  <si>
    <t>As far as you are aware, which of the following are considered to be a crime?: Yelling racial abuse at a stranger on the street</t>
  </si>
  <si>
    <t>As far as you are aware, which of the following are considered to be a crime?: Writing a homophobic word on the side of a train</t>
  </si>
  <si>
    <t>As far as you are aware, which of the following are considered to be a crime?: Shouting “Go back to your country” to a stranger on the street</t>
  </si>
  <si>
    <t>As far as you are aware, which of the following are considered to be a crime?: Physically attacking someone because of their nationality</t>
  </si>
  <si>
    <t>As far as you are aware, which of the following are considered to be a crime?: Refusing to serve someone at a restaurant because they are transgender</t>
  </si>
  <si>
    <t>As far as you are aware, which of the following are considered to be a crime?: Vandalising a place of worship</t>
  </si>
  <si>
    <t>As far as you are aware, which of the following are considered to be a crime?: Posting racial abuse on social media</t>
  </si>
  <si>
    <t>As far as you are aware, which of the following are considered to be a crime?: Catcalling a woman on the street</t>
  </si>
  <si>
    <t>As far as you are aware, which of the following are considered to be a crime?: Shouting at and calling a woman a “bitch” on the street</t>
  </si>
  <si>
    <t xml:space="preserve"> Refusing to serve someone at a restaurant because of their gender identity</t>
  </si>
  <si>
    <t>The police and the courts should be involved</t>
  </si>
  <si>
    <t>The police should be involved but it doesn’t need to go to court</t>
  </si>
  <si>
    <t>The police should not get involved</t>
  </si>
  <si>
    <t>Grid Summary: And in your view, how should each of these incidents be dealt with?</t>
  </si>
  <si>
    <t>And in your view, how should each of these incidents be dealt with?: Yelling racial abuse at a stranger on the street</t>
  </si>
  <si>
    <t>And in your view, how should each of these incidents be dealt with?: Writing a homophobic word on the side of a train</t>
  </si>
  <si>
    <t>And in your view, how should each of these incidents be dealt with?: Shouting “Go back to your country” to a stranger on the street</t>
  </si>
  <si>
    <t>And in your view, how should each of these incidents be dealt with?: Physically attacking someone because of their nationality</t>
  </si>
  <si>
    <t>And in your view, how should each of these incidents be dealt with?: Refusing to serve someone at a restaurant because of their gender identity</t>
  </si>
  <si>
    <t>And in your view, how should each of these incidents be dealt with?: Vandalising a place of worship</t>
  </si>
  <si>
    <t>And in your view, how should each of these incidents be dealt with?: Posting racial abuse on social media</t>
  </si>
  <si>
    <t>And in your view, how should each of these incidents be dealt with?: Catcalling a woman on the street</t>
  </si>
  <si>
    <t>And in your view, how should each of these incidents be dealt with?: Shouting at and calling a woman a “bitch” on the street</t>
  </si>
  <si>
    <t xml:space="preserve"> A hate crime is defined as any criminal offence which is perceived to be motivated by hostility or prejudice based on a person's race, religion, sexual orientation, disability, or transgender identity. This is specific towards verbal abuse, physical assault, or inciting others to commit violence towards a group. Hate crimes reported to the police are more likely to be prosecuted in court and receive a harsher sentence than similar behaviour which is not motivated by prejudice.  Currently, criminal offences motivated by hostility or prejudice towards women are not considered a hate crime. To what extent would you support or oppose expanding the definition of hate crime to include crimes towards women?</t>
  </si>
  <si>
    <t xml:space="preserve"> When a hate crime occurs, it’s important to respect the victim’s wishes on what they want to happen</t>
  </si>
  <si>
    <t xml:space="preserve"> The best way to tackle hate in the UK is by educating people on biases and improving cultural awareness</t>
  </si>
  <si>
    <t xml:space="preserve"> When a hate crime occurs, it should always be reported</t>
  </si>
  <si>
    <t xml:space="preserve"> The best way to tackle hate in the UK is by making sure people are punished</t>
  </si>
  <si>
    <t xml:space="preserve"> Labelling something as a hate crime is an effective way of reducing hate-related abuse imposing harsher penalties on the person who did it</t>
  </si>
  <si>
    <t xml:space="preserve"> When a hate crime occurs, the person who did it should always be taken to court</t>
  </si>
  <si>
    <t>Strongly agree</t>
  </si>
  <si>
    <t>Neither agree nor disagree</t>
  </si>
  <si>
    <t>Strongly disagree</t>
  </si>
  <si>
    <t>Grid Summary: To what extent do you agree or disagree with the following statements?</t>
  </si>
  <si>
    <t>To what extent do you agree or disagree with the following statements?: When a hate crime occurs, it should always be reported</t>
  </si>
  <si>
    <t>To what extent do you agree or disagree with the following statements?: When a hate crime occurs, the person who did it should always be taken to court</t>
  </si>
  <si>
    <t>To what extent do you agree or disagree with the following statements?: When a hate crime occurs, it’s important to respect the victim’s wishes on what they want to happen</t>
  </si>
  <si>
    <t>To what extent do you agree or disagree with the following statements?: The best way to tackle hate in the UK is by making sure people are punished</t>
  </si>
  <si>
    <t>To what extent do you agree or disagree with the following statements?: The best way to tackle hate in the UK is by educating people on biases and improving cultural awareness</t>
  </si>
  <si>
    <t>To what extent do you agree or disagree with the following statements?: Labelling something as a hate crime is an effective way of reducing hate-related abuse imposing harsher penalties on the person who did it</t>
  </si>
  <si>
    <t xml:space="preserve"> More arrests, prosecution, and punishment for hate crimes</t>
  </si>
  <si>
    <t xml:space="preserve"> More education in schools about tolerance and inclusion</t>
  </si>
  <si>
    <t xml:space="preserve"> Politicians speaking publicly about tolerance and inclusion</t>
  </si>
  <si>
    <t xml:space="preserve"> Bringing together the victim with the person who committed the hate crime to discuss the impact on the victim</t>
  </si>
  <si>
    <t xml:space="preserve"> Media campaigns to raise awareness about the impact of hate crimes</t>
  </si>
  <si>
    <t xml:space="preserve"> Encouraging businesses and workplaces to adopt diversity and anti-discrimination policies</t>
  </si>
  <si>
    <t xml:space="preserve"> Programs that work with at-risk youth to prevent them from engaging in hate-related activities</t>
  </si>
  <si>
    <t xml:space="preserve"> Training for law enforcement on identifying and handling hate crimes</t>
  </si>
  <si>
    <t xml:space="preserve"> Banning hate speech from social media platforms and the internet</t>
  </si>
  <si>
    <t xml:space="preserve"> Requiring people who have committed a hate crime to attend a behaviour change course</t>
  </si>
  <si>
    <t>Not very effective</t>
  </si>
  <si>
    <t>Not at all effective</t>
  </si>
  <si>
    <t>Grid Summary: When thinking about how to reduce the prevalence of hate crimes in society, how effective, if at all, would the following be in achieving this?</t>
  </si>
  <si>
    <t>When thinking about how to reduce the prevalence of hate crimes in society, how effective, if at all, would the following be in achieving this?: More arrests, prosecution, and punishment for hate crimes</t>
  </si>
  <si>
    <t>When thinking about how to reduce the prevalence of hate crimes in society, how effective, if at all, would the following be in achieving this?: More education in schools about tolerance and inclusion</t>
  </si>
  <si>
    <t>When thinking about how to reduce the prevalence of hate crimes in society, how effective, if at all, would the following be in achieving this?: Politicians speaking publicly about tolerance and inclusion</t>
  </si>
  <si>
    <t>When thinking about how to reduce the prevalence of hate crimes in society, how effective, if at all, would the following be in achieving this?: Bringing together the victim with the person who committed the hate crime to discuss the impact on the victim</t>
  </si>
  <si>
    <t>When thinking about how to reduce the prevalence of hate crimes in society, how effective, if at all, would the following be in achieving this?: Media campaigns to raise awareness about the impact of hate crimes</t>
  </si>
  <si>
    <t>When thinking about how to reduce the prevalence of hate crimes in society, how effective, if at all, would the following be in achieving this?: Encouraging businesses and workplaces to adopt diversity and anti-discrimination policies</t>
  </si>
  <si>
    <t>When thinking about how to reduce the prevalence of hate crimes in society, how effective, if at all, would the following be in achieving this?: Programs that work with at-risk youth to prevent them from engaging in hate-related activities</t>
  </si>
  <si>
    <t>When thinking about how to reduce the prevalence of hate crimes in society, how effective, if at all, would the following be in achieving this?: Training for law enforcement on identifying and handling hate crimes</t>
  </si>
  <si>
    <t>When thinking about how to reduce the prevalence of hate crimes in society, how effective, if at all, would the following be in achieving this?: Banning hate speech from social media platforms and the internet</t>
  </si>
  <si>
    <t>When thinking about how to reduce the prevalence of hate crimes in society, how effective, if at all, would the following be in achieving this?: Requiring people who have committed a hate crime to attend a behaviour change course</t>
  </si>
  <si>
    <t xml:space="preserve"> Bringing together victims with the person who committed the hate crime to discuss the impact on the victim</t>
  </si>
  <si>
    <t xml:space="preserve"> More media campaigns to raise awareness about the impact of hate crimes</t>
  </si>
  <si>
    <t xml:space="preserve"> More training for law enforcement on identifying and handling hate crimes</t>
  </si>
  <si>
    <t>Grid Summary: And when thinking about how to stop people who have committed a hate crime from doing it again,  how effective, if at all, would the following be in achieving this?</t>
  </si>
  <si>
    <t>And when thinking about how to stop people who have committed a hate crime from doing it again,  how effective, if at all, would the following be in achieving this?: More arrests, prosecution, and punishment for hate crimes</t>
  </si>
  <si>
    <t>And when thinking about how to stop people who have committed a hate crime from doing it again,  how effective, if at all, would the following be in achieving this?: More education in schools about tolerance and inclusion</t>
  </si>
  <si>
    <t>And when thinking about how to stop people who have committed a hate crime from doing it again,  how effective, if at all, would the following be in achieving this?: Politicians speaking publicly about tolerance and inclusion</t>
  </si>
  <si>
    <t>And when thinking about how to stop people who have committed a hate crime from doing it again,  how effective, if at all, would the following be in achieving this?: Bringing together victims with the person who committed the hate crime to discuss the impact on the victim</t>
  </si>
  <si>
    <t>And when thinking about how to stop people who have committed a hate crime from doing it again,  how effective, if at all, would the following be in achieving this?: More media campaigns to raise awareness about the impact of hate crimes</t>
  </si>
  <si>
    <t>And when thinking about how to stop people who have committed a hate crime from doing it again,  how effective, if at all, would the following be in achieving this?: Encouraging businesses and workplaces to adopt diversity and anti-discrimination policies</t>
  </si>
  <si>
    <t>And when thinking about how to stop people who have committed a hate crime from doing it again,  how effective, if at all, would the following be in achieving this?: Programs that work with at-risk youth to prevent them from engaging in hate-related activities</t>
  </si>
  <si>
    <t>And when thinking about how to stop people who have committed a hate crime from doing it again,  how effective, if at all, would the following be in achieving this?: More training for law enforcement on identifying and handling hate crimes</t>
  </si>
  <si>
    <t>And when thinking about how to stop people who have committed a hate crime from doing it again,  how effective, if at all, would the following be in achieving this?: Banning hate speech from social media platforms and the internet</t>
  </si>
  <si>
    <t>And when thinking about how to stop people who have committed a hate crime from doing it again,  how effective, if at all, would the following be in achieving this?: Requiring people who have committed a hate crime to attend a behaviour change course</t>
  </si>
  <si>
    <t xml:space="preserve"> The person who did it should have received a greater punishment</t>
  </si>
  <si>
    <t xml:space="preserve"> I would like to see more crimes resolved like this</t>
  </si>
  <si>
    <t xml:space="preserve"> This is a good use of justice system resources</t>
  </si>
  <si>
    <t xml:space="preserve"> This is a good way to stop the person who did it from doing something like this again</t>
  </si>
  <si>
    <t>Grid Summary: Imagine someone is arrested for repeatedly shoplifting. They sell the stolen items and use the money to buy drugs and support their substance use. The police prosecute the person who did it, which will likely result in a court fine. To what extent do you agree or disagree with the following?  </t>
  </si>
  <si>
    <t>Imagine someone is arrested for repeatedly shoplifting. They sell the stolen items and use the money to buy drugs and support their substance use. The police prosecute the person who did it, which will likely result in a court fine. To what extent do you agree or disagree with the following?  : The person who did it should have received a greater punishment</t>
  </si>
  <si>
    <t>Imagine someone is arrested for repeatedly shoplifting. They sell the stolen items and use the money to buy drugs and support their substance use. The police prosecute the person who did it, which will likely result in a court fine. To what extent do you agree or disagree with the following?  : I would like to see more crimes resolved like this</t>
  </si>
  <si>
    <t>Imagine someone is arrested for repeatedly shoplifting. They sell the stolen items and use the money to buy drugs and support their substance use. The police prosecute the person who did it, which will likely result in a court fine. To what extent do you agree or disagree with the following?  : This is a good way to stop the person who did it from doing something like this again</t>
  </si>
  <si>
    <t>Imagine someone is arrested for repeatedly shoplifting. They sell the stolen items and use the money to buy drugs and support their substance use. The police prosecute the person who did it, which will likely result in a court fine. To what extent do you agree or disagree with the following?  : This is a good use of justice system resources</t>
  </si>
  <si>
    <t>Grid Summary: Imagine someone is arrested for repeatedly shoplifting. They sell the stolen items and use the money to buy drugs and support their substance use. Instead of sending him to court, the police refer him to a drug rehabilitation programme. To what extent do you agree or disagree with the following?  </t>
  </si>
  <si>
    <t>Imagine someone is arrested for repeatedly shoplifting. They sell the stolen items and use the money to buy drugs and support their substance use. Instead of sending him to court, the police refer him to a drug rehabilitation programme. To what extent do you agree or disagree with the following?  : This is a good way to stop the person who did it from doing something like this again</t>
  </si>
  <si>
    <t>Imagine someone is arrested for repeatedly shoplifting. They sell the stolen items and use the money to buy drugs and support their substance use. Instead of sending him to court, the police refer him to a drug rehabilitation programme. To what extent do you agree or disagree with the following?  : I would like to see more crimes resolved like this</t>
  </si>
  <si>
    <t>Imagine someone is arrested for repeatedly shoplifting. They sell the stolen items and use the money to buy drugs and support their substance use. Instead of sending him to court, the police refer him to a drug rehabilitation programme. To what extent do you agree or disagree with the following?  : This is a good use of justice system resources</t>
  </si>
  <si>
    <t>Imagine someone is arrested for repeatedly shoplifting. They sell the stolen items and use the money to buy drugs and support their substance use. Instead of sending him to court, the police refer him to a drug rehabilitation programme. To what extent do you agree or disagree with the following?  : The person who did it should have received a greater punishment</t>
  </si>
  <si>
    <t>Grid Summary: Imagine someone is arrested for shouting racist abuse at their taxi driver. The person who did it is prosecuted and convicted, which will likely result in a court fine.  To what extent do you agree or disagree with the following?  </t>
  </si>
  <si>
    <t>Imagine someone is arrested for shouting racist abuse at their taxi driver. The person who did it is prosecuted and convicted, which will likely result in a court fine.  To what extent do you agree or disagree with the following?  : The person who did it should have received a greater punishment</t>
  </si>
  <si>
    <t>Imagine someone is arrested for shouting racist abuse at their taxi driver. The person who did it is prosecuted and convicted, which will likely result in a court fine.  To what extent do you agree or disagree with the following?  : I would like to see more crimes resolved like this</t>
  </si>
  <si>
    <t>Imagine someone is arrested for shouting racist abuse at their taxi driver. The person who did it is prosecuted and convicted, which will likely result in a court fine.  To what extent do you agree or disagree with the following?  : This is a good way to stop the person who did it from doing something like this again</t>
  </si>
  <si>
    <t>Imagine someone is arrested for shouting racist abuse at their taxi driver. The person who did it is prosecuted and convicted, which will likely result in a court fine.  To what extent do you agree or disagree with the following?  : This is a good use of justice system resources</t>
  </si>
  <si>
    <t>Grid Summary: Imagine someone is arrested for shouting racist abuse at their taxi driver.  Instead of the case going to court, the taxi driver agrees to meet with the person who did it, ask them questions, explain the impact of the crime and discuss how to make amends. To what extent do you agree or disagree with the following?</t>
  </si>
  <si>
    <t>Imagine someone is arrested for shouting racist abuse at their taxi driver.  Instead of the case going to court, the taxi driver agrees to meet with the person who did it, ask them questions, explain the impact of the crime and discuss how to make amends. To what extent do you agree or disagree with the following?: This is a good way to stop the person who did it from doing something like this again</t>
  </si>
  <si>
    <t>Imagine someone is arrested for shouting racist abuse at their taxi driver.  Instead of the case going to court, the taxi driver agrees to meet with the person who did it, ask them questions, explain the impact of the crime and discuss how to make amends. To what extent do you agree or disagree with the following?: I would like to see more crimes resolved like this</t>
  </si>
  <si>
    <t>Imagine someone is arrested for shouting racist abuse at their taxi driver.  Instead of the case going to court, the taxi driver agrees to meet with the person who did it, ask them questions, explain the impact of the crime and discuss how to make amends. To what extent do you agree or disagree with the following?: This is a good use of justice system resources</t>
  </si>
  <si>
    <t>Imagine someone is arrested for shouting racist abuse at their taxi driver.  Instead of the case going to court, the taxi driver agrees to meet with the person who did it, ask them questions, explain the impact of the crime and discuss how to make amends. To what extent do you agree or disagree with the following?: The person who did it should have received a greater punishment</t>
  </si>
  <si>
    <t xml:space="preserve"> When they are 25 years old</t>
  </si>
  <si>
    <t xml:space="preserve"> When they are 30 years old</t>
  </si>
  <si>
    <t xml:space="preserve"> When they are 40 years old</t>
  </si>
  <si>
    <t xml:space="preserve"> When they are 50 years old</t>
  </si>
  <si>
    <t xml:space="preserve"> When they are 60 years old</t>
  </si>
  <si>
    <t>They should have to share it</t>
  </si>
  <si>
    <t>They should not have to share it</t>
  </si>
  <si>
    <t>Grid Summary: A 13-year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t>
  </si>
  <si>
    <t>A 13-year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25 years old</t>
  </si>
  <si>
    <t>A 13-year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30 years old</t>
  </si>
  <si>
    <t>A 13-year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40 years old</t>
  </si>
  <si>
    <t>A 13-year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50 years old</t>
  </si>
  <si>
    <t>A 13-year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60 years old</t>
  </si>
  <si>
    <t>Grid Summary: A 17-year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t>
  </si>
  <si>
    <t>A 17-year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25 years old</t>
  </si>
  <si>
    <t>A 17-year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30 years old</t>
  </si>
  <si>
    <t>A 17-year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40 years old</t>
  </si>
  <si>
    <t>A 17-year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50 years old</t>
  </si>
  <si>
    <t>A 17-year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60 years old</t>
  </si>
  <si>
    <t>Grid Summary: A teenager (19) sends an unsolicited nude photo to someone they fancy. The teenager’s crime is reported to the police and they accept responsibility. They are not prosecuted but accept a caution which involves doing an online course about consent. The teenager does not get into trouble with the police again. Should they have to share their criminal record when applying to work in the following scenarios?  </t>
  </si>
  <si>
    <t>A teenager (19) sends an unsolicited nude photo to someone they fancy. The teenager’s crime is reported to the police and they accept responsibility. They are not prosecuted but accept a caution which involves doing an online course about consent. The teenager does not get into trouble with the police again. Should they have to share their criminal record when applying to work in the following scenarios?  : When they are 25 years old</t>
  </si>
  <si>
    <t>A teenager (19) sends an unsolicited nude photo to someone they fancy. The teenager’s crime is reported to the police and they accept responsibility. They are not prosecuted but accept a caution which involves doing an online course about consent. The teenager does not get into trouble with the police again. Should they have to share their criminal record when applying to work in the following scenarios?  : When they are 30 years old</t>
  </si>
  <si>
    <t>A teenager (19) sends an unsolicited nude photo to someone they fancy. The teenager’s crime is reported to the police and they accept responsibility. They are not prosecuted but accept a caution which involves doing an online course about consent. The teenager does not get into trouble with the police again. Should they have to share their criminal record when applying to work in the following scenarios?  : When they are 40 years old</t>
  </si>
  <si>
    <t>A teenager (19) sends an unsolicited nude photo to someone they fancy. The teenager’s crime is reported to the police and they accept responsibility. They are not prosecuted but accept a caution which involves doing an online course about consent. The teenager does not get into trouble with the police again. Should they have to share their criminal record when applying to work in the following scenarios?  : When they are 50 years old</t>
  </si>
  <si>
    <t>A teenager (19) sends an unsolicited nude photo to someone they fancy. The teenager’s crime is reported to the police and they accept responsibility. They are not prosecuted but accept a caution which involves doing an online course about consent. The teenager does not get into trouble with the police again. Should they have to share their criminal record when applying to work in the following scenarios?  : When they are 60 years old</t>
  </si>
  <si>
    <t xml:space="preserve"> Shoplifting</t>
  </si>
  <si>
    <t xml:space="preserve"> Possession of ketamine or ecstasy </t>
  </si>
  <si>
    <t xml:space="preserve"> Pushing a police officer (but not causing a lasting physical injury)</t>
  </si>
  <si>
    <t>It should not have to be shared once the sentence is complete</t>
  </si>
  <si>
    <t>2 years</t>
  </si>
  <si>
    <t>5 years</t>
  </si>
  <si>
    <t>10 years</t>
  </si>
  <si>
    <t>15 years</t>
  </si>
  <si>
    <t>20 years</t>
  </si>
  <si>
    <t>30 years</t>
  </si>
  <si>
    <t>It should have to be shared for the rest of their life</t>
  </si>
  <si>
    <t>Grid Summary: People who serve short prison sentences (under one year) have to share information with some employers about their criminal record. For the following crimes which often lead to short prison sentences, how long after they finish their sentence should this information need to be shared with employers?  </t>
  </si>
  <si>
    <t>People who serve short prison sentences (under one year) have to share information with some employers about their criminal record. For the following crimes which often lead to short prison sentences, how long after they finish their sentence should this information need to be shared with employers?  : Shoplifting</t>
  </si>
  <si>
    <t xml:space="preserve">People who serve short prison sentences (under one year) have to share information with some employers about their criminal record. For the following crimes which often lead to short prison sentences, how long after they finish their sentence should this information need to be shared with employers?  : Possession of ketamine or ecstasy </t>
  </si>
  <si>
    <t>People who serve short prison sentences (under one year) have to share information with some employers about their criminal record. For the following crimes which often lead to short prison sentences, how long after they finish their sentence should this information need to be shared with employers?  : Pushing a police officer (but not causing a lasting physical injury)</t>
  </si>
  <si>
    <t xml:space="preserve"> Giving employers access to criminal records makes it more difficult for people to reintegrate into society</t>
  </si>
  <si>
    <t xml:space="preserve"> Having a criminal records system ensures public safety</t>
  </si>
  <si>
    <t xml:space="preserve"> The criminal records system is an important way to prevent future crime</t>
  </si>
  <si>
    <t xml:space="preserve"> There should be a way for people to appeal what is on their criminal record</t>
  </si>
  <si>
    <t xml:space="preserve"> Employers unfairly discriminate against people who have a criminal record</t>
  </si>
  <si>
    <t xml:space="preserve"> Society unfairly discriminates against people who have a criminal record</t>
  </si>
  <si>
    <t xml:space="preserve"> Having criminal records makes it more likely for people to reoffend</t>
  </si>
  <si>
    <t>To what extent do you agree or disagree with the following statements?: Society unfairly discriminates against people who have a criminal record</t>
  </si>
  <si>
    <t>To what extent do you agree or disagree with the following statements?: Employers unfairly discriminate against people who have a criminal record</t>
  </si>
  <si>
    <t>To what extent do you agree or disagree with the following statements?: The criminal records system is an important way to prevent future crime</t>
  </si>
  <si>
    <t>To what extent do you agree or disagree with the following statements?: There should be a way for people to appeal what is on their criminal record</t>
  </si>
  <si>
    <t>To what extent do you agree or disagree with the following statements?: Having a criminal records system ensures public safety</t>
  </si>
  <si>
    <t>To what extent do you agree or disagree with the following statements?: Having criminal records makes it more likely for people to reoffend</t>
  </si>
  <si>
    <t>To what extent do you agree or disagree with the following statements?: Giving employers access to criminal records makes it more difficult for people to reintegrate into society</t>
  </si>
  <si>
    <t xml:space="preserve"> Do you have a criminal record?  As a reminder, your responses are confidential, will not be shared, and cannot be traced back to you.   </t>
  </si>
  <si>
    <t xml:space="preserve"> Do you know someone who has a criminal record?  </t>
  </si>
  <si>
    <t>Full Results</t>
  </si>
  <si>
    <t>What, if anything, do you think are the advantages of resolving crimes without them going to court?Select any which apply</t>
  </si>
  <si>
    <t>BASE: Reported crime</t>
  </si>
  <si>
    <t>BASE: Out-of-court resolution</t>
  </si>
  <si>
    <t>BASE: Resolved in court</t>
  </si>
  <si>
    <t>BASE: Victim of a crime</t>
  </si>
  <si>
    <t>BASE: Did not report</t>
  </si>
  <si>
    <t>BASE: Targeted for protected characteristics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</si>
</sst>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5">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bottom style="thin">
        <color indexed="64"/>
      </bottom>
      <diagonal/>
    </border>
  </borders>
  <cellStyleXfs count="1">
    <xf numFmtId="0" fontId="0" fillId="0" borderId="0"/>
  </cellStyleXfs>
  <cellXfs count="32">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9" fillId="0" borderId="0" xfId="0" applyFont="1" applyAlignment="1">
      <alignment horizontal="center"/>
    </xf>
    <xf numFmtId="0" fontId="8" fillId="0" borderId="1" xfId="0" applyFont="1" applyBorder="1" applyAlignment="1">
      <alignment horizontal="center" vertical="center"/>
    </xf>
    <xf numFmtId="9" fontId="8" fillId="0" borderId="2" xfId="0" applyNumberFormat="1" applyFont="1" applyBorder="1" applyAlignment="1">
      <alignment horizontal="center" vertical="center"/>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xf numFmtId="0" fontId="8"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theme" Target="theme/theme1.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sharedStrings" Target="sharedString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1.5546875" defaultRowHeight="14.4" x14ac:dyDescent="0.3"/>
  <sheetData>
    <row r="7" spans="6:12" ht="40.049999999999997" customHeight="1" x14ac:dyDescent="0.3">
      <c r="F7" s="25" t="s">
        <v>0</v>
      </c>
      <c r="G7" s="26"/>
      <c r="H7" s="26"/>
      <c r="I7" s="26"/>
      <c r="J7" s="26"/>
      <c r="K7" s="26"/>
      <c r="L7" s="26"/>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6</v>
      </c>
    </row>
    <row r="13" spans="6:12" ht="19.95" customHeight="1" x14ac:dyDescent="0.35">
      <c r="F13" s="2" t="s">
        <v>7</v>
      </c>
      <c r="K13" s="3">
        <v>1009</v>
      </c>
    </row>
    <row r="14" spans="6:12" ht="18" x14ac:dyDescent="0.35">
      <c r="F14" s="2"/>
    </row>
    <row r="15" spans="6:12" ht="18" x14ac:dyDescent="0.35">
      <c r="F15" s="2"/>
    </row>
    <row r="16" spans="6:12" ht="18" x14ac:dyDescent="0.35">
      <c r="F16" s="2" t="s">
        <v>8</v>
      </c>
    </row>
    <row r="17" spans="6:13" ht="49.95" customHeight="1" x14ac:dyDescent="0.3">
      <c r="F17" s="27" t="s">
        <v>9</v>
      </c>
      <c r="G17" s="26"/>
      <c r="H17" s="26"/>
      <c r="I17" s="26"/>
      <c r="J17" s="26"/>
      <c r="K17" s="26"/>
      <c r="L17" s="26"/>
      <c r="M17" s="26"/>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87"/>
  <sheetViews>
    <sheetView showGridLines="0" workbookViewId="0"/>
  </sheetViews>
  <sheetFormatPr defaultColWidth="11.5546875" defaultRowHeight="14.4" x14ac:dyDescent="0.3"/>
  <cols>
    <col min="4" max="4" width="100.6640625" customWidth="1"/>
    <col min="5" max="5" width="20.6640625" customWidth="1"/>
  </cols>
  <sheetData>
    <row r="2" spans="3:6" ht="40.049999999999997" customHeight="1" x14ac:dyDescent="0.3">
      <c r="D2" s="1" t="s">
        <v>11</v>
      </c>
    </row>
    <row r="6" spans="3:6" x14ac:dyDescent="0.3">
      <c r="D6" s="8" t="str">
        <f>HYPERLINK("#'Full Results'!A1", "Full Results")</f>
        <v>Full Results</v>
      </c>
    </row>
    <row r="8" spans="3:6" x14ac:dyDescent="0.3">
      <c r="D8" s="6" t="s">
        <v>12</v>
      </c>
      <c r="E8" s="6" t="s">
        <v>13</v>
      </c>
      <c r="F8" s="6" t="s">
        <v>14</v>
      </c>
    </row>
    <row r="9" spans="3:6" x14ac:dyDescent="0.3">
      <c r="C9">
        <v>1</v>
      </c>
      <c r="D9" s="8" t="str">
        <f>HYPERLINK("#'Table 1'!A1", "Grid Summary: Do you agree or disagree with the following?")</f>
        <v>Grid Summary: Do you agree or disagree with the following?</v>
      </c>
      <c r="E9" s="7"/>
      <c r="F9" t="s">
        <v>97</v>
      </c>
    </row>
    <row r="10" spans="3:6" x14ac:dyDescent="0.3">
      <c r="C10">
        <v>2</v>
      </c>
      <c r="D10" s="8" t="str">
        <f>HYPERLINK("#'Table 2'!A1", "Do you agree or disagree with the following?: Many crimes can be resolved by the police without needing to involve the courts")</f>
        <v>Do you agree or disagree with the following?: Many crimes can be resolved by the police without needing to involve the courts</v>
      </c>
      <c r="E10" s="21" t="str">
        <f>HYPERLINK("#'Full Results'!A11", "11")</f>
        <v>11</v>
      </c>
      <c r="F10" t="s">
        <v>97</v>
      </c>
    </row>
    <row r="11" spans="3:6" x14ac:dyDescent="0.3">
      <c r="C11">
        <v>3</v>
      </c>
      <c r="D11" s="8" t="str">
        <f>HYPERLINK("#'Table 3'!A1", "Do you agree or disagree with the following?: Too much court time is wasted on minor offences")</f>
        <v>Do you agree or disagree with the following?: Too much court time is wasted on minor offences</v>
      </c>
      <c r="E11" s="21" t="str">
        <f>HYPERLINK("#'Full Results'!A23", "23")</f>
        <v>23</v>
      </c>
      <c r="F11" t="s">
        <v>97</v>
      </c>
    </row>
    <row r="12" spans="3:6" x14ac:dyDescent="0.3">
      <c r="C12">
        <v>4</v>
      </c>
      <c r="D12" s="8" t="str">
        <f>HYPERLINK("#'Table 4'!A1", "Grid Summary: To what extent do you think the police and courts are effective in each of the following? ")</f>
        <v>Grid Summary: To what extent do you think the police and courts are effective in each of the following? </v>
      </c>
      <c r="E12" s="7"/>
      <c r="F12" t="s">
        <v>97</v>
      </c>
    </row>
    <row r="13" spans="3:6" x14ac:dyDescent="0.3">
      <c r="C13">
        <v>5</v>
      </c>
      <c r="D13" s="8" t="str">
        <f>HYPERLINK("#'Table 5'!A1", "To what extent do you think the police and courts are effective in each of the following? : Supporting people who have been verbally abused because of their race, faith, disability or sexuality")</f>
        <v>To what extent do you think the police and courts are effective in each of the following? : Supporting people who have been verbally abused because of their race, faith, disability or sexuality</v>
      </c>
      <c r="E13" s="21" t="str">
        <f>HYPERLINK("#'Full Results'!A35", "35")</f>
        <v>35</v>
      </c>
      <c r="F13" t="s">
        <v>97</v>
      </c>
    </row>
    <row r="14" spans="3:6" x14ac:dyDescent="0.3">
      <c r="C14">
        <v>6</v>
      </c>
      <c r="D14" s="8" t="str">
        <f>HYPERLINK("#'Table 6'!A1", "To what extent do you think the police and courts are effective in each of the following? : Deterring people from verbally abusing people because of their race, faith, disability or sexuality ")</f>
        <v xml:space="preserve">To what extent do you think the police and courts are effective in each of the following? : Deterring people from verbally abusing people because of their race, faith, disability or sexuality </v>
      </c>
      <c r="E14" s="21" t="str">
        <f>HYPERLINK("#'Full Results'!A43", "43")</f>
        <v>43</v>
      </c>
      <c r="F14" t="s">
        <v>97</v>
      </c>
    </row>
    <row r="15" spans="3:6" x14ac:dyDescent="0.3">
      <c r="C15">
        <v>7</v>
      </c>
      <c r="D15" s="8" t="str">
        <f>HYPERLINK("#'Table 7'!A1", "Grid Summary: In your view, after a crime occurs, how important are each of the following?   ")</f>
        <v>Grid Summary: In your view, after a crime occurs, how important are each of the following?   </v>
      </c>
      <c r="E15" s="7"/>
      <c r="F15" t="s">
        <v>97</v>
      </c>
    </row>
    <row r="16" spans="3:6" x14ac:dyDescent="0.3">
      <c r="C16">
        <v>8</v>
      </c>
      <c r="D16" s="8" t="str">
        <f>HYPERLINK("#'Table 8'!A1", "In your view, after a crime occurs, how important are each of the following?   : To have the crime acknowledged by the police ")</f>
        <v xml:space="preserve">In your view, after a crime occurs, how important are each of the following?   : To have the crime acknowledged by the police </v>
      </c>
      <c r="E16" s="21" t="str">
        <f>HYPERLINK("#'Full Results'!A51", "51")</f>
        <v>51</v>
      </c>
      <c r="F16" t="s">
        <v>97</v>
      </c>
    </row>
    <row r="17" spans="3:6" x14ac:dyDescent="0.3">
      <c r="C17">
        <v>9</v>
      </c>
      <c r="D17" s="8" t="str">
        <f>HYPERLINK("#'Table 9'!A1", "In your view, after a crime occurs, how important are each of the following?   : For the person who committed the crime to apologise to the victim")</f>
        <v>In your view, after a crime occurs, how important are each of the following?   : For the person who committed the crime to apologise to the victim</v>
      </c>
      <c r="E17" s="21" t="str">
        <f>HYPERLINK("#'Full Results'!A61", "61")</f>
        <v>61</v>
      </c>
      <c r="F17" t="s">
        <v>97</v>
      </c>
    </row>
    <row r="18" spans="3:6" x14ac:dyDescent="0.3">
      <c r="C18">
        <v>10</v>
      </c>
      <c r="D18" s="8" t="str">
        <f>HYPERLINK("#'Table 10'!A1", "In your view, after a crime occurs, how important are each of the following?   : For the victim to receive financial compensation")</f>
        <v>In your view, after a crime occurs, how important are each of the following?   : For the victim to receive financial compensation</v>
      </c>
      <c r="E18" s="21" t="str">
        <f>HYPERLINK("#'Full Results'!A71", "71")</f>
        <v>71</v>
      </c>
      <c r="F18" t="s">
        <v>97</v>
      </c>
    </row>
    <row r="19" spans="3:6" x14ac:dyDescent="0.3">
      <c r="C19">
        <v>11</v>
      </c>
      <c r="D19" s="8" t="str">
        <f>HYPERLINK("#'Table 11'!A1", "In your view, after a crime occurs, how important are each of the following?   : To punish the person who committed the crime")</f>
        <v>In your view, after a crime occurs, how important are each of the following?   : To punish the person who committed the crime</v>
      </c>
      <c r="E19" s="21" t="str">
        <f>HYPERLINK("#'Full Results'!A81", "81")</f>
        <v>81</v>
      </c>
      <c r="F19" t="s">
        <v>97</v>
      </c>
    </row>
    <row r="20" spans="3:6" x14ac:dyDescent="0.3">
      <c r="C20">
        <v>12</v>
      </c>
      <c r="D20" s="8" t="str">
        <f>HYPERLINK("#'Table 12'!A1", "In your view, after a crime occurs, how important are each of the following?   : For the victim to be able to forget the whole thing happened")</f>
        <v>In your view, after a crime occurs, how important are each of the following?   : For the victim to be able to forget the whole thing happened</v>
      </c>
      <c r="E20" s="21" t="str">
        <f>HYPERLINK("#'Full Results'!A91", "91")</f>
        <v>91</v>
      </c>
      <c r="F20" t="s">
        <v>97</v>
      </c>
    </row>
    <row r="21" spans="3:6" x14ac:dyDescent="0.3">
      <c r="C21">
        <v>13</v>
      </c>
      <c r="D21" s="8" t="str">
        <f>HYPERLINK("#'Table 13'!A1", "In your view, after a crime occurs, how important are each of the following?   : For the person who did it not to do it to the victim again")</f>
        <v>In your view, after a crime occurs, how important are each of the following?   : For the person who did it not to do it to the victim again</v>
      </c>
      <c r="E21" s="21" t="str">
        <f>HYPERLINK("#'Full Results'!A101", "101")</f>
        <v>101</v>
      </c>
      <c r="F21" t="s">
        <v>97</v>
      </c>
    </row>
    <row r="22" spans="3:6" x14ac:dyDescent="0.3">
      <c r="C22">
        <v>14</v>
      </c>
      <c r="D22" s="8" t="str">
        <f>HYPERLINK("#'Table 14'!A1", "In your view, after a crime occurs, how important are each of the following?   : For the person who did it not to do it to anyone else")</f>
        <v>In your view, after a crime occurs, how important are each of the following?   : For the person who did it not to do it to anyone else</v>
      </c>
      <c r="E22" s="21" t="str">
        <f>HYPERLINK("#'Full Results'!A111", "111")</f>
        <v>111</v>
      </c>
      <c r="F22" t="s">
        <v>97</v>
      </c>
    </row>
    <row r="23" spans="3:6" hidden="1" x14ac:dyDescent="0.3">
      <c r="D23" s="8"/>
      <c r="E23" s="21"/>
    </row>
    <row r="24" spans="3:6" x14ac:dyDescent="0.3">
      <c r="C24">
        <v>16</v>
      </c>
      <c r="D24" s="8" t="str">
        <f>HYPERLINK("#'Table 16'!A1", "In your view, after a crime occurs, how important are each of the following?   : To let the victim have their day in court")</f>
        <v>In your view, after a crime occurs, how important are each of the following?   : To let the victim have their day in court</v>
      </c>
      <c r="E24" s="21" t="str">
        <f>HYPERLINK("#'Full Results'!A131", "131")</f>
        <v>131</v>
      </c>
      <c r="F24" t="s">
        <v>97</v>
      </c>
    </row>
    <row r="25" spans="3:6" x14ac:dyDescent="0.3">
      <c r="C25">
        <v>17</v>
      </c>
      <c r="D25" s="8" t="str">
        <f>HYPERLINK("#'Table 17'!A1", "In your view, after a crime occurs, how important are each of the following?   : For the victim to get answers from the person who did it about why they did what they did (i.e. restorative justice)")</f>
        <v>In your view, after a crime occurs, how important are each of the following?   : For the victim to get answers from the person who did it about why they did what they did (i.e. restorative justice)</v>
      </c>
      <c r="E25" s="21" t="str">
        <f>HYPERLINK("#'Full Results'!A141", "141")</f>
        <v>141</v>
      </c>
      <c r="F25" t="s">
        <v>97</v>
      </c>
    </row>
    <row r="26" spans="3:6" x14ac:dyDescent="0.3">
      <c r="C26">
        <v>18</v>
      </c>
      <c r="D26" s="8" t="str">
        <f>HYPERLINK("#'Table 18'!A1", "In your view, after a crime occurs, how important are each of the following?   : To get the crime resolved quickly")</f>
        <v>In your view, after a crime occurs, how important are each of the following?   : To get the crime resolved quickly</v>
      </c>
      <c r="E26" s="21" t="str">
        <f>HYPERLINK("#'Full Results'!A151", "151")</f>
        <v>151</v>
      </c>
      <c r="F26" t="s">
        <v>97</v>
      </c>
    </row>
    <row r="27" spans="3:6" x14ac:dyDescent="0.3">
      <c r="C27">
        <v>19</v>
      </c>
      <c r="D27" s="8" t="str">
        <f>HYPERLINK("#'Table 19'!A1", "In your view, after a crime occurs, how important are each of the following?   : For the person who did it to be rehabilitated")</f>
        <v>In your view, after a crime occurs, how important are each of the following?   : For the person who did it to be rehabilitated</v>
      </c>
      <c r="E27" s="21" t="str">
        <f>HYPERLINK("#'Full Results'!A161", "161")</f>
        <v>161</v>
      </c>
      <c r="F27" t="s">
        <v>97</v>
      </c>
    </row>
    <row r="28" spans="3:6" x14ac:dyDescent="0.3">
      <c r="C28">
        <v>20</v>
      </c>
      <c r="D28" s="8" t="str">
        <f>HYPERLINK("#'Table 20'!A1", "In your view, after a crime occurs, how important are each of the following?   : For the victim to get the mental, physical, and emotional support they need to process what happened")</f>
        <v>In your view, after a crime occurs, how important are each of the following?   : For the victim to get the mental, physical, and emotional support they need to process what happened</v>
      </c>
      <c r="E28" s="21" t="str">
        <f>HYPERLINK("#'Full Results'!A171", "171")</f>
        <v>171</v>
      </c>
      <c r="F28" t="s">
        <v>97</v>
      </c>
    </row>
    <row r="29" spans="3:6" x14ac:dyDescent="0.3">
      <c r="C29">
        <v>21</v>
      </c>
      <c r="D29" s="8" t="str">
        <f>HYPERLINK("#'Table 21'!A1", " According to the Government’s criminal court statistics, the average duration for a case from receipt to completion at the Magistrates’ Court is 182 days. Which of the following comes closest to your view?")</f>
        <v xml:space="preserve"> According to the Government’s criminal court statistics, the average duration for a case from receipt to completion at the Magistrates’ Court is 182 days. Which of the following comes closest to your view?</v>
      </c>
      <c r="E29" s="21" t="str">
        <f>HYPERLINK("#'Full Results'!A181", "181")</f>
        <v>181</v>
      </c>
      <c r="F29" t="s">
        <v>97</v>
      </c>
    </row>
    <row r="30" spans="3:6" x14ac:dyDescent="0.3">
      <c r="C30">
        <v>22</v>
      </c>
      <c r="D30" s="8" t="str">
        <f>HYPERLINK("#'Table 22'!A1", " apologise to the victim;  pay compensation or a financial penalty; or complete a behaviour change programme. What, if anything, do you think are the advantages of resolving crimes without them going to court?Select any which apply")</f>
        <v xml:space="preserve"> apologise to the victim;  pay compensation or a financial penalty; or complete a behaviour change programme. What, if anything, do you think are the advantages of resolving crimes without them going to court?Select any which apply</v>
      </c>
      <c r="E30" s="21" t="str">
        <f>HYPERLINK("#'Full Results'!A188", "188")</f>
        <v>188</v>
      </c>
      <c r="F30" t="s">
        <v>97</v>
      </c>
    </row>
    <row r="31" spans="3:6" x14ac:dyDescent="0.3">
      <c r="C31">
        <v>23</v>
      </c>
      <c r="D31" s="8" t="str">
        <f>HYPERLINK("#'Table 23'!A1", "What, if anything, do you think are the disadvantages of resolving crimes without them going to court?Select any which apply")</f>
        <v>What, if anything, do you think are the disadvantages of resolving crimes without them going to court?Select any which apply</v>
      </c>
      <c r="E31" s="21" t="str">
        <f>HYPERLINK("#'Full Results'!A199", "199")</f>
        <v>199</v>
      </c>
      <c r="F31" t="s">
        <v>97</v>
      </c>
    </row>
    <row r="32" spans="3:6" x14ac:dyDescent="0.3">
      <c r="C32">
        <v>24</v>
      </c>
      <c r="D32" s="8" t="str">
        <f>HYPERLINK("#'Table 24'!A1", " Generally speaking, would you say you support or oppose policies to resolve more crimes without going to court?")</f>
        <v xml:space="preserve"> Generally speaking, would you say you support or oppose policies to resolve more crimes without going to court?</v>
      </c>
      <c r="E32" s="21" t="str">
        <f>HYPERLINK("#'Full Results'!A210", "210")</f>
        <v>210</v>
      </c>
      <c r="F32" t="s">
        <v>97</v>
      </c>
    </row>
    <row r="33" spans="3:6" x14ac:dyDescent="0.3">
      <c r="C33">
        <v>25</v>
      </c>
      <c r="D33" s="8" t="str">
        <f>HYPERLINK("#'Table 25'!A1", " Which of the following comes closest to your view?")</f>
        <v xml:space="preserve"> Which of the following comes closest to your view?</v>
      </c>
      <c r="E33" s="21" t="str">
        <f>HYPERLINK("#'Full Results'!A222", "222")</f>
        <v>222</v>
      </c>
      <c r="F33" t="s">
        <v>97</v>
      </c>
    </row>
    <row r="34" spans="3:6" x14ac:dyDescent="0.3">
      <c r="C34">
        <v>26</v>
      </c>
      <c r="D34" s="8" t="str">
        <f>HYPERLINK("#'Table 26'!A1", " Which of the following comes closest to your view?")</f>
        <v xml:space="preserve"> Which of the following comes closest to your view?</v>
      </c>
      <c r="E34" s="21" t="str">
        <f>HYPERLINK("#'Full Results'!A229", "229")</f>
        <v>229</v>
      </c>
      <c r="F34" t="s">
        <v>97</v>
      </c>
    </row>
    <row r="35" spans="3:6" x14ac:dyDescent="0.3">
      <c r="C35">
        <v>27</v>
      </c>
      <c r="D35" s="8" t="str">
        <f>HYPERLINK("#'Table 27'!A1", "Have any of the following happened to you in the last four years? Please select all that apply")</f>
        <v>Have any of the following happened to you in the last four years? Please select all that apply</v>
      </c>
      <c r="E35" s="21" t="str">
        <f>HYPERLINK("#'Full Results'!A235", "235")</f>
        <v>235</v>
      </c>
      <c r="F35" t="s">
        <v>97</v>
      </c>
    </row>
    <row r="36" spans="3:6" x14ac:dyDescent="0.3">
      <c r="C36">
        <v>28</v>
      </c>
      <c r="D36" s="8" t="str">
        <f>HYPERLINK("#'Table 28'!A1", " You said earlier that you were a victim of a crime that has occurred in the past four years. In your opinion, was this harmful act targeted directly towards you because of who you are?For example, because of your race/ethnicity, your immigration...")</f>
        <v xml:space="preserve"> You said earlier that you were a victim of a crime that has occurred in the past four years. In your opinion, was this harmful act targeted directly towards you because of who you are?For example, because of your race/ethnicity, your immigration...</v>
      </c>
      <c r="E36" s="21" t="str">
        <f>HYPERLINK("#'Full Results'!A253", "253")</f>
        <v>253</v>
      </c>
      <c r="F36" t="s">
        <v>198</v>
      </c>
    </row>
    <row r="37" spans="3:6" x14ac:dyDescent="0.3">
      <c r="C37">
        <v>29</v>
      </c>
      <c r="D37" s="8" t="str">
        <f>HYPERLINK("#'Table 29'!A1", "You said you think you were targeted because of who you are. Which of the following characteristics were you targeted for?Please think of the most recent incident that occurred and select all that you feel you were targeted for.")</f>
        <v>You said you think you were targeted because of who you are. Which of the following characteristics were you targeted for?Please think of the most recent incident that occurred and select all that you feel you were targeted for.</v>
      </c>
      <c r="E37" s="21" t="str">
        <f>HYPERLINK("#'Full Results'!A262", "262")</f>
        <v>262</v>
      </c>
      <c r="F37" t="s">
        <v>554</v>
      </c>
    </row>
    <row r="38" spans="3:6" x14ac:dyDescent="0.3">
      <c r="C38">
        <v>30</v>
      </c>
      <c r="D38" s="8" t="str">
        <f>HYPERLINK("#'Table 30'!A1", " As far as you are aware, was this incident reported?If you have experienced more than one of these incidents, please think about the most recent.")</f>
        <v xml:space="preserve"> As far as you are aware, was this incident reported?If you have experienced more than one of these incidents, please think about the most recent.</v>
      </c>
      <c r="E38" s="21" t="str">
        <f>HYPERLINK("#'Full Results'!A277", "277")</f>
        <v>277</v>
      </c>
      <c r="F38" t="s">
        <v>198</v>
      </c>
    </row>
    <row r="39" spans="3:6" x14ac:dyDescent="0.3">
      <c r="C39">
        <v>31</v>
      </c>
      <c r="D39" s="8" t="str">
        <f>HYPERLINK("#'Table 31'!A1", "You said this incident was not reported. Why is this?Select any which apply.")</f>
        <v>You said this incident was not reported. Why is this?Select any which apply.</v>
      </c>
      <c r="E39" s="21" t="str">
        <f>HYPERLINK("#'Full Results'!A286", "286")</f>
        <v>286</v>
      </c>
      <c r="F39" t="s">
        <v>553</v>
      </c>
    </row>
    <row r="40" spans="3:6" x14ac:dyDescent="0.3">
      <c r="C40">
        <v>32</v>
      </c>
      <c r="D40" s="8" t="str">
        <f>HYPERLINK("#'Table 32'!A1", "Which of the following impacts, if any, did this incident have on you?Please select all that apply.")</f>
        <v>Which of the following impacts, if any, did this incident have on you?Please select all that apply.</v>
      </c>
      <c r="E40" s="21" t="str">
        <f>HYPERLINK("#'Full Results'!A303", "303")</f>
        <v>303</v>
      </c>
      <c r="F40" t="s">
        <v>97</v>
      </c>
    </row>
    <row r="41" spans="3:6" x14ac:dyDescent="0.3">
      <c r="C41">
        <v>33</v>
      </c>
      <c r="D41" s="8" t="str">
        <f>HYPERLINK("#'Table 33'!A1", "Grid Summary: After this incident occurred, how important were each of the following to you, if at all?")</f>
        <v>Grid Summary: After this incident occurred, how important were each of the following to you, if at all?</v>
      </c>
      <c r="E41" s="7"/>
      <c r="F41" t="s">
        <v>198</v>
      </c>
    </row>
    <row r="42" spans="3:6" x14ac:dyDescent="0.3">
      <c r="C42">
        <v>34</v>
      </c>
      <c r="D42" s="8" t="str">
        <f>HYPERLINK("#'Table 34'!A1", "After this incident occurred, how important were each of the following to you, if at all?: To have the crime acknowledged by the police")</f>
        <v>After this incident occurred, how important were each of the following to you, if at all?: To have the crime acknowledged by the police</v>
      </c>
      <c r="E42" s="21" t="str">
        <f>HYPERLINK("#'Full Results'!A322", "322")</f>
        <v>322</v>
      </c>
      <c r="F42" t="s">
        <v>198</v>
      </c>
    </row>
    <row r="43" spans="3:6" x14ac:dyDescent="0.3">
      <c r="C43">
        <v>35</v>
      </c>
      <c r="D43" s="8" t="str">
        <f>HYPERLINK("#'Table 35'!A1", "After this incident occurred, how important were each of the following to you, if at all?: To get an apology from the person who did it")</f>
        <v>After this incident occurred, how important were each of the following to you, if at all?: To get an apology from the person who did it</v>
      </c>
      <c r="E43" s="21" t="str">
        <f>HYPERLINK("#'Full Results'!A334", "334")</f>
        <v>334</v>
      </c>
      <c r="F43" t="s">
        <v>198</v>
      </c>
    </row>
    <row r="44" spans="3:6" x14ac:dyDescent="0.3">
      <c r="C44">
        <v>36</v>
      </c>
      <c r="D44" s="8" t="str">
        <f>HYPERLINK("#'Table 36'!A1", "After this incident occurred, how important were each of the following to you, if at all?: To get monetary compensation")</f>
        <v>After this incident occurred, how important were each of the following to you, if at all?: To get monetary compensation</v>
      </c>
      <c r="E44" s="21" t="str">
        <f>HYPERLINK("#'Full Results'!A346", "346")</f>
        <v>346</v>
      </c>
      <c r="F44" t="s">
        <v>198</v>
      </c>
    </row>
    <row r="45" spans="3:6" x14ac:dyDescent="0.3">
      <c r="C45">
        <v>37</v>
      </c>
      <c r="D45" s="8" t="str">
        <f>HYPERLINK("#'Table 37'!A1", "After this incident occurred, how important were each of the following to you, if at all?: To punish the person who did it")</f>
        <v>After this incident occurred, how important were each of the following to you, if at all?: To punish the person who did it</v>
      </c>
      <c r="E45" s="21" t="str">
        <f>HYPERLINK("#'Full Results'!A358", "358")</f>
        <v>358</v>
      </c>
      <c r="F45" t="s">
        <v>198</v>
      </c>
    </row>
    <row r="46" spans="3:6" x14ac:dyDescent="0.3">
      <c r="C46">
        <v>38</v>
      </c>
      <c r="D46" s="8" t="str">
        <f>HYPERLINK("#'Table 38'!A1", "After this incident occurred, how important were each of the following to you, if at all?: To forget the whole thing happened")</f>
        <v>After this incident occurred, how important were each of the following to you, if at all?: To forget the whole thing happened</v>
      </c>
      <c r="E46" s="21" t="str">
        <f>HYPERLINK("#'Full Results'!A370", "370")</f>
        <v>370</v>
      </c>
      <c r="F46" t="s">
        <v>198</v>
      </c>
    </row>
    <row r="47" spans="3:6" x14ac:dyDescent="0.3">
      <c r="C47">
        <v>39</v>
      </c>
      <c r="D47" s="8" t="str">
        <f>HYPERLINK("#'Table 39'!A1", "After this incident occurred, how important were each of the following to you, if at all?: For the person who did it not to do it to me again")</f>
        <v>After this incident occurred, how important were each of the following to you, if at all?: For the person who did it not to do it to me again</v>
      </c>
      <c r="E47" s="21" t="str">
        <f>HYPERLINK("#'Full Results'!A382", "382")</f>
        <v>382</v>
      </c>
      <c r="F47" t="s">
        <v>198</v>
      </c>
    </row>
    <row r="48" spans="3:6" x14ac:dyDescent="0.3">
      <c r="C48">
        <v>40</v>
      </c>
      <c r="D48" s="8" t="str">
        <f>HYPERLINK("#'Table 40'!A1", "After this incident occurred, how important were each of the following to you, if at all?: For the person who did it not to do it to anyone else")</f>
        <v>After this incident occurred, how important were each of the following to you, if at all?: For the person who did it not to do it to anyone else</v>
      </c>
      <c r="E48" s="21" t="str">
        <f>HYPERLINK("#'Full Results'!A394", "394")</f>
        <v>394</v>
      </c>
      <c r="F48" t="s">
        <v>198</v>
      </c>
    </row>
    <row r="49" spans="3:6" x14ac:dyDescent="0.3">
      <c r="C49">
        <v>41</v>
      </c>
      <c r="D49" s="8" t="str">
        <f>HYPERLINK("#'Table 41'!A1", "After this incident occurred, how important were each of the following to you, if at all?: To have my day in court")</f>
        <v>After this incident occurred, how important were each of the following to you, if at all?: To have my day in court</v>
      </c>
      <c r="E49" s="21" t="str">
        <f>HYPERLINK("#'Full Results'!A406", "406")</f>
        <v>406</v>
      </c>
      <c r="F49" t="s">
        <v>198</v>
      </c>
    </row>
    <row r="50" spans="3:6" x14ac:dyDescent="0.3">
      <c r="C50">
        <v>42</v>
      </c>
      <c r="D50" s="8" t="str">
        <f>HYPERLINK("#'Table 42'!A1", "After this incident occurred, how important were each of the following to you, if at all?: To get answers from the person who did it about why they did what they did (restorative justice)")</f>
        <v>After this incident occurred, how important were each of the following to you, if at all?: To get answers from the person who did it about why they did what they did (restorative justice)</v>
      </c>
      <c r="E50" s="21" t="str">
        <f>HYPERLINK("#'Full Results'!A418", "418")</f>
        <v>418</v>
      </c>
      <c r="F50" t="s">
        <v>198</v>
      </c>
    </row>
    <row r="51" spans="3:6" x14ac:dyDescent="0.3">
      <c r="C51">
        <v>43</v>
      </c>
      <c r="D51" s="8" t="str">
        <f>HYPERLINK("#'Table 43'!A1", "After this incident occurred, how important were each of the following to you, if at all?: To get the crime resolved quickly")</f>
        <v>After this incident occurred, how important were each of the following to you, if at all?: To get the crime resolved quickly</v>
      </c>
      <c r="E51" s="21" t="str">
        <f>HYPERLINK("#'Full Results'!A430", "430")</f>
        <v>430</v>
      </c>
      <c r="F51" t="s">
        <v>198</v>
      </c>
    </row>
    <row r="52" spans="3:6" x14ac:dyDescent="0.3">
      <c r="C52">
        <v>44</v>
      </c>
      <c r="D52" s="8" t="str">
        <f>HYPERLINK("#'Table 44'!A1", "After this incident occurred, how important were each of the following to you, if at all?: For the person who did it to be rehabilitated")</f>
        <v>After this incident occurred, how important were each of the following to you, if at all?: For the person who did it to be rehabilitated</v>
      </c>
      <c r="E52" s="21" t="str">
        <f>HYPERLINK("#'Full Results'!A442", "442")</f>
        <v>442</v>
      </c>
      <c r="F52" t="s">
        <v>198</v>
      </c>
    </row>
    <row r="53" spans="3:6" x14ac:dyDescent="0.3">
      <c r="C53">
        <v>45</v>
      </c>
      <c r="D53" s="8" t="str">
        <f>HYPERLINK("#'Table 45'!A1", "After this incident occurred, how important were each of the following to you, if at all?: To get the mental, physical, and emotional support I needed to process and recover from what had happened")</f>
        <v>After this incident occurred, how important were each of the following to you, if at all?: To get the mental, physical, and emotional support I needed to process and recover from what had happened</v>
      </c>
      <c r="E53" s="21" t="str">
        <f>HYPERLINK("#'Full Results'!A454", "454")</f>
        <v>454</v>
      </c>
      <c r="F53" t="s">
        <v>198</v>
      </c>
    </row>
    <row r="54" spans="3:6" x14ac:dyDescent="0.3">
      <c r="C54">
        <v>46</v>
      </c>
      <c r="D54" s="8" t="str">
        <f>HYPERLINK("#'Table 46'!A1", "Grid Summary: To what extent were each of the following helpful in supporting you after the crime occurred? ")</f>
        <v>Grid Summary: To what extent were each of the following helpful in supporting you after the crime occurred? </v>
      </c>
      <c r="E54" s="7"/>
      <c r="F54" t="s">
        <v>198</v>
      </c>
    </row>
    <row r="55" spans="3:6" x14ac:dyDescent="0.3">
      <c r="C55">
        <v>47</v>
      </c>
      <c r="D55" s="8" t="str">
        <f>HYPERLINK("#'Table 47'!A1", "To what extent were each of the following helpful in supporting you after the crime occurred? : My family")</f>
        <v>To what extent were each of the following helpful in supporting you after the crime occurred? : My family</v>
      </c>
      <c r="E55" s="21" t="str">
        <f>HYPERLINK("#'Full Results'!A466", "466")</f>
        <v>466</v>
      </c>
      <c r="F55" t="s">
        <v>198</v>
      </c>
    </row>
    <row r="56" spans="3:6" x14ac:dyDescent="0.3">
      <c r="C56">
        <v>48</v>
      </c>
      <c r="D56" s="8" t="str">
        <f>HYPERLINK("#'Table 48'!A1", "To what extent were each of the following helpful in supporting you after the crime occurred? : My friends")</f>
        <v>To what extent were each of the following helpful in supporting you after the crime occurred? : My friends</v>
      </c>
      <c r="E56" s="21" t="str">
        <f>HYPERLINK("#'Full Results'!A475", "475")</f>
        <v>475</v>
      </c>
      <c r="F56" t="s">
        <v>198</v>
      </c>
    </row>
    <row r="57" spans="3:6" x14ac:dyDescent="0.3">
      <c r="C57">
        <v>49</v>
      </c>
      <c r="D57" s="8" t="str">
        <f>HYPERLINK("#'Table 49'!A1", "To what extent were each of the following helpful in supporting you after the crime occurred? : My workplace")</f>
        <v>To what extent were each of the following helpful in supporting you after the crime occurred? : My workplace</v>
      </c>
      <c r="E57" s="21" t="str">
        <f>HYPERLINK("#'Full Results'!A484", "484")</f>
        <v>484</v>
      </c>
      <c r="F57" t="s">
        <v>198</v>
      </c>
    </row>
    <row r="58" spans="3:6" x14ac:dyDescent="0.3">
      <c r="C58">
        <v>50</v>
      </c>
      <c r="D58" s="8" t="str">
        <f>HYPERLINK("#'Table 50'!A1", "To what extent were each of the following helpful in supporting you after the crime occurred? : The police")</f>
        <v>To what extent were each of the following helpful in supporting you after the crime occurred? : The police</v>
      </c>
      <c r="E58" s="21" t="str">
        <f>HYPERLINK("#'Full Results'!A493", "493")</f>
        <v>493</v>
      </c>
      <c r="F58" t="s">
        <v>198</v>
      </c>
    </row>
    <row r="59" spans="3:6" x14ac:dyDescent="0.3">
      <c r="C59">
        <v>51</v>
      </c>
      <c r="D59" s="8" t="str">
        <f>HYPERLINK("#'Table 51'!A1", "To what extent were each of the following helpful in supporting you after the crime occurred? : The courts and justice system")</f>
        <v>To what extent were each of the following helpful in supporting you after the crime occurred? : The courts and justice system</v>
      </c>
      <c r="E59" s="21" t="str">
        <f>HYPERLINK("#'Full Results'!A502", "502")</f>
        <v>502</v>
      </c>
      <c r="F59" t="s">
        <v>198</v>
      </c>
    </row>
    <row r="60" spans="3:6" x14ac:dyDescent="0.3">
      <c r="C60">
        <v>52</v>
      </c>
      <c r="D60" s="8" t="str">
        <f>HYPERLINK("#'Table 52'!A1", "To what extent were each of the following helpful in supporting you after the crime occurred? : Victim support charities or services")</f>
        <v>To what extent were each of the following helpful in supporting you after the crime occurred? : Victim support charities or services</v>
      </c>
      <c r="E60" s="21" t="str">
        <f>HYPERLINK("#'Full Results'!A511", "511")</f>
        <v>511</v>
      </c>
      <c r="F60" t="s">
        <v>198</v>
      </c>
    </row>
    <row r="61" spans="3:6" x14ac:dyDescent="0.3">
      <c r="C61">
        <v>53</v>
      </c>
      <c r="D61" s="8" t="str">
        <f>HYPERLINK("#'Table 53'!A1", " How was your case dealt with?")</f>
        <v xml:space="preserve"> How was your case dealt with?</v>
      </c>
      <c r="E61" s="21" t="str">
        <f>HYPERLINK("#'Full Results'!A520", "520")</f>
        <v>520</v>
      </c>
      <c r="F61" t="s">
        <v>549</v>
      </c>
    </row>
    <row r="62" spans="3:6" x14ac:dyDescent="0.3">
      <c r="C62">
        <v>54</v>
      </c>
      <c r="D62" s="8" t="str">
        <f>HYPERLINK("#'Table 54'!A1", "Grid Summary: You said your case was resolved by the police without going to court. Which of the following describes how your case was resolved? ")</f>
        <v>Grid Summary: You said your case was resolved by the police without going to court. Which of the following describes how your case was resolved? </v>
      </c>
      <c r="E62" s="7"/>
      <c r="F62" t="s">
        <v>550</v>
      </c>
    </row>
    <row r="63" spans="3:6" x14ac:dyDescent="0.3">
      <c r="C63">
        <v>55</v>
      </c>
      <c r="D63" s="8" t="str">
        <f>HYPERLINK("#'Table 55'!A1", "You said your case was resolved by the police without going to court. Which of the following describes how your case was resolved? : I received an apology from the person who committed the crime")</f>
        <v>You said your case was resolved by the police without going to court. Which of the following describes how your case was resolved? : I received an apology from the person who committed the crime</v>
      </c>
      <c r="E63" s="21" t="str">
        <f>HYPERLINK("#'Full Results'!A529", "529")</f>
        <v>529</v>
      </c>
      <c r="F63" t="s">
        <v>550</v>
      </c>
    </row>
    <row r="64" spans="3:6" x14ac:dyDescent="0.3">
      <c r="C64">
        <v>56</v>
      </c>
      <c r="D64" s="8" t="str">
        <f>HYPERLINK("#'Table 56'!A1", "You said your case was resolved by the police without going to court. Which of the following describes how your case was resolved? : I received financial compensation from the person who committed the crime ")</f>
        <v xml:space="preserve">You said your case was resolved by the police without going to court. Which of the following describes how your case was resolved? : I received financial compensation from the person who committed the crime </v>
      </c>
      <c r="E64" s="21" t="str">
        <f>HYPERLINK("#'Full Results'!A535", "535")</f>
        <v>535</v>
      </c>
      <c r="F64" t="s">
        <v>550</v>
      </c>
    </row>
    <row r="65" spans="3:6" x14ac:dyDescent="0.3">
      <c r="C65">
        <v>57</v>
      </c>
      <c r="D65" s="8" t="str">
        <f>HYPERLINK("#'Table 57'!A1", "You said your case was resolved by the police without going to court. Which of the following describes how your case was resolved? : The person who committed the crime was required to attend a course or programme (e.g. for drugs, alcohol, or beha...")</f>
        <v>You said your case was resolved by the police without going to court. Which of the following describes how your case was resolved? : The person who committed the crime was required to attend a course or programme (e.g. for drugs, alcohol, or beha...</v>
      </c>
      <c r="E65" s="21" t="str">
        <f>HYPERLINK("#'Full Results'!A541", "541")</f>
        <v>541</v>
      </c>
      <c r="F65" t="s">
        <v>550</v>
      </c>
    </row>
    <row r="66" spans="3:6" x14ac:dyDescent="0.3">
      <c r="C66">
        <v>58</v>
      </c>
      <c r="D66" s="8" t="str">
        <f>HYPERLINK("#'Table 58'!A1", "You said your case was resolved by the police without going to court. Which of the following describes how your case was resolved? : The person who committed the crime was required to pay a fine")</f>
        <v>You said your case was resolved by the police without going to court. Which of the following describes how your case was resolved? : The person who committed the crime was required to pay a fine</v>
      </c>
      <c r="E66" s="21" t="str">
        <f>HYPERLINK("#'Full Results'!A547", "547")</f>
        <v>547</v>
      </c>
      <c r="F66" t="s">
        <v>550</v>
      </c>
    </row>
    <row r="67" spans="3:6" x14ac:dyDescent="0.3">
      <c r="C67">
        <v>59</v>
      </c>
      <c r="D67" s="8" t="str">
        <f>HYPERLINK("#'Table 59'!A1", "You said your case was resolved by the police without going to court. Which of the following describes how your case was resolved? : The person who committed the crime was required to do unpaid work in the community")</f>
        <v>You said your case was resolved by the police without going to court. Which of the following describes how your case was resolved? : The person who committed the crime was required to do unpaid work in the community</v>
      </c>
      <c r="E67" s="21" t="str">
        <f>HYPERLINK("#'Full Results'!A553", "553")</f>
        <v>553</v>
      </c>
      <c r="F67" t="s">
        <v>550</v>
      </c>
    </row>
    <row r="68" spans="3:6" x14ac:dyDescent="0.3">
      <c r="C68">
        <v>60</v>
      </c>
      <c r="D68" s="8" t="str">
        <f>HYPERLINK("#'Table 60'!A1", "You said your case was resolved by the police without going to court. Which of the following describes how your case was resolved? : I met the person who committed the crime to discuss what happened and how it should be resolved (restorative just...")</f>
        <v>You said your case was resolved by the police without going to court. Which of the following describes how your case was resolved? : I met the person who committed the crime to discuss what happened and how it should be resolved (restorative just...</v>
      </c>
      <c r="E68" s="21" t="str">
        <f>HYPERLINK("#'Full Results'!A559", "559")</f>
        <v>559</v>
      </c>
      <c r="F68" t="s">
        <v>550</v>
      </c>
    </row>
    <row r="69" spans="3:6" x14ac:dyDescent="0.3">
      <c r="C69">
        <v>61</v>
      </c>
      <c r="D69" s="8" t="str">
        <f>HYPERLINK("#'Table 61'!A1", "You said your case was resolved by the police without going to court. Which of the following describes how your case was resolved? : The person who committed the crime received a community resolution")</f>
        <v>You said your case was resolved by the police without going to court. Which of the following describes how your case was resolved? : The person who committed the crime received a community resolution</v>
      </c>
      <c r="E69" s="21" t="str">
        <f>HYPERLINK("#'Full Results'!A565", "565")</f>
        <v>565</v>
      </c>
      <c r="F69" t="s">
        <v>550</v>
      </c>
    </row>
    <row r="70" spans="3:6" x14ac:dyDescent="0.3">
      <c r="C70">
        <v>62</v>
      </c>
      <c r="D70" s="8" t="str">
        <f>HYPERLINK("#'Table 62'!A1", "You said your case was resolved by the police without going to court. Which of the following describes how your case was resolved? : The person who committed the crime received a caution")</f>
        <v>You said your case was resolved by the police without going to court. Which of the following describes how your case was resolved? : The person who committed the crime received a caution</v>
      </c>
      <c r="E70" s="21" t="str">
        <f>HYPERLINK("#'Full Results'!A571", "571")</f>
        <v>571</v>
      </c>
      <c r="F70" t="s">
        <v>550</v>
      </c>
    </row>
    <row r="71" spans="3:6" x14ac:dyDescent="0.3">
      <c r="C71">
        <v>63</v>
      </c>
      <c r="D71" s="8" t="str">
        <f>HYPERLINK("#'Table 63'!A1", "Grid Summary: You said your case was prosecuted and sent to court. Which of the following best describes what happened in court?")</f>
        <v>Grid Summary: You said your case was prosecuted and sent to court. Which of the following best describes what happened in court?</v>
      </c>
      <c r="E71" s="7"/>
      <c r="F71" t="s">
        <v>551</v>
      </c>
    </row>
    <row r="72" spans="3:6" x14ac:dyDescent="0.3">
      <c r="C72">
        <v>64</v>
      </c>
      <c r="D72" s="8" t="str">
        <f>HYPERLINK("#'Table 64'!A1", "You said your case was prosecuted and sent to court. Which of the following best describes what happened in court?: The accused pleaded guilty")</f>
        <v>You said your case was prosecuted and sent to court. Which of the following best describes what happened in court?: The accused pleaded guilty</v>
      </c>
      <c r="E72" s="21" t="str">
        <f>HYPERLINK("#'Full Results'!A577", "577")</f>
        <v>577</v>
      </c>
      <c r="F72" t="s">
        <v>551</v>
      </c>
    </row>
    <row r="73" spans="3:6" x14ac:dyDescent="0.3">
      <c r="C73">
        <v>65</v>
      </c>
      <c r="D73" s="8" t="str">
        <f>HYPERLINK("#'Table 65'!A1", "You said your case was prosecuted and sent to court. Which of the following best describes what happened in court?: The accused pleaded not guilty")</f>
        <v>You said your case was prosecuted and sent to court. Which of the following best describes what happened in court?: The accused pleaded not guilty</v>
      </c>
      <c r="E73" s="21" t="str">
        <f>HYPERLINK("#'Full Results'!A583", "583")</f>
        <v>583</v>
      </c>
      <c r="F73" t="s">
        <v>551</v>
      </c>
    </row>
    <row r="74" spans="3:6" x14ac:dyDescent="0.3">
      <c r="C74">
        <v>66</v>
      </c>
      <c r="D74" s="8" t="str">
        <f>HYPERLINK("#'Table 66'!A1", "You said your case was prosecuted and sent to court. Which of the following best describes what happened in court?: I had to give evidence in court")</f>
        <v>You said your case was prosecuted and sent to court. Which of the following best describes what happened in court?: I had to give evidence in court</v>
      </c>
      <c r="E74" s="21" t="str">
        <f>HYPERLINK("#'Full Results'!A589", "589")</f>
        <v>589</v>
      </c>
      <c r="F74" t="s">
        <v>551</v>
      </c>
    </row>
    <row r="75" spans="3:6" x14ac:dyDescent="0.3">
      <c r="C75">
        <v>67</v>
      </c>
      <c r="D75" s="8" t="str">
        <f>HYPERLINK("#'Table 67'!A1", "You said your case was prosecuted and sent to court. Which of the following best describes what happened in court?: The person was found not guilty / was acquitted")</f>
        <v>You said your case was prosecuted and sent to court. Which of the following best describes what happened in court?: The person was found not guilty / was acquitted</v>
      </c>
      <c r="E75" s="21" t="str">
        <f>HYPERLINK("#'Full Results'!A595", "595")</f>
        <v>595</v>
      </c>
      <c r="F75" t="s">
        <v>551</v>
      </c>
    </row>
    <row r="76" spans="3:6" x14ac:dyDescent="0.3">
      <c r="C76">
        <v>68</v>
      </c>
      <c r="D76" s="8" t="str">
        <f>HYPERLINK("#'Table 68'!A1", "You said your case was prosecuted and sent to court. Which of the following best describes what happened in court?: The person who committed the crime was fined")</f>
        <v>You said your case was prosecuted and sent to court. Which of the following best describes what happened in court?: The person who committed the crime was fined</v>
      </c>
      <c r="E76" s="21" t="str">
        <f>HYPERLINK("#'Full Results'!A601", "601")</f>
        <v>601</v>
      </c>
      <c r="F76" t="s">
        <v>551</v>
      </c>
    </row>
    <row r="77" spans="3:6" x14ac:dyDescent="0.3">
      <c r="C77">
        <v>69</v>
      </c>
      <c r="D77" s="8" t="str">
        <f>HYPERLINK("#'Table 69'!A1", "You said your case was prosecuted and sent to court. Which of the following best describes what happened in court?: The person who committed the crime was given a community sentence (e.g. unpaid work in the community, alcohol or drug treatment, c...")</f>
        <v>You said your case was prosecuted and sent to court. Which of the following best describes what happened in court?: The person who committed the crime was given a community sentence (e.g. unpaid work in the community, alcohol or drug treatment, c...</v>
      </c>
      <c r="E77" s="21" t="str">
        <f>HYPERLINK("#'Full Results'!A607", "607")</f>
        <v>607</v>
      </c>
      <c r="F77" t="s">
        <v>551</v>
      </c>
    </row>
    <row r="78" spans="3:6" x14ac:dyDescent="0.3">
      <c r="C78">
        <v>70</v>
      </c>
      <c r="D78" s="8" t="str">
        <f>HYPERLINK("#'Table 70'!A1", "You said your case was prosecuted and sent to court. Which of the following best describes what happened in court?: The person who committed the crime was given a prison sentence")</f>
        <v>You said your case was prosecuted and sent to court. Which of the following best describes what happened in court?: The person who committed the crime was given a prison sentence</v>
      </c>
      <c r="E78" s="21" t="str">
        <f>HYPERLINK("#'Full Results'!A613", "613")</f>
        <v>613</v>
      </c>
      <c r="F78" t="s">
        <v>551</v>
      </c>
    </row>
    <row r="79" spans="3:6" x14ac:dyDescent="0.3">
      <c r="C79">
        <v>71</v>
      </c>
      <c r="D79" s="8" t="str">
        <f>HYPERLINK("#'Table 71'!A1", "You said your case was prosecuted and sent to court. Which of the following best describes what happened in court?: The person who committed the crime was required to pay compensation")</f>
        <v>You said your case was prosecuted and sent to court. Which of the following best describes what happened in court?: The person who committed the crime was required to pay compensation</v>
      </c>
      <c r="E79" s="21" t="str">
        <f>HYPERLINK("#'Full Results'!A619", "619")</f>
        <v>619</v>
      </c>
      <c r="F79" t="s">
        <v>551</v>
      </c>
    </row>
    <row r="80" spans="3:6" x14ac:dyDescent="0.3">
      <c r="C80">
        <v>72</v>
      </c>
      <c r="D80" s="8" t="str">
        <f>HYPERLINK("#'Table 72'!A1", "You said your case was prosecuted and sent to court. Which of the following best describes what happened in court?: The case collapsed/was dismissed")</f>
        <v>You said your case was prosecuted and sent to court. Which of the following best describes what happened in court?: The case collapsed/was dismissed</v>
      </c>
      <c r="E80" s="21" t="str">
        <f>HYPERLINK("#'Full Results'!A625", "625")</f>
        <v>625</v>
      </c>
      <c r="F80" t="s">
        <v>551</v>
      </c>
    </row>
    <row r="81" spans="3:6" x14ac:dyDescent="0.3">
      <c r="C81">
        <v>73</v>
      </c>
      <c r="D81" s="8" t="str">
        <f>HYPERLINK("#'Table 73'!A1", "You said your case was prosecuted and sent to court. Which of the following best describes what happened in court?: The case has not come to court yet / not finished")</f>
        <v>You said your case was prosecuted and sent to court. Which of the following best describes what happened in court?: The case has not come to court yet / not finished</v>
      </c>
      <c r="E81" s="21" t="str">
        <f>HYPERLINK("#'Full Results'!A631", "631")</f>
        <v>631</v>
      </c>
      <c r="F81" t="s">
        <v>551</v>
      </c>
    </row>
    <row r="82" spans="3:6" x14ac:dyDescent="0.3">
      <c r="C82">
        <v>74</v>
      </c>
      <c r="D82" s="8" t="str">
        <f>HYPERLINK("#'Table 74'!A1", "And which of the following words best describes your experience of the criminal justice system’s response to the crime?Select any which apply")</f>
        <v>And which of the following words best describes your experience of the criminal justice system’s response to the crime?Select any which apply</v>
      </c>
      <c r="E82" s="21" t="str">
        <f>HYPERLINK("#'Full Results'!A637", "637")</f>
        <v>637</v>
      </c>
      <c r="F82" t="s">
        <v>97</v>
      </c>
    </row>
    <row r="83" spans="3:6" x14ac:dyDescent="0.3">
      <c r="C83">
        <v>75</v>
      </c>
      <c r="D83" s="8" t="str">
        <f>HYPERLINK("#'Table 75'!A1", " And thinking generally, how satisfied or dissatisfied were you with how this case was resolved?")</f>
        <v xml:space="preserve"> And thinking generally, how satisfied or dissatisfied were you with how this case was resolved?</v>
      </c>
      <c r="E83" s="21" t="str">
        <f>HYPERLINK("#'Full Results'!A654", "654")</f>
        <v>654</v>
      </c>
      <c r="F83" t="s">
        <v>552</v>
      </c>
    </row>
    <row r="84" spans="3:6" x14ac:dyDescent="0.3">
      <c r="C84">
        <v>76</v>
      </c>
      <c r="D84" s="8" t="str">
        <f>HYPERLINK("#'Table 76'!A1", "Which of the following do you see as benefits of having resolved your case outside of court, if any?Please select all that apply")</f>
        <v>Which of the following do you see as benefits of having resolved your case outside of court, if any?Please select all that apply</v>
      </c>
      <c r="E84" s="21" t="str">
        <f>HYPERLINK("#'Full Results'!A665", "665")</f>
        <v>665</v>
      </c>
      <c r="F84" t="s">
        <v>550</v>
      </c>
    </row>
    <row r="85" spans="3:6" x14ac:dyDescent="0.3">
      <c r="C85">
        <v>77</v>
      </c>
      <c r="D85" s="8" t="str">
        <f>HYPERLINK("#'Table 77'!A1", "Which of the following do you see as drawbacks of having resolved your case outside of court, if any?Please select all that apply")</f>
        <v>Which of the following do you see as drawbacks of having resolved your case outside of court, if any?Please select all that apply</v>
      </c>
      <c r="E85" s="21" t="str">
        <f>HYPERLINK("#'Full Results'!A677", "677")</f>
        <v>677</v>
      </c>
      <c r="F85" t="s">
        <v>550</v>
      </c>
    </row>
    <row r="86" spans="3:6" x14ac:dyDescent="0.3">
      <c r="C86">
        <v>78</v>
      </c>
      <c r="D86" s="8" t="str">
        <f>HYPERLINK("#'Table 78'!A1", "Grid Summary: As far as you are aware, which of the following are considered to be a crime?")</f>
        <v>Grid Summary: As far as you are aware, which of the following are considered to be a crime?</v>
      </c>
      <c r="E86" s="7"/>
      <c r="F86" t="s">
        <v>97</v>
      </c>
    </row>
    <row r="87" spans="3:6" x14ac:dyDescent="0.3">
      <c r="C87">
        <v>79</v>
      </c>
      <c r="D87" s="8" t="str">
        <f>HYPERLINK("#'Table 79'!A1", "As far as you are aware, which of the following are considered to be a crime?: Yelling racial abuse at a stranger on the street")</f>
        <v>As far as you are aware, which of the following are considered to be a crime?: Yelling racial abuse at a stranger on the street</v>
      </c>
      <c r="E87" s="21" t="str">
        <f>HYPERLINK("#'Full Results'!A687", "687")</f>
        <v>687</v>
      </c>
      <c r="F87" t="s">
        <v>97</v>
      </c>
    </row>
    <row r="88" spans="3:6" x14ac:dyDescent="0.3">
      <c r="C88">
        <v>80</v>
      </c>
      <c r="D88" s="8" t="str">
        <f>HYPERLINK("#'Table 80'!A1", "As far as you are aware, which of the following are considered to be a crime?: Writing a homophobic word on the side of a train")</f>
        <v>As far as you are aware, which of the following are considered to be a crime?: Writing a homophobic word on the side of a train</v>
      </c>
      <c r="E88" s="21" t="str">
        <f>HYPERLINK("#'Full Results'!A695", "695")</f>
        <v>695</v>
      </c>
      <c r="F88" t="s">
        <v>97</v>
      </c>
    </row>
    <row r="89" spans="3:6" x14ac:dyDescent="0.3">
      <c r="C89">
        <v>81</v>
      </c>
      <c r="D89" s="8" t="str">
        <f>HYPERLINK("#'Table 81'!A1", "As far as you are aware, which of the following are considered to be a crime?: Shouting “Go back to your country” to a stranger on the street")</f>
        <v>As far as you are aware, which of the following are considered to be a crime?: Shouting “Go back to your country” to a stranger on the street</v>
      </c>
      <c r="E89" s="21" t="str">
        <f>HYPERLINK("#'Full Results'!A703", "703")</f>
        <v>703</v>
      </c>
      <c r="F89" t="s">
        <v>97</v>
      </c>
    </row>
    <row r="90" spans="3:6" x14ac:dyDescent="0.3">
      <c r="C90">
        <v>82</v>
      </c>
      <c r="D90" s="8" t="str">
        <f>HYPERLINK("#'Table 82'!A1", "As far as you are aware, which of the following are considered to be a crime?: Physically attacking someone because of their nationality")</f>
        <v>As far as you are aware, which of the following are considered to be a crime?: Physically attacking someone because of their nationality</v>
      </c>
      <c r="E90" s="21" t="str">
        <f>HYPERLINK("#'Full Results'!A711", "711")</f>
        <v>711</v>
      </c>
      <c r="F90" t="s">
        <v>97</v>
      </c>
    </row>
    <row r="91" spans="3:6" x14ac:dyDescent="0.3">
      <c r="C91">
        <v>83</v>
      </c>
      <c r="D91" s="8" t="str">
        <f>HYPERLINK("#'Table 83'!A1", "As far as you are aware, which of the following are considered to be a crime?: Refusing to serve someone at a restaurant because they are transgender")</f>
        <v>As far as you are aware, which of the following are considered to be a crime?: Refusing to serve someone at a restaurant because they are transgender</v>
      </c>
      <c r="E91" s="21" t="str">
        <f>HYPERLINK("#'Full Results'!A719", "719")</f>
        <v>719</v>
      </c>
      <c r="F91" t="s">
        <v>97</v>
      </c>
    </row>
    <row r="92" spans="3:6" x14ac:dyDescent="0.3">
      <c r="C92">
        <v>84</v>
      </c>
      <c r="D92" s="8" t="str">
        <f>HYPERLINK("#'Table 84'!A1", "As far as you are aware, which of the following are considered to be a crime?: Vandalising a place of worship")</f>
        <v>As far as you are aware, which of the following are considered to be a crime?: Vandalising a place of worship</v>
      </c>
      <c r="E92" s="21" t="str">
        <f>HYPERLINK("#'Full Results'!A727", "727")</f>
        <v>727</v>
      </c>
      <c r="F92" t="s">
        <v>97</v>
      </c>
    </row>
    <row r="93" spans="3:6" x14ac:dyDescent="0.3">
      <c r="C93">
        <v>85</v>
      </c>
      <c r="D93" s="8" t="str">
        <f>HYPERLINK("#'Table 85'!A1", "As far as you are aware, which of the following are considered to be a crime?: Posting racial abuse on social media")</f>
        <v>As far as you are aware, which of the following are considered to be a crime?: Posting racial abuse on social media</v>
      </c>
      <c r="E93" s="21" t="str">
        <f>HYPERLINK("#'Full Results'!A735", "735")</f>
        <v>735</v>
      </c>
      <c r="F93" t="s">
        <v>97</v>
      </c>
    </row>
    <row r="94" spans="3:6" x14ac:dyDescent="0.3">
      <c r="C94">
        <v>86</v>
      </c>
      <c r="D94" s="8" t="str">
        <f>HYPERLINK("#'Table 86'!A1", "As far as you are aware, which of the following are considered to be a crime?: Catcalling a woman on the street")</f>
        <v>As far as you are aware, which of the following are considered to be a crime?: Catcalling a woman on the street</v>
      </c>
      <c r="E94" s="21" t="str">
        <f>HYPERLINK("#'Full Results'!A743", "743")</f>
        <v>743</v>
      </c>
      <c r="F94" t="s">
        <v>97</v>
      </c>
    </row>
    <row r="95" spans="3:6" x14ac:dyDescent="0.3">
      <c r="C95">
        <v>87</v>
      </c>
      <c r="D95" s="8" t="str">
        <f>HYPERLINK("#'Table 87'!A1", "As far as you are aware, which of the following are considered to be a crime?: Shouting at and calling a woman a “bitch” on the street")</f>
        <v>As far as you are aware, which of the following are considered to be a crime?: Shouting at and calling a woman a “bitch” on the street</v>
      </c>
      <c r="E95" s="21" t="str">
        <f>HYPERLINK("#'Full Results'!A751", "751")</f>
        <v>751</v>
      </c>
      <c r="F95" t="s">
        <v>97</v>
      </c>
    </row>
    <row r="96" spans="3:6" x14ac:dyDescent="0.3">
      <c r="C96">
        <v>88</v>
      </c>
      <c r="D96" s="8" t="str">
        <f>HYPERLINK("#'Table 88'!A1", "Grid Summary: And in your view, how should each of these incidents be dealt with?")</f>
        <v>Grid Summary: And in your view, how should each of these incidents be dealt with?</v>
      </c>
      <c r="E96" s="7"/>
      <c r="F96" t="s">
        <v>97</v>
      </c>
    </row>
    <row r="97" spans="3:6" x14ac:dyDescent="0.3">
      <c r="C97">
        <v>89</v>
      </c>
      <c r="D97" s="8" t="str">
        <f>HYPERLINK("#'Table 89'!A1", "And in your view, how should each of these incidents be dealt with?: Yelling racial abuse at a stranger on the street")</f>
        <v>And in your view, how should each of these incidents be dealt with?: Yelling racial abuse at a stranger on the street</v>
      </c>
      <c r="E97" s="21" t="str">
        <f>HYPERLINK("#'Full Results'!A759", "759")</f>
        <v>759</v>
      </c>
      <c r="F97" t="s">
        <v>97</v>
      </c>
    </row>
    <row r="98" spans="3:6" x14ac:dyDescent="0.3">
      <c r="C98">
        <v>90</v>
      </c>
      <c r="D98" s="8" t="str">
        <f>HYPERLINK("#'Table 90'!A1", "And in your view, how should each of these incidents be dealt with?: Writing a homophobic word on the side of a train")</f>
        <v>And in your view, how should each of these incidents be dealt with?: Writing a homophobic word on the side of a train</v>
      </c>
      <c r="E98" s="21" t="str">
        <f>HYPERLINK("#'Full Results'!A766", "766")</f>
        <v>766</v>
      </c>
      <c r="F98" t="s">
        <v>97</v>
      </c>
    </row>
    <row r="99" spans="3:6" x14ac:dyDescent="0.3">
      <c r="C99">
        <v>91</v>
      </c>
      <c r="D99" s="8" t="str">
        <f>HYPERLINK("#'Table 91'!A1", "And in your view, how should each of these incidents be dealt with?: Shouting “Go back to your country” to a stranger on the street")</f>
        <v>And in your view, how should each of these incidents be dealt with?: Shouting “Go back to your country” to a stranger on the street</v>
      </c>
      <c r="E99" s="21" t="str">
        <f>HYPERLINK("#'Full Results'!A773", "773")</f>
        <v>773</v>
      </c>
      <c r="F99" t="s">
        <v>97</v>
      </c>
    </row>
    <row r="100" spans="3:6" x14ac:dyDescent="0.3">
      <c r="C100">
        <v>92</v>
      </c>
      <c r="D100" s="8" t="str">
        <f>HYPERLINK("#'Table 92'!A1", "And in your view, how should each of these incidents be dealt with?: Physically attacking someone because of their nationality")</f>
        <v>And in your view, how should each of these incidents be dealt with?: Physically attacking someone because of their nationality</v>
      </c>
      <c r="E100" s="21" t="str">
        <f>HYPERLINK("#'Full Results'!A780", "780")</f>
        <v>780</v>
      </c>
      <c r="F100" t="s">
        <v>97</v>
      </c>
    </row>
    <row r="101" spans="3:6" x14ac:dyDescent="0.3">
      <c r="C101">
        <v>93</v>
      </c>
      <c r="D101" s="8" t="str">
        <f>HYPERLINK("#'Table 93'!A1", "And in your view, how should each of these incidents be dealt with?: Refusing to serve someone at a restaurant because of their gender identity")</f>
        <v>And in your view, how should each of these incidents be dealt with?: Refusing to serve someone at a restaurant because of their gender identity</v>
      </c>
      <c r="E101" s="21" t="str">
        <f>HYPERLINK("#'Full Results'!A787", "787")</f>
        <v>787</v>
      </c>
      <c r="F101" t="s">
        <v>97</v>
      </c>
    </row>
    <row r="102" spans="3:6" x14ac:dyDescent="0.3">
      <c r="C102">
        <v>94</v>
      </c>
      <c r="D102" s="8" t="str">
        <f>HYPERLINK("#'Table 94'!A1", "And in your view, how should each of these incidents be dealt with?: Vandalising a place of worship")</f>
        <v>And in your view, how should each of these incidents be dealt with?: Vandalising a place of worship</v>
      </c>
      <c r="E102" s="21" t="str">
        <f>HYPERLINK("#'Full Results'!A794", "794")</f>
        <v>794</v>
      </c>
      <c r="F102" t="s">
        <v>97</v>
      </c>
    </row>
    <row r="103" spans="3:6" x14ac:dyDescent="0.3">
      <c r="C103">
        <v>95</v>
      </c>
      <c r="D103" s="8" t="str">
        <f>HYPERLINK("#'Table 95'!A1", "And in your view, how should each of these incidents be dealt with?: Posting racial abuse on social media")</f>
        <v>And in your view, how should each of these incidents be dealt with?: Posting racial abuse on social media</v>
      </c>
      <c r="E103" s="21" t="str">
        <f>HYPERLINK("#'Full Results'!A801", "801")</f>
        <v>801</v>
      </c>
      <c r="F103" t="s">
        <v>97</v>
      </c>
    </row>
    <row r="104" spans="3:6" x14ac:dyDescent="0.3">
      <c r="C104">
        <v>96</v>
      </c>
      <c r="D104" s="8" t="str">
        <f>HYPERLINK("#'Table 96'!A1", "And in your view, how should each of these incidents be dealt with?: Catcalling a woman on the street")</f>
        <v>And in your view, how should each of these incidents be dealt with?: Catcalling a woman on the street</v>
      </c>
      <c r="E104" s="21" t="str">
        <f>HYPERLINK("#'Full Results'!A808", "808")</f>
        <v>808</v>
      </c>
      <c r="F104" t="s">
        <v>97</v>
      </c>
    </row>
    <row r="105" spans="3:6" x14ac:dyDescent="0.3">
      <c r="C105">
        <v>97</v>
      </c>
      <c r="D105" s="8" t="str">
        <f>HYPERLINK("#'Table 97'!A1", "And in your view, how should each of these incidents be dealt with?: Shouting at and calling a woman a “bitch” on the street")</f>
        <v>And in your view, how should each of these incidents be dealt with?: Shouting at and calling a woman a “bitch” on the street</v>
      </c>
      <c r="E105" s="21" t="str">
        <f>HYPERLINK("#'Full Results'!A815", "815")</f>
        <v>815</v>
      </c>
      <c r="F105" t="s">
        <v>97</v>
      </c>
    </row>
    <row r="106" spans="3:6" x14ac:dyDescent="0.3">
      <c r="C106">
        <v>98</v>
      </c>
      <c r="D106" s="8" t="str">
        <f>HYPERLINK("#'Table 98'!A1", " A hate crime is defined as any criminal offence which is perceived to be motivated by hostility or prejudice based on a person's race, religion, sexual orientation, disability, or transgender identity. This is specific towards verbal abuse, phys...")</f>
        <v xml:space="preserve"> A hate crime is defined as any criminal offence which is perceived to be motivated by hostility or prejudice based on a person's race, religion, sexual orientation, disability, or transgender identity. This is specific towards verbal abuse, phys...</v>
      </c>
      <c r="E106" s="21" t="str">
        <f>HYPERLINK("#'Full Results'!A822", "822")</f>
        <v>822</v>
      </c>
      <c r="F106" t="s">
        <v>97</v>
      </c>
    </row>
    <row r="107" spans="3:6" x14ac:dyDescent="0.3">
      <c r="C107">
        <v>99</v>
      </c>
      <c r="D107" s="8" t="str">
        <f>HYPERLINK("#'Table 99'!A1", "Grid Summary: To what extent do you agree or disagree with the following statements?")</f>
        <v>Grid Summary: To what extent do you agree or disagree with the following statements?</v>
      </c>
      <c r="E107" s="7"/>
      <c r="F107" t="s">
        <v>97</v>
      </c>
    </row>
    <row r="108" spans="3:6" x14ac:dyDescent="0.3">
      <c r="C108">
        <v>100</v>
      </c>
      <c r="D108" s="8" t="str">
        <f>HYPERLINK("#'Table 100'!A1", "To what extent do you agree or disagree with the following statements?: When a hate crime occurs, it should always be reported")</f>
        <v>To what extent do you agree or disagree with the following statements?: When a hate crime occurs, it should always be reported</v>
      </c>
      <c r="E108" s="21" t="str">
        <f>HYPERLINK("#'Full Results'!A834", "834")</f>
        <v>834</v>
      </c>
      <c r="F108" t="s">
        <v>97</v>
      </c>
    </row>
    <row r="109" spans="3:6" x14ac:dyDescent="0.3">
      <c r="C109">
        <v>101</v>
      </c>
      <c r="D109" s="8" t="str">
        <f>HYPERLINK("#'Table 101'!A1", "To what extent do you agree or disagree with the following statements?: When a hate crime occurs, the person who did it should always be taken to court")</f>
        <v>To what extent do you agree or disagree with the following statements?: When a hate crime occurs, the person who did it should always be taken to court</v>
      </c>
      <c r="E109" s="21" t="str">
        <f>HYPERLINK("#'Full Results'!A846", "846")</f>
        <v>846</v>
      </c>
      <c r="F109" t="s">
        <v>97</v>
      </c>
    </row>
    <row r="110" spans="3:6" x14ac:dyDescent="0.3">
      <c r="C110">
        <v>102</v>
      </c>
      <c r="D110" s="8" t="str">
        <f>HYPERLINK("#'Table 102'!A1", "To what extent do you agree or disagree with the following statements?: When a hate crime occurs, it’s important to respect the victim’s wishes on what they want to happen")</f>
        <v>To what extent do you agree or disagree with the following statements?: When a hate crime occurs, it’s important to respect the victim’s wishes on what they want to happen</v>
      </c>
      <c r="E110" s="21" t="str">
        <f>HYPERLINK("#'Full Results'!A858", "858")</f>
        <v>858</v>
      </c>
      <c r="F110" t="s">
        <v>97</v>
      </c>
    </row>
    <row r="111" spans="3:6" x14ac:dyDescent="0.3">
      <c r="C111">
        <v>103</v>
      </c>
      <c r="D111" s="8" t="str">
        <f>HYPERLINK("#'Table 103'!A1", "To what extent do you agree or disagree with the following statements?: The best way to tackle hate in the UK is by making sure people are punished")</f>
        <v>To what extent do you agree or disagree with the following statements?: The best way to tackle hate in the UK is by making sure people are punished</v>
      </c>
      <c r="E111" s="21" t="str">
        <f>HYPERLINK("#'Full Results'!A870", "870")</f>
        <v>870</v>
      </c>
      <c r="F111" t="s">
        <v>97</v>
      </c>
    </row>
    <row r="112" spans="3:6" x14ac:dyDescent="0.3">
      <c r="C112">
        <v>104</v>
      </c>
      <c r="D112" s="8" t="str">
        <f>HYPERLINK("#'Table 104'!A1", "To what extent do you agree or disagree with the following statements?: The best way to tackle hate in the UK is by educating people on biases and improving cultural awareness")</f>
        <v>To what extent do you agree or disagree with the following statements?: The best way to tackle hate in the UK is by educating people on biases and improving cultural awareness</v>
      </c>
      <c r="E112" s="21" t="str">
        <f>HYPERLINK("#'Full Results'!A882", "882")</f>
        <v>882</v>
      </c>
      <c r="F112" t="s">
        <v>97</v>
      </c>
    </row>
    <row r="113" spans="3:6" x14ac:dyDescent="0.3">
      <c r="C113">
        <v>105</v>
      </c>
      <c r="D113" s="8" t="str">
        <f>HYPERLINK("#'Table 105'!A1", "To what extent do you agree or disagree with the following statements?: Labelling something as a hate crime is an effective way of reducing hate-related abuse imposing harsher penalties on the person who did it")</f>
        <v>To what extent do you agree or disagree with the following statements?: Labelling something as a hate crime is an effective way of reducing hate-related abuse imposing harsher penalties on the person who did it</v>
      </c>
      <c r="E113" s="21" t="str">
        <f>HYPERLINK("#'Full Results'!A894", "894")</f>
        <v>894</v>
      </c>
      <c r="F113" t="s">
        <v>97</v>
      </c>
    </row>
    <row r="114" spans="3:6" x14ac:dyDescent="0.3">
      <c r="C114">
        <v>106</v>
      </c>
      <c r="D114" s="8" t="str">
        <f>HYPERLINK("#'Table 106'!A1", "Grid Summary: When thinking about how to reduce the prevalence of hate crimes in society, how effective, if at all, would the following be in achieving this?")</f>
        <v>Grid Summary: When thinking about how to reduce the prevalence of hate crimes in society, how effective, if at all, would the following be in achieving this?</v>
      </c>
      <c r="E114" s="7"/>
      <c r="F114" t="s">
        <v>97</v>
      </c>
    </row>
    <row r="115" spans="3:6" x14ac:dyDescent="0.3">
      <c r="C115">
        <v>107</v>
      </c>
      <c r="D115" s="8" t="str">
        <f>HYPERLINK("#'Table 107'!A1", "When thinking about how to reduce the prevalence of hate crimes in society, how effective, if at all, would the following be in achieving this?: More arrests, prosecution, and punishment for hate crimes")</f>
        <v>When thinking about how to reduce the prevalence of hate crimes in society, how effective, if at all, would the following be in achieving this?: More arrests, prosecution, and punishment for hate crimes</v>
      </c>
      <c r="E115" s="21" t="str">
        <f>HYPERLINK("#'Full Results'!A906", "906")</f>
        <v>906</v>
      </c>
      <c r="F115" t="s">
        <v>97</v>
      </c>
    </row>
    <row r="116" spans="3:6" x14ac:dyDescent="0.3">
      <c r="C116">
        <v>108</v>
      </c>
      <c r="D116" s="8" t="str">
        <f>HYPERLINK("#'Table 108'!A1", "When thinking about how to reduce the prevalence of hate crimes in society, how effective, if at all, would the following be in achieving this?: More education in schools about tolerance and inclusion")</f>
        <v>When thinking about how to reduce the prevalence of hate crimes in society, how effective, if at all, would the following be in achieving this?: More education in schools about tolerance and inclusion</v>
      </c>
      <c r="E116" s="21" t="str">
        <f>HYPERLINK("#'Full Results'!A914", "914")</f>
        <v>914</v>
      </c>
      <c r="F116" t="s">
        <v>97</v>
      </c>
    </row>
    <row r="117" spans="3:6" x14ac:dyDescent="0.3">
      <c r="C117">
        <v>109</v>
      </c>
      <c r="D117" s="8" t="str">
        <f>HYPERLINK("#'Table 109'!A1", "When thinking about how to reduce the prevalence of hate crimes in society, how effective, if at all, would the following be in achieving this?: Politicians speaking publicly about tolerance and inclusion")</f>
        <v>When thinking about how to reduce the prevalence of hate crimes in society, how effective, if at all, would the following be in achieving this?: Politicians speaking publicly about tolerance and inclusion</v>
      </c>
      <c r="E117" s="21" t="str">
        <f>HYPERLINK("#'Full Results'!A922", "922")</f>
        <v>922</v>
      </c>
      <c r="F117" t="s">
        <v>97</v>
      </c>
    </row>
    <row r="118" spans="3:6" x14ac:dyDescent="0.3">
      <c r="C118">
        <v>110</v>
      </c>
      <c r="D118" s="8" t="str">
        <f>HYPERLINK("#'Table 110'!A1", "When thinking about how to reduce the prevalence of hate crimes in society, how effective, if at all, would the following be in achieving this?: Bringing together the victim with the person who committed the hate crime to discuss the impact on th...")</f>
        <v>When thinking about how to reduce the prevalence of hate crimes in society, how effective, if at all, would the following be in achieving this?: Bringing together the victim with the person who committed the hate crime to discuss the impact on th...</v>
      </c>
      <c r="E118" s="21" t="str">
        <f>HYPERLINK("#'Full Results'!A930", "930")</f>
        <v>930</v>
      </c>
      <c r="F118" t="s">
        <v>97</v>
      </c>
    </row>
    <row r="119" spans="3:6" x14ac:dyDescent="0.3">
      <c r="C119">
        <v>111</v>
      </c>
      <c r="D119" s="8" t="str">
        <f>HYPERLINK("#'Table 111'!A1", "When thinking about how to reduce the prevalence of hate crimes in society, how effective, if at all, would the following be in achieving this?: Media campaigns to raise awareness about the impact of hate crimes")</f>
        <v>When thinking about how to reduce the prevalence of hate crimes in society, how effective, if at all, would the following be in achieving this?: Media campaigns to raise awareness about the impact of hate crimes</v>
      </c>
      <c r="E119" s="21" t="str">
        <f>HYPERLINK("#'Full Results'!A938", "938")</f>
        <v>938</v>
      </c>
      <c r="F119" t="s">
        <v>97</v>
      </c>
    </row>
    <row r="120" spans="3:6" x14ac:dyDescent="0.3">
      <c r="C120">
        <v>112</v>
      </c>
      <c r="D120" s="8" t="str">
        <f>HYPERLINK("#'Table 112'!A1", "When thinking about how to reduce the prevalence of hate crimes in society, how effective, if at all, would the following be in achieving this?: Encouraging businesses and workplaces to adopt diversity and anti-discrimination policies")</f>
        <v>When thinking about how to reduce the prevalence of hate crimes in society, how effective, if at all, would the following be in achieving this?: Encouraging businesses and workplaces to adopt diversity and anti-discrimination policies</v>
      </c>
      <c r="E120" s="21" t="str">
        <f>HYPERLINK("#'Full Results'!A946", "946")</f>
        <v>946</v>
      </c>
      <c r="F120" t="s">
        <v>97</v>
      </c>
    </row>
    <row r="121" spans="3:6" x14ac:dyDescent="0.3">
      <c r="C121">
        <v>113</v>
      </c>
      <c r="D121" s="8" t="str">
        <f>HYPERLINK("#'Table 113'!A1", "When thinking about how to reduce the prevalence of hate crimes in society, how effective, if at all, would the following be in achieving this?: Programs that work with at-risk youth to prevent them from engaging in hate-related activities")</f>
        <v>When thinking about how to reduce the prevalence of hate crimes in society, how effective, if at all, would the following be in achieving this?: Programs that work with at-risk youth to prevent them from engaging in hate-related activities</v>
      </c>
      <c r="E121" s="21" t="str">
        <f>HYPERLINK("#'Full Results'!A954", "954")</f>
        <v>954</v>
      </c>
      <c r="F121" t="s">
        <v>97</v>
      </c>
    </row>
    <row r="122" spans="3:6" x14ac:dyDescent="0.3">
      <c r="C122">
        <v>114</v>
      </c>
      <c r="D122" s="8" t="str">
        <f>HYPERLINK("#'Table 114'!A1", "When thinking about how to reduce the prevalence of hate crimes in society, how effective, if at all, would the following be in achieving this?: Training for law enforcement on identifying and handling hate crimes")</f>
        <v>When thinking about how to reduce the prevalence of hate crimes in society, how effective, if at all, would the following be in achieving this?: Training for law enforcement on identifying and handling hate crimes</v>
      </c>
      <c r="E122" s="21" t="str">
        <f>HYPERLINK("#'Full Results'!A962", "962")</f>
        <v>962</v>
      </c>
      <c r="F122" t="s">
        <v>97</v>
      </c>
    </row>
    <row r="123" spans="3:6" x14ac:dyDescent="0.3">
      <c r="C123">
        <v>115</v>
      </c>
      <c r="D123" s="8" t="str">
        <f>HYPERLINK("#'Table 115'!A1", "When thinking about how to reduce the prevalence of hate crimes in society, how effective, if at all, would the following be in achieving this?: Banning hate speech from social media platforms and the internet")</f>
        <v>When thinking about how to reduce the prevalence of hate crimes in society, how effective, if at all, would the following be in achieving this?: Banning hate speech from social media platforms and the internet</v>
      </c>
      <c r="E123" s="21" t="str">
        <f>HYPERLINK("#'Full Results'!A970", "970")</f>
        <v>970</v>
      </c>
      <c r="F123" t="s">
        <v>97</v>
      </c>
    </row>
    <row r="124" spans="3:6" x14ac:dyDescent="0.3">
      <c r="C124">
        <v>116</v>
      </c>
      <c r="D124" s="8" t="str">
        <f>HYPERLINK("#'Table 116'!A1", "When thinking about how to reduce the prevalence of hate crimes in society, how effective, if at all, would the following be in achieving this?: Requiring people who have committed a hate crime to attend a behaviour change course")</f>
        <v>When thinking about how to reduce the prevalence of hate crimes in society, how effective, if at all, would the following be in achieving this?: Requiring people who have committed a hate crime to attend a behaviour change course</v>
      </c>
      <c r="E124" s="21" t="str">
        <f>HYPERLINK("#'Full Results'!A978", "978")</f>
        <v>978</v>
      </c>
      <c r="F124" t="s">
        <v>97</v>
      </c>
    </row>
    <row r="125" spans="3:6" x14ac:dyDescent="0.3">
      <c r="C125">
        <v>117</v>
      </c>
      <c r="D125" s="8" t="str">
        <f>HYPERLINK("#'Table 117'!A1", "Grid Summary: And when thinking about how to stop people who have committed a hate crime from doing it again,  how effective, if at all, would the following be in achieving this?")</f>
        <v>Grid Summary: And when thinking about how to stop people who have committed a hate crime from doing it again,  how effective, if at all, would the following be in achieving this?</v>
      </c>
      <c r="E125" s="7"/>
      <c r="F125" t="s">
        <v>97</v>
      </c>
    </row>
    <row r="126" spans="3:6" x14ac:dyDescent="0.3">
      <c r="C126">
        <v>118</v>
      </c>
      <c r="D126" s="8" t="str">
        <f>HYPERLINK("#'Table 118'!A1", "And when thinking about how to stop people who have committed a hate crime from doing it again,  how effective, if at all, would the following be in achieving this?: More arrests, prosecution, and punishment for hate crimes")</f>
        <v>And when thinking about how to stop people who have committed a hate crime from doing it again,  how effective, if at all, would the following be in achieving this?: More arrests, prosecution, and punishment for hate crimes</v>
      </c>
      <c r="E126" s="21" t="str">
        <f>HYPERLINK("#'Full Results'!A986", "986")</f>
        <v>986</v>
      </c>
      <c r="F126" t="s">
        <v>97</v>
      </c>
    </row>
    <row r="127" spans="3:6" x14ac:dyDescent="0.3">
      <c r="C127">
        <v>119</v>
      </c>
      <c r="D127" s="8" t="str">
        <f>HYPERLINK("#'Table 119'!A1", "And when thinking about how to stop people who have committed a hate crime from doing it again,  how effective, if at all, would the following be in achieving this?: More education in schools about tolerance and inclusion")</f>
        <v>And when thinking about how to stop people who have committed a hate crime from doing it again,  how effective, if at all, would the following be in achieving this?: More education in schools about tolerance and inclusion</v>
      </c>
      <c r="E127" s="21" t="str">
        <f>HYPERLINK("#'Full Results'!A994", "994")</f>
        <v>994</v>
      </c>
      <c r="F127" t="s">
        <v>97</v>
      </c>
    </row>
    <row r="128" spans="3:6" x14ac:dyDescent="0.3">
      <c r="C128">
        <v>120</v>
      </c>
      <c r="D128" s="8" t="str">
        <f>HYPERLINK("#'Table 120'!A1", "And when thinking about how to stop people who have committed a hate crime from doing it again,  how effective, if at all, would the following be in achieving this?: Politicians speaking publicly about tolerance and inclusion")</f>
        <v>And when thinking about how to stop people who have committed a hate crime from doing it again,  how effective, if at all, would the following be in achieving this?: Politicians speaking publicly about tolerance and inclusion</v>
      </c>
      <c r="E128" s="21" t="str">
        <f>HYPERLINK("#'Full Results'!A1002", "1002")</f>
        <v>1002</v>
      </c>
      <c r="F128" t="s">
        <v>97</v>
      </c>
    </row>
    <row r="129" spans="3:6" x14ac:dyDescent="0.3">
      <c r="C129">
        <v>121</v>
      </c>
      <c r="D129" s="8" t="str">
        <f>HYPERLINK("#'Table 121'!A1", "And when thinking about how to stop people who have committed a hate crime from doing it again,  how effective, if at all, would the following be in achieving this?: Bringing together victims with the person who committed the hate crime to discus...")</f>
        <v>And when thinking about how to stop people who have committed a hate crime from doing it again,  how effective, if at all, would the following be in achieving this?: Bringing together victims with the person who committed the hate crime to discus...</v>
      </c>
      <c r="E129" s="21" t="str">
        <f>HYPERLINK("#'Full Results'!A1010", "1010")</f>
        <v>1010</v>
      </c>
      <c r="F129" t="s">
        <v>97</v>
      </c>
    </row>
    <row r="130" spans="3:6" x14ac:dyDescent="0.3">
      <c r="C130">
        <v>122</v>
      </c>
      <c r="D130" s="8" t="str">
        <f>HYPERLINK("#'Table 122'!A1", "And when thinking about how to stop people who have committed a hate crime from doing it again,  how effective, if at all, would the following be in achieving this?: More media campaigns to raise awareness about the impact of hate crimes")</f>
        <v>And when thinking about how to stop people who have committed a hate crime from doing it again,  how effective, if at all, would the following be in achieving this?: More media campaigns to raise awareness about the impact of hate crimes</v>
      </c>
      <c r="E130" s="21" t="str">
        <f>HYPERLINK("#'Full Results'!A1018", "1018")</f>
        <v>1018</v>
      </c>
      <c r="F130" t="s">
        <v>97</v>
      </c>
    </row>
    <row r="131" spans="3:6" x14ac:dyDescent="0.3">
      <c r="C131">
        <v>123</v>
      </c>
      <c r="D131" s="8" t="str">
        <f>HYPERLINK("#'Table 123'!A1", "And when thinking about how to stop people who have committed a hate crime from doing it again,  how effective, if at all, would the following be in achieving this?: Encouraging businesses and workplaces to adopt diversity and anti-discrimination...")</f>
        <v>And when thinking about how to stop people who have committed a hate crime from doing it again,  how effective, if at all, would the following be in achieving this?: Encouraging businesses and workplaces to adopt diversity and anti-discrimination...</v>
      </c>
      <c r="E131" s="21" t="str">
        <f>HYPERLINK("#'Full Results'!A1026", "1026")</f>
        <v>1026</v>
      </c>
      <c r="F131" t="s">
        <v>97</v>
      </c>
    </row>
    <row r="132" spans="3:6" x14ac:dyDescent="0.3">
      <c r="C132">
        <v>124</v>
      </c>
      <c r="D132" s="8" t="str">
        <f>HYPERLINK("#'Table 124'!A1", "And when thinking about how to stop people who have committed a hate crime from doing it again,  how effective, if at all, would the following be in achieving this?: Programs that work with at-risk youth to prevent them from engaging in hate-rela...")</f>
        <v>And when thinking about how to stop people who have committed a hate crime from doing it again,  how effective, if at all, would the following be in achieving this?: Programs that work with at-risk youth to prevent them from engaging in hate-rela...</v>
      </c>
      <c r="E132" s="21" t="str">
        <f>HYPERLINK("#'Full Results'!A1034", "1034")</f>
        <v>1034</v>
      </c>
      <c r="F132" t="s">
        <v>97</v>
      </c>
    </row>
    <row r="133" spans="3:6" x14ac:dyDescent="0.3">
      <c r="C133">
        <v>125</v>
      </c>
      <c r="D133" s="8" t="str">
        <f>HYPERLINK("#'Table 125'!A1", "And when thinking about how to stop people who have committed a hate crime from doing it again,  how effective, if at all, would the following be in achieving this?: More training for law enforcement on identifying and handling hate crimes")</f>
        <v>And when thinking about how to stop people who have committed a hate crime from doing it again,  how effective, if at all, would the following be in achieving this?: More training for law enforcement on identifying and handling hate crimes</v>
      </c>
      <c r="E133" s="21" t="str">
        <f>HYPERLINK("#'Full Results'!A1042", "1042")</f>
        <v>1042</v>
      </c>
      <c r="F133" t="s">
        <v>97</v>
      </c>
    </row>
    <row r="134" spans="3:6" x14ac:dyDescent="0.3">
      <c r="C134">
        <v>126</v>
      </c>
      <c r="D134" s="8" t="str">
        <f>HYPERLINK("#'Table 126'!A1", "And when thinking about how to stop people who have committed a hate crime from doing it again,  how effective, if at all, would the following be in achieving this?: Banning hate speech from social media platforms and the internet")</f>
        <v>And when thinking about how to stop people who have committed a hate crime from doing it again,  how effective, if at all, would the following be in achieving this?: Banning hate speech from social media platforms and the internet</v>
      </c>
      <c r="E134" s="21" t="str">
        <f>HYPERLINK("#'Full Results'!A1050", "1050")</f>
        <v>1050</v>
      </c>
      <c r="F134" t="s">
        <v>97</v>
      </c>
    </row>
    <row r="135" spans="3:6" x14ac:dyDescent="0.3">
      <c r="C135">
        <v>127</v>
      </c>
      <c r="D135" s="8" t="str">
        <f>HYPERLINK("#'Table 127'!A1", "And when thinking about how to stop people who have committed a hate crime from doing it again,  how effective, if at all, would the following be in achieving this?: Requiring people who have committed a hate crime to attend a behaviour change co...")</f>
        <v>And when thinking about how to stop people who have committed a hate crime from doing it again,  how effective, if at all, would the following be in achieving this?: Requiring people who have committed a hate crime to attend a behaviour change co...</v>
      </c>
      <c r="E135" s="21" t="str">
        <f>HYPERLINK("#'Full Results'!A1058", "1058")</f>
        <v>1058</v>
      </c>
      <c r="F135" t="s">
        <v>97</v>
      </c>
    </row>
    <row r="136" spans="3:6" x14ac:dyDescent="0.3">
      <c r="C136">
        <v>128</v>
      </c>
      <c r="D136" s="8" t="str">
        <f>HYPERLINK("#'Table 128'!A1", "Grid Summary: Imagine someone is arrested for repeatedly shoplifting. They sell the stolen items and use the money to buy drugs and support their substance use. The police prosecute the person who did it, which will likely result in a court fine....")</f>
        <v>Grid Summary: Imagine someone is arrested for repeatedly shoplifting. They sell the stolen items and use the money to buy drugs and support their substance use. The police prosecute the person who did it, which will likely result in a court fine....</v>
      </c>
      <c r="E136" s="7"/>
      <c r="F136" t="s">
        <v>198</v>
      </c>
    </row>
    <row r="137" spans="3:6" x14ac:dyDescent="0.3">
      <c r="C137">
        <v>129</v>
      </c>
      <c r="D137" s="8" t="str">
        <f>HYPERLINK("#'Table 129'!A1", "Imagine someone is arrested for repeatedly shoplifting. They sell the stolen items and use the money to buy drugs and support their substance use. The police prosecute the person who did it, which will likely result in a court fine. To what exten...")</f>
        <v>Imagine someone is arrested for repeatedly shoplifting. They sell the stolen items and use the money to buy drugs and support their substance use. The police prosecute the person who did it, which will likely result in a court fine. To what exten...</v>
      </c>
      <c r="E137" s="21" t="str">
        <f>HYPERLINK("#'Full Results'!A1066", "1066")</f>
        <v>1066</v>
      </c>
      <c r="F137" t="s">
        <v>198</v>
      </c>
    </row>
    <row r="138" spans="3:6" x14ac:dyDescent="0.3">
      <c r="C138">
        <v>130</v>
      </c>
      <c r="D138" s="8" t="str">
        <f>HYPERLINK("#'Table 130'!A1", "Imagine someone is arrested for repeatedly shoplifting. They sell the stolen items and use the money to buy drugs and support their substance use. The police prosecute the person who did it, which will likely result in a court fine. To what exten...")</f>
        <v>Imagine someone is arrested for repeatedly shoplifting. They sell the stolen items and use the money to buy drugs and support their substance use. The police prosecute the person who did it, which will likely result in a court fine. To what exten...</v>
      </c>
      <c r="E138" s="21" t="str">
        <f>HYPERLINK("#'Full Results'!A1078", "1078")</f>
        <v>1078</v>
      </c>
      <c r="F138" t="s">
        <v>198</v>
      </c>
    </row>
    <row r="139" spans="3:6" x14ac:dyDescent="0.3">
      <c r="C139">
        <v>131</v>
      </c>
      <c r="D139" s="8" t="str">
        <f>HYPERLINK("#'Table 131'!A1", "Imagine someone is arrested for repeatedly shoplifting. They sell the stolen items and use the money to buy drugs and support their substance use. The police prosecute the person who did it, which will likely result in a court fine. To what exten...")</f>
        <v>Imagine someone is arrested for repeatedly shoplifting. They sell the stolen items and use the money to buy drugs and support their substance use. The police prosecute the person who did it, which will likely result in a court fine. To what exten...</v>
      </c>
      <c r="E139" s="21" t="str">
        <f>HYPERLINK("#'Full Results'!A1090", "1090")</f>
        <v>1090</v>
      </c>
      <c r="F139" t="s">
        <v>198</v>
      </c>
    </row>
    <row r="140" spans="3:6" x14ac:dyDescent="0.3">
      <c r="C140">
        <v>132</v>
      </c>
      <c r="D140" s="8" t="str">
        <f>HYPERLINK("#'Table 132'!A1", "Imagine someone is arrested for repeatedly shoplifting. They sell the stolen items and use the money to buy drugs and support their substance use. The police prosecute the person who did it, which will likely result in a court fine. To what exten...")</f>
        <v>Imagine someone is arrested for repeatedly shoplifting. They sell the stolen items and use the money to buy drugs and support their substance use. The police prosecute the person who did it, which will likely result in a court fine. To what exten...</v>
      </c>
      <c r="E140" s="21" t="str">
        <f>HYPERLINK("#'Full Results'!A1102", "1102")</f>
        <v>1102</v>
      </c>
      <c r="F140" t="s">
        <v>198</v>
      </c>
    </row>
    <row r="141" spans="3:6" x14ac:dyDescent="0.3">
      <c r="C141">
        <v>133</v>
      </c>
      <c r="D141" s="8" t="str">
        <f>HYPERLINK("#'Table 133'!A1", "Grid Summary: Imagine someone is arrested for repeatedly shoplifting. They sell the stolen items and use the money to buy drugs and support their substance use. Instead of sending him to court, the police refer him to a drug rehabilitation progra...")</f>
        <v>Grid Summary: Imagine someone is arrested for repeatedly shoplifting. They sell the stolen items and use the money to buy drugs and support their substance use. Instead of sending him to court, the police refer him to a drug rehabilitation progra...</v>
      </c>
      <c r="E141" s="7"/>
      <c r="F141" t="s">
        <v>198</v>
      </c>
    </row>
    <row r="142" spans="3:6" x14ac:dyDescent="0.3">
      <c r="C142">
        <v>134</v>
      </c>
      <c r="D142" s="8" t="str">
        <f>HYPERLINK("#'Table 134'!A1", "Imagine someone is arrested for repeatedly shoplifting. They sell the stolen items and use the money to buy drugs and support their substance use. Instead of sending him to court, the police refer him to a drug rehabilitation programme. To what e...")</f>
        <v>Imagine someone is arrested for repeatedly shoplifting. They sell the stolen items and use the money to buy drugs and support their substance use. Instead of sending him to court, the police refer him to a drug rehabilitation programme. To what e...</v>
      </c>
      <c r="E142" s="21" t="str">
        <f>HYPERLINK("#'Full Results'!A1114", "1114")</f>
        <v>1114</v>
      </c>
      <c r="F142" t="s">
        <v>198</v>
      </c>
    </row>
    <row r="143" spans="3:6" x14ac:dyDescent="0.3">
      <c r="C143">
        <v>135</v>
      </c>
      <c r="D143" s="8" t="str">
        <f>HYPERLINK("#'Table 135'!A1", "Imagine someone is arrested for repeatedly shoplifting. They sell the stolen items and use the money to buy drugs and support their substance use. Instead of sending him to court, the police refer him to a drug rehabilitation programme. To what e...")</f>
        <v>Imagine someone is arrested for repeatedly shoplifting. They sell the stolen items and use the money to buy drugs and support their substance use. Instead of sending him to court, the police refer him to a drug rehabilitation programme. To what e...</v>
      </c>
      <c r="E143" s="21" t="str">
        <f>HYPERLINK("#'Full Results'!A1126", "1126")</f>
        <v>1126</v>
      </c>
      <c r="F143" t="s">
        <v>198</v>
      </c>
    </row>
    <row r="144" spans="3:6" x14ac:dyDescent="0.3">
      <c r="C144">
        <v>136</v>
      </c>
      <c r="D144" s="8" t="str">
        <f>HYPERLINK("#'Table 136'!A1", "Imagine someone is arrested for repeatedly shoplifting. They sell the stolen items and use the money to buy drugs and support their substance use. Instead of sending him to court, the police refer him to a drug rehabilitation programme. To what e...")</f>
        <v>Imagine someone is arrested for repeatedly shoplifting. They sell the stolen items and use the money to buy drugs and support their substance use. Instead of sending him to court, the police refer him to a drug rehabilitation programme. To what e...</v>
      </c>
      <c r="E144" s="21" t="str">
        <f>HYPERLINK("#'Full Results'!A1138", "1138")</f>
        <v>1138</v>
      </c>
      <c r="F144" t="s">
        <v>198</v>
      </c>
    </row>
    <row r="145" spans="3:6" x14ac:dyDescent="0.3">
      <c r="C145">
        <v>137</v>
      </c>
      <c r="D145" s="8" t="str">
        <f>HYPERLINK("#'Table 137'!A1", "Imagine someone is arrested for repeatedly shoplifting. They sell the stolen items and use the money to buy drugs and support their substance use. Instead of sending him to court, the police refer him to a drug rehabilitation programme. To what e...")</f>
        <v>Imagine someone is arrested for repeatedly shoplifting. They sell the stolen items and use the money to buy drugs and support their substance use. Instead of sending him to court, the police refer him to a drug rehabilitation programme. To what e...</v>
      </c>
      <c r="E145" s="21" t="str">
        <f>HYPERLINK("#'Full Results'!A1150", "1150")</f>
        <v>1150</v>
      </c>
      <c r="F145" t="s">
        <v>198</v>
      </c>
    </row>
    <row r="146" spans="3:6" x14ac:dyDescent="0.3">
      <c r="C146">
        <v>138</v>
      </c>
      <c r="D146" s="8" t="str">
        <f>HYPERLINK("#'Table 138'!A1", "Grid Summary: Imagine someone is arrested for shouting racist abuse at their taxi driver. The person who did it is prosecuted and convicted, which will likely result in a court fine.  To what extent do you agree or disagree with the following?  ")</f>
        <v>Grid Summary: Imagine someone is arrested for shouting racist abuse at their taxi driver. The person who did it is prosecuted and convicted, which will likely result in a court fine.  To what extent do you agree or disagree with the following?  </v>
      </c>
      <c r="E146" s="7"/>
      <c r="F146" t="s">
        <v>198</v>
      </c>
    </row>
    <row r="147" spans="3:6" x14ac:dyDescent="0.3">
      <c r="C147">
        <v>139</v>
      </c>
      <c r="D147" s="8" t="str">
        <f>HYPERLINK("#'Table 139'!A1", "Imagine someone is arrested for shouting racist abuse at their taxi driver. The person who did it is prosecuted and convicted, which will likely result in a court fine.  To what extent do you agree or disagree with the following?  : The person wh...")</f>
        <v>Imagine someone is arrested for shouting racist abuse at their taxi driver. The person who did it is prosecuted and convicted, which will likely result in a court fine.  To what extent do you agree or disagree with the following?  : The person wh...</v>
      </c>
      <c r="E147" s="21" t="str">
        <f>HYPERLINK("#'Full Results'!A1162", "1162")</f>
        <v>1162</v>
      </c>
      <c r="F147" t="s">
        <v>198</v>
      </c>
    </row>
    <row r="148" spans="3:6" x14ac:dyDescent="0.3">
      <c r="C148">
        <v>140</v>
      </c>
      <c r="D148" s="8" t="str">
        <f>HYPERLINK("#'Table 140'!A1", "Imagine someone is arrested for shouting racist abuse at their taxi driver. The person who did it is prosecuted and convicted, which will likely result in a court fine.  To what extent do you agree or disagree with the following?  : I would like ...")</f>
        <v>Imagine someone is arrested for shouting racist abuse at their taxi driver. The person who did it is prosecuted and convicted, which will likely result in a court fine.  To what extent do you agree or disagree with the following?  : I would like ...</v>
      </c>
      <c r="E148" s="21" t="str">
        <f>HYPERLINK("#'Full Results'!A1174", "1174")</f>
        <v>1174</v>
      </c>
      <c r="F148" t="s">
        <v>198</v>
      </c>
    </row>
    <row r="149" spans="3:6" x14ac:dyDescent="0.3">
      <c r="C149">
        <v>141</v>
      </c>
      <c r="D149" s="8" t="str">
        <f>HYPERLINK("#'Table 141'!A1", "Imagine someone is arrested for shouting racist abuse at their taxi driver. The person who did it is prosecuted and convicted, which will likely result in a court fine.  To what extent do you agree or disagree with the following?  : This is a goo...")</f>
        <v>Imagine someone is arrested for shouting racist abuse at their taxi driver. The person who did it is prosecuted and convicted, which will likely result in a court fine.  To what extent do you agree or disagree with the following?  : This is a goo...</v>
      </c>
      <c r="E149" s="21" t="str">
        <f>HYPERLINK("#'Full Results'!A1186", "1186")</f>
        <v>1186</v>
      </c>
      <c r="F149" t="s">
        <v>198</v>
      </c>
    </row>
    <row r="150" spans="3:6" x14ac:dyDescent="0.3">
      <c r="C150">
        <v>142</v>
      </c>
      <c r="D150" s="8" t="str">
        <f>HYPERLINK("#'Table 142'!A1", "Imagine someone is arrested for shouting racist abuse at their taxi driver. The person who did it is prosecuted and convicted, which will likely result in a court fine.  To what extent do you agree or disagree with the following?  : This is a goo...")</f>
        <v>Imagine someone is arrested for shouting racist abuse at their taxi driver. The person who did it is prosecuted and convicted, which will likely result in a court fine.  To what extent do you agree or disagree with the following?  : This is a goo...</v>
      </c>
      <c r="E150" s="21" t="str">
        <f>HYPERLINK("#'Full Results'!A1198", "1198")</f>
        <v>1198</v>
      </c>
      <c r="F150" t="s">
        <v>198</v>
      </c>
    </row>
    <row r="151" spans="3:6" x14ac:dyDescent="0.3">
      <c r="C151">
        <v>143</v>
      </c>
      <c r="D151" s="8" t="str">
        <f>HYPERLINK("#'Table 143'!A1", "Grid Summary: Imagine someone is arrested for shouting racist abuse at their taxi driver.  Instead of the case going to court, the taxi driver agrees to meet with the person who did it, ask them questions, explain the impact of the crime and disc...")</f>
        <v>Grid Summary: Imagine someone is arrested for shouting racist abuse at their taxi driver.  Instead of the case going to court, the taxi driver agrees to meet with the person who did it, ask them questions, explain the impact of the crime and disc...</v>
      </c>
      <c r="E151" s="7"/>
      <c r="F151" t="s">
        <v>198</v>
      </c>
    </row>
    <row r="152" spans="3:6" x14ac:dyDescent="0.3">
      <c r="C152">
        <v>144</v>
      </c>
      <c r="D152" s="8" t="str">
        <f>HYPERLINK("#'Table 144'!A1", "Imagine someone is arrested for shouting racist abuse at their taxi driver.  Instead of the case going to court, the taxi driver agrees to meet with the person who did it, ask them questions, explain the impact of the crime and discuss how to mak...")</f>
        <v>Imagine someone is arrested for shouting racist abuse at their taxi driver.  Instead of the case going to court, the taxi driver agrees to meet with the person who did it, ask them questions, explain the impact of the crime and discuss how to mak...</v>
      </c>
      <c r="E152" s="21" t="str">
        <f>HYPERLINK("#'Full Results'!A1210", "1210")</f>
        <v>1210</v>
      </c>
      <c r="F152" t="s">
        <v>198</v>
      </c>
    </row>
    <row r="153" spans="3:6" x14ac:dyDescent="0.3">
      <c r="C153">
        <v>145</v>
      </c>
      <c r="D153" s="8" t="str">
        <f>HYPERLINK("#'Table 145'!A1", "Imagine someone is arrested for shouting racist abuse at their taxi driver.  Instead of the case going to court, the taxi driver agrees to meet with the person who did it, ask them questions, explain the impact of the crime and discuss how to mak...")</f>
        <v>Imagine someone is arrested for shouting racist abuse at their taxi driver.  Instead of the case going to court, the taxi driver agrees to meet with the person who did it, ask them questions, explain the impact of the crime and discuss how to mak...</v>
      </c>
      <c r="E153" s="21" t="str">
        <f>HYPERLINK("#'Full Results'!A1222", "1222")</f>
        <v>1222</v>
      </c>
      <c r="F153" t="s">
        <v>198</v>
      </c>
    </row>
    <row r="154" spans="3:6" x14ac:dyDescent="0.3">
      <c r="C154">
        <v>146</v>
      </c>
      <c r="D154" s="8" t="str">
        <f>HYPERLINK("#'Table 146'!A1", "Imagine someone is arrested for shouting racist abuse at their taxi driver.  Instead of the case going to court, the taxi driver agrees to meet with the person who did it, ask them questions, explain the impact of the crime and discuss how to mak...")</f>
        <v>Imagine someone is arrested for shouting racist abuse at their taxi driver.  Instead of the case going to court, the taxi driver agrees to meet with the person who did it, ask them questions, explain the impact of the crime and discuss how to mak...</v>
      </c>
      <c r="E154" s="21" t="str">
        <f>HYPERLINK("#'Full Results'!A1234", "1234")</f>
        <v>1234</v>
      </c>
      <c r="F154" t="s">
        <v>198</v>
      </c>
    </row>
    <row r="155" spans="3:6" x14ac:dyDescent="0.3">
      <c r="C155">
        <v>147</v>
      </c>
      <c r="D155" s="8" t="str">
        <f>HYPERLINK("#'Table 147'!A1", "Imagine someone is arrested for shouting racist abuse at their taxi driver.  Instead of the case going to court, the taxi driver agrees to meet with the person who did it, ask them questions, explain the impact of the crime and discuss how to mak...")</f>
        <v>Imagine someone is arrested for shouting racist abuse at their taxi driver.  Instead of the case going to court, the taxi driver agrees to meet with the person who did it, ask them questions, explain the impact of the crime and discuss how to mak...</v>
      </c>
      <c r="E155" s="21" t="str">
        <f>HYPERLINK("#'Full Results'!A1246", "1246")</f>
        <v>1246</v>
      </c>
      <c r="F155" t="s">
        <v>198</v>
      </c>
    </row>
    <row r="156" spans="3:6" x14ac:dyDescent="0.3">
      <c r="C156">
        <v>148</v>
      </c>
      <c r="D156" s="8" t="str">
        <f>HYPERLINK("#'Table 148'!A1", "Grid Summary: A 13-year old was involved in a playground fight for which they were convicted and received a community sentence. When they are applying for some jobs, they will be expected to share information about this conviction. In your view, ...")</f>
        <v>Grid Summary: A 13-year old was involved in a playground fight for which they were convicted and received a community sentence. When they are applying for some jobs, they will be expected to share information about this conviction. In your view, ...</v>
      </c>
      <c r="E156" s="7"/>
      <c r="F156" t="s">
        <v>198</v>
      </c>
    </row>
    <row r="157" spans="3:6" x14ac:dyDescent="0.3">
      <c r="C157">
        <v>149</v>
      </c>
      <c r="D157" s="8" t="str">
        <f>HYPERLINK("#'Table 149'!A1", "A 13-year old was involved in a playground fight for which they were convicted and received a community sentence. When they are applying for some jobs, they will be expected to share information about this conviction. In your view, should they ha...")</f>
        <v>A 13-year old was involved in a playground fight for which they were convicted and received a community sentence. When they are applying for some jobs, they will be expected to share information about this conviction. In your view, should they ha...</v>
      </c>
      <c r="E157" s="21" t="str">
        <f>HYPERLINK("#'Full Results'!A1258", "1258")</f>
        <v>1258</v>
      </c>
      <c r="F157" t="s">
        <v>198</v>
      </c>
    </row>
    <row r="158" spans="3:6" x14ac:dyDescent="0.3">
      <c r="C158">
        <v>150</v>
      </c>
      <c r="D158" s="8" t="str">
        <f>HYPERLINK("#'Table 150'!A1", "A 13-year old was involved in a playground fight for which they were convicted and received a community sentence. When they are applying for some jobs, they will be expected to share information about this conviction. In your view, should they ha...")</f>
        <v>A 13-year old was involved in a playground fight for which they were convicted and received a community sentence. When they are applying for some jobs, they will be expected to share information about this conviction. In your view, should they ha...</v>
      </c>
      <c r="E158" s="21" t="str">
        <f>HYPERLINK("#'Full Results'!A1264", "1264")</f>
        <v>1264</v>
      </c>
      <c r="F158" t="s">
        <v>198</v>
      </c>
    </row>
    <row r="159" spans="3:6" x14ac:dyDescent="0.3">
      <c r="C159">
        <v>151</v>
      </c>
      <c r="D159" s="8" t="str">
        <f>HYPERLINK("#'Table 151'!A1", "A 13-year old was involved in a playground fight for which they were convicted and received a community sentence. When they are applying for some jobs, they will be expected to share information about this conviction. In your view, should they ha...")</f>
        <v>A 13-year old was involved in a playground fight for which they were convicted and received a community sentence. When they are applying for some jobs, they will be expected to share information about this conviction. In your view, should they ha...</v>
      </c>
      <c r="E159" s="21" t="str">
        <f>HYPERLINK("#'Full Results'!A1270", "1270")</f>
        <v>1270</v>
      </c>
      <c r="F159" t="s">
        <v>198</v>
      </c>
    </row>
    <row r="160" spans="3:6" x14ac:dyDescent="0.3">
      <c r="C160">
        <v>152</v>
      </c>
      <c r="D160" s="8" t="str">
        <f>HYPERLINK("#'Table 152'!A1", "A 13-year old was involved in a playground fight for which they were convicted and received a community sentence. When they are applying for some jobs, they will be expected to share information about this conviction. In your view, should they ha...")</f>
        <v>A 13-year old was involved in a playground fight for which they were convicted and received a community sentence. When they are applying for some jobs, they will be expected to share information about this conviction. In your view, should they ha...</v>
      </c>
      <c r="E160" s="21" t="str">
        <f>HYPERLINK("#'Full Results'!A1276", "1276")</f>
        <v>1276</v>
      </c>
      <c r="F160" t="s">
        <v>198</v>
      </c>
    </row>
    <row r="161" spans="3:6" x14ac:dyDescent="0.3">
      <c r="C161">
        <v>153</v>
      </c>
      <c r="D161" s="8" t="str">
        <f>HYPERLINK("#'Table 153'!A1", "A 13-year old was involved in a playground fight for which they were convicted and received a community sentence. When they are applying for some jobs, they will be expected to share information about this conviction. In your view, should they ha...")</f>
        <v>A 13-year old was involved in a playground fight for which they were convicted and received a community sentence. When they are applying for some jobs, they will be expected to share information about this conviction. In your view, should they ha...</v>
      </c>
      <c r="E161" s="21" t="str">
        <f>HYPERLINK("#'Full Results'!A1282", "1282")</f>
        <v>1282</v>
      </c>
      <c r="F161" t="s">
        <v>198</v>
      </c>
    </row>
    <row r="162" spans="3:6" x14ac:dyDescent="0.3">
      <c r="C162">
        <v>154</v>
      </c>
      <c r="D162" s="8" t="str">
        <f>HYPERLINK("#'Table 154'!A1", "Grid Summary: A 17-year old was involved in a playground fight for which they were convicted and received a community sentence. When they are applying for some jobs, they will be expected to share information about this conviction. In your view, ...")</f>
        <v>Grid Summary: A 17-year old was involved in a playground fight for which they were convicted and received a community sentence. When they are applying for some jobs, they will be expected to share information about this conviction. In your view, ...</v>
      </c>
      <c r="E162" s="7"/>
      <c r="F162" t="s">
        <v>198</v>
      </c>
    </row>
    <row r="163" spans="3:6" x14ac:dyDescent="0.3">
      <c r="C163">
        <v>155</v>
      </c>
      <c r="D163" s="8" t="str">
        <f>HYPERLINK("#'Table 155'!A1", "A 17-year old was involved in a playground fight for which they were convicted and received a community sentence. When they are applying for some jobs, they will be expected to share information about this conviction. In your view, should they ha...")</f>
        <v>A 17-year old was involved in a playground fight for which they were convicted and received a community sentence. When they are applying for some jobs, they will be expected to share information about this conviction. In your view, should they ha...</v>
      </c>
      <c r="E163" s="21" t="str">
        <f>HYPERLINK("#'Full Results'!A1288", "1288")</f>
        <v>1288</v>
      </c>
      <c r="F163" t="s">
        <v>198</v>
      </c>
    </row>
    <row r="164" spans="3:6" x14ac:dyDescent="0.3">
      <c r="C164">
        <v>156</v>
      </c>
      <c r="D164" s="8" t="str">
        <f>HYPERLINK("#'Table 156'!A1", "A 17-year old was involved in a playground fight for which they were convicted and received a community sentence. When they are applying for some jobs, they will be expected to share information about this conviction. In your view, should they ha...")</f>
        <v>A 17-year old was involved in a playground fight for which they were convicted and received a community sentence. When they are applying for some jobs, they will be expected to share information about this conviction. In your view, should they ha...</v>
      </c>
      <c r="E164" s="21" t="str">
        <f>HYPERLINK("#'Full Results'!A1294", "1294")</f>
        <v>1294</v>
      </c>
      <c r="F164" t="s">
        <v>198</v>
      </c>
    </row>
    <row r="165" spans="3:6" x14ac:dyDescent="0.3">
      <c r="C165">
        <v>157</v>
      </c>
      <c r="D165" s="8" t="str">
        <f>HYPERLINK("#'Table 157'!A1", "A 17-year old was involved in a playground fight for which they were convicted and received a community sentence. When they are applying for some jobs, they will be expected to share information about this conviction. In your view, should they ha...")</f>
        <v>A 17-year old was involved in a playground fight for which they were convicted and received a community sentence. When they are applying for some jobs, they will be expected to share information about this conviction. In your view, should they ha...</v>
      </c>
      <c r="E165" s="21" t="str">
        <f>HYPERLINK("#'Full Results'!A1300", "1300")</f>
        <v>1300</v>
      </c>
      <c r="F165" t="s">
        <v>198</v>
      </c>
    </row>
    <row r="166" spans="3:6" x14ac:dyDescent="0.3">
      <c r="C166">
        <v>158</v>
      </c>
      <c r="D166" s="8" t="str">
        <f>HYPERLINK("#'Table 158'!A1", "A 17-year old was involved in a playground fight for which they were convicted and received a community sentence. When they are applying for some jobs, they will be expected to share information about this conviction. In your view, should they ha...")</f>
        <v>A 17-year old was involved in a playground fight for which they were convicted and received a community sentence. When they are applying for some jobs, they will be expected to share information about this conviction. In your view, should they ha...</v>
      </c>
      <c r="E166" s="21" t="str">
        <f>HYPERLINK("#'Full Results'!A1306", "1306")</f>
        <v>1306</v>
      </c>
      <c r="F166" t="s">
        <v>198</v>
      </c>
    </row>
    <row r="167" spans="3:6" x14ac:dyDescent="0.3">
      <c r="C167">
        <v>159</v>
      </c>
      <c r="D167" s="8" t="str">
        <f>HYPERLINK("#'Table 159'!A1", "A 17-year old was involved in a playground fight for which they were convicted and received a community sentence. When they are applying for some jobs, they will be expected to share information about this conviction. In your view, should they ha...")</f>
        <v>A 17-year old was involved in a playground fight for which they were convicted and received a community sentence. When they are applying for some jobs, they will be expected to share information about this conviction. In your view, should they ha...</v>
      </c>
      <c r="E167" s="21" t="str">
        <f>HYPERLINK("#'Full Results'!A1312", "1312")</f>
        <v>1312</v>
      </c>
      <c r="F167" t="s">
        <v>198</v>
      </c>
    </row>
    <row r="168" spans="3:6" x14ac:dyDescent="0.3">
      <c r="C168">
        <v>160</v>
      </c>
      <c r="D168" s="8" t="str">
        <f>HYPERLINK("#'Table 160'!A1", "Grid Summary: A teenager (19) sends an unsolicited nude photo to someone they fancy. The teenager’s crime is reported to the police and they accept responsibility. They are not prosecuted but accept a caution which involves doing an online course...")</f>
        <v>Grid Summary: A teenager (19) sends an unsolicited nude photo to someone they fancy. The teenager’s crime is reported to the police and they accept responsibility. They are not prosecuted but accept a caution which involves doing an online course...</v>
      </c>
      <c r="E168" s="7"/>
      <c r="F168" t="s">
        <v>97</v>
      </c>
    </row>
    <row r="169" spans="3:6" x14ac:dyDescent="0.3">
      <c r="C169">
        <v>161</v>
      </c>
      <c r="D169" s="8" t="str">
        <f>HYPERLINK("#'Table 161'!A1", "A teenager (19) sends an unsolicited nude photo to someone they fancy. The teenager’s crime is reported to the police and they accept responsibility. They are not prosecuted but accept a caution which involves doing an online course about consent...")</f>
        <v>A teenager (19) sends an unsolicited nude photo to someone they fancy. The teenager’s crime is reported to the police and they accept responsibility. They are not prosecuted but accept a caution which involves doing an online course about consent...</v>
      </c>
      <c r="E169" s="21" t="str">
        <f>HYPERLINK("#'Full Results'!A1318", "1318")</f>
        <v>1318</v>
      </c>
      <c r="F169" t="s">
        <v>97</v>
      </c>
    </row>
    <row r="170" spans="3:6" x14ac:dyDescent="0.3">
      <c r="C170">
        <v>162</v>
      </c>
      <c r="D170" s="8" t="str">
        <f>HYPERLINK("#'Table 162'!A1", "A teenager (19) sends an unsolicited nude photo to someone they fancy. The teenager’s crime is reported to the police and they accept responsibility. They are not prosecuted but accept a caution which involves doing an online course about consent...")</f>
        <v>A teenager (19) sends an unsolicited nude photo to someone they fancy. The teenager’s crime is reported to the police and they accept responsibility. They are not prosecuted but accept a caution which involves doing an online course about consent...</v>
      </c>
      <c r="E170" s="21" t="str">
        <f>HYPERLINK("#'Full Results'!A1324", "1324")</f>
        <v>1324</v>
      </c>
      <c r="F170" t="s">
        <v>97</v>
      </c>
    </row>
    <row r="171" spans="3:6" x14ac:dyDescent="0.3">
      <c r="C171">
        <v>163</v>
      </c>
      <c r="D171" s="8" t="str">
        <f>HYPERLINK("#'Table 163'!A1", "A teenager (19) sends an unsolicited nude photo to someone they fancy. The teenager’s crime is reported to the police and they accept responsibility. They are not prosecuted but accept a caution which involves doing an online course about consent...")</f>
        <v>A teenager (19) sends an unsolicited nude photo to someone they fancy. The teenager’s crime is reported to the police and they accept responsibility. They are not prosecuted but accept a caution which involves doing an online course about consent...</v>
      </c>
      <c r="E171" s="21" t="str">
        <f>HYPERLINK("#'Full Results'!A1330", "1330")</f>
        <v>1330</v>
      </c>
      <c r="F171" t="s">
        <v>97</v>
      </c>
    </row>
    <row r="172" spans="3:6" x14ac:dyDescent="0.3">
      <c r="C172">
        <v>164</v>
      </c>
      <c r="D172" s="8" t="str">
        <f>HYPERLINK("#'Table 164'!A1", "A teenager (19) sends an unsolicited nude photo to someone they fancy. The teenager’s crime is reported to the police and they accept responsibility. They are not prosecuted but accept a caution which involves doing an online course about consent...")</f>
        <v>A teenager (19) sends an unsolicited nude photo to someone they fancy. The teenager’s crime is reported to the police and they accept responsibility. They are not prosecuted but accept a caution which involves doing an online course about consent...</v>
      </c>
      <c r="E172" s="21" t="str">
        <f>HYPERLINK("#'Full Results'!A1336", "1336")</f>
        <v>1336</v>
      </c>
      <c r="F172" t="s">
        <v>97</v>
      </c>
    </row>
    <row r="173" spans="3:6" x14ac:dyDescent="0.3">
      <c r="C173">
        <v>165</v>
      </c>
      <c r="D173" s="8" t="str">
        <f>HYPERLINK("#'Table 165'!A1", "A teenager (19) sends an unsolicited nude photo to someone they fancy. The teenager’s crime is reported to the police and they accept responsibility. They are not prosecuted but accept a caution which involves doing an online course about consent...")</f>
        <v>A teenager (19) sends an unsolicited nude photo to someone they fancy. The teenager’s crime is reported to the police and they accept responsibility. They are not prosecuted but accept a caution which involves doing an online course about consent...</v>
      </c>
      <c r="E173" s="21" t="str">
        <f>HYPERLINK("#'Full Results'!A1342", "1342")</f>
        <v>1342</v>
      </c>
      <c r="F173" t="s">
        <v>97</v>
      </c>
    </row>
    <row r="174" spans="3:6" x14ac:dyDescent="0.3">
      <c r="C174">
        <v>166</v>
      </c>
      <c r="D174" s="8" t="str">
        <f>HYPERLINK("#'Table 166'!A1", "Grid Summary: People who serve short prison sentences (under one year) have to share information with some employers about their criminal record. For the following crimes which often lead to short prison sentences, how long after they finish thei...")</f>
        <v>Grid Summary: People who serve short prison sentences (under one year) have to share information with some employers about their criminal record. For the following crimes which often lead to short prison sentences, how long after they finish thei...</v>
      </c>
      <c r="E174" s="7"/>
      <c r="F174" t="s">
        <v>97</v>
      </c>
    </row>
    <row r="175" spans="3:6" x14ac:dyDescent="0.3">
      <c r="C175">
        <v>167</v>
      </c>
      <c r="D175" s="8" t="str">
        <f>HYPERLINK("#'Table 167'!A1", "People who serve short prison sentences (under one year) have to share information with some employers about their criminal record. For the following crimes which often lead to short prison sentences, how long after they finish their sentence sho...")</f>
        <v>People who serve short prison sentences (under one year) have to share information with some employers about their criminal record. For the following crimes which often lead to short prison sentences, how long after they finish their sentence sho...</v>
      </c>
      <c r="E175" s="21" t="str">
        <f>HYPERLINK("#'Full Results'!A1348", "1348")</f>
        <v>1348</v>
      </c>
      <c r="F175" t="s">
        <v>97</v>
      </c>
    </row>
    <row r="176" spans="3:6" x14ac:dyDescent="0.3">
      <c r="C176">
        <v>168</v>
      </c>
      <c r="D176" s="8" t="str">
        <f>HYPERLINK("#'Table 168'!A1", "People who serve short prison sentences (under one year) have to share information with some employers about their criminal record. For the following crimes which often lead to short prison sentences, how long after they finish their sentence sho...")</f>
        <v>People who serve short prison sentences (under one year) have to share information with some employers about their criminal record. For the following crimes which often lead to short prison sentences, how long after they finish their sentence sho...</v>
      </c>
      <c r="E176" s="21" t="str">
        <f>HYPERLINK("#'Full Results'!A1359", "1359")</f>
        <v>1359</v>
      </c>
      <c r="F176" t="s">
        <v>97</v>
      </c>
    </row>
    <row r="177" spans="3:6" x14ac:dyDescent="0.3">
      <c r="C177">
        <v>169</v>
      </c>
      <c r="D177" s="8" t="str">
        <f>HYPERLINK("#'Table 169'!A1", "People who serve short prison sentences (under one year) have to share information with some employers about their criminal record. For the following crimes which often lead to short prison sentences, how long after they finish their sentence sho...")</f>
        <v>People who serve short prison sentences (under one year) have to share information with some employers about their criminal record. For the following crimes which often lead to short prison sentences, how long after they finish their sentence sho...</v>
      </c>
      <c r="E177" s="21" t="str">
        <f>HYPERLINK("#'Full Results'!A1370", "1370")</f>
        <v>1370</v>
      </c>
      <c r="F177" t="s">
        <v>97</v>
      </c>
    </row>
    <row r="178" spans="3:6" x14ac:dyDescent="0.3">
      <c r="C178">
        <v>170</v>
      </c>
      <c r="D178" s="8" t="str">
        <f>HYPERLINK("#'Table 170'!A1", "Grid Summary: To what extent do you agree or disagree with the following statements?")</f>
        <v>Grid Summary: To what extent do you agree or disagree with the following statements?</v>
      </c>
      <c r="E178" s="7"/>
      <c r="F178" t="s">
        <v>97</v>
      </c>
    </row>
    <row r="179" spans="3:6" x14ac:dyDescent="0.3">
      <c r="C179">
        <v>171</v>
      </c>
      <c r="D179" s="8" t="str">
        <f>HYPERLINK("#'Table 171'!A1", "To what extent do you agree or disagree with the following statements?: Society unfairly discriminates against people who have a criminal record")</f>
        <v>To what extent do you agree or disagree with the following statements?: Society unfairly discriminates against people who have a criminal record</v>
      </c>
      <c r="E179" s="21" t="str">
        <f>HYPERLINK("#'Full Results'!A1381", "1381")</f>
        <v>1381</v>
      </c>
      <c r="F179" t="s">
        <v>97</v>
      </c>
    </row>
    <row r="180" spans="3:6" x14ac:dyDescent="0.3">
      <c r="C180">
        <v>172</v>
      </c>
      <c r="D180" s="8" t="str">
        <f>HYPERLINK("#'Table 172'!A1", "To what extent do you agree or disagree with the following statements?: Employers unfairly discriminate against people who have a criminal record")</f>
        <v>To what extent do you agree or disagree with the following statements?: Employers unfairly discriminate against people who have a criminal record</v>
      </c>
      <c r="E180" s="21" t="str">
        <f>HYPERLINK("#'Full Results'!A1393", "1393")</f>
        <v>1393</v>
      </c>
      <c r="F180" t="s">
        <v>97</v>
      </c>
    </row>
    <row r="181" spans="3:6" x14ac:dyDescent="0.3">
      <c r="C181">
        <v>173</v>
      </c>
      <c r="D181" s="8" t="str">
        <f>HYPERLINK("#'Table 173'!A1", "To what extent do you agree or disagree with the following statements?: The criminal records system is an important way to prevent future crime")</f>
        <v>To what extent do you agree or disagree with the following statements?: The criminal records system is an important way to prevent future crime</v>
      </c>
      <c r="E181" s="21" t="str">
        <f>HYPERLINK("#'Full Results'!A1405", "1405")</f>
        <v>1405</v>
      </c>
      <c r="F181" t="s">
        <v>97</v>
      </c>
    </row>
    <row r="182" spans="3:6" x14ac:dyDescent="0.3">
      <c r="C182">
        <v>174</v>
      </c>
      <c r="D182" s="8" t="str">
        <f>HYPERLINK("#'Table 174'!A1", "To what extent do you agree or disagree with the following statements?: There should be a way for people to appeal what is on their criminal record")</f>
        <v>To what extent do you agree or disagree with the following statements?: There should be a way for people to appeal what is on their criminal record</v>
      </c>
      <c r="E182" s="21" t="str">
        <f>HYPERLINK("#'Full Results'!A1417", "1417")</f>
        <v>1417</v>
      </c>
      <c r="F182" t="s">
        <v>97</v>
      </c>
    </row>
    <row r="183" spans="3:6" x14ac:dyDescent="0.3">
      <c r="C183">
        <v>175</v>
      </c>
      <c r="D183" s="8" t="str">
        <f>HYPERLINK("#'Table 175'!A1", "To what extent do you agree or disagree with the following statements?: Having a criminal records system ensures public safety")</f>
        <v>To what extent do you agree or disagree with the following statements?: Having a criminal records system ensures public safety</v>
      </c>
      <c r="E183" s="21" t="str">
        <f>HYPERLINK("#'Full Results'!A1429", "1429")</f>
        <v>1429</v>
      </c>
      <c r="F183" t="s">
        <v>97</v>
      </c>
    </row>
    <row r="184" spans="3:6" x14ac:dyDescent="0.3">
      <c r="C184">
        <v>176</v>
      </c>
      <c r="D184" s="8" t="str">
        <f>HYPERLINK("#'Table 176'!A1", "To what extent do you agree or disagree with the following statements?: Having criminal records makes it more likely for people to reoffend")</f>
        <v>To what extent do you agree or disagree with the following statements?: Having criminal records makes it more likely for people to reoffend</v>
      </c>
      <c r="E184" s="21" t="str">
        <f>HYPERLINK("#'Full Results'!A1441", "1441")</f>
        <v>1441</v>
      </c>
      <c r="F184" t="s">
        <v>97</v>
      </c>
    </row>
    <row r="185" spans="3:6" x14ac:dyDescent="0.3">
      <c r="C185">
        <v>177</v>
      </c>
      <c r="D185" s="8" t="str">
        <f>HYPERLINK("#'Table 177'!A1", "To what extent do you agree or disagree with the following statements?: Giving employers access to criminal records makes it more difficult for people to reintegrate into society")</f>
        <v>To what extent do you agree or disagree with the following statements?: Giving employers access to criminal records makes it more difficult for people to reintegrate into society</v>
      </c>
      <c r="E185" s="21" t="str">
        <f>HYPERLINK("#'Full Results'!A1453", "1453")</f>
        <v>1453</v>
      </c>
      <c r="F185" t="s">
        <v>97</v>
      </c>
    </row>
    <row r="186" spans="3:6" x14ac:dyDescent="0.3">
      <c r="C186">
        <v>178</v>
      </c>
      <c r="D186" s="8" t="str">
        <f>HYPERLINK("#'Table 178'!A1", " Do you have a criminal record?  As a reminder, your responses are confidential, will not be shared, and cannot be traced back to you.   ")</f>
        <v xml:space="preserve"> Do you have a criminal record?  As a reminder, your responses are confidential, will not be shared, and cannot be traced back to you.   </v>
      </c>
      <c r="E186" s="21" t="str">
        <f>HYPERLINK("#'Full Results'!A1465", "1465")</f>
        <v>1465</v>
      </c>
      <c r="F186" t="s">
        <v>97</v>
      </c>
    </row>
    <row r="187" spans="3:6" x14ac:dyDescent="0.3">
      <c r="C187">
        <v>179</v>
      </c>
      <c r="D187" s="8" t="str">
        <f>HYPERLINK("#'Table 179'!A1", " Do you know someone who has a criminal record?  ")</f>
        <v xml:space="preserve"> Do you know someone who has a criminal record?  </v>
      </c>
      <c r="E187" s="21" t="str">
        <f>HYPERLINK("#'Full Results'!A1471", "1471")</f>
        <v>1471</v>
      </c>
      <c r="F187" t="s">
        <v>97</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C1477"/>
  <sheetViews>
    <sheetView showGridLines="0" workbookViewId="0">
      <pane xSplit="2" ySplit="8" topLeftCell="C247" activePane="bottomRight" state="frozen"/>
      <selection pane="topRight"/>
      <selection pane="bottomLeft"/>
      <selection pane="bottomRight" activeCell="A262" sqref="A262"/>
    </sheetView>
  </sheetViews>
  <sheetFormatPr defaultColWidth="11.5546875" defaultRowHeight="14.4" x14ac:dyDescent="0.3"/>
  <cols>
    <col min="2" max="2" width="20.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5" t="s">
        <v>547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13"/>
      <c r="C5" s="13"/>
      <c r="D5" s="28" t="s">
        <v>66</v>
      </c>
      <c r="E5" s="28"/>
      <c r="F5" s="13"/>
      <c r="G5" s="28" t="s">
        <v>67</v>
      </c>
      <c r="H5" s="28"/>
      <c r="I5" s="28"/>
      <c r="J5" s="28"/>
      <c r="K5" s="28"/>
      <c r="L5" s="28"/>
      <c r="M5" s="13"/>
      <c r="N5" s="28" t="s">
        <v>68</v>
      </c>
      <c r="O5" s="28"/>
      <c r="P5" s="28"/>
      <c r="Q5" s="28"/>
      <c r="R5" s="13"/>
      <c r="S5" s="28" t="s">
        <v>69</v>
      </c>
      <c r="T5" s="28"/>
      <c r="U5" s="28"/>
      <c r="V5" s="28"/>
      <c r="W5" s="28"/>
      <c r="X5" s="28"/>
      <c r="Y5" s="28"/>
      <c r="Z5" s="28"/>
      <c r="AA5" s="28"/>
      <c r="AB5" s="28"/>
      <c r="AC5" s="28"/>
      <c r="AD5" s="28"/>
      <c r="AE5" s="13"/>
      <c r="AF5" s="28" t="s">
        <v>70</v>
      </c>
      <c r="AG5" s="28"/>
      <c r="AH5" s="28"/>
      <c r="AI5" s="28"/>
      <c r="AJ5" s="28"/>
      <c r="AK5" s="28"/>
      <c r="AL5" s="13"/>
      <c r="AM5" s="28" t="s">
        <v>71</v>
      </c>
      <c r="AN5" s="28"/>
      <c r="AO5" s="28"/>
      <c r="AP5" s="28"/>
      <c r="AQ5" s="28"/>
      <c r="AR5" s="13"/>
      <c r="AS5" s="28" t="s">
        <v>72</v>
      </c>
      <c r="AT5" s="28"/>
      <c r="AU5" s="13"/>
      <c r="AV5" s="28" t="s">
        <v>73</v>
      </c>
      <c r="AW5" s="28"/>
      <c r="AX5" s="28"/>
      <c r="AY5" s="13"/>
      <c r="AZ5" s="28" t="s">
        <v>74</v>
      </c>
      <c r="BA5" s="28"/>
      <c r="BB5" s="28"/>
      <c r="BC5" s="13"/>
      <c r="BD5" s="28" t="s">
        <v>75</v>
      </c>
      <c r="BE5" s="28"/>
      <c r="BF5" s="13"/>
      <c r="BG5" s="28" t="s">
        <v>62</v>
      </c>
      <c r="BH5" s="28"/>
      <c r="BI5" s="13"/>
      <c r="BJ5" s="28" t="s">
        <v>76</v>
      </c>
      <c r="BK5" s="28"/>
      <c r="BL5" s="13"/>
      <c r="BM5" s="28" t="s">
        <v>77</v>
      </c>
      <c r="BN5" s="28"/>
      <c r="BO5" s="13"/>
      <c r="BP5" s="28" t="s">
        <v>78</v>
      </c>
      <c r="BQ5" s="28"/>
      <c r="BR5" s="13"/>
      <c r="BS5" s="28" t="s">
        <v>79</v>
      </c>
      <c r="BT5" s="28"/>
      <c r="BU5" s="13"/>
      <c r="BV5" s="28" t="s">
        <v>80</v>
      </c>
      <c r="BW5" s="28"/>
      <c r="BX5" s="13"/>
      <c r="BY5" s="28" t="s">
        <v>81</v>
      </c>
      <c r="BZ5" s="28"/>
      <c r="CA5" s="13"/>
      <c r="CB5" s="28" t="s">
        <v>82</v>
      </c>
      <c r="CC5" s="28"/>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19.95"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19.95"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11" spans="2:81" x14ac:dyDescent="0.3">
      <c r="B11" s="6" t="s">
        <v>98</v>
      </c>
    </row>
    <row r="12" spans="2:81" x14ac:dyDescent="0.3">
      <c r="B12" s="24" t="s">
        <v>97</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row>
    <row r="13" spans="2:81" x14ac:dyDescent="0.3">
      <c r="B13" t="s">
        <v>85</v>
      </c>
      <c r="C13" s="14">
        <v>0.14692378320917299</v>
      </c>
      <c r="D13" s="14">
        <v>0.168128207292215</v>
      </c>
      <c r="E13" s="14">
        <v>0.126505232991692</v>
      </c>
      <c r="F13" s="14"/>
      <c r="G13" s="14">
        <v>0.150956190322801</v>
      </c>
      <c r="H13" s="14">
        <v>0.17737205881922999</v>
      </c>
      <c r="I13" s="14">
        <v>0.17052699461395199</v>
      </c>
      <c r="J13" s="14">
        <v>0.120619515994523</v>
      </c>
      <c r="K13" s="14">
        <v>0.12924352369664899</v>
      </c>
      <c r="L13" s="14">
        <v>0.13360805460771299</v>
      </c>
      <c r="M13" s="14"/>
      <c r="N13" s="14">
        <v>0.15734683287485601</v>
      </c>
      <c r="O13" s="14">
        <v>0.12569238067762001</v>
      </c>
      <c r="P13" s="14">
        <v>0.15393460699981601</v>
      </c>
      <c r="Q13" s="14">
        <v>0.14951918452278201</v>
      </c>
      <c r="R13" s="14"/>
      <c r="S13" s="14">
        <v>0.20178645560325201</v>
      </c>
      <c r="T13" s="14">
        <v>0.14105425696133</v>
      </c>
      <c r="U13" s="14">
        <v>0.110585403897588</v>
      </c>
      <c r="V13" s="14">
        <v>0.10278551618526301</v>
      </c>
      <c r="W13" s="14">
        <v>0.160388352746411</v>
      </c>
      <c r="X13" s="14">
        <v>0.18404220149082201</v>
      </c>
      <c r="Y13" s="14">
        <v>0.13003150959245099</v>
      </c>
      <c r="Z13" s="14">
        <v>0.12853134110842199</v>
      </c>
      <c r="AA13" s="14">
        <v>9.9615503138189496E-2</v>
      </c>
      <c r="AB13" s="14">
        <v>0.17345936837419701</v>
      </c>
      <c r="AC13" s="14">
        <v>0.19925239987292201</v>
      </c>
      <c r="AD13" s="14">
        <v>8.0204571021009599E-2</v>
      </c>
      <c r="AE13" s="14"/>
      <c r="AF13" s="14">
        <v>0.16045116734927001</v>
      </c>
      <c r="AG13" s="14">
        <v>0.16412365767332801</v>
      </c>
      <c r="AH13" s="14">
        <v>0.13277251653680899</v>
      </c>
      <c r="AI13" s="14">
        <v>0.16089636337834601</v>
      </c>
      <c r="AJ13" s="14">
        <v>0.13990280055829299</v>
      </c>
      <c r="AK13" s="14">
        <v>7.1248985506719098E-2</v>
      </c>
      <c r="AL13" s="14"/>
      <c r="AM13" s="14">
        <v>0.148030588100348</v>
      </c>
      <c r="AN13" s="14">
        <v>0.13311887314484999</v>
      </c>
      <c r="AO13" s="14">
        <v>0.14368407925034199</v>
      </c>
      <c r="AP13" s="14">
        <v>0.20908721021834101</v>
      </c>
      <c r="AQ13" s="14">
        <v>0.18181440753608399</v>
      </c>
      <c r="AR13" s="14"/>
      <c r="AS13" s="14">
        <v>0.16786827042809299</v>
      </c>
      <c r="AT13" s="14">
        <v>0.13492345131686601</v>
      </c>
      <c r="AU13" s="14"/>
      <c r="AV13" s="14">
        <v>0.23354129989275799</v>
      </c>
      <c r="AW13" s="14">
        <v>9.75378105217308E-2</v>
      </c>
      <c r="AX13" s="14">
        <v>0.137446133140805</v>
      </c>
      <c r="AY13" s="14"/>
      <c r="AZ13" s="14">
        <v>0.37539954721407498</v>
      </c>
      <c r="BA13" s="14">
        <v>0.14266244522966301</v>
      </c>
      <c r="BB13" s="14">
        <v>0.152849757905996</v>
      </c>
      <c r="BC13" s="14"/>
      <c r="BD13" s="14">
        <v>0.18740716917237299</v>
      </c>
      <c r="BE13" s="14">
        <v>0.120477988929068</v>
      </c>
      <c r="BF13" s="14"/>
      <c r="BG13" s="14">
        <v>0.203026511276515</v>
      </c>
      <c r="BH13" s="14">
        <v>0.136728038369299</v>
      </c>
      <c r="BI13" s="14"/>
      <c r="BJ13" s="14">
        <v>0.19373392835820399</v>
      </c>
      <c r="BK13" s="14">
        <v>0.14392094259343699</v>
      </c>
      <c r="BL13" s="14"/>
      <c r="BM13" s="14">
        <v>0.18097327612526901</v>
      </c>
      <c r="BN13" s="14">
        <v>0.14329966779022299</v>
      </c>
      <c r="BO13" s="14"/>
      <c r="BP13" s="14">
        <v>0.162435114793296</v>
      </c>
      <c r="BQ13" s="14">
        <v>0.14588228986951501</v>
      </c>
      <c r="BR13" s="14"/>
      <c r="BS13" s="14">
        <v>0.14790089037467399</v>
      </c>
      <c r="BT13" s="14">
        <v>0.18397098471107701</v>
      </c>
      <c r="BU13" s="14"/>
      <c r="BV13" s="14">
        <v>0.18196057953345199</v>
      </c>
      <c r="BW13" s="14">
        <v>0.13593108049320099</v>
      </c>
      <c r="BX13" s="14"/>
      <c r="BY13" s="14">
        <v>0.15529339247254301</v>
      </c>
      <c r="BZ13" s="14">
        <v>0.14752857800770899</v>
      </c>
      <c r="CA13" s="14"/>
      <c r="CB13" s="14">
        <v>0.16267261396319099</v>
      </c>
      <c r="CC13" s="14">
        <v>0.141778094034791</v>
      </c>
    </row>
    <row r="14" spans="2:81" x14ac:dyDescent="0.3">
      <c r="B14" t="s">
        <v>86</v>
      </c>
      <c r="C14" s="14">
        <v>0.43664823502835898</v>
      </c>
      <c r="D14" s="14">
        <v>0.447486496675222</v>
      </c>
      <c r="E14" s="14">
        <v>0.42496878107768699</v>
      </c>
      <c r="F14" s="14"/>
      <c r="G14" s="14">
        <v>0.44308658851967497</v>
      </c>
      <c r="H14" s="14">
        <v>0.40644952525018102</v>
      </c>
      <c r="I14" s="14">
        <v>0.44836880268124901</v>
      </c>
      <c r="J14" s="14">
        <v>0.45550164069000099</v>
      </c>
      <c r="K14" s="14">
        <v>0.44546625592817002</v>
      </c>
      <c r="L14" s="14">
        <v>0.42598192590950101</v>
      </c>
      <c r="M14" s="14"/>
      <c r="N14" s="14">
        <v>0.40077382227785602</v>
      </c>
      <c r="O14" s="14">
        <v>0.48367231573844099</v>
      </c>
      <c r="P14" s="14">
        <v>0.43801717040750199</v>
      </c>
      <c r="Q14" s="14">
        <v>0.42837203468037599</v>
      </c>
      <c r="R14" s="14"/>
      <c r="S14" s="14">
        <v>0.40569472538128898</v>
      </c>
      <c r="T14" s="14">
        <v>0.4652234011193</v>
      </c>
      <c r="U14" s="14">
        <v>0.45640725052618097</v>
      </c>
      <c r="V14" s="14">
        <v>0.49778945023339899</v>
      </c>
      <c r="W14" s="14">
        <v>0.37934438015741301</v>
      </c>
      <c r="X14" s="14">
        <v>0.376107930861177</v>
      </c>
      <c r="Y14" s="14">
        <v>0.42655609493021202</v>
      </c>
      <c r="Z14" s="14">
        <v>0.35925481043089402</v>
      </c>
      <c r="AA14" s="14">
        <v>0.526251519713268</v>
      </c>
      <c r="AB14" s="14">
        <v>0.39745196665855798</v>
      </c>
      <c r="AC14" s="14">
        <v>0.49346525784871098</v>
      </c>
      <c r="AD14" s="14">
        <v>0.36067679740900699</v>
      </c>
      <c r="AE14" s="14"/>
      <c r="AF14" s="14">
        <v>0.49604500712182198</v>
      </c>
      <c r="AG14" s="14">
        <v>0.41191793120599601</v>
      </c>
      <c r="AH14" s="14">
        <v>0.40128371228224202</v>
      </c>
      <c r="AI14" s="14">
        <v>0.46480895620217599</v>
      </c>
      <c r="AJ14" s="14">
        <v>0.50210826519937102</v>
      </c>
      <c r="AK14" s="14">
        <v>0.34888205811009199</v>
      </c>
      <c r="AL14" s="14"/>
      <c r="AM14" s="14">
        <v>0.41781758150805698</v>
      </c>
      <c r="AN14" s="14">
        <v>0.42936356085754401</v>
      </c>
      <c r="AO14" s="14">
        <v>0.45145403259747402</v>
      </c>
      <c r="AP14" s="14">
        <v>0.44944132581943003</v>
      </c>
      <c r="AQ14" s="14">
        <v>0.44593375838045102</v>
      </c>
      <c r="AR14" s="14"/>
      <c r="AS14" s="14">
        <v>0.47377491673230099</v>
      </c>
      <c r="AT14" s="14">
        <v>0.41436291427208499</v>
      </c>
      <c r="AU14" s="14"/>
      <c r="AV14" s="14">
        <v>0.41757574660202501</v>
      </c>
      <c r="AW14" s="14">
        <v>0.47447622790702998</v>
      </c>
      <c r="AX14" s="14">
        <v>0.50471939143131905</v>
      </c>
      <c r="AY14" s="14"/>
      <c r="AZ14" s="14">
        <v>0.32310170049071202</v>
      </c>
      <c r="BA14" s="14">
        <v>0.53310944781931802</v>
      </c>
      <c r="BB14" s="14">
        <v>0.43459711237764198</v>
      </c>
      <c r="BC14" s="14"/>
      <c r="BD14" s="14">
        <v>0.41622085069279602</v>
      </c>
      <c r="BE14" s="14">
        <v>0.45160145585962902</v>
      </c>
      <c r="BF14" s="14"/>
      <c r="BG14" s="14">
        <v>0.36026126834531003</v>
      </c>
      <c r="BH14" s="14">
        <v>0.45349903481711101</v>
      </c>
      <c r="BI14" s="14"/>
      <c r="BJ14" s="14">
        <v>0.34535482934065598</v>
      </c>
      <c r="BK14" s="14">
        <v>0.446149527699361</v>
      </c>
      <c r="BL14" s="14"/>
      <c r="BM14" s="14">
        <v>0.446650783446008</v>
      </c>
      <c r="BN14" s="14">
        <v>0.43805916185417698</v>
      </c>
      <c r="BO14" s="14"/>
      <c r="BP14" s="14">
        <v>0.45549084105479398</v>
      </c>
      <c r="BQ14" s="14">
        <v>0.434232854485472</v>
      </c>
      <c r="BR14" s="14"/>
      <c r="BS14" s="14">
        <v>0.49838871698332599</v>
      </c>
      <c r="BT14" s="14">
        <v>0.44878845896943298</v>
      </c>
      <c r="BU14" s="14"/>
      <c r="BV14" s="14">
        <v>0.44953812944486699</v>
      </c>
      <c r="BW14" s="14">
        <v>0.51555658491975198</v>
      </c>
      <c r="BX14" s="14"/>
      <c r="BY14" s="14">
        <v>0.46865562430614699</v>
      </c>
      <c r="BZ14" s="14">
        <v>0.43484925994531998</v>
      </c>
      <c r="CA14" s="14"/>
      <c r="CB14" s="14">
        <v>0.43749729870002302</v>
      </c>
      <c r="CC14" s="14">
        <v>0.43932287105665602</v>
      </c>
    </row>
    <row r="15" spans="2:81" x14ac:dyDescent="0.3">
      <c r="B15" t="s">
        <v>87</v>
      </c>
      <c r="C15" s="14">
        <v>0.17875465056110701</v>
      </c>
      <c r="D15" s="14">
        <v>0.17573936121348499</v>
      </c>
      <c r="E15" s="14">
        <v>0.182046844069923</v>
      </c>
      <c r="F15" s="14"/>
      <c r="G15" s="14">
        <v>0.16981620703282899</v>
      </c>
      <c r="H15" s="14">
        <v>0.208668992344065</v>
      </c>
      <c r="I15" s="14">
        <v>0.147577365247956</v>
      </c>
      <c r="J15" s="14">
        <v>0.16869376186978699</v>
      </c>
      <c r="K15" s="14">
        <v>0.22168304721917101</v>
      </c>
      <c r="L15" s="14">
        <v>0.16516806233107501</v>
      </c>
      <c r="M15" s="14"/>
      <c r="N15" s="14">
        <v>0.166934397693765</v>
      </c>
      <c r="O15" s="14">
        <v>0.13940218778831001</v>
      </c>
      <c r="P15" s="14">
        <v>0.21726892275890999</v>
      </c>
      <c r="Q15" s="14">
        <v>0.197404106539565</v>
      </c>
      <c r="R15" s="14"/>
      <c r="S15" s="14">
        <v>0.19637178835294999</v>
      </c>
      <c r="T15" s="14">
        <v>0.17431668545019199</v>
      </c>
      <c r="U15" s="14">
        <v>0.113383609120117</v>
      </c>
      <c r="V15" s="14">
        <v>0.18589851158453899</v>
      </c>
      <c r="W15" s="14">
        <v>0.20862716984725099</v>
      </c>
      <c r="X15" s="14">
        <v>0.19037559294541001</v>
      </c>
      <c r="Y15" s="14">
        <v>0.20421945568771599</v>
      </c>
      <c r="Z15" s="14">
        <v>0.21042581876994801</v>
      </c>
      <c r="AA15" s="14">
        <v>0.16866789487799499</v>
      </c>
      <c r="AB15" s="14">
        <v>0.18662666014713</v>
      </c>
      <c r="AC15" s="14">
        <v>0.14669820786393201</v>
      </c>
      <c r="AD15" s="14">
        <v>0.120274721232346</v>
      </c>
      <c r="AE15" s="14"/>
      <c r="AF15" s="14">
        <v>0.14194589830568699</v>
      </c>
      <c r="AG15" s="14">
        <v>0.183905845411442</v>
      </c>
      <c r="AH15" s="14">
        <v>0.22110361199172801</v>
      </c>
      <c r="AI15" s="14">
        <v>0.18507983304367601</v>
      </c>
      <c r="AJ15" s="14">
        <v>0.13955706795381001</v>
      </c>
      <c r="AK15" s="14">
        <v>0.22822413249420301</v>
      </c>
      <c r="AL15" s="14"/>
      <c r="AM15" s="14">
        <v>0.21805150646427601</v>
      </c>
      <c r="AN15" s="14">
        <v>0.162779043223719</v>
      </c>
      <c r="AO15" s="14">
        <v>0.174929606001055</v>
      </c>
      <c r="AP15" s="14">
        <v>0.11740946756647</v>
      </c>
      <c r="AQ15" s="14">
        <v>0.172880654156468</v>
      </c>
      <c r="AR15" s="14"/>
      <c r="AS15" s="14">
        <v>0.16002386447359701</v>
      </c>
      <c r="AT15" s="14">
        <v>0.189805777942013</v>
      </c>
      <c r="AU15" s="14"/>
      <c r="AV15" s="14">
        <v>0.13730940368484401</v>
      </c>
      <c r="AW15" s="14">
        <v>0.19366266090401199</v>
      </c>
      <c r="AX15" s="14">
        <v>0.16982212198033</v>
      </c>
      <c r="AY15" s="14"/>
      <c r="AZ15" s="14">
        <v>8.6900235061031603E-2</v>
      </c>
      <c r="BA15" s="14">
        <v>0.128261328604066</v>
      </c>
      <c r="BB15" s="14">
        <v>0.17383198609042799</v>
      </c>
      <c r="BC15" s="14"/>
      <c r="BD15" s="14">
        <v>0.16789921820349599</v>
      </c>
      <c r="BE15" s="14">
        <v>0.18492423599336399</v>
      </c>
      <c r="BF15" s="14"/>
      <c r="BG15" s="14">
        <v>0.19737752218379701</v>
      </c>
      <c r="BH15" s="14">
        <v>0.17366448633150999</v>
      </c>
      <c r="BI15" s="14"/>
      <c r="BJ15" s="14">
        <v>0.16802541724585199</v>
      </c>
      <c r="BK15" s="14">
        <v>0.17797025421243301</v>
      </c>
      <c r="BL15" s="14"/>
      <c r="BM15" s="14">
        <v>0.18524923635243501</v>
      </c>
      <c r="BN15" s="14">
        <v>0.176204950720072</v>
      </c>
      <c r="BO15" s="14"/>
      <c r="BP15" s="14">
        <v>0.15119522242956099</v>
      </c>
      <c r="BQ15" s="14">
        <v>0.178147056319996</v>
      </c>
      <c r="BR15" s="14"/>
      <c r="BS15" s="14">
        <v>0.14215975663206501</v>
      </c>
      <c r="BT15" s="14">
        <v>0.16778147539492999</v>
      </c>
      <c r="BU15" s="14"/>
      <c r="BV15" s="14">
        <v>0.17526369950026</v>
      </c>
      <c r="BW15" s="14">
        <v>0.130525830655459</v>
      </c>
      <c r="BX15" s="14"/>
      <c r="BY15" s="14">
        <v>0.22837064059510101</v>
      </c>
      <c r="BZ15" s="14">
        <v>0.16868566394793</v>
      </c>
      <c r="CA15" s="14"/>
      <c r="CB15" s="14">
        <v>0.152057239145866</v>
      </c>
      <c r="CC15" s="14">
        <v>0.18602833734340499</v>
      </c>
    </row>
    <row r="16" spans="2:81" x14ac:dyDescent="0.3">
      <c r="B16" t="s">
        <v>88</v>
      </c>
      <c r="C16" s="14">
        <v>0.14187454838930599</v>
      </c>
      <c r="D16" s="14">
        <v>0.118172513582812</v>
      </c>
      <c r="E16" s="14">
        <v>0.165294040322056</v>
      </c>
      <c r="F16" s="14"/>
      <c r="G16" s="14">
        <v>0.15945069344191601</v>
      </c>
      <c r="H16" s="14">
        <v>0.126711285202322</v>
      </c>
      <c r="I16" s="14">
        <v>0.144848354053523</v>
      </c>
      <c r="J16" s="14">
        <v>0.140132031246615</v>
      </c>
      <c r="K16" s="14">
        <v>0.108841151161441</v>
      </c>
      <c r="L16" s="14">
        <v>0.16367296939809101</v>
      </c>
      <c r="M16" s="14"/>
      <c r="N16" s="14">
        <v>0.17533217372424401</v>
      </c>
      <c r="O16" s="14">
        <v>0.12896193852833601</v>
      </c>
      <c r="P16" s="14">
        <v>0.133065791220976</v>
      </c>
      <c r="Q16" s="14">
        <v>0.12550448541665299</v>
      </c>
      <c r="R16" s="14"/>
      <c r="S16" s="14">
        <v>0.11489631415997199</v>
      </c>
      <c r="T16" s="14">
        <v>8.7173550812083694E-2</v>
      </c>
      <c r="U16" s="14">
        <v>0.220793181497595</v>
      </c>
      <c r="V16" s="14">
        <v>0.15354249373128601</v>
      </c>
      <c r="W16" s="14">
        <v>0.15446414193619501</v>
      </c>
      <c r="X16" s="14">
        <v>0.14343411905766301</v>
      </c>
      <c r="Y16" s="14">
        <v>0.131061717817965</v>
      </c>
      <c r="Z16" s="14">
        <v>0.16177878107384</v>
      </c>
      <c r="AA16" s="14">
        <v>0.121644986055015</v>
      </c>
      <c r="AB16" s="14">
        <v>0.16404741422521199</v>
      </c>
      <c r="AC16" s="14">
        <v>8.8538937585156893E-2</v>
      </c>
      <c r="AD16" s="14">
        <v>0.32324591136244102</v>
      </c>
      <c r="AE16" s="14"/>
      <c r="AF16" s="14">
        <v>0.127066558662838</v>
      </c>
      <c r="AG16" s="14">
        <v>0.14830510688683701</v>
      </c>
      <c r="AH16" s="14">
        <v>0.139752293838937</v>
      </c>
      <c r="AI16" s="14">
        <v>0.131990543140594</v>
      </c>
      <c r="AJ16" s="14">
        <v>0.14999665741722401</v>
      </c>
      <c r="AK16" s="14">
        <v>0.13210538154472401</v>
      </c>
      <c r="AL16" s="14"/>
      <c r="AM16" s="14">
        <v>0.12182230036118299</v>
      </c>
      <c r="AN16" s="14">
        <v>0.14626234988373499</v>
      </c>
      <c r="AO16" s="14">
        <v>0.15006459461758601</v>
      </c>
      <c r="AP16" s="14">
        <v>0.155548742625577</v>
      </c>
      <c r="AQ16" s="14">
        <v>9.8842499810300202E-2</v>
      </c>
      <c r="AR16" s="14"/>
      <c r="AS16" s="14">
        <v>0.134135891656497</v>
      </c>
      <c r="AT16" s="14">
        <v>0.14873011858840901</v>
      </c>
      <c r="AU16" s="14"/>
      <c r="AV16" s="14">
        <v>0.15551555952721499</v>
      </c>
      <c r="AW16" s="14">
        <v>0.179627187362843</v>
      </c>
      <c r="AX16" s="14">
        <v>0.120248371748068</v>
      </c>
      <c r="AY16" s="14"/>
      <c r="AZ16" s="14">
        <v>9.9087293257840506E-2</v>
      </c>
      <c r="BA16" s="14">
        <v>0.177310662709179</v>
      </c>
      <c r="BB16" s="14">
        <v>0.17841533796976999</v>
      </c>
      <c r="BC16" s="14"/>
      <c r="BD16" s="14">
        <v>0.14533110240184899</v>
      </c>
      <c r="BE16" s="14">
        <v>0.13848278587200399</v>
      </c>
      <c r="BF16" s="14"/>
      <c r="BG16" s="14">
        <v>0.140948765817521</v>
      </c>
      <c r="BH16" s="14">
        <v>0.14160804338511099</v>
      </c>
      <c r="BI16" s="14"/>
      <c r="BJ16" s="14">
        <v>0.17193050940724</v>
      </c>
      <c r="BK16" s="14">
        <v>0.13859786413562999</v>
      </c>
      <c r="BL16" s="14"/>
      <c r="BM16" s="14">
        <v>0.120272395864865</v>
      </c>
      <c r="BN16" s="14">
        <v>0.143577964506653</v>
      </c>
      <c r="BO16" s="14"/>
      <c r="BP16" s="14">
        <v>0.156630703187775</v>
      </c>
      <c r="BQ16" s="14">
        <v>0.14092533787855199</v>
      </c>
      <c r="BR16" s="14"/>
      <c r="BS16" s="14">
        <v>0.15008620513967999</v>
      </c>
      <c r="BT16" s="14">
        <v>0.13665045298332901</v>
      </c>
      <c r="BU16" s="14"/>
      <c r="BV16" s="14">
        <v>0.13345574900286999</v>
      </c>
      <c r="BW16" s="14">
        <v>0.15593075049861799</v>
      </c>
      <c r="BX16" s="14"/>
      <c r="BY16" s="14">
        <v>7.9264798699738001E-2</v>
      </c>
      <c r="BZ16" s="14">
        <v>0.15015537846506</v>
      </c>
      <c r="CA16" s="14"/>
      <c r="CB16" s="14">
        <v>0.13692431320464801</v>
      </c>
      <c r="CC16" s="14">
        <v>0.14424996276569399</v>
      </c>
    </row>
    <row r="17" spans="2:81" x14ac:dyDescent="0.3">
      <c r="B17" t="s">
        <v>89</v>
      </c>
      <c r="C17" s="14">
        <v>4.47387809621555E-2</v>
      </c>
      <c r="D17" s="14">
        <v>4.5411092205252301E-2</v>
      </c>
      <c r="E17" s="14">
        <v>4.4169411806329897E-2</v>
      </c>
      <c r="F17" s="14"/>
      <c r="G17" s="14">
        <v>5.6868440715935699E-2</v>
      </c>
      <c r="H17" s="14">
        <v>3.5829271414509603E-2</v>
      </c>
      <c r="I17" s="14">
        <v>3.29733741996645E-2</v>
      </c>
      <c r="J17" s="14">
        <v>3.9897506994848501E-2</v>
      </c>
      <c r="K17" s="14">
        <v>5.6954406937265702E-2</v>
      </c>
      <c r="L17" s="14">
        <v>4.9169878206688597E-2</v>
      </c>
      <c r="M17" s="14"/>
      <c r="N17" s="14">
        <v>5.3607157298360998E-2</v>
      </c>
      <c r="O17" s="14">
        <v>3.9952657737402503E-2</v>
      </c>
      <c r="P17" s="14">
        <v>3.9555864684618199E-2</v>
      </c>
      <c r="Q17" s="14">
        <v>4.5414288088080998E-2</v>
      </c>
      <c r="R17" s="14"/>
      <c r="S17" s="14">
        <v>4.8246798538437503E-2</v>
      </c>
      <c r="T17" s="14">
        <v>5.1140761100632898E-2</v>
      </c>
      <c r="U17" s="14">
        <v>1.22720563845634E-2</v>
      </c>
      <c r="V17" s="14">
        <v>3.6132704698752502E-2</v>
      </c>
      <c r="W17" s="14">
        <v>5.6556024114601401E-2</v>
      </c>
      <c r="X17" s="14">
        <v>7.6050345147485196E-2</v>
      </c>
      <c r="Y17" s="14">
        <v>4.8527196277659099E-2</v>
      </c>
      <c r="Z17" s="14">
        <v>4.5770529473019197E-2</v>
      </c>
      <c r="AA17" s="14">
        <v>5.1213791025068699E-2</v>
      </c>
      <c r="AB17" s="14">
        <v>2.2892615024345302E-2</v>
      </c>
      <c r="AC17" s="14">
        <v>3.46315632450497E-2</v>
      </c>
      <c r="AD17" s="14">
        <v>3.8662117638706202E-2</v>
      </c>
      <c r="AE17" s="14"/>
      <c r="AF17" s="14">
        <v>4.9088487107714997E-2</v>
      </c>
      <c r="AG17" s="14">
        <v>6.2764921331709495E-2</v>
      </c>
      <c r="AH17" s="14">
        <v>4.2858794549000601E-2</v>
      </c>
      <c r="AI17" s="14">
        <v>1.6441700193360002E-2</v>
      </c>
      <c r="AJ17" s="14">
        <v>2.8350280621229601E-2</v>
      </c>
      <c r="AK17" s="14">
        <v>5.07055798159372E-2</v>
      </c>
      <c r="AL17" s="14"/>
      <c r="AM17" s="14">
        <v>5.9966570837991298E-2</v>
      </c>
      <c r="AN17" s="14">
        <v>6.1746007320866103E-2</v>
      </c>
      <c r="AO17" s="14">
        <v>2.90764431209963E-2</v>
      </c>
      <c r="AP17" s="14">
        <v>4.0001276952552199E-2</v>
      </c>
      <c r="AQ17" s="14">
        <v>0</v>
      </c>
      <c r="AR17" s="14"/>
      <c r="AS17" s="14">
        <v>5.6715485759414201E-2</v>
      </c>
      <c r="AT17" s="14">
        <v>3.5242276296788499E-2</v>
      </c>
      <c r="AU17" s="14"/>
      <c r="AV17" s="14">
        <v>5.6057990293157799E-2</v>
      </c>
      <c r="AW17" s="14">
        <v>5.4696113304383301E-2</v>
      </c>
      <c r="AX17" s="14">
        <v>5.33557428934405E-2</v>
      </c>
      <c r="AY17" s="14"/>
      <c r="AZ17" s="14">
        <v>0.115511223976341</v>
      </c>
      <c r="BA17" s="14">
        <v>1.86561156377744E-2</v>
      </c>
      <c r="BB17" s="14">
        <v>6.0305805656164599E-2</v>
      </c>
      <c r="BC17" s="14"/>
      <c r="BD17" s="14">
        <v>5.37121729065341E-2</v>
      </c>
      <c r="BE17" s="14">
        <v>3.89152514143601E-2</v>
      </c>
      <c r="BF17" s="14"/>
      <c r="BG17" s="14">
        <v>6.9050466204112995E-2</v>
      </c>
      <c r="BH17" s="14">
        <v>4.0232270206188699E-2</v>
      </c>
      <c r="BI17" s="14"/>
      <c r="BJ17" s="14">
        <v>8.6005327723216896E-2</v>
      </c>
      <c r="BK17" s="14">
        <v>4.0352208378356701E-2</v>
      </c>
      <c r="BL17" s="14"/>
      <c r="BM17" s="14">
        <v>4.7479482062740698E-2</v>
      </c>
      <c r="BN17" s="14">
        <v>4.5039491090308199E-2</v>
      </c>
      <c r="BO17" s="14"/>
      <c r="BP17" s="14">
        <v>5.8896730408525999E-2</v>
      </c>
      <c r="BQ17" s="14">
        <v>4.0858826164666802E-2</v>
      </c>
      <c r="BR17" s="14"/>
      <c r="BS17" s="14">
        <v>5.6127105184813897E-2</v>
      </c>
      <c r="BT17" s="14">
        <v>5.5573433058906302E-2</v>
      </c>
      <c r="BU17" s="14"/>
      <c r="BV17" s="14">
        <v>5.9781842518550801E-2</v>
      </c>
      <c r="BW17" s="14">
        <v>5.48426979535084E-2</v>
      </c>
      <c r="BX17" s="14"/>
      <c r="BY17" s="14">
        <v>2.9484129458174201E-2</v>
      </c>
      <c r="BZ17" s="14">
        <v>4.6861334180728298E-2</v>
      </c>
      <c r="CA17" s="14"/>
      <c r="CB17" s="14">
        <v>6.5683206376690395E-2</v>
      </c>
      <c r="CC17" s="14">
        <v>3.48235349977307E-2</v>
      </c>
    </row>
    <row r="18" spans="2:81" x14ac:dyDescent="0.3">
      <c r="B18" t="s">
        <v>90</v>
      </c>
      <c r="C18" s="14">
        <v>5.1060001849899402E-2</v>
      </c>
      <c r="D18" s="14">
        <v>4.5062329031013697E-2</v>
      </c>
      <c r="E18" s="14">
        <v>5.7015689732312198E-2</v>
      </c>
      <c r="F18" s="14"/>
      <c r="G18" s="14">
        <v>1.9821879966842801E-2</v>
      </c>
      <c r="H18" s="14">
        <v>4.4968866969693301E-2</v>
      </c>
      <c r="I18" s="14">
        <v>5.5705109203656303E-2</v>
      </c>
      <c r="J18" s="14">
        <v>7.5155543204226793E-2</v>
      </c>
      <c r="K18" s="14">
        <v>3.7811615057303398E-2</v>
      </c>
      <c r="L18" s="14">
        <v>6.2399109546931397E-2</v>
      </c>
      <c r="M18" s="14"/>
      <c r="N18" s="14">
        <v>4.6005616130918199E-2</v>
      </c>
      <c r="O18" s="14">
        <v>8.2318519529890805E-2</v>
      </c>
      <c r="P18" s="14">
        <v>1.8157643928177598E-2</v>
      </c>
      <c r="Q18" s="14">
        <v>5.3785900752543199E-2</v>
      </c>
      <c r="R18" s="14"/>
      <c r="S18" s="14">
        <v>3.3003917964098801E-2</v>
      </c>
      <c r="T18" s="14">
        <v>8.1091344556461498E-2</v>
      </c>
      <c r="U18" s="14">
        <v>8.6558498573955103E-2</v>
      </c>
      <c r="V18" s="14">
        <v>2.38513235667605E-2</v>
      </c>
      <c r="W18" s="14">
        <v>4.0619931198128699E-2</v>
      </c>
      <c r="X18" s="14">
        <v>2.9989810497443498E-2</v>
      </c>
      <c r="Y18" s="14">
        <v>5.9604025693995998E-2</v>
      </c>
      <c r="Z18" s="14">
        <v>9.4238719143877603E-2</v>
      </c>
      <c r="AA18" s="14">
        <v>3.2606305190464098E-2</v>
      </c>
      <c r="AB18" s="14">
        <v>5.55219755705584E-2</v>
      </c>
      <c r="AC18" s="14">
        <v>3.7413633584227703E-2</v>
      </c>
      <c r="AD18" s="14">
        <v>7.6935881336489598E-2</v>
      </c>
      <c r="AE18" s="14"/>
      <c r="AF18" s="14">
        <v>2.5402881452668301E-2</v>
      </c>
      <c r="AG18" s="14">
        <v>2.8982537490687701E-2</v>
      </c>
      <c r="AH18" s="14">
        <v>6.2229070801282801E-2</v>
      </c>
      <c r="AI18" s="14">
        <v>4.0782604041848303E-2</v>
      </c>
      <c r="AJ18" s="14">
        <v>4.0084928250071802E-2</v>
      </c>
      <c r="AK18" s="14">
        <v>0.168833862528325</v>
      </c>
      <c r="AL18" s="14"/>
      <c r="AM18" s="14">
        <v>3.4311452728144197E-2</v>
      </c>
      <c r="AN18" s="14">
        <v>6.6730165569285793E-2</v>
      </c>
      <c r="AO18" s="14">
        <v>5.0791244412547003E-2</v>
      </c>
      <c r="AP18" s="14">
        <v>2.8511976817629899E-2</v>
      </c>
      <c r="AQ18" s="14">
        <v>0.100528680116696</v>
      </c>
      <c r="AR18" s="14"/>
      <c r="AS18" s="14">
        <v>7.4815709500974997E-3</v>
      </c>
      <c r="AT18" s="14">
        <v>7.6935461583837697E-2</v>
      </c>
      <c r="AU18" s="14"/>
      <c r="AV18" s="14">
        <v>0</v>
      </c>
      <c r="AW18" s="14">
        <v>0</v>
      </c>
      <c r="AX18" s="14">
        <v>1.44082388060374E-2</v>
      </c>
      <c r="AY18" s="14"/>
      <c r="AZ18" s="14">
        <v>0</v>
      </c>
      <c r="BA18" s="14">
        <v>0</v>
      </c>
      <c r="BB18" s="14">
        <v>0</v>
      </c>
      <c r="BC18" s="14"/>
      <c r="BD18" s="14">
        <v>2.9429486622952299E-2</v>
      </c>
      <c r="BE18" s="14">
        <v>6.5598281931574298E-2</v>
      </c>
      <c r="BF18" s="14"/>
      <c r="BG18" s="14">
        <v>2.93354661727444E-2</v>
      </c>
      <c r="BH18" s="14">
        <v>5.4268126890780602E-2</v>
      </c>
      <c r="BI18" s="14"/>
      <c r="BJ18" s="14">
        <v>3.4949987924830499E-2</v>
      </c>
      <c r="BK18" s="14">
        <v>5.3009202980782398E-2</v>
      </c>
      <c r="BL18" s="14"/>
      <c r="BM18" s="14">
        <v>1.9374826148681801E-2</v>
      </c>
      <c r="BN18" s="14">
        <v>5.3818764038566898E-2</v>
      </c>
      <c r="BO18" s="14"/>
      <c r="BP18" s="14">
        <v>1.5351388126048301E-2</v>
      </c>
      <c r="BQ18" s="14">
        <v>5.9953635281797799E-2</v>
      </c>
      <c r="BR18" s="14"/>
      <c r="BS18" s="14">
        <v>5.3373256854401096E-3</v>
      </c>
      <c r="BT18" s="14">
        <v>7.2351948823246998E-3</v>
      </c>
      <c r="BU18" s="14"/>
      <c r="BV18" s="14">
        <v>0</v>
      </c>
      <c r="BW18" s="14">
        <v>7.2130554794613199E-3</v>
      </c>
      <c r="BX18" s="14"/>
      <c r="BY18" s="14">
        <v>3.89314144682971E-2</v>
      </c>
      <c r="BZ18" s="14">
        <v>5.1919785453253403E-2</v>
      </c>
      <c r="CA18" s="14"/>
      <c r="CB18" s="14">
        <v>4.5165328609581799E-2</v>
      </c>
      <c r="CC18" s="14">
        <v>5.3797199801725003E-2</v>
      </c>
    </row>
    <row r="19" spans="2:81" x14ac:dyDescent="0.3">
      <c r="B19" t="s">
        <v>91</v>
      </c>
      <c r="C19" s="14">
        <v>0.58357201823753202</v>
      </c>
      <c r="D19" s="14">
        <v>0.615614703967437</v>
      </c>
      <c r="E19" s="14">
        <v>0.55147401406937901</v>
      </c>
      <c r="F19" s="14"/>
      <c r="G19" s="14">
        <v>0.59404277884247603</v>
      </c>
      <c r="H19" s="14">
        <v>0.58382158406940998</v>
      </c>
      <c r="I19" s="14">
        <v>0.61889579729520094</v>
      </c>
      <c r="J19" s="14">
        <v>0.57612115668452302</v>
      </c>
      <c r="K19" s="14">
        <v>0.57470977962481895</v>
      </c>
      <c r="L19" s="14">
        <v>0.55958998051721398</v>
      </c>
      <c r="M19" s="14"/>
      <c r="N19" s="14">
        <v>0.55812065515271203</v>
      </c>
      <c r="O19" s="14">
        <v>0.60936469641606095</v>
      </c>
      <c r="P19" s="14">
        <v>0.59195177740731797</v>
      </c>
      <c r="Q19" s="14">
        <v>0.577891219203158</v>
      </c>
      <c r="R19" s="14"/>
      <c r="S19" s="14">
        <v>0.60748118098454196</v>
      </c>
      <c r="T19" s="14">
        <v>0.60627765808063006</v>
      </c>
      <c r="U19" s="14">
        <v>0.566992654423769</v>
      </c>
      <c r="V19" s="14">
        <v>0.60057496641866204</v>
      </c>
      <c r="W19" s="14">
        <v>0.53973273290382395</v>
      </c>
      <c r="X19" s="14">
        <v>0.56015013235199795</v>
      </c>
      <c r="Y19" s="14">
        <v>0.55658760452266298</v>
      </c>
      <c r="Z19" s="14">
        <v>0.48778615153931598</v>
      </c>
      <c r="AA19" s="14">
        <v>0.62586702285145701</v>
      </c>
      <c r="AB19" s="14">
        <v>0.57091133503275404</v>
      </c>
      <c r="AC19" s="14">
        <v>0.69271765772163296</v>
      </c>
      <c r="AD19" s="14">
        <v>0.44088136843001702</v>
      </c>
      <c r="AE19" s="14"/>
      <c r="AF19" s="14">
        <v>0.65649617447109199</v>
      </c>
      <c r="AG19" s="14">
        <v>0.57604158887932499</v>
      </c>
      <c r="AH19" s="14">
        <v>0.53405622881905102</v>
      </c>
      <c r="AI19" s="14">
        <v>0.625705319580522</v>
      </c>
      <c r="AJ19" s="14">
        <v>0.64201106575766498</v>
      </c>
      <c r="AK19" s="14">
        <v>0.42013104361681097</v>
      </c>
      <c r="AL19" s="14"/>
      <c r="AM19" s="14">
        <v>0.565848169608405</v>
      </c>
      <c r="AN19" s="14">
        <v>0.56248243400239395</v>
      </c>
      <c r="AO19" s="14">
        <v>0.59513811184781495</v>
      </c>
      <c r="AP19" s="14">
        <v>0.65852853603776995</v>
      </c>
      <c r="AQ19" s="14">
        <v>0.62774816591653604</v>
      </c>
      <c r="AR19" s="14"/>
      <c r="AS19" s="14">
        <v>0.64164318716039404</v>
      </c>
      <c r="AT19" s="14">
        <v>0.54928636558895205</v>
      </c>
      <c r="AU19" s="14"/>
      <c r="AV19" s="14">
        <v>0.65111704649478297</v>
      </c>
      <c r="AW19" s="14">
        <v>0.57201403842876097</v>
      </c>
      <c r="AX19" s="14">
        <v>0.64216552457212395</v>
      </c>
      <c r="AY19" s="14"/>
      <c r="AZ19" s="14">
        <v>0.69850124770478705</v>
      </c>
      <c r="BA19" s="14">
        <v>0.67577189304898</v>
      </c>
      <c r="BB19" s="14">
        <v>0.58744687028363796</v>
      </c>
      <c r="BC19" s="14"/>
      <c r="BD19" s="14">
        <v>0.60362801986516901</v>
      </c>
      <c r="BE19" s="14">
        <v>0.57207944478869699</v>
      </c>
      <c r="BF19" s="14"/>
      <c r="BG19" s="14">
        <v>0.56328777962182497</v>
      </c>
      <c r="BH19" s="14">
        <v>0.59022707318640999</v>
      </c>
      <c r="BI19" s="14"/>
      <c r="BJ19" s="14">
        <v>0.53908875769886</v>
      </c>
      <c r="BK19" s="14">
        <v>0.59007047029279802</v>
      </c>
      <c r="BL19" s="14"/>
      <c r="BM19" s="14">
        <v>0.62762405957127698</v>
      </c>
      <c r="BN19" s="14">
        <v>0.5813588296444</v>
      </c>
      <c r="BO19" s="14"/>
      <c r="BP19" s="14">
        <v>0.61792595584808996</v>
      </c>
      <c r="BQ19" s="14">
        <v>0.58011514435498701</v>
      </c>
      <c r="BR19" s="14"/>
      <c r="BS19" s="14">
        <v>0.64628960735800101</v>
      </c>
      <c r="BT19" s="14">
        <v>0.63275944368050996</v>
      </c>
      <c r="BU19" s="14"/>
      <c r="BV19" s="14">
        <v>0.63149870897831895</v>
      </c>
      <c r="BW19" s="14">
        <v>0.651487665412954</v>
      </c>
      <c r="BX19" s="14"/>
      <c r="BY19" s="14">
        <v>0.62394901677868997</v>
      </c>
      <c r="BZ19" s="14">
        <v>0.582377837953029</v>
      </c>
      <c r="CA19" s="14"/>
      <c r="CB19" s="14">
        <v>0.60016991266321396</v>
      </c>
      <c r="CC19" s="14">
        <v>0.58110096509144604</v>
      </c>
    </row>
    <row r="20" spans="2:81" x14ac:dyDescent="0.3">
      <c r="B20" t="s">
        <v>92</v>
      </c>
      <c r="C20" s="14">
        <v>0.18661332935146099</v>
      </c>
      <c r="D20" s="14">
        <v>0.163583605788065</v>
      </c>
      <c r="E20" s="14">
        <v>0.20946345212838599</v>
      </c>
      <c r="F20" s="14"/>
      <c r="G20" s="14">
        <v>0.21631913415785201</v>
      </c>
      <c r="H20" s="14">
        <v>0.162540556616832</v>
      </c>
      <c r="I20" s="14">
        <v>0.17782172825318701</v>
      </c>
      <c r="J20" s="14">
        <v>0.18002953824146301</v>
      </c>
      <c r="K20" s="14">
        <v>0.165795558098707</v>
      </c>
      <c r="L20" s="14">
        <v>0.21284284760477901</v>
      </c>
      <c r="M20" s="14"/>
      <c r="N20" s="14">
        <v>0.228939331022605</v>
      </c>
      <c r="O20" s="14">
        <v>0.16891459626573799</v>
      </c>
      <c r="P20" s="14">
        <v>0.172621655905594</v>
      </c>
      <c r="Q20" s="14">
        <v>0.170918773504734</v>
      </c>
      <c r="R20" s="14"/>
      <c r="S20" s="14">
        <v>0.16314311269841</v>
      </c>
      <c r="T20" s="14">
        <v>0.13831431191271701</v>
      </c>
      <c r="U20" s="14">
        <v>0.23306523788215799</v>
      </c>
      <c r="V20" s="14">
        <v>0.18967519843003799</v>
      </c>
      <c r="W20" s="14">
        <v>0.21102016605079599</v>
      </c>
      <c r="X20" s="14">
        <v>0.219484464205148</v>
      </c>
      <c r="Y20" s="14">
        <v>0.179588914095624</v>
      </c>
      <c r="Z20" s="14">
        <v>0.20754931054685899</v>
      </c>
      <c r="AA20" s="14">
        <v>0.17285877708008399</v>
      </c>
      <c r="AB20" s="14">
        <v>0.18694002924955699</v>
      </c>
      <c r="AC20" s="14">
        <v>0.123170500830207</v>
      </c>
      <c r="AD20" s="14">
        <v>0.36190802900114699</v>
      </c>
      <c r="AE20" s="14"/>
      <c r="AF20" s="14">
        <v>0.17615504577055299</v>
      </c>
      <c r="AG20" s="14">
        <v>0.21107002821854601</v>
      </c>
      <c r="AH20" s="14">
        <v>0.18261108838793799</v>
      </c>
      <c r="AI20" s="14">
        <v>0.14843224333395399</v>
      </c>
      <c r="AJ20" s="14">
        <v>0.178346938038454</v>
      </c>
      <c r="AK20" s="14">
        <v>0.182810961360661</v>
      </c>
      <c r="AL20" s="14"/>
      <c r="AM20" s="14">
        <v>0.181788871199174</v>
      </c>
      <c r="AN20" s="14">
        <v>0.20800835720460101</v>
      </c>
      <c r="AO20" s="14">
        <v>0.179141037738582</v>
      </c>
      <c r="AP20" s="14">
        <v>0.19555001957812901</v>
      </c>
      <c r="AQ20" s="14">
        <v>9.8842499810300202E-2</v>
      </c>
      <c r="AR20" s="14"/>
      <c r="AS20" s="14">
        <v>0.19085137741591099</v>
      </c>
      <c r="AT20" s="14">
        <v>0.18397239488519701</v>
      </c>
      <c r="AU20" s="14"/>
      <c r="AV20" s="14">
        <v>0.21157354982037299</v>
      </c>
      <c r="AW20" s="14">
        <v>0.23432330066722701</v>
      </c>
      <c r="AX20" s="14">
        <v>0.17360411464150899</v>
      </c>
      <c r="AY20" s="14"/>
      <c r="AZ20" s="14">
        <v>0.214598517234181</v>
      </c>
      <c r="BA20" s="14">
        <v>0.195966778346953</v>
      </c>
      <c r="BB20" s="14">
        <v>0.238721143625935</v>
      </c>
      <c r="BC20" s="14"/>
      <c r="BD20" s="14">
        <v>0.19904327530838301</v>
      </c>
      <c r="BE20" s="14">
        <v>0.177398037286365</v>
      </c>
      <c r="BF20" s="14"/>
      <c r="BG20" s="14">
        <v>0.20999923202163401</v>
      </c>
      <c r="BH20" s="14">
        <v>0.18184031359130001</v>
      </c>
      <c r="BI20" s="14"/>
      <c r="BJ20" s="14">
        <v>0.25793583713045698</v>
      </c>
      <c r="BK20" s="14">
        <v>0.17895007251398701</v>
      </c>
      <c r="BL20" s="14"/>
      <c r="BM20" s="14">
        <v>0.16775187792760601</v>
      </c>
      <c r="BN20" s="14">
        <v>0.188617455596961</v>
      </c>
      <c r="BO20" s="14"/>
      <c r="BP20" s="14">
        <v>0.215527433596301</v>
      </c>
      <c r="BQ20" s="14">
        <v>0.18178416404321801</v>
      </c>
      <c r="BR20" s="14"/>
      <c r="BS20" s="14">
        <v>0.206213310324494</v>
      </c>
      <c r="BT20" s="14">
        <v>0.192223886042235</v>
      </c>
      <c r="BU20" s="14"/>
      <c r="BV20" s="14">
        <v>0.19323759152142</v>
      </c>
      <c r="BW20" s="14">
        <v>0.21077344845212601</v>
      </c>
      <c r="BX20" s="14"/>
      <c r="BY20" s="14">
        <v>0.108748928157912</v>
      </c>
      <c r="BZ20" s="14">
        <v>0.19701671264578799</v>
      </c>
      <c r="CA20" s="14"/>
      <c r="CB20" s="14">
        <v>0.20260751958133799</v>
      </c>
      <c r="CC20" s="14">
        <v>0.17907349776342399</v>
      </c>
    </row>
    <row r="21" spans="2:81" x14ac:dyDescent="0.3">
      <c r="B21" t="s">
        <v>93</v>
      </c>
      <c r="C21" s="14">
        <v>0.396958688886071</v>
      </c>
      <c r="D21" s="14">
        <v>0.45203109817937198</v>
      </c>
      <c r="E21" s="14">
        <v>0.342010561940993</v>
      </c>
      <c r="F21" s="14"/>
      <c r="G21" s="14">
        <v>0.37772364468462399</v>
      </c>
      <c r="H21" s="14">
        <v>0.421281027452579</v>
      </c>
      <c r="I21" s="14">
        <v>0.44107406904201402</v>
      </c>
      <c r="J21" s="14">
        <v>0.39609161844306001</v>
      </c>
      <c r="K21" s="14">
        <v>0.40891422152611301</v>
      </c>
      <c r="L21" s="14">
        <v>0.34674713291243497</v>
      </c>
      <c r="M21" s="14"/>
      <c r="N21" s="14">
        <v>0.32918132413010598</v>
      </c>
      <c r="O21" s="14">
        <v>0.44045010015032299</v>
      </c>
      <c r="P21" s="14">
        <v>0.419330121501724</v>
      </c>
      <c r="Q21" s="14">
        <v>0.406972445698424</v>
      </c>
      <c r="R21" s="14"/>
      <c r="S21" s="14">
        <v>0.44433806828613198</v>
      </c>
      <c r="T21" s="14">
        <v>0.46796334616791302</v>
      </c>
      <c r="U21" s="14">
        <v>0.33392741654161101</v>
      </c>
      <c r="V21" s="14">
        <v>0.41089976798862399</v>
      </c>
      <c r="W21" s="14">
        <v>0.32871256685302802</v>
      </c>
      <c r="X21" s="14">
        <v>0.34066566814685001</v>
      </c>
      <c r="Y21" s="14">
        <v>0.37699869042703898</v>
      </c>
      <c r="Z21" s="14">
        <v>0.28023684099245699</v>
      </c>
      <c r="AA21" s="14">
        <v>0.453008245771374</v>
      </c>
      <c r="AB21" s="14">
        <v>0.38397130578319699</v>
      </c>
      <c r="AC21" s="14">
        <v>0.56954715689142699</v>
      </c>
      <c r="AD21" s="14">
        <v>7.8973339428869999E-2</v>
      </c>
      <c r="AE21" s="14"/>
      <c r="AF21" s="14">
        <v>0.48034112870053902</v>
      </c>
      <c r="AG21" s="14">
        <v>0.36497156066077902</v>
      </c>
      <c r="AH21" s="14">
        <v>0.35144514043111302</v>
      </c>
      <c r="AI21" s="14">
        <v>0.47727307624656901</v>
      </c>
      <c r="AJ21" s="14">
        <v>0.46366412771921101</v>
      </c>
      <c r="AK21" s="14">
        <v>0.23732008225615001</v>
      </c>
      <c r="AL21" s="14"/>
      <c r="AM21" s="14">
        <v>0.38405929840923098</v>
      </c>
      <c r="AN21" s="14">
        <v>0.35447407679779203</v>
      </c>
      <c r="AO21" s="14">
        <v>0.41599707410923298</v>
      </c>
      <c r="AP21" s="14">
        <v>0.462978516459641</v>
      </c>
      <c r="AQ21" s="14">
        <v>0.52890566610623502</v>
      </c>
      <c r="AR21" s="14"/>
      <c r="AS21" s="14">
        <v>0.45079180974448302</v>
      </c>
      <c r="AT21" s="14">
        <v>0.36531397070375399</v>
      </c>
      <c r="AU21" s="14"/>
      <c r="AV21" s="14">
        <v>0.43954349667441101</v>
      </c>
      <c r="AW21" s="14">
        <v>0.33769073776153402</v>
      </c>
      <c r="AX21" s="14">
        <v>0.46856140993061501</v>
      </c>
      <c r="AY21" s="14"/>
      <c r="AZ21" s="14">
        <v>0.483902730470605</v>
      </c>
      <c r="BA21" s="14">
        <v>0.47980511470202702</v>
      </c>
      <c r="BB21" s="14">
        <v>0.34872572665770302</v>
      </c>
      <c r="BC21" s="14"/>
      <c r="BD21" s="14">
        <v>0.404584744556787</v>
      </c>
      <c r="BE21" s="14">
        <v>0.39468140750233199</v>
      </c>
      <c r="BF21" s="14"/>
      <c r="BG21" s="14">
        <v>0.35328854760019202</v>
      </c>
      <c r="BH21" s="14">
        <v>0.40838675959511</v>
      </c>
      <c r="BI21" s="14"/>
      <c r="BJ21" s="14">
        <v>0.28115292056840302</v>
      </c>
      <c r="BK21" s="14">
        <v>0.41112039777881199</v>
      </c>
      <c r="BL21" s="14"/>
      <c r="BM21" s="14">
        <v>0.459872181643672</v>
      </c>
      <c r="BN21" s="14">
        <v>0.39274137404743797</v>
      </c>
      <c r="BO21" s="14"/>
      <c r="BP21" s="14">
        <v>0.40239852225178901</v>
      </c>
      <c r="BQ21" s="14">
        <v>0.398330980311769</v>
      </c>
      <c r="BR21" s="14"/>
      <c r="BS21" s="14">
        <v>0.44007629703350698</v>
      </c>
      <c r="BT21" s="14">
        <v>0.44053555763827501</v>
      </c>
      <c r="BU21" s="14"/>
      <c r="BV21" s="14">
        <v>0.438261117456899</v>
      </c>
      <c r="BW21" s="14">
        <v>0.44071421696082802</v>
      </c>
      <c r="BX21" s="14"/>
      <c r="BY21" s="14">
        <v>0.51520008862077804</v>
      </c>
      <c r="BZ21" s="14">
        <v>0.38536112530724098</v>
      </c>
      <c r="CA21" s="14"/>
      <c r="CB21" s="14">
        <v>0.39756239308187602</v>
      </c>
      <c r="CC21" s="14">
        <v>0.40202746732802203</v>
      </c>
    </row>
    <row r="22" spans="2:81" x14ac:dyDescent="0.3">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row>
    <row r="23" spans="2:81" x14ac:dyDescent="0.3">
      <c r="B23" s="6" t="s">
        <v>99</v>
      </c>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row>
    <row r="24" spans="2:81" x14ac:dyDescent="0.3">
      <c r="B24" s="24" t="s">
        <v>97</v>
      </c>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row>
    <row r="25" spans="2:81" x14ac:dyDescent="0.3">
      <c r="B25" t="s">
        <v>85</v>
      </c>
      <c r="C25" s="14">
        <v>0.185635708503256</v>
      </c>
      <c r="D25" s="14">
        <v>0.22226214062475799</v>
      </c>
      <c r="E25" s="14">
        <v>0.15023405679749899</v>
      </c>
      <c r="F25" s="14"/>
      <c r="G25" s="14">
        <v>0.15013186263042799</v>
      </c>
      <c r="H25" s="14">
        <v>0.188683746705302</v>
      </c>
      <c r="I25" s="14">
        <v>0.17811490548270001</v>
      </c>
      <c r="J25" s="14">
        <v>0.17470151167940601</v>
      </c>
      <c r="K25" s="14">
        <v>0.19523388545960399</v>
      </c>
      <c r="L25" s="14">
        <v>0.215495579157922</v>
      </c>
      <c r="M25" s="14"/>
      <c r="N25" s="14">
        <v>0.19891876088782801</v>
      </c>
      <c r="O25" s="14">
        <v>0.17895429680290101</v>
      </c>
      <c r="P25" s="14">
        <v>0.21523208777375499</v>
      </c>
      <c r="Q25" s="14">
        <v>0.155262233395347</v>
      </c>
      <c r="R25" s="14"/>
      <c r="S25" s="14">
        <v>0.24848307052726601</v>
      </c>
      <c r="T25" s="14">
        <v>0.16690279942474201</v>
      </c>
      <c r="U25" s="14">
        <v>0.19988096879737799</v>
      </c>
      <c r="V25" s="14">
        <v>0.147964937429202</v>
      </c>
      <c r="W25" s="14">
        <v>0.21299348732426701</v>
      </c>
      <c r="X25" s="14">
        <v>0.20231582583537899</v>
      </c>
      <c r="Y25" s="14">
        <v>0.120727143133792</v>
      </c>
      <c r="Z25" s="14">
        <v>0.14830482116704</v>
      </c>
      <c r="AA25" s="14">
        <v>0.124719644044094</v>
      </c>
      <c r="AB25" s="14">
        <v>0.233631106183604</v>
      </c>
      <c r="AC25" s="14">
        <v>0.235993283219635</v>
      </c>
      <c r="AD25" s="14">
        <v>0.15395688286491199</v>
      </c>
      <c r="AE25" s="14"/>
      <c r="AF25" s="14">
        <v>0.14738555270256701</v>
      </c>
      <c r="AG25" s="14">
        <v>0.19985807839009101</v>
      </c>
      <c r="AH25" s="14">
        <v>0.227941765291335</v>
      </c>
      <c r="AI25" s="14">
        <v>0.23018838893534599</v>
      </c>
      <c r="AJ25" s="14">
        <v>0.198160826270671</v>
      </c>
      <c r="AK25" s="14">
        <v>9.2503173914304099E-2</v>
      </c>
      <c r="AL25" s="14"/>
      <c r="AM25" s="14">
        <v>0.20868729059364899</v>
      </c>
      <c r="AN25" s="14">
        <v>0.175562385618277</v>
      </c>
      <c r="AO25" s="14">
        <v>0.172983932233196</v>
      </c>
      <c r="AP25" s="14">
        <v>0.164948834075926</v>
      </c>
      <c r="AQ25" s="14">
        <v>0.30188288913015698</v>
      </c>
      <c r="AR25" s="14"/>
      <c r="AS25" s="14">
        <v>0.19442126330269</v>
      </c>
      <c r="AT25" s="14">
        <v>0.181633636268584</v>
      </c>
      <c r="AU25" s="14"/>
      <c r="AV25" s="14">
        <v>0.16686848096015799</v>
      </c>
      <c r="AW25" s="14">
        <v>0.24481036272572201</v>
      </c>
      <c r="AX25" s="14">
        <v>0.20852958570567301</v>
      </c>
      <c r="AY25" s="14"/>
      <c r="AZ25" s="14">
        <v>0.28911099341494101</v>
      </c>
      <c r="BA25" s="14">
        <v>0.189219041986563</v>
      </c>
      <c r="BB25" s="14">
        <v>0.16156838415928201</v>
      </c>
      <c r="BC25" s="14"/>
      <c r="BD25" s="14">
        <v>0.21115995390227099</v>
      </c>
      <c r="BE25" s="14">
        <v>0.167646016221003</v>
      </c>
      <c r="BF25" s="14"/>
      <c r="BG25" s="14">
        <v>0.178121746446739</v>
      </c>
      <c r="BH25" s="14">
        <v>0.18680229262206299</v>
      </c>
      <c r="BI25" s="14"/>
      <c r="BJ25" s="14">
        <v>0.18327866761745101</v>
      </c>
      <c r="BK25" s="14">
        <v>0.18465952808226699</v>
      </c>
      <c r="BL25" s="14"/>
      <c r="BM25" s="14">
        <v>0.24319584336636099</v>
      </c>
      <c r="BN25" s="14">
        <v>0.17998128578306999</v>
      </c>
      <c r="BO25" s="14"/>
      <c r="BP25" s="14">
        <v>0.230056320724527</v>
      </c>
      <c r="BQ25" s="14">
        <v>0.17671045511031999</v>
      </c>
      <c r="BR25" s="14"/>
      <c r="BS25" s="14">
        <v>0.21544485182772899</v>
      </c>
      <c r="BT25" s="14">
        <v>0.180510668605597</v>
      </c>
      <c r="BU25" s="14"/>
      <c r="BV25" s="14">
        <v>0.20756888509238</v>
      </c>
      <c r="BW25" s="14">
        <v>0.21821275214576899</v>
      </c>
      <c r="BX25" s="14"/>
      <c r="BY25" s="14">
        <v>0.20514793496761899</v>
      </c>
      <c r="BZ25" s="14">
        <v>0.18422032618283099</v>
      </c>
      <c r="CA25" s="14"/>
      <c r="CB25" s="14">
        <v>0.241803277610981</v>
      </c>
      <c r="CC25" s="14">
        <v>0.16038437448652201</v>
      </c>
    </row>
    <row r="26" spans="2:81" x14ac:dyDescent="0.3">
      <c r="B26" t="s">
        <v>86</v>
      </c>
      <c r="C26" s="14">
        <v>0.41118622083248002</v>
      </c>
      <c r="D26" s="14">
        <v>0.42312277104587798</v>
      </c>
      <c r="E26" s="14">
        <v>0.39838480120793202</v>
      </c>
      <c r="F26" s="14"/>
      <c r="G26" s="14">
        <v>0.51272413139552497</v>
      </c>
      <c r="H26" s="14">
        <v>0.426003629588947</v>
      </c>
      <c r="I26" s="14">
        <v>0.42484405575210099</v>
      </c>
      <c r="J26" s="14">
        <v>0.383611726584832</v>
      </c>
      <c r="K26" s="14">
        <v>0.378721099885099</v>
      </c>
      <c r="L26" s="14">
        <v>0.364435041464514</v>
      </c>
      <c r="M26" s="14"/>
      <c r="N26" s="14">
        <v>0.41139903587812199</v>
      </c>
      <c r="O26" s="14">
        <v>0.396044155804336</v>
      </c>
      <c r="P26" s="14">
        <v>0.42119140672585498</v>
      </c>
      <c r="Q26" s="14">
        <v>0.416770974564032</v>
      </c>
      <c r="R26" s="14"/>
      <c r="S26" s="14">
        <v>0.43833112099363197</v>
      </c>
      <c r="T26" s="14">
        <v>0.43524226540678401</v>
      </c>
      <c r="U26" s="14">
        <v>0.35331440316239399</v>
      </c>
      <c r="V26" s="14">
        <v>0.43814469106280002</v>
      </c>
      <c r="W26" s="14">
        <v>0.479816427455384</v>
      </c>
      <c r="X26" s="14">
        <v>0.33796876175732699</v>
      </c>
      <c r="Y26" s="14">
        <v>0.48363069887238802</v>
      </c>
      <c r="Z26" s="14">
        <v>0.29152703699284699</v>
      </c>
      <c r="AA26" s="14">
        <v>0.46008481045282601</v>
      </c>
      <c r="AB26" s="14">
        <v>0.279222054754864</v>
      </c>
      <c r="AC26" s="14">
        <v>0.48950919347515598</v>
      </c>
      <c r="AD26" s="14">
        <v>0.36563698907306202</v>
      </c>
      <c r="AE26" s="14"/>
      <c r="AF26" s="14">
        <v>0.49203938485311499</v>
      </c>
      <c r="AG26" s="14">
        <v>0.38470312386669198</v>
      </c>
      <c r="AH26" s="14">
        <v>0.339099206080959</v>
      </c>
      <c r="AI26" s="14">
        <v>0.42370337467882302</v>
      </c>
      <c r="AJ26" s="14">
        <v>0.47367534824595198</v>
      </c>
      <c r="AK26" s="14">
        <v>0.27910818714278302</v>
      </c>
      <c r="AL26" s="14"/>
      <c r="AM26" s="14">
        <v>0.38483686504700798</v>
      </c>
      <c r="AN26" s="14">
        <v>0.43933374919152701</v>
      </c>
      <c r="AO26" s="14">
        <v>0.427568158757275</v>
      </c>
      <c r="AP26" s="14">
        <v>0.39463269114190502</v>
      </c>
      <c r="AQ26" s="14">
        <v>0.40498457959455197</v>
      </c>
      <c r="AR26" s="14"/>
      <c r="AS26" s="14">
        <v>0.43919388972220602</v>
      </c>
      <c r="AT26" s="14">
        <v>0.39116505415942798</v>
      </c>
      <c r="AU26" s="14"/>
      <c r="AV26" s="14">
        <v>0.44774714688742701</v>
      </c>
      <c r="AW26" s="14">
        <v>0.33706314598607601</v>
      </c>
      <c r="AX26" s="14">
        <v>0.44783571962728802</v>
      </c>
      <c r="AY26" s="14"/>
      <c r="AZ26" s="14">
        <v>0.46773864092555201</v>
      </c>
      <c r="BA26" s="14">
        <v>0.473785025379794</v>
      </c>
      <c r="BB26" s="14">
        <v>0.39290921293563602</v>
      </c>
      <c r="BC26" s="14"/>
      <c r="BD26" s="14">
        <v>0.42399068342831098</v>
      </c>
      <c r="BE26" s="14">
        <v>0.40397058971405397</v>
      </c>
      <c r="BF26" s="14"/>
      <c r="BG26" s="14">
        <v>0.44480474149281202</v>
      </c>
      <c r="BH26" s="14">
        <v>0.40658334755061698</v>
      </c>
      <c r="BI26" s="14"/>
      <c r="BJ26" s="14">
        <v>0.49474617084215899</v>
      </c>
      <c r="BK26" s="14">
        <v>0.40626116644660498</v>
      </c>
      <c r="BL26" s="14"/>
      <c r="BM26" s="14">
        <v>0.35239545178179299</v>
      </c>
      <c r="BN26" s="14">
        <v>0.41953098602183098</v>
      </c>
      <c r="BO26" s="14"/>
      <c r="BP26" s="14">
        <v>0.419321153878152</v>
      </c>
      <c r="BQ26" s="14">
        <v>0.41106284152789602</v>
      </c>
      <c r="BR26" s="14"/>
      <c r="BS26" s="14">
        <v>0.46708662252255101</v>
      </c>
      <c r="BT26" s="14">
        <v>0.40951555747322599</v>
      </c>
      <c r="BU26" s="14"/>
      <c r="BV26" s="14">
        <v>0.44503329674187903</v>
      </c>
      <c r="BW26" s="14">
        <v>0.47483696092459099</v>
      </c>
      <c r="BX26" s="14"/>
      <c r="BY26" s="14">
        <v>0.438843077233805</v>
      </c>
      <c r="BZ26" s="14">
        <v>0.40827792101993299</v>
      </c>
      <c r="CA26" s="14"/>
      <c r="CB26" s="14">
        <v>0.38380205897608699</v>
      </c>
      <c r="CC26" s="14">
        <v>0.42532598811413502</v>
      </c>
    </row>
    <row r="27" spans="2:81" x14ac:dyDescent="0.3">
      <c r="B27" t="s">
        <v>87</v>
      </c>
      <c r="C27" s="14">
        <v>0.18934539271484799</v>
      </c>
      <c r="D27" s="14">
        <v>0.16009030969016</v>
      </c>
      <c r="E27" s="14">
        <v>0.21827944207699701</v>
      </c>
      <c r="F27" s="14"/>
      <c r="G27" s="14">
        <v>0.160900155979808</v>
      </c>
      <c r="H27" s="14">
        <v>0.197768985149777</v>
      </c>
      <c r="I27" s="14">
        <v>0.20269082405946101</v>
      </c>
      <c r="J27" s="14">
        <v>0.19578424015738299</v>
      </c>
      <c r="K27" s="14">
        <v>0.205122136543303</v>
      </c>
      <c r="L27" s="14">
        <v>0.17477355265198799</v>
      </c>
      <c r="M27" s="14"/>
      <c r="N27" s="14">
        <v>0.16733271819884099</v>
      </c>
      <c r="O27" s="14">
        <v>0.18769933411999401</v>
      </c>
      <c r="P27" s="14">
        <v>0.177923097549815</v>
      </c>
      <c r="Q27" s="14">
        <v>0.22386294585118099</v>
      </c>
      <c r="R27" s="14"/>
      <c r="S27" s="14">
        <v>0.16509215601350499</v>
      </c>
      <c r="T27" s="14">
        <v>0.207228274020725</v>
      </c>
      <c r="U27" s="14">
        <v>0.210311984027757</v>
      </c>
      <c r="V27" s="14">
        <v>0.18756448856289501</v>
      </c>
      <c r="W27" s="14">
        <v>0.20861603812186499</v>
      </c>
      <c r="X27" s="14">
        <v>0.178033414673437</v>
      </c>
      <c r="Y27" s="14">
        <v>0.135411523088623</v>
      </c>
      <c r="Z27" s="14">
        <v>0.27711266090479603</v>
      </c>
      <c r="AA27" s="14">
        <v>0.20460280599372099</v>
      </c>
      <c r="AB27" s="14">
        <v>0.20962594153059999</v>
      </c>
      <c r="AC27" s="14">
        <v>0.109671509128468</v>
      </c>
      <c r="AD27" s="14">
        <v>0.20602244920870999</v>
      </c>
      <c r="AE27" s="14"/>
      <c r="AF27" s="14">
        <v>0.175856143494203</v>
      </c>
      <c r="AG27" s="14">
        <v>0.164760982354823</v>
      </c>
      <c r="AH27" s="14">
        <v>0.180448678064145</v>
      </c>
      <c r="AI27" s="14">
        <v>0.16296615531172101</v>
      </c>
      <c r="AJ27" s="14">
        <v>0.181910843111215</v>
      </c>
      <c r="AK27" s="14">
        <v>0.301105027101288</v>
      </c>
      <c r="AL27" s="14"/>
      <c r="AM27" s="14">
        <v>0.18563245259479699</v>
      </c>
      <c r="AN27" s="14">
        <v>0.18810744534120699</v>
      </c>
      <c r="AO27" s="14">
        <v>0.162648757108075</v>
      </c>
      <c r="AP27" s="14">
        <v>0.25718036053363802</v>
      </c>
      <c r="AQ27" s="14">
        <v>0.29313253127529099</v>
      </c>
      <c r="AR27" s="14"/>
      <c r="AS27" s="14">
        <v>0.18496067906079899</v>
      </c>
      <c r="AT27" s="14">
        <v>0.191854869835028</v>
      </c>
      <c r="AU27" s="14"/>
      <c r="AV27" s="14">
        <v>0.18188164205166699</v>
      </c>
      <c r="AW27" s="14">
        <v>0.236545841823815</v>
      </c>
      <c r="AX27" s="14">
        <v>0.161546074883299</v>
      </c>
      <c r="AY27" s="14"/>
      <c r="AZ27" s="14">
        <v>6.4342518220493694E-2</v>
      </c>
      <c r="BA27" s="14">
        <v>0.17939698176823199</v>
      </c>
      <c r="BB27" s="14">
        <v>0.25808454452416402</v>
      </c>
      <c r="BC27" s="14"/>
      <c r="BD27" s="14">
        <v>0.175312542392627</v>
      </c>
      <c r="BE27" s="14">
        <v>0.199269246795379</v>
      </c>
      <c r="BF27" s="14"/>
      <c r="BG27" s="14">
        <v>0.203202823072654</v>
      </c>
      <c r="BH27" s="14">
        <v>0.18629738171048901</v>
      </c>
      <c r="BI27" s="14"/>
      <c r="BJ27" s="14">
        <v>0.14406379419763701</v>
      </c>
      <c r="BK27" s="14">
        <v>0.19447608765889601</v>
      </c>
      <c r="BL27" s="14"/>
      <c r="BM27" s="14">
        <v>0.231235473607144</v>
      </c>
      <c r="BN27" s="14">
        <v>0.18327446120690599</v>
      </c>
      <c r="BO27" s="14"/>
      <c r="BP27" s="14">
        <v>0.13125664433905601</v>
      </c>
      <c r="BQ27" s="14">
        <v>0.20065924513070699</v>
      </c>
      <c r="BR27" s="14"/>
      <c r="BS27" s="14">
        <v>0.174932549368088</v>
      </c>
      <c r="BT27" s="14">
        <v>0.18575481893887599</v>
      </c>
      <c r="BU27" s="14"/>
      <c r="BV27" s="14">
        <v>0.13391384454133201</v>
      </c>
      <c r="BW27" s="14">
        <v>0.18934800971100699</v>
      </c>
      <c r="BX27" s="14"/>
      <c r="BY27" s="14">
        <v>0.221941583846653</v>
      </c>
      <c r="BZ27" s="14">
        <v>0.18565289717946101</v>
      </c>
      <c r="CA27" s="14"/>
      <c r="CB27" s="14">
        <v>0.19101024942196901</v>
      </c>
      <c r="CC27" s="14">
        <v>0.18801900051641701</v>
      </c>
    </row>
    <row r="28" spans="2:81" x14ac:dyDescent="0.3">
      <c r="B28" t="s">
        <v>88</v>
      </c>
      <c r="C28" s="14">
        <v>0.125893030709677</v>
      </c>
      <c r="D28" s="14">
        <v>0.116306538465531</v>
      </c>
      <c r="E28" s="14">
        <v>0.13549861664732901</v>
      </c>
      <c r="F28" s="14"/>
      <c r="G28" s="14">
        <v>0.10809511330533</v>
      </c>
      <c r="H28" s="14">
        <v>0.10888437481831401</v>
      </c>
      <c r="I28" s="14">
        <v>0.108066647057855</v>
      </c>
      <c r="J28" s="14">
        <v>0.14942393569211401</v>
      </c>
      <c r="K28" s="14">
        <v>0.12985314197818401</v>
      </c>
      <c r="L28" s="14">
        <v>0.144300986372739</v>
      </c>
      <c r="M28" s="14"/>
      <c r="N28" s="14">
        <v>0.13800030452082701</v>
      </c>
      <c r="O28" s="14">
        <v>0.121213715505022</v>
      </c>
      <c r="P28" s="14">
        <v>0.13017977096460301</v>
      </c>
      <c r="Q28" s="14">
        <v>0.11595823940845899</v>
      </c>
      <c r="R28" s="14"/>
      <c r="S28" s="14">
        <v>0.10146536748603199</v>
      </c>
      <c r="T28" s="14">
        <v>7.3520649917777806E-2</v>
      </c>
      <c r="U28" s="14">
        <v>0.18588879977883799</v>
      </c>
      <c r="V28" s="14">
        <v>0.14340332075559101</v>
      </c>
      <c r="W28" s="14">
        <v>5.5403639844948602E-2</v>
      </c>
      <c r="X28" s="14">
        <v>0.19944462518915201</v>
      </c>
      <c r="Y28" s="14">
        <v>0.128346117623617</v>
      </c>
      <c r="Z28" s="14">
        <v>0.165341178852006</v>
      </c>
      <c r="AA28" s="14">
        <v>0.13476339567434301</v>
      </c>
      <c r="AB28" s="14">
        <v>0.13042404535896299</v>
      </c>
      <c r="AC28" s="14">
        <v>0.109909227122111</v>
      </c>
      <c r="AD28" s="14">
        <v>0.11842525958048</v>
      </c>
      <c r="AE28" s="14"/>
      <c r="AF28" s="14">
        <v>0.13578923615935301</v>
      </c>
      <c r="AG28" s="14">
        <v>0.14226133898872401</v>
      </c>
      <c r="AH28" s="14">
        <v>0.15141374838597199</v>
      </c>
      <c r="AI28" s="14">
        <v>0.13561544526194699</v>
      </c>
      <c r="AJ28" s="14">
        <v>6.9009743655374406E-2</v>
      </c>
      <c r="AK28" s="14">
        <v>0.122063741059944</v>
      </c>
      <c r="AL28" s="14"/>
      <c r="AM28" s="14">
        <v>0.14795849144556</v>
      </c>
      <c r="AN28" s="14">
        <v>0.121084770399004</v>
      </c>
      <c r="AO28" s="14">
        <v>0.120205941839983</v>
      </c>
      <c r="AP28" s="14">
        <v>0.147678327323639</v>
      </c>
      <c r="AQ28" s="14">
        <v>0</v>
      </c>
      <c r="AR28" s="14"/>
      <c r="AS28" s="14">
        <v>0.12978401388959099</v>
      </c>
      <c r="AT28" s="14">
        <v>0.12541535458935599</v>
      </c>
      <c r="AU28" s="14"/>
      <c r="AV28" s="14">
        <v>0.155384130397761</v>
      </c>
      <c r="AW28" s="14">
        <v>0.15990211198736901</v>
      </c>
      <c r="AX28" s="14">
        <v>0.122106719632431</v>
      </c>
      <c r="AY28" s="14"/>
      <c r="AZ28" s="14">
        <v>0.118941980849071</v>
      </c>
      <c r="BA28" s="14">
        <v>0.118634071821483</v>
      </c>
      <c r="BB28" s="14">
        <v>0.15051505339593901</v>
      </c>
      <c r="BC28" s="14"/>
      <c r="BD28" s="14">
        <v>0.13175105283303601</v>
      </c>
      <c r="BE28" s="14">
        <v>0.122395878538584</v>
      </c>
      <c r="BF28" s="14"/>
      <c r="BG28" s="14">
        <v>0.13707156265395601</v>
      </c>
      <c r="BH28" s="14">
        <v>0.12315645154461</v>
      </c>
      <c r="BI28" s="14"/>
      <c r="BJ28" s="14">
        <v>0.15123874937765899</v>
      </c>
      <c r="BK28" s="14">
        <v>0.12127560476669901</v>
      </c>
      <c r="BL28" s="14"/>
      <c r="BM28" s="14">
        <v>9.7741748416438595E-2</v>
      </c>
      <c r="BN28" s="14">
        <v>0.129130459372511</v>
      </c>
      <c r="BO28" s="14"/>
      <c r="BP28" s="14">
        <v>0.14554577232286101</v>
      </c>
      <c r="BQ28" s="14">
        <v>0.12090773950835</v>
      </c>
      <c r="BR28" s="14"/>
      <c r="BS28" s="14">
        <v>0.105947065391869</v>
      </c>
      <c r="BT28" s="14">
        <v>0.16233362527064901</v>
      </c>
      <c r="BU28" s="14"/>
      <c r="BV28" s="14">
        <v>0.19452850666464</v>
      </c>
      <c r="BW28" s="14">
        <v>7.4816334687925701E-2</v>
      </c>
      <c r="BX28" s="14"/>
      <c r="BY28" s="14">
        <v>7.3434319036372694E-2</v>
      </c>
      <c r="BZ28" s="14">
        <v>0.131016316280228</v>
      </c>
      <c r="CA28" s="14"/>
      <c r="CB28" s="14">
        <v>0.107301505154489</v>
      </c>
      <c r="CC28" s="14">
        <v>0.13040833820714301</v>
      </c>
    </row>
    <row r="29" spans="2:81" x14ac:dyDescent="0.3">
      <c r="B29" t="s">
        <v>89</v>
      </c>
      <c r="C29" s="14">
        <v>4.23205833169958E-2</v>
      </c>
      <c r="D29" s="14">
        <v>4.2564676641085403E-2</v>
      </c>
      <c r="E29" s="14">
        <v>4.2164630091148403E-2</v>
      </c>
      <c r="F29" s="14"/>
      <c r="G29" s="14">
        <v>3.5559717121884001E-2</v>
      </c>
      <c r="H29" s="14">
        <v>3.2432654011483097E-2</v>
      </c>
      <c r="I29" s="14">
        <v>3.4773761423795999E-2</v>
      </c>
      <c r="J29" s="14">
        <v>4.48110218832449E-2</v>
      </c>
      <c r="K29" s="14">
        <v>5.2129495508580599E-2</v>
      </c>
      <c r="L29" s="14">
        <v>5.2387740555279103E-2</v>
      </c>
      <c r="M29" s="14"/>
      <c r="N29" s="14">
        <v>3.4908923099682403E-2</v>
      </c>
      <c r="O29" s="14">
        <v>4.3213408876344499E-2</v>
      </c>
      <c r="P29" s="14">
        <v>4.1563475460362702E-2</v>
      </c>
      <c r="Q29" s="14">
        <v>4.6332980428407597E-2</v>
      </c>
      <c r="R29" s="14"/>
      <c r="S29" s="14">
        <v>2.7731050540750601E-2</v>
      </c>
      <c r="T29" s="14">
        <v>4.4090094128436098E-2</v>
      </c>
      <c r="U29" s="14">
        <v>0</v>
      </c>
      <c r="V29" s="14">
        <v>4.72906797683917E-2</v>
      </c>
      <c r="W29" s="14">
        <v>2.9204299919980799E-2</v>
      </c>
      <c r="X29" s="14">
        <v>4.2023698476404803E-2</v>
      </c>
      <c r="Y29" s="14">
        <v>7.2130948904488498E-2</v>
      </c>
      <c r="Z29" s="14">
        <v>4.5755938474624003E-2</v>
      </c>
      <c r="AA29" s="14">
        <v>4.17459876747956E-2</v>
      </c>
      <c r="AB29" s="14">
        <v>8.1545042810362706E-2</v>
      </c>
      <c r="AC29" s="14">
        <v>3.7512860045857598E-2</v>
      </c>
      <c r="AD29" s="14">
        <v>4.0360420297640302E-2</v>
      </c>
      <c r="AE29" s="14"/>
      <c r="AF29" s="14">
        <v>2.4509338449695099E-2</v>
      </c>
      <c r="AG29" s="14">
        <v>8.9411218007181201E-2</v>
      </c>
      <c r="AH29" s="14">
        <v>3.80947228382435E-2</v>
      </c>
      <c r="AI29" s="14">
        <v>1.7316555885227E-2</v>
      </c>
      <c r="AJ29" s="14">
        <v>9.8209670756534105E-3</v>
      </c>
      <c r="AK29" s="14">
        <v>5.4209027608512601E-2</v>
      </c>
      <c r="AL29" s="14"/>
      <c r="AM29" s="14">
        <v>5.0052439795463297E-2</v>
      </c>
      <c r="AN29" s="14">
        <v>2.90653940240818E-2</v>
      </c>
      <c r="AO29" s="14">
        <v>5.1483813799151699E-2</v>
      </c>
      <c r="AP29" s="14">
        <v>1.3867314982527201E-2</v>
      </c>
      <c r="AQ29" s="14">
        <v>0</v>
      </c>
      <c r="AR29" s="14"/>
      <c r="AS29" s="14">
        <v>4.42155865205483E-2</v>
      </c>
      <c r="AT29" s="14">
        <v>4.1802009800315398E-2</v>
      </c>
      <c r="AU29" s="14"/>
      <c r="AV29" s="14">
        <v>3.7339604773527699E-2</v>
      </c>
      <c r="AW29" s="14">
        <v>2.1678537477018599E-2</v>
      </c>
      <c r="AX29" s="14">
        <v>5.5449405875037501E-2</v>
      </c>
      <c r="AY29" s="14"/>
      <c r="AZ29" s="14">
        <v>3.7776099780645798E-2</v>
      </c>
      <c r="BA29" s="14">
        <v>2.0692479184890099E-2</v>
      </c>
      <c r="BB29" s="14">
        <v>3.6922804984979199E-2</v>
      </c>
      <c r="BC29" s="14"/>
      <c r="BD29" s="14">
        <v>3.49075359025088E-2</v>
      </c>
      <c r="BE29" s="14">
        <v>4.5840055275048697E-2</v>
      </c>
      <c r="BF29" s="14"/>
      <c r="BG29" s="14">
        <v>2.4609376142648399E-2</v>
      </c>
      <c r="BH29" s="14">
        <v>4.4845324284927802E-2</v>
      </c>
      <c r="BI29" s="14"/>
      <c r="BJ29" s="14">
        <v>2.66726179650934E-2</v>
      </c>
      <c r="BK29" s="14">
        <v>4.3127894441835797E-2</v>
      </c>
      <c r="BL29" s="14"/>
      <c r="BM29" s="14">
        <v>5.6056656679580603E-2</v>
      </c>
      <c r="BN29" s="14">
        <v>3.9176911419590302E-2</v>
      </c>
      <c r="BO29" s="14"/>
      <c r="BP29" s="14">
        <v>4.6954302758563403E-2</v>
      </c>
      <c r="BQ29" s="14">
        <v>3.9369451390921899E-2</v>
      </c>
      <c r="BR29" s="14"/>
      <c r="BS29" s="14">
        <v>3.6588910889763501E-2</v>
      </c>
      <c r="BT29" s="14">
        <v>5.0826849674474497E-2</v>
      </c>
      <c r="BU29" s="14"/>
      <c r="BV29" s="14">
        <v>1.89554669597688E-2</v>
      </c>
      <c r="BW29" s="14">
        <v>4.2785942530707201E-2</v>
      </c>
      <c r="BX29" s="14"/>
      <c r="BY29" s="14">
        <v>4.0856245968138097E-2</v>
      </c>
      <c r="BZ29" s="14">
        <v>4.2916712988594001E-2</v>
      </c>
      <c r="CA29" s="14"/>
      <c r="CB29" s="14">
        <v>4.5157131876933203E-2</v>
      </c>
      <c r="CC29" s="14">
        <v>4.1717138173136999E-2</v>
      </c>
    </row>
    <row r="30" spans="2:81" x14ac:dyDescent="0.3">
      <c r="B30" t="s">
        <v>90</v>
      </c>
      <c r="C30" s="14">
        <v>4.5619063922743001E-2</v>
      </c>
      <c r="D30" s="14">
        <v>3.5653563532587799E-2</v>
      </c>
      <c r="E30" s="14">
        <v>5.5438453179094703E-2</v>
      </c>
      <c r="F30" s="14"/>
      <c r="G30" s="14">
        <v>3.2589019567025902E-2</v>
      </c>
      <c r="H30" s="14">
        <v>4.6226609726176697E-2</v>
      </c>
      <c r="I30" s="14">
        <v>5.15098062240857E-2</v>
      </c>
      <c r="J30" s="14">
        <v>5.16675640030205E-2</v>
      </c>
      <c r="K30" s="14">
        <v>3.89402406252293E-2</v>
      </c>
      <c r="L30" s="14">
        <v>4.8607099797558798E-2</v>
      </c>
      <c r="M30" s="14"/>
      <c r="N30" s="14">
        <v>4.9440257414699297E-2</v>
      </c>
      <c r="O30" s="14">
        <v>7.2875088891402207E-2</v>
      </c>
      <c r="P30" s="14">
        <v>1.39101615256091E-2</v>
      </c>
      <c r="Q30" s="14">
        <v>4.1812626352573698E-2</v>
      </c>
      <c r="R30" s="14"/>
      <c r="S30" s="14">
        <v>1.8897234438813498E-2</v>
      </c>
      <c r="T30" s="14">
        <v>7.3015917101534697E-2</v>
      </c>
      <c r="U30" s="14">
        <v>5.06038442336324E-2</v>
      </c>
      <c r="V30" s="14">
        <v>3.5631882421120802E-2</v>
      </c>
      <c r="W30" s="14">
        <v>1.39661073335554E-2</v>
      </c>
      <c r="X30" s="14">
        <v>4.0213674068300599E-2</v>
      </c>
      <c r="Y30" s="14">
        <v>5.9753568377091497E-2</v>
      </c>
      <c r="Z30" s="14">
        <v>7.1958363608686696E-2</v>
      </c>
      <c r="AA30" s="14">
        <v>3.4083356160220402E-2</v>
      </c>
      <c r="AB30" s="14">
        <v>6.5551809361605998E-2</v>
      </c>
      <c r="AC30" s="14">
        <v>1.7403927008771899E-2</v>
      </c>
      <c r="AD30" s="14">
        <v>0.115597998975196</v>
      </c>
      <c r="AE30" s="14"/>
      <c r="AF30" s="14">
        <v>2.4420344341066599E-2</v>
      </c>
      <c r="AG30" s="14">
        <v>1.90052583924884E-2</v>
      </c>
      <c r="AH30" s="14">
        <v>6.3001879339345507E-2</v>
      </c>
      <c r="AI30" s="14">
        <v>3.02100799269359E-2</v>
      </c>
      <c r="AJ30" s="14">
        <v>6.7422271641133305E-2</v>
      </c>
      <c r="AK30" s="14">
        <v>0.15101084317316901</v>
      </c>
      <c r="AL30" s="14"/>
      <c r="AM30" s="14">
        <v>2.28324605235221E-2</v>
      </c>
      <c r="AN30" s="14">
        <v>4.6846255425902102E-2</v>
      </c>
      <c r="AO30" s="14">
        <v>6.5109396262320096E-2</v>
      </c>
      <c r="AP30" s="14">
        <v>2.16924719423644E-2</v>
      </c>
      <c r="AQ30" s="14">
        <v>0</v>
      </c>
      <c r="AR30" s="14"/>
      <c r="AS30" s="14">
        <v>7.4245675041668601E-3</v>
      </c>
      <c r="AT30" s="14">
        <v>6.8129075347288306E-2</v>
      </c>
      <c r="AU30" s="14"/>
      <c r="AV30" s="14">
        <v>1.0778994929458901E-2</v>
      </c>
      <c r="AW30" s="14">
        <v>0</v>
      </c>
      <c r="AX30" s="14">
        <v>4.5324942762723103E-3</v>
      </c>
      <c r="AY30" s="14"/>
      <c r="AZ30" s="14">
        <v>2.2089766809295901E-2</v>
      </c>
      <c r="BA30" s="14">
        <v>1.8272399859037301E-2</v>
      </c>
      <c r="BB30" s="14">
        <v>0</v>
      </c>
      <c r="BC30" s="14"/>
      <c r="BD30" s="14">
        <v>2.2878231541247299E-2</v>
      </c>
      <c r="BE30" s="14">
        <v>6.08782134559313E-2</v>
      </c>
      <c r="BF30" s="14"/>
      <c r="BG30" s="14">
        <v>1.2189750191190901E-2</v>
      </c>
      <c r="BH30" s="14">
        <v>5.2315202287293201E-2</v>
      </c>
      <c r="BI30" s="14"/>
      <c r="BJ30" s="14">
        <v>0</v>
      </c>
      <c r="BK30" s="14">
        <v>5.0199718603697097E-2</v>
      </c>
      <c r="BL30" s="14"/>
      <c r="BM30" s="14">
        <v>1.9374826148681801E-2</v>
      </c>
      <c r="BN30" s="14">
        <v>4.8905896196091002E-2</v>
      </c>
      <c r="BO30" s="14"/>
      <c r="BP30" s="14">
        <v>2.6865805976840799E-2</v>
      </c>
      <c r="BQ30" s="14">
        <v>5.12902673318043E-2</v>
      </c>
      <c r="BR30" s="14"/>
      <c r="BS30" s="14">
        <v>0</v>
      </c>
      <c r="BT30" s="14">
        <v>1.1058480037176801E-2</v>
      </c>
      <c r="BU30" s="14"/>
      <c r="BV30" s="14">
        <v>0</v>
      </c>
      <c r="BW30" s="14">
        <v>0</v>
      </c>
      <c r="BX30" s="14"/>
      <c r="BY30" s="14">
        <v>1.9776838947412001E-2</v>
      </c>
      <c r="BZ30" s="14">
        <v>4.7915826348953E-2</v>
      </c>
      <c r="CA30" s="14"/>
      <c r="CB30" s="14">
        <v>3.0925776959541799E-2</v>
      </c>
      <c r="CC30" s="14">
        <v>5.4145160502645701E-2</v>
      </c>
    </row>
    <row r="31" spans="2:81" x14ac:dyDescent="0.3">
      <c r="B31" t="s">
        <v>91</v>
      </c>
      <c r="C31" s="14">
        <v>0.59682192933573697</v>
      </c>
      <c r="D31" s="14">
        <v>0.64538491167063605</v>
      </c>
      <c r="E31" s="14">
        <v>0.54861885800543098</v>
      </c>
      <c r="F31" s="14"/>
      <c r="G31" s="14">
        <v>0.66285599402595197</v>
      </c>
      <c r="H31" s="14">
        <v>0.61468737629424897</v>
      </c>
      <c r="I31" s="14">
        <v>0.60295896123480197</v>
      </c>
      <c r="J31" s="14">
        <v>0.55831323826423696</v>
      </c>
      <c r="K31" s="14">
        <v>0.57395498534470302</v>
      </c>
      <c r="L31" s="14">
        <v>0.57993062062243494</v>
      </c>
      <c r="M31" s="14"/>
      <c r="N31" s="14">
        <v>0.61031779676594999</v>
      </c>
      <c r="O31" s="14">
        <v>0.57499845260723703</v>
      </c>
      <c r="P31" s="14">
        <v>0.63642349449961</v>
      </c>
      <c r="Q31" s="14">
        <v>0.57203320795937795</v>
      </c>
      <c r="R31" s="14"/>
      <c r="S31" s="14">
        <v>0.68681419152089895</v>
      </c>
      <c r="T31" s="14">
        <v>0.60214506483152597</v>
      </c>
      <c r="U31" s="14">
        <v>0.55319537195977198</v>
      </c>
      <c r="V31" s="14">
        <v>0.58610962849200099</v>
      </c>
      <c r="W31" s="14">
        <v>0.69280991477965004</v>
      </c>
      <c r="X31" s="14">
        <v>0.54028458759270603</v>
      </c>
      <c r="Y31" s="14">
        <v>0.60435784200618003</v>
      </c>
      <c r="Z31" s="14">
        <v>0.43983185815988701</v>
      </c>
      <c r="AA31" s="14">
        <v>0.58480445449691998</v>
      </c>
      <c r="AB31" s="14">
        <v>0.512853160938468</v>
      </c>
      <c r="AC31" s="14">
        <v>0.72550247669479095</v>
      </c>
      <c r="AD31" s="14">
        <v>0.51959387193797402</v>
      </c>
      <c r="AE31" s="14"/>
      <c r="AF31" s="14">
        <v>0.63942493755568197</v>
      </c>
      <c r="AG31" s="14">
        <v>0.58456120225678299</v>
      </c>
      <c r="AH31" s="14">
        <v>0.56704097137229303</v>
      </c>
      <c r="AI31" s="14">
        <v>0.65389176361416901</v>
      </c>
      <c r="AJ31" s="14">
        <v>0.67183617451662303</v>
      </c>
      <c r="AK31" s="14">
        <v>0.37161136105708698</v>
      </c>
      <c r="AL31" s="14"/>
      <c r="AM31" s="14">
        <v>0.59352415564065697</v>
      </c>
      <c r="AN31" s="14">
        <v>0.61489613480980498</v>
      </c>
      <c r="AO31" s="14">
        <v>0.60055209099047002</v>
      </c>
      <c r="AP31" s="14">
        <v>0.559581525217832</v>
      </c>
      <c r="AQ31" s="14">
        <v>0.70686746872470896</v>
      </c>
      <c r="AR31" s="14"/>
      <c r="AS31" s="14">
        <v>0.63361515302489602</v>
      </c>
      <c r="AT31" s="14">
        <v>0.57279869042801201</v>
      </c>
      <c r="AU31" s="14"/>
      <c r="AV31" s="14">
        <v>0.61461562784758506</v>
      </c>
      <c r="AW31" s="14">
        <v>0.58187350871179699</v>
      </c>
      <c r="AX31" s="14">
        <v>0.656365305332961</v>
      </c>
      <c r="AY31" s="14"/>
      <c r="AZ31" s="14">
        <v>0.75684963434049302</v>
      </c>
      <c r="BA31" s="14">
        <v>0.66300406736635698</v>
      </c>
      <c r="BB31" s="14">
        <v>0.55447759709491695</v>
      </c>
      <c r="BC31" s="14"/>
      <c r="BD31" s="14">
        <v>0.63515063733058097</v>
      </c>
      <c r="BE31" s="14">
        <v>0.57161660593505703</v>
      </c>
      <c r="BF31" s="14"/>
      <c r="BG31" s="14">
        <v>0.62292648793955097</v>
      </c>
      <c r="BH31" s="14">
        <v>0.59338564017268003</v>
      </c>
      <c r="BI31" s="14"/>
      <c r="BJ31" s="14">
        <v>0.67802483845961103</v>
      </c>
      <c r="BK31" s="14">
        <v>0.59092069452887197</v>
      </c>
      <c r="BL31" s="14"/>
      <c r="BM31" s="14">
        <v>0.59559129514815501</v>
      </c>
      <c r="BN31" s="14">
        <v>0.59951227180490096</v>
      </c>
      <c r="BO31" s="14"/>
      <c r="BP31" s="14">
        <v>0.64937747460267903</v>
      </c>
      <c r="BQ31" s="14">
        <v>0.58777329663821698</v>
      </c>
      <c r="BR31" s="14"/>
      <c r="BS31" s="14">
        <v>0.68253147435028005</v>
      </c>
      <c r="BT31" s="14">
        <v>0.59002622607882405</v>
      </c>
      <c r="BU31" s="14"/>
      <c r="BV31" s="14">
        <v>0.652602181834259</v>
      </c>
      <c r="BW31" s="14">
        <v>0.69304971307036001</v>
      </c>
      <c r="BX31" s="14"/>
      <c r="BY31" s="14">
        <v>0.64399101220142396</v>
      </c>
      <c r="BZ31" s="14">
        <v>0.59249824720276401</v>
      </c>
      <c r="CA31" s="14"/>
      <c r="CB31" s="14">
        <v>0.62560533658706696</v>
      </c>
      <c r="CC31" s="14">
        <v>0.58571036260065701</v>
      </c>
    </row>
    <row r="32" spans="2:81" x14ac:dyDescent="0.3">
      <c r="B32" t="s">
        <v>92</v>
      </c>
      <c r="C32" s="14">
        <v>0.16821361402667201</v>
      </c>
      <c r="D32" s="14">
        <v>0.158871215106616</v>
      </c>
      <c r="E32" s="14">
        <v>0.177663246738477</v>
      </c>
      <c r="F32" s="14"/>
      <c r="G32" s="14">
        <v>0.143654830427214</v>
      </c>
      <c r="H32" s="14">
        <v>0.14131702882979699</v>
      </c>
      <c r="I32" s="14">
        <v>0.142840408481651</v>
      </c>
      <c r="J32" s="14">
        <v>0.194234957575359</v>
      </c>
      <c r="K32" s="14">
        <v>0.18198263748676399</v>
      </c>
      <c r="L32" s="14">
        <v>0.196688726928018</v>
      </c>
      <c r="M32" s="14"/>
      <c r="N32" s="14">
        <v>0.17290922762051</v>
      </c>
      <c r="O32" s="14">
        <v>0.164427124381366</v>
      </c>
      <c r="P32" s="14">
        <v>0.171743246424966</v>
      </c>
      <c r="Q32" s="14">
        <v>0.16229121983686601</v>
      </c>
      <c r="R32" s="14"/>
      <c r="S32" s="14">
        <v>0.129196418026783</v>
      </c>
      <c r="T32" s="14">
        <v>0.11761074404621399</v>
      </c>
      <c r="U32" s="14">
        <v>0.18588879977883799</v>
      </c>
      <c r="V32" s="14">
        <v>0.190694000523983</v>
      </c>
      <c r="W32" s="14">
        <v>8.4607939764929405E-2</v>
      </c>
      <c r="X32" s="14">
        <v>0.24146832366555601</v>
      </c>
      <c r="Y32" s="14">
        <v>0.20047706652810501</v>
      </c>
      <c r="Z32" s="14">
        <v>0.21109711732663</v>
      </c>
      <c r="AA32" s="14">
        <v>0.17650938334913799</v>
      </c>
      <c r="AB32" s="14">
        <v>0.211969088169326</v>
      </c>
      <c r="AC32" s="14">
        <v>0.14742208716796901</v>
      </c>
      <c r="AD32" s="14">
        <v>0.15878567987812101</v>
      </c>
      <c r="AE32" s="14"/>
      <c r="AF32" s="14">
        <v>0.16029857460904801</v>
      </c>
      <c r="AG32" s="14">
        <v>0.231672556995906</v>
      </c>
      <c r="AH32" s="14">
        <v>0.18950847122421599</v>
      </c>
      <c r="AI32" s="14">
        <v>0.15293200114717401</v>
      </c>
      <c r="AJ32" s="14">
        <v>7.8830710731027806E-2</v>
      </c>
      <c r="AK32" s="14">
        <v>0.17627276866845601</v>
      </c>
      <c r="AL32" s="14"/>
      <c r="AM32" s="14">
        <v>0.19801093124102301</v>
      </c>
      <c r="AN32" s="14">
        <v>0.15015016442308601</v>
      </c>
      <c r="AO32" s="14">
        <v>0.171689755639134</v>
      </c>
      <c r="AP32" s="14">
        <v>0.161545642306166</v>
      </c>
      <c r="AQ32" s="14">
        <v>0</v>
      </c>
      <c r="AR32" s="14"/>
      <c r="AS32" s="14">
        <v>0.17399960041013901</v>
      </c>
      <c r="AT32" s="14">
        <v>0.167217364389671</v>
      </c>
      <c r="AU32" s="14"/>
      <c r="AV32" s="14">
        <v>0.19272373517128899</v>
      </c>
      <c r="AW32" s="14">
        <v>0.18158064946438701</v>
      </c>
      <c r="AX32" s="14">
        <v>0.17755612550746899</v>
      </c>
      <c r="AY32" s="14"/>
      <c r="AZ32" s="14">
        <v>0.15671808062971701</v>
      </c>
      <c r="BA32" s="14">
        <v>0.13932655100637401</v>
      </c>
      <c r="BB32" s="14">
        <v>0.187437858380918</v>
      </c>
      <c r="BC32" s="14"/>
      <c r="BD32" s="14">
        <v>0.16665858873554501</v>
      </c>
      <c r="BE32" s="14">
        <v>0.168235933813633</v>
      </c>
      <c r="BF32" s="14"/>
      <c r="BG32" s="14">
        <v>0.161680938796604</v>
      </c>
      <c r="BH32" s="14">
        <v>0.16800177582953699</v>
      </c>
      <c r="BI32" s="14"/>
      <c r="BJ32" s="14">
        <v>0.17791136734275201</v>
      </c>
      <c r="BK32" s="14">
        <v>0.164403499208535</v>
      </c>
      <c r="BL32" s="14"/>
      <c r="BM32" s="14">
        <v>0.153798405096019</v>
      </c>
      <c r="BN32" s="14">
        <v>0.16830737079210201</v>
      </c>
      <c r="BO32" s="14"/>
      <c r="BP32" s="14">
        <v>0.192500075081425</v>
      </c>
      <c r="BQ32" s="14">
        <v>0.160277190899272</v>
      </c>
      <c r="BR32" s="14"/>
      <c r="BS32" s="14">
        <v>0.142535976281633</v>
      </c>
      <c r="BT32" s="14">
        <v>0.213160474945124</v>
      </c>
      <c r="BU32" s="14"/>
      <c r="BV32" s="14">
        <v>0.21348397362440899</v>
      </c>
      <c r="BW32" s="14">
        <v>0.11760227721863301</v>
      </c>
      <c r="BX32" s="14"/>
      <c r="BY32" s="14">
        <v>0.114290565004511</v>
      </c>
      <c r="BZ32" s="14">
        <v>0.17393302926882201</v>
      </c>
      <c r="CA32" s="14"/>
      <c r="CB32" s="14">
        <v>0.15245863703142201</v>
      </c>
      <c r="CC32" s="14">
        <v>0.17212547638028</v>
      </c>
    </row>
    <row r="33" spans="2:81" x14ac:dyDescent="0.3">
      <c r="B33" t="s">
        <v>93</v>
      </c>
      <c r="C33" s="14">
        <v>0.42860831530906401</v>
      </c>
      <c r="D33" s="14">
        <v>0.48651369656401999</v>
      </c>
      <c r="E33" s="14">
        <v>0.37095561126695398</v>
      </c>
      <c r="F33" s="14"/>
      <c r="G33" s="14">
        <v>0.51920116359873902</v>
      </c>
      <c r="H33" s="14">
        <v>0.473370347464452</v>
      </c>
      <c r="I33" s="14">
        <v>0.460118552753151</v>
      </c>
      <c r="J33" s="14">
        <v>0.36407828068887899</v>
      </c>
      <c r="K33" s="14">
        <v>0.391972347857939</v>
      </c>
      <c r="L33" s="14">
        <v>0.38324189369441802</v>
      </c>
      <c r="M33" s="14"/>
      <c r="N33" s="14">
        <v>0.43740856914544002</v>
      </c>
      <c r="O33" s="14">
        <v>0.410571328225871</v>
      </c>
      <c r="P33" s="14">
        <v>0.46468024807464497</v>
      </c>
      <c r="Q33" s="14">
        <v>0.409741988122512</v>
      </c>
      <c r="R33" s="14"/>
      <c r="S33" s="14">
        <v>0.55761777349411601</v>
      </c>
      <c r="T33" s="14">
        <v>0.484534320785312</v>
      </c>
      <c r="U33" s="14">
        <v>0.36730657218093399</v>
      </c>
      <c r="V33" s="14">
        <v>0.39541562796801799</v>
      </c>
      <c r="W33" s="14">
        <v>0.60820197501472095</v>
      </c>
      <c r="X33" s="14">
        <v>0.29881626392714999</v>
      </c>
      <c r="Y33" s="14">
        <v>0.40388077547807499</v>
      </c>
      <c r="Z33" s="14">
        <v>0.22873474083325601</v>
      </c>
      <c r="AA33" s="14">
        <v>0.40829507114778202</v>
      </c>
      <c r="AB33" s="14">
        <v>0.30088407276914297</v>
      </c>
      <c r="AC33" s="14">
        <v>0.57808038952682195</v>
      </c>
      <c r="AD33" s="14">
        <v>0.36080819205985298</v>
      </c>
      <c r="AE33" s="14"/>
      <c r="AF33" s="14">
        <v>0.47912636294663402</v>
      </c>
      <c r="AG33" s="14">
        <v>0.35288864526087699</v>
      </c>
      <c r="AH33" s="14">
        <v>0.37753250014807799</v>
      </c>
      <c r="AI33" s="14">
        <v>0.50095976246699503</v>
      </c>
      <c r="AJ33" s="14">
        <v>0.59300546378559604</v>
      </c>
      <c r="AK33" s="14">
        <v>0.19533859238862999</v>
      </c>
      <c r="AL33" s="14"/>
      <c r="AM33" s="14">
        <v>0.39551322439963399</v>
      </c>
      <c r="AN33" s="14">
        <v>0.464745970386719</v>
      </c>
      <c r="AO33" s="14">
        <v>0.428862335351336</v>
      </c>
      <c r="AP33" s="14">
        <v>0.39803588291166597</v>
      </c>
      <c r="AQ33" s="14">
        <v>0.70686746872470896</v>
      </c>
      <c r="AR33" s="14"/>
      <c r="AS33" s="14">
        <v>0.45961555261475701</v>
      </c>
      <c r="AT33" s="14">
        <v>0.40558132603834102</v>
      </c>
      <c r="AU33" s="14"/>
      <c r="AV33" s="14">
        <v>0.42189189267629601</v>
      </c>
      <c r="AW33" s="14">
        <v>0.40029285924740998</v>
      </c>
      <c r="AX33" s="14">
        <v>0.47880917982549198</v>
      </c>
      <c r="AY33" s="14"/>
      <c r="AZ33" s="14">
        <v>0.60013155371077598</v>
      </c>
      <c r="BA33" s="14">
        <v>0.52367751635998405</v>
      </c>
      <c r="BB33" s="14">
        <v>0.36703973871399898</v>
      </c>
      <c r="BC33" s="14"/>
      <c r="BD33" s="14">
        <v>0.46849204859503701</v>
      </c>
      <c r="BE33" s="14">
        <v>0.40338067212142398</v>
      </c>
      <c r="BF33" s="14"/>
      <c r="BG33" s="14">
        <v>0.46124554914294702</v>
      </c>
      <c r="BH33" s="14">
        <v>0.42538386434314301</v>
      </c>
      <c r="BI33" s="14"/>
      <c r="BJ33" s="14">
        <v>0.500113471116858</v>
      </c>
      <c r="BK33" s="14">
        <v>0.42651719532033699</v>
      </c>
      <c r="BL33" s="14"/>
      <c r="BM33" s="14">
        <v>0.44179289005213601</v>
      </c>
      <c r="BN33" s="14">
        <v>0.43120490101279901</v>
      </c>
      <c r="BO33" s="14"/>
      <c r="BP33" s="14">
        <v>0.456877399521254</v>
      </c>
      <c r="BQ33" s="14">
        <v>0.42749610573894498</v>
      </c>
      <c r="BR33" s="14"/>
      <c r="BS33" s="14">
        <v>0.539995498068647</v>
      </c>
      <c r="BT33" s="14">
        <v>0.37686575113370002</v>
      </c>
      <c r="BU33" s="14"/>
      <c r="BV33" s="14">
        <v>0.43911820820984998</v>
      </c>
      <c r="BW33" s="14">
        <v>0.57544743585172697</v>
      </c>
      <c r="BX33" s="14"/>
      <c r="BY33" s="14">
        <v>0.529700447196914</v>
      </c>
      <c r="BZ33" s="14">
        <v>0.41856521793394202</v>
      </c>
      <c r="CA33" s="14"/>
      <c r="CB33" s="14">
        <v>0.47314669955564598</v>
      </c>
      <c r="CC33" s="14">
        <v>0.41358488622037698</v>
      </c>
    </row>
    <row r="34" spans="2:81" x14ac:dyDescent="0.3">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row>
    <row r="35" spans="2:81" x14ac:dyDescent="0.3">
      <c r="B35" s="6" t="s">
        <v>108</v>
      </c>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row>
    <row r="36" spans="2:81" x14ac:dyDescent="0.3">
      <c r="B36" s="24" t="s">
        <v>97</v>
      </c>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row>
    <row r="37" spans="2:81" x14ac:dyDescent="0.3">
      <c r="B37" t="s">
        <v>102</v>
      </c>
      <c r="C37" s="14">
        <v>8.1055103066119905E-2</v>
      </c>
      <c r="D37" s="14">
        <v>9.6329816428944295E-2</v>
      </c>
      <c r="E37" s="14">
        <v>6.6298254083089994E-2</v>
      </c>
      <c r="F37" s="14"/>
      <c r="G37" s="14">
        <v>0.11858221500878</v>
      </c>
      <c r="H37" s="14">
        <v>0.14421310182133501</v>
      </c>
      <c r="I37" s="14">
        <v>0.11574890282570401</v>
      </c>
      <c r="J37" s="14">
        <v>3.8538749730631101E-2</v>
      </c>
      <c r="K37" s="14">
        <v>3.3245406800869702E-2</v>
      </c>
      <c r="L37" s="14">
        <v>4.3247143628097902E-2</v>
      </c>
      <c r="M37" s="14"/>
      <c r="N37" s="14">
        <v>0.103011639659251</v>
      </c>
      <c r="O37" s="14">
        <v>7.8455811508788303E-2</v>
      </c>
      <c r="P37" s="14">
        <v>5.7960480267543003E-2</v>
      </c>
      <c r="Q37" s="14">
        <v>8.1675443266417805E-2</v>
      </c>
      <c r="R37" s="14"/>
      <c r="S37" s="14">
        <v>0.106162068488055</v>
      </c>
      <c r="T37" s="14">
        <v>0.104311609688027</v>
      </c>
      <c r="U37" s="14">
        <v>9.7385087329856998E-2</v>
      </c>
      <c r="V37" s="14">
        <v>6.5542252455076805E-2</v>
      </c>
      <c r="W37" s="14">
        <v>0.107059846814927</v>
      </c>
      <c r="X37" s="14">
        <v>0.107440938004355</v>
      </c>
      <c r="Y37" s="14">
        <v>3.54813732665561E-2</v>
      </c>
      <c r="Z37" s="14">
        <v>6.3945598412376597E-2</v>
      </c>
      <c r="AA37" s="14">
        <v>8.4443721308675904E-2</v>
      </c>
      <c r="AB37" s="14">
        <v>4.4391017012566203E-2</v>
      </c>
      <c r="AC37" s="14">
        <v>3.7397048259817697E-2</v>
      </c>
      <c r="AD37" s="14">
        <v>4.0360420297640302E-2</v>
      </c>
      <c r="AE37" s="14"/>
      <c r="AF37" s="14">
        <v>0.14869401443814001</v>
      </c>
      <c r="AG37" s="14">
        <v>6.2889246259321505E-2</v>
      </c>
      <c r="AH37" s="14">
        <v>8.6051345898269405E-2</v>
      </c>
      <c r="AI37" s="14">
        <v>7.92469328650421E-2</v>
      </c>
      <c r="AJ37" s="14">
        <v>4.2773747669800397E-2</v>
      </c>
      <c r="AK37" s="14">
        <v>2.1690136770736699E-2</v>
      </c>
      <c r="AL37" s="14"/>
      <c r="AM37" s="14">
        <v>7.2386100040429599E-2</v>
      </c>
      <c r="AN37" s="14">
        <v>6.2644112820842895E-2</v>
      </c>
      <c r="AO37" s="14">
        <v>7.26506008586561E-2</v>
      </c>
      <c r="AP37" s="14">
        <v>0.13855472504633801</v>
      </c>
      <c r="AQ37" s="14">
        <v>0.31537094861621001</v>
      </c>
      <c r="AR37" s="14"/>
      <c r="AS37" s="14">
        <v>0.104142102622515</v>
      </c>
      <c r="AT37" s="14">
        <v>6.8195188534905901E-2</v>
      </c>
      <c r="AU37" s="14"/>
      <c r="AV37" s="14">
        <v>0.14281767302151499</v>
      </c>
      <c r="AW37" s="14">
        <v>0.145908094909831</v>
      </c>
      <c r="AX37" s="14">
        <v>5.8898169874621702E-2</v>
      </c>
      <c r="AY37" s="14"/>
      <c r="AZ37" s="14">
        <v>0.25013422827989501</v>
      </c>
      <c r="BA37" s="14">
        <v>0.252066938223172</v>
      </c>
      <c r="BB37" s="14">
        <v>6.5502340902745301E-2</v>
      </c>
      <c r="BC37" s="14"/>
      <c r="BD37" s="14">
        <v>0.11024981307802</v>
      </c>
      <c r="BE37" s="14">
        <v>6.1905206986799702E-2</v>
      </c>
      <c r="BF37" s="14"/>
      <c r="BG37" s="14">
        <v>0.13375745444525799</v>
      </c>
      <c r="BH37" s="14">
        <v>7.1211714297267095E-2</v>
      </c>
      <c r="BI37" s="14"/>
      <c r="BJ37" s="14">
        <v>0.112940696239388</v>
      </c>
      <c r="BK37" s="14">
        <v>7.5928855980249399E-2</v>
      </c>
      <c r="BL37" s="14"/>
      <c r="BM37" s="14">
        <v>0.16102981687474999</v>
      </c>
      <c r="BN37" s="14">
        <v>7.2832775509339406E-2</v>
      </c>
      <c r="BO37" s="14"/>
      <c r="BP37" s="14">
        <v>5.4092163070356997E-2</v>
      </c>
      <c r="BQ37" s="14">
        <v>8.6840848864920994E-2</v>
      </c>
      <c r="BR37" s="14"/>
      <c r="BS37" s="14">
        <v>0.135178163561363</v>
      </c>
      <c r="BT37" s="14">
        <v>8.9625154368568993E-2</v>
      </c>
      <c r="BU37" s="14"/>
      <c r="BV37" s="14">
        <v>8.3919734632023596E-2</v>
      </c>
      <c r="BW37" s="14">
        <v>0.15319223427841999</v>
      </c>
      <c r="BX37" s="14"/>
      <c r="BY37" s="14">
        <v>0.16757907421018201</v>
      </c>
      <c r="BZ37" s="14">
        <v>7.1359365634996494E-2</v>
      </c>
      <c r="CA37" s="14"/>
      <c r="CB37" s="14">
        <v>7.1933762488320299E-2</v>
      </c>
      <c r="CC37" s="14">
        <v>8.4560769952521903E-2</v>
      </c>
    </row>
    <row r="38" spans="2:81" x14ac:dyDescent="0.3">
      <c r="B38" t="s">
        <v>103</v>
      </c>
      <c r="C38" s="14">
        <v>0.315919264798315</v>
      </c>
      <c r="D38" s="14">
        <v>0.32876713800592799</v>
      </c>
      <c r="E38" s="14">
        <v>0.30398926087783601</v>
      </c>
      <c r="F38" s="14"/>
      <c r="G38" s="14">
        <v>0.374568654165226</v>
      </c>
      <c r="H38" s="14">
        <v>0.41959673733664898</v>
      </c>
      <c r="I38" s="14">
        <v>0.324489865622344</v>
      </c>
      <c r="J38" s="14">
        <v>0.28288823229448101</v>
      </c>
      <c r="K38" s="14">
        <v>0.28870989023913302</v>
      </c>
      <c r="L38" s="14">
        <v>0.230794187329944</v>
      </c>
      <c r="M38" s="14"/>
      <c r="N38" s="14">
        <v>0.281827793385795</v>
      </c>
      <c r="O38" s="14">
        <v>0.29574534532593699</v>
      </c>
      <c r="P38" s="14">
        <v>0.35957800366294801</v>
      </c>
      <c r="Q38" s="14">
        <v>0.33209228803232699</v>
      </c>
      <c r="R38" s="14"/>
      <c r="S38" s="14">
        <v>0.31492000813452098</v>
      </c>
      <c r="T38" s="14">
        <v>0.273883823159013</v>
      </c>
      <c r="U38" s="14">
        <v>0.27608263274765099</v>
      </c>
      <c r="V38" s="14">
        <v>0.38046458966714097</v>
      </c>
      <c r="W38" s="14">
        <v>0.21922549980827</v>
      </c>
      <c r="X38" s="14">
        <v>0.31437267401740598</v>
      </c>
      <c r="Y38" s="14">
        <v>0.36423902535196401</v>
      </c>
      <c r="Z38" s="14">
        <v>0.20315497950621</v>
      </c>
      <c r="AA38" s="14">
        <v>0.36530862905608302</v>
      </c>
      <c r="AB38" s="14">
        <v>0.3520784658851</v>
      </c>
      <c r="AC38" s="14">
        <v>0.41894345953824402</v>
      </c>
      <c r="AD38" s="14">
        <v>0.20514660734089199</v>
      </c>
      <c r="AE38" s="14"/>
      <c r="AF38" s="14">
        <v>0.34581938374926502</v>
      </c>
      <c r="AG38" s="14">
        <v>0.378623387979311</v>
      </c>
      <c r="AH38" s="14">
        <v>0.27785299794920798</v>
      </c>
      <c r="AI38" s="14">
        <v>0.331226062010407</v>
      </c>
      <c r="AJ38" s="14">
        <v>0.185866865215504</v>
      </c>
      <c r="AK38" s="14">
        <v>0.25122673218140301</v>
      </c>
      <c r="AL38" s="14"/>
      <c r="AM38" s="14">
        <v>0.35656228621408498</v>
      </c>
      <c r="AN38" s="14">
        <v>0.26414727422489698</v>
      </c>
      <c r="AO38" s="14">
        <v>0.32194712263220399</v>
      </c>
      <c r="AP38" s="14">
        <v>0.31402102421074202</v>
      </c>
      <c r="AQ38" s="14">
        <v>0.31629911563466601</v>
      </c>
      <c r="AR38" s="14"/>
      <c r="AS38" s="14">
        <v>0.34892330540938299</v>
      </c>
      <c r="AT38" s="14">
        <v>0.294455153982562</v>
      </c>
      <c r="AU38" s="14"/>
      <c r="AV38" s="14">
        <v>0.33329720787720002</v>
      </c>
      <c r="AW38" s="14">
        <v>0.33866966844243601</v>
      </c>
      <c r="AX38" s="14">
        <v>0.32964751314458501</v>
      </c>
      <c r="AY38" s="14"/>
      <c r="AZ38" s="14">
        <v>0.37804210052991699</v>
      </c>
      <c r="BA38" s="14">
        <v>0.39746416799225398</v>
      </c>
      <c r="BB38" s="14">
        <v>0.27190735621548101</v>
      </c>
      <c r="BC38" s="14"/>
      <c r="BD38" s="14">
        <v>0.29612811163608199</v>
      </c>
      <c r="BE38" s="14">
        <v>0.33006928527406798</v>
      </c>
      <c r="BF38" s="14"/>
      <c r="BG38" s="14">
        <v>0.39724937542460398</v>
      </c>
      <c r="BH38" s="14">
        <v>0.300375483975099</v>
      </c>
      <c r="BI38" s="14"/>
      <c r="BJ38" s="14">
        <v>0.31744662101870302</v>
      </c>
      <c r="BK38" s="14">
        <v>0.315848572375171</v>
      </c>
      <c r="BL38" s="14"/>
      <c r="BM38" s="14">
        <v>0.21580627782447401</v>
      </c>
      <c r="BN38" s="14">
        <v>0.32249452805672602</v>
      </c>
      <c r="BO38" s="14"/>
      <c r="BP38" s="14">
        <v>0.23669854110406199</v>
      </c>
      <c r="BQ38" s="14">
        <v>0.33497607221779002</v>
      </c>
      <c r="BR38" s="14"/>
      <c r="BS38" s="14">
        <v>0.38048358535787102</v>
      </c>
      <c r="BT38" s="14">
        <v>0.29498853250920098</v>
      </c>
      <c r="BU38" s="14"/>
      <c r="BV38" s="14">
        <v>0.422225545330355</v>
      </c>
      <c r="BW38" s="14">
        <v>0.36581394692924502</v>
      </c>
      <c r="BX38" s="14"/>
      <c r="BY38" s="14">
        <v>0.29504943466432898</v>
      </c>
      <c r="BZ38" s="14">
        <v>0.31944816376013202</v>
      </c>
      <c r="CA38" s="14"/>
      <c r="CB38" s="14">
        <v>0.30493836691848097</v>
      </c>
      <c r="CC38" s="14">
        <v>0.325014892253984</v>
      </c>
    </row>
    <row r="39" spans="2:81" x14ac:dyDescent="0.3">
      <c r="B39" t="s">
        <v>104</v>
      </c>
      <c r="C39" s="14">
        <v>0.32163331171581799</v>
      </c>
      <c r="D39" s="14">
        <v>0.32226937466798899</v>
      </c>
      <c r="E39" s="14">
        <v>0.31969165726408599</v>
      </c>
      <c r="F39" s="14"/>
      <c r="G39" s="14">
        <v>0.27514972680476601</v>
      </c>
      <c r="H39" s="14">
        <v>0.218574863694598</v>
      </c>
      <c r="I39" s="14">
        <v>0.27272382728807898</v>
      </c>
      <c r="J39" s="14">
        <v>0.34982465131155899</v>
      </c>
      <c r="K39" s="14">
        <v>0.37136444827134701</v>
      </c>
      <c r="L39" s="14">
        <v>0.41979767015736003</v>
      </c>
      <c r="M39" s="14"/>
      <c r="N39" s="14">
        <v>0.36194806290400799</v>
      </c>
      <c r="O39" s="14">
        <v>0.31248442864890102</v>
      </c>
      <c r="P39" s="14">
        <v>0.32789450028862199</v>
      </c>
      <c r="Q39" s="14">
        <v>0.279605720965664</v>
      </c>
      <c r="R39" s="14"/>
      <c r="S39" s="14">
        <v>0.35485968494738901</v>
      </c>
      <c r="T39" s="14">
        <v>0.35528865540152799</v>
      </c>
      <c r="U39" s="14">
        <v>0.328647874471449</v>
      </c>
      <c r="V39" s="14">
        <v>0.37774027859533099</v>
      </c>
      <c r="W39" s="14">
        <v>0.349619283891133</v>
      </c>
      <c r="X39" s="14">
        <v>0.23375828859769601</v>
      </c>
      <c r="Y39" s="14">
        <v>0.27894842758809302</v>
      </c>
      <c r="Z39" s="14">
        <v>0.40994102538774002</v>
      </c>
      <c r="AA39" s="14">
        <v>0.32170081286546598</v>
      </c>
      <c r="AB39" s="14">
        <v>0.25631180993265501</v>
      </c>
      <c r="AC39" s="14">
        <v>0.28974804290283301</v>
      </c>
      <c r="AD39" s="14">
        <v>0.27857013310048701</v>
      </c>
      <c r="AE39" s="14"/>
      <c r="AF39" s="14">
        <v>0.28898245459324701</v>
      </c>
      <c r="AG39" s="14">
        <v>0.32933346177566197</v>
      </c>
      <c r="AH39" s="14">
        <v>0.41533027759497998</v>
      </c>
      <c r="AI39" s="14">
        <v>0.28404926771385303</v>
      </c>
      <c r="AJ39" s="14">
        <v>0.41536780646696397</v>
      </c>
      <c r="AK39" s="14">
        <v>0.37075557084696198</v>
      </c>
      <c r="AL39" s="14"/>
      <c r="AM39" s="14">
        <v>0.27435197884178503</v>
      </c>
      <c r="AN39" s="14">
        <v>0.36186018818624999</v>
      </c>
      <c r="AO39" s="14">
        <v>0.33152214038392003</v>
      </c>
      <c r="AP39" s="14">
        <v>0.28978399787937098</v>
      </c>
      <c r="AQ39" s="14">
        <v>0.27060313950148401</v>
      </c>
      <c r="AR39" s="14"/>
      <c r="AS39" s="14">
        <v>0.282675154186597</v>
      </c>
      <c r="AT39" s="14">
        <v>0.34729009697400498</v>
      </c>
      <c r="AU39" s="14"/>
      <c r="AV39" s="14">
        <v>0.25979307872826901</v>
      </c>
      <c r="AW39" s="14">
        <v>0.41567985041002398</v>
      </c>
      <c r="AX39" s="14">
        <v>0.33876561395750698</v>
      </c>
      <c r="AY39" s="14"/>
      <c r="AZ39" s="14">
        <v>0.25441886399535102</v>
      </c>
      <c r="BA39" s="14">
        <v>0.20748652658484801</v>
      </c>
      <c r="BB39" s="14">
        <v>0.38864243748891503</v>
      </c>
      <c r="BC39" s="14"/>
      <c r="BD39" s="14">
        <v>0.32208249898496499</v>
      </c>
      <c r="BE39" s="14">
        <v>0.32234792159731701</v>
      </c>
      <c r="BF39" s="14"/>
      <c r="BG39" s="14">
        <v>0.25945748507619298</v>
      </c>
      <c r="BH39" s="14">
        <v>0.33403608564375797</v>
      </c>
      <c r="BI39" s="14"/>
      <c r="BJ39" s="14">
        <v>0.349920842427135</v>
      </c>
      <c r="BK39" s="14">
        <v>0.32061691447313501</v>
      </c>
      <c r="BL39" s="14"/>
      <c r="BM39" s="14">
        <v>0.30079096802931898</v>
      </c>
      <c r="BN39" s="14">
        <v>0.324773693307846</v>
      </c>
      <c r="BO39" s="14"/>
      <c r="BP39" s="14">
        <v>0.38836343535104301</v>
      </c>
      <c r="BQ39" s="14">
        <v>0.30749517005682098</v>
      </c>
      <c r="BR39" s="14"/>
      <c r="BS39" s="14">
        <v>0.274643737349758</v>
      </c>
      <c r="BT39" s="14">
        <v>0.341536898088657</v>
      </c>
      <c r="BU39" s="14"/>
      <c r="BV39" s="14">
        <v>0.21369726628413599</v>
      </c>
      <c r="BW39" s="14">
        <v>0.296062537392276</v>
      </c>
      <c r="BX39" s="14"/>
      <c r="BY39" s="14">
        <v>0.28748378248329298</v>
      </c>
      <c r="BZ39" s="14">
        <v>0.32245399457596802</v>
      </c>
      <c r="CA39" s="14"/>
      <c r="CB39" s="14">
        <v>0.30333409248839799</v>
      </c>
      <c r="CC39" s="14">
        <v>0.32753316797538701</v>
      </c>
    </row>
    <row r="40" spans="2:81" x14ac:dyDescent="0.3">
      <c r="B40" t="s">
        <v>105</v>
      </c>
      <c r="C40" s="14">
        <v>0.158718496097568</v>
      </c>
      <c r="D40" s="14">
        <v>0.157435144334449</v>
      </c>
      <c r="E40" s="14">
        <v>0.16028057462064299</v>
      </c>
      <c r="F40" s="14"/>
      <c r="G40" s="14">
        <v>0.123839839029532</v>
      </c>
      <c r="H40" s="14">
        <v>0.12984911637318799</v>
      </c>
      <c r="I40" s="14">
        <v>0.187447579565449</v>
      </c>
      <c r="J40" s="14">
        <v>0.18951933856616099</v>
      </c>
      <c r="K40" s="14">
        <v>0.16080698600478799</v>
      </c>
      <c r="L40" s="14">
        <v>0.15553458690923699</v>
      </c>
      <c r="M40" s="14"/>
      <c r="N40" s="14">
        <v>0.149302528569631</v>
      </c>
      <c r="O40" s="14">
        <v>0.172185366850578</v>
      </c>
      <c r="P40" s="14">
        <v>0.146517633303994</v>
      </c>
      <c r="Q40" s="14">
        <v>0.16811587147576301</v>
      </c>
      <c r="R40" s="14"/>
      <c r="S40" s="14">
        <v>0.158087288145799</v>
      </c>
      <c r="T40" s="14">
        <v>0.120952498511589</v>
      </c>
      <c r="U40" s="14">
        <v>0.197688404697097</v>
      </c>
      <c r="V40" s="14">
        <v>0.11921955601383601</v>
      </c>
      <c r="W40" s="14">
        <v>0.19924439924296899</v>
      </c>
      <c r="X40" s="14">
        <v>0.178409346890673</v>
      </c>
      <c r="Y40" s="14">
        <v>0.18824609714039001</v>
      </c>
      <c r="Z40" s="14">
        <v>0.15966278210455101</v>
      </c>
      <c r="AA40" s="14">
        <v>7.52901849528919E-2</v>
      </c>
      <c r="AB40" s="14">
        <v>0.19481921443338601</v>
      </c>
      <c r="AC40" s="14">
        <v>0.19985556346547501</v>
      </c>
      <c r="AD40" s="14">
        <v>0.23518937689081701</v>
      </c>
      <c r="AE40" s="14"/>
      <c r="AF40" s="14">
        <v>0.12885168499371699</v>
      </c>
      <c r="AG40" s="14">
        <v>0.14492721383812299</v>
      </c>
      <c r="AH40" s="14">
        <v>0.146675307240549</v>
      </c>
      <c r="AI40" s="14">
        <v>0.16085694589331301</v>
      </c>
      <c r="AJ40" s="14">
        <v>0.26156569593961798</v>
      </c>
      <c r="AK40" s="14">
        <v>0.10240572985592</v>
      </c>
      <c r="AL40" s="14"/>
      <c r="AM40" s="14">
        <v>0.15132202651712501</v>
      </c>
      <c r="AN40" s="14">
        <v>0.178680972460943</v>
      </c>
      <c r="AO40" s="14">
        <v>0.14446819577856801</v>
      </c>
      <c r="AP40" s="14">
        <v>0.17467456784949001</v>
      </c>
      <c r="AQ40" s="14">
        <v>0</v>
      </c>
      <c r="AR40" s="14"/>
      <c r="AS40" s="14">
        <v>0.19001298504390099</v>
      </c>
      <c r="AT40" s="14">
        <v>0.139134585564303</v>
      </c>
      <c r="AU40" s="14"/>
      <c r="AV40" s="14">
        <v>0.20002250960521001</v>
      </c>
      <c r="AW40" s="14">
        <v>6.4133416195041801E-2</v>
      </c>
      <c r="AX40" s="14">
        <v>0.18878028501458899</v>
      </c>
      <c r="AY40" s="14"/>
      <c r="AZ40" s="14">
        <v>5.51073698328036E-2</v>
      </c>
      <c r="BA40" s="14">
        <v>0.103008049322208</v>
      </c>
      <c r="BB40" s="14">
        <v>0.198561012673549</v>
      </c>
      <c r="BC40" s="14"/>
      <c r="BD40" s="14">
        <v>0.20540028761481</v>
      </c>
      <c r="BE40" s="14">
        <v>0.12818988147586199</v>
      </c>
      <c r="BF40" s="14"/>
      <c r="BG40" s="14">
        <v>0.125655227970629</v>
      </c>
      <c r="BH40" s="14">
        <v>0.16587099432371299</v>
      </c>
      <c r="BI40" s="14"/>
      <c r="BJ40" s="14">
        <v>0.182342932909526</v>
      </c>
      <c r="BK40" s="14">
        <v>0.15768895636441799</v>
      </c>
      <c r="BL40" s="14"/>
      <c r="BM40" s="14">
        <v>0.27073419404587301</v>
      </c>
      <c r="BN40" s="14">
        <v>0.14928721622719399</v>
      </c>
      <c r="BO40" s="14"/>
      <c r="BP40" s="14">
        <v>0.25555066340337801</v>
      </c>
      <c r="BQ40" s="14">
        <v>0.13722720192428201</v>
      </c>
      <c r="BR40" s="14"/>
      <c r="BS40" s="14">
        <v>0.16286443864622599</v>
      </c>
      <c r="BT40" s="14">
        <v>0.18616426554008</v>
      </c>
      <c r="BU40" s="14"/>
      <c r="BV40" s="14">
        <v>0.22196552280416099</v>
      </c>
      <c r="BW40" s="14">
        <v>0.14209417448258199</v>
      </c>
      <c r="BX40" s="14"/>
      <c r="BY40" s="14">
        <v>0.180233574355774</v>
      </c>
      <c r="BZ40" s="14">
        <v>0.15801373638121999</v>
      </c>
      <c r="CA40" s="14"/>
      <c r="CB40" s="14">
        <v>0.20852661719465099</v>
      </c>
      <c r="CC40" s="14">
        <v>0.13485747980607199</v>
      </c>
    </row>
    <row r="41" spans="2:81" x14ac:dyDescent="0.3">
      <c r="B41" t="s">
        <v>106</v>
      </c>
      <c r="C41" s="14">
        <v>0.12267382432218001</v>
      </c>
      <c r="D41" s="14">
        <v>9.5198526562688901E-2</v>
      </c>
      <c r="E41" s="14">
        <v>0.149740253154346</v>
      </c>
      <c r="F41" s="14"/>
      <c r="G41" s="14">
        <v>0.10785956499169599</v>
      </c>
      <c r="H41" s="14">
        <v>8.7766180774229693E-2</v>
      </c>
      <c r="I41" s="14">
        <v>9.9589824698423299E-2</v>
      </c>
      <c r="J41" s="14">
        <v>0.139229028097167</v>
      </c>
      <c r="K41" s="14">
        <v>0.145873268683862</v>
      </c>
      <c r="L41" s="14">
        <v>0.150626411975361</v>
      </c>
      <c r="M41" s="14"/>
      <c r="N41" s="14">
        <v>0.103909975481316</v>
      </c>
      <c r="O41" s="14">
        <v>0.14112904766579601</v>
      </c>
      <c r="P41" s="14">
        <v>0.108049382476893</v>
      </c>
      <c r="Q41" s="14">
        <v>0.13851067625982799</v>
      </c>
      <c r="R41" s="14"/>
      <c r="S41" s="14">
        <v>6.5970950284236204E-2</v>
      </c>
      <c r="T41" s="14">
        <v>0.14556341323984301</v>
      </c>
      <c r="U41" s="14">
        <v>0.100196000753946</v>
      </c>
      <c r="V41" s="14">
        <v>5.7033323268615099E-2</v>
      </c>
      <c r="W41" s="14">
        <v>0.124850970242701</v>
      </c>
      <c r="X41" s="14">
        <v>0.16601875248987</v>
      </c>
      <c r="Y41" s="14">
        <v>0.13308507665299801</v>
      </c>
      <c r="Z41" s="14">
        <v>0.16329561458912301</v>
      </c>
      <c r="AA41" s="14">
        <v>0.153256651816884</v>
      </c>
      <c r="AB41" s="14">
        <v>0.152399492736293</v>
      </c>
      <c r="AC41" s="14">
        <v>5.4055885833630003E-2</v>
      </c>
      <c r="AD41" s="14">
        <v>0.24073346237016299</v>
      </c>
      <c r="AE41" s="14"/>
      <c r="AF41" s="14">
        <v>8.7652462225631195E-2</v>
      </c>
      <c r="AG41" s="14">
        <v>8.4226690147581898E-2</v>
      </c>
      <c r="AH41" s="14">
        <v>7.4090071316992703E-2</v>
      </c>
      <c r="AI41" s="14">
        <v>0.14462079151738499</v>
      </c>
      <c r="AJ41" s="14">
        <v>9.4425884708113597E-2</v>
      </c>
      <c r="AK41" s="14">
        <v>0.25392183034498</v>
      </c>
      <c r="AL41" s="14"/>
      <c r="AM41" s="14">
        <v>0.14537760838657601</v>
      </c>
      <c r="AN41" s="14">
        <v>0.132667452307067</v>
      </c>
      <c r="AO41" s="14">
        <v>0.12941194034665299</v>
      </c>
      <c r="AP41" s="14">
        <v>8.2965685014058099E-2</v>
      </c>
      <c r="AQ41" s="14">
        <v>9.7726796247640094E-2</v>
      </c>
      <c r="AR41" s="14"/>
      <c r="AS41" s="14">
        <v>7.4246452737604399E-2</v>
      </c>
      <c r="AT41" s="14">
        <v>0.15092497494422399</v>
      </c>
      <c r="AU41" s="14"/>
      <c r="AV41" s="14">
        <v>6.4069530767806401E-2</v>
      </c>
      <c r="AW41" s="14">
        <v>3.56089700426667E-2</v>
      </c>
      <c r="AX41" s="14">
        <v>8.3908418008697597E-2</v>
      </c>
      <c r="AY41" s="14"/>
      <c r="AZ41" s="14">
        <v>6.2297437362032498E-2</v>
      </c>
      <c r="BA41" s="14">
        <v>3.9974317877517797E-2</v>
      </c>
      <c r="BB41" s="14">
        <v>7.5386852719309602E-2</v>
      </c>
      <c r="BC41" s="14"/>
      <c r="BD41" s="14">
        <v>6.6139288686123399E-2</v>
      </c>
      <c r="BE41" s="14">
        <v>0.15748770466595199</v>
      </c>
      <c r="BF41" s="14"/>
      <c r="BG41" s="14">
        <v>8.3880457083316096E-2</v>
      </c>
      <c r="BH41" s="14">
        <v>0.12850572176016301</v>
      </c>
      <c r="BI41" s="14"/>
      <c r="BJ41" s="14">
        <v>3.73489074052476E-2</v>
      </c>
      <c r="BK41" s="14">
        <v>0.129916700807027</v>
      </c>
      <c r="BL41" s="14"/>
      <c r="BM41" s="14">
        <v>5.1638743225584503E-2</v>
      </c>
      <c r="BN41" s="14">
        <v>0.13061178689889499</v>
      </c>
      <c r="BO41" s="14"/>
      <c r="BP41" s="14">
        <v>6.5295197071160105E-2</v>
      </c>
      <c r="BQ41" s="14">
        <v>0.133460706936187</v>
      </c>
      <c r="BR41" s="14"/>
      <c r="BS41" s="14">
        <v>4.6830075084781299E-2</v>
      </c>
      <c r="BT41" s="14">
        <v>8.7685149493493306E-2</v>
      </c>
      <c r="BU41" s="14"/>
      <c r="BV41" s="14">
        <v>5.8191930949324101E-2</v>
      </c>
      <c r="BW41" s="14">
        <v>4.2837106917477101E-2</v>
      </c>
      <c r="BX41" s="14"/>
      <c r="BY41" s="14">
        <v>6.9654134286421907E-2</v>
      </c>
      <c r="BZ41" s="14">
        <v>0.128724739647683</v>
      </c>
      <c r="CA41" s="14"/>
      <c r="CB41" s="14">
        <v>0.11126716091015</v>
      </c>
      <c r="CC41" s="14">
        <v>0.12803369001203499</v>
      </c>
    </row>
    <row r="42" spans="2:81" x14ac:dyDescent="0.3">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row>
    <row r="43" spans="2:81" x14ac:dyDescent="0.3">
      <c r="B43" s="6" t="s">
        <v>109</v>
      </c>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row>
    <row r="44" spans="2:81" x14ac:dyDescent="0.3">
      <c r="B44" s="24" t="s">
        <v>97</v>
      </c>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row>
    <row r="45" spans="2:81" x14ac:dyDescent="0.3">
      <c r="B45" t="s">
        <v>102</v>
      </c>
      <c r="C45" s="14">
        <v>7.5553530981447001E-2</v>
      </c>
      <c r="D45" s="14">
        <v>9.28127268679E-2</v>
      </c>
      <c r="E45" s="14">
        <v>5.8848270022999999E-2</v>
      </c>
      <c r="F45" s="14"/>
      <c r="G45" s="14">
        <v>0.102522874920788</v>
      </c>
      <c r="H45" s="14">
        <v>0.12805261768284501</v>
      </c>
      <c r="I45" s="14">
        <v>0.116843067494964</v>
      </c>
      <c r="J45" s="14">
        <v>2.7098720239834902E-2</v>
      </c>
      <c r="K45" s="14">
        <v>4.0441987952764102E-2</v>
      </c>
      <c r="L45" s="14">
        <v>4.43643815109084E-2</v>
      </c>
      <c r="M45" s="14"/>
      <c r="N45" s="14">
        <v>9.63410241768166E-2</v>
      </c>
      <c r="O45" s="14">
        <v>5.8549496933487703E-2</v>
      </c>
      <c r="P45" s="14">
        <v>6.7785840425194199E-2</v>
      </c>
      <c r="Q45" s="14">
        <v>7.8821451487121302E-2</v>
      </c>
      <c r="R45" s="14"/>
      <c r="S45" s="14">
        <v>5.7601687266226602E-2</v>
      </c>
      <c r="T45" s="14">
        <v>7.8465240659598201E-2</v>
      </c>
      <c r="U45" s="14">
        <v>7.4166302241174001E-2</v>
      </c>
      <c r="V45" s="14">
        <v>9.0659235074301597E-2</v>
      </c>
      <c r="W45" s="14">
        <v>0.13477503010009301</v>
      </c>
      <c r="X45" s="14">
        <v>8.5897601430152307E-2</v>
      </c>
      <c r="Y45" s="14">
        <v>4.7998123024365E-2</v>
      </c>
      <c r="Z45" s="14">
        <v>8.6757203080187598E-2</v>
      </c>
      <c r="AA45" s="14">
        <v>5.9436382833421599E-2</v>
      </c>
      <c r="AB45" s="14">
        <v>9.0687730359040805E-2</v>
      </c>
      <c r="AC45" s="14">
        <v>5.53752696987568E-2</v>
      </c>
      <c r="AD45" s="14">
        <v>4.0360420297640302E-2</v>
      </c>
      <c r="AE45" s="14"/>
      <c r="AF45" s="14">
        <v>0.100035926859996</v>
      </c>
      <c r="AG45" s="14">
        <v>8.4463306904065297E-2</v>
      </c>
      <c r="AH45" s="14">
        <v>7.7942042299023601E-2</v>
      </c>
      <c r="AI45" s="14">
        <v>7.5281300739865595E-2</v>
      </c>
      <c r="AJ45" s="14">
        <v>3.5303479619036002E-2</v>
      </c>
      <c r="AK45" s="14">
        <v>4.0904232027206201E-2</v>
      </c>
      <c r="AL45" s="14"/>
      <c r="AM45" s="14">
        <v>7.1968809548370899E-2</v>
      </c>
      <c r="AN45" s="14">
        <v>5.1162354806177403E-2</v>
      </c>
      <c r="AO45" s="14">
        <v>7.4674030030140504E-2</v>
      </c>
      <c r="AP45" s="14">
        <v>9.4086726524555506E-2</v>
      </c>
      <c r="AQ45" s="14">
        <v>0.39173387841523599</v>
      </c>
      <c r="AR45" s="14"/>
      <c r="AS45" s="14">
        <v>9.7350495711380103E-2</v>
      </c>
      <c r="AT45" s="14">
        <v>6.3397550949233106E-2</v>
      </c>
      <c r="AU45" s="14"/>
      <c r="AV45" s="14">
        <v>0.124826551843172</v>
      </c>
      <c r="AW45" s="14">
        <v>3.31714058229493E-2</v>
      </c>
      <c r="AX45" s="14">
        <v>8.6290420842628904E-2</v>
      </c>
      <c r="AY45" s="14"/>
      <c r="AZ45" s="14">
        <v>0.228529031375173</v>
      </c>
      <c r="BA45" s="14">
        <v>0.120823258446367</v>
      </c>
      <c r="BB45" s="14">
        <v>4.99439988529541E-2</v>
      </c>
      <c r="BC45" s="14"/>
      <c r="BD45" s="14">
        <v>0.10916503876853</v>
      </c>
      <c r="BE45" s="14">
        <v>5.3450533958907198E-2</v>
      </c>
      <c r="BF45" s="14"/>
      <c r="BG45" s="14">
        <v>0.163499887650746</v>
      </c>
      <c r="BH45" s="14">
        <v>5.8849111665975097E-2</v>
      </c>
      <c r="BI45" s="14"/>
      <c r="BJ45" s="14">
        <v>0.17694446807117301</v>
      </c>
      <c r="BK45" s="14">
        <v>6.3721779699179207E-2</v>
      </c>
      <c r="BL45" s="14"/>
      <c r="BM45" s="14">
        <v>6.2448622807294303E-2</v>
      </c>
      <c r="BN45" s="14">
        <v>7.5658552190797604E-2</v>
      </c>
      <c r="BO45" s="14"/>
      <c r="BP45" s="14">
        <v>5.6788491269684903E-2</v>
      </c>
      <c r="BQ45" s="14">
        <v>8.1819317095476199E-2</v>
      </c>
      <c r="BR45" s="14"/>
      <c r="BS45" s="14">
        <v>0.14279195904366501</v>
      </c>
      <c r="BT45" s="14">
        <v>6.70774071361806E-2</v>
      </c>
      <c r="BU45" s="14"/>
      <c r="BV45" s="14">
        <v>0.159667204688894</v>
      </c>
      <c r="BW45" s="14">
        <v>0.136861385774634</v>
      </c>
      <c r="BX45" s="14"/>
      <c r="BY45" s="14">
        <v>9.8685123126654298E-2</v>
      </c>
      <c r="BZ45" s="14">
        <v>7.3814610744999398E-2</v>
      </c>
      <c r="CA45" s="14"/>
      <c r="CB45" s="14">
        <v>6.4361659928138304E-2</v>
      </c>
      <c r="CC45" s="14">
        <v>8.0017405393679006E-2</v>
      </c>
    </row>
    <row r="46" spans="2:81" x14ac:dyDescent="0.3">
      <c r="B46" t="s">
        <v>103</v>
      </c>
      <c r="C46" s="14">
        <v>0.270406800226413</v>
      </c>
      <c r="D46" s="14">
        <v>0.28628170174536899</v>
      </c>
      <c r="E46" s="14">
        <v>0.25543252490559598</v>
      </c>
      <c r="F46" s="14"/>
      <c r="G46" s="14">
        <v>0.31564655307364697</v>
      </c>
      <c r="H46" s="14">
        <v>0.32125484397628001</v>
      </c>
      <c r="I46" s="14">
        <v>0.26032297548769001</v>
      </c>
      <c r="J46" s="14">
        <v>0.32497675326694703</v>
      </c>
      <c r="K46" s="14">
        <v>0.239087260323851</v>
      </c>
      <c r="L46" s="14">
        <v>0.183718718935483</v>
      </c>
      <c r="M46" s="14"/>
      <c r="N46" s="14">
        <v>0.24164389519374699</v>
      </c>
      <c r="O46" s="14">
        <v>0.25064712424150098</v>
      </c>
      <c r="P46" s="14">
        <v>0.27151537399474102</v>
      </c>
      <c r="Q46" s="14">
        <v>0.32138295494549202</v>
      </c>
      <c r="R46" s="14"/>
      <c r="S46" s="14">
        <v>0.30504074669495501</v>
      </c>
      <c r="T46" s="14">
        <v>0.27126581534268002</v>
      </c>
      <c r="U46" s="14">
        <v>0.23644515755614801</v>
      </c>
      <c r="V46" s="14">
        <v>0.28112261868665001</v>
      </c>
      <c r="W46" s="14">
        <v>0.24603354061042501</v>
      </c>
      <c r="X46" s="14">
        <v>0.24548834951641499</v>
      </c>
      <c r="Y46" s="14">
        <v>0.27446742880104802</v>
      </c>
      <c r="Z46" s="14">
        <v>0.26946042967257999</v>
      </c>
      <c r="AA46" s="14">
        <v>0.37637668382170603</v>
      </c>
      <c r="AB46" s="14">
        <v>0.20730887725792399</v>
      </c>
      <c r="AC46" s="14">
        <v>0.19890024911520601</v>
      </c>
      <c r="AD46" s="14">
        <v>0.20514660734089199</v>
      </c>
      <c r="AE46" s="14"/>
      <c r="AF46" s="14">
        <v>0.36662489375804302</v>
      </c>
      <c r="AG46" s="14">
        <v>0.25144195814593201</v>
      </c>
      <c r="AH46" s="14">
        <v>0.222592165402652</v>
      </c>
      <c r="AI46" s="14">
        <v>0.28981632617675901</v>
      </c>
      <c r="AJ46" s="14">
        <v>0.18735830176697599</v>
      </c>
      <c r="AK46" s="14">
        <v>0.18182637653004</v>
      </c>
      <c r="AL46" s="14"/>
      <c r="AM46" s="14">
        <v>0.28019015080364201</v>
      </c>
      <c r="AN46" s="14">
        <v>0.26248794809102399</v>
      </c>
      <c r="AO46" s="14">
        <v>0.27546183005625502</v>
      </c>
      <c r="AP46" s="14">
        <v>0.25691340574049099</v>
      </c>
      <c r="AQ46" s="14">
        <v>0.31812233070572599</v>
      </c>
      <c r="AR46" s="14"/>
      <c r="AS46" s="14">
        <v>0.29188262625899303</v>
      </c>
      <c r="AT46" s="14">
        <v>0.25667049701060501</v>
      </c>
      <c r="AU46" s="14"/>
      <c r="AV46" s="14">
        <v>0.29115351562518998</v>
      </c>
      <c r="AW46" s="14">
        <v>0.293527124449521</v>
      </c>
      <c r="AX46" s="14">
        <v>0.27337563257391201</v>
      </c>
      <c r="AY46" s="14"/>
      <c r="AZ46" s="14">
        <v>0.29848263423917998</v>
      </c>
      <c r="BA46" s="14">
        <v>0.37054265128076003</v>
      </c>
      <c r="BB46" s="14">
        <v>0.25928272960224003</v>
      </c>
      <c r="BC46" s="14"/>
      <c r="BD46" s="14">
        <v>0.27172385529612803</v>
      </c>
      <c r="BE46" s="14">
        <v>0.27038318450236998</v>
      </c>
      <c r="BF46" s="14"/>
      <c r="BG46" s="14">
        <v>0.32064419929545801</v>
      </c>
      <c r="BH46" s="14">
        <v>0.260681064900183</v>
      </c>
      <c r="BI46" s="14"/>
      <c r="BJ46" s="14">
        <v>0.32561668821859602</v>
      </c>
      <c r="BK46" s="14">
        <v>0.26836459516058597</v>
      </c>
      <c r="BL46" s="14"/>
      <c r="BM46" s="14">
        <v>0.23927444975349299</v>
      </c>
      <c r="BN46" s="14">
        <v>0.27372479569747399</v>
      </c>
      <c r="BO46" s="14"/>
      <c r="BP46" s="14">
        <v>0.213006812029787</v>
      </c>
      <c r="BQ46" s="14">
        <v>0.282827648929658</v>
      </c>
      <c r="BR46" s="14"/>
      <c r="BS46" s="14">
        <v>0.33631030102272802</v>
      </c>
      <c r="BT46" s="14">
        <v>0.244131302950923</v>
      </c>
      <c r="BU46" s="14"/>
      <c r="BV46" s="14">
        <v>0.378319403177442</v>
      </c>
      <c r="BW46" s="14">
        <v>0.32154677914385299</v>
      </c>
      <c r="BX46" s="14"/>
      <c r="BY46" s="14">
        <v>0.287035573782705</v>
      </c>
      <c r="BZ46" s="14">
        <v>0.26959831048829802</v>
      </c>
      <c r="CA46" s="14"/>
      <c r="CB46" s="14">
        <v>0.29049086489353199</v>
      </c>
      <c r="CC46" s="14">
        <v>0.26091251607612798</v>
      </c>
    </row>
    <row r="47" spans="2:81" x14ac:dyDescent="0.3">
      <c r="B47" t="s">
        <v>104</v>
      </c>
      <c r="C47" s="14">
        <v>0.35325005696464101</v>
      </c>
      <c r="D47" s="14">
        <v>0.34691237510189699</v>
      </c>
      <c r="E47" s="14">
        <v>0.35817930283799299</v>
      </c>
      <c r="F47" s="14"/>
      <c r="G47" s="14">
        <v>0.29121157154143301</v>
      </c>
      <c r="H47" s="14">
        <v>0.31111401723386101</v>
      </c>
      <c r="I47" s="14">
        <v>0.39491367070947597</v>
      </c>
      <c r="J47" s="14">
        <v>0.32778593141594398</v>
      </c>
      <c r="K47" s="14">
        <v>0.35993691977356701</v>
      </c>
      <c r="L47" s="14">
        <v>0.41121414155202002</v>
      </c>
      <c r="M47" s="14"/>
      <c r="N47" s="14">
        <v>0.38337712253359002</v>
      </c>
      <c r="O47" s="14">
        <v>0.32313475014612397</v>
      </c>
      <c r="P47" s="14">
        <v>0.41374739310639103</v>
      </c>
      <c r="Q47" s="14">
        <v>0.30071199248809</v>
      </c>
      <c r="R47" s="14"/>
      <c r="S47" s="14">
        <v>0.381165359289247</v>
      </c>
      <c r="T47" s="14">
        <v>0.29464557355330401</v>
      </c>
      <c r="U47" s="14">
        <v>0.34445169316898899</v>
      </c>
      <c r="V47" s="14">
        <v>0.446869808939938</v>
      </c>
      <c r="W47" s="14">
        <v>0.43342476914489098</v>
      </c>
      <c r="X47" s="14">
        <v>0.32154465907452401</v>
      </c>
      <c r="Y47" s="14">
        <v>0.28025240462904799</v>
      </c>
      <c r="Z47" s="14">
        <v>0.33991406011728598</v>
      </c>
      <c r="AA47" s="14">
        <v>0.33881744514934897</v>
      </c>
      <c r="AB47" s="14">
        <v>0.40933167691797601</v>
      </c>
      <c r="AC47" s="14">
        <v>0.34442562325193499</v>
      </c>
      <c r="AD47" s="14">
        <v>0.23720526747753201</v>
      </c>
      <c r="AE47" s="14"/>
      <c r="AF47" s="14">
        <v>0.28976630344361498</v>
      </c>
      <c r="AG47" s="14">
        <v>0.38711906704632298</v>
      </c>
      <c r="AH47" s="14">
        <v>0.495394006622286</v>
      </c>
      <c r="AI47" s="14">
        <v>0.32216498605020499</v>
      </c>
      <c r="AJ47" s="14">
        <v>0.43943022543106902</v>
      </c>
      <c r="AK47" s="14">
        <v>0.38365998726204698</v>
      </c>
      <c r="AL47" s="14"/>
      <c r="AM47" s="14">
        <v>0.32364252688536599</v>
      </c>
      <c r="AN47" s="14">
        <v>0.34895534161805902</v>
      </c>
      <c r="AO47" s="14">
        <v>0.35434814891716498</v>
      </c>
      <c r="AP47" s="14">
        <v>0.42176781590746698</v>
      </c>
      <c r="AQ47" s="14">
        <v>9.7768765985552397E-2</v>
      </c>
      <c r="AR47" s="14"/>
      <c r="AS47" s="14">
        <v>0.34664548224999098</v>
      </c>
      <c r="AT47" s="14">
        <v>0.35679822393431598</v>
      </c>
      <c r="AU47" s="14"/>
      <c r="AV47" s="14">
        <v>0.31472292394483797</v>
      </c>
      <c r="AW47" s="14">
        <v>0.478042543043802</v>
      </c>
      <c r="AX47" s="14">
        <v>0.37868539119245598</v>
      </c>
      <c r="AY47" s="14"/>
      <c r="AZ47" s="14">
        <v>0.24081362907151699</v>
      </c>
      <c r="BA47" s="14">
        <v>0.27156754769536001</v>
      </c>
      <c r="BB47" s="14">
        <v>0.40045307413254799</v>
      </c>
      <c r="BC47" s="14"/>
      <c r="BD47" s="14">
        <v>0.337619756246755</v>
      </c>
      <c r="BE47" s="14">
        <v>0.36475202523186201</v>
      </c>
      <c r="BF47" s="14"/>
      <c r="BG47" s="14">
        <v>0.32486679122183898</v>
      </c>
      <c r="BH47" s="14">
        <v>0.35924637266149601</v>
      </c>
      <c r="BI47" s="14"/>
      <c r="BJ47" s="14">
        <v>0.27693054698539599</v>
      </c>
      <c r="BK47" s="14">
        <v>0.36178889477183901</v>
      </c>
      <c r="BL47" s="14"/>
      <c r="BM47" s="14">
        <v>0.29932614990453998</v>
      </c>
      <c r="BN47" s="14">
        <v>0.358056232400845</v>
      </c>
      <c r="BO47" s="14"/>
      <c r="BP47" s="14">
        <v>0.37328716352850799</v>
      </c>
      <c r="BQ47" s="14">
        <v>0.34654351510772802</v>
      </c>
      <c r="BR47" s="14"/>
      <c r="BS47" s="14">
        <v>0.27436965699094001</v>
      </c>
      <c r="BT47" s="14">
        <v>0.42995377892331998</v>
      </c>
      <c r="BU47" s="14"/>
      <c r="BV47" s="14">
        <v>0.27084918338112302</v>
      </c>
      <c r="BW47" s="14">
        <v>0.27560687908083598</v>
      </c>
      <c r="BX47" s="14"/>
      <c r="BY47" s="14">
        <v>0.37153632111658103</v>
      </c>
      <c r="BZ47" s="14">
        <v>0.34939444111105999</v>
      </c>
      <c r="CA47" s="14"/>
      <c r="CB47" s="14">
        <v>0.34362084462938802</v>
      </c>
      <c r="CC47" s="14">
        <v>0.358015239224174</v>
      </c>
    </row>
    <row r="48" spans="2:81" x14ac:dyDescent="0.3">
      <c r="B48" t="s">
        <v>105</v>
      </c>
      <c r="C48" s="14">
        <v>0.19299187486795299</v>
      </c>
      <c r="D48" s="14">
        <v>0.18878286084579499</v>
      </c>
      <c r="E48" s="14">
        <v>0.19747736897882201</v>
      </c>
      <c r="F48" s="14"/>
      <c r="G48" s="14">
        <v>0.175574557835177</v>
      </c>
      <c r="H48" s="14">
        <v>0.12233365979595499</v>
      </c>
      <c r="I48" s="14">
        <v>0.17513667613526601</v>
      </c>
      <c r="J48" s="14">
        <v>0.217054656259205</v>
      </c>
      <c r="K48" s="14">
        <v>0.24217197066321</v>
      </c>
      <c r="L48" s="14">
        <v>0.22381407711591</v>
      </c>
      <c r="M48" s="14"/>
      <c r="N48" s="14">
        <v>0.19822768985540401</v>
      </c>
      <c r="O48" s="14">
        <v>0.216026513978086</v>
      </c>
      <c r="P48" s="14">
        <v>0.18623676260869901</v>
      </c>
      <c r="Q48" s="14">
        <v>0.16424150281757499</v>
      </c>
      <c r="R48" s="14"/>
      <c r="S48" s="14">
        <v>0.17792792235973701</v>
      </c>
      <c r="T48" s="14">
        <v>0.21654102228219299</v>
      </c>
      <c r="U48" s="14">
        <v>0.24396645787520899</v>
      </c>
      <c r="V48" s="14">
        <v>0.124944284067759</v>
      </c>
      <c r="W48" s="14">
        <v>0.171286880610836</v>
      </c>
      <c r="X48" s="14">
        <v>0.21181269644279599</v>
      </c>
      <c r="Y48" s="14">
        <v>0.23270681887897601</v>
      </c>
      <c r="Z48" s="14">
        <v>0.139836488348654</v>
      </c>
      <c r="AA48" s="14">
        <v>0.11643957775003901</v>
      </c>
      <c r="AB48" s="14">
        <v>0.18057336188127299</v>
      </c>
      <c r="AC48" s="14">
        <v>0.307550586535981</v>
      </c>
      <c r="AD48" s="14">
        <v>0.31766965042212603</v>
      </c>
      <c r="AE48" s="14"/>
      <c r="AF48" s="14">
        <v>0.17418902695406899</v>
      </c>
      <c r="AG48" s="14">
        <v>0.199270544917134</v>
      </c>
      <c r="AH48" s="14">
        <v>0.16175639173211401</v>
      </c>
      <c r="AI48" s="14">
        <v>0.18987265971134301</v>
      </c>
      <c r="AJ48" s="14">
        <v>0.21702047147853301</v>
      </c>
      <c r="AK48" s="14">
        <v>0.15288460141183099</v>
      </c>
      <c r="AL48" s="14"/>
      <c r="AM48" s="14">
        <v>0.192390242344634</v>
      </c>
      <c r="AN48" s="14">
        <v>0.20734698829457099</v>
      </c>
      <c r="AO48" s="14">
        <v>0.18706654623208399</v>
      </c>
      <c r="AP48" s="14">
        <v>0.14914787715289099</v>
      </c>
      <c r="AQ48" s="14">
        <v>4.97479238255331E-2</v>
      </c>
      <c r="AR48" s="14"/>
      <c r="AS48" s="14">
        <v>0.211253586306999</v>
      </c>
      <c r="AT48" s="14">
        <v>0.18187233827749899</v>
      </c>
      <c r="AU48" s="14"/>
      <c r="AV48" s="14">
        <v>0.21616223813480501</v>
      </c>
      <c r="AW48" s="14">
        <v>0.16253472023965701</v>
      </c>
      <c r="AX48" s="14">
        <v>0.20293132129367999</v>
      </c>
      <c r="AY48" s="14"/>
      <c r="AZ48" s="14">
        <v>0.16987726795209701</v>
      </c>
      <c r="BA48" s="14">
        <v>0.20028385896593501</v>
      </c>
      <c r="BB48" s="14">
        <v>0.232027179238423</v>
      </c>
      <c r="BC48" s="14"/>
      <c r="BD48" s="14">
        <v>0.22370965198522999</v>
      </c>
      <c r="BE48" s="14">
        <v>0.17318223396117999</v>
      </c>
      <c r="BF48" s="14"/>
      <c r="BG48" s="14">
        <v>0.127410293926419</v>
      </c>
      <c r="BH48" s="14">
        <v>0.20661092602204401</v>
      </c>
      <c r="BI48" s="14"/>
      <c r="BJ48" s="14">
        <v>0.176366952332524</v>
      </c>
      <c r="BK48" s="14">
        <v>0.19708721584097599</v>
      </c>
      <c r="BL48" s="14"/>
      <c r="BM48" s="14">
        <v>0.32812378132312198</v>
      </c>
      <c r="BN48" s="14">
        <v>0.180659055810478</v>
      </c>
      <c r="BO48" s="14"/>
      <c r="BP48" s="14">
        <v>0.29270436373747799</v>
      </c>
      <c r="BQ48" s="14">
        <v>0.16897048373451001</v>
      </c>
      <c r="BR48" s="14"/>
      <c r="BS48" s="14">
        <v>0.20264313904815001</v>
      </c>
      <c r="BT48" s="14">
        <v>0.19722996892090999</v>
      </c>
      <c r="BU48" s="14"/>
      <c r="BV48" s="14">
        <v>0.17568279212573501</v>
      </c>
      <c r="BW48" s="14">
        <v>0.21211798262336501</v>
      </c>
      <c r="BX48" s="14"/>
      <c r="BY48" s="14">
        <v>0.19485140806340701</v>
      </c>
      <c r="BZ48" s="14">
        <v>0.193779180329856</v>
      </c>
      <c r="CA48" s="14"/>
      <c r="CB48" s="14">
        <v>0.230651716102583</v>
      </c>
      <c r="CC48" s="14">
        <v>0.17473402848567701</v>
      </c>
    </row>
    <row r="49" spans="2:81" x14ac:dyDescent="0.3">
      <c r="B49" t="s">
        <v>106</v>
      </c>
      <c r="C49" s="14">
        <v>0.107797736959546</v>
      </c>
      <c r="D49" s="14">
        <v>8.52103354390394E-2</v>
      </c>
      <c r="E49" s="14">
        <v>0.130062533254589</v>
      </c>
      <c r="F49" s="14"/>
      <c r="G49" s="14">
        <v>0.115044442628954</v>
      </c>
      <c r="H49" s="14">
        <v>0.117244861311059</v>
      </c>
      <c r="I49" s="14">
        <v>5.2783610172604398E-2</v>
      </c>
      <c r="J49" s="14">
        <v>0.103083938818069</v>
      </c>
      <c r="K49" s="14">
        <v>0.118361861286608</v>
      </c>
      <c r="L49" s="14">
        <v>0.13688868088567899</v>
      </c>
      <c r="M49" s="14"/>
      <c r="N49" s="14">
        <v>8.0410268240442104E-2</v>
      </c>
      <c r="O49" s="14">
        <v>0.151642114700801</v>
      </c>
      <c r="P49" s="14">
        <v>6.0714629864974598E-2</v>
      </c>
      <c r="Q49" s="14">
        <v>0.134842098261722</v>
      </c>
      <c r="R49" s="14"/>
      <c r="S49" s="14">
        <v>7.8264284389834904E-2</v>
      </c>
      <c r="T49" s="14">
        <v>0.13908234816222501</v>
      </c>
      <c r="U49" s="14">
        <v>0.100970389158481</v>
      </c>
      <c r="V49" s="14">
        <v>5.64040532313521E-2</v>
      </c>
      <c r="W49" s="14">
        <v>1.4479779533755E-2</v>
      </c>
      <c r="X49" s="14">
        <v>0.135256693536112</v>
      </c>
      <c r="Y49" s="14">
        <v>0.16457522466656299</v>
      </c>
      <c r="Z49" s="14">
        <v>0.164031818781292</v>
      </c>
      <c r="AA49" s="14">
        <v>0.108929910445485</v>
      </c>
      <c r="AB49" s="14">
        <v>0.112098353583787</v>
      </c>
      <c r="AC49" s="14">
        <v>9.3748271398121003E-2</v>
      </c>
      <c r="AD49" s="14">
        <v>0.19961805446181</v>
      </c>
      <c r="AE49" s="14"/>
      <c r="AF49" s="14">
        <v>6.9383848984277297E-2</v>
      </c>
      <c r="AG49" s="14">
        <v>7.7705122986544806E-2</v>
      </c>
      <c r="AH49" s="14">
        <v>4.2315393943923897E-2</v>
      </c>
      <c r="AI49" s="14">
        <v>0.122864727321827</v>
      </c>
      <c r="AJ49" s="14">
        <v>0.12088752170438601</v>
      </c>
      <c r="AK49" s="14">
        <v>0.24072480276887701</v>
      </c>
      <c r="AL49" s="14"/>
      <c r="AM49" s="14">
        <v>0.13180827041798701</v>
      </c>
      <c r="AN49" s="14">
        <v>0.13004736719016799</v>
      </c>
      <c r="AO49" s="14">
        <v>0.108449444764356</v>
      </c>
      <c r="AP49" s="14">
        <v>7.80841746745954E-2</v>
      </c>
      <c r="AQ49" s="14">
        <v>0.14262710106795201</v>
      </c>
      <c r="AR49" s="14"/>
      <c r="AS49" s="14">
        <v>5.2867809472636897E-2</v>
      </c>
      <c r="AT49" s="14">
        <v>0.14126138982834699</v>
      </c>
      <c r="AU49" s="14"/>
      <c r="AV49" s="14">
        <v>5.3134770451995099E-2</v>
      </c>
      <c r="AW49" s="14">
        <v>3.2724206444071501E-2</v>
      </c>
      <c r="AX49" s="14">
        <v>5.87172340973224E-2</v>
      </c>
      <c r="AY49" s="14"/>
      <c r="AZ49" s="14">
        <v>6.2297437362032498E-2</v>
      </c>
      <c r="BA49" s="14">
        <v>3.6782683611578097E-2</v>
      </c>
      <c r="BB49" s="14">
        <v>5.8293018173835101E-2</v>
      </c>
      <c r="BC49" s="14"/>
      <c r="BD49" s="14">
        <v>5.7781697703357199E-2</v>
      </c>
      <c r="BE49" s="14">
        <v>0.13823202234567999</v>
      </c>
      <c r="BF49" s="14"/>
      <c r="BG49" s="14">
        <v>6.3578827905538093E-2</v>
      </c>
      <c r="BH49" s="14">
        <v>0.11461252475030199</v>
      </c>
      <c r="BI49" s="14"/>
      <c r="BJ49" s="14">
        <v>4.4141344392310301E-2</v>
      </c>
      <c r="BK49" s="14">
        <v>0.10903751452742</v>
      </c>
      <c r="BL49" s="14"/>
      <c r="BM49" s="14">
        <v>7.0826996211551599E-2</v>
      </c>
      <c r="BN49" s="14">
        <v>0.111901363900406</v>
      </c>
      <c r="BO49" s="14"/>
      <c r="BP49" s="14">
        <v>6.4213169434542097E-2</v>
      </c>
      <c r="BQ49" s="14">
        <v>0.119839035132627</v>
      </c>
      <c r="BR49" s="14"/>
      <c r="BS49" s="14">
        <v>4.3884943894517199E-2</v>
      </c>
      <c r="BT49" s="14">
        <v>6.16075420686664E-2</v>
      </c>
      <c r="BU49" s="14"/>
      <c r="BV49" s="14">
        <v>1.54814166268058E-2</v>
      </c>
      <c r="BW49" s="14">
        <v>5.3866973377311798E-2</v>
      </c>
      <c r="BX49" s="14"/>
      <c r="BY49" s="14">
        <v>4.78915739106524E-2</v>
      </c>
      <c r="BZ49" s="14">
        <v>0.113413457325787</v>
      </c>
      <c r="CA49" s="14"/>
      <c r="CB49" s="14">
        <v>7.0874914446358198E-2</v>
      </c>
      <c r="CC49" s="14">
        <v>0.12632081082034199</v>
      </c>
    </row>
    <row r="50" spans="2:81" x14ac:dyDescent="0.3">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row>
    <row r="51" spans="2:81" x14ac:dyDescent="0.3">
      <c r="B51" s="6" t="s">
        <v>129</v>
      </c>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row>
    <row r="52" spans="2:81" x14ac:dyDescent="0.3">
      <c r="B52" s="24" t="s">
        <v>97</v>
      </c>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row>
    <row r="53" spans="2:81" x14ac:dyDescent="0.3">
      <c r="B53" t="s">
        <v>123</v>
      </c>
      <c r="C53" s="14">
        <v>0.66051524212183099</v>
      </c>
      <c r="D53" s="14">
        <v>0.61831503891679396</v>
      </c>
      <c r="E53" s="14">
        <v>0.70300648687669698</v>
      </c>
      <c r="F53" s="14"/>
      <c r="G53" s="14">
        <v>0.45078481038608997</v>
      </c>
      <c r="H53" s="14">
        <v>0.59788192955242403</v>
      </c>
      <c r="I53" s="14">
        <v>0.64012146805793502</v>
      </c>
      <c r="J53" s="14">
        <v>0.68164420025636796</v>
      </c>
      <c r="K53" s="14">
        <v>0.73082934618223205</v>
      </c>
      <c r="L53" s="14">
        <v>0.80370755717264097</v>
      </c>
      <c r="M53" s="14"/>
      <c r="N53" s="14">
        <v>0.65446707578269003</v>
      </c>
      <c r="O53" s="14">
        <v>0.66273585565196502</v>
      </c>
      <c r="P53" s="14">
        <v>0.63940886539423702</v>
      </c>
      <c r="Q53" s="14">
        <v>0.677840810264006</v>
      </c>
      <c r="R53" s="14"/>
      <c r="S53" s="14">
        <v>0.60904376586108699</v>
      </c>
      <c r="T53" s="14">
        <v>0.70230688801408803</v>
      </c>
      <c r="U53" s="14">
        <v>0.68906577884795095</v>
      </c>
      <c r="V53" s="14">
        <v>0.58472483210192605</v>
      </c>
      <c r="W53" s="14">
        <v>0.74991565280902195</v>
      </c>
      <c r="X53" s="14">
        <v>0.60106721521423701</v>
      </c>
      <c r="Y53" s="14">
        <v>0.69770887306063001</v>
      </c>
      <c r="Z53" s="14">
        <v>0.68948260446242604</v>
      </c>
      <c r="AA53" s="14">
        <v>0.66053161362252</v>
      </c>
      <c r="AB53" s="14">
        <v>0.64746137490975297</v>
      </c>
      <c r="AC53" s="14">
        <v>0.74345340069280397</v>
      </c>
      <c r="AD53" s="14">
        <v>0.60360292398391802</v>
      </c>
      <c r="AE53" s="14"/>
      <c r="AF53" s="14">
        <v>0.59928549471100601</v>
      </c>
      <c r="AG53" s="14">
        <v>0.68308340400976297</v>
      </c>
      <c r="AH53" s="14">
        <v>0.68408612027106297</v>
      </c>
      <c r="AI53" s="14">
        <v>0.70792477743211502</v>
      </c>
      <c r="AJ53" s="14">
        <v>0.69338544150625503</v>
      </c>
      <c r="AK53" s="14">
        <v>0.70909808953122699</v>
      </c>
      <c r="AL53" s="14"/>
      <c r="AM53" s="14">
        <v>0.70690911328759098</v>
      </c>
      <c r="AN53" s="14">
        <v>0.69567564612574595</v>
      </c>
      <c r="AO53" s="14">
        <v>0.60379778342346702</v>
      </c>
      <c r="AP53" s="14">
        <v>0.62080283563290295</v>
      </c>
      <c r="AQ53" s="14">
        <v>0.60769832339080998</v>
      </c>
      <c r="AR53" s="14"/>
      <c r="AS53" s="14">
        <v>0.60667109056025903</v>
      </c>
      <c r="AT53" s="14">
        <v>0.691223198204304</v>
      </c>
      <c r="AU53" s="14"/>
      <c r="AV53" s="14">
        <v>0.63733351997832599</v>
      </c>
      <c r="AW53" s="14">
        <v>0.56941106603772496</v>
      </c>
      <c r="AX53" s="14">
        <v>0.659109058279574</v>
      </c>
      <c r="AY53" s="14"/>
      <c r="AZ53" s="14">
        <v>0.667957473049129</v>
      </c>
      <c r="BA53" s="14">
        <v>0.38414696405196203</v>
      </c>
      <c r="BB53" s="14">
        <v>0.68489904399872903</v>
      </c>
      <c r="BC53" s="14"/>
      <c r="BD53" s="14">
        <v>0.641948705584926</v>
      </c>
      <c r="BE53" s="14">
        <v>0.67178669265778701</v>
      </c>
      <c r="BF53" s="14"/>
      <c r="BG53" s="14">
        <v>0.54168201117806303</v>
      </c>
      <c r="BH53" s="14">
        <v>0.68322266430620804</v>
      </c>
      <c r="BI53" s="14"/>
      <c r="BJ53" s="14">
        <v>0.57892840377259702</v>
      </c>
      <c r="BK53" s="14">
        <v>0.66795003084578397</v>
      </c>
      <c r="BL53" s="14"/>
      <c r="BM53" s="14">
        <v>0.64015971215156597</v>
      </c>
      <c r="BN53" s="14">
        <v>0.66473230960706997</v>
      </c>
      <c r="BO53" s="14"/>
      <c r="BP53" s="14">
        <v>0.71993040499949501</v>
      </c>
      <c r="BQ53" s="14">
        <v>0.648690846099924</v>
      </c>
      <c r="BR53" s="14"/>
      <c r="BS53" s="14">
        <v>0.58486643776974001</v>
      </c>
      <c r="BT53" s="14">
        <v>0.67409106049607104</v>
      </c>
      <c r="BU53" s="14"/>
      <c r="BV53" s="14">
        <v>0.62909638326444295</v>
      </c>
      <c r="BW53" s="14">
        <v>0.56932243100645297</v>
      </c>
      <c r="BX53" s="14"/>
      <c r="BY53" s="14">
        <v>0.521324564969324</v>
      </c>
      <c r="BZ53" s="14">
        <v>0.67751353980136497</v>
      </c>
      <c r="CA53" s="14"/>
      <c r="CB53" s="14">
        <v>0.63691229713923203</v>
      </c>
      <c r="CC53" s="14">
        <v>0.67770765141218203</v>
      </c>
    </row>
    <row r="54" spans="2:81" x14ac:dyDescent="0.3">
      <c r="B54" t="s">
        <v>124</v>
      </c>
      <c r="C54" s="14">
        <v>0.27023711967491998</v>
      </c>
      <c r="D54" s="14">
        <v>0.29281682837723799</v>
      </c>
      <c r="E54" s="14">
        <v>0.246769046980819</v>
      </c>
      <c r="F54" s="14"/>
      <c r="G54" s="14">
        <v>0.38703214372883599</v>
      </c>
      <c r="H54" s="14">
        <v>0.33031913625845699</v>
      </c>
      <c r="I54" s="14">
        <v>0.29251773418440702</v>
      </c>
      <c r="J54" s="14">
        <v>0.232100560840376</v>
      </c>
      <c r="K54" s="14">
        <v>0.24938620832289601</v>
      </c>
      <c r="L54" s="14">
        <v>0.17028883526253499</v>
      </c>
      <c r="M54" s="14"/>
      <c r="N54" s="14">
        <v>0.29895659823795001</v>
      </c>
      <c r="O54" s="14">
        <v>0.24854374152841199</v>
      </c>
      <c r="P54" s="14">
        <v>0.28885501766525701</v>
      </c>
      <c r="Q54" s="14">
        <v>0.24978230232766799</v>
      </c>
      <c r="R54" s="14"/>
      <c r="S54" s="14">
        <v>0.33657906372325702</v>
      </c>
      <c r="T54" s="14">
        <v>0.276364428945369</v>
      </c>
      <c r="U54" s="14">
        <v>0.208629120293121</v>
      </c>
      <c r="V54" s="14">
        <v>0.31318801891807502</v>
      </c>
      <c r="W54" s="14">
        <v>0.207899127974292</v>
      </c>
      <c r="X54" s="14">
        <v>0.33553706084556001</v>
      </c>
      <c r="Y54" s="14">
        <v>0.240367896558525</v>
      </c>
      <c r="Z54" s="14">
        <v>0.224095683521394</v>
      </c>
      <c r="AA54" s="14">
        <v>0.27878923250826898</v>
      </c>
      <c r="AB54" s="14">
        <v>0.20542015840966399</v>
      </c>
      <c r="AC54" s="14">
        <v>0.23902648114268099</v>
      </c>
      <c r="AD54" s="14">
        <v>0.27668931859461598</v>
      </c>
      <c r="AE54" s="14"/>
      <c r="AF54" s="14">
        <v>0.31885123338481097</v>
      </c>
      <c r="AG54" s="14">
        <v>0.27856478116647798</v>
      </c>
      <c r="AH54" s="14">
        <v>0.242882265761521</v>
      </c>
      <c r="AI54" s="14">
        <v>0.22579849334865201</v>
      </c>
      <c r="AJ54" s="14">
        <v>0.227558018194288</v>
      </c>
      <c r="AK54" s="14">
        <v>0.23670860056451501</v>
      </c>
      <c r="AL54" s="14"/>
      <c r="AM54" s="14">
        <v>0.22676400675102801</v>
      </c>
      <c r="AN54" s="14">
        <v>0.244565905833553</v>
      </c>
      <c r="AO54" s="14">
        <v>0.31237351564431098</v>
      </c>
      <c r="AP54" s="14">
        <v>0.30905559278716699</v>
      </c>
      <c r="AQ54" s="14">
        <v>0.22031623467328801</v>
      </c>
      <c r="AR54" s="14"/>
      <c r="AS54" s="14">
        <v>0.29847547449777201</v>
      </c>
      <c r="AT54" s="14">
        <v>0.254102996327014</v>
      </c>
      <c r="AU54" s="14"/>
      <c r="AV54" s="14">
        <v>0.30096806093911699</v>
      </c>
      <c r="AW54" s="14">
        <v>0.25119973814055802</v>
      </c>
      <c r="AX54" s="14">
        <v>0.25187220583932501</v>
      </c>
      <c r="AY54" s="14"/>
      <c r="AZ54" s="14">
        <v>0.332042526950871</v>
      </c>
      <c r="BA54" s="14">
        <v>0.45250772571171899</v>
      </c>
      <c r="BB54" s="14">
        <v>0.213364264147474</v>
      </c>
      <c r="BC54" s="14"/>
      <c r="BD54" s="14">
        <v>0.26076780759457302</v>
      </c>
      <c r="BE54" s="14">
        <v>0.27738248443028402</v>
      </c>
      <c r="BF54" s="14"/>
      <c r="BG54" s="14">
        <v>0.33423772558163301</v>
      </c>
      <c r="BH54" s="14">
        <v>0.25784129599655298</v>
      </c>
      <c r="BI54" s="14"/>
      <c r="BJ54" s="14">
        <v>0.28043634901085501</v>
      </c>
      <c r="BK54" s="14">
        <v>0.26992991185074</v>
      </c>
      <c r="BL54" s="14"/>
      <c r="BM54" s="14">
        <v>0.22505609140479901</v>
      </c>
      <c r="BN54" s="14">
        <v>0.27279414057195001</v>
      </c>
      <c r="BO54" s="14"/>
      <c r="BP54" s="14">
        <v>0.21671963489271001</v>
      </c>
      <c r="BQ54" s="14">
        <v>0.28304103734897401</v>
      </c>
      <c r="BR54" s="14"/>
      <c r="BS54" s="14">
        <v>0.27294445923412503</v>
      </c>
      <c r="BT54" s="14">
        <v>0.27315801361263098</v>
      </c>
      <c r="BU54" s="14"/>
      <c r="BV54" s="14">
        <v>0.26317388154992599</v>
      </c>
      <c r="BW54" s="14">
        <v>0.27637819454412199</v>
      </c>
      <c r="BX54" s="14"/>
      <c r="BY54" s="14">
        <v>0.28891200734454497</v>
      </c>
      <c r="BZ54" s="14">
        <v>0.26992653920151899</v>
      </c>
      <c r="CA54" s="14"/>
      <c r="CB54" s="14">
        <v>0.30016354146865498</v>
      </c>
      <c r="CC54" s="14">
        <v>0.25414783912633898</v>
      </c>
    </row>
    <row r="55" spans="2:81" x14ac:dyDescent="0.3">
      <c r="B55" t="s">
        <v>125</v>
      </c>
      <c r="C55" s="14">
        <v>4.3948916330923501E-2</v>
      </c>
      <c r="D55" s="14">
        <v>6.4727991116363806E-2</v>
      </c>
      <c r="E55" s="14">
        <v>2.3745226029971301E-2</v>
      </c>
      <c r="F55" s="14"/>
      <c r="G55" s="14">
        <v>0.12724010728795801</v>
      </c>
      <c r="H55" s="14">
        <v>4.3907274394991598E-2</v>
      </c>
      <c r="I55" s="14">
        <v>4.5797640758230701E-2</v>
      </c>
      <c r="J55" s="14">
        <v>3.9344933891531E-2</v>
      </c>
      <c r="K55" s="14">
        <v>7.00024930586963E-3</v>
      </c>
      <c r="L55" s="14">
        <v>1.5397645390604E-2</v>
      </c>
      <c r="M55" s="14"/>
      <c r="N55" s="14">
        <v>2.98001652476691E-2</v>
      </c>
      <c r="O55" s="14">
        <v>5.16986265103586E-2</v>
      </c>
      <c r="P55" s="14">
        <v>4.9366609522773303E-2</v>
      </c>
      <c r="Q55" s="14">
        <v>4.7084323698599301E-2</v>
      </c>
      <c r="R55" s="14"/>
      <c r="S55" s="14">
        <v>4.28495169623632E-2</v>
      </c>
      <c r="T55" s="14">
        <v>7.2243118925121698E-3</v>
      </c>
      <c r="U55" s="14">
        <v>6.2902799290907002E-2</v>
      </c>
      <c r="V55" s="14">
        <v>7.8939799070208802E-2</v>
      </c>
      <c r="W55" s="14">
        <v>4.2185219216686803E-2</v>
      </c>
      <c r="X55" s="14">
        <v>3.0655377564569299E-2</v>
      </c>
      <c r="Y55" s="14">
        <v>3.71520884995152E-2</v>
      </c>
      <c r="Z55" s="14">
        <v>4.2589095845509503E-2</v>
      </c>
      <c r="AA55" s="14">
        <v>4.4690490477497499E-2</v>
      </c>
      <c r="AB55" s="14">
        <v>9.0970458806003393E-2</v>
      </c>
      <c r="AC55" s="14">
        <v>0</v>
      </c>
      <c r="AD55" s="14">
        <v>4.4623194438816301E-2</v>
      </c>
      <c r="AE55" s="14"/>
      <c r="AF55" s="14">
        <v>5.9601744645689403E-2</v>
      </c>
      <c r="AG55" s="14">
        <v>9.8929553472556601E-3</v>
      </c>
      <c r="AH55" s="14">
        <v>7.3031613967416004E-2</v>
      </c>
      <c r="AI55" s="14">
        <v>3.6880534184588601E-2</v>
      </c>
      <c r="AJ55" s="14">
        <v>5.5229330843001502E-2</v>
      </c>
      <c r="AK55" s="14">
        <v>3.4588945315308997E-2</v>
      </c>
      <c r="AL55" s="14"/>
      <c r="AM55" s="14">
        <v>2.9524436291261499E-2</v>
      </c>
      <c r="AN55" s="14">
        <v>5.4837988250584599E-2</v>
      </c>
      <c r="AO55" s="14">
        <v>5.8607072254884297E-2</v>
      </c>
      <c r="AP55" s="14">
        <v>4.1351180204154903E-2</v>
      </c>
      <c r="AQ55" s="14">
        <v>0.122237518110368</v>
      </c>
      <c r="AR55" s="14"/>
      <c r="AS55" s="14">
        <v>7.1964528213481899E-2</v>
      </c>
      <c r="AT55" s="14">
        <v>2.7524517647444902E-2</v>
      </c>
      <c r="AU55" s="14"/>
      <c r="AV55" s="14">
        <v>5.6291521536048501E-2</v>
      </c>
      <c r="AW55" s="14">
        <v>0.130995992976982</v>
      </c>
      <c r="AX55" s="14">
        <v>6.8983705344275503E-2</v>
      </c>
      <c r="AY55" s="14"/>
      <c r="AZ55" s="14">
        <v>0</v>
      </c>
      <c r="BA55" s="14">
        <v>0.141643392217839</v>
      </c>
      <c r="BB55" s="14">
        <v>8.5722163919740593E-2</v>
      </c>
      <c r="BC55" s="14"/>
      <c r="BD55" s="14">
        <v>6.7798583286917596E-2</v>
      </c>
      <c r="BE55" s="14">
        <v>2.8234891370400299E-2</v>
      </c>
      <c r="BF55" s="14"/>
      <c r="BG55" s="14">
        <v>0.101137208533902</v>
      </c>
      <c r="BH55" s="14">
        <v>3.3062488155924802E-2</v>
      </c>
      <c r="BI55" s="14"/>
      <c r="BJ55" s="14">
        <v>0.106789784218237</v>
      </c>
      <c r="BK55" s="14">
        <v>3.6926338791797499E-2</v>
      </c>
      <c r="BL55" s="14"/>
      <c r="BM55" s="14">
        <v>8.0728106026198704E-2</v>
      </c>
      <c r="BN55" s="14">
        <v>3.9797046079340703E-2</v>
      </c>
      <c r="BO55" s="14"/>
      <c r="BP55" s="14">
        <v>3.3724929604335298E-2</v>
      </c>
      <c r="BQ55" s="14">
        <v>4.4744008418368501E-2</v>
      </c>
      <c r="BR55" s="14"/>
      <c r="BS55" s="14">
        <v>0.120903880015665</v>
      </c>
      <c r="BT55" s="14">
        <v>3.4245006214423598E-2</v>
      </c>
      <c r="BU55" s="14"/>
      <c r="BV55" s="14">
        <v>8.9633962285156105E-2</v>
      </c>
      <c r="BW55" s="14">
        <v>0.13189326305138799</v>
      </c>
      <c r="BX55" s="14"/>
      <c r="BY55" s="14">
        <v>0.15788155733076201</v>
      </c>
      <c r="BZ55" s="14">
        <v>2.97201778582846E-2</v>
      </c>
      <c r="CA55" s="14"/>
      <c r="CB55" s="14">
        <v>4.5540003822568398E-2</v>
      </c>
      <c r="CC55" s="14">
        <v>4.2551436065279398E-2</v>
      </c>
    </row>
    <row r="56" spans="2:81" x14ac:dyDescent="0.3">
      <c r="B56" t="s">
        <v>126</v>
      </c>
      <c r="C56" s="14">
        <v>1.2537026719555601E-2</v>
      </c>
      <c r="D56" s="14">
        <v>1.00871630192965E-2</v>
      </c>
      <c r="E56" s="14">
        <v>1.49535453784877E-2</v>
      </c>
      <c r="F56" s="14"/>
      <c r="G56" s="14">
        <v>2.83507373453541E-2</v>
      </c>
      <c r="H56" s="14">
        <v>1.03013297107468E-2</v>
      </c>
      <c r="I56" s="14">
        <v>4.2009027397127202E-3</v>
      </c>
      <c r="J56" s="14">
        <v>2.9772621001735999E-2</v>
      </c>
      <c r="K56" s="14">
        <v>0</v>
      </c>
      <c r="L56" s="14">
        <v>4.9711786360748401E-3</v>
      </c>
      <c r="M56" s="14"/>
      <c r="N56" s="14">
        <v>1.3344715435636E-2</v>
      </c>
      <c r="O56" s="14">
        <v>1.51772846418622E-2</v>
      </c>
      <c r="P56" s="14">
        <v>9.1788347693519505E-3</v>
      </c>
      <c r="Q56" s="14">
        <v>1.2077969450085E-2</v>
      </c>
      <c r="R56" s="14"/>
      <c r="S56" s="14">
        <v>5.1313354936062903E-3</v>
      </c>
      <c r="T56" s="14">
        <v>0</v>
      </c>
      <c r="U56" s="14">
        <v>1.3027146826615999E-2</v>
      </c>
      <c r="V56" s="14">
        <v>2.31473499097903E-2</v>
      </c>
      <c r="W56" s="14">
        <v>0</v>
      </c>
      <c r="X56" s="14">
        <v>1.0601538680393E-2</v>
      </c>
      <c r="Y56" s="14">
        <v>1.1512723131837901E-2</v>
      </c>
      <c r="Z56" s="14">
        <v>2.2165253990605701E-2</v>
      </c>
      <c r="AA56" s="14">
        <v>7.8501864081960797E-3</v>
      </c>
      <c r="AB56" s="14">
        <v>3.43288276232517E-2</v>
      </c>
      <c r="AC56" s="14">
        <v>1.7520118164515E-2</v>
      </c>
      <c r="AD56" s="14">
        <v>3.6919618280823303E-2</v>
      </c>
      <c r="AE56" s="14"/>
      <c r="AF56" s="14">
        <v>1.1001081667526299E-2</v>
      </c>
      <c r="AG56" s="14">
        <v>2.3831989197515498E-2</v>
      </c>
      <c r="AH56" s="14">
        <v>0</v>
      </c>
      <c r="AI56" s="14">
        <v>1.2193123754338699E-2</v>
      </c>
      <c r="AJ56" s="14">
        <v>1.0307279166977001E-2</v>
      </c>
      <c r="AK56" s="14">
        <v>0</v>
      </c>
      <c r="AL56" s="14"/>
      <c r="AM56" s="14">
        <v>2.0567057230233599E-2</v>
      </c>
      <c r="AN56" s="14">
        <v>4.9204597901162297E-3</v>
      </c>
      <c r="AO56" s="14">
        <v>6.3299448024061204E-3</v>
      </c>
      <c r="AP56" s="14">
        <v>1.41908483408299E-2</v>
      </c>
      <c r="AQ56" s="14">
        <v>4.97479238255331E-2</v>
      </c>
      <c r="AR56" s="14"/>
      <c r="AS56" s="14">
        <v>1.24959922316013E-2</v>
      </c>
      <c r="AT56" s="14">
        <v>1.27507998791744E-2</v>
      </c>
      <c r="AU56" s="14"/>
      <c r="AV56" s="14">
        <v>5.4068975465092596E-3</v>
      </c>
      <c r="AW56" s="14">
        <v>3.00425333267525E-2</v>
      </c>
      <c r="AX56" s="14">
        <v>1.0276781728175E-2</v>
      </c>
      <c r="AY56" s="14"/>
      <c r="AZ56" s="14">
        <v>0</v>
      </c>
      <c r="BA56" s="14">
        <v>0</v>
      </c>
      <c r="BB56" s="14">
        <v>1.60145279340566E-2</v>
      </c>
      <c r="BC56" s="14"/>
      <c r="BD56" s="14">
        <v>1.4979554105200099E-2</v>
      </c>
      <c r="BE56" s="14">
        <v>1.0953013148785501E-2</v>
      </c>
      <c r="BF56" s="14"/>
      <c r="BG56" s="14">
        <v>1.0707107094709799E-2</v>
      </c>
      <c r="BH56" s="14">
        <v>1.2950386219323901E-2</v>
      </c>
      <c r="BI56" s="14"/>
      <c r="BJ56" s="14">
        <v>1.02843713678668E-2</v>
      </c>
      <c r="BK56" s="14">
        <v>1.3096700240345E-2</v>
      </c>
      <c r="BL56" s="14"/>
      <c r="BM56" s="14">
        <v>2.2828671922563801E-2</v>
      </c>
      <c r="BN56" s="14">
        <v>1.1643901666009E-2</v>
      </c>
      <c r="BO56" s="14"/>
      <c r="BP56" s="14">
        <v>1.5056425958545699E-2</v>
      </c>
      <c r="BQ56" s="14">
        <v>1.21440159215038E-2</v>
      </c>
      <c r="BR56" s="14"/>
      <c r="BS56" s="14">
        <v>1.5549955199094599E-2</v>
      </c>
      <c r="BT56" s="14">
        <v>7.2258286514105497E-3</v>
      </c>
      <c r="BU56" s="14"/>
      <c r="BV56" s="14">
        <v>1.8095772900474899E-2</v>
      </c>
      <c r="BW56" s="14">
        <v>1.4655262539500599E-2</v>
      </c>
      <c r="BX56" s="14"/>
      <c r="BY56" s="14">
        <v>1.0631709195132099E-2</v>
      </c>
      <c r="BZ56" s="14">
        <v>1.1902058823939301E-2</v>
      </c>
      <c r="CA56" s="14"/>
      <c r="CB56" s="14">
        <v>1.13524968460482E-2</v>
      </c>
      <c r="CC56" s="14">
        <v>1.0718880469011E-2</v>
      </c>
    </row>
    <row r="57" spans="2:81" x14ac:dyDescent="0.3">
      <c r="B57" t="s">
        <v>106</v>
      </c>
      <c r="C57" s="14">
        <v>1.27616951527697E-2</v>
      </c>
      <c r="D57" s="14">
        <v>1.40529785703076E-2</v>
      </c>
      <c r="E57" s="14">
        <v>1.1525694734025101E-2</v>
      </c>
      <c r="F57" s="14"/>
      <c r="G57" s="14">
        <v>6.5922012517613199E-3</v>
      </c>
      <c r="H57" s="14">
        <v>1.75903300833802E-2</v>
      </c>
      <c r="I57" s="14">
        <v>1.7362254259714299E-2</v>
      </c>
      <c r="J57" s="14">
        <v>1.7137684009988802E-2</v>
      </c>
      <c r="K57" s="14">
        <v>1.27841961890021E-2</v>
      </c>
      <c r="L57" s="14">
        <v>5.6347835381453798E-3</v>
      </c>
      <c r="M57" s="14"/>
      <c r="N57" s="14">
        <v>3.4314452960544401E-3</v>
      </c>
      <c r="O57" s="14">
        <v>2.1844491667402301E-2</v>
      </c>
      <c r="P57" s="14">
        <v>1.3190672648381399E-2</v>
      </c>
      <c r="Q57" s="14">
        <v>1.32145942596411E-2</v>
      </c>
      <c r="R57" s="14"/>
      <c r="S57" s="14">
        <v>6.3963179596865103E-3</v>
      </c>
      <c r="T57" s="14">
        <v>1.41043711480302E-2</v>
      </c>
      <c r="U57" s="14">
        <v>2.6375154741405501E-2</v>
      </c>
      <c r="V57" s="14">
        <v>0</v>
      </c>
      <c r="W57" s="14">
        <v>0</v>
      </c>
      <c r="X57" s="14">
        <v>2.21388076952415E-2</v>
      </c>
      <c r="Y57" s="14">
        <v>1.32584187494928E-2</v>
      </c>
      <c r="Z57" s="14">
        <v>2.1667362180065201E-2</v>
      </c>
      <c r="AA57" s="14">
        <v>8.1384769835171795E-3</v>
      </c>
      <c r="AB57" s="14">
        <v>2.18191802513285E-2</v>
      </c>
      <c r="AC57" s="14">
        <v>0</v>
      </c>
      <c r="AD57" s="14">
        <v>3.8164944701826201E-2</v>
      </c>
      <c r="AE57" s="14"/>
      <c r="AF57" s="14">
        <v>1.1260445590967699E-2</v>
      </c>
      <c r="AG57" s="14">
        <v>4.6268702789876897E-3</v>
      </c>
      <c r="AH57" s="14">
        <v>0</v>
      </c>
      <c r="AI57" s="14">
        <v>1.7203071280305699E-2</v>
      </c>
      <c r="AJ57" s="14">
        <v>1.3519930289477599E-2</v>
      </c>
      <c r="AK57" s="14">
        <v>1.96043645889496E-2</v>
      </c>
      <c r="AL57" s="14"/>
      <c r="AM57" s="14">
        <v>1.6235386439886298E-2</v>
      </c>
      <c r="AN57" s="14">
        <v>0</v>
      </c>
      <c r="AO57" s="14">
        <v>1.8891683874932001E-2</v>
      </c>
      <c r="AP57" s="14">
        <v>1.4599543034945201E-2</v>
      </c>
      <c r="AQ57" s="14">
        <v>0</v>
      </c>
      <c r="AR57" s="14"/>
      <c r="AS57" s="14">
        <v>1.0392914496885199E-2</v>
      </c>
      <c r="AT57" s="14">
        <v>1.43984879420627E-2</v>
      </c>
      <c r="AU57" s="14"/>
      <c r="AV57" s="14">
        <v>0</v>
      </c>
      <c r="AW57" s="14">
        <v>1.8350669517983101E-2</v>
      </c>
      <c r="AX57" s="14">
        <v>9.7582488086498508E-3</v>
      </c>
      <c r="AY57" s="14"/>
      <c r="AZ57" s="14">
        <v>0</v>
      </c>
      <c r="BA57" s="14">
        <v>2.1701918018480499E-2</v>
      </c>
      <c r="BB57" s="14">
        <v>0</v>
      </c>
      <c r="BC57" s="14"/>
      <c r="BD57" s="14">
        <v>1.45053494283842E-2</v>
      </c>
      <c r="BE57" s="14">
        <v>1.1642918392743E-2</v>
      </c>
      <c r="BF57" s="14"/>
      <c r="BG57" s="14">
        <v>1.22359476116926E-2</v>
      </c>
      <c r="BH57" s="14">
        <v>1.29231653219907E-2</v>
      </c>
      <c r="BI57" s="14"/>
      <c r="BJ57" s="14">
        <v>2.3561091630443901E-2</v>
      </c>
      <c r="BK57" s="14">
        <v>1.20970182713338E-2</v>
      </c>
      <c r="BL57" s="14"/>
      <c r="BM57" s="14">
        <v>3.12274184948724E-2</v>
      </c>
      <c r="BN57" s="14">
        <v>1.1032602075630201E-2</v>
      </c>
      <c r="BO57" s="14"/>
      <c r="BP57" s="14">
        <v>1.45686045449138E-2</v>
      </c>
      <c r="BQ57" s="14">
        <v>1.13800922112299E-2</v>
      </c>
      <c r="BR57" s="14"/>
      <c r="BS57" s="14">
        <v>5.7352677813752601E-3</v>
      </c>
      <c r="BT57" s="14">
        <v>1.1280091025463301E-2</v>
      </c>
      <c r="BU57" s="14"/>
      <c r="BV57" s="14">
        <v>0</v>
      </c>
      <c r="BW57" s="14">
        <v>7.7508488585357202E-3</v>
      </c>
      <c r="BX57" s="14"/>
      <c r="BY57" s="14">
        <v>2.1250161160237601E-2</v>
      </c>
      <c r="BZ57" s="14">
        <v>1.0937684314893E-2</v>
      </c>
      <c r="CA57" s="14"/>
      <c r="CB57" s="14">
        <v>6.0316607234967403E-3</v>
      </c>
      <c r="CC57" s="14">
        <v>1.4874192927188499E-2</v>
      </c>
    </row>
    <row r="58" spans="2:81" x14ac:dyDescent="0.3">
      <c r="B58" t="s">
        <v>127</v>
      </c>
      <c r="C58" s="14">
        <v>0.93075236179675103</v>
      </c>
      <c r="D58" s="14">
        <v>0.91113186729403195</v>
      </c>
      <c r="E58" s="14">
        <v>0.94977553385751601</v>
      </c>
      <c r="F58" s="14"/>
      <c r="G58" s="14">
        <v>0.83781695411492696</v>
      </c>
      <c r="H58" s="14">
        <v>0.92820106581088102</v>
      </c>
      <c r="I58" s="14">
        <v>0.93263920224234198</v>
      </c>
      <c r="J58" s="14">
        <v>0.91374476109674396</v>
      </c>
      <c r="K58" s="14">
        <v>0.98021555450512798</v>
      </c>
      <c r="L58" s="14">
        <v>0.97399639243517599</v>
      </c>
      <c r="M58" s="14"/>
      <c r="N58" s="14">
        <v>0.95342367402063999</v>
      </c>
      <c r="O58" s="14">
        <v>0.91127959718037699</v>
      </c>
      <c r="P58" s="14">
        <v>0.92826388305949303</v>
      </c>
      <c r="Q58" s="14">
        <v>0.92762311259167496</v>
      </c>
      <c r="R58" s="14"/>
      <c r="S58" s="14">
        <v>0.94562282958434396</v>
      </c>
      <c r="T58" s="14">
        <v>0.97867131695945797</v>
      </c>
      <c r="U58" s="14">
        <v>0.89769489914107103</v>
      </c>
      <c r="V58" s="14">
        <v>0.89791285102000096</v>
      </c>
      <c r="W58" s="14">
        <v>0.95781478078331295</v>
      </c>
      <c r="X58" s="14">
        <v>0.93660427605979601</v>
      </c>
      <c r="Y58" s="14">
        <v>0.93807676961915398</v>
      </c>
      <c r="Z58" s="14">
        <v>0.91357828798382001</v>
      </c>
      <c r="AA58" s="14">
        <v>0.93932084613078903</v>
      </c>
      <c r="AB58" s="14">
        <v>0.85288153331941696</v>
      </c>
      <c r="AC58" s="14">
        <v>0.98247988183548496</v>
      </c>
      <c r="AD58" s="14">
        <v>0.880292242578534</v>
      </c>
      <c r="AE58" s="14"/>
      <c r="AF58" s="14">
        <v>0.91813672809581703</v>
      </c>
      <c r="AG58" s="14">
        <v>0.96164818517624095</v>
      </c>
      <c r="AH58" s="14">
        <v>0.92696838603258402</v>
      </c>
      <c r="AI58" s="14">
        <v>0.933723270780767</v>
      </c>
      <c r="AJ58" s="14">
        <v>0.92094345970054403</v>
      </c>
      <c r="AK58" s="14">
        <v>0.94580669009574103</v>
      </c>
      <c r="AL58" s="14"/>
      <c r="AM58" s="14">
        <v>0.93367312003861902</v>
      </c>
      <c r="AN58" s="14">
        <v>0.94024155195929904</v>
      </c>
      <c r="AO58" s="14">
        <v>0.91617129906777806</v>
      </c>
      <c r="AP58" s="14">
        <v>0.92985842842007005</v>
      </c>
      <c r="AQ58" s="14">
        <v>0.82801455806409896</v>
      </c>
      <c r="AR58" s="14"/>
      <c r="AS58" s="14">
        <v>0.90514656505803204</v>
      </c>
      <c r="AT58" s="14">
        <v>0.94532619453131805</v>
      </c>
      <c r="AU58" s="14"/>
      <c r="AV58" s="14">
        <v>0.93830158091744198</v>
      </c>
      <c r="AW58" s="14">
        <v>0.82061080417828303</v>
      </c>
      <c r="AX58" s="14">
        <v>0.91098126411889901</v>
      </c>
      <c r="AY58" s="14"/>
      <c r="AZ58" s="14">
        <v>1</v>
      </c>
      <c r="BA58" s="14">
        <v>0.83665468976368096</v>
      </c>
      <c r="BB58" s="14">
        <v>0.89826330814620303</v>
      </c>
      <c r="BC58" s="14"/>
      <c r="BD58" s="14">
        <v>0.90271651317949797</v>
      </c>
      <c r="BE58" s="14">
        <v>0.94916917708807103</v>
      </c>
      <c r="BF58" s="14"/>
      <c r="BG58" s="14">
        <v>0.87591973675969603</v>
      </c>
      <c r="BH58" s="14">
        <v>0.94106396030276096</v>
      </c>
      <c r="BI58" s="14"/>
      <c r="BJ58" s="14">
        <v>0.85936475278345303</v>
      </c>
      <c r="BK58" s="14">
        <v>0.93787994269652397</v>
      </c>
      <c r="BL58" s="14"/>
      <c r="BM58" s="14">
        <v>0.86521580355636496</v>
      </c>
      <c r="BN58" s="14">
        <v>0.93752645017902003</v>
      </c>
      <c r="BO58" s="14"/>
      <c r="BP58" s="14">
        <v>0.93665003989220497</v>
      </c>
      <c r="BQ58" s="14">
        <v>0.93173188344889801</v>
      </c>
      <c r="BR58" s="14"/>
      <c r="BS58" s="14">
        <v>0.85781089700386504</v>
      </c>
      <c r="BT58" s="14">
        <v>0.94724907410870296</v>
      </c>
      <c r="BU58" s="14"/>
      <c r="BV58" s="14">
        <v>0.892270264814369</v>
      </c>
      <c r="BW58" s="14">
        <v>0.84570062555057501</v>
      </c>
      <c r="BX58" s="14"/>
      <c r="BY58" s="14">
        <v>0.81023657231386903</v>
      </c>
      <c r="BZ58" s="14">
        <v>0.94744007900288296</v>
      </c>
      <c r="CA58" s="14"/>
      <c r="CB58" s="14">
        <v>0.93707583860788701</v>
      </c>
      <c r="CC58" s="14">
        <v>0.93185549053852101</v>
      </c>
    </row>
    <row r="59" spans="2:81" x14ac:dyDescent="0.3">
      <c r="B59" t="s">
        <v>93</v>
      </c>
      <c r="C59" s="14">
        <v>-0.91799066664398099</v>
      </c>
      <c r="D59" s="14">
        <v>-0.89707888872372399</v>
      </c>
      <c r="E59" s="14">
        <v>-0.93824983912349103</v>
      </c>
      <c r="F59" s="14"/>
      <c r="G59" s="14">
        <v>-0.831224752863165</v>
      </c>
      <c r="H59" s="14">
        <v>-0.91061073572750095</v>
      </c>
      <c r="I59" s="14">
        <v>-0.91527694798262804</v>
      </c>
      <c r="J59" s="14">
        <v>-0.89660707708675502</v>
      </c>
      <c r="K59" s="14">
        <v>-0.96743135831612603</v>
      </c>
      <c r="L59" s="14">
        <v>-0.96836160889703005</v>
      </c>
      <c r="M59" s="14"/>
      <c r="N59" s="14">
        <v>-0.949992228724586</v>
      </c>
      <c r="O59" s="14">
        <v>-0.889435105512975</v>
      </c>
      <c r="P59" s="14">
        <v>-0.915073210411112</v>
      </c>
      <c r="Q59" s="14">
        <v>-0.91440851833203296</v>
      </c>
      <c r="R59" s="14"/>
      <c r="S59" s="14">
        <v>-0.93922651162465798</v>
      </c>
      <c r="T59" s="14">
        <v>-0.96456694581142699</v>
      </c>
      <c r="U59" s="14">
        <v>-0.87131974439966597</v>
      </c>
      <c r="V59" s="14">
        <v>-0.89791285102000096</v>
      </c>
      <c r="W59" s="14">
        <v>-0.95781478078331295</v>
      </c>
      <c r="X59" s="14">
        <v>-0.914465468364555</v>
      </c>
      <c r="Y59" s="14">
        <v>-0.92481835086966102</v>
      </c>
      <c r="Z59" s="14">
        <v>-0.89191092580375497</v>
      </c>
      <c r="AA59" s="14">
        <v>-0.93118236914727204</v>
      </c>
      <c r="AB59" s="14">
        <v>-0.83106235306808796</v>
      </c>
      <c r="AC59" s="14">
        <v>-0.98247988183548496</v>
      </c>
      <c r="AD59" s="14">
        <v>-0.84212729787670804</v>
      </c>
      <c r="AE59" s="14"/>
      <c r="AF59" s="14">
        <v>-0.90687628250484897</v>
      </c>
      <c r="AG59" s="14">
        <v>-0.95702131489725395</v>
      </c>
      <c r="AH59" s="14">
        <v>-0.92696838603258402</v>
      </c>
      <c r="AI59" s="14">
        <v>-0.91652019950046104</v>
      </c>
      <c r="AJ59" s="14">
        <v>-0.90742352941106597</v>
      </c>
      <c r="AK59" s="14">
        <v>-0.92620232550679205</v>
      </c>
      <c r="AL59" s="14"/>
      <c r="AM59" s="14">
        <v>-0.91743773359873204</v>
      </c>
      <c r="AN59" s="14">
        <v>-0.94024155195929904</v>
      </c>
      <c r="AO59" s="14">
        <v>-0.89727961519284605</v>
      </c>
      <c r="AP59" s="14">
        <v>-0.91525888538512501</v>
      </c>
      <c r="AQ59" s="14">
        <v>-0.82801455806409896</v>
      </c>
      <c r="AR59" s="14"/>
      <c r="AS59" s="14">
        <v>-0.89475365056114697</v>
      </c>
      <c r="AT59" s="14">
        <v>-0.93092770658925506</v>
      </c>
      <c r="AU59" s="14"/>
      <c r="AV59" s="14">
        <v>-0.93830158091744198</v>
      </c>
      <c r="AW59" s="14">
        <v>-0.802260134660299</v>
      </c>
      <c r="AX59" s="14">
        <v>-0.90122301531024995</v>
      </c>
      <c r="AY59" s="14"/>
      <c r="AZ59" s="14">
        <v>-1</v>
      </c>
      <c r="BA59" s="14">
        <v>-0.81495277174519998</v>
      </c>
      <c r="BB59" s="14">
        <v>-0.89826330814620303</v>
      </c>
      <c r="BC59" s="14"/>
      <c r="BD59" s="14">
        <v>-0.88821116375111397</v>
      </c>
      <c r="BE59" s="14">
        <v>-0.93752625869532802</v>
      </c>
      <c r="BF59" s="14"/>
      <c r="BG59" s="14">
        <v>-0.86368378914800303</v>
      </c>
      <c r="BH59" s="14">
        <v>-0.92814079498076996</v>
      </c>
      <c r="BI59" s="14"/>
      <c r="BJ59" s="14">
        <v>-0.83580366115300897</v>
      </c>
      <c r="BK59" s="14">
        <v>-0.92578292442518995</v>
      </c>
      <c r="BL59" s="14"/>
      <c r="BM59" s="14">
        <v>-0.83398838506149298</v>
      </c>
      <c r="BN59" s="14">
        <v>-0.92649384810338997</v>
      </c>
      <c r="BO59" s="14"/>
      <c r="BP59" s="14">
        <v>-0.92208143534729103</v>
      </c>
      <c r="BQ59" s="14">
        <v>-0.92035179123766797</v>
      </c>
      <c r="BR59" s="14"/>
      <c r="BS59" s="14">
        <v>-0.85207562922249003</v>
      </c>
      <c r="BT59" s="14">
        <v>-0.93596898308323895</v>
      </c>
      <c r="BU59" s="14"/>
      <c r="BV59" s="14">
        <v>-0.892270264814369</v>
      </c>
      <c r="BW59" s="14">
        <v>-0.83794977669203996</v>
      </c>
      <c r="BX59" s="14"/>
      <c r="BY59" s="14">
        <v>-0.788986411153631</v>
      </c>
      <c r="BZ59" s="14">
        <v>-0.93650239468799001</v>
      </c>
      <c r="CA59" s="14"/>
      <c r="CB59" s="14">
        <v>-0.93104417788438998</v>
      </c>
      <c r="CC59" s="14">
        <v>-0.91698129761133296</v>
      </c>
    </row>
    <row r="60" spans="2:81" x14ac:dyDescent="0.3">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row>
    <row r="61" spans="2:81" x14ac:dyDescent="0.3">
      <c r="B61" s="6" t="s">
        <v>130</v>
      </c>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row>
    <row r="62" spans="2:81" x14ac:dyDescent="0.3">
      <c r="B62" s="24" t="s">
        <v>97</v>
      </c>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row>
    <row r="63" spans="2:81" x14ac:dyDescent="0.3">
      <c r="B63" t="s">
        <v>123</v>
      </c>
      <c r="C63" s="14">
        <v>0.38292490398527601</v>
      </c>
      <c r="D63" s="14">
        <v>0.37364291444217201</v>
      </c>
      <c r="E63" s="14">
        <v>0.39273353270359901</v>
      </c>
      <c r="F63" s="14"/>
      <c r="G63" s="14">
        <v>0.31046032658652201</v>
      </c>
      <c r="H63" s="14">
        <v>0.37177118045358598</v>
      </c>
      <c r="I63" s="14">
        <v>0.36976107155536603</v>
      </c>
      <c r="J63" s="14">
        <v>0.38423850161900502</v>
      </c>
      <c r="K63" s="14">
        <v>0.36391130691350898</v>
      </c>
      <c r="L63" s="14">
        <v>0.46293635333652</v>
      </c>
      <c r="M63" s="14"/>
      <c r="N63" s="14">
        <v>0.41680566245853201</v>
      </c>
      <c r="O63" s="14">
        <v>0.33291255514018903</v>
      </c>
      <c r="P63" s="14">
        <v>0.36594455054878999</v>
      </c>
      <c r="Q63" s="14">
        <v>0.411147997546777</v>
      </c>
      <c r="R63" s="14"/>
      <c r="S63" s="14">
        <v>0.36484741081389599</v>
      </c>
      <c r="T63" s="14">
        <v>0.42724911094329598</v>
      </c>
      <c r="U63" s="14">
        <v>0.485852270972078</v>
      </c>
      <c r="V63" s="14">
        <v>0.36554265094400401</v>
      </c>
      <c r="W63" s="14">
        <v>0.34280404961465599</v>
      </c>
      <c r="X63" s="14">
        <v>0.44946994589828598</v>
      </c>
      <c r="Y63" s="14">
        <v>0.36129687038506803</v>
      </c>
      <c r="Z63" s="14">
        <v>0.17848656562117399</v>
      </c>
      <c r="AA63" s="14">
        <v>0.34035192843001799</v>
      </c>
      <c r="AB63" s="14">
        <v>0.30928648792755598</v>
      </c>
      <c r="AC63" s="14">
        <v>0.51511589198999597</v>
      </c>
      <c r="AD63" s="14">
        <v>0.43373794476319399</v>
      </c>
      <c r="AE63" s="14"/>
      <c r="AF63" s="14">
        <v>0.344820366529342</v>
      </c>
      <c r="AG63" s="14">
        <v>0.41047992891386997</v>
      </c>
      <c r="AH63" s="14">
        <v>0.40246434020855998</v>
      </c>
      <c r="AI63" s="14">
        <v>0.39074201093146499</v>
      </c>
      <c r="AJ63" s="14">
        <v>0.45146072055751202</v>
      </c>
      <c r="AK63" s="14">
        <v>0.36220566406532101</v>
      </c>
      <c r="AL63" s="14"/>
      <c r="AM63" s="14">
        <v>0.40080767168626802</v>
      </c>
      <c r="AN63" s="14">
        <v>0.37712454462539602</v>
      </c>
      <c r="AO63" s="14">
        <v>0.340110449131384</v>
      </c>
      <c r="AP63" s="14">
        <v>0.37747431932499598</v>
      </c>
      <c r="AQ63" s="14">
        <v>0.52060264274549795</v>
      </c>
      <c r="AR63" s="14"/>
      <c r="AS63" s="14">
        <v>0.36498200042393703</v>
      </c>
      <c r="AT63" s="14">
        <v>0.388940588572047</v>
      </c>
      <c r="AU63" s="14"/>
      <c r="AV63" s="14">
        <v>0.39833668511829701</v>
      </c>
      <c r="AW63" s="14">
        <v>0.28301198351668699</v>
      </c>
      <c r="AX63" s="14">
        <v>0.388122397725089</v>
      </c>
      <c r="AY63" s="14"/>
      <c r="AZ63" s="14">
        <v>0.46060403946023898</v>
      </c>
      <c r="BA63" s="14">
        <v>0.449786221224038</v>
      </c>
      <c r="BB63" s="14">
        <v>0.33648133040147199</v>
      </c>
      <c r="BC63" s="14"/>
      <c r="BD63" s="14">
        <v>0.40359686415559298</v>
      </c>
      <c r="BE63" s="14">
        <v>0.368781923910179</v>
      </c>
      <c r="BF63" s="14"/>
      <c r="BG63" s="14">
        <v>0.33550260114258001</v>
      </c>
      <c r="BH63" s="14">
        <v>0.39159582407284599</v>
      </c>
      <c r="BI63" s="14"/>
      <c r="BJ63" s="14">
        <v>0.40612950262110598</v>
      </c>
      <c r="BK63" s="14">
        <v>0.37385551914751097</v>
      </c>
      <c r="BL63" s="14"/>
      <c r="BM63" s="14">
        <v>0.38568384927117899</v>
      </c>
      <c r="BN63" s="14">
        <v>0.38546105790198398</v>
      </c>
      <c r="BO63" s="14"/>
      <c r="BP63" s="14">
        <v>0.46698682037627298</v>
      </c>
      <c r="BQ63" s="14">
        <v>0.36078072017055401</v>
      </c>
      <c r="BR63" s="14"/>
      <c r="BS63" s="14">
        <v>0.38219692043351799</v>
      </c>
      <c r="BT63" s="14">
        <v>0.37769216091929703</v>
      </c>
      <c r="BU63" s="14"/>
      <c r="BV63" s="14">
        <v>0.36379812414009899</v>
      </c>
      <c r="BW63" s="14">
        <v>0.38866292464904401</v>
      </c>
      <c r="BX63" s="14"/>
      <c r="BY63" s="14">
        <v>0.40391445484219501</v>
      </c>
      <c r="BZ63" s="14">
        <v>0.38068627702794</v>
      </c>
      <c r="CA63" s="14"/>
      <c r="CB63" s="14">
        <v>0.37378819635851102</v>
      </c>
      <c r="CC63" s="14">
        <v>0.385042327462149</v>
      </c>
    </row>
    <row r="64" spans="2:81" x14ac:dyDescent="0.3">
      <c r="B64" t="s">
        <v>124</v>
      </c>
      <c r="C64" s="14">
        <v>0.40267068117418298</v>
      </c>
      <c r="D64" s="14">
        <v>0.392217304664218</v>
      </c>
      <c r="E64" s="14">
        <v>0.41171480954022299</v>
      </c>
      <c r="F64" s="14"/>
      <c r="G64" s="14">
        <v>0.46396483745968298</v>
      </c>
      <c r="H64" s="14">
        <v>0.432965020409384</v>
      </c>
      <c r="I64" s="14">
        <v>0.40506789860745601</v>
      </c>
      <c r="J64" s="14">
        <v>0.38616739821865897</v>
      </c>
      <c r="K64" s="14">
        <v>0.44911303037441702</v>
      </c>
      <c r="L64" s="14">
        <v>0.31728171271195998</v>
      </c>
      <c r="M64" s="14"/>
      <c r="N64" s="14">
        <v>0.39460594155685502</v>
      </c>
      <c r="O64" s="14">
        <v>0.41380807538385</v>
      </c>
      <c r="P64" s="14">
        <v>0.412327331554381</v>
      </c>
      <c r="Q64" s="14">
        <v>0.38996799541413302</v>
      </c>
      <c r="R64" s="14"/>
      <c r="S64" s="14">
        <v>0.40630263018241097</v>
      </c>
      <c r="T64" s="14">
        <v>0.35500969904097901</v>
      </c>
      <c r="U64" s="14">
        <v>0.32590828353373602</v>
      </c>
      <c r="V64" s="14">
        <v>0.42367386869118001</v>
      </c>
      <c r="W64" s="14">
        <v>0.47472090050899501</v>
      </c>
      <c r="X64" s="14">
        <v>0.41697189833029402</v>
      </c>
      <c r="Y64" s="14">
        <v>0.40970159023748798</v>
      </c>
      <c r="Z64" s="14">
        <v>0.44481918375999402</v>
      </c>
      <c r="AA64" s="14">
        <v>0.44254898870603698</v>
      </c>
      <c r="AB64" s="14">
        <v>0.42668977439711397</v>
      </c>
      <c r="AC64" s="14">
        <v>0.344021817391026</v>
      </c>
      <c r="AD64" s="14">
        <v>0.325403748833068</v>
      </c>
      <c r="AE64" s="14"/>
      <c r="AF64" s="14">
        <v>0.46747926471265899</v>
      </c>
      <c r="AG64" s="14">
        <v>0.38770874349002499</v>
      </c>
      <c r="AH64" s="14">
        <v>0.42509708979676297</v>
      </c>
      <c r="AI64" s="14">
        <v>0.34350872894866302</v>
      </c>
      <c r="AJ64" s="14">
        <v>0.372341124805596</v>
      </c>
      <c r="AK64" s="14">
        <v>0.36412225693463401</v>
      </c>
      <c r="AL64" s="14"/>
      <c r="AM64" s="14">
        <v>0.36821842426330098</v>
      </c>
      <c r="AN64" s="14">
        <v>0.39439433193551898</v>
      </c>
      <c r="AO64" s="14">
        <v>0.42845899785276598</v>
      </c>
      <c r="AP64" s="14">
        <v>0.42854124023307899</v>
      </c>
      <c r="AQ64" s="14">
        <v>0.479397357254502</v>
      </c>
      <c r="AR64" s="14"/>
      <c r="AS64" s="14">
        <v>0.43682640135834699</v>
      </c>
      <c r="AT64" s="14">
        <v>0.38637043759762202</v>
      </c>
      <c r="AU64" s="14"/>
      <c r="AV64" s="14">
        <v>0.44702974268498902</v>
      </c>
      <c r="AW64" s="14">
        <v>0.51258282993551396</v>
      </c>
      <c r="AX64" s="14">
        <v>0.382548810798373</v>
      </c>
      <c r="AY64" s="14"/>
      <c r="AZ64" s="14">
        <v>0.33955488357622299</v>
      </c>
      <c r="BA64" s="14">
        <v>0.47549266400787499</v>
      </c>
      <c r="BB64" s="14">
        <v>0.472954566107955</v>
      </c>
      <c r="BC64" s="14"/>
      <c r="BD64" s="14">
        <v>0.39821566303175399</v>
      </c>
      <c r="BE64" s="14">
        <v>0.40535914009818602</v>
      </c>
      <c r="BF64" s="14"/>
      <c r="BG64" s="14">
        <v>0.49086797015177902</v>
      </c>
      <c r="BH64" s="14">
        <v>0.38509196965230502</v>
      </c>
      <c r="BI64" s="14"/>
      <c r="BJ64" s="14">
        <v>0.45827314340776099</v>
      </c>
      <c r="BK64" s="14">
        <v>0.40132606730092901</v>
      </c>
      <c r="BL64" s="14"/>
      <c r="BM64" s="14">
        <v>0.39249038153930399</v>
      </c>
      <c r="BN64" s="14">
        <v>0.40037146445486199</v>
      </c>
      <c r="BO64" s="14"/>
      <c r="BP64" s="14">
        <v>0.328004481421591</v>
      </c>
      <c r="BQ64" s="14">
        <v>0.41818797463945301</v>
      </c>
      <c r="BR64" s="14"/>
      <c r="BS64" s="14">
        <v>0.43855492999772799</v>
      </c>
      <c r="BT64" s="14">
        <v>0.40914223305837699</v>
      </c>
      <c r="BU64" s="14"/>
      <c r="BV64" s="14">
        <v>0.44808201123317598</v>
      </c>
      <c r="BW64" s="14">
        <v>0.435206768169766</v>
      </c>
      <c r="BX64" s="14"/>
      <c r="BY64" s="14">
        <v>0.32943065488916601</v>
      </c>
      <c r="BZ64" s="14">
        <v>0.41165092650860302</v>
      </c>
      <c r="CA64" s="14"/>
      <c r="CB64" s="14">
        <v>0.418354380680454</v>
      </c>
      <c r="CC64" s="14">
        <v>0.39587037213250298</v>
      </c>
    </row>
    <row r="65" spans="2:81" x14ac:dyDescent="0.3">
      <c r="B65" t="s">
        <v>125</v>
      </c>
      <c r="C65" s="14">
        <v>0.124827322444755</v>
      </c>
      <c r="D65" s="14">
        <v>0.15185472821168899</v>
      </c>
      <c r="E65" s="14">
        <v>9.8680041170330496E-2</v>
      </c>
      <c r="F65" s="14"/>
      <c r="G65" s="14">
        <v>0.18702934548029301</v>
      </c>
      <c r="H65" s="14">
        <v>0.10479782212901401</v>
      </c>
      <c r="I65" s="14">
        <v>0.12969550161289201</v>
      </c>
      <c r="J65" s="14">
        <v>9.6617081552065096E-2</v>
      </c>
      <c r="K65" s="14">
        <v>0.100545620458604</v>
      </c>
      <c r="L65" s="14">
        <v>0.13485162826254901</v>
      </c>
      <c r="M65" s="14"/>
      <c r="N65" s="14">
        <v>0.140248425782908</v>
      </c>
      <c r="O65" s="14">
        <v>0.13812819818861299</v>
      </c>
      <c r="P65" s="14">
        <v>0.13308427822020899</v>
      </c>
      <c r="Q65" s="14">
        <v>8.9207776768631106E-2</v>
      </c>
      <c r="R65" s="14"/>
      <c r="S65" s="14">
        <v>0.18172322825020601</v>
      </c>
      <c r="T65" s="14">
        <v>0.115503037025978</v>
      </c>
      <c r="U65" s="14">
        <v>0.12496946858820999</v>
      </c>
      <c r="V65" s="14">
        <v>0.108270766139548</v>
      </c>
      <c r="W65" s="14">
        <v>7.1982713012818805E-2</v>
      </c>
      <c r="X65" s="14">
        <v>4.9058509787401297E-2</v>
      </c>
      <c r="Y65" s="14">
        <v>8.2759996769776897E-2</v>
      </c>
      <c r="Z65" s="14">
        <v>0.235658312765404</v>
      </c>
      <c r="AA65" s="14">
        <v>0.10087593111082099</v>
      </c>
      <c r="AB65" s="14">
        <v>0.208914474793468</v>
      </c>
      <c r="AC65" s="14">
        <v>8.8062503640976494E-2</v>
      </c>
      <c r="AD65" s="14">
        <v>0.16403124406320599</v>
      </c>
      <c r="AE65" s="14"/>
      <c r="AF65" s="14">
        <v>0.11813460974344001</v>
      </c>
      <c r="AG65" s="14">
        <v>0.13772245257393201</v>
      </c>
      <c r="AH65" s="14">
        <v>0.109239890025815</v>
      </c>
      <c r="AI65" s="14">
        <v>0.15036151452727201</v>
      </c>
      <c r="AJ65" s="14">
        <v>6.1116578779141097E-2</v>
      </c>
      <c r="AK65" s="14">
        <v>0.112654871374553</v>
      </c>
      <c r="AL65" s="14"/>
      <c r="AM65" s="14">
        <v>0.105986898134413</v>
      </c>
      <c r="AN65" s="14">
        <v>0.13164073349599301</v>
      </c>
      <c r="AO65" s="14">
        <v>0.14522317161006401</v>
      </c>
      <c r="AP65" s="14">
        <v>0.128818727843616</v>
      </c>
      <c r="AQ65" s="14">
        <v>0</v>
      </c>
      <c r="AR65" s="14"/>
      <c r="AS65" s="14">
        <v>0.12259784183964</v>
      </c>
      <c r="AT65" s="14">
        <v>0.125235177008239</v>
      </c>
      <c r="AU65" s="14"/>
      <c r="AV65" s="14">
        <v>9.2392600590526702E-2</v>
      </c>
      <c r="AW65" s="14">
        <v>0.103120022151668</v>
      </c>
      <c r="AX65" s="14">
        <v>0.17063882519593401</v>
      </c>
      <c r="AY65" s="14"/>
      <c r="AZ65" s="14">
        <v>0.118875723215115</v>
      </c>
      <c r="BA65" s="14">
        <v>0</v>
      </c>
      <c r="BB65" s="14">
        <v>0.122741834583875</v>
      </c>
      <c r="BC65" s="14"/>
      <c r="BD65" s="14">
        <v>0.124734777052627</v>
      </c>
      <c r="BE65" s="14">
        <v>0.12528205431688699</v>
      </c>
      <c r="BF65" s="14"/>
      <c r="BG65" s="14">
        <v>0.144239547229319</v>
      </c>
      <c r="BH65" s="14">
        <v>0.12164446613027501</v>
      </c>
      <c r="BI65" s="14"/>
      <c r="BJ65" s="14">
        <v>9.0246565517664107E-2</v>
      </c>
      <c r="BK65" s="14">
        <v>0.12979964199734401</v>
      </c>
      <c r="BL65" s="14"/>
      <c r="BM65" s="14">
        <v>0.11485718983233199</v>
      </c>
      <c r="BN65" s="14">
        <v>0.12618498989180499</v>
      </c>
      <c r="BO65" s="14"/>
      <c r="BP65" s="14">
        <v>0.10147701493090699</v>
      </c>
      <c r="BQ65" s="14">
        <v>0.13323309536438399</v>
      </c>
      <c r="BR65" s="14"/>
      <c r="BS65" s="14">
        <v>0.12783088465995501</v>
      </c>
      <c r="BT65" s="14">
        <v>0.126710439694665</v>
      </c>
      <c r="BU65" s="14"/>
      <c r="BV65" s="14">
        <v>0.15115000619121999</v>
      </c>
      <c r="BW65" s="14">
        <v>0.119635699729435</v>
      </c>
      <c r="BX65" s="14"/>
      <c r="BY65" s="14">
        <v>0.139514585327672</v>
      </c>
      <c r="BZ65" s="14">
        <v>0.123445291100543</v>
      </c>
      <c r="CA65" s="14"/>
      <c r="CB65" s="14">
        <v>0.123264261775086</v>
      </c>
      <c r="CC65" s="14">
        <v>0.126709589272956</v>
      </c>
    </row>
    <row r="66" spans="2:81" x14ac:dyDescent="0.3">
      <c r="B66" t="s">
        <v>126</v>
      </c>
      <c r="C66" s="14">
        <v>3.1193550567536098E-2</v>
      </c>
      <c r="D66" s="14">
        <v>3.33826028528754E-2</v>
      </c>
      <c r="E66" s="14">
        <v>2.9116826073621701E-2</v>
      </c>
      <c r="F66" s="14"/>
      <c r="G66" s="14">
        <v>2.4081491715733701E-2</v>
      </c>
      <c r="H66" s="14">
        <v>2.6915620399961801E-2</v>
      </c>
      <c r="I66" s="14">
        <v>3.3114192991697003E-2</v>
      </c>
      <c r="J66" s="14">
        <v>4.7276807555064401E-2</v>
      </c>
      <c r="K66" s="14">
        <v>2.6041062144577201E-2</v>
      </c>
      <c r="L66" s="14">
        <v>2.8219201133109498E-2</v>
      </c>
      <c r="M66" s="14"/>
      <c r="N66" s="14">
        <v>1.6379426395136999E-2</v>
      </c>
      <c r="O66" s="14">
        <v>4.2960865751801199E-2</v>
      </c>
      <c r="P66" s="14">
        <v>3.5312021717130299E-2</v>
      </c>
      <c r="Q66" s="14">
        <v>3.1820338130380599E-2</v>
      </c>
      <c r="R66" s="14"/>
      <c r="S66" s="14">
        <v>3.3394640070772703E-2</v>
      </c>
      <c r="T66" s="14">
        <v>2.1436125586615101E-2</v>
      </c>
      <c r="U66" s="14">
        <v>1.1311902078697599E-2</v>
      </c>
      <c r="V66" s="14">
        <v>6.5308489371141698E-2</v>
      </c>
      <c r="W66" s="14">
        <v>4.33133452150384E-2</v>
      </c>
      <c r="X66" s="14">
        <v>3.1604615168706801E-2</v>
      </c>
      <c r="Y66" s="14">
        <v>3.7432555838710101E-2</v>
      </c>
      <c r="Z66" s="14">
        <v>6.9878681452023403E-2</v>
      </c>
      <c r="AA66" s="14">
        <v>2.1962108965947299E-2</v>
      </c>
      <c r="AB66" s="14">
        <v>1.2220839478598E-2</v>
      </c>
      <c r="AC66" s="14">
        <v>3.5395859969229698E-2</v>
      </c>
      <c r="AD66" s="14">
        <v>0</v>
      </c>
      <c r="AE66" s="14"/>
      <c r="AF66" s="14">
        <v>1.6692337295089399E-2</v>
      </c>
      <c r="AG66" s="14">
        <v>3.4823511307574301E-2</v>
      </c>
      <c r="AH66" s="14">
        <v>4.2803621530321599E-2</v>
      </c>
      <c r="AI66" s="14">
        <v>5.0409301380063901E-2</v>
      </c>
      <c r="AJ66" s="14">
        <v>4.1626136075349901E-2</v>
      </c>
      <c r="AK66" s="14">
        <v>9.7726176884192408E-3</v>
      </c>
      <c r="AL66" s="14"/>
      <c r="AM66" s="14">
        <v>4.0381592921159899E-2</v>
      </c>
      <c r="AN66" s="14">
        <v>3.7037142822777501E-2</v>
      </c>
      <c r="AO66" s="14">
        <v>3.0186556300466499E-2</v>
      </c>
      <c r="AP66" s="14">
        <v>2.1155304098395701E-2</v>
      </c>
      <c r="AQ66" s="14">
        <v>0</v>
      </c>
      <c r="AR66" s="14"/>
      <c r="AS66" s="14">
        <v>4.2132014259306801E-2</v>
      </c>
      <c r="AT66" s="14">
        <v>2.4992065400132001E-2</v>
      </c>
      <c r="AU66" s="14"/>
      <c r="AV66" s="14">
        <v>4.6023534895503801E-2</v>
      </c>
      <c r="AW66" s="14">
        <v>1.7377876795397599E-2</v>
      </c>
      <c r="AX66" s="14">
        <v>3.95280331310695E-2</v>
      </c>
      <c r="AY66" s="14"/>
      <c r="AZ66" s="14">
        <v>8.0965353748421898E-2</v>
      </c>
      <c r="BA66" s="14">
        <v>5.6521943614362101E-2</v>
      </c>
      <c r="BB66" s="14">
        <v>1.6397223257118398E-2</v>
      </c>
      <c r="BC66" s="14"/>
      <c r="BD66" s="14">
        <v>2.8950570443896598E-2</v>
      </c>
      <c r="BE66" s="14">
        <v>3.2782684145802203E-2</v>
      </c>
      <c r="BF66" s="14"/>
      <c r="BG66" s="14">
        <v>1.15298338110041E-2</v>
      </c>
      <c r="BH66" s="14">
        <v>3.5152665895476498E-2</v>
      </c>
      <c r="BI66" s="14"/>
      <c r="BJ66" s="14">
        <v>1.1153218725003199E-2</v>
      </c>
      <c r="BK66" s="14">
        <v>3.2737642702990698E-2</v>
      </c>
      <c r="BL66" s="14"/>
      <c r="BM66" s="14">
        <v>5.4424476969347102E-2</v>
      </c>
      <c r="BN66" s="14">
        <v>2.8240174230240001E-2</v>
      </c>
      <c r="BO66" s="14"/>
      <c r="BP66" s="14">
        <v>3.82629806452712E-2</v>
      </c>
      <c r="BQ66" s="14">
        <v>3.0012002091151499E-2</v>
      </c>
      <c r="BR66" s="14"/>
      <c r="BS66" s="14">
        <v>2.4884095512265201E-2</v>
      </c>
      <c r="BT66" s="14">
        <v>5.2184676074459903E-2</v>
      </c>
      <c r="BU66" s="14"/>
      <c r="BV66" s="14">
        <v>1.66697365368348E-2</v>
      </c>
      <c r="BW66" s="14">
        <v>2.7770919134633299E-2</v>
      </c>
      <c r="BX66" s="14"/>
      <c r="BY66" s="14">
        <v>5.7008720413966103E-2</v>
      </c>
      <c r="BZ66" s="14">
        <v>2.7498265622783499E-2</v>
      </c>
      <c r="CA66" s="14"/>
      <c r="CB66" s="14">
        <v>3.63985383922917E-2</v>
      </c>
      <c r="CC66" s="14">
        <v>2.9138820936953198E-2</v>
      </c>
    </row>
    <row r="67" spans="2:81" x14ac:dyDescent="0.3">
      <c r="B67" t="s">
        <v>106</v>
      </c>
      <c r="C67" s="14">
        <v>5.8383541828250202E-2</v>
      </c>
      <c r="D67" s="14">
        <v>4.8902449829045201E-2</v>
      </c>
      <c r="E67" s="14">
        <v>6.7754790512226201E-2</v>
      </c>
      <c r="F67" s="14"/>
      <c r="G67" s="14">
        <v>1.44639987577686E-2</v>
      </c>
      <c r="H67" s="14">
        <v>6.3550356608054206E-2</v>
      </c>
      <c r="I67" s="14">
        <v>6.2361335232589903E-2</v>
      </c>
      <c r="J67" s="14">
        <v>8.5700211055206393E-2</v>
      </c>
      <c r="K67" s="14">
        <v>6.0388980108892598E-2</v>
      </c>
      <c r="L67" s="14">
        <v>5.6711104555861203E-2</v>
      </c>
      <c r="M67" s="14"/>
      <c r="N67" s="14">
        <v>3.19605438065678E-2</v>
      </c>
      <c r="O67" s="14">
        <v>7.2190305535547006E-2</v>
      </c>
      <c r="P67" s="14">
        <v>5.3331817959489297E-2</v>
      </c>
      <c r="Q67" s="14">
        <v>7.7855892140078001E-2</v>
      </c>
      <c r="R67" s="14"/>
      <c r="S67" s="14">
        <v>1.37320906827144E-2</v>
      </c>
      <c r="T67" s="14">
        <v>8.0802027403132595E-2</v>
      </c>
      <c r="U67" s="14">
        <v>5.1958074827279203E-2</v>
      </c>
      <c r="V67" s="14">
        <v>3.72042248541265E-2</v>
      </c>
      <c r="W67" s="14">
        <v>6.7178991648491504E-2</v>
      </c>
      <c r="X67" s="14">
        <v>5.2895030815312202E-2</v>
      </c>
      <c r="Y67" s="14">
        <v>0.10880898676895701</v>
      </c>
      <c r="Z67" s="14">
        <v>7.1157256401404703E-2</v>
      </c>
      <c r="AA67" s="14">
        <v>9.4261042787176494E-2</v>
      </c>
      <c r="AB67" s="14">
        <v>4.2888423403265E-2</v>
      </c>
      <c r="AC67" s="14">
        <v>1.7403927008771899E-2</v>
      </c>
      <c r="AD67" s="14">
        <v>7.6827062340532506E-2</v>
      </c>
      <c r="AE67" s="14"/>
      <c r="AF67" s="14">
        <v>5.2873421719470501E-2</v>
      </c>
      <c r="AG67" s="14">
        <v>2.9265363714598501E-2</v>
      </c>
      <c r="AH67" s="14">
        <v>2.0395058438540298E-2</v>
      </c>
      <c r="AI67" s="14">
        <v>6.4978444212535305E-2</v>
      </c>
      <c r="AJ67" s="14">
        <v>7.3455439782400406E-2</v>
      </c>
      <c r="AK67" s="14">
        <v>0.15124458993707299</v>
      </c>
      <c r="AL67" s="14"/>
      <c r="AM67" s="14">
        <v>8.4605412994858201E-2</v>
      </c>
      <c r="AN67" s="14">
        <v>5.9803247120315303E-2</v>
      </c>
      <c r="AO67" s="14">
        <v>5.6020825105320499E-2</v>
      </c>
      <c r="AP67" s="14">
        <v>4.40104084999135E-2</v>
      </c>
      <c r="AQ67" s="14">
        <v>0</v>
      </c>
      <c r="AR67" s="14"/>
      <c r="AS67" s="14">
        <v>3.3461742118769899E-2</v>
      </c>
      <c r="AT67" s="14">
        <v>7.4461731421960706E-2</v>
      </c>
      <c r="AU67" s="14"/>
      <c r="AV67" s="14">
        <v>1.6217436710683899E-2</v>
      </c>
      <c r="AW67" s="14">
        <v>8.3907287600733294E-2</v>
      </c>
      <c r="AX67" s="14">
        <v>1.91619331495347E-2</v>
      </c>
      <c r="AY67" s="14"/>
      <c r="AZ67" s="14">
        <v>0</v>
      </c>
      <c r="BA67" s="14">
        <v>1.81991711537248E-2</v>
      </c>
      <c r="BB67" s="14">
        <v>5.1425045649580003E-2</v>
      </c>
      <c r="BC67" s="14"/>
      <c r="BD67" s="14">
        <v>4.4502125316129397E-2</v>
      </c>
      <c r="BE67" s="14">
        <v>6.7794197528946096E-2</v>
      </c>
      <c r="BF67" s="14"/>
      <c r="BG67" s="14">
        <v>1.78600476653181E-2</v>
      </c>
      <c r="BH67" s="14">
        <v>6.6515074249097694E-2</v>
      </c>
      <c r="BI67" s="14"/>
      <c r="BJ67" s="14">
        <v>3.4197569728465403E-2</v>
      </c>
      <c r="BK67" s="14">
        <v>6.2281128851224998E-2</v>
      </c>
      <c r="BL67" s="14"/>
      <c r="BM67" s="14">
        <v>5.2544102387838E-2</v>
      </c>
      <c r="BN67" s="14">
        <v>5.9742313521108703E-2</v>
      </c>
      <c r="BO67" s="14"/>
      <c r="BP67" s="14">
        <v>6.5268702625957395E-2</v>
      </c>
      <c r="BQ67" s="14">
        <v>5.7786207734457598E-2</v>
      </c>
      <c r="BR67" s="14"/>
      <c r="BS67" s="14">
        <v>2.6533169396534301E-2</v>
      </c>
      <c r="BT67" s="14">
        <v>3.4270490253201703E-2</v>
      </c>
      <c r="BU67" s="14"/>
      <c r="BV67" s="14">
        <v>2.0300121898669501E-2</v>
      </c>
      <c r="BW67" s="14">
        <v>2.8723688317121802E-2</v>
      </c>
      <c r="BX67" s="14"/>
      <c r="BY67" s="14">
        <v>7.0131584527001398E-2</v>
      </c>
      <c r="BZ67" s="14">
        <v>5.6719239740130503E-2</v>
      </c>
      <c r="CA67" s="14"/>
      <c r="CB67" s="14">
        <v>4.8194622793657403E-2</v>
      </c>
      <c r="CC67" s="14">
        <v>6.3238890195438893E-2</v>
      </c>
    </row>
    <row r="68" spans="2:81" x14ac:dyDescent="0.3">
      <c r="B68" t="s">
        <v>127</v>
      </c>
      <c r="C68" s="14">
        <v>0.78559558515945904</v>
      </c>
      <c r="D68" s="14">
        <v>0.76586021910639002</v>
      </c>
      <c r="E68" s="14">
        <v>0.804448342243822</v>
      </c>
      <c r="F68" s="14"/>
      <c r="G68" s="14">
        <v>0.77442516404620498</v>
      </c>
      <c r="H68" s="14">
        <v>0.80473620086297004</v>
      </c>
      <c r="I68" s="14">
        <v>0.77482897016282104</v>
      </c>
      <c r="J68" s="14">
        <v>0.77040589983766405</v>
      </c>
      <c r="K68" s="14">
        <v>0.813024337287926</v>
      </c>
      <c r="L68" s="14">
        <v>0.78021806604847999</v>
      </c>
      <c r="M68" s="14"/>
      <c r="N68" s="14">
        <v>0.81141160401538703</v>
      </c>
      <c r="O68" s="14">
        <v>0.74672063052403903</v>
      </c>
      <c r="P68" s="14">
        <v>0.778271882103171</v>
      </c>
      <c r="Q68" s="14">
        <v>0.80111599296090996</v>
      </c>
      <c r="R68" s="14"/>
      <c r="S68" s="14">
        <v>0.77115004099630702</v>
      </c>
      <c r="T68" s="14">
        <v>0.782258809984274</v>
      </c>
      <c r="U68" s="14">
        <v>0.81176055450581397</v>
      </c>
      <c r="V68" s="14">
        <v>0.78921651963518402</v>
      </c>
      <c r="W68" s="14">
        <v>0.81752495012365101</v>
      </c>
      <c r="X68" s="14">
        <v>0.86644184422857995</v>
      </c>
      <c r="Y68" s="14">
        <v>0.77099846062255595</v>
      </c>
      <c r="Z68" s="14">
        <v>0.62330574938116801</v>
      </c>
      <c r="AA68" s="14">
        <v>0.78290091713605503</v>
      </c>
      <c r="AB68" s="14">
        <v>0.73597626232466895</v>
      </c>
      <c r="AC68" s="14">
        <v>0.85913770938102196</v>
      </c>
      <c r="AD68" s="14">
        <v>0.75914169359626205</v>
      </c>
      <c r="AE68" s="14"/>
      <c r="AF68" s="14">
        <v>0.812299631242</v>
      </c>
      <c r="AG68" s="14">
        <v>0.79818867240389502</v>
      </c>
      <c r="AH68" s="14">
        <v>0.82756143000532301</v>
      </c>
      <c r="AI68" s="14">
        <v>0.73425073988012901</v>
      </c>
      <c r="AJ68" s="14">
        <v>0.82380184536310896</v>
      </c>
      <c r="AK68" s="14">
        <v>0.72632792099995502</v>
      </c>
      <c r="AL68" s="14"/>
      <c r="AM68" s="14">
        <v>0.76902609594956906</v>
      </c>
      <c r="AN68" s="14">
        <v>0.771518876560914</v>
      </c>
      <c r="AO68" s="14">
        <v>0.76856944698414997</v>
      </c>
      <c r="AP68" s="14">
        <v>0.80601555955807402</v>
      </c>
      <c r="AQ68" s="14">
        <v>1</v>
      </c>
      <c r="AR68" s="14"/>
      <c r="AS68" s="14">
        <v>0.80180840178228396</v>
      </c>
      <c r="AT68" s="14">
        <v>0.77531102616966896</v>
      </c>
      <c r="AU68" s="14"/>
      <c r="AV68" s="14">
        <v>0.84536642780328597</v>
      </c>
      <c r="AW68" s="14">
        <v>0.79559481345220096</v>
      </c>
      <c r="AX68" s="14">
        <v>0.77067120852346205</v>
      </c>
      <c r="AY68" s="14"/>
      <c r="AZ68" s="14">
        <v>0.80015892303646297</v>
      </c>
      <c r="BA68" s="14">
        <v>0.92527888523191304</v>
      </c>
      <c r="BB68" s="14">
        <v>0.80943589650942704</v>
      </c>
      <c r="BC68" s="14"/>
      <c r="BD68" s="14">
        <v>0.80181252718734697</v>
      </c>
      <c r="BE68" s="14">
        <v>0.77414106400836502</v>
      </c>
      <c r="BF68" s="14"/>
      <c r="BG68" s="14">
        <v>0.82637057129435798</v>
      </c>
      <c r="BH68" s="14">
        <v>0.77668779372515095</v>
      </c>
      <c r="BI68" s="14"/>
      <c r="BJ68" s="14">
        <v>0.86440264602886696</v>
      </c>
      <c r="BK68" s="14">
        <v>0.77518158644844004</v>
      </c>
      <c r="BL68" s="14"/>
      <c r="BM68" s="14">
        <v>0.77817423081048298</v>
      </c>
      <c r="BN68" s="14">
        <v>0.78583252235684697</v>
      </c>
      <c r="BO68" s="14"/>
      <c r="BP68" s="14">
        <v>0.79499130179786404</v>
      </c>
      <c r="BQ68" s="14">
        <v>0.77896869481000697</v>
      </c>
      <c r="BR68" s="14"/>
      <c r="BS68" s="14">
        <v>0.82075185043124599</v>
      </c>
      <c r="BT68" s="14">
        <v>0.78683439397767396</v>
      </c>
      <c r="BU68" s="14"/>
      <c r="BV68" s="14">
        <v>0.81188013537327497</v>
      </c>
      <c r="BW68" s="14">
        <v>0.82386969281880995</v>
      </c>
      <c r="BX68" s="14"/>
      <c r="BY68" s="14">
        <v>0.73334510973136102</v>
      </c>
      <c r="BZ68" s="14">
        <v>0.79233720353654302</v>
      </c>
      <c r="CA68" s="14"/>
      <c r="CB68" s="14">
        <v>0.79214257703896496</v>
      </c>
      <c r="CC68" s="14">
        <v>0.78091269959465204</v>
      </c>
    </row>
    <row r="69" spans="2:81" x14ac:dyDescent="0.3">
      <c r="B69" t="s">
        <v>93</v>
      </c>
      <c r="C69" s="14">
        <v>-0.72721204333120903</v>
      </c>
      <c r="D69" s="14">
        <v>-0.716957769277345</v>
      </c>
      <c r="E69" s="14">
        <v>-0.73669355173159501</v>
      </c>
      <c r="F69" s="14"/>
      <c r="G69" s="14">
        <v>-0.75996116528843605</v>
      </c>
      <c r="H69" s="14">
        <v>-0.74118584425491596</v>
      </c>
      <c r="I69" s="14">
        <v>-0.71246763493023102</v>
      </c>
      <c r="J69" s="14">
        <v>-0.68470568878245797</v>
      </c>
      <c r="K69" s="14">
        <v>-0.75263535717903396</v>
      </c>
      <c r="L69" s="14">
        <v>-0.72350696149261895</v>
      </c>
      <c r="M69" s="14"/>
      <c r="N69" s="14">
        <v>-0.77945106020881905</v>
      </c>
      <c r="O69" s="14">
        <v>-0.67453032498849197</v>
      </c>
      <c r="P69" s="14">
        <v>-0.72494006414368195</v>
      </c>
      <c r="Q69" s="14">
        <v>-0.72326010082083203</v>
      </c>
      <c r="R69" s="14"/>
      <c r="S69" s="14">
        <v>-0.75741795031359205</v>
      </c>
      <c r="T69" s="14">
        <v>-0.70145678258114197</v>
      </c>
      <c r="U69" s="14">
        <v>-0.75980247967853398</v>
      </c>
      <c r="V69" s="14">
        <v>-0.75201229478105802</v>
      </c>
      <c r="W69" s="14">
        <v>-0.75034595847515995</v>
      </c>
      <c r="X69" s="14">
        <v>-0.81354681341326796</v>
      </c>
      <c r="Y69" s="14">
        <v>-0.66218947385360005</v>
      </c>
      <c r="Z69" s="14">
        <v>-0.55214849297976298</v>
      </c>
      <c r="AA69" s="14">
        <v>-0.68863987434887897</v>
      </c>
      <c r="AB69" s="14">
        <v>-0.69308783892140402</v>
      </c>
      <c r="AC69" s="14">
        <v>-0.84173378237225005</v>
      </c>
      <c r="AD69" s="14">
        <v>-0.682314631255729</v>
      </c>
      <c r="AE69" s="14"/>
      <c r="AF69" s="14">
        <v>-0.75942620952253004</v>
      </c>
      <c r="AG69" s="14">
        <v>-0.76892330868929604</v>
      </c>
      <c r="AH69" s="14">
        <v>-0.80716637156678195</v>
      </c>
      <c r="AI69" s="14">
        <v>-0.66927229566759305</v>
      </c>
      <c r="AJ69" s="14">
        <v>-0.75034640558070798</v>
      </c>
      <c r="AK69" s="14">
        <v>-0.57508333106288201</v>
      </c>
      <c r="AL69" s="14"/>
      <c r="AM69" s="14">
        <v>-0.68442068295471103</v>
      </c>
      <c r="AN69" s="14">
        <v>-0.71171562944059896</v>
      </c>
      <c r="AO69" s="14">
        <v>-0.71254862187882895</v>
      </c>
      <c r="AP69" s="14">
        <v>-0.76200515105816102</v>
      </c>
      <c r="AQ69" s="14">
        <v>-1</v>
      </c>
      <c r="AR69" s="14"/>
      <c r="AS69" s="14">
        <v>-0.76834665966351401</v>
      </c>
      <c r="AT69" s="14">
        <v>-0.70084929474770796</v>
      </c>
      <c r="AU69" s="14"/>
      <c r="AV69" s="14">
        <v>-0.82914899109260198</v>
      </c>
      <c r="AW69" s="14">
        <v>-0.711687525851467</v>
      </c>
      <c r="AX69" s="14">
        <v>-0.75150927537392698</v>
      </c>
      <c r="AY69" s="14"/>
      <c r="AZ69" s="14">
        <v>-0.80015892303646297</v>
      </c>
      <c r="BA69" s="14">
        <v>-0.90707971407818799</v>
      </c>
      <c r="BB69" s="14">
        <v>-0.75801085085984699</v>
      </c>
      <c r="BC69" s="14"/>
      <c r="BD69" s="14">
        <v>-0.75731040187121801</v>
      </c>
      <c r="BE69" s="14">
        <v>-0.70634686647941902</v>
      </c>
      <c r="BF69" s="14"/>
      <c r="BG69" s="14">
        <v>-0.80851052362903997</v>
      </c>
      <c r="BH69" s="14">
        <v>-0.71017271947605298</v>
      </c>
      <c r="BI69" s="14"/>
      <c r="BJ69" s="14">
        <v>-0.83020507630040197</v>
      </c>
      <c r="BK69" s="14">
        <v>-0.71290045759721499</v>
      </c>
      <c r="BL69" s="14"/>
      <c r="BM69" s="14">
        <v>-0.72563012842264496</v>
      </c>
      <c r="BN69" s="14">
        <v>-0.72609020883573805</v>
      </c>
      <c r="BO69" s="14"/>
      <c r="BP69" s="14">
        <v>-0.72972259917190696</v>
      </c>
      <c r="BQ69" s="14">
        <v>-0.72118248707554899</v>
      </c>
      <c r="BR69" s="14"/>
      <c r="BS69" s="14">
        <v>-0.79421868103471105</v>
      </c>
      <c r="BT69" s="14">
        <v>-0.75256390372447202</v>
      </c>
      <c r="BU69" s="14"/>
      <c r="BV69" s="14">
        <v>-0.79158001347460605</v>
      </c>
      <c r="BW69" s="14">
        <v>-0.79514600450168804</v>
      </c>
      <c r="BX69" s="14"/>
      <c r="BY69" s="14">
        <v>-0.66321352520435894</v>
      </c>
      <c r="BZ69" s="14">
        <v>-0.73561796379641198</v>
      </c>
      <c r="CA69" s="14"/>
      <c r="CB69" s="14">
        <v>-0.74394795424530702</v>
      </c>
      <c r="CC69" s="14">
        <v>-0.71767380939921299</v>
      </c>
    </row>
    <row r="70" spans="2:81" x14ac:dyDescent="0.3">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row>
    <row r="71" spans="2:81" x14ac:dyDescent="0.3">
      <c r="B71" s="6" t="s">
        <v>131</v>
      </c>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row>
    <row r="72" spans="2:81" x14ac:dyDescent="0.3">
      <c r="B72" s="24" t="s">
        <v>97</v>
      </c>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row>
    <row r="73" spans="2:81" x14ac:dyDescent="0.3">
      <c r="B73" t="s">
        <v>123</v>
      </c>
      <c r="C73" s="14">
        <v>0.26393885187942501</v>
      </c>
      <c r="D73" s="14">
        <v>0.25789548422631497</v>
      </c>
      <c r="E73" s="14">
        <v>0.268406858141431</v>
      </c>
      <c r="F73" s="14"/>
      <c r="G73" s="14">
        <v>0.233583945134613</v>
      </c>
      <c r="H73" s="14">
        <v>0.30424283744486902</v>
      </c>
      <c r="I73" s="14">
        <v>0.25716722054847202</v>
      </c>
      <c r="J73" s="14">
        <v>0.241483644360453</v>
      </c>
      <c r="K73" s="14">
        <v>0.25991482072376898</v>
      </c>
      <c r="L73" s="14">
        <v>0.278072034097682</v>
      </c>
      <c r="M73" s="14"/>
      <c r="N73" s="14">
        <v>0.22760995880724499</v>
      </c>
      <c r="O73" s="14">
        <v>0.24558832668313499</v>
      </c>
      <c r="P73" s="14">
        <v>0.30782498213314202</v>
      </c>
      <c r="Q73" s="14">
        <v>0.27960497120489097</v>
      </c>
      <c r="R73" s="14"/>
      <c r="S73" s="14">
        <v>0.29047005531353998</v>
      </c>
      <c r="T73" s="14">
        <v>0.214474178202953</v>
      </c>
      <c r="U73" s="14">
        <v>0.330212421952921</v>
      </c>
      <c r="V73" s="14">
        <v>0.22608844140732801</v>
      </c>
      <c r="W73" s="14">
        <v>0.32355595833670198</v>
      </c>
      <c r="X73" s="14">
        <v>0.29851377952595098</v>
      </c>
      <c r="Y73" s="14">
        <v>0.27228939335055102</v>
      </c>
      <c r="Z73" s="14">
        <v>0.21755976815557501</v>
      </c>
      <c r="AA73" s="14">
        <v>0.31629228443894303</v>
      </c>
      <c r="AB73" s="14">
        <v>0.18748084914605101</v>
      </c>
      <c r="AC73" s="14">
        <v>0.23717278588792401</v>
      </c>
      <c r="AD73" s="14">
        <v>0.16707612411957101</v>
      </c>
      <c r="AE73" s="14"/>
      <c r="AF73" s="14">
        <v>0.29258008242023598</v>
      </c>
      <c r="AG73" s="14">
        <v>0.276447436664639</v>
      </c>
      <c r="AH73" s="14">
        <v>0.31908569854339103</v>
      </c>
      <c r="AI73" s="14">
        <v>0.222018133393421</v>
      </c>
      <c r="AJ73" s="14">
        <v>0.253848907151355</v>
      </c>
      <c r="AK73" s="14">
        <v>0.209864340129681</v>
      </c>
      <c r="AL73" s="14"/>
      <c r="AM73" s="14">
        <v>0.24928483875715199</v>
      </c>
      <c r="AN73" s="14">
        <v>0.24164579987816201</v>
      </c>
      <c r="AO73" s="14">
        <v>0.28508302005074498</v>
      </c>
      <c r="AP73" s="14">
        <v>0.232534268152573</v>
      </c>
      <c r="AQ73" s="14">
        <v>0.44036529391471901</v>
      </c>
      <c r="AR73" s="14"/>
      <c r="AS73" s="14">
        <v>0.27951270434195302</v>
      </c>
      <c r="AT73" s="14">
        <v>0.25527100165275901</v>
      </c>
      <c r="AU73" s="14"/>
      <c r="AV73" s="14">
        <v>0.29976628600557598</v>
      </c>
      <c r="AW73" s="14">
        <v>0.219147210456759</v>
      </c>
      <c r="AX73" s="14">
        <v>0.23064249004941001</v>
      </c>
      <c r="AY73" s="14"/>
      <c r="AZ73" s="14">
        <v>0.36178100950577702</v>
      </c>
      <c r="BA73" s="14">
        <v>0.28915790724947799</v>
      </c>
      <c r="BB73" s="14">
        <v>0.237423405522697</v>
      </c>
      <c r="BC73" s="14"/>
      <c r="BD73" s="14">
        <v>0.28252790847811599</v>
      </c>
      <c r="BE73" s="14">
        <v>0.25080552448316801</v>
      </c>
      <c r="BF73" s="14"/>
      <c r="BG73" s="14">
        <v>0.34084565538535799</v>
      </c>
      <c r="BH73" s="14">
        <v>0.24909760611387199</v>
      </c>
      <c r="BI73" s="14"/>
      <c r="BJ73" s="14">
        <v>0.27625880998159802</v>
      </c>
      <c r="BK73" s="14">
        <v>0.25994446404826499</v>
      </c>
      <c r="BL73" s="14"/>
      <c r="BM73" s="14">
        <v>0.32086369934456499</v>
      </c>
      <c r="BN73" s="14">
        <v>0.25726555926176897</v>
      </c>
      <c r="BO73" s="14"/>
      <c r="BP73" s="14">
        <v>0.260008814697888</v>
      </c>
      <c r="BQ73" s="14">
        <v>0.26885843920928398</v>
      </c>
      <c r="BR73" s="14"/>
      <c r="BS73" s="14">
        <v>0.30826566010638401</v>
      </c>
      <c r="BT73" s="14">
        <v>0.216896813854074</v>
      </c>
      <c r="BU73" s="14"/>
      <c r="BV73" s="14">
        <v>0.41655458791128303</v>
      </c>
      <c r="BW73" s="14">
        <v>0.270209003979822</v>
      </c>
      <c r="BX73" s="14"/>
      <c r="BY73" s="14">
        <v>0.24827441802779501</v>
      </c>
      <c r="BZ73" s="14">
        <v>0.26716144578342599</v>
      </c>
      <c r="CA73" s="14"/>
      <c r="CB73" s="14">
        <v>0.27064267852023199</v>
      </c>
      <c r="CC73" s="14">
        <v>0.26160253599420202</v>
      </c>
    </row>
    <row r="74" spans="2:81" x14ac:dyDescent="0.3">
      <c r="B74" t="s">
        <v>124</v>
      </c>
      <c r="C74" s="14">
        <v>0.42832027698200498</v>
      </c>
      <c r="D74" s="14">
        <v>0.43699464176186698</v>
      </c>
      <c r="E74" s="14">
        <v>0.42068421124563299</v>
      </c>
      <c r="F74" s="14"/>
      <c r="G74" s="14">
        <v>0.51323797092047596</v>
      </c>
      <c r="H74" s="14">
        <v>0.437226947272287</v>
      </c>
      <c r="I74" s="14">
        <v>0.42168920798648601</v>
      </c>
      <c r="J74" s="14">
        <v>0.41667762202282299</v>
      </c>
      <c r="K74" s="14">
        <v>0.37522960799194399</v>
      </c>
      <c r="L74" s="14">
        <v>0.414948375436271</v>
      </c>
      <c r="M74" s="14"/>
      <c r="N74" s="14">
        <v>0.438972566807384</v>
      </c>
      <c r="O74" s="14">
        <v>0.418026149553342</v>
      </c>
      <c r="P74" s="14">
        <v>0.432131114792347</v>
      </c>
      <c r="Q74" s="14">
        <v>0.42710241911430002</v>
      </c>
      <c r="R74" s="14"/>
      <c r="S74" s="14">
        <v>0.455507522211342</v>
      </c>
      <c r="T74" s="14">
        <v>0.45916790595837698</v>
      </c>
      <c r="U74" s="14">
        <v>0.35755917109073698</v>
      </c>
      <c r="V74" s="14">
        <v>0.37014968620085198</v>
      </c>
      <c r="W74" s="14">
        <v>0.43014618499948398</v>
      </c>
      <c r="X74" s="14">
        <v>0.40444088313779702</v>
      </c>
      <c r="Y74" s="14">
        <v>0.42338460453605797</v>
      </c>
      <c r="Z74" s="14">
        <v>0.45129804714288402</v>
      </c>
      <c r="AA74" s="14">
        <v>0.43913330392661998</v>
      </c>
      <c r="AB74" s="14">
        <v>0.41435192300469198</v>
      </c>
      <c r="AC74" s="14">
        <v>0.399306907524346</v>
      </c>
      <c r="AD74" s="14">
        <v>0.63506602974342297</v>
      </c>
      <c r="AE74" s="14"/>
      <c r="AF74" s="14">
        <v>0.44560356365255699</v>
      </c>
      <c r="AG74" s="14">
        <v>0.36817826184557501</v>
      </c>
      <c r="AH74" s="14">
        <v>0.40196468538247299</v>
      </c>
      <c r="AI74" s="14">
        <v>0.48717760255499598</v>
      </c>
      <c r="AJ74" s="14">
        <v>0.41750147678824001</v>
      </c>
      <c r="AK74" s="14">
        <v>0.43336864378877799</v>
      </c>
      <c r="AL74" s="14"/>
      <c r="AM74" s="14">
        <v>0.42440403660710302</v>
      </c>
      <c r="AN74" s="14">
        <v>0.45308371490018001</v>
      </c>
      <c r="AO74" s="14">
        <v>0.414143019512072</v>
      </c>
      <c r="AP74" s="14">
        <v>0.47835639511260403</v>
      </c>
      <c r="AQ74" s="14">
        <v>0.36195884374227599</v>
      </c>
      <c r="AR74" s="14"/>
      <c r="AS74" s="14">
        <v>0.44756780839287802</v>
      </c>
      <c r="AT74" s="14">
        <v>0.41716188713555902</v>
      </c>
      <c r="AU74" s="14"/>
      <c r="AV74" s="14">
        <v>0.42706643296883601</v>
      </c>
      <c r="AW74" s="14">
        <v>0.44280447003727802</v>
      </c>
      <c r="AX74" s="14">
        <v>0.47493757486245203</v>
      </c>
      <c r="AY74" s="14"/>
      <c r="AZ74" s="14">
        <v>0.36825705956973598</v>
      </c>
      <c r="BA74" s="14">
        <v>0.50054393498953598</v>
      </c>
      <c r="BB74" s="14">
        <v>0.40577338625482701</v>
      </c>
      <c r="BC74" s="14"/>
      <c r="BD74" s="14">
        <v>0.46090384837579701</v>
      </c>
      <c r="BE74" s="14">
        <v>0.40801178226866902</v>
      </c>
      <c r="BF74" s="14"/>
      <c r="BG74" s="14">
        <v>0.45049443473015099</v>
      </c>
      <c r="BH74" s="14">
        <v>0.423617988238911</v>
      </c>
      <c r="BI74" s="14"/>
      <c r="BJ74" s="14">
        <v>0.43321370054431801</v>
      </c>
      <c r="BK74" s="14">
        <v>0.42858670426179801</v>
      </c>
      <c r="BL74" s="14"/>
      <c r="BM74" s="14">
        <v>0.41364836724463</v>
      </c>
      <c r="BN74" s="14">
        <v>0.42665398929625098</v>
      </c>
      <c r="BO74" s="14"/>
      <c r="BP74" s="14">
        <v>0.47655497931961499</v>
      </c>
      <c r="BQ74" s="14">
        <v>0.41076101546605198</v>
      </c>
      <c r="BR74" s="14"/>
      <c r="BS74" s="14">
        <v>0.45078988615676602</v>
      </c>
      <c r="BT74" s="14">
        <v>0.45473725518531899</v>
      </c>
      <c r="BU74" s="14"/>
      <c r="BV74" s="14">
        <v>0.39780718125043601</v>
      </c>
      <c r="BW74" s="14">
        <v>0.46940992997978798</v>
      </c>
      <c r="BX74" s="14"/>
      <c r="BY74" s="14">
        <v>0.48910806917579902</v>
      </c>
      <c r="BZ74" s="14">
        <v>0.42107391932232202</v>
      </c>
      <c r="CA74" s="14"/>
      <c r="CB74" s="14">
        <v>0.43070093711463803</v>
      </c>
      <c r="CC74" s="14">
        <v>0.42712846262022802</v>
      </c>
    </row>
    <row r="75" spans="2:81" x14ac:dyDescent="0.3">
      <c r="B75" t="s">
        <v>125</v>
      </c>
      <c r="C75" s="14">
        <v>0.19209576912475801</v>
      </c>
      <c r="D75" s="14">
        <v>0.192937589451044</v>
      </c>
      <c r="E75" s="14">
        <v>0.191647748573263</v>
      </c>
      <c r="F75" s="14"/>
      <c r="G75" s="14">
        <v>0.204863868370111</v>
      </c>
      <c r="H75" s="14">
        <v>0.161886155549297</v>
      </c>
      <c r="I75" s="14">
        <v>0.23247088329513699</v>
      </c>
      <c r="J75" s="14">
        <v>0.18451950119372501</v>
      </c>
      <c r="K75" s="14">
        <v>0.19587950854026101</v>
      </c>
      <c r="L75" s="14">
        <v>0.17876034293715801</v>
      </c>
      <c r="M75" s="14"/>
      <c r="N75" s="14">
        <v>0.218468489539619</v>
      </c>
      <c r="O75" s="14">
        <v>0.18039262736446501</v>
      </c>
      <c r="P75" s="14">
        <v>0.16687408597817199</v>
      </c>
      <c r="Q75" s="14">
        <v>0.19714158785425601</v>
      </c>
      <c r="R75" s="14"/>
      <c r="S75" s="14">
        <v>0.17069810167341301</v>
      </c>
      <c r="T75" s="14">
        <v>0.20843150652884099</v>
      </c>
      <c r="U75" s="14">
        <v>0.13647680457464001</v>
      </c>
      <c r="V75" s="14">
        <v>0.26660711002994297</v>
      </c>
      <c r="W75" s="14">
        <v>0.20427801678473201</v>
      </c>
      <c r="X75" s="14">
        <v>0.222508676687732</v>
      </c>
      <c r="Y75" s="14">
        <v>0.17550459137736299</v>
      </c>
      <c r="Z75" s="14">
        <v>9.2409372732314601E-2</v>
      </c>
      <c r="AA75" s="14">
        <v>0.17742680711336001</v>
      </c>
      <c r="AB75" s="14">
        <v>0.20249003600547499</v>
      </c>
      <c r="AC75" s="14">
        <v>0.25403826948851599</v>
      </c>
      <c r="AD75" s="14">
        <v>0.121624294012787</v>
      </c>
      <c r="AE75" s="14"/>
      <c r="AF75" s="14">
        <v>0.195788469522753</v>
      </c>
      <c r="AG75" s="14">
        <v>0.23759372571420201</v>
      </c>
      <c r="AH75" s="14">
        <v>0.14148415069176601</v>
      </c>
      <c r="AI75" s="14">
        <v>0.16732196488134901</v>
      </c>
      <c r="AJ75" s="14">
        <v>0.193728291397883</v>
      </c>
      <c r="AK75" s="14">
        <v>0.18440336302129401</v>
      </c>
      <c r="AL75" s="14"/>
      <c r="AM75" s="14">
        <v>0.20512482940224899</v>
      </c>
      <c r="AN75" s="14">
        <v>0.18868219497189201</v>
      </c>
      <c r="AO75" s="14">
        <v>0.177185897310455</v>
      </c>
      <c r="AP75" s="14">
        <v>0.18330197392543801</v>
      </c>
      <c r="AQ75" s="14">
        <v>0.146829190508553</v>
      </c>
      <c r="AR75" s="14"/>
      <c r="AS75" s="14">
        <v>0.19780962831903301</v>
      </c>
      <c r="AT75" s="14">
        <v>0.19006430859922399</v>
      </c>
      <c r="AU75" s="14"/>
      <c r="AV75" s="14">
        <v>0.192599653131691</v>
      </c>
      <c r="AW75" s="14">
        <v>0.25349672290193298</v>
      </c>
      <c r="AX75" s="14">
        <v>0.23287451267454101</v>
      </c>
      <c r="AY75" s="14"/>
      <c r="AZ75" s="14">
        <v>0.22946157839314199</v>
      </c>
      <c r="BA75" s="14">
        <v>0.132301301718144</v>
      </c>
      <c r="BB75" s="14">
        <v>0.25585737791963198</v>
      </c>
      <c r="BC75" s="14"/>
      <c r="BD75" s="14">
        <v>0.177055778757055</v>
      </c>
      <c r="BE75" s="14">
        <v>0.20269771604290601</v>
      </c>
      <c r="BF75" s="14"/>
      <c r="BG75" s="14">
        <v>0.17397683945488801</v>
      </c>
      <c r="BH75" s="14">
        <v>0.19650552557176701</v>
      </c>
      <c r="BI75" s="14"/>
      <c r="BJ75" s="14">
        <v>0.24652428043358501</v>
      </c>
      <c r="BK75" s="14">
        <v>0.18799692103972901</v>
      </c>
      <c r="BL75" s="14"/>
      <c r="BM75" s="14">
        <v>0.184677749700356</v>
      </c>
      <c r="BN75" s="14">
        <v>0.19535593954153899</v>
      </c>
      <c r="BO75" s="14"/>
      <c r="BP75" s="14">
        <v>0.17434255938417301</v>
      </c>
      <c r="BQ75" s="14">
        <v>0.19680517309788101</v>
      </c>
      <c r="BR75" s="14"/>
      <c r="BS75" s="14">
        <v>0.186398937226706</v>
      </c>
      <c r="BT75" s="14">
        <v>0.24116879604269401</v>
      </c>
      <c r="BU75" s="14"/>
      <c r="BV75" s="14">
        <v>0.15145715414871999</v>
      </c>
      <c r="BW75" s="14">
        <v>0.19867874689887999</v>
      </c>
      <c r="BX75" s="14"/>
      <c r="BY75" s="14">
        <v>0.14808661876482099</v>
      </c>
      <c r="BZ75" s="14">
        <v>0.19480490904759901</v>
      </c>
      <c r="CA75" s="14"/>
      <c r="CB75" s="14">
        <v>0.18685754986299299</v>
      </c>
      <c r="CC75" s="14">
        <v>0.19262585750167599</v>
      </c>
    </row>
    <row r="76" spans="2:81" x14ac:dyDescent="0.3">
      <c r="B76" t="s">
        <v>126</v>
      </c>
      <c r="C76" s="14">
        <v>3.2947435771427003E-2</v>
      </c>
      <c r="D76" s="14">
        <v>3.5992656420690501E-2</v>
      </c>
      <c r="E76" s="14">
        <v>3.0038139822773299E-2</v>
      </c>
      <c r="F76" s="14"/>
      <c r="G76" s="14">
        <v>1.9917287116827099E-2</v>
      </c>
      <c r="H76" s="14">
        <v>3.45615573008431E-2</v>
      </c>
      <c r="I76" s="14">
        <v>1.67878002026038E-2</v>
      </c>
      <c r="J76" s="14">
        <v>6.8687628860249095E-2</v>
      </c>
      <c r="K76" s="14">
        <v>3.3989467893991397E-2</v>
      </c>
      <c r="L76" s="14">
        <v>2.3705146227987001E-2</v>
      </c>
      <c r="M76" s="14"/>
      <c r="N76" s="14">
        <v>2.5227157738721102E-2</v>
      </c>
      <c r="O76" s="14">
        <v>3.54395572880268E-2</v>
      </c>
      <c r="P76" s="14">
        <v>4.4488218306023897E-2</v>
      </c>
      <c r="Q76" s="14">
        <v>2.9070564477659201E-2</v>
      </c>
      <c r="R76" s="14"/>
      <c r="S76" s="14">
        <v>3.1946765889406502E-2</v>
      </c>
      <c r="T76" s="14">
        <v>2.9470307930228399E-2</v>
      </c>
      <c r="U76" s="14">
        <v>3.74539573754969E-2</v>
      </c>
      <c r="V76" s="14">
        <v>5.77188769364178E-2</v>
      </c>
      <c r="W76" s="14">
        <v>0</v>
      </c>
      <c r="X76" s="14">
        <v>2.1897665650506899E-2</v>
      </c>
      <c r="Y76" s="14">
        <v>1.1512723131837901E-2</v>
      </c>
      <c r="Z76" s="14">
        <v>4.8103047480719703E-2</v>
      </c>
      <c r="AA76" s="14">
        <v>7.8501864081960797E-3</v>
      </c>
      <c r="AB76" s="14">
        <v>0.10038364936440899</v>
      </c>
      <c r="AC76" s="14">
        <v>3.4817602229310102E-2</v>
      </c>
      <c r="AD76" s="14">
        <v>0</v>
      </c>
      <c r="AE76" s="14"/>
      <c r="AF76" s="14">
        <v>2.0439850114386302E-2</v>
      </c>
      <c r="AG76" s="14">
        <v>4.4860737344346001E-2</v>
      </c>
      <c r="AH76" s="14">
        <v>2.3649071248381E-2</v>
      </c>
      <c r="AI76" s="14">
        <v>3.6084844896404102E-2</v>
      </c>
      <c r="AJ76" s="14">
        <v>2.7636873109246701E-2</v>
      </c>
      <c r="AK76" s="14">
        <v>1.9679548186423299E-2</v>
      </c>
      <c r="AL76" s="14"/>
      <c r="AM76" s="14">
        <v>5.00361679964062E-2</v>
      </c>
      <c r="AN76" s="14">
        <v>2.0948640024666398E-2</v>
      </c>
      <c r="AO76" s="14">
        <v>2.9586142530387102E-2</v>
      </c>
      <c r="AP76" s="14">
        <v>4.4679868938877799E-2</v>
      </c>
      <c r="AQ76" s="14">
        <v>0</v>
      </c>
      <c r="AR76" s="14"/>
      <c r="AS76" s="14">
        <v>4.7966964276393097E-2</v>
      </c>
      <c r="AT76" s="14">
        <v>2.42834109788732E-2</v>
      </c>
      <c r="AU76" s="14"/>
      <c r="AV76" s="14">
        <v>4.3266321493953298E-2</v>
      </c>
      <c r="AW76" s="14">
        <v>3.2361057194667697E-2</v>
      </c>
      <c r="AX76" s="14">
        <v>4.3600485547234301E-2</v>
      </c>
      <c r="AY76" s="14"/>
      <c r="AZ76" s="14">
        <v>0</v>
      </c>
      <c r="BA76" s="14">
        <v>7.7996856042842205E-2</v>
      </c>
      <c r="BB76" s="14">
        <v>4.2307444043579299E-2</v>
      </c>
      <c r="BC76" s="14"/>
      <c r="BD76" s="14">
        <v>2.4272291847551902E-2</v>
      </c>
      <c r="BE76" s="14">
        <v>3.8817444262123399E-2</v>
      </c>
      <c r="BF76" s="14"/>
      <c r="BG76" s="14">
        <v>1.6847000857035901E-2</v>
      </c>
      <c r="BH76" s="14">
        <v>3.6223650363704001E-2</v>
      </c>
      <c r="BI76" s="14"/>
      <c r="BJ76" s="14">
        <v>2.0722187800152E-2</v>
      </c>
      <c r="BK76" s="14">
        <v>3.5012735004307197E-2</v>
      </c>
      <c r="BL76" s="14"/>
      <c r="BM76" s="14">
        <v>3.2089895331030099E-2</v>
      </c>
      <c r="BN76" s="14">
        <v>3.3464039414935802E-2</v>
      </c>
      <c r="BO76" s="14"/>
      <c r="BP76" s="14">
        <v>2.0414187606187E-2</v>
      </c>
      <c r="BQ76" s="14">
        <v>3.67862349339299E-2</v>
      </c>
      <c r="BR76" s="14"/>
      <c r="BS76" s="14">
        <v>4.5617090597120803E-2</v>
      </c>
      <c r="BT76" s="14">
        <v>3.8041590996978097E-2</v>
      </c>
      <c r="BU76" s="14"/>
      <c r="BV76" s="14">
        <v>1.8699660062754999E-2</v>
      </c>
      <c r="BW76" s="14">
        <v>5.5076851797292499E-2</v>
      </c>
      <c r="BX76" s="14"/>
      <c r="BY76" s="14">
        <v>9.3571338880606897E-2</v>
      </c>
      <c r="BZ76" s="14">
        <v>2.6686762523970901E-2</v>
      </c>
      <c r="CA76" s="14"/>
      <c r="CB76" s="14">
        <v>4.9747526462001097E-2</v>
      </c>
      <c r="CC76" s="14">
        <v>2.35858021734494E-2</v>
      </c>
    </row>
    <row r="77" spans="2:81" x14ac:dyDescent="0.3">
      <c r="B77" t="s">
        <v>106</v>
      </c>
      <c r="C77" s="14">
        <v>8.2697666242384393E-2</v>
      </c>
      <c r="D77" s="14">
        <v>7.6179628140083805E-2</v>
      </c>
      <c r="E77" s="14">
        <v>8.9223042216899903E-2</v>
      </c>
      <c r="F77" s="14"/>
      <c r="G77" s="14">
        <v>2.8396928457973099E-2</v>
      </c>
      <c r="H77" s="14">
        <v>6.2082502432703197E-2</v>
      </c>
      <c r="I77" s="14">
        <v>7.1884887967301206E-2</v>
      </c>
      <c r="J77" s="14">
        <v>8.8631603562749198E-2</v>
      </c>
      <c r="K77" s="14">
        <v>0.134986594850035</v>
      </c>
      <c r="L77" s="14">
        <v>0.104514101300902</v>
      </c>
      <c r="M77" s="14"/>
      <c r="N77" s="14">
        <v>8.9721827107031499E-2</v>
      </c>
      <c r="O77" s="14">
        <v>0.120553339111032</v>
      </c>
      <c r="P77" s="14">
        <v>4.8681598790315098E-2</v>
      </c>
      <c r="Q77" s="14">
        <v>6.7080457348894104E-2</v>
      </c>
      <c r="R77" s="14"/>
      <c r="S77" s="14">
        <v>5.1377554912299603E-2</v>
      </c>
      <c r="T77" s="14">
        <v>8.8456101379600693E-2</v>
      </c>
      <c r="U77" s="14">
        <v>0.13829764500620501</v>
      </c>
      <c r="V77" s="14">
        <v>7.9435885425460304E-2</v>
      </c>
      <c r="W77" s="14">
        <v>4.2019839879082997E-2</v>
      </c>
      <c r="X77" s="14">
        <v>5.2638994998012299E-2</v>
      </c>
      <c r="Y77" s="14">
        <v>0.11730868760419</v>
      </c>
      <c r="Z77" s="14">
        <v>0.19062976448850699</v>
      </c>
      <c r="AA77" s="14">
        <v>5.9297418112881903E-2</v>
      </c>
      <c r="AB77" s="14">
        <v>9.5293542479372106E-2</v>
      </c>
      <c r="AC77" s="14">
        <v>7.4664434869903901E-2</v>
      </c>
      <c r="AD77" s="14">
        <v>7.6233552124219006E-2</v>
      </c>
      <c r="AE77" s="14"/>
      <c r="AF77" s="14">
        <v>4.5588034290067699E-2</v>
      </c>
      <c r="AG77" s="14">
        <v>7.2919838431239004E-2</v>
      </c>
      <c r="AH77" s="14">
        <v>0.113816394133988</v>
      </c>
      <c r="AI77" s="14">
        <v>8.7397454273829306E-2</v>
      </c>
      <c r="AJ77" s="14">
        <v>0.107284451553276</v>
      </c>
      <c r="AK77" s="14">
        <v>0.152684104873824</v>
      </c>
      <c r="AL77" s="14"/>
      <c r="AM77" s="14">
        <v>7.11501272370898E-2</v>
      </c>
      <c r="AN77" s="14">
        <v>9.5639650225099598E-2</v>
      </c>
      <c r="AO77" s="14">
        <v>9.4001920596339994E-2</v>
      </c>
      <c r="AP77" s="14">
        <v>6.1127493870507602E-2</v>
      </c>
      <c r="AQ77" s="14">
        <v>5.0846671834451802E-2</v>
      </c>
      <c r="AR77" s="14"/>
      <c r="AS77" s="14">
        <v>2.7142894669742498E-2</v>
      </c>
      <c r="AT77" s="14">
        <v>0.11321939163358501</v>
      </c>
      <c r="AU77" s="14"/>
      <c r="AV77" s="14">
        <v>3.7301306399943002E-2</v>
      </c>
      <c r="AW77" s="14">
        <v>5.21905394093614E-2</v>
      </c>
      <c r="AX77" s="14">
        <v>1.7944936866362199E-2</v>
      </c>
      <c r="AY77" s="14"/>
      <c r="AZ77" s="14">
        <v>4.05003525313445E-2</v>
      </c>
      <c r="BA77" s="14">
        <v>0</v>
      </c>
      <c r="BB77" s="14">
        <v>5.8638386259264798E-2</v>
      </c>
      <c r="BC77" s="14"/>
      <c r="BD77" s="14">
        <v>5.5240172541480698E-2</v>
      </c>
      <c r="BE77" s="14">
        <v>9.9667532943133005E-2</v>
      </c>
      <c r="BF77" s="14"/>
      <c r="BG77" s="14">
        <v>1.7836069572567E-2</v>
      </c>
      <c r="BH77" s="14">
        <v>9.4555229711746597E-2</v>
      </c>
      <c r="BI77" s="14"/>
      <c r="BJ77" s="14">
        <v>2.3281021240347699E-2</v>
      </c>
      <c r="BK77" s="14">
        <v>8.8459175645900695E-2</v>
      </c>
      <c r="BL77" s="14"/>
      <c r="BM77" s="14">
        <v>4.8720288379419503E-2</v>
      </c>
      <c r="BN77" s="14">
        <v>8.7260472485505197E-2</v>
      </c>
      <c r="BO77" s="14"/>
      <c r="BP77" s="14">
        <v>6.8679458992137898E-2</v>
      </c>
      <c r="BQ77" s="14">
        <v>8.6789137292852203E-2</v>
      </c>
      <c r="BR77" s="14"/>
      <c r="BS77" s="14">
        <v>8.9284259130225502E-3</v>
      </c>
      <c r="BT77" s="14">
        <v>4.9155543920935199E-2</v>
      </c>
      <c r="BU77" s="14"/>
      <c r="BV77" s="14">
        <v>1.54814166268058E-2</v>
      </c>
      <c r="BW77" s="14">
        <v>6.6254673442175099E-3</v>
      </c>
      <c r="BX77" s="14"/>
      <c r="BY77" s="14">
        <v>2.09595551509782E-2</v>
      </c>
      <c r="BZ77" s="14">
        <v>9.0272963322681296E-2</v>
      </c>
      <c r="CA77" s="14"/>
      <c r="CB77" s="14">
        <v>6.2051308040134999E-2</v>
      </c>
      <c r="CC77" s="14">
        <v>9.5057341710444304E-2</v>
      </c>
    </row>
    <row r="78" spans="2:81" x14ac:dyDescent="0.3">
      <c r="B78" t="s">
        <v>127</v>
      </c>
      <c r="C78" s="14">
        <v>0.69225912886143104</v>
      </c>
      <c r="D78" s="14">
        <v>0.69489012598818101</v>
      </c>
      <c r="E78" s="14">
        <v>0.68909106938706399</v>
      </c>
      <c r="F78" s="14"/>
      <c r="G78" s="14">
        <v>0.74682191605508796</v>
      </c>
      <c r="H78" s="14">
        <v>0.74146978471715597</v>
      </c>
      <c r="I78" s="14">
        <v>0.67885642853495798</v>
      </c>
      <c r="J78" s="14">
        <v>0.65816126638327699</v>
      </c>
      <c r="K78" s="14">
        <v>0.63514442871571297</v>
      </c>
      <c r="L78" s="14">
        <v>0.69302040953395205</v>
      </c>
      <c r="M78" s="14"/>
      <c r="N78" s="14">
        <v>0.66658252561462805</v>
      </c>
      <c r="O78" s="14">
        <v>0.66361447623647596</v>
      </c>
      <c r="P78" s="14">
        <v>0.73995609692548903</v>
      </c>
      <c r="Q78" s="14">
        <v>0.70670739031919005</v>
      </c>
      <c r="R78" s="14"/>
      <c r="S78" s="14">
        <v>0.74597757752488103</v>
      </c>
      <c r="T78" s="14">
        <v>0.67364208416132998</v>
      </c>
      <c r="U78" s="14">
        <v>0.68777159304365798</v>
      </c>
      <c r="V78" s="14">
        <v>0.59623812760817896</v>
      </c>
      <c r="W78" s="14">
        <v>0.75370214333618502</v>
      </c>
      <c r="X78" s="14">
        <v>0.70295466266374895</v>
      </c>
      <c r="Y78" s="14">
        <v>0.695673997886609</v>
      </c>
      <c r="Z78" s="14">
        <v>0.668857815298459</v>
      </c>
      <c r="AA78" s="14">
        <v>0.75542558836556195</v>
      </c>
      <c r="AB78" s="14">
        <v>0.60183277215074305</v>
      </c>
      <c r="AC78" s="14">
        <v>0.63647969341226995</v>
      </c>
      <c r="AD78" s="14">
        <v>0.80214215386299403</v>
      </c>
      <c r="AE78" s="14"/>
      <c r="AF78" s="14">
        <v>0.73818364607279296</v>
      </c>
      <c r="AG78" s="14">
        <v>0.64462569851021301</v>
      </c>
      <c r="AH78" s="14">
        <v>0.72105038392586496</v>
      </c>
      <c r="AI78" s="14">
        <v>0.70919573594841701</v>
      </c>
      <c r="AJ78" s="14">
        <v>0.67135038393959501</v>
      </c>
      <c r="AK78" s="14">
        <v>0.64323298391845896</v>
      </c>
      <c r="AL78" s="14"/>
      <c r="AM78" s="14">
        <v>0.67368887536425504</v>
      </c>
      <c r="AN78" s="14">
        <v>0.69472951477834199</v>
      </c>
      <c r="AO78" s="14">
        <v>0.69922603956281804</v>
      </c>
      <c r="AP78" s="14">
        <v>0.71089066326517603</v>
      </c>
      <c r="AQ78" s="14">
        <v>0.80232413765699495</v>
      </c>
      <c r="AR78" s="14"/>
      <c r="AS78" s="14">
        <v>0.72708051273483199</v>
      </c>
      <c r="AT78" s="14">
        <v>0.67243288878831797</v>
      </c>
      <c r="AU78" s="14"/>
      <c r="AV78" s="14">
        <v>0.72683271897441204</v>
      </c>
      <c r="AW78" s="14">
        <v>0.66195168049403796</v>
      </c>
      <c r="AX78" s="14">
        <v>0.70558006491186298</v>
      </c>
      <c r="AY78" s="14"/>
      <c r="AZ78" s="14">
        <v>0.73003806907551305</v>
      </c>
      <c r="BA78" s="14">
        <v>0.78970184223901296</v>
      </c>
      <c r="BB78" s="14">
        <v>0.64319679177752398</v>
      </c>
      <c r="BC78" s="14"/>
      <c r="BD78" s="14">
        <v>0.74343175685391305</v>
      </c>
      <c r="BE78" s="14">
        <v>0.65881730675183703</v>
      </c>
      <c r="BF78" s="14"/>
      <c r="BG78" s="14">
        <v>0.79134009011550899</v>
      </c>
      <c r="BH78" s="14">
        <v>0.67271559435278205</v>
      </c>
      <c r="BI78" s="14"/>
      <c r="BJ78" s="14">
        <v>0.70947251052591598</v>
      </c>
      <c r="BK78" s="14">
        <v>0.688531168310063</v>
      </c>
      <c r="BL78" s="14"/>
      <c r="BM78" s="14">
        <v>0.73451206658919499</v>
      </c>
      <c r="BN78" s="14">
        <v>0.68391954855801995</v>
      </c>
      <c r="BO78" s="14"/>
      <c r="BP78" s="14">
        <v>0.73656379401750205</v>
      </c>
      <c r="BQ78" s="14">
        <v>0.67961945467533702</v>
      </c>
      <c r="BR78" s="14"/>
      <c r="BS78" s="14">
        <v>0.75905554626314997</v>
      </c>
      <c r="BT78" s="14">
        <v>0.67163406903939304</v>
      </c>
      <c r="BU78" s="14"/>
      <c r="BV78" s="14">
        <v>0.81436176916171998</v>
      </c>
      <c r="BW78" s="14">
        <v>0.73961893395960998</v>
      </c>
      <c r="BX78" s="14"/>
      <c r="BY78" s="14">
        <v>0.73738248720359401</v>
      </c>
      <c r="BZ78" s="14">
        <v>0.68823536510574901</v>
      </c>
      <c r="CA78" s="14"/>
      <c r="CB78" s="14">
        <v>0.70134361563487102</v>
      </c>
      <c r="CC78" s="14">
        <v>0.68873099861442999</v>
      </c>
    </row>
    <row r="79" spans="2:81" x14ac:dyDescent="0.3">
      <c r="B79" t="s">
        <v>93</v>
      </c>
      <c r="C79" s="14">
        <v>-0.60956146261904598</v>
      </c>
      <c r="D79" s="14">
        <v>-0.61871049784809795</v>
      </c>
      <c r="E79" s="14">
        <v>-0.59986802717016396</v>
      </c>
      <c r="F79" s="14"/>
      <c r="G79" s="14">
        <v>-0.71842498759711504</v>
      </c>
      <c r="H79" s="14">
        <v>-0.679387282284453</v>
      </c>
      <c r="I79" s="14">
        <v>-0.60697154056765701</v>
      </c>
      <c r="J79" s="14">
        <v>-0.56952966282052697</v>
      </c>
      <c r="K79" s="14">
        <v>-0.50015783386567803</v>
      </c>
      <c r="L79" s="14">
        <v>-0.58850630823304995</v>
      </c>
      <c r="M79" s="14"/>
      <c r="N79" s="14">
        <v>-0.57686069850759703</v>
      </c>
      <c r="O79" s="14">
        <v>-0.54306113712544402</v>
      </c>
      <c r="P79" s="14">
        <v>-0.69127449813517405</v>
      </c>
      <c r="Q79" s="14">
        <v>-0.63962693297029605</v>
      </c>
      <c r="R79" s="14"/>
      <c r="S79" s="14">
        <v>-0.69460002261258202</v>
      </c>
      <c r="T79" s="14">
        <v>-0.58518598278172895</v>
      </c>
      <c r="U79" s="14">
        <v>-0.54947394803745297</v>
      </c>
      <c r="V79" s="14">
        <v>-0.51680224218271897</v>
      </c>
      <c r="W79" s="14">
        <v>-0.71168230345710204</v>
      </c>
      <c r="X79" s="14">
        <v>-0.65031566766573601</v>
      </c>
      <c r="Y79" s="14">
        <v>-0.578365310282419</v>
      </c>
      <c r="Z79" s="14">
        <v>-0.47822805080995201</v>
      </c>
      <c r="AA79" s="14">
        <v>-0.69612817025268003</v>
      </c>
      <c r="AB79" s="14">
        <v>-0.50653922967137099</v>
      </c>
      <c r="AC79" s="14">
        <v>-0.56181525854236603</v>
      </c>
      <c r="AD79" s="14">
        <v>-0.72590860173877503</v>
      </c>
      <c r="AE79" s="14"/>
      <c r="AF79" s="14">
        <v>-0.692595611782726</v>
      </c>
      <c r="AG79" s="14">
        <v>-0.57170586007897395</v>
      </c>
      <c r="AH79" s="14">
        <v>-0.60723398979187704</v>
      </c>
      <c r="AI79" s="14">
        <v>-0.62179828167458795</v>
      </c>
      <c r="AJ79" s="14">
        <v>-0.56406593238631897</v>
      </c>
      <c r="AK79" s="14">
        <v>-0.49054887904463501</v>
      </c>
      <c r="AL79" s="14"/>
      <c r="AM79" s="14">
        <v>-0.60253874812716501</v>
      </c>
      <c r="AN79" s="14">
        <v>-0.59908986455324298</v>
      </c>
      <c r="AO79" s="14">
        <v>-0.60522411896647799</v>
      </c>
      <c r="AP79" s="14">
        <v>-0.64976316939466905</v>
      </c>
      <c r="AQ79" s="14">
        <v>-0.75147746582254304</v>
      </c>
      <c r="AR79" s="14"/>
      <c r="AS79" s="14">
        <v>-0.69993761806508903</v>
      </c>
      <c r="AT79" s="14">
        <v>-0.55921349715473301</v>
      </c>
      <c r="AU79" s="14"/>
      <c r="AV79" s="14">
        <v>-0.68953141257446904</v>
      </c>
      <c r="AW79" s="14">
        <v>-0.60976114108467605</v>
      </c>
      <c r="AX79" s="14">
        <v>-0.68763512804550098</v>
      </c>
      <c r="AY79" s="14"/>
      <c r="AZ79" s="14">
        <v>-0.68953771654416895</v>
      </c>
      <c r="BA79" s="14">
        <v>-0.78970184223901296</v>
      </c>
      <c r="BB79" s="14">
        <v>-0.58455840551825899</v>
      </c>
      <c r="BC79" s="14"/>
      <c r="BD79" s="14">
        <v>-0.68819158431243199</v>
      </c>
      <c r="BE79" s="14">
        <v>-0.55914977380870401</v>
      </c>
      <c r="BF79" s="14"/>
      <c r="BG79" s="14">
        <v>-0.77350402054294198</v>
      </c>
      <c r="BH79" s="14">
        <v>-0.57816036464103604</v>
      </c>
      <c r="BI79" s="14"/>
      <c r="BJ79" s="14">
        <v>-0.68619148928556795</v>
      </c>
      <c r="BK79" s="14">
        <v>-0.600071992664162</v>
      </c>
      <c r="BL79" s="14"/>
      <c r="BM79" s="14">
        <v>-0.68579177820977499</v>
      </c>
      <c r="BN79" s="14">
        <v>-0.596659076072515</v>
      </c>
      <c r="BO79" s="14"/>
      <c r="BP79" s="14">
        <v>-0.66788433502536504</v>
      </c>
      <c r="BQ79" s="14">
        <v>-0.59283031738248404</v>
      </c>
      <c r="BR79" s="14"/>
      <c r="BS79" s="14">
        <v>-0.75012712035012796</v>
      </c>
      <c r="BT79" s="14">
        <v>-0.62247852511845703</v>
      </c>
      <c r="BU79" s="14"/>
      <c r="BV79" s="14">
        <v>-0.79888035253491396</v>
      </c>
      <c r="BW79" s="14">
        <v>-0.732993466615393</v>
      </c>
      <c r="BX79" s="14"/>
      <c r="BY79" s="14">
        <v>-0.71642293205261598</v>
      </c>
      <c r="BZ79" s="14">
        <v>-0.59796240178306803</v>
      </c>
      <c r="CA79" s="14"/>
      <c r="CB79" s="14">
        <v>-0.63929230759473599</v>
      </c>
      <c r="CC79" s="14">
        <v>-0.59367365690398599</v>
      </c>
    </row>
    <row r="80" spans="2:81" x14ac:dyDescent="0.3">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row>
    <row r="81" spans="2:81" x14ac:dyDescent="0.3">
      <c r="B81" s="6" t="s">
        <v>132</v>
      </c>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row>
    <row r="82" spans="2:81" x14ac:dyDescent="0.3">
      <c r="B82" s="24" t="s">
        <v>97</v>
      </c>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row>
    <row r="83" spans="2:81" x14ac:dyDescent="0.3">
      <c r="B83" t="s">
        <v>123</v>
      </c>
      <c r="C83" s="14">
        <v>0.67008436415341699</v>
      </c>
      <c r="D83" s="14">
        <v>0.67028180019984496</v>
      </c>
      <c r="E83" s="14">
        <v>0.66924933111319096</v>
      </c>
      <c r="F83" s="14"/>
      <c r="G83" s="14">
        <v>0.524566291806568</v>
      </c>
      <c r="H83" s="14">
        <v>0.59556137729950098</v>
      </c>
      <c r="I83" s="14">
        <v>0.65300100940133898</v>
      </c>
      <c r="J83" s="14">
        <v>0.68894978838333398</v>
      </c>
      <c r="K83" s="14">
        <v>0.720653511104553</v>
      </c>
      <c r="L83" s="14">
        <v>0.79241510918740199</v>
      </c>
      <c r="M83" s="14"/>
      <c r="N83" s="14">
        <v>0.67179709209800498</v>
      </c>
      <c r="O83" s="14">
        <v>0.64786334095762199</v>
      </c>
      <c r="P83" s="14">
        <v>0.69342462682454897</v>
      </c>
      <c r="Q83" s="14">
        <v>0.67317295202219496</v>
      </c>
      <c r="R83" s="14"/>
      <c r="S83" s="14">
        <v>0.62394439961057002</v>
      </c>
      <c r="T83" s="14">
        <v>0.71487965931307595</v>
      </c>
      <c r="U83" s="14">
        <v>0.74066153698527903</v>
      </c>
      <c r="V83" s="14">
        <v>0.60427281156784995</v>
      </c>
      <c r="W83" s="14">
        <v>0.651910147954751</v>
      </c>
      <c r="X83" s="14">
        <v>0.61197228698141004</v>
      </c>
      <c r="Y83" s="14">
        <v>0.71065729937983002</v>
      </c>
      <c r="Z83" s="14">
        <v>0.66603076685394302</v>
      </c>
      <c r="AA83" s="14">
        <v>0.75525092950821104</v>
      </c>
      <c r="AB83" s="14">
        <v>0.63459612953001199</v>
      </c>
      <c r="AC83" s="14">
        <v>0.67262764315255696</v>
      </c>
      <c r="AD83" s="14">
        <v>0.60352264284313795</v>
      </c>
      <c r="AE83" s="14"/>
      <c r="AF83" s="14">
        <v>0.60505773378698302</v>
      </c>
      <c r="AG83" s="14">
        <v>0.73164406314869401</v>
      </c>
      <c r="AH83" s="14">
        <v>0.71228817394547195</v>
      </c>
      <c r="AI83" s="14">
        <v>0.78858233581039805</v>
      </c>
      <c r="AJ83" s="14">
        <v>0.57635187189589299</v>
      </c>
      <c r="AK83" s="14">
        <v>0.64444435386356202</v>
      </c>
      <c r="AL83" s="14"/>
      <c r="AM83" s="14">
        <v>0.72327450214848898</v>
      </c>
      <c r="AN83" s="14">
        <v>0.71109163882819304</v>
      </c>
      <c r="AO83" s="14">
        <v>0.61909911978613297</v>
      </c>
      <c r="AP83" s="14">
        <v>0.59753191235685099</v>
      </c>
      <c r="AQ83" s="14">
        <v>0.68345069904767497</v>
      </c>
      <c r="AR83" s="14"/>
      <c r="AS83" s="14">
        <v>0.62157773611994305</v>
      </c>
      <c r="AT83" s="14">
        <v>0.694700467290575</v>
      </c>
      <c r="AU83" s="14"/>
      <c r="AV83" s="14">
        <v>0.63657991520746904</v>
      </c>
      <c r="AW83" s="14">
        <v>0.46630035481652699</v>
      </c>
      <c r="AX83" s="14">
        <v>0.66068757897533303</v>
      </c>
      <c r="AY83" s="14"/>
      <c r="AZ83" s="14">
        <v>0.662684729591413</v>
      </c>
      <c r="BA83" s="14">
        <v>0.46386338848460901</v>
      </c>
      <c r="BB83" s="14">
        <v>0.58408684110782005</v>
      </c>
      <c r="BC83" s="14"/>
      <c r="BD83" s="14">
        <v>0.66181110430172496</v>
      </c>
      <c r="BE83" s="14">
        <v>0.67454419224324602</v>
      </c>
      <c r="BF83" s="14"/>
      <c r="BG83" s="14">
        <v>0.60787930581438399</v>
      </c>
      <c r="BH83" s="14">
        <v>0.68061037989893902</v>
      </c>
      <c r="BI83" s="14"/>
      <c r="BJ83" s="14">
        <v>0.53140168933594101</v>
      </c>
      <c r="BK83" s="14">
        <v>0.68153136718987894</v>
      </c>
      <c r="BL83" s="14"/>
      <c r="BM83" s="14">
        <v>0.64027687911308395</v>
      </c>
      <c r="BN83" s="14">
        <v>0.67646241788098505</v>
      </c>
      <c r="BO83" s="14"/>
      <c r="BP83" s="14">
        <v>0.72832438418048195</v>
      </c>
      <c r="BQ83" s="14">
        <v>0.66255440901205098</v>
      </c>
      <c r="BR83" s="14"/>
      <c r="BS83" s="14">
        <v>0.59192050919168704</v>
      </c>
      <c r="BT83" s="14">
        <v>0.65127973653230098</v>
      </c>
      <c r="BU83" s="14"/>
      <c r="BV83" s="14">
        <v>0.7009572690643</v>
      </c>
      <c r="BW83" s="14">
        <v>0.55360103775779601</v>
      </c>
      <c r="BX83" s="14"/>
      <c r="BY83" s="14">
        <v>0.51500525449078005</v>
      </c>
      <c r="BZ83" s="14">
        <v>0.68991297588463096</v>
      </c>
      <c r="CA83" s="14"/>
      <c r="CB83" s="14">
        <v>0.67964681216858602</v>
      </c>
      <c r="CC83" s="14">
        <v>0.66993608190673104</v>
      </c>
    </row>
    <row r="84" spans="2:81" x14ac:dyDescent="0.3">
      <c r="B84" t="s">
        <v>124</v>
      </c>
      <c r="C84" s="14">
        <v>0.26613520933171497</v>
      </c>
      <c r="D84" s="14">
        <v>0.25257783341818602</v>
      </c>
      <c r="E84" s="14">
        <v>0.27989108397331403</v>
      </c>
      <c r="F84" s="14"/>
      <c r="G84" s="14">
        <v>0.36388212954118798</v>
      </c>
      <c r="H84" s="14">
        <v>0.301005208959436</v>
      </c>
      <c r="I84" s="14">
        <v>0.28311572541593699</v>
      </c>
      <c r="J84" s="14">
        <v>0.25955101354614102</v>
      </c>
      <c r="K84" s="14">
        <v>0.24649123529224301</v>
      </c>
      <c r="L84" s="14">
        <v>0.17718705446320601</v>
      </c>
      <c r="M84" s="14"/>
      <c r="N84" s="14">
        <v>0.28431995632325602</v>
      </c>
      <c r="O84" s="14">
        <v>0.27740524493448299</v>
      </c>
      <c r="P84" s="14">
        <v>0.22591303968707899</v>
      </c>
      <c r="Q84" s="14">
        <v>0.26678381110251698</v>
      </c>
      <c r="R84" s="14"/>
      <c r="S84" s="14">
        <v>0.32312962702277498</v>
      </c>
      <c r="T84" s="14">
        <v>0.26378699153662399</v>
      </c>
      <c r="U84" s="14">
        <v>0.22125022945148001</v>
      </c>
      <c r="V84" s="14">
        <v>0.25879296363203202</v>
      </c>
      <c r="W84" s="14">
        <v>0.30534271624868298</v>
      </c>
      <c r="X84" s="14">
        <v>0.33354052609678098</v>
      </c>
      <c r="Y84" s="14">
        <v>0.226333208365778</v>
      </c>
      <c r="Z84" s="14">
        <v>0.27214442506624797</v>
      </c>
      <c r="AA84" s="14">
        <v>0.177538796620717</v>
      </c>
      <c r="AB84" s="14">
        <v>0.25475790013907401</v>
      </c>
      <c r="AC84" s="14">
        <v>0.291418154001096</v>
      </c>
      <c r="AD84" s="14">
        <v>0.274844755288223</v>
      </c>
      <c r="AE84" s="14"/>
      <c r="AF84" s="14">
        <v>0.31262192326295701</v>
      </c>
      <c r="AG84" s="14">
        <v>0.234713289096531</v>
      </c>
      <c r="AH84" s="14">
        <v>0.241219408213281</v>
      </c>
      <c r="AI84" s="14">
        <v>0.163824296593579</v>
      </c>
      <c r="AJ84" s="14">
        <v>0.33895407602917899</v>
      </c>
      <c r="AK84" s="14">
        <v>0.27120387627508502</v>
      </c>
      <c r="AL84" s="14"/>
      <c r="AM84" s="14">
        <v>0.21921325196001501</v>
      </c>
      <c r="AN84" s="14">
        <v>0.25719020566683998</v>
      </c>
      <c r="AO84" s="14">
        <v>0.30057806675931698</v>
      </c>
      <c r="AP84" s="14">
        <v>0.32755812326735401</v>
      </c>
      <c r="AQ84" s="14">
        <v>0.232053040412736</v>
      </c>
      <c r="AR84" s="14"/>
      <c r="AS84" s="14">
        <v>0.29192790972109101</v>
      </c>
      <c r="AT84" s="14">
        <v>0.25441156638135098</v>
      </c>
      <c r="AU84" s="14"/>
      <c r="AV84" s="14">
        <v>0.27380652464050598</v>
      </c>
      <c r="AW84" s="14">
        <v>0.400120215632772</v>
      </c>
      <c r="AX84" s="14">
        <v>0.27836574327876301</v>
      </c>
      <c r="AY84" s="14"/>
      <c r="AZ84" s="14">
        <v>0.27343342111354901</v>
      </c>
      <c r="BA84" s="14">
        <v>0.39304504067419399</v>
      </c>
      <c r="BB84" s="14">
        <v>0.304745176201142</v>
      </c>
      <c r="BC84" s="14"/>
      <c r="BD84" s="14">
        <v>0.26523603138819601</v>
      </c>
      <c r="BE84" s="14">
        <v>0.26757123010138201</v>
      </c>
      <c r="BF84" s="14"/>
      <c r="BG84" s="14">
        <v>0.29547099417900702</v>
      </c>
      <c r="BH84" s="14">
        <v>0.26168661474400901</v>
      </c>
      <c r="BI84" s="14"/>
      <c r="BJ84" s="14">
        <v>0.32740274212102</v>
      </c>
      <c r="BK84" s="14">
        <v>0.26142972398055803</v>
      </c>
      <c r="BL84" s="14"/>
      <c r="BM84" s="14">
        <v>0.246467553065223</v>
      </c>
      <c r="BN84" s="14">
        <v>0.26757886441380502</v>
      </c>
      <c r="BO84" s="14"/>
      <c r="BP84" s="14">
        <v>0.231941581834684</v>
      </c>
      <c r="BQ84" s="14">
        <v>0.27157157404205401</v>
      </c>
      <c r="BR84" s="14"/>
      <c r="BS84" s="14">
        <v>0.31199368585500498</v>
      </c>
      <c r="BT84" s="14">
        <v>0.27484481204683903</v>
      </c>
      <c r="BU84" s="14"/>
      <c r="BV84" s="14">
        <v>0.25665778150678698</v>
      </c>
      <c r="BW84" s="14">
        <v>0.33144072929629398</v>
      </c>
      <c r="BX84" s="14"/>
      <c r="BY84" s="14">
        <v>0.29468236891775101</v>
      </c>
      <c r="BZ84" s="14">
        <v>0.26170249590563099</v>
      </c>
      <c r="CA84" s="14"/>
      <c r="CB84" s="14">
        <v>0.251239076210929</v>
      </c>
      <c r="CC84" s="14">
        <v>0.27514041966451802</v>
      </c>
    </row>
    <row r="85" spans="2:81" x14ac:dyDescent="0.3">
      <c r="B85" t="s">
        <v>125</v>
      </c>
      <c r="C85" s="14">
        <v>3.51852363503228E-2</v>
      </c>
      <c r="D85" s="14">
        <v>3.6984838200892899E-2</v>
      </c>
      <c r="E85" s="14">
        <v>3.3496552380319997E-2</v>
      </c>
      <c r="F85" s="14"/>
      <c r="G85" s="14">
        <v>6.8467270283395304E-2</v>
      </c>
      <c r="H85" s="14">
        <v>4.5216203414128298E-2</v>
      </c>
      <c r="I85" s="14">
        <v>3.6047045445349202E-2</v>
      </c>
      <c r="J85" s="14">
        <v>2.8005678397597499E-2</v>
      </c>
      <c r="K85" s="14">
        <v>2.0023511393221099E-2</v>
      </c>
      <c r="L85" s="14">
        <v>2.0141160957560401E-2</v>
      </c>
      <c r="M85" s="14"/>
      <c r="N85" s="14">
        <v>2.6392607439196199E-2</v>
      </c>
      <c r="O85" s="14">
        <v>3.37062722849805E-2</v>
      </c>
      <c r="P85" s="14">
        <v>5.4605238693860997E-2</v>
      </c>
      <c r="Q85" s="14">
        <v>2.9700047792580501E-2</v>
      </c>
      <c r="R85" s="14"/>
      <c r="S85" s="14">
        <v>3.9992150964411603E-2</v>
      </c>
      <c r="T85" s="14">
        <v>2.1333349150299299E-2</v>
      </c>
      <c r="U85" s="14">
        <v>1.1713078821834901E-2</v>
      </c>
      <c r="V85" s="14">
        <v>7.9463585434743106E-2</v>
      </c>
      <c r="W85" s="14">
        <v>0</v>
      </c>
      <c r="X85" s="14">
        <v>4.4076193130266797E-2</v>
      </c>
      <c r="Y85" s="14">
        <v>1.3220138247931799E-2</v>
      </c>
      <c r="Z85" s="14">
        <v>3.93563386924616E-2</v>
      </c>
      <c r="AA85" s="14">
        <v>2.3920002247447499E-2</v>
      </c>
      <c r="AB85" s="14">
        <v>6.7861590678850503E-2</v>
      </c>
      <c r="AC85" s="14">
        <v>1.79720180976554E-2</v>
      </c>
      <c r="AD85" s="14">
        <v>8.34676571668128E-2</v>
      </c>
      <c r="AE85" s="14"/>
      <c r="AF85" s="14">
        <v>4.6411243127571701E-2</v>
      </c>
      <c r="AG85" s="14">
        <v>1.9098172278604199E-2</v>
      </c>
      <c r="AH85" s="14">
        <v>1.1751787375707499E-2</v>
      </c>
      <c r="AI85" s="14">
        <v>1.67532009684178E-2</v>
      </c>
      <c r="AJ85" s="14">
        <v>5.7627783379034597E-2</v>
      </c>
      <c r="AK85" s="14">
        <v>6.4793290878679202E-2</v>
      </c>
      <c r="AL85" s="14"/>
      <c r="AM85" s="14">
        <v>3.1663196894575703E-2</v>
      </c>
      <c r="AN85" s="14">
        <v>2.2712285336358901E-2</v>
      </c>
      <c r="AO85" s="14">
        <v>3.5126786943129602E-2</v>
      </c>
      <c r="AP85" s="14">
        <v>4.4980198275104397E-2</v>
      </c>
      <c r="AQ85" s="14">
        <v>8.44962605395886E-2</v>
      </c>
      <c r="AR85" s="14"/>
      <c r="AS85" s="14">
        <v>4.9582403967662898E-2</v>
      </c>
      <c r="AT85" s="14">
        <v>2.6934465200624199E-2</v>
      </c>
      <c r="AU85" s="14"/>
      <c r="AV85" s="14">
        <v>5.0146114935543898E-2</v>
      </c>
      <c r="AW85" s="14">
        <v>0.101428586121124</v>
      </c>
      <c r="AX85" s="14">
        <v>3.51393236826779E-2</v>
      </c>
      <c r="AY85" s="14"/>
      <c r="AZ85" s="14">
        <v>4.4434385367188099E-2</v>
      </c>
      <c r="BA85" s="14">
        <v>8.0752449174799304E-2</v>
      </c>
      <c r="BB85" s="14">
        <v>6.8097286789325001E-2</v>
      </c>
      <c r="BC85" s="14"/>
      <c r="BD85" s="14">
        <v>4.3153331677479201E-2</v>
      </c>
      <c r="BE85" s="14">
        <v>2.9999815765666599E-2</v>
      </c>
      <c r="BF85" s="14"/>
      <c r="BG85" s="14">
        <v>7.2927017009785405E-2</v>
      </c>
      <c r="BH85" s="14">
        <v>2.8029487898506501E-2</v>
      </c>
      <c r="BI85" s="14"/>
      <c r="BJ85" s="14">
        <v>7.0542383055035102E-2</v>
      </c>
      <c r="BK85" s="14">
        <v>3.2826360181274897E-2</v>
      </c>
      <c r="BL85" s="14"/>
      <c r="BM85" s="14">
        <v>8.1094541373930504E-2</v>
      </c>
      <c r="BN85" s="14">
        <v>2.7357502992447401E-2</v>
      </c>
      <c r="BO85" s="14"/>
      <c r="BP85" s="14">
        <v>1.46982239924369E-2</v>
      </c>
      <c r="BQ85" s="14">
        <v>3.84822218671984E-2</v>
      </c>
      <c r="BR85" s="14"/>
      <c r="BS85" s="14">
        <v>5.3088400189082702E-2</v>
      </c>
      <c r="BT85" s="14">
        <v>4.6653921711077698E-2</v>
      </c>
      <c r="BU85" s="14"/>
      <c r="BV85" s="14">
        <v>0</v>
      </c>
      <c r="BW85" s="14">
        <v>7.1745589167306403E-2</v>
      </c>
      <c r="BX85" s="14"/>
      <c r="BY85" s="14">
        <v>8.5688816967657899E-2</v>
      </c>
      <c r="BZ85" s="14">
        <v>2.8978580276524901E-2</v>
      </c>
      <c r="CA85" s="14"/>
      <c r="CB85" s="14">
        <v>3.0433575594690201E-2</v>
      </c>
      <c r="CC85" s="14">
        <v>3.0958986784995899E-2</v>
      </c>
    </row>
    <row r="86" spans="2:81" x14ac:dyDescent="0.3">
      <c r="B86" t="s">
        <v>126</v>
      </c>
      <c r="C86" s="14">
        <v>1.3981764528168E-2</v>
      </c>
      <c r="D86" s="14">
        <v>2.0507971164917999E-2</v>
      </c>
      <c r="E86" s="14">
        <v>7.6366197198994004E-3</v>
      </c>
      <c r="F86" s="14"/>
      <c r="G86" s="14">
        <v>4.3084308368848898E-2</v>
      </c>
      <c r="H86" s="14">
        <v>2.9339800864330402E-2</v>
      </c>
      <c r="I86" s="14">
        <v>5.5184248435882497E-3</v>
      </c>
      <c r="J86" s="14">
        <v>1.19831162174589E-2</v>
      </c>
      <c r="K86" s="14">
        <v>0</v>
      </c>
      <c r="L86" s="14">
        <v>0</v>
      </c>
      <c r="M86" s="14"/>
      <c r="N86" s="14">
        <v>7.1682652391226601E-3</v>
      </c>
      <c r="O86" s="14">
        <v>1.86427756902918E-2</v>
      </c>
      <c r="P86" s="14">
        <v>8.6654152544229195E-3</v>
      </c>
      <c r="Q86" s="14">
        <v>2.13657908838321E-2</v>
      </c>
      <c r="R86" s="14"/>
      <c r="S86" s="14">
        <v>0</v>
      </c>
      <c r="T86" s="14">
        <v>0</v>
      </c>
      <c r="U86" s="14">
        <v>0</v>
      </c>
      <c r="V86" s="14">
        <v>5.7470639365374998E-2</v>
      </c>
      <c r="W86" s="14">
        <v>2.86829604762582E-2</v>
      </c>
      <c r="X86" s="14">
        <v>0</v>
      </c>
      <c r="Y86" s="14">
        <v>1.2788763655931601E-2</v>
      </c>
      <c r="Z86" s="14">
        <v>2.2468469387347201E-2</v>
      </c>
      <c r="AA86" s="14">
        <v>2.6912884744698599E-2</v>
      </c>
      <c r="AB86" s="14">
        <v>1.11650143464045E-2</v>
      </c>
      <c r="AC86" s="14">
        <v>1.79821847486916E-2</v>
      </c>
      <c r="AD86" s="14">
        <v>0</v>
      </c>
      <c r="AE86" s="14"/>
      <c r="AF86" s="14">
        <v>1.7884322484874302E-2</v>
      </c>
      <c r="AG86" s="14">
        <v>1.01351611376936E-2</v>
      </c>
      <c r="AH86" s="14">
        <v>2.4177453955584498E-2</v>
      </c>
      <c r="AI86" s="14">
        <v>2.5079027711684802E-2</v>
      </c>
      <c r="AJ86" s="14">
        <v>0</v>
      </c>
      <c r="AK86" s="14">
        <v>0</v>
      </c>
      <c r="AL86" s="14"/>
      <c r="AM86" s="14">
        <v>1.29431360136663E-2</v>
      </c>
      <c r="AN86" s="14">
        <v>9.0058701686081908E-3</v>
      </c>
      <c r="AO86" s="14">
        <v>1.5597365312428E-2</v>
      </c>
      <c r="AP86" s="14">
        <v>1.5223927643119301E-2</v>
      </c>
      <c r="AQ86" s="14">
        <v>0</v>
      </c>
      <c r="AR86" s="14"/>
      <c r="AS86" s="14">
        <v>2.66870209390692E-2</v>
      </c>
      <c r="AT86" s="14">
        <v>6.4436278224488204E-3</v>
      </c>
      <c r="AU86" s="14"/>
      <c r="AV86" s="14">
        <v>2.33471701102928E-2</v>
      </c>
      <c r="AW86" s="14">
        <v>1.49859526555031E-2</v>
      </c>
      <c r="AX86" s="14">
        <v>2.5807354063226401E-2</v>
      </c>
      <c r="AY86" s="14"/>
      <c r="AZ86" s="14">
        <v>1.9447463927850302E-2</v>
      </c>
      <c r="BA86" s="14">
        <v>4.30363039983062E-2</v>
      </c>
      <c r="BB86" s="14">
        <v>1.7581843909948099E-2</v>
      </c>
      <c r="BC86" s="14"/>
      <c r="BD86" s="14">
        <v>1.8084466288067199E-2</v>
      </c>
      <c r="BE86" s="14">
        <v>1.1298812324567699E-2</v>
      </c>
      <c r="BF86" s="14"/>
      <c r="BG86" s="14">
        <v>1.7909844875115499E-2</v>
      </c>
      <c r="BH86" s="14">
        <v>1.32851284844933E-2</v>
      </c>
      <c r="BI86" s="14"/>
      <c r="BJ86" s="14">
        <v>5.9460197746897002E-2</v>
      </c>
      <c r="BK86" s="14">
        <v>8.8718301851824898E-3</v>
      </c>
      <c r="BL86" s="14"/>
      <c r="BM86" s="14">
        <v>1.1718065155602499E-2</v>
      </c>
      <c r="BN86" s="14">
        <v>1.4395965247425299E-2</v>
      </c>
      <c r="BO86" s="14"/>
      <c r="BP86" s="14">
        <v>1.10744036482084E-2</v>
      </c>
      <c r="BQ86" s="14">
        <v>1.2323735939683901E-2</v>
      </c>
      <c r="BR86" s="14"/>
      <c r="BS86" s="14">
        <v>3.7896158498006503E-2</v>
      </c>
      <c r="BT86" s="14">
        <v>1.19998538529915E-2</v>
      </c>
      <c r="BU86" s="14"/>
      <c r="BV86" s="14">
        <v>4.2384949428913701E-2</v>
      </c>
      <c r="BW86" s="14">
        <v>3.63186345872578E-2</v>
      </c>
      <c r="BX86" s="14"/>
      <c r="BY86" s="14">
        <v>8.4772881625076804E-2</v>
      </c>
      <c r="BZ86" s="14">
        <v>5.2119553104660798E-3</v>
      </c>
      <c r="CA86" s="14"/>
      <c r="CB86" s="14">
        <v>2.6767635690550299E-2</v>
      </c>
      <c r="CC86" s="14">
        <v>7.6570351760718398E-3</v>
      </c>
    </row>
    <row r="87" spans="2:81" x14ac:dyDescent="0.3">
      <c r="B87" t="s">
        <v>106</v>
      </c>
      <c r="C87" s="14">
        <v>1.46134256363772E-2</v>
      </c>
      <c r="D87" s="14">
        <v>1.9647557016158199E-2</v>
      </c>
      <c r="E87" s="14">
        <v>9.7264128132761793E-3</v>
      </c>
      <c r="F87" s="14"/>
      <c r="G87" s="14">
        <v>0</v>
      </c>
      <c r="H87" s="14">
        <v>2.88774094626046E-2</v>
      </c>
      <c r="I87" s="14">
        <v>2.23177948937873E-2</v>
      </c>
      <c r="J87" s="14">
        <v>1.15104034554681E-2</v>
      </c>
      <c r="K87" s="14">
        <v>1.28317422099827E-2</v>
      </c>
      <c r="L87" s="14">
        <v>1.02566753918316E-2</v>
      </c>
      <c r="M87" s="14"/>
      <c r="N87" s="14">
        <v>1.03220789004201E-2</v>
      </c>
      <c r="O87" s="14">
        <v>2.23823661326224E-2</v>
      </c>
      <c r="P87" s="14">
        <v>1.7391679540088301E-2</v>
      </c>
      <c r="Q87" s="14">
        <v>8.9773981988759896E-3</v>
      </c>
      <c r="R87" s="14"/>
      <c r="S87" s="14">
        <v>1.2933822402243699E-2</v>
      </c>
      <c r="T87" s="14">
        <v>0</v>
      </c>
      <c r="U87" s="14">
        <v>2.6375154741405501E-2</v>
      </c>
      <c r="V87" s="14">
        <v>0</v>
      </c>
      <c r="W87" s="14">
        <v>1.40641753203074E-2</v>
      </c>
      <c r="X87" s="14">
        <v>1.04109937915427E-2</v>
      </c>
      <c r="Y87" s="14">
        <v>3.7000590350528599E-2</v>
      </c>
      <c r="Z87" s="14">
        <v>0</v>
      </c>
      <c r="AA87" s="14">
        <v>1.6377386878925999E-2</v>
      </c>
      <c r="AB87" s="14">
        <v>3.1619365305658398E-2</v>
      </c>
      <c r="AC87" s="14">
        <v>0</v>
      </c>
      <c r="AD87" s="14">
        <v>3.8164944701826201E-2</v>
      </c>
      <c r="AE87" s="14"/>
      <c r="AF87" s="14">
        <v>1.8024777337613901E-2</v>
      </c>
      <c r="AG87" s="14">
        <v>4.4093143384777702E-3</v>
      </c>
      <c r="AH87" s="14">
        <v>1.0563176509954499E-2</v>
      </c>
      <c r="AI87" s="14">
        <v>5.76113891591959E-3</v>
      </c>
      <c r="AJ87" s="14">
        <v>2.7066268695893601E-2</v>
      </c>
      <c r="AK87" s="14">
        <v>1.95584789826737E-2</v>
      </c>
      <c r="AL87" s="14"/>
      <c r="AM87" s="14">
        <v>1.29059129832533E-2</v>
      </c>
      <c r="AN87" s="14">
        <v>0</v>
      </c>
      <c r="AO87" s="14">
        <v>2.9598661198991998E-2</v>
      </c>
      <c r="AP87" s="14">
        <v>1.47058384575717E-2</v>
      </c>
      <c r="AQ87" s="14">
        <v>0</v>
      </c>
      <c r="AR87" s="14"/>
      <c r="AS87" s="14">
        <v>1.0224929252234101E-2</v>
      </c>
      <c r="AT87" s="14">
        <v>1.7509873305000302E-2</v>
      </c>
      <c r="AU87" s="14"/>
      <c r="AV87" s="14">
        <v>1.61202751061887E-2</v>
      </c>
      <c r="AW87" s="14">
        <v>1.7164890774074199E-2</v>
      </c>
      <c r="AX87" s="14">
        <v>0</v>
      </c>
      <c r="AY87" s="14"/>
      <c r="AZ87" s="14">
        <v>0</v>
      </c>
      <c r="BA87" s="14">
        <v>1.9302817668091801E-2</v>
      </c>
      <c r="BB87" s="14">
        <v>2.5488851991764701E-2</v>
      </c>
      <c r="BC87" s="14"/>
      <c r="BD87" s="14">
        <v>1.17150663445331E-2</v>
      </c>
      <c r="BE87" s="14">
        <v>1.65859495651377E-2</v>
      </c>
      <c r="BF87" s="14"/>
      <c r="BG87" s="14">
        <v>5.8128381217081504E-3</v>
      </c>
      <c r="BH87" s="14">
        <v>1.6388388974051801E-2</v>
      </c>
      <c r="BI87" s="14"/>
      <c r="BJ87" s="14">
        <v>1.1192987741107E-2</v>
      </c>
      <c r="BK87" s="14">
        <v>1.5340718463105699E-2</v>
      </c>
      <c r="BL87" s="14"/>
      <c r="BM87" s="14">
        <v>2.04429612921606E-2</v>
      </c>
      <c r="BN87" s="14">
        <v>1.42052494653373E-2</v>
      </c>
      <c r="BO87" s="14"/>
      <c r="BP87" s="14">
        <v>1.3961406344188999E-2</v>
      </c>
      <c r="BQ87" s="14">
        <v>1.50680591390129E-2</v>
      </c>
      <c r="BR87" s="14"/>
      <c r="BS87" s="14">
        <v>5.1012462662191702E-3</v>
      </c>
      <c r="BT87" s="14">
        <v>1.5221675856790601E-2</v>
      </c>
      <c r="BU87" s="14"/>
      <c r="BV87" s="14">
        <v>0</v>
      </c>
      <c r="BW87" s="14">
        <v>6.8940091913464903E-3</v>
      </c>
      <c r="BX87" s="14"/>
      <c r="BY87" s="14">
        <v>1.98506779987342E-2</v>
      </c>
      <c r="BZ87" s="14">
        <v>1.41939926227467E-2</v>
      </c>
      <c r="CA87" s="14"/>
      <c r="CB87" s="14">
        <v>1.19129003352449E-2</v>
      </c>
      <c r="CC87" s="14">
        <v>1.6307476467683601E-2</v>
      </c>
    </row>
    <row r="88" spans="2:81" x14ac:dyDescent="0.3">
      <c r="B88" t="s">
        <v>127</v>
      </c>
      <c r="C88" s="14">
        <v>0.93621957348513196</v>
      </c>
      <c r="D88" s="14">
        <v>0.92285963361803103</v>
      </c>
      <c r="E88" s="14">
        <v>0.94914041508650404</v>
      </c>
      <c r="F88" s="14"/>
      <c r="G88" s="14">
        <v>0.88844842134775603</v>
      </c>
      <c r="H88" s="14">
        <v>0.89656658625893604</v>
      </c>
      <c r="I88" s="14">
        <v>0.93611673481727498</v>
      </c>
      <c r="J88" s="14">
        <v>0.94850080192947595</v>
      </c>
      <c r="K88" s="14">
        <v>0.96714474639679604</v>
      </c>
      <c r="L88" s="14">
        <v>0.96960216365060803</v>
      </c>
      <c r="M88" s="14"/>
      <c r="N88" s="14">
        <v>0.956117048421261</v>
      </c>
      <c r="O88" s="14">
        <v>0.92526858589210503</v>
      </c>
      <c r="P88" s="14">
        <v>0.91933766651162796</v>
      </c>
      <c r="Q88" s="14">
        <v>0.93995676312471099</v>
      </c>
      <c r="R88" s="14"/>
      <c r="S88" s="14">
        <v>0.94707402663334495</v>
      </c>
      <c r="T88" s="14">
        <v>0.97866665084970095</v>
      </c>
      <c r="U88" s="14">
        <v>0.96191176643676002</v>
      </c>
      <c r="V88" s="14">
        <v>0.86306577519988203</v>
      </c>
      <c r="W88" s="14">
        <v>0.95725286420343403</v>
      </c>
      <c r="X88" s="14">
        <v>0.94551281307819102</v>
      </c>
      <c r="Y88" s="14">
        <v>0.93699050774560799</v>
      </c>
      <c r="Z88" s="14">
        <v>0.93817519192019105</v>
      </c>
      <c r="AA88" s="14">
        <v>0.93278972612892797</v>
      </c>
      <c r="AB88" s="14">
        <v>0.88935402966908705</v>
      </c>
      <c r="AC88" s="14">
        <v>0.96404579715365302</v>
      </c>
      <c r="AD88" s="14">
        <v>0.878367398131361</v>
      </c>
      <c r="AE88" s="14"/>
      <c r="AF88" s="14">
        <v>0.91767965704994003</v>
      </c>
      <c r="AG88" s="14">
        <v>0.96635735224522501</v>
      </c>
      <c r="AH88" s="14">
        <v>0.95350758215875298</v>
      </c>
      <c r="AI88" s="14">
        <v>0.95240663240397805</v>
      </c>
      <c r="AJ88" s="14">
        <v>0.91530594792507203</v>
      </c>
      <c r="AK88" s="14">
        <v>0.91564823013864705</v>
      </c>
      <c r="AL88" s="14"/>
      <c r="AM88" s="14">
        <v>0.94248775410850505</v>
      </c>
      <c r="AN88" s="14">
        <v>0.96828184449503296</v>
      </c>
      <c r="AO88" s="14">
        <v>0.91967718654545005</v>
      </c>
      <c r="AP88" s="14">
        <v>0.925090035624204</v>
      </c>
      <c r="AQ88" s="14">
        <v>0.91550373946041097</v>
      </c>
      <c r="AR88" s="14"/>
      <c r="AS88" s="14">
        <v>0.913505645841034</v>
      </c>
      <c r="AT88" s="14">
        <v>0.94911203367192698</v>
      </c>
      <c r="AU88" s="14"/>
      <c r="AV88" s="14">
        <v>0.91038643984797496</v>
      </c>
      <c r="AW88" s="14">
        <v>0.86642057044929799</v>
      </c>
      <c r="AX88" s="14">
        <v>0.93905332225409599</v>
      </c>
      <c r="AY88" s="14"/>
      <c r="AZ88" s="14">
        <v>0.93611815070496196</v>
      </c>
      <c r="BA88" s="14">
        <v>0.85690842915880305</v>
      </c>
      <c r="BB88" s="14">
        <v>0.888832017308962</v>
      </c>
      <c r="BC88" s="14"/>
      <c r="BD88" s="14">
        <v>0.92704713568992103</v>
      </c>
      <c r="BE88" s="14">
        <v>0.94211542234462797</v>
      </c>
      <c r="BF88" s="14"/>
      <c r="BG88" s="14">
        <v>0.903350299993391</v>
      </c>
      <c r="BH88" s="14">
        <v>0.94229699464294803</v>
      </c>
      <c r="BI88" s="14"/>
      <c r="BJ88" s="14">
        <v>0.85880443145696095</v>
      </c>
      <c r="BK88" s="14">
        <v>0.94296109117043703</v>
      </c>
      <c r="BL88" s="14"/>
      <c r="BM88" s="14">
        <v>0.88674443217830601</v>
      </c>
      <c r="BN88" s="14">
        <v>0.94404128229479001</v>
      </c>
      <c r="BO88" s="14"/>
      <c r="BP88" s="14">
        <v>0.96026596601516601</v>
      </c>
      <c r="BQ88" s="14">
        <v>0.93412598305410499</v>
      </c>
      <c r="BR88" s="14"/>
      <c r="BS88" s="14">
        <v>0.90391419504669202</v>
      </c>
      <c r="BT88" s="14">
        <v>0.92612454857913995</v>
      </c>
      <c r="BU88" s="14"/>
      <c r="BV88" s="14">
        <v>0.95761505057108598</v>
      </c>
      <c r="BW88" s="14">
        <v>0.88504176705408899</v>
      </c>
      <c r="BX88" s="14"/>
      <c r="BY88" s="14">
        <v>0.80968762340853095</v>
      </c>
      <c r="BZ88" s="14">
        <v>0.95161547179026196</v>
      </c>
      <c r="CA88" s="14"/>
      <c r="CB88" s="14">
        <v>0.93088588837951503</v>
      </c>
      <c r="CC88" s="14">
        <v>0.94507650157124901</v>
      </c>
    </row>
    <row r="89" spans="2:81" x14ac:dyDescent="0.3">
      <c r="B89" t="s">
        <v>93</v>
      </c>
      <c r="C89" s="14">
        <v>-0.92160614784875505</v>
      </c>
      <c r="D89" s="14">
        <v>-0.90321207660187297</v>
      </c>
      <c r="E89" s="14">
        <v>-0.93941400227322802</v>
      </c>
      <c r="F89" s="14"/>
      <c r="G89" s="14">
        <v>-0.88844842134775603</v>
      </c>
      <c r="H89" s="14">
        <v>-0.86768917679633195</v>
      </c>
      <c r="I89" s="14">
        <v>-0.91379893992348804</v>
      </c>
      <c r="J89" s="14">
        <v>-0.936990398474007</v>
      </c>
      <c r="K89" s="14">
        <v>-0.95431300418681297</v>
      </c>
      <c r="L89" s="14">
        <v>-0.95934548825877597</v>
      </c>
      <c r="M89" s="14"/>
      <c r="N89" s="14">
        <v>-0.94579496952084097</v>
      </c>
      <c r="O89" s="14">
        <v>-0.90288621975948302</v>
      </c>
      <c r="P89" s="14">
        <v>-0.90194598697153905</v>
      </c>
      <c r="Q89" s="14">
        <v>-0.930979364925835</v>
      </c>
      <c r="R89" s="14"/>
      <c r="S89" s="14">
        <v>-0.934140204231101</v>
      </c>
      <c r="T89" s="14">
        <v>-0.97866665084970095</v>
      </c>
      <c r="U89" s="14">
        <v>-0.93553661169535396</v>
      </c>
      <c r="V89" s="14">
        <v>-0.86306577519988203</v>
      </c>
      <c r="W89" s="14">
        <v>-0.94318868888312701</v>
      </c>
      <c r="X89" s="14">
        <v>-0.93510181928664804</v>
      </c>
      <c r="Y89" s="14">
        <v>-0.89998991739507905</v>
      </c>
      <c r="Z89" s="14">
        <v>-0.93817519192019105</v>
      </c>
      <c r="AA89" s="14">
        <v>-0.91641233925000198</v>
      </c>
      <c r="AB89" s="14">
        <v>-0.85773466436342805</v>
      </c>
      <c r="AC89" s="14">
        <v>-0.96404579715365302</v>
      </c>
      <c r="AD89" s="14">
        <v>-0.84020245342953503</v>
      </c>
      <c r="AE89" s="14"/>
      <c r="AF89" s="14">
        <v>-0.89965487971232605</v>
      </c>
      <c r="AG89" s="14">
        <v>-0.96194803790674699</v>
      </c>
      <c r="AH89" s="14">
        <v>-0.942944405648799</v>
      </c>
      <c r="AI89" s="14">
        <v>-0.94664549348805804</v>
      </c>
      <c r="AJ89" s="14">
        <v>-0.88823967922917801</v>
      </c>
      <c r="AK89" s="14">
        <v>-0.896089751155973</v>
      </c>
      <c r="AL89" s="14"/>
      <c r="AM89" s="14">
        <v>-0.929581841125251</v>
      </c>
      <c r="AN89" s="14">
        <v>-0.96828184449503296</v>
      </c>
      <c r="AO89" s="14">
        <v>-0.89007852534645804</v>
      </c>
      <c r="AP89" s="14">
        <v>-0.91038419716663299</v>
      </c>
      <c r="AQ89" s="14">
        <v>-0.91550373946041097</v>
      </c>
      <c r="AR89" s="14"/>
      <c r="AS89" s="14">
        <v>-0.90328071658880005</v>
      </c>
      <c r="AT89" s="14">
        <v>-0.931602160366926</v>
      </c>
      <c r="AU89" s="14"/>
      <c r="AV89" s="14">
        <v>-0.894266164741786</v>
      </c>
      <c r="AW89" s="14">
        <v>-0.84925567967522397</v>
      </c>
      <c r="AX89" s="14">
        <v>-0.93905332225409599</v>
      </c>
      <c r="AY89" s="14"/>
      <c r="AZ89" s="14">
        <v>-0.93611815070496196</v>
      </c>
      <c r="BA89" s="14">
        <v>-0.837605611490711</v>
      </c>
      <c r="BB89" s="14">
        <v>-0.86334316531719801</v>
      </c>
      <c r="BC89" s="14"/>
      <c r="BD89" s="14">
        <v>-0.91533206934538702</v>
      </c>
      <c r="BE89" s="14">
        <v>-0.92552947277949005</v>
      </c>
      <c r="BF89" s="14"/>
      <c r="BG89" s="14">
        <v>-0.89753746187168304</v>
      </c>
      <c r="BH89" s="14">
        <v>-0.92590860566889699</v>
      </c>
      <c r="BI89" s="14"/>
      <c r="BJ89" s="14">
        <v>-0.84761144371585395</v>
      </c>
      <c r="BK89" s="14">
        <v>-0.927620372707331</v>
      </c>
      <c r="BL89" s="14"/>
      <c r="BM89" s="14">
        <v>-0.86630147088614595</v>
      </c>
      <c r="BN89" s="14">
        <v>-0.92983603282945304</v>
      </c>
      <c r="BO89" s="14"/>
      <c r="BP89" s="14">
        <v>-0.94630455967097704</v>
      </c>
      <c r="BQ89" s="14">
        <v>-0.919057923915092</v>
      </c>
      <c r="BR89" s="14"/>
      <c r="BS89" s="14">
        <v>-0.89881294878047202</v>
      </c>
      <c r="BT89" s="14">
        <v>-0.91090287272234904</v>
      </c>
      <c r="BU89" s="14"/>
      <c r="BV89" s="14">
        <v>-0.95761505057108598</v>
      </c>
      <c r="BW89" s="14">
        <v>-0.87814775786274302</v>
      </c>
      <c r="BX89" s="14"/>
      <c r="BY89" s="14">
        <v>-0.78983694540979699</v>
      </c>
      <c r="BZ89" s="14">
        <v>-0.93742147916751595</v>
      </c>
      <c r="CA89" s="14"/>
      <c r="CB89" s="14">
        <v>-0.91897298804426997</v>
      </c>
      <c r="CC89" s="14">
        <v>-0.92876902510356496</v>
      </c>
    </row>
    <row r="90" spans="2:81" x14ac:dyDescent="0.3">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row>
    <row r="91" spans="2:81" x14ac:dyDescent="0.3">
      <c r="B91" s="6" t="s">
        <v>133</v>
      </c>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row>
    <row r="92" spans="2:81" x14ac:dyDescent="0.3">
      <c r="B92" s="24" t="s">
        <v>97</v>
      </c>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row>
    <row r="93" spans="2:81" x14ac:dyDescent="0.3">
      <c r="B93" t="s">
        <v>123</v>
      </c>
      <c r="C93" s="14">
        <v>0.305530293714673</v>
      </c>
      <c r="D93" s="14">
        <v>0.30849473500123897</v>
      </c>
      <c r="E93" s="14">
        <v>0.30323051360319297</v>
      </c>
      <c r="F93" s="14"/>
      <c r="G93" s="14">
        <v>0.13941464003743401</v>
      </c>
      <c r="H93" s="14">
        <v>0.30542152653544902</v>
      </c>
      <c r="I93" s="14">
        <v>0.28774458979360801</v>
      </c>
      <c r="J93" s="14">
        <v>0.335681467136972</v>
      </c>
      <c r="K93" s="14">
        <v>0.34467415177664401</v>
      </c>
      <c r="L93" s="14">
        <v>0.38031422194732201</v>
      </c>
      <c r="M93" s="14"/>
      <c r="N93" s="14">
        <v>0.32989996188394</v>
      </c>
      <c r="O93" s="14">
        <v>0.287499694529539</v>
      </c>
      <c r="P93" s="14">
        <v>0.27564753809963</v>
      </c>
      <c r="Q93" s="14">
        <v>0.325171861096265</v>
      </c>
      <c r="R93" s="14"/>
      <c r="S93" s="14">
        <v>0.332511192762664</v>
      </c>
      <c r="T93" s="14">
        <v>0.29375792022709402</v>
      </c>
      <c r="U93" s="14">
        <v>0.31877023837561802</v>
      </c>
      <c r="V93" s="14">
        <v>0.26784364038601299</v>
      </c>
      <c r="W93" s="14">
        <v>0.43346442803318003</v>
      </c>
      <c r="X93" s="14">
        <v>0.29455572470316499</v>
      </c>
      <c r="Y93" s="14">
        <v>0.287430840189004</v>
      </c>
      <c r="Z93" s="14">
        <v>0.22595183169128899</v>
      </c>
      <c r="AA93" s="14">
        <v>0.31267462112040001</v>
      </c>
      <c r="AB93" s="14">
        <v>0.29306328745677201</v>
      </c>
      <c r="AC93" s="14">
        <v>0.28753171360651297</v>
      </c>
      <c r="AD93" s="14">
        <v>0.235717511811395</v>
      </c>
      <c r="AE93" s="14"/>
      <c r="AF93" s="14">
        <v>0.28830844301889902</v>
      </c>
      <c r="AG93" s="14">
        <v>0.36136262778036299</v>
      </c>
      <c r="AH93" s="14">
        <v>0.32406568914071299</v>
      </c>
      <c r="AI93" s="14">
        <v>0.34396731641744899</v>
      </c>
      <c r="AJ93" s="14">
        <v>0.23099719635816299</v>
      </c>
      <c r="AK93" s="14">
        <v>0.221118413111834</v>
      </c>
      <c r="AL93" s="14"/>
      <c r="AM93" s="14">
        <v>0.36350426777370298</v>
      </c>
      <c r="AN93" s="14">
        <v>0.28302477702629802</v>
      </c>
      <c r="AO93" s="14">
        <v>0.302568965985897</v>
      </c>
      <c r="AP93" s="14">
        <v>0.25326452970008601</v>
      </c>
      <c r="AQ93" s="14">
        <v>0.35215059243723801</v>
      </c>
      <c r="AR93" s="14"/>
      <c r="AS93" s="14">
        <v>0.316542533092522</v>
      </c>
      <c r="AT93" s="14">
        <v>0.303414003647132</v>
      </c>
      <c r="AU93" s="14"/>
      <c r="AV93" s="14">
        <v>0.340107368234843</v>
      </c>
      <c r="AW93" s="14">
        <v>0.40416695730206598</v>
      </c>
      <c r="AX93" s="14">
        <v>0.26258432293220602</v>
      </c>
      <c r="AY93" s="14"/>
      <c r="AZ93" s="14">
        <v>0.43457956457117602</v>
      </c>
      <c r="BA93" s="14">
        <v>0.407973055653991</v>
      </c>
      <c r="BB93" s="14">
        <v>0.28489100701396203</v>
      </c>
      <c r="BC93" s="14"/>
      <c r="BD93" s="14">
        <v>0.30843255916523199</v>
      </c>
      <c r="BE93" s="14">
        <v>0.304563658091832</v>
      </c>
      <c r="BF93" s="14"/>
      <c r="BG93" s="14">
        <v>0.261806805514536</v>
      </c>
      <c r="BH93" s="14">
        <v>0.31543482624375302</v>
      </c>
      <c r="BI93" s="14"/>
      <c r="BJ93" s="14">
        <v>0.28995089836263499</v>
      </c>
      <c r="BK93" s="14">
        <v>0.30508712393378101</v>
      </c>
      <c r="BL93" s="14"/>
      <c r="BM93" s="14">
        <v>0.26609347584111198</v>
      </c>
      <c r="BN93" s="14">
        <v>0.310559024311235</v>
      </c>
      <c r="BO93" s="14"/>
      <c r="BP93" s="14">
        <v>0.35939756429511499</v>
      </c>
      <c r="BQ93" s="14">
        <v>0.29657184751680199</v>
      </c>
      <c r="BR93" s="14"/>
      <c r="BS93" s="14">
        <v>0.32908030783379799</v>
      </c>
      <c r="BT93" s="14">
        <v>0.309014261618893</v>
      </c>
      <c r="BU93" s="14"/>
      <c r="BV93" s="14">
        <v>0.38113650337921001</v>
      </c>
      <c r="BW93" s="14">
        <v>0.31078587299833599</v>
      </c>
      <c r="BX93" s="14"/>
      <c r="BY93" s="14">
        <v>0.37155678310566298</v>
      </c>
      <c r="BZ93" s="14">
        <v>0.30028766075539898</v>
      </c>
      <c r="CA93" s="14"/>
      <c r="CB93" s="14">
        <v>0.33851227690650099</v>
      </c>
      <c r="CC93" s="14">
        <v>0.29024177211045299</v>
      </c>
    </row>
    <row r="94" spans="2:81" x14ac:dyDescent="0.3">
      <c r="B94" t="s">
        <v>124</v>
      </c>
      <c r="C94" s="14">
        <v>0.38486114259899601</v>
      </c>
      <c r="D94" s="14">
        <v>0.37501634058292099</v>
      </c>
      <c r="E94" s="14">
        <v>0.39522308582112298</v>
      </c>
      <c r="F94" s="14"/>
      <c r="G94" s="14">
        <v>0.465929211092943</v>
      </c>
      <c r="H94" s="14">
        <v>0.42741833904911802</v>
      </c>
      <c r="I94" s="14">
        <v>0.43012707199322697</v>
      </c>
      <c r="J94" s="14">
        <v>0.34028987534688299</v>
      </c>
      <c r="K94" s="14">
        <v>0.36801786574885498</v>
      </c>
      <c r="L94" s="14">
        <v>0.30683135312575799</v>
      </c>
      <c r="M94" s="14"/>
      <c r="N94" s="14">
        <v>0.365724887800425</v>
      </c>
      <c r="O94" s="14">
        <v>0.35276516721414602</v>
      </c>
      <c r="P94" s="14">
        <v>0.38939110195027199</v>
      </c>
      <c r="Q94" s="14">
        <v>0.43644958162365</v>
      </c>
      <c r="R94" s="14"/>
      <c r="S94" s="14">
        <v>0.40656118237926397</v>
      </c>
      <c r="T94" s="14">
        <v>0.37434423071213202</v>
      </c>
      <c r="U94" s="14">
        <v>0.36999727631853802</v>
      </c>
      <c r="V94" s="14">
        <v>0.43145649767790001</v>
      </c>
      <c r="W94" s="14">
        <v>0.264775922683533</v>
      </c>
      <c r="X94" s="14">
        <v>0.45805996448074698</v>
      </c>
      <c r="Y94" s="14">
        <v>0.40992142668885501</v>
      </c>
      <c r="Z94" s="14">
        <v>0.41577318985481099</v>
      </c>
      <c r="AA94" s="14">
        <v>0.36903850170355901</v>
      </c>
      <c r="AB94" s="14">
        <v>0.308972675186307</v>
      </c>
      <c r="AC94" s="14">
        <v>0.40434610906712498</v>
      </c>
      <c r="AD94" s="14">
        <v>0.43710988318508298</v>
      </c>
      <c r="AE94" s="14"/>
      <c r="AF94" s="14">
        <v>0.41675472283767301</v>
      </c>
      <c r="AG94" s="14">
        <v>0.410423941345198</v>
      </c>
      <c r="AH94" s="14">
        <v>0.31586773111659999</v>
      </c>
      <c r="AI94" s="14">
        <v>0.42784319140755001</v>
      </c>
      <c r="AJ94" s="14">
        <v>0.411841920623021</v>
      </c>
      <c r="AK94" s="14">
        <v>0.28336367159718501</v>
      </c>
      <c r="AL94" s="14"/>
      <c r="AM94" s="14">
        <v>0.341383743725378</v>
      </c>
      <c r="AN94" s="14">
        <v>0.43839634041082698</v>
      </c>
      <c r="AO94" s="14">
        <v>0.35229220927788302</v>
      </c>
      <c r="AP94" s="14">
        <v>0.412834261315911</v>
      </c>
      <c r="AQ94" s="14">
        <v>0.43158759934331398</v>
      </c>
      <c r="AR94" s="14"/>
      <c r="AS94" s="14">
        <v>0.39733439748710497</v>
      </c>
      <c r="AT94" s="14">
        <v>0.373825771864359</v>
      </c>
      <c r="AU94" s="14"/>
      <c r="AV94" s="14">
        <v>0.41319953989182301</v>
      </c>
      <c r="AW94" s="14">
        <v>0.32362543427575402</v>
      </c>
      <c r="AX94" s="14">
        <v>0.37314854038624001</v>
      </c>
      <c r="AY94" s="14"/>
      <c r="AZ94" s="14">
        <v>0.44450670022723099</v>
      </c>
      <c r="BA94" s="14">
        <v>0.409206580920496</v>
      </c>
      <c r="BB94" s="14">
        <v>0.373720090661741</v>
      </c>
      <c r="BC94" s="14"/>
      <c r="BD94" s="14">
        <v>0.38035918821307901</v>
      </c>
      <c r="BE94" s="14">
        <v>0.38745693518302599</v>
      </c>
      <c r="BF94" s="14"/>
      <c r="BG94" s="14">
        <v>0.43014119543192503</v>
      </c>
      <c r="BH94" s="14">
        <v>0.37556198617925701</v>
      </c>
      <c r="BI94" s="14"/>
      <c r="BJ94" s="14">
        <v>0.43208958299362299</v>
      </c>
      <c r="BK94" s="14">
        <v>0.381163389153931</v>
      </c>
      <c r="BL94" s="14"/>
      <c r="BM94" s="14">
        <v>0.35840371863593501</v>
      </c>
      <c r="BN94" s="14">
        <v>0.388050146786798</v>
      </c>
      <c r="BO94" s="14"/>
      <c r="BP94" s="14">
        <v>0.35369493416847397</v>
      </c>
      <c r="BQ94" s="14">
        <v>0.39415198634733301</v>
      </c>
      <c r="BR94" s="14"/>
      <c r="BS94" s="14">
        <v>0.36568741224847601</v>
      </c>
      <c r="BT94" s="14">
        <v>0.39387232913119902</v>
      </c>
      <c r="BU94" s="14"/>
      <c r="BV94" s="14">
        <v>0.30614043067867602</v>
      </c>
      <c r="BW94" s="14">
        <v>0.38661438093228701</v>
      </c>
      <c r="BX94" s="14"/>
      <c r="BY94" s="14">
        <v>0.369064851944502</v>
      </c>
      <c r="BZ94" s="14">
        <v>0.38751306747203401</v>
      </c>
      <c r="CA94" s="14"/>
      <c r="CB94" s="14">
        <v>0.376932215164343</v>
      </c>
      <c r="CC94" s="14">
        <v>0.38933228363831401</v>
      </c>
    </row>
    <row r="95" spans="2:81" x14ac:dyDescent="0.3">
      <c r="B95" t="s">
        <v>125</v>
      </c>
      <c r="C95" s="14">
        <v>0.13383815732012799</v>
      </c>
      <c r="D95" s="14">
        <v>0.148655664037847</v>
      </c>
      <c r="E95" s="14">
        <v>0.117683777262666</v>
      </c>
      <c r="F95" s="14"/>
      <c r="G95" s="14">
        <v>0.262655376908492</v>
      </c>
      <c r="H95" s="14">
        <v>0.109391025910607</v>
      </c>
      <c r="I95" s="14">
        <v>0.107777772621139</v>
      </c>
      <c r="J95" s="14">
        <v>9.9647310741048004E-2</v>
      </c>
      <c r="K95" s="14">
        <v>0.124260205123401</v>
      </c>
      <c r="L95" s="14">
        <v>0.123082398295724</v>
      </c>
      <c r="M95" s="14"/>
      <c r="N95" s="14">
        <v>0.14676369390381599</v>
      </c>
      <c r="O95" s="14">
        <v>0.15150750913147401</v>
      </c>
      <c r="P95" s="14">
        <v>0.138892407298908</v>
      </c>
      <c r="Q95" s="14">
        <v>9.9329594411512706E-2</v>
      </c>
      <c r="R95" s="14"/>
      <c r="S95" s="14">
        <v>0.16564234729669999</v>
      </c>
      <c r="T95" s="14">
        <v>0.13908177056738699</v>
      </c>
      <c r="U95" s="14">
        <v>0.147548771142121</v>
      </c>
      <c r="V95" s="14">
        <v>0.105511739546713</v>
      </c>
      <c r="W95" s="14">
        <v>0.122954783516028</v>
      </c>
      <c r="X95" s="14">
        <v>0.12125981375261</v>
      </c>
      <c r="Y95" s="14">
        <v>5.8903964380408E-2</v>
      </c>
      <c r="Z95" s="14">
        <v>0.157460110912436</v>
      </c>
      <c r="AA95" s="14">
        <v>0.119409378765156</v>
      </c>
      <c r="AB95" s="14">
        <v>0.16622083521654399</v>
      </c>
      <c r="AC95" s="14">
        <v>0.104939327527971</v>
      </c>
      <c r="AD95" s="14">
        <v>0.248669833851653</v>
      </c>
      <c r="AE95" s="14"/>
      <c r="AF95" s="14">
        <v>0.153723818924139</v>
      </c>
      <c r="AG95" s="14">
        <v>0.104721102440339</v>
      </c>
      <c r="AH95" s="14">
        <v>0.154530333821744</v>
      </c>
      <c r="AI95" s="14">
        <v>6.6537566017220606E-2</v>
      </c>
      <c r="AJ95" s="14">
        <v>0.19906182873442299</v>
      </c>
      <c r="AK95" s="14">
        <v>0.135582965512419</v>
      </c>
      <c r="AL95" s="14"/>
      <c r="AM95" s="14">
        <v>0.108514392807797</v>
      </c>
      <c r="AN95" s="14">
        <v>0.124488244661217</v>
      </c>
      <c r="AO95" s="14">
        <v>0.139047919346305</v>
      </c>
      <c r="AP95" s="14">
        <v>0.17688912151656</v>
      </c>
      <c r="AQ95" s="14">
        <v>0.121613579573602</v>
      </c>
      <c r="AR95" s="14"/>
      <c r="AS95" s="14">
        <v>0.15753693580331701</v>
      </c>
      <c r="AT95" s="14">
        <v>0.118512112545995</v>
      </c>
      <c r="AU95" s="14"/>
      <c r="AV95" s="14">
        <v>0.12876170937548301</v>
      </c>
      <c r="AW95" s="14">
        <v>0.13471944994262799</v>
      </c>
      <c r="AX95" s="14">
        <v>0.208561870948543</v>
      </c>
      <c r="AY95" s="14"/>
      <c r="AZ95" s="14">
        <v>4.07834122100625E-2</v>
      </c>
      <c r="BA95" s="14">
        <v>0.163456774611977</v>
      </c>
      <c r="BB95" s="14">
        <v>0.13592837205688901</v>
      </c>
      <c r="BC95" s="14"/>
      <c r="BD95" s="14">
        <v>0.16120680385120201</v>
      </c>
      <c r="BE95" s="14">
        <v>0.116068286500824</v>
      </c>
      <c r="BF95" s="14"/>
      <c r="BG95" s="14">
        <v>0.20179819283775199</v>
      </c>
      <c r="BH95" s="14">
        <v>0.12128173908649</v>
      </c>
      <c r="BI95" s="14"/>
      <c r="BJ95" s="14">
        <v>0.12121248235891401</v>
      </c>
      <c r="BK95" s="14">
        <v>0.13656887146399699</v>
      </c>
      <c r="BL95" s="14"/>
      <c r="BM95" s="14">
        <v>0.160654425774509</v>
      </c>
      <c r="BN95" s="14">
        <v>0.12959455653712901</v>
      </c>
      <c r="BO95" s="14"/>
      <c r="BP95" s="14">
        <v>0.141764688862939</v>
      </c>
      <c r="BQ95" s="14">
        <v>0.12692329827913301</v>
      </c>
      <c r="BR95" s="14"/>
      <c r="BS95" s="14">
        <v>0.189658789657733</v>
      </c>
      <c r="BT95" s="14">
        <v>0.14348361735308801</v>
      </c>
      <c r="BU95" s="14"/>
      <c r="BV95" s="14">
        <v>0.244942101192585</v>
      </c>
      <c r="BW95" s="14">
        <v>0.17023022923824099</v>
      </c>
      <c r="BX95" s="14"/>
      <c r="BY95" s="14">
        <v>0.160861849931416</v>
      </c>
      <c r="BZ95" s="14">
        <v>0.131205932485782</v>
      </c>
      <c r="CA95" s="14"/>
      <c r="CB95" s="14">
        <v>0.144911546934895</v>
      </c>
      <c r="CC95" s="14">
        <v>0.125239025265655</v>
      </c>
    </row>
    <row r="96" spans="2:81" x14ac:dyDescent="0.3">
      <c r="B96" t="s">
        <v>126</v>
      </c>
      <c r="C96" s="14">
        <v>6.3813506776056794E-2</v>
      </c>
      <c r="D96" s="14">
        <v>6.6557217913452496E-2</v>
      </c>
      <c r="E96" s="14">
        <v>6.1258700199803597E-2</v>
      </c>
      <c r="F96" s="14"/>
      <c r="G96" s="14">
        <v>8.4502379747818504E-2</v>
      </c>
      <c r="H96" s="14">
        <v>7.0600229440441004E-2</v>
      </c>
      <c r="I96" s="14">
        <v>5.0938310937738297E-2</v>
      </c>
      <c r="J96" s="14">
        <v>8.2629763490502897E-2</v>
      </c>
      <c r="K96" s="14">
        <v>3.9356582038001402E-2</v>
      </c>
      <c r="L96" s="14">
        <v>5.6108560835624099E-2</v>
      </c>
      <c r="M96" s="14"/>
      <c r="N96" s="14">
        <v>5.1050061201749597E-2</v>
      </c>
      <c r="O96" s="14">
        <v>6.7907142175753304E-2</v>
      </c>
      <c r="P96" s="14">
        <v>7.9173267732169206E-2</v>
      </c>
      <c r="Q96" s="14">
        <v>6.0842085217008797E-2</v>
      </c>
      <c r="R96" s="14"/>
      <c r="S96" s="14">
        <v>2.5573760088988901E-2</v>
      </c>
      <c r="T96" s="14">
        <v>6.5709981603979006E-2</v>
      </c>
      <c r="U96" s="14">
        <v>3.8191373617491697E-2</v>
      </c>
      <c r="V96" s="14">
        <v>9.22757228409984E-2</v>
      </c>
      <c r="W96" s="14">
        <v>4.0230258678827999E-2</v>
      </c>
      <c r="X96" s="14">
        <v>6.3133510790354994E-2</v>
      </c>
      <c r="Y96" s="14">
        <v>6.6188730065892806E-2</v>
      </c>
      <c r="Z96" s="14">
        <v>0.13271743286746199</v>
      </c>
      <c r="AA96" s="14">
        <v>4.1239926171657101E-2</v>
      </c>
      <c r="AB96" s="14">
        <v>0.13398457676915901</v>
      </c>
      <c r="AC96" s="14">
        <v>9.2779425835060006E-2</v>
      </c>
      <c r="AD96" s="14">
        <v>0</v>
      </c>
      <c r="AE96" s="14"/>
      <c r="AF96" s="14">
        <v>4.74970008769608E-2</v>
      </c>
      <c r="AG96" s="14">
        <v>6.9360088030631206E-2</v>
      </c>
      <c r="AH96" s="14">
        <v>7.9766631672528704E-2</v>
      </c>
      <c r="AI96" s="14">
        <v>6.0153388322066702E-2</v>
      </c>
      <c r="AJ96" s="14">
        <v>5.4236125725826E-2</v>
      </c>
      <c r="AK96" s="14">
        <v>7.8344628507382996E-2</v>
      </c>
      <c r="AL96" s="14"/>
      <c r="AM96" s="14">
        <v>6.5407108842903905E-2</v>
      </c>
      <c r="AN96" s="14">
        <v>4.1976550343084597E-2</v>
      </c>
      <c r="AO96" s="14">
        <v>6.7667752134465894E-2</v>
      </c>
      <c r="AP96" s="14">
        <v>5.4886324301618203E-2</v>
      </c>
      <c r="AQ96" s="14">
        <v>4.97479238255331E-2</v>
      </c>
      <c r="AR96" s="14"/>
      <c r="AS96" s="14">
        <v>7.5607016219633505E-2</v>
      </c>
      <c r="AT96" s="14">
        <v>5.7581648797868201E-2</v>
      </c>
      <c r="AU96" s="14"/>
      <c r="AV96" s="14">
        <v>6.3740839663560006E-2</v>
      </c>
      <c r="AW96" s="14">
        <v>9.0121907083876102E-2</v>
      </c>
      <c r="AX96" s="14">
        <v>9.2596576293265495E-2</v>
      </c>
      <c r="AY96" s="14"/>
      <c r="AZ96" s="14">
        <v>3.9031352312944897E-2</v>
      </c>
      <c r="BA96" s="14">
        <v>1.9363588813535601E-2</v>
      </c>
      <c r="BB96" s="14">
        <v>0.12078960491478</v>
      </c>
      <c r="BC96" s="14"/>
      <c r="BD96" s="14">
        <v>6.2443088421467299E-2</v>
      </c>
      <c r="BE96" s="14">
        <v>6.4925419488008299E-2</v>
      </c>
      <c r="BF96" s="14"/>
      <c r="BG96" s="14">
        <v>5.4223756789223303E-2</v>
      </c>
      <c r="BH96" s="14">
        <v>6.5970930574866193E-2</v>
      </c>
      <c r="BI96" s="14"/>
      <c r="BJ96" s="14">
        <v>9.2161683930716096E-2</v>
      </c>
      <c r="BK96" s="14">
        <v>6.1789818534931998E-2</v>
      </c>
      <c r="BL96" s="14"/>
      <c r="BM96" s="14">
        <v>8.19956592509061E-2</v>
      </c>
      <c r="BN96" s="14">
        <v>6.1684725955036303E-2</v>
      </c>
      <c r="BO96" s="14"/>
      <c r="BP96" s="14">
        <v>4.6500740648955298E-2</v>
      </c>
      <c r="BQ96" s="14">
        <v>6.8280439570808996E-2</v>
      </c>
      <c r="BR96" s="14"/>
      <c r="BS96" s="14">
        <v>7.6791280749756496E-2</v>
      </c>
      <c r="BT96" s="14">
        <v>8.0673949913392204E-2</v>
      </c>
      <c r="BU96" s="14"/>
      <c r="BV96" s="14">
        <v>3.5629811585887697E-2</v>
      </c>
      <c r="BW96" s="14">
        <v>9.1256913657819905E-2</v>
      </c>
      <c r="BX96" s="14"/>
      <c r="BY96" s="14">
        <v>4.0387331357415401E-2</v>
      </c>
      <c r="BZ96" s="14">
        <v>6.5218513421601093E-2</v>
      </c>
      <c r="CA96" s="14"/>
      <c r="CB96" s="14">
        <v>4.1610584587552797E-2</v>
      </c>
      <c r="CC96" s="14">
        <v>7.6592807478942301E-2</v>
      </c>
    </row>
    <row r="97" spans="2:81" x14ac:dyDescent="0.3">
      <c r="B97" t="s">
        <v>106</v>
      </c>
      <c r="C97" s="14">
        <v>0.111956899590147</v>
      </c>
      <c r="D97" s="14">
        <v>0.101276042464541</v>
      </c>
      <c r="E97" s="14">
        <v>0.122603923113216</v>
      </c>
      <c r="F97" s="14"/>
      <c r="G97" s="14">
        <v>4.7498392213313201E-2</v>
      </c>
      <c r="H97" s="14">
        <v>8.7168879064383795E-2</v>
      </c>
      <c r="I97" s="14">
        <v>0.123412254654287</v>
      </c>
      <c r="J97" s="14">
        <v>0.141751583284594</v>
      </c>
      <c r="K97" s="14">
        <v>0.12369119531309899</v>
      </c>
      <c r="L97" s="14">
        <v>0.13366346579557201</v>
      </c>
      <c r="M97" s="14"/>
      <c r="N97" s="14">
        <v>0.10656139521007001</v>
      </c>
      <c r="O97" s="14">
        <v>0.140320486949088</v>
      </c>
      <c r="P97" s="14">
        <v>0.116895684919021</v>
      </c>
      <c r="Q97" s="14">
        <v>7.82068776515632E-2</v>
      </c>
      <c r="R97" s="14"/>
      <c r="S97" s="14">
        <v>6.97115174723828E-2</v>
      </c>
      <c r="T97" s="14">
        <v>0.12710609688940899</v>
      </c>
      <c r="U97" s="14">
        <v>0.12549234054623101</v>
      </c>
      <c r="V97" s="14">
        <v>0.102912399548375</v>
      </c>
      <c r="W97" s="14">
        <v>0.138574607088431</v>
      </c>
      <c r="X97" s="14">
        <v>6.2990986273123106E-2</v>
      </c>
      <c r="Y97" s="14">
        <v>0.17755503867583999</v>
      </c>
      <c r="Z97" s="14">
        <v>6.8097434674003393E-2</v>
      </c>
      <c r="AA97" s="14">
        <v>0.157637572239228</v>
      </c>
      <c r="AB97" s="14">
        <v>9.7758625371218502E-2</v>
      </c>
      <c r="AC97" s="14">
        <v>0.110403423963332</v>
      </c>
      <c r="AD97" s="14">
        <v>7.8502771151869696E-2</v>
      </c>
      <c r="AE97" s="14"/>
      <c r="AF97" s="14">
        <v>9.3716014342328499E-2</v>
      </c>
      <c r="AG97" s="14">
        <v>5.4132240403469097E-2</v>
      </c>
      <c r="AH97" s="14">
        <v>0.12576961424841501</v>
      </c>
      <c r="AI97" s="14">
        <v>0.101498537835714</v>
      </c>
      <c r="AJ97" s="14">
        <v>0.103862928558568</v>
      </c>
      <c r="AK97" s="14">
        <v>0.28159032127118</v>
      </c>
      <c r="AL97" s="14"/>
      <c r="AM97" s="14">
        <v>0.12119048685021799</v>
      </c>
      <c r="AN97" s="14">
        <v>0.11211408755857299</v>
      </c>
      <c r="AO97" s="14">
        <v>0.13842315325544999</v>
      </c>
      <c r="AP97" s="14">
        <v>0.102125763165825</v>
      </c>
      <c r="AQ97" s="14">
        <v>4.4900304820312098E-2</v>
      </c>
      <c r="AR97" s="14"/>
      <c r="AS97" s="14">
        <v>5.2979117397423003E-2</v>
      </c>
      <c r="AT97" s="14">
        <v>0.14666646314464499</v>
      </c>
      <c r="AU97" s="14"/>
      <c r="AV97" s="14">
        <v>5.4190542834290999E-2</v>
      </c>
      <c r="AW97" s="14">
        <v>4.7366251395675997E-2</v>
      </c>
      <c r="AX97" s="14">
        <v>6.3108689439745305E-2</v>
      </c>
      <c r="AY97" s="14"/>
      <c r="AZ97" s="14">
        <v>4.1098970678585103E-2</v>
      </c>
      <c r="BA97" s="14">
        <v>0</v>
      </c>
      <c r="BB97" s="14">
        <v>8.4670925352628004E-2</v>
      </c>
      <c r="BC97" s="14"/>
      <c r="BD97" s="14">
        <v>8.7558360349019607E-2</v>
      </c>
      <c r="BE97" s="14">
        <v>0.12698570073630999</v>
      </c>
      <c r="BF97" s="14"/>
      <c r="BG97" s="14">
        <v>5.2030049426563599E-2</v>
      </c>
      <c r="BH97" s="14">
        <v>0.121750517915633</v>
      </c>
      <c r="BI97" s="14"/>
      <c r="BJ97" s="14">
        <v>6.4585352354112294E-2</v>
      </c>
      <c r="BK97" s="14">
        <v>0.11539079691336</v>
      </c>
      <c r="BL97" s="14"/>
      <c r="BM97" s="14">
        <v>0.13285272049753699</v>
      </c>
      <c r="BN97" s="14">
        <v>0.110111546409802</v>
      </c>
      <c r="BO97" s="14"/>
      <c r="BP97" s="14">
        <v>9.8642072024515706E-2</v>
      </c>
      <c r="BQ97" s="14">
        <v>0.114072428285923</v>
      </c>
      <c r="BR97" s="14"/>
      <c r="BS97" s="14">
        <v>3.8782209510235803E-2</v>
      </c>
      <c r="BT97" s="14">
        <v>7.2955841983427694E-2</v>
      </c>
      <c r="BU97" s="14"/>
      <c r="BV97" s="14">
        <v>3.2151153163640499E-2</v>
      </c>
      <c r="BW97" s="14">
        <v>4.1112603173315602E-2</v>
      </c>
      <c r="BX97" s="14"/>
      <c r="BY97" s="14">
        <v>5.8129183661003399E-2</v>
      </c>
      <c r="BZ97" s="14">
        <v>0.11577482586518401</v>
      </c>
      <c r="CA97" s="14"/>
      <c r="CB97" s="14">
        <v>9.8033376406708103E-2</v>
      </c>
      <c r="CC97" s="14">
        <v>0.118594111506635</v>
      </c>
    </row>
    <row r="98" spans="2:81" x14ac:dyDescent="0.3">
      <c r="B98" t="s">
        <v>127</v>
      </c>
      <c r="C98" s="14">
        <v>0.69039143631366895</v>
      </c>
      <c r="D98" s="14">
        <v>0.68351107558416002</v>
      </c>
      <c r="E98" s="14">
        <v>0.69845359942431495</v>
      </c>
      <c r="F98" s="14"/>
      <c r="G98" s="14">
        <v>0.60534385113037703</v>
      </c>
      <c r="H98" s="14">
        <v>0.73283986558456804</v>
      </c>
      <c r="I98" s="14">
        <v>0.71787166178683504</v>
      </c>
      <c r="J98" s="14">
        <v>0.67597134248385504</v>
      </c>
      <c r="K98" s="14">
        <v>0.71269201752549904</v>
      </c>
      <c r="L98" s="14">
        <v>0.68714557507308005</v>
      </c>
      <c r="M98" s="14"/>
      <c r="N98" s="14">
        <v>0.695624849684364</v>
      </c>
      <c r="O98" s="14">
        <v>0.64026486174368602</v>
      </c>
      <c r="P98" s="14">
        <v>0.66503864004990199</v>
      </c>
      <c r="Q98" s="14">
        <v>0.76162144271991505</v>
      </c>
      <c r="R98" s="14"/>
      <c r="S98" s="14">
        <v>0.73907237514192803</v>
      </c>
      <c r="T98" s="14">
        <v>0.66810215093922498</v>
      </c>
      <c r="U98" s="14">
        <v>0.68876751469415598</v>
      </c>
      <c r="V98" s="14">
        <v>0.699300138063913</v>
      </c>
      <c r="W98" s="14">
        <v>0.69824035071671298</v>
      </c>
      <c r="X98" s="14">
        <v>0.75261568918391197</v>
      </c>
      <c r="Y98" s="14">
        <v>0.69735226687785901</v>
      </c>
      <c r="Z98" s="14">
        <v>0.64172502154609901</v>
      </c>
      <c r="AA98" s="14">
        <v>0.68171312282395802</v>
      </c>
      <c r="AB98" s="14">
        <v>0.60203596264307901</v>
      </c>
      <c r="AC98" s="14">
        <v>0.69187782267363795</v>
      </c>
      <c r="AD98" s="14">
        <v>0.67282739499647704</v>
      </c>
      <c r="AE98" s="14"/>
      <c r="AF98" s="14">
        <v>0.70506316585657203</v>
      </c>
      <c r="AG98" s="14">
        <v>0.77178656912555998</v>
      </c>
      <c r="AH98" s="14">
        <v>0.63993342025731204</v>
      </c>
      <c r="AI98" s="14">
        <v>0.77181050782499905</v>
      </c>
      <c r="AJ98" s="14">
        <v>0.64283911698118301</v>
      </c>
      <c r="AK98" s="14">
        <v>0.50448208470901901</v>
      </c>
      <c r="AL98" s="14"/>
      <c r="AM98" s="14">
        <v>0.70488801149908098</v>
      </c>
      <c r="AN98" s="14">
        <v>0.721421117437125</v>
      </c>
      <c r="AO98" s="14">
        <v>0.65486117526377996</v>
      </c>
      <c r="AP98" s="14">
        <v>0.666098791015997</v>
      </c>
      <c r="AQ98" s="14">
        <v>0.78373819178055304</v>
      </c>
      <c r="AR98" s="14"/>
      <c r="AS98" s="14">
        <v>0.71387693057962698</v>
      </c>
      <c r="AT98" s="14">
        <v>0.67723977551149195</v>
      </c>
      <c r="AU98" s="14"/>
      <c r="AV98" s="14">
        <v>0.75330690812666601</v>
      </c>
      <c r="AW98" s="14">
        <v>0.72779239157782005</v>
      </c>
      <c r="AX98" s="14">
        <v>0.63573286331844603</v>
      </c>
      <c r="AY98" s="14"/>
      <c r="AZ98" s="14">
        <v>0.87908626479840701</v>
      </c>
      <c r="BA98" s="14">
        <v>0.817179636574487</v>
      </c>
      <c r="BB98" s="14">
        <v>0.65861109767570303</v>
      </c>
      <c r="BC98" s="14"/>
      <c r="BD98" s="14">
        <v>0.68879174737831095</v>
      </c>
      <c r="BE98" s="14">
        <v>0.69202059327485799</v>
      </c>
      <c r="BF98" s="14"/>
      <c r="BG98" s="14">
        <v>0.69194800094646103</v>
      </c>
      <c r="BH98" s="14">
        <v>0.69099681242301003</v>
      </c>
      <c r="BI98" s="14"/>
      <c r="BJ98" s="14">
        <v>0.72204048135625798</v>
      </c>
      <c r="BK98" s="14">
        <v>0.68625051308771101</v>
      </c>
      <c r="BL98" s="14"/>
      <c r="BM98" s="14">
        <v>0.62449719447704799</v>
      </c>
      <c r="BN98" s="14">
        <v>0.698609171098033</v>
      </c>
      <c r="BO98" s="14"/>
      <c r="BP98" s="14">
        <v>0.71309249846359002</v>
      </c>
      <c r="BQ98" s="14">
        <v>0.69072383386413505</v>
      </c>
      <c r="BR98" s="14"/>
      <c r="BS98" s="14">
        <v>0.69476772008227505</v>
      </c>
      <c r="BT98" s="14">
        <v>0.70288659075009197</v>
      </c>
      <c r="BU98" s="14"/>
      <c r="BV98" s="14">
        <v>0.68727693405788604</v>
      </c>
      <c r="BW98" s="14">
        <v>0.69740025393062399</v>
      </c>
      <c r="BX98" s="14"/>
      <c r="BY98" s="14">
        <v>0.74062163505016498</v>
      </c>
      <c r="BZ98" s="14">
        <v>0.68780072822743299</v>
      </c>
      <c r="CA98" s="14"/>
      <c r="CB98" s="14">
        <v>0.71544449207084404</v>
      </c>
      <c r="CC98" s="14">
        <v>0.67957405574876695</v>
      </c>
    </row>
    <row r="99" spans="2:81" x14ac:dyDescent="0.3">
      <c r="B99" t="s">
        <v>93</v>
      </c>
      <c r="C99" s="14">
        <v>-0.57843453672352196</v>
      </c>
      <c r="D99" s="14">
        <v>-0.58223503311961899</v>
      </c>
      <c r="E99" s="14">
        <v>-0.57584967631109996</v>
      </c>
      <c r="F99" s="14"/>
      <c r="G99" s="14">
        <v>-0.55784545891706405</v>
      </c>
      <c r="H99" s="14">
        <v>-0.64567098652018395</v>
      </c>
      <c r="I99" s="14">
        <v>-0.59445940713254797</v>
      </c>
      <c r="J99" s="14">
        <v>-0.53421975919926001</v>
      </c>
      <c r="K99" s="14">
        <v>-0.58900082221240002</v>
      </c>
      <c r="L99" s="14">
        <v>-0.55348210927750896</v>
      </c>
      <c r="M99" s="14"/>
      <c r="N99" s="14">
        <v>-0.58906345447429398</v>
      </c>
      <c r="O99" s="14">
        <v>-0.49994437479459802</v>
      </c>
      <c r="P99" s="14">
        <v>-0.54814295513088196</v>
      </c>
      <c r="Q99" s="14">
        <v>-0.68341456506835196</v>
      </c>
      <c r="R99" s="14"/>
      <c r="S99" s="14">
        <v>-0.66936085766954501</v>
      </c>
      <c r="T99" s="14">
        <v>-0.54099605404981599</v>
      </c>
      <c r="U99" s="14">
        <v>-0.56327517414792405</v>
      </c>
      <c r="V99" s="14">
        <v>-0.59638773851553795</v>
      </c>
      <c r="W99" s="14">
        <v>-0.55966574362828203</v>
      </c>
      <c r="X99" s="14">
        <v>-0.68962470291078903</v>
      </c>
      <c r="Y99" s="14">
        <v>-0.51979722820201901</v>
      </c>
      <c r="Z99" s="14">
        <v>-0.57362758687209603</v>
      </c>
      <c r="AA99" s="14">
        <v>-0.52407555058472999</v>
      </c>
      <c r="AB99" s="14">
        <v>-0.50427733727186097</v>
      </c>
      <c r="AC99" s="14">
        <v>-0.58147439871030604</v>
      </c>
      <c r="AD99" s="14">
        <v>-0.59432462384460805</v>
      </c>
      <c r="AE99" s="14"/>
      <c r="AF99" s="14">
        <v>-0.61134715151424401</v>
      </c>
      <c r="AG99" s="14">
        <v>-0.71765432872209101</v>
      </c>
      <c r="AH99" s="14">
        <v>-0.514163806008897</v>
      </c>
      <c r="AI99" s="14">
        <v>-0.67031196998928599</v>
      </c>
      <c r="AJ99" s="14">
        <v>-0.53897618842261596</v>
      </c>
      <c r="AK99" s="14">
        <v>-0.22289176343783901</v>
      </c>
      <c r="AL99" s="14"/>
      <c r="AM99" s="14">
        <v>-0.58369752464886204</v>
      </c>
      <c r="AN99" s="14">
        <v>-0.60930702987855201</v>
      </c>
      <c r="AO99" s="14">
        <v>-0.51643802200833</v>
      </c>
      <c r="AP99" s="14">
        <v>-0.563973027850172</v>
      </c>
      <c r="AQ99" s="14">
        <v>-0.73883788696024</v>
      </c>
      <c r="AR99" s="14"/>
      <c r="AS99" s="14">
        <v>-0.66089781318220397</v>
      </c>
      <c r="AT99" s="14">
        <v>-0.53057331236684702</v>
      </c>
      <c r="AU99" s="14"/>
      <c r="AV99" s="14">
        <v>-0.69911636529237497</v>
      </c>
      <c r="AW99" s="14">
        <v>-0.68042614018214398</v>
      </c>
      <c r="AX99" s="14">
        <v>-0.57262417387870101</v>
      </c>
      <c r="AY99" s="14"/>
      <c r="AZ99" s="14">
        <v>-0.83798729411982198</v>
      </c>
      <c r="BA99" s="14">
        <v>-0.817179636574487</v>
      </c>
      <c r="BB99" s="14">
        <v>-0.57394017232307504</v>
      </c>
      <c r="BC99" s="14"/>
      <c r="BD99" s="14">
        <v>-0.60123338702929097</v>
      </c>
      <c r="BE99" s="14">
        <v>-0.56503489253854899</v>
      </c>
      <c r="BF99" s="14"/>
      <c r="BG99" s="14">
        <v>-0.63991795151989705</v>
      </c>
      <c r="BH99" s="14">
        <v>-0.56924629450737696</v>
      </c>
      <c r="BI99" s="14"/>
      <c r="BJ99" s="14">
        <v>-0.65745512900214598</v>
      </c>
      <c r="BK99" s="14">
        <v>-0.57085971617435205</v>
      </c>
      <c r="BL99" s="14"/>
      <c r="BM99" s="14">
        <v>-0.491644473979511</v>
      </c>
      <c r="BN99" s="14">
        <v>-0.58849762468823097</v>
      </c>
      <c r="BO99" s="14"/>
      <c r="BP99" s="14">
        <v>-0.61445042643907399</v>
      </c>
      <c r="BQ99" s="14">
        <v>-0.57665140557821204</v>
      </c>
      <c r="BR99" s="14"/>
      <c r="BS99" s="14">
        <v>-0.65598551057203902</v>
      </c>
      <c r="BT99" s="14">
        <v>-0.62993074876666399</v>
      </c>
      <c r="BU99" s="14"/>
      <c r="BV99" s="14">
        <v>-0.655125780894246</v>
      </c>
      <c r="BW99" s="14">
        <v>-0.65628765075730799</v>
      </c>
      <c r="BX99" s="14"/>
      <c r="BY99" s="14">
        <v>-0.68249245138916204</v>
      </c>
      <c r="BZ99" s="14">
        <v>-0.57202590236224804</v>
      </c>
      <c r="CA99" s="14"/>
      <c r="CB99" s="14">
        <v>-0.61741111566413598</v>
      </c>
      <c r="CC99" s="14">
        <v>-0.56097994424213105</v>
      </c>
    </row>
    <row r="100" spans="2:81" x14ac:dyDescent="0.3">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row>
    <row r="101" spans="2:81" x14ac:dyDescent="0.3">
      <c r="B101" s="6" t="s">
        <v>134</v>
      </c>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row>
    <row r="102" spans="2:81" x14ac:dyDescent="0.3">
      <c r="B102" s="24" t="s">
        <v>97</v>
      </c>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row>
    <row r="103" spans="2:81" x14ac:dyDescent="0.3">
      <c r="B103" t="s">
        <v>123</v>
      </c>
      <c r="C103" s="14">
        <v>0.76558413347482901</v>
      </c>
      <c r="D103" s="14">
        <v>0.75089375485763499</v>
      </c>
      <c r="E103" s="14">
        <v>0.77947187287925401</v>
      </c>
      <c r="F103" s="14"/>
      <c r="G103" s="14">
        <v>0.65148702951266602</v>
      </c>
      <c r="H103" s="14">
        <v>0.61838602937972398</v>
      </c>
      <c r="I103" s="14">
        <v>0.77013124649037301</v>
      </c>
      <c r="J103" s="14">
        <v>0.78983374286665597</v>
      </c>
      <c r="K103" s="14">
        <v>0.84946913735471596</v>
      </c>
      <c r="L103" s="14">
        <v>0.88139980679942198</v>
      </c>
      <c r="M103" s="14"/>
      <c r="N103" s="14">
        <v>0.77196191900934197</v>
      </c>
      <c r="O103" s="14">
        <v>0.74590018457126805</v>
      </c>
      <c r="P103" s="14">
        <v>0.78526841428282701</v>
      </c>
      <c r="Q103" s="14">
        <v>0.75812874164668698</v>
      </c>
      <c r="R103" s="14"/>
      <c r="S103" s="14">
        <v>0.72877699408893404</v>
      </c>
      <c r="T103" s="14">
        <v>0.810653323959864</v>
      </c>
      <c r="U103" s="14">
        <v>0.76428277210474005</v>
      </c>
      <c r="V103" s="14">
        <v>0.64697213931376196</v>
      </c>
      <c r="W103" s="14">
        <v>0.67983983504783496</v>
      </c>
      <c r="X103" s="14">
        <v>0.74468692407617199</v>
      </c>
      <c r="Y103" s="14">
        <v>0.83117154810765503</v>
      </c>
      <c r="Z103" s="14">
        <v>0.79609106282874897</v>
      </c>
      <c r="AA103" s="14">
        <v>0.77971612037621596</v>
      </c>
      <c r="AB103" s="14">
        <v>0.82402215729153805</v>
      </c>
      <c r="AC103" s="14">
        <v>0.81725320074734198</v>
      </c>
      <c r="AD103" s="14">
        <v>0.83789656567244497</v>
      </c>
      <c r="AE103" s="14"/>
      <c r="AF103" s="14">
        <v>0.68521832208101097</v>
      </c>
      <c r="AG103" s="14">
        <v>0.79866984051376899</v>
      </c>
      <c r="AH103" s="14">
        <v>0.83621194701086798</v>
      </c>
      <c r="AI103" s="14">
        <v>0.75392624803504105</v>
      </c>
      <c r="AJ103" s="14">
        <v>0.87577103084598995</v>
      </c>
      <c r="AK103" s="14">
        <v>0.777480415753242</v>
      </c>
      <c r="AL103" s="14"/>
      <c r="AM103" s="14">
        <v>0.79504357936549996</v>
      </c>
      <c r="AN103" s="14">
        <v>0.80647235885708102</v>
      </c>
      <c r="AO103" s="14">
        <v>0.69289840861431296</v>
      </c>
      <c r="AP103" s="14">
        <v>0.78555549501998501</v>
      </c>
      <c r="AQ103" s="14">
        <v>0.70406265096795195</v>
      </c>
      <c r="AR103" s="14"/>
      <c r="AS103" s="14">
        <v>0.72070525646315797</v>
      </c>
      <c r="AT103" s="14">
        <v>0.79525914315957602</v>
      </c>
      <c r="AU103" s="14"/>
      <c r="AV103" s="14">
        <v>0.73608686292131698</v>
      </c>
      <c r="AW103" s="14">
        <v>0.59639013240633199</v>
      </c>
      <c r="AX103" s="14">
        <v>0.79166075056202301</v>
      </c>
      <c r="AY103" s="14"/>
      <c r="AZ103" s="14">
        <v>0.83396467833705501</v>
      </c>
      <c r="BA103" s="14">
        <v>0.509871916030186</v>
      </c>
      <c r="BB103" s="14">
        <v>0.70816775413849498</v>
      </c>
      <c r="BC103" s="14"/>
      <c r="BD103" s="14">
        <v>0.75918870235985503</v>
      </c>
      <c r="BE103" s="14">
        <v>0.76909663450999199</v>
      </c>
      <c r="BF103" s="14"/>
      <c r="BG103" s="14">
        <v>0.63451491206706401</v>
      </c>
      <c r="BH103" s="14">
        <v>0.78991125928362704</v>
      </c>
      <c r="BI103" s="14"/>
      <c r="BJ103" s="14">
        <v>0.62931021735134496</v>
      </c>
      <c r="BK103" s="14">
        <v>0.77518196517777005</v>
      </c>
      <c r="BL103" s="14"/>
      <c r="BM103" s="14">
        <v>0.78868379297152302</v>
      </c>
      <c r="BN103" s="14">
        <v>0.76417776474224797</v>
      </c>
      <c r="BO103" s="14"/>
      <c r="BP103" s="14">
        <v>0.85750111922532302</v>
      </c>
      <c r="BQ103" s="14">
        <v>0.75005733857829104</v>
      </c>
      <c r="BR103" s="14"/>
      <c r="BS103" s="14">
        <v>0.67458474241794197</v>
      </c>
      <c r="BT103" s="14">
        <v>0.78822863959419698</v>
      </c>
      <c r="BU103" s="14"/>
      <c r="BV103" s="14">
        <v>0.71415691905905199</v>
      </c>
      <c r="BW103" s="14">
        <v>0.66067764453510403</v>
      </c>
      <c r="BX103" s="14"/>
      <c r="BY103" s="14">
        <v>0.60460450229865303</v>
      </c>
      <c r="BZ103" s="14">
        <v>0.78483251862867898</v>
      </c>
      <c r="CA103" s="14"/>
      <c r="CB103" s="14">
        <v>0.77748281069244696</v>
      </c>
      <c r="CC103" s="14">
        <v>0.76460797505815803</v>
      </c>
    </row>
    <row r="104" spans="2:81" x14ac:dyDescent="0.3">
      <c r="B104" t="s">
        <v>124</v>
      </c>
      <c r="C104" s="14">
        <v>0.16756414946765</v>
      </c>
      <c r="D104" s="14">
        <v>0.16376800355092699</v>
      </c>
      <c r="E104" s="14">
        <v>0.17159700758716701</v>
      </c>
      <c r="F104" s="14"/>
      <c r="G104" s="14">
        <v>0.24650719678111399</v>
      </c>
      <c r="H104" s="14">
        <v>0.25132093007871797</v>
      </c>
      <c r="I104" s="14">
        <v>0.17748409911209201</v>
      </c>
      <c r="J104" s="14">
        <v>0.15240148683412799</v>
      </c>
      <c r="K104" s="14">
        <v>0.105358666202313</v>
      </c>
      <c r="L104" s="14">
        <v>9.2944089859056195E-2</v>
      </c>
      <c r="M104" s="14"/>
      <c r="N104" s="14">
        <v>0.154312114876451</v>
      </c>
      <c r="O104" s="14">
        <v>0.197390177077514</v>
      </c>
      <c r="P104" s="14">
        <v>0.134706768497933</v>
      </c>
      <c r="Q104" s="14">
        <v>0.18239925248439101</v>
      </c>
      <c r="R104" s="14"/>
      <c r="S104" s="14">
        <v>0.182706801060489</v>
      </c>
      <c r="T104" s="14">
        <v>0.138524916469424</v>
      </c>
      <c r="U104" s="14">
        <v>0.185273024788145</v>
      </c>
      <c r="V104" s="14">
        <v>0.23848236528577299</v>
      </c>
      <c r="W104" s="14">
        <v>0.26747420102945502</v>
      </c>
      <c r="X104" s="14">
        <v>0.201395824016252</v>
      </c>
      <c r="Y104" s="14">
        <v>0.11953136294958699</v>
      </c>
      <c r="Z104" s="14">
        <v>0.120818132114886</v>
      </c>
      <c r="AA104" s="14">
        <v>0.163375656338731</v>
      </c>
      <c r="AB104" s="14">
        <v>8.7574394495331401E-2</v>
      </c>
      <c r="AC104" s="14">
        <v>0.16273709267720199</v>
      </c>
      <c r="AD104" s="14">
        <v>7.9315295186912896E-2</v>
      </c>
      <c r="AE104" s="14"/>
      <c r="AF104" s="14">
        <v>0.22192440814063499</v>
      </c>
      <c r="AG104" s="14">
        <v>0.14792220720705301</v>
      </c>
      <c r="AH104" s="14">
        <v>0.13964799710443801</v>
      </c>
      <c r="AI104" s="14">
        <v>0.18803665877751999</v>
      </c>
      <c r="AJ104" s="14">
        <v>6.46925453772038E-2</v>
      </c>
      <c r="AK104" s="14">
        <v>0.157692558362862</v>
      </c>
      <c r="AL104" s="14"/>
      <c r="AM104" s="14">
        <v>0.1528031529045</v>
      </c>
      <c r="AN104" s="14">
        <v>0.14018151699975301</v>
      </c>
      <c r="AO104" s="14">
        <v>0.22941508679940201</v>
      </c>
      <c r="AP104" s="14">
        <v>0.142490086292066</v>
      </c>
      <c r="AQ104" s="14">
        <v>0.185436636661128</v>
      </c>
      <c r="AR104" s="14"/>
      <c r="AS104" s="14">
        <v>0.195584699863316</v>
      </c>
      <c r="AT104" s="14">
        <v>0.15152707879914701</v>
      </c>
      <c r="AU104" s="14"/>
      <c r="AV104" s="14">
        <v>0.18497873779496801</v>
      </c>
      <c r="AW104" s="14">
        <v>0.25716239893084902</v>
      </c>
      <c r="AX104" s="14">
        <v>0.157730132530505</v>
      </c>
      <c r="AY104" s="14"/>
      <c r="AZ104" s="14">
        <v>0.144316851920577</v>
      </c>
      <c r="BA104" s="14">
        <v>0.40160519589043597</v>
      </c>
      <c r="BB104" s="14">
        <v>0.16435285782876999</v>
      </c>
      <c r="BC104" s="14"/>
      <c r="BD104" s="14">
        <v>0.155506289672939</v>
      </c>
      <c r="BE104" s="14">
        <v>0.17610664780878099</v>
      </c>
      <c r="BF104" s="14"/>
      <c r="BG104" s="14">
        <v>0.21773322784805699</v>
      </c>
      <c r="BH104" s="14">
        <v>0.158615443379369</v>
      </c>
      <c r="BI104" s="14"/>
      <c r="BJ104" s="14">
        <v>0.233123883967922</v>
      </c>
      <c r="BK104" s="14">
        <v>0.164918946046371</v>
      </c>
      <c r="BL104" s="14"/>
      <c r="BM104" s="14">
        <v>0.13256748683045699</v>
      </c>
      <c r="BN104" s="14">
        <v>0.16932184698029101</v>
      </c>
      <c r="BO104" s="14"/>
      <c r="BP104" s="14">
        <v>9.5436384162033802E-2</v>
      </c>
      <c r="BQ104" s="14">
        <v>0.18168186006516601</v>
      </c>
      <c r="BR104" s="14"/>
      <c r="BS104" s="14">
        <v>0.22479504139001</v>
      </c>
      <c r="BT104" s="14">
        <v>0.149712503830666</v>
      </c>
      <c r="BU104" s="14"/>
      <c r="BV104" s="14">
        <v>0.15083899955154201</v>
      </c>
      <c r="BW104" s="14">
        <v>0.250785876369917</v>
      </c>
      <c r="BX104" s="14"/>
      <c r="BY104" s="14">
        <v>0.24228560117908601</v>
      </c>
      <c r="BZ104" s="14">
        <v>0.159120057685389</v>
      </c>
      <c r="CA104" s="14"/>
      <c r="CB104" s="14">
        <v>0.15721136041964701</v>
      </c>
      <c r="CC104" s="14">
        <v>0.172151218892965</v>
      </c>
    </row>
    <row r="105" spans="2:81" x14ac:dyDescent="0.3">
      <c r="B105" t="s">
        <v>125</v>
      </c>
      <c r="C105" s="14">
        <v>3.8727478989212603E-2</v>
      </c>
      <c r="D105" s="14">
        <v>4.6016756510825298E-2</v>
      </c>
      <c r="E105" s="14">
        <v>3.1685424105004599E-2</v>
      </c>
      <c r="F105" s="14"/>
      <c r="G105" s="14">
        <v>8.1519729545979594E-2</v>
      </c>
      <c r="H105" s="14">
        <v>7.7813661175540005E-2</v>
      </c>
      <c r="I105" s="14">
        <v>3.08799606914749E-2</v>
      </c>
      <c r="J105" s="14">
        <v>2.28532562575182E-2</v>
      </c>
      <c r="K105" s="14">
        <v>1.9729104162537099E-2</v>
      </c>
      <c r="L105" s="14">
        <v>1.0515146677566801E-2</v>
      </c>
      <c r="M105" s="14"/>
      <c r="N105" s="14">
        <v>4.9610344743576403E-2</v>
      </c>
      <c r="O105" s="14">
        <v>3.1329366515754999E-2</v>
      </c>
      <c r="P105" s="14">
        <v>4.4645778836610597E-2</v>
      </c>
      <c r="Q105" s="14">
        <v>3.01108773456478E-2</v>
      </c>
      <c r="R105" s="14"/>
      <c r="S105" s="14">
        <v>6.8938896280083498E-2</v>
      </c>
      <c r="T105" s="14">
        <v>2.9279959908551301E-2</v>
      </c>
      <c r="U105" s="14">
        <v>0</v>
      </c>
      <c r="V105" s="14">
        <v>8.0853812071016704E-2</v>
      </c>
      <c r="W105" s="14">
        <v>1.32991299252576E-2</v>
      </c>
      <c r="X105" s="14">
        <v>1.1551402521348701E-2</v>
      </c>
      <c r="Y105" s="14">
        <v>1.1104906094090899E-2</v>
      </c>
      <c r="Z105" s="14">
        <v>6.1423442876300603E-2</v>
      </c>
      <c r="AA105" s="14">
        <v>4.0206960970326097E-2</v>
      </c>
      <c r="AB105" s="14">
        <v>7.7100651956869007E-2</v>
      </c>
      <c r="AC105" s="14">
        <v>0</v>
      </c>
      <c r="AD105" s="14">
        <v>4.4623194438816301E-2</v>
      </c>
      <c r="AE105" s="14"/>
      <c r="AF105" s="14">
        <v>6.05729056233082E-2</v>
      </c>
      <c r="AG105" s="14">
        <v>3.8858082239366001E-2</v>
      </c>
      <c r="AH105" s="14">
        <v>2.4140055884693701E-2</v>
      </c>
      <c r="AI105" s="14">
        <v>2.94484254035174E-2</v>
      </c>
      <c r="AJ105" s="14">
        <v>3.5709214320351602E-2</v>
      </c>
      <c r="AK105" s="14">
        <v>2.36188772068723E-2</v>
      </c>
      <c r="AL105" s="14"/>
      <c r="AM105" s="14">
        <v>2.38259823535103E-2</v>
      </c>
      <c r="AN105" s="14">
        <v>3.5627775964613098E-2</v>
      </c>
      <c r="AO105" s="14">
        <v>4.4988907901960702E-2</v>
      </c>
      <c r="AP105" s="14">
        <v>5.62992524192455E-2</v>
      </c>
      <c r="AQ105" s="14">
        <v>0.11050071237092</v>
      </c>
      <c r="AR105" s="14"/>
      <c r="AS105" s="14">
        <v>6.0494414278816702E-2</v>
      </c>
      <c r="AT105" s="14">
        <v>2.3204239690964999E-2</v>
      </c>
      <c r="AU105" s="14"/>
      <c r="AV105" s="14">
        <v>7.3507409595021694E-2</v>
      </c>
      <c r="AW105" s="14">
        <v>0.111959430412666</v>
      </c>
      <c r="AX105" s="14">
        <v>3.1068281055911501E-2</v>
      </c>
      <c r="AY105" s="14"/>
      <c r="AZ105" s="14">
        <v>2.1718469742368102E-2</v>
      </c>
      <c r="BA105" s="14">
        <v>6.8036140934839798E-2</v>
      </c>
      <c r="BB105" s="14">
        <v>0.11032730691642199</v>
      </c>
      <c r="BC105" s="14"/>
      <c r="BD105" s="14">
        <v>6.1252381946755197E-2</v>
      </c>
      <c r="BE105" s="14">
        <v>2.3877554102756798E-2</v>
      </c>
      <c r="BF105" s="14"/>
      <c r="BG105" s="14">
        <v>9.9831540402298205E-2</v>
      </c>
      <c r="BH105" s="14">
        <v>2.7057263059118E-2</v>
      </c>
      <c r="BI105" s="14"/>
      <c r="BJ105" s="14">
        <v>7.9811452314351605E-2</v>
      </c>
      <c r="BK105" s="14">
        <v>3.3789376445998498E-2</v>
      </c>
      <c r="BL105" s="14"/>
      <c r="BM105" s="14">
        <v>5.9042818029763001E-2</v>
      </c>
      <c r="BN105" s="14">
        <v>3.7146338462344899E-2</v>
      </c>
      <c r="BO105" s="14"/>
      <c r="BP105" s="14">
        <v>3.7886027011004401E-2</v>
      </c>
      <c r="BQ105" s="14">
        <v>3.9706851253314503E-2</v>
      </c>
      <c r="BR105" s="14"/>
      <c r="BS105" s="14">
        <v>6.9053446814448097E-2</v>
      </c>
      <c r="BT105" s="14">
        <v>5.05948328021067E-2</v>
      </c>
      <c r="BU105" s="14"/>
      <c r="BV105" s="14">
        <v>9.4522087712807401E-2</v>
      </c>
      <c r="BW105" s="14">
        <v>6.0102842830022103E-2</v>
      </c>
      <c r="BX105" s="14"/>
      <c r="BY105" s="14">
        <v>0.103450570475596</v>
      </c>
      <c r="BZ105" s="14">
        <v>3.1009173171490101E-2</v>
      </c>
      <c r="CA105" s="14"/>
      <c r="CB105" s="14">
        <v>3.94676510667838E-2</v>
      </c>
      <c r="CC105" s="14">
        <v>3.3361285385791702E-2</v>
      </c>
    </row>
    <row r="106" spans="2:81" x14ac:dyDescent="0.3">
      <c r="B106" t="s">
        <v>126</v>
      </c>
      <c r="C106" s="14">
        <v>7.59373333813349E-3</v>
      </c>
      <c r="D106" s="14">
        <v>1.18653067761612E-2</v>
      </c>
      <c r="E106" s="14">
        <v>3.43763722426402E-3</v>
      </c>
      <c r="F106" s="14"/>
      <c r="G106" s="14">
        <v>0</v>
      </c>
      <c r="H106" s="14">
        <v>1.7338434424008901E-2</v>
      </c>
      <c r="I106" s="14">
        <v>1.00070366635121E-2</v>
      </c>
      <c r="J106" s="14">
        <v>6.0722615587456598E-3</v>
      </c>
      <c r="K106" s="14">
        <v>6.3294480457160296E-3</v>
      </c>
      <c r="L106" s="14">
        <v>4.88775776423272E-3</v>
      </c>
      <c r="M106" s="14"/>
      <c r="N106" s="14">
        <v>1.00853169453796E-2</v>
      </c>
      <c r="O106" s="14">
        <v>7.2474778309931697E-3</v>
      </c>
      <c r="P106" s="14">
        <v>4.5193497994717403E-3</v>
      </c>
      <c r="Q106" s="14">
        <v>8.0896350254219505E-3</v>
      </c>
      <c r="R106" s="14"/>
      <c r="S106" s="14">
        <v>1.2288822874869799E-2</v>
      </c>
      <c r="T106" s="14">
        <v>0</v>
      </c>
      <c r="U106" s="14">
        <v>1.19319684014495E-2</v>
      </c>
      <c r="V106" s="14">
        <v>3.3691683329447997E-2</v>
      </c>
      <c r="W106" s="14">
        <v>2.67255046588801E-2</v>
      </c>
      <c r="X106" s="14">
        <v>0</v>
      </c>
      <c r="Y106" s="14">
        <v>0</v>
      </c>
      <c r="Z106" s="14">
        <v>0</v>
      </c>
      <c r="AA106" s="14">
        <v>0</v>
      </c>
      <c r="AB106" s="14">
        <v>0</v>
      </c>
      <c r="AC106" s="14">
        <v>0</v>
      </c>
      <c r="AD106" s="14">
        <v>0</v>
      </c>
      <c r="AE106" s="14"/>
      <c r="AF106" s="14">
        <v>1.43170801774205E-2</v>
      </c>
      <c r="AG106" s="14">
        <v>5.0085047546103798E-3</v>
      </c>
      <c r="AH106" s="14">
        <v>0</v>
      </c>
      <c r="AI106" s="14">
        <v>6.3343783252320304E-3</v>
      </c>
      <c r="AJ106" s="14">
        <v>1.0307279166977001E-2</v>
      </c>
      <c r="AK106" s="14">
        <v>1.06504605833903E-2</v>
      </c>
      <c r="AL106" s="14"/>
      <c r="AM106" s="14">
        <v>7.9176795053120703E-3</v>
      </c>
      <c r="AN106" s="14">
        <v>4.4059380567719204E-3</v>
      </c>
      <c r="AO106" s="14">
        <v>6.64461043617527E-3</v>
      </c>
      <c r="AP106" s="14">
        <v>7.7144933690747102E-3</v>
      </c>
      <c r="AQ106" s="14">
        <v>0</v>
      </c>
      <c r="AR106" s="14"/>
      <c r="AS106" s="14">
        <v>1.02265051443057E-2</v>
      </c>
      <c r="AT106" s="14">
        <v>6.1023932513174896E-3</v>
      </c>
      <c r="AU106" s="14"/>
      <c r="AV106" s="14">
        <v>5.4269896886932501E-3</v>
      </c>
      <c r="AW106" s="14">
        <v>3.4488038250152502E-2</v>
      </c>
      <c r="AX106" s="14">
        <v>4.5724977045966597E-3</v>
      </c>
      <c r="AY106" s="14"/>
      <c r="AZ106" s="14">
        <v>0</v>
      </c>
      <c r="BA106" s="14">
        <v>2.0486747144537801E-2</v>
      </c>
      <c r="BB106" s="14">
        <v>1.7152081116312799E-2</v>
      </c>
      <c r="BC106" s="14"/>
      <c r="BD106" s="14">
        <v>7.1472215432761997E-3</v>
      </c>
      <c r="BE106" s="14">
        <v>7.9144431599776598E-3</v>
      </c>
      <c r="BF106" s="14"/>
      <c r="BG106" s="14">
        <v>1.2096153859541299E-2</v>
      </c>
      <c r="BH106" s="14">
        <v>6.7559215433041098E-3</v>
      </c>
      <c r="BI106" s="14"/>
      <c r="BJ106" s="14">
        <v>1.18883120746342E-2</v>
      </c>
      <c r="BK106" s="14">
        <v>7.3991859975511597E-3</v>
      </c>
      <c r="BL106" s="14"/>
      <c r="BM106" s="14">
        <v>9.6872010692270593E-3</v>
      </c>
      <c r="BN106" s="14">
        <v>7.47766747096655E-3</v>
      </c>
      <c r="BO106" s="14"/>
      <c r="BP106" s="14">
        <v>4.4641213226959998E-3</v>
      </c>
      <c r="BQ106" s="14">
        <v>8.5397821710528708E-3</v>
      </c>
      <c r="BR106" s="14"/>
      <c r="BS106" s="14">
        <v>1.02436921864234E-2</v>
      </c>
      <c r="BT106" s="14">
        <v>7.7309973262343701E-3</v>
      </c>
      <c r="BU106" s="14"/>
      <c r="BV106" s="14">
        <v>0</v>
      </c>
      <c r="BW106" s="14">
        <v>1.3843697089117001E-2</v>
      </c>
      <c r="BX106" s="14"/>
      <c r="BY106" s="14">
        <v>2.0806863696600501E-2</v>
      </c>
      <c r="BZ106" s="14">
        <v>6.2334631792235898E-3</v>
      </c>
      <c r="CA106" s="14"/>
      <c r="CB106" s="14">
        <v>8.1110099619658895E-3</v>
      </c>
      <c r="CC106" s="14">
        <v>7.4811618527593701E-3</v>
      </c>
    </row>
    <row r="107" spans="2:81" x14ac:dyDescent="0.3">
      <c r="B107" t="s">
        <v>106</v>
      </c>
      <c r="C107" s="14">
        <v>2.05305047301752E-2</v>
      </c>
      <c r="D107" s="14">
        <v>2.7456178304451798E-2</v>
      </c>
      <c r="E107" s="14">
        <v>1.3808058204309999E-2</v>
      </c>
      <c r="F107" s="14"/>
      <c r="G107" s="14">
        <v>2.0486044160240999E-2</v>
      </c>
      <c r="H107" s="14">
        <v>3.5140944942008902E-2</v>
      </c>
      <c r="I107" s="14">
        <v>1.1497657042547399E-2</v>
      </c>
      <c r="J107" s="14">
        <v>2.8839252482952701E-2</v>
      </c>
      <c r="K107" s="14">
        <v>1.9113644234718199E-2</v>
      </c>
      <c r="L107" s="14">
        <v>1.0253198899721899E-2</v>
      </c>
      <c r="M107" s="14"/>
      <c r="N107" s="14">
        <v>1.4030304425251701E-2</v>
      </c>
      <c r="O107" s="14">
        <v>1.8132794004470199E-2</v>
      </c>
      <c r="P107" s="14">
        <v>3.0859688583158299E-2</v>
      </c>
      <c r="Q107" s="14">
        <v>2.1271493497852699E-2</v>
      </c>
      <c r="R107" s="14"/>
      <c r="S107" s="14">
        <v>7.28848569562406E-3</v>
      </c>
      <c r="T107" s="14">
        <v>2.1541799662161201E-2</v>
      </c>
      <c r="U107" s="14">
        <v>3.8512234705665199E-2</v>
      </c>
      <c r="V107" s="14">
        <v>0</v>
      </c>
      <c r="W107" s="14">
        <v>1.26613293385727E-2</v>
      </c>
      <c r="X107" s="14">
        <v>4.2365849386228102E-2</v>
      </c>
      <c r="Y107" s="14">
        <v>3.81921828486671E-2</v>
      </c>
      <c r="Z107" s="14">
        <v>2.1667362180065201E-2</v>
      </c>
      <c r="AA107" s="14">
        <v>1.6701262314726701E-2</v>
      </c>
      <c r="AB107" s="14">
        <v>1.13027962562621E-2</v>
      </c>
      <c r="AC107" s="14">
        <v>2.00097065754558E-2</v>
      </c>
      <c r="AD107" s="14">
        <v>3.8164944701826201E-2</v>
      </c>
      <c r="AE107" s="14"/>
      <c r="AF107" s="14">
        <v>1.7967283977625099E-2</v>
      </c>
      <c r="AG107" s="14">
        <v>9.5413652852015408E-3</v>
      </c>
      <c r="AH107" s="14">
        <v>0</v>
      </c>
      <c r="AI107" s="14">
        <v>2.2254289458689298E-2</v>
      </c>
      <c r="AJ107" s="14">
        <v>1.3519930289477599E-2</v>
      </c>
      <c r="AK107" s="14">
        <v>3.0557688093633E-2</v>
      </c>
      <c r="AL107" s="14"/>
      <c r="AM107" s="14">
        <v>2.04096058711777E-2</v>
      </c>
      <c r="AN107" s="14">
        <v>1.3312410121781399E-2</v>
      </c>
      <c r="AO107" s="14">
        <v>2.6052986248148498E-2</v>
      </c>
      <c r="AP107" s="14">
        <v>7.9406728996287198E-3</v>
      </c>
      <c r="AQ107" s="14">
        <v>0</v>
      </c>
      <c r="AR107" s="14"/>
      <c r="AS107" s="14">
        <v>1.2989124250402899E-2</v>
      </c>
      <c r="AT107" s="14">
        <v>2.3907145098995001E-2</v>
      </c>
      <c r="AU107" s="14"/>
      <c r="AV107" s="14">
        <v>0</v>
      </c>
      <c r="AW107" s="14">
        <v>0</v>
      </c>
      <c r="AX107" s="14">
        <v>1.49683381469633E-2</v>
      </c>
      <c r="AY107" s="14"/>
      <c r="AZ107" s="14">
        <v>0</v>
      </c>
      <c r="BA107" s="14">
        <v>0</v>
      </c>
      <c r="BB107" s="14">
        <v>0</v>
      </c>
      <c r="BC107" s="14"/>
      <c r="BD107" s="14">
        <v>1.6905404477174899E-2</v>
      </c>
      <c r="BE107" s="14">
        <v>2.30047204184924E-2</v>
      </c>
      <c r="BF107" s="14"/>
      <c r="BG107" s="14">
        <v>3.5824165823039697E-2</v>
      </c>
      <c r="BH107" s="14">
        <v>1.7660112734581401E-2</v>
      </c>
      <c r="BI107" s="14"/>
      <c r="BJ107" s="14">
        <v>4.5866134291747698E-2</v>
      </c>
      <c r="BK107" s="14">
        <v>1.8710526332309602E-2</v>
      </c>
      <c r="BL107" s="14"/>
      <c r="BM107" s="14">
        <v>1.0018701099030001E-2</v>
      </c>
      <c r="BN107" s="14">
        <v>2.1876382344149702E-2</v>
      </c>
      <c r="BO107" s="14"/>
      <c r="BP107" s="14">
        <v>4.7123482789424897E-3</v>
      </c>
      <c r="BQ107" s="14">
        <v>2.0014167932174799E-2</v>
      </c>
      <c r="BR107" s="14"/>
      <c r="BS107" s="14">
        <v>2.1323077191176501E-2</v>
      </c>
      <c r="BT107" s="14">
        <v>3.73302644679544E-3</v>
      </c>
      <c r="BU107" s="14"/>
      <c r="BV107" s="14">
        <v>4.0481993676598702E-2</v>
      </c>
      <c r="BW107" s="14">
        <v>1.45899391758396E-2</v>
      </c>
      <c r="BX107" s="14"/>
      <c r="BY107" s="14">
        <v>2.88524623500649E-2</v>
      </c>
      <c r="BZ107" s="14">
        <v>1.8804787335218301E-2</v>
      </c>
      <c r="CA107" s="14"/>
      <c r="CB107" s="14">
        <v>1.77271678591569E-2</v>
      </c>
      <c r="CC107" s="14">
        <v>2.23983588103253E-2</v>
      </c>
    </row>
    <row r="108" spans="2:81" x14ac:dyDescent="0.3">
      <c r="B108" t="s">
        <v>127</v>
      </c>
      <c r="C108" s="14">
        <v>0.93314828294247898</v>
      </c>
      <c r="D108" s="14">
        <v>0.91466175840856201</v>
      </c>
      <c r="E108" s="14">
        <v>0.95106888046642102</v>
      </c>
      <c r="F108" s="14"/>
      <c r="G108" s="14">
        <v>0.89799422629377901</v>
      </c>
      <c r="H108" s="14">
        <v>0.86970695945844201</v>
      </c>
      <c r="I108" s="14">
        <v>0.94761534560246596</v>
      </c>
      <c r="J108" s="14">
        <v>0.94223522970078299</v>
      </c>
      <c r="K108" s="14">
        <v>0.95482780355702901</v>
      </c>
      <c r="L108" s="14">
        <v>0.97434389665847898</v>
      </c>
      <c r="M108" s="14"/>
      <c r="N108" s="14">
        <v>0.92627403388579199</v>
      </c>
      <c r="O108" s="14">
        <v>0.94329036164878199</v>
      </c>
      <c r="P108" s="14">
        <v>0.91997518278075896</v>
      </c>
      <c r="Q108" s="14">
        <v>0.94052799413107802</v>
      </c>
      <c r="R108" s="14"/>
      <c r="S108" s="14">
        <v>0.91148379514942302</v>
      </c>
      <c r="T108" s="14">
        <v>0.949178240429287</v>
      </c>
      <c r="U108" s="14">
        <v>0.94955579689288505</v>
      </c>
      <c r="V108" s="14">
        <v>0.88545450459953501</v>
      </c>
      <c r="W108" s="14">
        <v>0.94731403607729003</v>
      </c>
      <c r="X108" s="14">
        <v>0.94608274809242299</v>
      </c>
      <c r="Y108" s="14">
        <v>0.95070291105724203</v>
      </c>
      <c r="Z108" s="14">
        <v>0.91690919494363399</v>
      </c>
      <c r="AA108" s="14">
        <v>0.94309177671494704</v>
      </c>
      <c r="AB108" s="14">
        <v>0.91159655178686905</v>
      </c>
      <c r="AC108" s="14">
        <v>0.97999029342454402</v>
      </c>
      <c r="AD108" s="14">
        <v>0.91721186085935702</v>
      </c>
      <c r="AE108" s="14"/>
      <c r="AF108" s="14">
        <v>0.90714273022164604</v>
      </c>
      <c r="AG108" s="14">
        <v>0.94659204772082195</v>
      </c>
      <c r="AH108" s="14">
        <v>0.97585994411530597</v>
      </c>
      <c r="AI108" s="14">
        <v>0.94196290681256101</v>
      </c>
      <c r="AJ108" s="14">
        <v>0.94046357622319399</v>
      </c>
      <c r="AK108" s="14">
        <v>0.93517297411610401</v>
      </c>
      <c r="AL108" s="14"/>
      <c r="AM108" s="14">
        <v>0.94784673227000005</v>
      </c>
      <c r="AN108" s="14">
        <v>0.94665387585683403</v>
      </c>
      <c r="AO108" s="14">
        <v>0.92231349541371599</v>
      </c>
      <c r="AP108" s="14">
        <v>0.92804558131205095</v>
      </c>
      <c r="AQ108" s="14">
        <v>0.88949928762908004</v>
      </c>
      <c r="AR108" s="14"/>
      <c r="AS108" s="14">
        <v>0.91628995632647503</v>
      </c>
      <c r="AT108" s="14">
        <v>0.94678622195872297</v>
      </c>
      <c r="AU108" s="14"/>
      <c r="AV108" s="14">
        <v>0.92106560071628496</v>
      </c>
      <c r="AW108" s="14">
        <v>0.85355253133718101</v>
      </c>
      <c r="AX108" s="14">
        <v>0.94939088309252895</v>
      </c>
      <c r="AY108" s="14"/>
      <c r="AZ108" s="14">
        <v>0.97828153025763198</v>
      </c>
      <c r="BA108" s="14">
        <v>0.91147711192062197</v>
      </c>
      <c r="BB108" s="14">
        <v>0.87252061196726505</v>
      </c>
      <c r="BC108" s="14"/>
      <c r="BD108" s="14">
        <v>0.91469499203279403</v>
      </c>
      <c r="BE108" s="14">
        <v>0.94520328231877304</v>
      </c>
      <c r="BF108" s="14"/>
      <c r="BG108" s="14">
        <v>0.85224813991512105</v>
      </c>
      <c r="BH108" s="14">
        <v>0.94852670266299599</v>
      </c>
      <c r="BI108" s="14"/>
      <c r="BJ108" s="14">
        <v>0.86243410131926701</v>
      </c>
      <c r="BK108" s="14">
        <v>0.94010091122414097</v>
      </c>
      <c r="BL108" s="14"/>
      <c r="BM108" s="14">
        <v>0.92125127980197996</v>
      </c>
      <c r="BN108" s="14">
        <v>0.93349961172253904</v>
      </c>
      <c r="BO108" s="14"/>
      <c r="BP108" s="14">
        <v>0.95293750338735705</v>
      </c>
      <c r="BQ108" s="14">
        <v>0.931739198643458</v>
      </c>
      <c r="BR108" s="14"/>
      <c r="BS108" s="14">
        <v>0.89937978380795203</v>
      </c>
      <c r="BT108" s="14">
        <v>0.93794114342486301</v>
      </c>
      <c r="BU108" s="14"/>
      <c r="BV108" s="14">
        <v>0.86499591861059399</v>
      </c>
      <c r="BW108" s="14">
        <v>0.91146352090502103</v>
      </c>
      <c r="BX108" s="14"/>
      <c r="BY108" s="14">
        <v>0.84689010347773896</v>
      </c>
      <c r="BZ108" s="14">
        <v>0.94395257631406804</v>
      </c>
      <c r="CA108" s="14"/>
      <c r="CB108" s="14">
        <v>0.93469417111209396</v>
      </c>
      <c r="CC108" s="14">
        <v>0.93675919395112395</v>
      </c>
    </row>
    <row r="109" spans="2:81" x14ac:dyDescent="0.3">
      <c r="B109" t="s">
        <v>93</v>
      </c>
      <c r="C109" s="14">
        <v>-0.91261777821230305</v>
      </c>
      <c r="D109" s="14">
        <v>-0.88720558010410999</v>
      </c>
      <c r="E109" s="14">
        <v>-0.93726082226211105</v>
      </c>
      <c r="F109" s="14"/>
      <c r="G109" s="14">
        <v>-0.87750818213353798</v>
      </c>
      <c r="H109" s="14">
        <v>-0.83456601451643297</v>
      </c>
      <c r="I109" s="14">
        <v>-0.93611768855991795</v>
      </c>
      <c r="J109" s="14">
        <v>-0.91339597721783095</v>
      </c>
      <c r="K109" s="14">
        <v>-0.93571415932231095</v>
      </c>
      <c r="L109" s="14">
        <v>-0.964090697758757</v>
      </c>
      <c r="M109" s="14"/>
      <c r="N109" s="14">
        <v>-0.912243729460541</v>
      </c>
      <c r="O109" s="14">
        <v>-0.92515756764431101</v>
      </c>
      <c r="P109" s="14">
        <v>-0.88911549419760105</v>
      </c>
      <c r="Q109" s="14">
        <v>-0.91925650063322495</v>
      </c>
      <c r="R109" s="14"/>
      <c r="S109" s="14">
        <v>-0.904195309453799</v>
      </c>
      <c r="T109" s="14">
        <v>-0.92763644076712604</v>
      </c>
      <c r="U109" s="14">
        <v>-0.91104356218722005</v>
      </c>
      <c r="V109" s="14">
        <v>-0.88545450459953501</v>
      </c>
      <c r="W109" s="14">
        <v>-0.93465270673871703</v>
      </c>
      <c r="X109" s="14">
        <v>-0.90371689870619498</v>
      </c>
      <c r="Y109" s="14">
        <v>-0.91251072820857504</v>
      </c>
      <c r="Z109" s="14">
        <v>-0.89524183276356895</v>
      </c>
      <c r="AA109" s="14">
        <v>-0.92639051440022002</v>
      </c>
      <c r="AB109" s="14">
        <v>-0.90029375553060698</v>
      </c>
      <c r="AC109" s="14">
        <v>-0.95998058684908805</v>
      </c>
      <c r="AD109" s="14">
        <v>-0.87904691615753106</v>
      </c>
      <c r="AE109" s="14"/>
      <c r="AF109" s="14">
        <v>-0.88917544624402101</v>
      </c>
      <c r="AG109" s="14">
        <v>-0.93705068243562095</v>
      </c>
      <c r="AH109" s="14">
        <v>-0.97585994411530597</v>
      </c>
      <c r="AI109" s="14">
        <v>-0.91970861735387199</v>
      </c>
      <c r="AJ109" s="14">
        <v>-0.92694364593371603</v>
      </c>
      <c r="AK109" s="14">
        <v>-0.90461528602247099</v>
      </c>
      <c r="AL109" s="14"/>
      <c r="AM109" s="14">
        <v>-0.92743712639882203</v>
      </c>
      <c r="AN109" s="14">
        <v>-0.93334146573505194</v>
      </c>
      <c r="AO109" s="14">
        <v>-0.89626050916556699</v>
      </c>
      <c r="AP109" s="14">
        <v>-0.92010490841242198</v>
      </c>
      <c r="AQ109" s="14">
        <v>-0.88949928762908004</v>
      </c>
      <c r="AR109" s="14"/>
      <c r="AS109" s="14">
        <v>-0.90330083207607204</v>
      </c>
      <c r="AT109" s="14">
        <v>-0.92287907685972803</v>
      </c>
      <c r="AU109" s="14"/>
      <c r="AV109" s="14">
        <v>-0.92106560071628496</v>
      </c>
      <c r="AW109" s="14">
        <v>-0.85355253133718101</v>
      </c>
      <c r="AX109" s="14">
        <v>-0.93442254494556498</v>
      </c>
      <c r="AY109" s="14"/>
      <c r="AZ109" s="14">
        <v>-0.97828153025763198</v>
      </c>
      <c r="BA109" s="14">
        <v>-0.91147711192062197</v>
      </c>
      <c r="BB109" s="14">
        <v>-0.87252061196726505</v>
      </c>
      <c r="BC109" s="14"/>
      <c r="BD109" s="14">
        <v>-0.897789587555619</v>
      </c>
      <c r="BE109" s="14">
        <v>-0.92219856190028104</v>
      </c>
      <c r="BF109" s="14"/>
      <c r="BG109" s="14">
        <v>-0.81642397409208101</v>
      </c>
      <c r="BH109" s="14">
        <v>-0.93086658992841498</v>
      </c>
      <c r="BI109" s="14"/>
      <c r="BJ109" s="14">
        <v>-0.81656796702751899</v>
      </c>
      <c r="BK109" s="14">
        <v>-0.921390384891831</v>
      </c>
      <c r="BL109" s="14"/>
      <c r="BM109" s="14">
        <v>-0.91123257870295005</v>
      </c>
      <c r="BN109" s="14">
        <v>-0.91162322937838902</v>
      </c>
      <c r="BO109" s="14"/>
      <c r="BP109" s="14">
        <v>-0.94822515510841499</v>
      </c>
      <c r="BQ109" s="14">
        <v>-0.91172503071128297</v>
      </c>
      <c r="BR109" s="14"/>
      <c r="BS109" s="14">
        <v>-0.87805670661677604</v>
      </c>
      <c r="BT109" s="14">
        <v>-0.93420811697806805</v>
      </c>
      <c r="BU109" s="14"/>
      <c r="BV109" s="14">
        <v>-0.824513924933995</v>
      </c>
      <c r="BW109" s="14">
        <v>-0.89687358172918197</v>
      </c>
      <c r="BX109" s="14"/>
      <c r="BY109" s="14">
        <v>-0.81803764112767396</v>
      </c>
      <c r="BZ109" s="14">
        <v>-0.92514778897884997</v>
      </c>
      <c r="CA109" s="14"/>
      <c r="CB109" s="14">
        <v>-0.91696700325293701</v>
      </c>
      <c r="CC109" s="14">
        <v>-0.91436083514079802</v>
      </c>
    </row>
    <row r="110" spans="2:81" x14ac:dyDescent="0.3">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row>
    <row r="111" spans="2:81" x14ac:dyDescent="0.3">
      <c r="B111" s="6" t="s">
        <v>135</v>
      </c>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row>
    <row r="112" spans="2:81" x14ac:dyDescent="0.3">
      <c r="B112" s="24" t="s">
        <v>97</v>
      </c>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row>
    <row r="113" spans="2:81" x14ac:dyDescent="0.3">
      <c r="B113" t="s">
        <v>123</v>
      </c>
      <c r="C113" s="14">
        <v>0.76828345947840104</v>
      </c>
      <c r="D113" s="14">
        <v>0.74486860356029305</v>
      </c>
      <c r="E113" s="14">
        <v>0.79264198085315196</v>
      </c>
      <c r="F113" s="14"/>
      <c r="G113" s="14">
        <v>0.71702405385400103</v>
      </c>
      <c r="H113" s="14">
        <v>0.65525594880486704</v>
      </c>
      <c r="I113" s="14">
        <v>0.743471862216733</v>
      </c>
      <c r="J113" s="14">
        <v>0.77251686661457697</v>
      </c>
      <c r="K113" s="14">
        <v>0.81930737148525701</v>
      </c>
      <c r="L113" s="14">
        <v>0.876731124204292</v>
      </c>
      <c r="M113" s="14"/>
      <c r="N113" s="14">
        <v>0.75783309506971697</v>
      </c>
      <c r="O113" s="14">
        <v>0.75316360205825295</v>
      </c>
      <c r="P113" s="14">
        <v>0.79757517328389105</v>
      </c>
      <c r="Q113" s="14">
        <v>0.76581519213043303</v>
      </c>
      <c r="R113" s="14"/>
      <c r="S113" s="14">
        <v>0.74253577079460198</v>
      </c>
      <c r="T113" s="14">
        <v>0.81014283877015503</v>
      </c>
      <c r="U113" s="14">
        <v>0.80059208695607398</v>
      </c>
      <c r="V113" s="14">
        <v>0.69989953009592898</v>
      </c>
      <c r="W113" s="14">
        <v>0.73842101358629897</v>
      </c>
      <c r="X113" s="14">
        <v>0.72038821418006704</v>
      </c>
      <c r="Y113" s="14">
        <v>0.797461349056516</v>
      </c>
      <c r="Z113" s="14">
        <v>0.748269748810373</v>
      </c>
      <c r="AA113" s="14">
        <v>0.74641505025593702</v>
      </c>
      <c r="AB113" s="14">
        <v>0.81953355930004201</v>
      </c>
      <c r="AC113" s="14">
        <v>0.88876652796641697</v>
      </c>
      <c r="AD113" s="14">
        <v>0.71535262541244704</v>
      </c>
      <c r="AE113" s="14"/>
      <c r="AF113" s="14">
        <v>0.71479134102194497</v>
      </c>
      <c r="AG113" s="14">
        <v>0.79254883990468405</v>
      </c>
      <c r="AH113" s="14">
        <v>0.79786997034254803</v>
      </c>
      <c r="AI113" s="14">
        <v>0.81092271836321395</v>
      </c>
      <c r="AJ113" s="14">
        <v>0.80246806121435998</v>
      </c>
      <c r="AK113" s="14">
        <v>0.79743485390453805</v>
      </c>
      <c r="AL113" s="14"/>
      <c r="AM113" s="14">
        <v>0.77017944701588303</v>
      </c>
      <c r="AN113" s="14">
        <v>0.81376540975943401</v>
      </c>
      <c r="AO113" s="14">
        <v>0.70901496093423599</v>
      </c>
      <c r="AP113" s="14">
        <v>0.75371163926773899</v>
      </c>
      <c r="AQ113" s="14">
        <v>0.84972762889463704</v>
      </c>
      <c r="AR113" s="14"/>
      <c r="AS113" s="14">
        <v>0.73710954579489796</v>
      </c>
      <c r="AT113" s="14">
        <v>0.789640775761143</v>
      </c>
      <c r="AU113" s="14"/>
      <c r="AV113" s="14">
        <v>0.76568021092282401</v>
      </c>
      <c r="AW113" s="14">
        <v>0.58775716513278298</v>
      </c>
      <c r="AX113" s="14">
        <v>0.80363734257279995</v>
      </c>
      <c r="AY113" s="14"/>
      <c r="AZ113" s="14">
        <v>0.82781977949422203</v>
      </c>
      <c r="BA113" s="14">
        <v>0.59540836258741203</v>
      </c>
      <c r="BB113" s="14">
        <v>0.71043730480193801</v>
      </c>
      <c r="BC113" s="14"/>
      <c r="BD113" s="14">
        <v>0.754786711929751</v>
      </c>
      <c r="BE113" s="14">
        <v>0.77652458804576496</v>
      </c>
      <c r="BF113" s="14"/>
      <c r="BG113" s="14">
        <v>0.60038469029595698</v>
      </c>
      <c r="BH113" s="14">
        <v>0.79976605682944302</v>
      </c>
      <c r="BI113" s="14"/>
      <c r="BJ113" s="14">
        <v>0.61000621941160205</v>
      </c>
      <c r="BK113" s="14">
        <v>0.78120803298310904</v>
      </c>
      <c r="BL113" s="14"/>
      <c r="BM113" s="14">
        <v>0.78354570495703102</v>
      </c>
      <c r="BN113" s="14">
        <v>0.76569776379257803</v>
      </c>
      <c r="BO113" s="14"/>
      <c r="BP113" s="14">
        <v>0.83423891584854104</v>
      </c>
      <c r="BQ113" s="14">
        <v>0.75445055738379097</v>
      </c>
      <c r="BR113" s="14"/>
      <c r="BS113" s="14">
        <v>0.691494743095318</v>
      </c>
      <c r="BT113" s="14">
        <v>0.807907147901608</v>
      </c>
      <c r="BU113" s="14"/>
      <c r="BV113" s="14">
        <v>0.805841556400546</v>
      </c>
      <c r="BW113" s="14">
        <v>0.651309126326026</v>
      </c>
      <c r="BX113" s="14"/>
      <c r="BY113" s="14">
        <v>0.65744607010075296</v>
      </c>
      <c r="BZ113" s="14">
        <v>0.78330672032854398</v>
      </c>
      <c r="CA113" s="14"/>
      <c r="CB113" s="14">
        <v>0.77597682787974398</v>
      </c>
      <c r="CC113" s="14">
        <v>0.76696512129393701</v>
      </c>
    </row>
    <row r="114" spans="2:81" x14ac:dyDescent="0.3">
      <c r="B114" t="s">
        <v>124</v>
      </c>
      <c r="C114" s="14">
        <v>0.16396773411659499</v>
      </c>
      <c r="D114" s="14">
        <v>0.18169567200699099</v>
      </c>
      <c r="E114" s="14">
        <v>0.14503018460881101</v>
      </c>
      <c r="F114" s="14"/>
      <c r="G114" s="14">
        <v>0.14917366227175699</v>
      </c>
      <c r="H114" s="14">
        <v>0.22631301759731501</v>
      </c>
      <c r="I114" s="14">
        <v>0.197586021517062</v>
      </c>
      <c r="J114" s="14">
        <v>0.167284552147835</v>
      </c>
      <c r="K114" s="14">
        <v>0.14859939052520399</v>
      </c>
      <c r="L114" s="14">
        <v>0.10348615941195501</v>
      </c>
      <c r="M114" s="14"/>
      <c r="N114" s="14">
        <v>0.18066995337074601</v>
      </c>
      <c r="O114" s="14">
        <v>0.17971444479179899</v>
      </c>
      <c r="P114" s="14">
        <v>0.13403134763893701</v>
      </c>
      <c r="Q114" s="14">
        <v>0.15855352556074501</v>
      </c>
      <c r="R114" s="14"/>
      <c r="S114" s="14">
        <v>0.16738847228643799</v>
      </c>
      <c r="T114" s="14">
        <v>0.14601647649989899</v>
      </c>
      <c r="U114" s="14">
        <v>0.160875602112661</v>
      </c>
      <c r="V114" s="14">
        <v>0.20835039099378799</v>
      </c>
      <c r="W114" s="14">
        <v>0.20871535053850601</v>
      </c>
      <c r="X114" s="14">
        <v>0.18310135499540001</v>
      </c>
      <c r="Y114" s="14">
        <v>0.17756660634274901</v>
      </c>
      <c r="Z114" s="14">
        <v>0.18478281495440399</v>
      </c>
      <c r="AA114" s="14">
        <v>0.197140451220082</v>
      </c>
      <c r="AB114" s="14">
        <v>7.7441702602901702E-2</v>
      </c>
      <c r="AC114" s="14">
        <v>7.3703647293612298E-2</v>
      </c>
      <c r="AD114" s="14">
        <v>0.16152140899686701</v>
      </c>
      <c r="AE114" s="14"/>
      <c r="AF114" s="14">
        <v>0.20078208955139601</v>
      </c>
      <c r="AG114" s="14">
        <v>0.13530974038396601</v>
      </c>
      <c r="AH114" s="14">
        <v>0.17995903663836199</v>
      </c>
      <c r="AI114" s="14">
        <v>0.14307471566759</v>
      </c>
      <c r="AJ114" s="14">
        <v>0.13184100806350599</v>
      </c>
      <c r="AK114" s="14">
        <v>0.14860026978151999</v>
      </c>
      <c r="AL114" s="14"/>
      <c r="AM114" s="14">
        <v>0.169675541746486</v>
      </c>
      <c r="AN114" s="14">
        <v>0.13005955453985499</v>
      </c>
      <c r="AO114" s="14">
        <v>0.210584649258762</v>
      </c>
      <c r="AP114" s="14">
        <v>0.160645743944726</v>
      </c>
      <c r="AQ114" s="14">
        <v>0.15027237110536201</v>
      </c>
      <c r="AR114" s="14"/>
      <c r="AS114" s="14">
        <v>0.16935082064777399</v>
      </c>
      <c r="AT114" s="14">
        <v>0.16017259232495401</v>
      </c>
      <c r="AU114" s="14"/>
      <c r="AV114" s="14">
        <v>0.151246027594549</v>
      </c>
      <c r="AW114" s="14">
        <v>0.24864361776265101</v>
      </c>
      <c r="AX114" s="14">
        <v>0.140272504051874</v>
      </c>
      <c r="AY114" s="14"/>
      <c r="AZ114" s="14">
        <v>0.125783844446101</v>
      </c>
      <c r="BA114" s="14">
        <v>0.305944999278565</v>
      </c>
      <c r="BB114" s="14">
        <v>0.16187041298524801</v>
      </c>
      <c r="BC114" s="14"/>
      <c r="BD114" s="14">
        <v>0.15553811352614999</v>
      </c>
      <c r="BE114" s="14">
        <v>0.17008727443323701</v>
      </c>
      <c r="BF114" s="14"/>
      <c r="BG114" s="14">
        <v>0.22740417365885099</v>
      </c>
      <c r="BH114" s="14">
        <v>0.15242912823183799</v>
      </c>
      <c r="BI114" s="14"/>
      <c r="BJ114" s="14">
        <v>0.273726791749479</v>
      </c>
      <c r="BK114" s="14">
        <v>0.15587825471634401</v>
      </c>
      <c r="BL114" s="14"/>
      <c r="BM114" s="14">
        <v>0.123389568206779</v>
      </c>
      <c r="BN114" s="14">
        <v>0.16924525716938399</v>
      </c>
      <c r="BO114" s="14"/>
      <c r="BP114" s="14">
        <v>0.102961193225554</v>
      </c>
      <c r="BQ114" s="14">
        <v>0.17759058606085801</v>
      </c>
      <c r="BR114" s="14"/>
      <c r="BS114" s="14">
        <v>0.19883955375701201</v>
      </c>
      <c r="BT114" s="14">
        <v>0.12962964317914299</v>
      </c>
      <c r="BU114" s="14"/>
      <c r="BV114" s="14">
        <v>0.11889240471031701</v>
      </c>
      <c r="BW114" s="14">
        <v>0.22693588106621601</v>
      </c>
      <c r="BX114" s="14"/>
      <c r="BY114" s="14">
        <v>0.26132279662648999</v>
      </c>
      <c r="BZ114" s="14">
        <v>0.153853342762965</v>
      </c>
      <c r="CA114" s="14"/>
      <c r="CB114" s="14">
        <v>0.16886323008922999</v>
      </c>
      <c r="CC114" s="14">
        <v>0.16315345631036099</v>
      </c>
    </row>
    <row r="115" spans="2:81" x14ac:dyDescent="0.3">
      <c r="B115" t="s">
        <v>125</v>
      </c>
      <c r="C115" s="14">
        <v>3.8919688852065898E-2</v>
      </c>
      <c r="D115" s="14">
        <v>4.1874089265448201E-2</v>
      </c>
      <c r="E115" s="14">
        <v>3.6110698484011099E-2</v>
      </c>
      <c r="F115" s="14"/>
      <c r="G115" s="14">
        <v>8.8430637932530504E-2</v>
      </c>
      <c r="H115" s="14">
        <v>9.0063273120037493E-2</v>
      </c>
      <c r="I115" s="14">
        <v>2.99806296420413E-2</v>
      </c>
      <c r="J115" s="14">
        <v>2.47617734685333E-2</v>
      </c>
      <c r="K115" s="14">
        <v>6.22982750109192E-3</v>
      </c>
      <c r="L115" s="14">
        <v>5.1419656091943001E-3</v>
      </c>
      <c r="M115" s="14"/>
      <c r="N115" s="14">
        <v>2.6850273687300901E-2</v>
      </c>
      <c r="O115" s="14">
        <v>3.8706197402827901E-2</v>
      </c>
      <c r="P115" s="14">
        <v>4.1933502745614602E-2</v>
      </c>
      <c r="Q115" s="14">
        <v>5.0094921641099403E-2</v>
      </c>
      <c r="R115" s="14"/>
      <c r="S115" s="14">
        <v>7.0460410042627597E-2</v>
      </c>
      <c r="T115" s="14">
        <v>2.19777771646925E-2</v>
      </c>
      <c r="U115" s="14">
        <v>0</v>
      </c>
      <c r="V115" s="14">
        <v>6.7498024395282394E-2</v>
      </c>
      <c r="W115" s="14">
        <v>4.02023065366219E-2</v>
      </c>
      <c r="X115" s="14">
        <v>5.5479626722744098E-2</v>
      </c>
      <c r="Y115" s="14">
        <v>0</v>
      </c>
      <c r="Z115" s="14">
        <v>2.2811604667811E-2</v>
      </c>
      <c r="AA115" s="14">
        <v>1.5788818694164899E-2</v>
      </c>
      <c r="AB115" s="14">
        <v>6.95314267679219E-2</v>
      </c>
      <c r="AC115" s="14">
        <v>1.7520118164515E-2</v>
      </c>
      <c r="AD115" s="14">
        <v>8.4961020888859803E-2</v>
      </c>
      <c r="AE115" s="14"/>
      <c r="AF115" s="14">
        <v>3.8248918463445698E-2</v>
      </c>
      <c r="AG115" s="14">
        <v>5.7719041925369197E-2</v>
      </c>
      <c r="AH115" s="14">
        <v>2.2170993019089699E-2</v>
      </c>
      <c r="AI115" s="14">
        <v>1.21237079163284E-2</v>
      </c>
      <c r="AJ115" s="14">
        <v>2.48218555557903E-2</v>
      </c>
      <c r="AK115" s="14">
        <v>3.4014555383580003E-2</v>
      </c>
      <c r="AL115" s="14"/>
      <c r="AM115" s="14">
        <v>2.92066478471961E-2</v>
      </c>
      <c r="AN115" s="14">
        <v>2.61111740560745E-2</v>
      </c>
      <c r="AO115" s="14">
        <v>4.6214887286195799E-2</v>
      </c>
      <c r="AP115" s="14">
        <v>6.2705081375110994E-2</v>
      </c>
      <c r="AQ115" s="14">
        <v>0</v>
      </c>
      <c r="AR115" s="14"/>
      <c r="AS115" s="14">
        <v>6.7548990934169703E-2</v>
      </c>
      <c r="AT115" s="14">
        <v>2.2045299137459999E-2</v>
      </c>
      <c r="AU115" s="14"/>
      <c r="AV115" s="14">
        <v>6.5286891176373901E-2</v>
      </c>
      <c r="AW115" s="14">
        <v>0.113616710135811</v>
      </c>
      <c r="AX115" s="14">
        <v>4.1768463055755302E-2</v>
      </c>
      <c r="AY115" s="14"/>
      <c r="AZ115" s="14">
        <v>4.6396376059677003E-2</v>
      </c>
      <c r="BA115" s="14">
        <v>7.4992158291470795E-2</v>
      </c>
      <c r="BB115" s="14">
        <v>9.3580826273771206E-2</v>
      </c>
      <c r="BC115" s="14"/>
      <c r="BD115" s="14">
        <v>5.8176730539990902E-2</v>
      </c>
      <c r="BE115" s="14">
        <v>2.6242461312570301E-2</v>
      </c>
      <c r="BF115" s="14"/>
      <c r="BG115" s="14">
        <v>0.12546723158405901</v>
      </c>
      <c r="BH115" s="14">
        <v>2.2315747899989601E-2</v>
      </c>
      <c r="BI115" s="14"/>
      <c r="BJ115" s="14">
        <v>8.22625667401546E-2</v>
      </c>
      <c r="BK115" s="14">
        <v>3.4728333015288E-2</v>
      </c>
      <c r="BL115" s="14"/>
      <c r="BM115" s="14">
        <v>3.12418083999897E-2</v>
      </c>
      <c r="BN115" s="14">
        <v>3.9238931822311203E-2</v>
      </c>
      <c r="BO115" s="14"/>
      <c r="BP115" s="14">
        <v>3.2819009837794899E-2</v>
      </c>
      <c r="BQ115" s="14">
        <v>4.00271783250985E-2</v>
      </c>
      <c r="BR115" s="14"/>
      <c r="BS115" s="14">
        <v>8.4385951427731101E-2</v>
      </c>
      <c r="BT115" s="14">
        <v>4.2262368962240802E-2</v>
      </c>
      <c r="BU115" s="14"/>
      <c r="BV115" s="14">
        <v>7.5266038889137299E-2</v>
      </c>
      <c r="BW115" s="14">
        <v>8.7591019410405202E-2</v>
      </c>
      <c r="BX115" s="14"/>
      <c r="BY115" s="14">
        <v>3.3197534427398E-2</v>
      </c>
      <c r="BZ115" s="14">
        <v>3.6835780134151799E-2</v>
      </c>
      <c r="CA115" s="14"/>
      <c r="CB115" s="14">
        <v>2.6286330492077702E-2</v>
      </c>
      <c r="CC115" s="14">
        <v>4.0487460496270299E-2</v>
      </c>
    </row>
    <row r="116" spans="2:81" x14ac:dyDescent="0.3">
      <c r="B116" t="s">
        <v>126</v>
      </c>
      <c r="C116" s="14">
        <v>9.2687265676598494E-3</v>
      </c>
      <c r="D116" s="14">
        <v>7.95544942110539E-3</v>
      </c>
      <c r="E116" s="14">
        <v>1.05690891706043E-2</v>
      </c>
      <c r="F116" s="14"/>
      <c r="G116" s="14">
        <v>2.5281103630086999E-2</v>
      </c>
      <c r="H116" s="14">
        <v>5.2530410588642199E-3</v>
      </c>
      <c r="I116" s="14">
        <v>1.17369980808561E-2</v>
      </c>
      <c r="J116" s="14">
        <v>6.0722615587456598E-3</v>
      </c>
      <c r="K116" s="14">
        <v>6.3294480457160296E-3</v>
      </c>
      <c r="L116" s="14">
        <v>4.3875518748374099E-3</v>
      </c>
      <c r="M116" s="14"/>
      <c r="N116" s="14">
        <v>1.34429537224777E-2</v>
      </c>
      <c r="O116" s="14">
        <v>1.02780626014842E-2</v>
      </c>
      <c r="P116" s="14">
        <v>4.6068199129581698E-3</v>
      </c>
      <c r="Q116" s="14">
        <v>7.9699329691516607E-3</v>
      </c>
      <c r="R116" s="14"/>
      <c r="S116" s="14">
        <v>6.0945305807522301E-3</v>
      </c>
      <c r="T116" s="14">
        <v>0</v>
      </c>
      <c r="U116" s="14">
        <v>0</v>
      </c>
      <c r="V116" s="14">
        <v>1.14654507111092E-2</v>
      </c>
      <c r="W116" s="14">
        <v>1.26613293385727E-2</v>
      </c>
      <c r="X116" s="14">
        <v>1.0161130920632601E-2</v>
      </c>
      <c r="Y116" s="14">
        <v>0</v>
      </c>
      <c r="Z116" s="14">
        <v>2.2468469387347201E-2</v>
      </c>
      <c r="AA116" s="14">
        <v>2.4378725862781701E-2</v>
      </c>
      <c r="AB116" s="14">
        <v>2.2190515072872799E-2</v>
      </c>
      <c r="AC116" s="14">
        <v>0</v>
      </c>
      <c r="AD116" s="14">
        <v>0</v>
      </c>
      <c r="AE116" s="14"/>
      <c r="AF116" s="14">
        <v>1.3520604752701899E-2</v>
      </c>
      <c r="AG116" s="14">
        <v>4.6688312094631899E-3</v>
      </c>
      <c r="AH116" s="14">
        <v>0</v>
      </c>
      <c r="AI116" s="14">
        <v>2.28554840346301E-2</v>
      </c>
      <c r="AJ116" s="14">
        <v>1.43233776970516E-2</v>
      </c>
      <c r="AK116" s="14">
        <v>0</v>
      </c>
      <c r="AL116" s="14"/>
      <c r="AM116" s="14">
        <v>1.05287575192573E-2</v>
      </c>
      <c r="AN116" s="14">
        <v>3.8103778787283902E-3</v>
      </c>
      <c r="AO116" s="14">
        <v>1.1835120563446501E-2</v>
      </c>
      <c r="AP116" s="14">
        <v>7.7144933690747102E-3</v>
      </c>
      <c r="AQ116" s="14">
        <v>0</v>
      </c>
      <c r="AR116" s="14"/>
      <c r="AS116" s="14">
        <v>1.53830440495088E-2</v>
      </c>
      <c r="AT116" s="14">
        <v>4.2970704524044898E-3</v>
      </c>
      <c r="AU116" s="14"/>
      <c r="AV116" s="14">
        <v>1.12543962184885E-2</v>
      </c>
      <c r="AW116" s="14">
        <v>1.7258300524683499E-2</v>
      </c>
      <c r="AX116" s="14">
        <v>1.4321690319571201E-2</v>
      </c>
      <c r="AY116" s="14"/>
      <c r="AZ116" s="14">
        <v>0</v>
      </c>
      <c r="BA116" s="14">
        <v>0</v>
      </c>
      <c r="BB116" s="14">
        <v>1.7496315384500801E-2</v>
      </c>
      <c r="BC116" s="14"/>
      <c r="BD116" s="14">
        <v>1.4386021671607499E-2</v>
      </c>
      <c r="BE116" s="14">
        <v>5.8965448657731104E-3</v>
      </c>
      <c r="BF116" s="14"/>
      <c r="BG116" s="14">
        <v>1.7538433150085998E-2</v>
      </c>
      <c r="BH116" s="14">
        <v>7.7080807049665304E-3</v>
      </c>
      <c r="BI116" s="14"/>
      <c r="BJ116" s="14">
        <v>1.18438097232957E-2</v>
      </c>
      <c r="BK116" s="14">
        <v>8.3282994023161794E-3</v>
      </c>
      <c r="BL116" s="14"/>
      <c r="BM116" s="14">
        <v>3.1289697338953003E-2</v>
      </c>
      <c r="BN116" s="14">
        <v>7.1293267915924002E-3</v>
      </c>
      <c r="BO116" s="14"/>
      <c r="BP116" s="14">
        <v>1.9490272421445E-2</v>
      </c>
      <c r="BQ116" s="14">
        <v>6.8521845430940696E-3</v>
      </c>
      <c r="BR116" s="14"/>
      <c r="BS116" s="14">
        <v>1.50522182391662E-2</v>
      </c>
      <c r="BT116" s="14">
        <v>1.1890393173896801E-2</v>
      </c>
      <c r="BU116" s="14"/>
      <c r="BV116" s="14">
        <v>0</v>
      </c>
      <c r="BW116" s="14">
        <v>2.0342113569019101E-2</v>
      </c>
      <c r="BX116" s="14"/>
      <c r="BY116" s="14">
        <v>3.8360964137908703E-2</v>
      </c>
      <c r="BZ116" s="14">
        <v>6.1968444122850498E-3</v>
      </c>
      <c r="CA116" s="14"/>
      <c r="CB116" s="14">
        <v>1.1098674605826401E-2</v>
      </c>
      <c r="CC116" s="14">
        <v>8.5117063024282499E-3</v>
      </c>
    </row>
    <row r="117" spans="2:81" x14ac:dyDescent="0.3">
      <c r="B117" t="s">
        <v>106</v>
      </c>
      <c r="C117" s="14">
        <v>1.9560390985278099E-2</v>
      </c>
      <c r="D117" s="14">
        <v>2.3606185746161999E-2</v>
      </c>
      <c r="E117" s="14">
        <v>1.5648046883421699E-2</v>
      </c>
      <c r="F117" s="14"/>
      <c r="G117" s="14">
        <v>2.00905423116245E-2</v>
      </c>
      <c r="H117" s="14">
        <v>2.3114719418915901E-2</v>
      </c>
      <c r="I117" s="14">
        <v>1.72244885433076E-2</v>
      </c>
      <c r="J117" s="14">
        <v>2.93645462103093E-2</v>
      </c>
      <c r="K117" s="14">
        <v>1.9533962442731E-2</v>
      </c>
      <c r="L117" s="14">
        <v>1.0253198899721899E-2</v>
      </c>
      <c r="M117" s="14"/>
      <c r="N117" s="14">
        <v>2.1203724149758199E-2</v>
      </c>
      <c r="O117" s="14">
        <v>1.8137693145635899E-2</v>
      </c>
      <c r="P117" s="14">
        <v>2.1853156418598901E-2</v>
      </c>
      <c r="Q117" s="14">
        <v>1.75664276985707E-2</v>
      </c>
      <c r="R117" s="14"/>
      <c r="S117" s="14">
        <v>1.3520816295580501E-2</v>
      </c>
      <c r="T117" s="14">
        <v>2.18629075652533E-2</v>
      </c>
      <c r="U117" s="14">
        <v>3.85323109312656E-2</v>
      </c>
      <c r="V117" s="14">
        <v>1.2786603803892E-2</v>
      </c>
      <c r="W117" s="14">
        <v>0</v>
      </c>
      <c r="X117" s="14">
        <v>3.0869673181156299E-2</v>
      </c>
      <c r="Y117" s="14">
        <v>2.4972044600735301E-2</v>
      </c>
      <c r="Z117" s="14">
        <v>2.1667362180065201E-2</v>
      </c>
      <c r="AA117" s="14">
        <v>1.6276953967034401E-2</v>
      </c>
      <c r="AB117" s="14">
        <v>1.13027962562621E-2</v>
      </c>
      <c r="AC117" s="14">
        <v>2.00097065754558E-2</v>
      </c>
      <c r="AD117" s="14">
        <v>3.8164944701826201E-2</v>
      </c>
      <c r="AE117" s="14"/>
      <c r="AF117" s="14">
        <v>3.2657046210511402E-2</v>
      </c>
      <c r="AG117" s="14">
        <v>9.7535465765180001E-3</v>
      </c>
      <c r="AH117" s="14">
        <v>0</v>
      </c>
      <c r="AI117" s="14">
        <v>1.10233740182379E-2</v>
      </c>
      <c r="AJ117" s="14">
        <v>2.65456974692929E-2</v>
      </c>
      <c r="AK117" s="14">
        <v>1.9950320930361701E-2</v>
      </c>
      <c r="AL117" s="14"/>
      <c r="AM117" s="14">
        <v>2.04096058711777E-2</v>
      </c>
      <c r="AN117" s="14">
        <v>2.6253483765908001E-2</v>
      </c>
      <c r="AO117" s="14">
        <v>2.2350381957359701E-2</v>
      </c>
      <c r="AP117" s="14">
        <v>1.5223042043348499E-2</v>
      </c>
      <c r="AQ117" s="14">
        <v>0</v>
      </c>
      <c r="AR117" s="14"/>
      <c r="AS117" s="14">
        <v>1.0607598573649299E-2</v>
      </c>
      <c r="AT117" s="14">
        <v>2.38442623240392E-2</v>
      </c>
      <c r="AU117" s="14"/>
      <c r="AV117" s="14">
        <v>6.5324740877651701E-3</v>
      </c>
      <c r="AW117" s="14">
        <v>3.2724206444071501E-2</v>
      </c>
      <c r="AX117" s="14">
        <v>0</v>
      </c>
      <c r="AY117" s="14"/>
      <c r="AZ117" s="14">
        <v>0</v>
      </c>
      <c r="BA117" s="14">
        <v>2.3654479842552201E-2</v>
      </c>
      <c r="BB117" s="14">
        <v>1.6615140554541798E-2</v>
      </c>
      <c r="BC117" s="14"/>
      <c r="BD117" s="14">
        <v>1.7112422332500501E-2</v>
      </c>
      <c r="BE117" s="14">
        <v>2.1249131342654801E-2</v>
      </c>
      <c r="BF117" s="14"/>
      <c r="BG117" s="14">
        <v>2.92054713110475E-2</v>
      </c>
      <c r="BH117" s="14">
        <v>1.7780986333763502E-2</v>
      </c>
      <c r="BI117" s="14"/>
      <c r="BJ117" s="14">
        <v>2.21606123754685E-2</v>
      </c>
      <c r="BK117" s="14">
        <v>1.98570798829431E-2</v>
      </c>
      <c r="BL117" s="14"/>
      <c r="BM117" s="14">
        <v>3.0533221097247501E-2</v>
      </c>
      <c r="BN117" s="14">
        <v>1.8688720424134799E-2</v>
      </c>
      <c r="BO117" s="14"/>
      <c r="BP117" s="14">
        <v>1.0490608666664901E-2</v>
      </c>
      <c r="BQ117" s="14">
        <v>2.1079493687158501E-2</v>
      </c>
      <c r="BR117" s="14"/>
      <c r="BS117" s="14">
        <v>1.02275334807721E-2</v>
      </c>
      <c r="BT117" s="14">
        <v>8.3104467831120708E-3</v>
      </c>
      <c r="BU117" s="14"/>
      <c r="BV117" s="14">
        <v>0</v>
      </c>
      <c r="BW117" s="14">
        <v>1.3821859628334401E-2</v>
      </c>
      <c r="BX117" s="14"/>
      <c r="BY117" s="14">
        <v>9.6726347074501499E-3</v>
      </c>
      <c r="BZ117" s="14">
        <v>1.9807312362054401E-2</v>
      </c>
      <c r="CA117" s="14"/>
      <c r="CB117" s="14">
        <v>1.7774936933121401E-2</v>
      </c>
      <c r="CC117" s="14">
        <v>2.0882255597002901E-2</v>
      </c>
    </row>
    <row r="118" spans="2:81" x14ac:dyDescent="0.3">
      <c r="B118" t="s">
        <v>127</v>
      </c>
      <c r="C118" s="14">
        <v>0.93225119359499597</v>
      </c>
      <c r="D118" s="14">
        <v>0.92656427556728405</v>
      </c>
      <c r="E118" s="14">
        <v>0.93767216546196297</v>
      </c>
      <c r="F118" s="14"/>
      <c r="G118" s="14">
        <v>0.86619771612575802</v>
      </c>
      <c r="H118" s="14">
        <v>0.88156896640218196</v>
      </c>
      <c r="I118" s="14">
        <v>0.94105788373379495</v>
      </c>
      <c r="J118" s="14">
        <v>0.93980141876241197</v>
      </c>
      <c r="K118" s="14">
        <v>0.967906762010461</v>
      </c>
      <c r="L118" s="14">
        <v>0.98021728361624605</v>
      </c>
      <c r="M118" s="14"/>
      <c r="N118" s="14">
        <v>0.93850304844046295</v>
      </c>
      <c r="O118" s="14">
        <v>0.93287804685005205</v>
      </c>
      <c r="P118" s="14">
        <v>0.93160652092282803</v>
      </c>
      <c r="Q118" s="14">
        <v>0.92436871769117801</v>
      </c>
      <c r="R118" s="14"/>
      <c r="S118" s="14">
        <v>0.90992424308104003</v>
      </c>
      <c r="T118" s="14">
        <v>0.95615931527005404</v>
      </c>
      <c r="U118" s="14">
        <v>0.96146768906873403</v>
      </c>
      <c r="V118" s="14">
        <v>0.90824992108971603</v>
      </c>
      <c r="W118" s="14">
        <v>0.94713636412480495</v>
      </c>
      <c r="X118" s="14">
        <v>0.90348956917546697</v>
      </c>
      <c r="Y118" s="14">
        <v>0.97502795539926501</v>
      </c>
      <c r="Z118" s="14">
        <v>0.93305256376477697</v>
      </c>
      <c r="AA118" s="14">
        <v>0.94355550147601897</v>
      </c>
      <c r="AB118" s="14">
        <v>0.89697526190294297</v>
      </c>
      <c r="AC118" s="14">
        <v>0.96247017526002898</v>
      </c>
      <c r="AD118" s="14">
        <v>0.876874034409314</v>
      </c>
      <c r="AE118" s="14"/>
      <c r="AF118" s="14">
        <v>0.91557343057334095</v>
      </c>
      <c r="AG118" s="14">
        <v>0.92785858028864998</v>
      </c>
      <c r="AH118" s="14">
        <v>0.97782900698091002</v>
      </c>
      <c r="AI118" s="14">
        <v>0.95399743403080395</v>
      </c>
      <c r="AJ118" s="14">
        <v>0.93430906927786495</v>
      </c>
      <c r="AK118" s="14">
        <v>0.94603512368605802</v>
      </c>
      <c r="AL118" s="14"/>
      <c r="AM118" s="14">
        <v>0.93985498876236895</v>
      </c>
      <c r="AN118" s="14">
        <v>0.94382496429928897</v>
      </c>
      <c r="AO118" s="14">
        <v>0.91959961019299796</v>
      </c>
      <c r="AP118" s="14">
        <v>0.91435738321246596</v>
      </c>
      <c r="AQ118" s="14">
        <v>1</v>
      </c>
      <c r="AR118" s="14"/>
      <c r="AS118" s="14">
        <v>0.90646036644267203</v>
      </c>
      <c r="AT118" s="14">
        <v>0.94981336808609595</v>
      </c>
      <c r="AU118" s="14"/>
      <c r="AV118" s="14">
        <v>0.91692623851737198</v>
      </c>
      <c r="AW118" s="14">
        <v>0.83640078289543396</v>
      </c>
      <c r="AX118" s="14">
        <v>0.94390984662467403</v>
      </c>
      <c r="AY118" s="14"/>
      <c r="AZ118" s="14">
        <v>0.95360362394032305</v>
      </c>
      <c r="BA118" s="14">
        <v>0.90135336186597703</v>
      </c>
      <c r="BB118" s="14">
        <v>0.87230771778718597</v>
      </c>
      <c r="BC118" s="14"/>
      <c r="BD118" s="14">
        <v>0.91032482545590099</v>
      </c>
      <c r="BE118" s="14">
        <v>0.94661186247900198</v>
      </c>
      <c r="BF118" s="14"/>
      <c r="BG118" s="14">
        <v>0.827788863954808</v>
      </c>
      <c r="BH118" s="14">
        <v>0.95219518506127998</v>
      </c>
      <c r="BI118" s="14"/>
      <c r="BJ118" s="14">
        <v>0.88373301116108105</v>
      </c>
      <c r="BK118" s="14">
        <v>0.93708628769945301</v>
      </c>
      <c r="BL118" s="14"/>
      <c r="BM118" s="14">
        <v>0.90693527316380995</v>
      </c>
      <c r="BN118" s="14">
        <v>0.93494302096196102</v>
      </c>
      <c r="BO118" s="14"/>
      <c r="BP118" s="14">
        <v>0.93720010907409501</v>
      </c>
      <c r="BQ118" s="14">
        <v>0.93204114344464895</v>
      </c>
      <c r="BR118" s="14"/>
      <c r="BS118" s="14">
        <v>0.89033429685233101</v>
      </c>
      <c r="BT118" s="14">
        <v>0.93753679108075005</v>
      </c>
      <c r="BU118" s="14"/>
      <c r="BV118" s="14">
        <v>0.92473396111086303</v>
      </c>
      <c r="BW118" s="14">
        <v>0.87824500739224098</v>
      </c>
      <c r="BX118" s="14"/>
      <c r="BY118" s="14">
        <v>0.91876886672724301</v>
      </c>
      <c r="BZ118" s="14">
        <v>0.93716006309150901</v>
      </c>
      <c r="CA118" s="14"/>
      <c r="CB118" s="14">
        <v>0.94484005796897397</v>
      </c>
      <c r="CC118" s="14">
        <v>0.93011857760429795</v>
      </c>
    </row>
    <row r="119" spans="2:81" x14ac:dyDescent="0.3">
      <c r="B119" t="s">
        <v>93</v>
      </c>
      <c r="C119" s="14">
        <v>-0.91269080260971802</v>
      </c>
      <c r="D119" s="14">
        <v>-0.90295808982112202</v>
      </c>
      <c r="E119" s="14">
        <v>-0.92202411857854105</v>
      </c>
      <c r="F119" s="14"/>
      <c r="G119" s="14">
        <v>-0.84610717381413403</v>
      </c>
      <c r="H119" s="14">
        <v>-0.858454246983266</v>
      </c>
      <c r="I119" s="14">
        <v>-0.92383339519048702</v>
      </c>
      <c r="J119" s="14">
        <v>-0.91043687255210204</v>
      </c>
      <c r="K119" s="14">
        <v>-0.94837279956773002</v>
      </c>
      <c r="L119" s="14">
        <v>-0.96996408471652495</v>
      </c>
      <c r="M119" s="14"/>
      <c r="N119" s="14">
        <v>-0.91729932429070504</v>
      </c>
      <c r="O119" s="14">
        <v>-0.91474035370441598</v>
      </c>
      <c r="P119" s="14">
        <v>-0.90975336450423006</v>
      </c>
      <c r="Q119" s="14">
        <v>-0.90680228999260803</v>
      </c>
      <c r="R119" s="14"/>
      <c r="S119" s="14">
        <v>-0.89640342678545903</v>
      </c>
      <c r="T119" s="14">
        <v>-0.93429640770480105</v>
      </c>
      <c r="U119" s="14">
        <v>-0.92293537813746895</v>
      </c>
      <c r="V119" s="14">
        <v>-0.89546331728582496</v>
      </c>
      <c r="W119" s="14">
        <v>-0.94713636412480495</v>
      </c>
      <c r="X119" s="14">
        <v>-0.872619895994311</v>
      </c>
      <c r="Y119" s="14">
        <v>-0.95005591079852902</v>
      </c>
      <c r="Z119" s="14">
        <v>-0.91138520158471104</v>
      </c>
      <c r="AA119" s="14">
        <v>-0.92727854750898497</v>
      </c>
      <c r="AB119" s="14">
        <v>-0.88567246564668101</v>
      </c>
      <c r="AC119" s="14">
        <v>-0.942460468684574</v>
      </c>
      <c r="AD119" s="14">
        <v>-0.83870908970748803</v>
      </c>
      <c r="AE119" s="14"/>
      <c r="AF119" s="14">
        <v>-0.88291638436282904</v>
      </c>
      <c r="AG119" s="14">
        <v>-0.91810503371213203</v>
      </c>
      <c r="AH119" s="14">
        <v>-0.97782900698091002</v>
      </c>
      <c r="AI119" s="14">
        <v>-0.94297406001256601</v>
      </c>
      <c r="AJ119" s="14">
        <v>-0.90776337180857203</v>
      </c>
      <c r="AK119" s="14">
        <v>-0.92608480275569705</v>
      </c>
      <c r="AL119" s="14"/>
      <c r="AM119" s="14">
        <v>-0.91944538289119104</v>
      </c>
      <c r="AN119" s="14">
        <v>-0.917571480533381</v>
      </c>
      <c r="AO119" s="14">
        <v>-0.89724922823563802</v>
      </c>
      <c r="AP119" s="14">
        <v>-0.89913434116911695</v>
      </c>
      <c r="AQ119" s="14">
        <v>-1</v>
      </c>
      <c r="AR119" s="14"/>
      <c r="AS119" s="14">
        <v>-0.89585276786902301</v>
      </c>
      <c r="AT119" s="14">
        <v>-0.92596910576205704</v>
      </c>
      <c r="AU119" s="14"/>
      <c r="AV119" s="14">
        <v>-0.91039376442960696</v>
      </c>
      <c r="AW119" s="14">
        <v>-0.80367657645136203</v>
      </c>
      <c r="AX119" s="14">
        <v>-0.94390984662467403</v>
      </c>
      <c r="AY119" s="14"/>
      <c r="AZ119" s="14">
        <v>-0.95360362394032305</v>
      </c>
      <c r="BA119" s="14">
        <v>-0.87769888202342505</v>
      </c>
      <c r="BB119" s="14">
        <v>-0.85569257723264402</v>
      </c>
      <c r="BC119" s="14"/>
      <c r="BD119" s="14">
        <v>-0.893212403123401</v>
      </c>
      <c r="BE119" s="14">
        <v>-0.92536273113634704</v>
      </c>
      <c r="BF119" s="14"/>
      <c r="BG119" s="14">
        <v>-0.79858339264375999</v>
      </c>
      <c r="BH119" s="14">
        <v>-0.93441419872751696</v>
      </c>
      <c r="BI119" s="14"/>
      <c r="BJ119" s="14">
        <v>-0.86157239878561298</v>
      </c>
      <c r="BK119" s="14">
        <v>-0.91722920781650996</v>
      </c>
      <c r="BL119" s="14"/>
      <c r="BM119" s="14">
        <v>-0.87640205206656197</v>
      </c>
      <c r="BN119" s="14">
        <v>-0.91625430053782697</v>
      </c>
      <c r="BO119" s="14"/>
      <c r="BP119" s="14">
        <v>-0.92670950040743005</v>
      </c>
      <c r="BQ119" s="14">
        <v>-0.91096164975749006</v>
      </c>
      <c r="BR119" s="14"/>
      <c r="BS119" s="14">
        <v>-0.88010676337155802</v>
      </c>
      <c r="BT119" s="14">
        <v>-0.92922634429763795</v>
      </c>
      <c r="BU119" s="14"/>
      <c r="BV119" s="14">
        <v>-0.92473396111086303</v>
      </c>
      <c r="BW119" s="14">
        <v>-0.86442314776390705</v>
      </c>
      <c r="BX119" s="14"/>
      <c r="BY119" s="14">
        <v>-0.90909623201979295</v>
      </c>
      <c r="BZ119" s="14">
        <v>-0.91735275072945399</v>
      </c>
      <c r="CA119" s="14"/>
      <c r="CB119" s="14">
        <v>-0.92706512103585303</v>
      </c>
      <c r="CC119" s="14">
        <v>-0.90923632200729598</v>
      </c>
    </row>
    <row r="120" spans="2:81" x14ac:dyDescent="0.3">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row>
    <row r="121" spans="2:81" hidden="1" x14ac:dyDescent="0.3">
      <c r="B121" s="6"/>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row>
    <row r="122" spans="2:81" hidden="1" x14ac:dyDescent="0.3">
      <c r="B122" s="2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row>
    <row r="123" spans="2:81" hidden="1" x14ac:dyDescent="0.3">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row>
    <row r="124" spans="2:81" hidden="1" x14ac:dyDescent="0.3">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row>
    <row r="125" spans="2:81" hidden="1" x14ac:dyDescent="0.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row>
    <row r="126" spans="2:81" hidden="1" x14ac:dyDescent="0.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row>
    <row r="127" spans="2:81" hidden="1" x14ac:dyDescent="0.3">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row>
    <row r="128" spans="2:81" hidden="1" x14ac:dyDescent="0.3">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row>
    <row r="129" spans="2:81" hidden="1" x14ac:dyDescent="0.3">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row>
    <row r="130" spans="2:81" hidden="1" x14ac:dyDescent="0.3">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row>
    <row r="131" spans="2:81" x14ac:dyDescent="0.3">
      <c r="B131" s="6" t="s">
        <v>136</v>
      </c>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row>
    <row r="132" spans="2:81" x14ac:dyDescent="0.3">
      <c r="B132" s="24" t="s">
        <v>97</v>
      </c>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row>
    <row r="133" spans="2:81" x14ac:dyDescent="0.3">
      <c r="B133" t="s">
        <v>123</v>
      </c>
      <c r="C133" s="14">
        <v>0.38565528357685702</v>
      </c>
      <c r="D133" s="14">
        <v>0.35995626424232902</v>
      </c>
      <c r="E133" s="14">
        <v>0.411499256015181</v>
      </c>
      <c r="F133" s="14"/>
      <c r="G133" s="14">
        <v>0.24510992894553901</v>
      </c>
      <c r="H133" s="14">
        <v>0.35174936999038298</v>
      </c>
      <c r="I133" s="14">
        <v>0.373379885889837</v>
      </c>
      <c r="J133" s="14">
        <v>0.37656439298257599</v>
      </c>
      <c r="K133" s="14">
        <v>0.440044997261134</v>
      </c>
      <c r="L133" s="14">
        <v>0.487982189921573</v>
      </c>
      <c r="M133" s="14"/>
      <c r="N133" s="14">
        <v>0.37437458971617099</v>
      </c>
      <c r="O133" s="14">
        <v>0.37624904345173199</v>
      </c>
      <c r="P133" s="14">
        <v>0.40296139651922802</v>
      </c>
      <c r="Q133" s="14">
        <v>0.39036318529401998</v>
      </c>
      <c r="R133" s="14"/>
      <c r="S133" s="14">
        <v>0.30420966350267797</v>
      </c>
      <c r="T133" s="14">
        <v>0.31866538917242399</v>
      </c>
      <c r="U133" s="14">
        <v>0.48316251270038602</v>
      </c>
      <c r="V133" s="14">
        <v>0.32514800772168401</v>
      </c>
      <c r="W133" s="14">
        <v>0.41941973081065897</v>
      </c>
      <c r="X133" s="14">
        <v>0.45732179035474801</v>
      </c>
      <c r="Y133" s="14">
        <v>0.385278858578674</v>
      </c>
      <c r="Z133" s="14">
        <v>0.415255806041402</v>
      </c>
      <c r="AA133" s="14">
        <v>0.43672357535340101</v>
      </c>
      <c r="AB133" s="14">
        <v>0.348396542022539</v>
      </c>
      <c r="AC133" s="14">
        <v>0.44350748046695898</v>
      </c>
      <c r="AD133" s="14">
        <v>0.47209931987022002</v>
      </c>
      <c r="AE133" s="14"/>
      <c r="AF133" s="14">
        <v>0.36736834040546901</v>
      </c>
      <c r="AG133" s="14">
        <v>0.382588640650736</v>
      </c>
      <c r="AH133" s="14">
        <v>0.370061699027877</v>
      </c>
      <c r="AI133" s="14">
        <v>0.490563931329831</v>
      </c>
      <c r="AJ133" s="14">
        <v>0.29216003366333498</v>
      </c>
      <c r="AK133" s="14">
        <v>0.35568908485080097</v>
      </c>
      <c r="AL133" s="14"/>
      <c r="AM133" s="14">
        <v>0.438669016954855</v>
      </c>
      <c r="AN133" s="14">
        <v>0.42072329589134799</v>
      </c>
      <c r="AO133" s="14">
        <v>0.321429823217664</v>
      </c>
      <c r="AP133" s="14">
        <v>0.35824420421886499</v>
      </c>
      <c r="AQ133" s="14">
        <v>0.35022145563095097</v>
      </c>
      <c r="AR133" s="14"/>
      <c r="AS133" s="14">
        <v>0.35302288375331597</v>
      </c>
      <c r="AT133" s="14">
        <v>0.40652542847499401</v>
      </c>
      <c r="AU133" s="14"/>
      <c r="AV133" s="14">
        <v>0.38253617691937097</v>
      </c>
      <c r="AW133" s="14">
        <v>0.36817314384262101</v>
      </c>
      <c r="AX133" s="14">
        <v>0.34484694377609698</v>
      </c>
      <c r="AY133" s="14"/>
      <c r="AZ133" s="14">
        <v>0.41756333888841901</v>
      </c>
      <c r="BA133" s="14">
        <v>0.30252749677185398</v>
      </c>
      <c r="BB133" s="14">
        <v>0.40172987104943197</v>
      </c>
      <c r="BC133" s="14"/>
      <c r="BD133" s="14">
        <v>0.39331517505674402</v>
      </c>
      <c r="BE133" s="14">
        <v>0.37862863668511398</v>
      </c>
      <c r="BF133" s="14"/>
      <c r="BG133" s="14">
        <v>0.29310253025557598</v>
      </c>
      <c r="BH133" s="14">
        <v>0.40313972612438898</v>
      </c>
      <c r="BI133" s="14"/>
      <c r="BJ133" s="14">
        <v>0.27705535565158401</v>
      </c>
      <c r="BK133" s="14">
        <v>0.39150863315879603</v>
      </c>
      <c r="BL133" s="14"/>
      <c r="BM133" s="14">
        <v>0.40140731779243999</v>
      </c>
      <c r="BN133" s="14">
        <v>0.386089360609568</v>
      </c>
      <c r="BO133" s="14"/>
      <c r="BP133" s="14">
        <v>0.458814486413957</v>
      </c>
      <c r="BQ133" s="14">
        <v>0.37101297647019499</v>
      </c>
      <c r="BR133" s="14"/>
      <c r="BS133" s="14">
        <v>0.37289642564449599</v>
      </c>
      <c r="BT133" s="14">
        <v>0.35945049421315201</v>
      </c>
      <c r="BU133" s="14"/>
      <c r="BV133" s="14">
        <v>0.37553145172577701</v>
      </c>
      <c r="BW133" s="14">
        <v>0.37197038192522902</v>
      </c>
      <c r="BX133" s="14"/>
      <c r="BY133" s="14">
        <v>0.32233212728301303</v>
      </c>
      <c r="BZ133" s="14">
        <v>0.39541778591933102</v>
      </c>
      <c r="CA133" s="14"/>
      <c r="CB133" s="14">
        <v>0.39953965563646199</v>
      </c>
      <c r="CC133" s="14">
        <v>0.38328063851755401</v>
      </c>
    </row>
    <row r="134" spans="2:81" x14ac:dyDescent="0.3">
      <c r="B134" t="s">
        <v>124</v>
      </c>
      <c r="C134" s="14">
        <v>0.39484406430617702</v>
      </c>
      <c r="D134" s="14">
        <v>0.39370446688018901</v>
      </c>
      <c r="E134" s="14">
        <v>0.39477873265147201</v>
      </c>
      <c r="F134" s="14"/>
      <c r="G134" s="14">
        <v>0.48973656317084302</v>
      </c>
      <c r="H134" s="14">
        <v>0.418396727112055</v>
      </c>
      <c r="I134" s="14">
        <v>0.381772302903994</v>
      </c>
      <c r="J134" s="14">
        <v>0.41482518154757497</v>
      </c>
      <c r="K134" s="14">
        <v>0.34455384707226699</v>
      </c>
      <c r="L134" s="14">
        <v>0.34050339134658297</v>
      </c>
      <c r="M134" s="14"/>
      <c r="N134" s="14">
        <v>0.41298825587445798</v>
      </c>
      <c r="O134" s="14">
        <v>0.358557660061052</v>
      </c>
      <c r="P134" s="14">
        <v>0.42396838082445198</v>
      </c>
      <c r="Q134" s="14">
        <v>0.38587681648824401</v>
      </c>
      <c r="R134" s="14"/>
      <c r="S134" s="14">
        <v>0.48101516548193701</v>
      </c>
      <c r="T134" s="14">
        <v>0.44588389420250901</v>
      </c>
      <c r="U134" s="14">
        <v>0.29263888796587301</v>
      </c>
      <c r="V134" s="14">
        <v>0.36957676834429398</v>
      </c>
      <c r="W134" s="14">
        <v>0.41327884410334398</v>
      </c>
      <c r="X134" s="14">
        <v>0.38969475677098098</v>
      </c>
      <c r="Y134" s="14">
        <v>0.39758432238948199</v>
      </c>
      <c r="Z134" s="14">
        <v>0.29008225824402101</v>
      </c>
      <c r="AA134" s="14">
        <v>0.37578502625041699</v>
      </c>
      <c r="AB134" s="14">
        <v>0.37447616863251398</v>
      </c>
      <c r="AC134" s="14">
        <v>0.34193263699486098</v>
      </c>
      <c r="AD134" s="14">
        <v>0.44511254098913799</v>
      </c>
      <c r="AE134" s="14"/>
      <c r="AF134" s="14">
        <v>0.42501492345284497</v>
      </c>
      <c r="AG134" s="14">
        <v>0.40246947034275299</v>
      </c>
      <c r="AH134" s="14">
        <v>0.40691028281571101</v>
      </c>
      <c r="AI134" s="14">
        <v>0.34341802741488098</v>
      </c>
      <c r="AJ134" s="14">
        <v>0.37150752448709501</v>
      </c>
      <c r="AK134" s="14">
        <v>0.37270371869240698</v>
      </c>
      <c r="AL134" s="14"/>
      <c r="AM134" s="14">
        <v>0.35391364308991002</v>
      </c>
      <c r="AN134" s="14">
        <v>0.33500027595646398</v>
      </c>
      <c r="AO134" s="14">
        <v>0.46481672461119899</v>
      </c>
      <c r="AP134" s="14">
        <v>0.37983112452609902</v>
      </c>
      <c r="AQ134" s="14">
        <v>0.49941524353622702</v>
      </c>
      <c r="AR134" s="14"/>
      <c r="AS134" s="14">
        <v>0.42250086295742001</v>
      </c>
      <c r="AT134" s="14">
        <v>0.377938129313521</v>
      </c>
      <c r="AU134" s="14"/>
      <c r="AV134" s="14">
        <v>0.41070684379009897</v>
      </c>
      <c r="AW134" s="14">
        <v>0.42493719554832698</v>
      </c>
      <c r="AX134" s="14">
        <v>0.40379648556325398</v>
      </c>
      <c r="AY134" s="14"/>
      <c r="AZ134" s="14">
        <v>0.48543537167376</v>
      </c>
      <c r="BA134" s="14">
        <v>0.48859010314249801</v>
      </c>
      <c r="BB134" s="14">
        <v>0.35472648753276198</v>
      </c>
      <c r="BC134" s="14"/>
      <c r="BD134" s="14">
        <v>0.38463325162364098</v>
      </c>
      <c r="BE134" s="14">
        <v>0.402874816224296</v>
      </c>
      <c r="BF134" s="14"/>
      <c r="BG134" s="14">
        <v>0.43654768682061201</v>
      </c>
      <c r="BH134" s="14">
        <v>0.38619805421750097</v>
      </c>
      <c r="BI134" s="14"/>
      <c r="BJ134" s="14">
        <v>0.49915554089002001</v>
      </c>
      <c r="BK134" s="14">
        <v>0.386462583230896</v>
      </c>
      <c r="BL134" s="14"/>
      <c r="BM134" s="14">
        <v>0.35979856313672998</v>
      </c>
      <c r="BN134" s="14">
        <v>0.39685102541959</v>
      </c>
      <c r="BO134" s="14"/>
      <c r="BP134" s="14">
        <v>0.365365949274712</v>
      </c>
      <c r="BQ134" s="14">
        <v>0.39632117980479797</v>
      </c>
      <c r="BR134" s="14"/>
      <c r="BS134" s="14">
        <v>0.41464194344865501</v>
      </c>
      <c r="BT134" s="14">
        <v>0.40118347102164698</v>
      </c>
      <c r="BU134" s="14"/>
      <c r="BV134" s="14">
        <v>0.43406850707656403</v>
      </c>
      <c r="BW134" s="14">
        <v>0.407814744521725</v>
      </c>
      <c r="BX134" s="14"/>
      <c r="BY134" s="14">
        <v>0.38049521071653902</v>
      </c>
      <c r="BZ134" s="14">
        <v>0.39754338286146901</v>
      </c>
      <c r="CA134" s="14"/>
      <c r="CB134" s="14">
        <v>0.37729923203490601</v>
      </c>
      <c r="CC134" s="14">
        <v>0.40598784222610101</v>
      </c>
    </row>
    <row r="135" spans="2:81" x14ac:dyDescent="0.3">
      <c r="B135" t="s">
        <v>125</v>
      </c>
      <c r="C135" s="14">
        <v>0.12658705052694599</v>
      </c>
      <c r="D135" s="14">
        <v>0.15550488976393001</v>
      </c>
      <c r="E135" s="14">
        <v>9.8597324967175007E-2</v>
      </c>
      <c r="F135" s="14"/>
      <c r="G135" s="14">
        <v>0.15747278047966801</v>
      </c>
      <c r="H135" s="14">
        <v>0.11599601648420001</v>
      </c>
      <c r="I135" s="14">
        <v>0.18208408550853</v>
      </c>
      <c r="J135" s="14">
        <v>0.11598366460714001</v>
      </c>
      <c r="K135" s="14">
        <v>0.12156988412048</v>
      </c>
      <c r="L135" s="14">
        <v>8.1267044755078205E-2</v>
      </c>
      <c r="M135" s="14"/>
      <c r="N135" s="14">
        <v>0.12042337609923701</v>
      </c>
      <c r="O135" s="14">
        <v>0.19050644666316899</v>
      </c>
      <c r="P135" s="14">
        <v>6.6793059005424704E-2</v>
      </c>
      <c r="Q135" s="14">
        <v>0.121460914442496</v>
      </c>
      <c r="R135" s="14"/>
      <c r="S135" s="14">
        <v>0.162086947975393</v>
      </c>
      <c r="T135" s="14">
        <v>0.111677614686801</v>
      </c>
      <c r="U135" s="14">
        <v>3.6437276613558799E-2</v>
      </c>
      <c r="V135" s="14">
        <v>0.247367098027996</v>
      </c>
      <c r="W135" s="14">
        <v>8.0677015036493202E-2</v>
      </c>
      <c r="X135" s="14">
        <v>0.112280930788868</v>
      </c>
      <c r="Y135" s="14">
        <v>9.3772898062460294E-2</v>
      </c>
      <c r="Z135" s="14">
        <v>0.13269446784664399</v>
      </c>
      <c r="AA135" s="14">
        <v>0.13549200043594301</v>
      </c>
      <c r="AB135" s="14">
        <v>0.16547127976285</v>
      </c>
      <c r="AC135" s="14">
        <v>9.00906770596967E-2</v>
      </c>
      <c r="AD135" s="14">
        <v>4.4623194438816301E-2</v>
      </c>
      <c r="AE135" s="14"/>
      <c r="AF135" s="14">
        <v>0.13704123946007701</v>
      </c>
      <c r="AG135" s="14">
        <v>0.135936568917018</v>
      </c>
      <c r="AH135" s="14">
        <v>0.114729390436718</v>
      </c>
      <c r="AI135" s="14">
        <v>9.5762826856794298E-2</v>
      </c>
      <c r="AJ135" s="14">
        <v>0.21228914928772899</v>
      </c>
      <c r="AK135" s="14">
        <v>0.122644895437693</v>
      </c>
      <c r="AL135" s="14"/>
      <c r="AM135" s="14">
        <v>0.11505325318107899</v>
      </c>
      <c r="AN135" s="14">
        <v>0.15934589797297899</v>
      </c>
      <c r="AO135" s="14">
        <v>0.10860768641981899</v>
      </c>
      <c r="AP135" s="14">
        <v>0.18980155226543599</v>
      </c>
      <c r="AQ135" s="14">
        <v>4.9768705172837199E-2</v>
      </c>
      <c r="AR135" s="14"/>
      <c r="AS135" s="14">
        <v>0.154658822755326</v>
      </c>
      <c r="AT135" s="14">
        <v>0.111372532993148</v>
      </c>
      <c r="AU135" s="14"/>
      <c r="AV135" s="14">
        <v>0.14752607394547901</v>
      </c>
      <c r="AW135" s="14">
        <v>0.174165454164981</v>
      </c>
      <c r="AX135" s="14">
        <v>0.16602943798983899</v>
      </c>
      <c r="AY135" s="14"/>
      <c r="AZ135" s="14">
        <v>9.7001289437821006E-2</v>
      </c>
      <c r="BA135" s="14">
        <v>0.112060229204234</v>
      </c>
      <c r="BB135" s="14">
        <v>0.176415338559271</v>
      </c>
      <c r="BC135" s="14"/>
      <c r="BD135" s="14">
        <v>0.13485665104719699</v>
      </c>
      <c r="BE135" s="14">
        <v>0.121489149398539</v>
      </c>
      <c r="BF135" s="14"/>
      <c r="BG135" s="14">
        <v>0.187528261406676</v>
      </c>
      <c r="BH135" s="14">
        <v>0.115358084202592</v>
      </c>
      <c r="BI135" s="14"/>
      <c r="BJ135" s="14">
        <v>0.17842923775325101</v>
      </c>
      <c r="BK135" s="14">
        <v>0.124221757471577</v>
      </c>
      <c r="BL135" s="14"/>
      <c r="BM135" s="14">
        <v>0.102449174706691</v>
      </c>
      <c r="BN135" s="14">
        <v>0.12846440969175499</v>
      </c>
      <c r="BO135" s="14"/>
      <c r="BP135" s="14">
        <v>9.3517355165498695E-2</v>
      </c>
      <c r="BQ135" s="14">
        <v>0.13749960025865199</v>
      </c>
      <c r="BR135" s="14"/>
      <c r="BS135" s="14">
        <v>0.15992607314909299</v>
      </c>
      <c r="BT135" s="14">
        <v>0.15911606428345501</v>
      </c>
      <c r="BU135" s="14"/>
      <c r="BV135" s="14">
        <v>0.19040004119765999</v>
      </c>
      <c r="BW135" s="14">
        <v>0.149216415695234</v>
      </c>
      <c r="BX135" s="14"/>
      <c r="BY135" s="14">
        <v>0.20528529100436799</v>
      </c>
      <c r="BZ135" s="14">
        <v>0.117281965881467</v>
      </c>
      <c r="CA135" s="14"/>
      <c r="CB135" s="14">
        <v>0.139306492529364</v>
      </c>
      <c r="CC135" s="14">
        <v>0.115441534974652</v>
      </c>
    </row>
    <row r="136" spans="2:81" x14ac:dyDescent="0.3">
      <c r="B136" t="s">
        <v>126</v>
      </c>
      <c r="C136" s="14">
        <v>3.1180063225285E-2</v>
      </c>
      <c r="D136" s="14">
        <v>3.2036904438534401E-2</v>
      </c>
      <c r="E136" s="14">
        <v>3.0404119117201599E-2</v>
      </c>
      <c r="F136" s="14"/>
      <c r="G136" s="14">
        <v>6.0227974770664598E-2</v>
      </c>
      <c r="H136" s="14">
        <v>2.3853070500110301E-2</v>
      </c>
      <c r="I136" s="14">
        <v>2.32395687895154E-2</v>
      </c>
      <c r="J136" s="14">
        <v>3.4737068538303301E-2</v>
      </c>
      <c r="K136" s="14">
        <v>3.4001868107339697E-2</v>
      </c>
      <c r="L136" s="14">
        <v>1.93713691236037E-2</v>
      </c>
      <c r="M136" s="14"/>
      <c r="N136" s="14">
        <v>2.9014194838719601E-2</v>
      </c>
      <c r="O136" s="14">
        <v>1.67254625014331E-2</v>
      </c>
      <c r="P136" s="14">
        <v>5.3285744862990002E-2</v>
      </c>
      <c r="Q136" s="14">
        <v>2.95886574024791E-2</v>
      </c>
      <c r="R136" s="14"/>
      <c r="S136" s="14">
        <v>3.9326710208651403E-2</v>
      </c>
      <c r="T136" s="14">
        <v>6.8663283948815898E-3</v>
      </c>
      <c r="U136" s="14">
        <v>9.9252646836923697E-2</v>
      </c>
      <c r="V136" s="14">
        <v>3.4619286550065603E-2</v>
      </c>
      <c r="W136" s="14">
        <v>3.05927430276033E-2</v>
      </c>
      <c r="X136" s="14">
        <v>1.0601538680393E-2</v>
      </c>
      <c r="Y136" s="14">
        <v>2.4910264925758499E-2</v>
      </c>
      <c r="Z136" s="14">
        <v>2.1667362180065201E-2</v>
      </c>
      <c r="AA136" s="14">
        <v>0</v>
      </c>
      <c r="AB136" s="14">
        <v>5.66000275953134E-2</v>
      </c>
      <c r="AC136" s="14">
        <v>5.3128901898520403E-2</v>
      </c>
      <c r="AD136" s="14">
        <v>0</v>
      </c>
      <c r="AE136" s="14"/>
      <c r="AF136" s="14">
        <v>2.4608371618530901E-2</v>
      </c>
      <c r="AG136" s="14">
        <v>4.6016834608048902E-2</v>
      </c>
      <c r="AH136" s="14">
        <v>4.39411385443748E-2</v>
      </c>
      <c r="AI136" s="14">
        <v>2.3829774645373E-2</v>
      </c>
      <c r="AJ136" s="14">
        <v>1.37559748991899E-2</v>
      </c>
      <c r="AK136" s="14">
        <v>2.82075845758589E-2</v>
      </c>
      <c r="AL136" s="14"/>
      <c r="AM136" s="14">
        <v>3.4042564417506797E-2</v>
      </c>
      <c r="AN136" s="14">
        <v>3.7420956916403299E-2</v>
      </c>
      <c r="AO136" s="14">
        <v>2.2108004982712801E-2</v>
      </c>
      <c r="AP136" s="14">
        <v>7.7144933690747102E-3</v>
      </c>
      <c r="AQ136" s="14">
        <v>4.97479238255331E-2</v>
      </c>
      <c r="AR136" s="14"/>
      <c r="AS136" s="14">
        <v>4.3872997361846501E-2</v>
      </c>
      <c r="AT136" s="14">
        <v>2.2526143890927601E-2</v>
      </c>
      <c r="AU136" s="14"/>
      <c r="AV136" s="14">
        <v>4.2870953488390103E-2</v>
      </c>
      <c r="AW136" s="14">
        <v>3.2724206444071501E-2</v>
      </c>
      <c r="AX136" s="14">
        <v>4.5032176366842203E-2</v>
      </c>
      <c r="AY136" s="14"/>
      <c r="AZ136" s="14">
        <v>0</v>
      </c>
      <c r="BA136" s="14">
        <v>7.63743977288842E-2</v>
      </c>
      <c r="BB136" s="14">
        <v>5.0473576872152599E-2</v>
      </c>
      <c r="BC136" s="14"/>
      <c r="BD136" s="14">
        <v>3.8799690028748897E-2</v>
      </c>
      <c r="BE136" s="14">
        <v>2.6213647053012601E-2</v>
      </c>
      <c r="BF136" s="14"/>
      <c r="BG136" s="14">
        <v>2.8972669320065401E-2</v>
      </c>
      <c r="BH136" s="14">
        <v>3.1753559242333598E-2</v>
      </c>
      <c r="BI136" s="14"/>
      <c r="BJ136" s="14">
        <v>1.1599626664838301E-2</v>
      </c>
      <c r="BK136" s="14">
        <v>3.1726025482667897E-2</v>
      </c>
      <c r="BL136" s="14"/>
      <c r="BM136" s="14">
        <v>8.5788628268459899E-2</v>
      </c>
      <c r="BN136" s="14">
        <v>2.5981291580755701E-2</v>
      </c>
      <c r="BO136" s="14"/>
      <c r="BP136" s="14">
        <v>3.8573610052107597E-2</v>
      </c>
      <c r="BQ136" s="14">
        <v>2.9915813325173901E-2</v>
      </c>
      <c r="BR136" s="14"/>
      <c r="BS136" s="14">
        <v>3.2093989561996501E-2</v>
      </c>
      <c r="BT136" s="14">
        <v>4.88570497987421E-2</v>
      </c>
      <c r="BU136" s="14"/>
      <c r="BV136" s="14">
        <v>0</v>
      </c>
      <c r="BW136" s="14">
        <v>4.3372981322732297E-2</v>
      </c>
      <c r="BX136" s="14"/>
      <c r="BY136" s="14">
        <v>5.14463603879209E-2</v>
      </c>
      <c r="BZ136" s="14">
        <v>2.70871311283894E-2</v>
      </c>
      <c r="CA136" s="14"/>
      <c r="CB136" s="14">
        <v>3.4709604793901297E-2</v>
      </c>
      <c r="CC136" s="14">
        <v>2.8615298373030201E-2</v>
      </c>
    </row>
    <row r="137" spans="2:81" x14ac:dyDescent="0.3">
      <c r="B137" t="s">
        <v>106</v>
      </c>
      <c r="C137" s="14">
        <v>6.1733538364735802E-2</v>
      </c>
      <c r="D137" s="14">
        <v>5.87974746750176E-2</v>
      </c>
      <c r="E137" s="14">
        <v>6.4720567248970406E-2</v>
      </c>
      <c r="F137" s="14"/>
      <c r="G137" s="14">
        <v>4.7452752633285203E-2</v>
      </c>
      <c r="H137" s="14">
        <v>9.0004815913251504E-2</v>
      </c>
      <c r="I137" s="14">
        <v>3.9524156908124101E-2</v>
      </c>
      <c r="J137" s="14">
        <v>5.7889692324406598E-2</v>
      </c>
      <c r="K137" s="14">
        <v>5.9829403438778898E-2</v>
      </c>
      <c r="L137" s="14">
        <v>7.0876004853162797E-2</v>
      </c>
      <c r="M137" s="14"/>
      <c r="N137" s="14">
        <v>6.3199583471413801E-2</v>
      </c>
      <c r="O137" s="14">
        <v>5.7961387322615E-2</v>
      </c>
      <c r="P137" s="14">
        <v>5.2991418787904997E-2</v>
      </c>
      <c r="Q137" s="14">
        <v>7.2710426372761094E-2</v>
      </c>
      <c r="R137" s="14"/>
      <c r="S137" s="14">
        <v>1.33615128313401E-2</v>
      </c>
      <c r="T137" s="14">
        <v>0.116906773543384</v>
      </c>
      <c r="U137" s="14">
        <v>8.8508675883258295E-2</v>
      </c>
      <c r="V137" s="14">
        <v>2.3288839355960499E-2</v>
      </c>
      <c r="W137" s="14">
        <v>5.60316670219006E-2</v>
      </c>
      <c r="X137" s="14">
        <v>3.0100983405009499E-2</v>
      </c>
      <c r="Y137" s="14">
        <v>9.8453656043625604E-2</v>
      </c>
      <c r="Z137" s="14">
        <v>0.14030010568786799</v>
      </c>
      <c r="AA137" s="14">
        <v>5.1999397960239502E-2</v>
      </c>
      <c r="AB137" s="14">
        <v>5.5055981986783097E-2</v>
      </c>
      <c r="AC137" s="14">
        <v>7.1340303579962905E-2</v>
      </c>
      <c r="AD137" s="14">
        <v>3.8164944701826201E-2</v>
      </c>
      <c r="AE137" s="14"/>
      <c r="AF137" s="14">
        <v>4.5967125063078797E-2</v>
      </c>
      <c r="AG137" s="14">
        <v>3.29884854814445E-2</v>
      </c>
      <c r="AH137" s="14">
        <v>6.4357489175319402E-2</v>
      </c>
      <c r="AI137" s="14">
        <v>4.6425439753120398E-2</v>
      </c>
      <c r="AJ137" s="14">
        <v>0.110287317662651</v>
      </c>
      <c r="AK137" s="14">
        <v>0.12075471644324</v>
      </c>
      <c r="AL137" s="14"/>
      <c r="AM137" s="14">
        <v>5.83215223566491E-2</v>
      </c>
      <c r="AN137" s="14">
        <v>4.7509573262804701E-2</v>
      </c>
      <c r="AO137" s="14">
        <v>8.3037760768605098E-2</v>
      </c>
      <c r="AP137" s="14">
        <v>6.4408625620525295E-2</v>
      </c>
      <c r="AQ137" s="14">
        <v>5.0846671834451802E-2</v>
      </c>
      <c r="AR137" s="14"/>
      <c r="AS137" s="14">
        <v>2.5944433172092302E-2</v>
      </c>
      <c r="AT137" s="14">
        <v>8.1637765327409101E-2</v>
      </c>
      <c r="AU137" s="14"/>
      <c r="AV137" s="14">
        <v>1.6359951856661101E-2</v>
      </c>
      <c r="AW137" s="14">
        <v>0</v>
      </c>
      <c r="AX137" s="14">
        <v>4.0294956303968503E-2</v>
      </c>
      <c r="AY137" s="14"/>
      <c r="AZ137" s="14">
        <v>0</v>
      </c>
      <c r="BA137" s="14">
        <v>2.0447773152529599E-2</v>
      </c>
      <c r="BB137" s="14">
        <v>1.66547259863827E-2</v>
      </c>
      <c r="BC137" s="14"/>
      <c r="BD137" s="14">
        <v>4.8395232243669102E-2</v>
      </c>
      <c r="BE137" s="14">
        <v>7.0793750639039005E-2</v>
      </c>
      <c r="BF137" s="14"/>
      <c r="BG137" s="14">
        <v>5.3848852197070501E-2</v>
      </c>
      <c r="BH137" s="14">
        <v>6.3550576213183704E-2</v>
      </c>
      <c r="BI137" s="14"/>
      <c r="BJ137" s="14">
        <v>3.3760239040306797E-2</v>
      </c>
      <c r="BK137" s="14">
        <v>6.6081000656062996E-2</v>
      </c>
      <c r="BL137" s="14"/>
      <c r="BM137" s="14">
        <v>5.0556316095678899E-2</v>
      </c>
      <c r="BN137" s="14">
        <v>6.2613912698330595E-2</v>
      </c>
      <c r="BO137" s="14"/>
      <c r="BP137" s="14">
        <v>4.3728599093724098E-2</v>
      </c>
      <c r="BQ137" s="14">
        <v>6.5250430141180205E-2</v>
      </c>
      <c r="BR137" s="14"/>
      <c r="BS137" s="14">
        <v>2.0441568195759399E-2</v>
      </c>
      <c r="BT137" s="14">
        <v>3.1392920683004401E-2</v>
      </c>
      <c r="BU137" s="14"/>
      <c r="BV137" s="14">
        <v>0</v>
      </c>
      <c r="BW137" s="14">
        <v>2.7625476535079799E-2</v>
      </c>
      <c r="BX137" s="14"/>
      <c r="BY137" s="14">
        <v>4.04410106081593E-2</v>
      </c>
      <c r="BZ137" s="14">
        <v>6.2669734209344199E-2</v>
      </c>
      <c r="CA137" s="14"/>
      <c r="CB137" s="14">
        <v>4.9145015005366603E-2</v>
      </c>
      <c r="CC137" s="14">
        <v>6.6674685908662601E-2</v>
      </c>
    </row>
    <row r="138" spans="2:81" x14ac:dyDescent="0.3">
      <c r="B138" t="s">
        <v>127</v>
      </c>
      <c r="C138" s="14">
        <v>0.78049934788303299</v>
      </c>
      <c r="D138" s="14">
        <v>0.75366073112251797</v>
      </c>
      <c r="E138" s="14">
        <v>0.80627798866665301</v>
      </c>
      <c r="F138" s="14"/>
      <c r="G138" s="14">
        <v>0.73484649211638198</v>
      </c>
      <c r="H138" s="14">
        <v>0.77014609710243798</v>
      </c>
      <c r="I138" s="14">
        <v>0.75515218879383095</v>
      </c>
      <c r="J138" s="14">
        <v>0.79138957453015102</v>
      </c>
      <c r="K138" s="14">
        <v>0.78459884433340099</v>
      </c>
      <c r="L138" s="14">
        <v>0.82848558126815497</v>
      </c>
      <c r="M138" s="14"/>
      <c r="N138" s="14">
        <v>0.78736284559062897</v>
      </c>
      <c r="O138" s="14">
        <v>0.73480670351278299</v>
      </c>
      <c r="P138" s="14">
        <v>0.82692977734368001</v>
      </c>
      <c r="Q138" s="14">
        <v>0.77624000178226404</v>
      </c>
      <c r="R138" s="14"/>
      <c r="S138" s="14">
        <v>0.78522482898461599</v>
      </c>
      <c r="T138" s="14">
        <v>0.764549283374933</v>
      </c>
      <c r="U138" s="14">
        <v>0.77580140066625902</v>
      </c>
      <c r="V138" s="14">
        <v>0.69472477606597804</v>
      </c>
      <c r="W138" s="14">
        <v>0.83269857491400301</v>
      </c>
      <c r="X138" s="14">
        <v>0.84701654712572905</v>
      </c>
      <c r="Y138" s="14">
        <v>0.78286318096815599</v>
      </c>
      <c r="Z138" s="14">
        <v>0.70533806428542301</v>
      </c>
      <c r="AA138" s="14">
        <v>0.81250860160381799</v>
      </c>
      <c r="AB138" s="14">
        <v>0.72287271065505299</v>
      </c>
      <c r="AC138" s="14">
        <v>0.78544011746181996</v>
      </c>
      <c r="AD138" s="14">
        <v>0.91721186085935702</v>
      </c>
      <c r="AE138" s="14"/>
      <c r="AF138" s="14">
        <v>0.79238326385831304</v>
      </c>
      <c r="AG138" s="14">
        <v>0.78505811099348799</v>
      </c>
      <c r="AH138" s="14">
        <v>0.77697198184358796</v>
      </c>
      <c r="AI138" s="14">
        <v>0.83398195874471204</v>
      </c>
      <c r="AJ138" s="14">
        <v>0.66366755815042999</v>
      </c>
      <c r="AK138" s="14">
        <v>0.72839280354320801</v>
      </c>
      <c r="AL138" s="14"/>
      <c r="AM138" s="14">
        <v>0.79258266004476496</v>
      </c>
      <c r="AN138" s="14">
        <v>0.75572357184781302</v>
      </c>
      <c r="AO138" s="14">
        <v>0.78624654782886305</v>
      </c>
      <c r="AP138" s="14">
        <v>0.73807532874496395</v>
      </c>
      <c r="AQ138" s="14">
        <v>0.84963669916717799</v>
      </c>
      <c r="AR138" s="14"/>
      <c r="AS138" s="14">
        <v>0.77552374671073598</v>
      </c>
      <c r="AT138" s="14">
        <v>0.78446355778851595</v>
      </c>
      <c r="AU138" s="14"/>
      <c r="AV138" s="14">
        <v>0.79324302070946995</v>
      </c>
      <c r="AW138" s="14">
        <v>0.79311033939094799</v>
      </c>
      <c r="AX138" s="14">
        <v>0.74864342933935102</v>
      </c>
      <c r="AY138" s="14"/>
      <c r="AZ138" s="14">
        <v>0.90299871056217895</v>
      </c>
      <c r="BA138" s="14">
        <v>0.79111759991435204</v>
      </c>
      <c r="BB138" s="14">
        <v>0.75645635858219396</v>
      </c>
      <c r="BC138" s="14"/>
      <c r="BD138" s="14">
        <v>0.777948426680385</v>
      </c>
      <c r="BE138" s="14">
        <v>0.78150345290941003</v>
      </c>
      <c r="BF138" s="14"/>
      <c r="BG138" s="14">
        <v>0.72965021707618904</v>
      </c>
      <c r="BH138" s="14">
        <v>0.78933778034188995</v>
      </c>
      <c r="BI138" s="14"/>
      <c r="BJ138" s="14">
        <v>0.77621089654160402</v>
      </c>
      <c r="BK138" s="14">
        <v>0.77797121638969202</v>
      </c>
      <c r="BL138" s="14"/>
      <c r="BM138" s="14">
        <v>0.76120588092916996</v>
      </c>
      <c r="BN138" s="14">
        <v>0.78294038602915805</v>
      </c>
      <c r="BO138" s="14"/>
      <c r="BP138" s="14">
        <v>0.82418043568866906</v>
      </c>
      <c r="BQ138" s="14">
        <v>0.76733415627499402</v>
      </c>
      <c r="BR138" s="14"/>
      <c r="BS138" s="14">
        <v>0.787538369093151</v>
      </c>
      <c r="BT138" s="14">
        <v>0.76063396523479898</v>
      </c>
      <c r="BU138" s="14"/>
      <c r="BV138" s="14">
        <v>0.80959995880234004</v>
      </c>
      <c r="BW138" s="14">
        <v>0.77978512644695397</v>
      </c>
      <c r="BX138" s="14"/>
      <c r="BY138" s="14">
        <v>0.70282733799955199</v>
      </c>
      <c r="BZ138" s="14">
        <v>0.79296116878080003</v>
      </c>
      <c r="CA138" s="14"/>
      <c r="CB138" s="14">
        <v>0.77683888767136799</v>
      </c>
      <c r="CC138" s="14">
        <v>0.78926848074365497</v>
      </c>
    </row>
    <row r="139" spans="2:81" x14ac:dyDescent="0.3">
      <c r="B139" t="s">
        <v>93</v>
      </c>
      <c r="C139" s="14">
        <v>-0.71876580951829705</v>
      </c>
      <c r="D139" s="14">
        <v>-0.69486325644750002</v>
      </c>
      <c r="E139" s="14">
        <v>-0.74155742141768299</v>
      </c>
      <c r="F139" s="14"/>
      <c r="G139" s="14">
        <v>-0.68739373948309701</v>
      </c>
      <c r="H139" s="14">
        <v>-0.68014128118918704</v>
      </c>
      <c r="I139" s="14">
        <v>-0.71562803188570701</v>
      </c>
      <c r="J139" s="14">
        <v>-0.73349988220574402</v>
      </c>
      <c r="K139" s="14">
        <v>-0.72476944089462203</v>
      </c>
      <c r="L139" s="14">
        <v>-0.75760957641499205</v>
      </c>
      <c r="M139" s="14"/>
      <c r="N139" s="14">
        <v>-0.724163262119215</v>
      </c>
      <c r="O139" s="14">
        <v>-0.67684531619016797</v>
      </c>
      <c r="P139" s="14">
        <v>-0.77393835855577497</v>
      </c>
      <c r="Q139" s="14">
        <v>-0.70352957540950301</v>
      </c>
      <c r="R139" s="14"/>
      <c r="S139" s="14">
        <v>-0.77186331615327497</v>
      </c>
      <c r="T139" s="14">
        <v>-0.64764250983154803</v>
      </c>
      <c r="U139" s="14">
        <v>-0.68729272478300096</v>
      </c>
      <c r="V139" s="14">
        <v>-0.671435936710018</v>
      </c>
      <c r="W139" s="14">
        <v>-0.77666690789210202</v>
      </c>
      <c r="X139" s="14">
        <v>-0.81691556372072005</v>
      </c>
      <c r="Y139" s="14">
        <v>-0.68440952492453</v>
      </c>
      <c r="Z139" s="14">
        <v>-0.56503795859755601</v>
      </c>
      <c r="AA139" s="14">
        <v>-0.76050920364357799</v>
      </c>
      <c r="AB139" s="14">
        <v>-0.66781672866827002</v>
      </c>
      <c r="AC139" s="14">
        <v>-0.71409981388185695</v>
      </c>
      <c r="AD139" s="14">
        <v>-0.87904691615753106</v>
      </c>
      <c r="AE139" s="14"/>
      <c r="AF139" s="14">
        <v>-0.74641613879523505</v>
      </c>
      <c r="AG139" s="14">
        <v>-0.75206962551204404</v>
      </c>
      <c r="AH139" s="14">
        <v>-0.71261449266826904</v>
      </c>
      <c r="AI139" s="14">
        <v>-0.78755651899159196</v>
      </c>
      <c r="AJ139" s="14">
        <v>-0.55338024048777801</v>
      </c>
      <c r="AK139" s="14">
        <v>-0.60763808709996903</v>
      </c>
      <c r="AL139" s="14"/>
      <c r="AM139" s="14">
        <v>-0.73426113768811596</v>
      </c>
      <c r="AN139" s="14">
        <v>-0.708213998585008</v>
      </c>
      <c r="AO139" s="14">
        <v>-0.70320878706025802</v>
      </c>
      <c r="AP139" s="14">
        <v>-0.67366670312443899</v>
      </c>
      <c r="AQ139" s="14">
        <v>-0.79879002733272597</v>
      </c>
      <c r="AR139" s="14"/>
      <c r="AS139" s="14">
        <v>-0.74957931353864304</v>
      </c>
      <c r="AT139" s="14">
        <v>-0.70282579246110599</v>
      </c>
      <c r="AU139" s="14"/>
      <c r="AV139" s="14">
        <v>-0.776883068852809</v>
      </c>
      <c r="AW139" s="14">
        <v>-0.79311033939094799</v>
      </c>
      <c r="AX139" s="14">
        <v>-0.70834847303538195</v>
      </c>
      <c r="AY139" s="14"/>
      <c r="AZ139" s="14">
        <v>-0.90299871056217895</v>
      </c>
      <c r="BA139" s="14">
        <v>-0.77066982676182205</v>
      </c>
      <c r="BB139" s="14">
        <v>-0.739801632595811</v>
      </c>
      <c r="BC139" s="14"/>
      <c r="BD139" s="14">
        <v>-0.72955319443671596</v>
      </c>
      <c r="BE139" s="14">
        <v>-0.710709702270371</v>
      </c>
      <c r="BF139" s="14"/>
      <c r="BG139" s="14">
        <v>-0.67580136487911802</v>
      </c>
      <c r="BH139" s="14">
        <v>-0.72578720412870701</v>
      </c>
      <c r="BI139" s="14"/>
      <c r="BJ139" s="14">
        <v>-0.74245065750129702</v>
      </c>
      <c r="BK139" s="14">
        <v>-0.71189021573362898</v>
      </c>
      <c r="BL139" s="14"/>
      <c r="BM139" s="14">
        <v>-0.71064956483349195</v>
      </c>
      <c r="BN139" s="14">
        <v>-0.720326473330828</v>
      </c>
      <c r="BO139" s="14"/>
      <c r="BP139" s="14">
        <v>-0.78045183659494499</v>
      </c>
      <c r="BQ139" s="14">
        <v>-0.70208372613381298</v>
      </c>
      <c r="BR139" s="14"/>
      <c r="BS139" s="14">
        <v>-0.76709680089739196</v>
      </c>
      <c r="BT139" s="14">
        <v>-0.72924104455179495</v>
      </c>
      <c r="BU139" s="14"/>
      <c r="BV139" s="14">
        <v>-0.80959995880234004</v>
      </c>
      <c r="BW139" s="14">
        <v>-0.75215964991187401</v>
      </c>
      <c r="BX139" s="14"/>
      <c r="BY139" s="14">
        <v>-0.66238632739139303</v>
      </c>
      <c r="BZ139" s="14">
        <v>-0.73029143457145496</v>
      </c>
      <c r="CA139" s="14"/>
      <c r="CB139" s="14">
        <v>-0.72769387266600205</v>
      </c>
      <c r="CC139" s="14">
        <v>-0.72259379483499298</v>
      </c>
    </row>
    <row r="140" spans="2:81" x14ac:dyDescent="0.3">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row>
    <row r="141" spans="2:81" x14ac:dyDescent="0.3">
      <c r="B141" s="6" t="s">
        <v>137</v>
      </c>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row>
    <row r="142" spans="2:81" x14ac:dyDescent="0.3">
      <c r="B142" s="24" t="s">
        <v>97</v>
      </c>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row>
    <row r="143" spans="2:81" x14ac:dyDescent="0.3">
      <c r="B143" t="s">
        <v>123</v>
      </c>
      <c r="C143" s="14">
        <v>0.369651379820717</v>
      </c>
      <c r="D143" s="14">
        <v>0.34134547360999601</v>
      </c>
      <c r="E143" s="14">
        <v>0.39606291815849698</v>
      </c>
      <c r="F143" s="14"/>
      <c r="G143" s="14">
        <v>0.373688469529321</v>
      </c>
      <c r="H143" s="14">
        <v>0.35412709149403199</v>
      </c>
      <c r="I143" s="14">
        <v>0.34388187541542198</v>
      </c>
      <c r="J143" s="14">
        <v>0.358324017414132</v>
      </c>
      <c r="K143" s="14">
        <v>0.39557226782746302</v>
      </c>
      <c r="L143" s="14">
        <v>0.39234339177928002</v>
      </c>
      <c r="M143" s="14"/>
      <c r="N143" s="14">
        <v>0.34390731968861898</v>
      </c>
      <c r="O143" s="14">
        <v>0.32806580246040001</v>
      </c>
      <c r="P143" s="14">
        <v>0.41031394620783801</v>
      </c>
      <c r="Q143" s="14">
        <v>0.40687356327214103</v>
      </c>
      <c r="R143" s="14"/>
      <c r="S143" s="14">
        <v>0.299566557479995</v>
      </c>
      <c r="T143" s="14">
        <v>0.327239768424685</v>
      </c>
      <c r="U143" s="14">
        <v>0.427985471323578</v>
      </c>
      <c r="V143" s="14">
        <v>0.38735544915141401</v>
      </c>
      <c r="W143" s="14">
        <v>0.37919033904694699</v>
      </c>
      <c r="X143" s="14">
        <v>0.36860342086478298</v>
      </c>
      <c r="Y143" s="14">
        <v>0.42609611550840998</v>
      </c>
      <c r="Z143" s="14">
        <v>0.22100431856754099</v>
      </c>
      <c r="AA143" s="14">
        <v>0.401590256153461</v>
      </c>
      <c r="AB143" s="14">
        <v>0.366224430816879</v>
      </c>
      <c r="AC143" s="14">
        <v>0.46003163501368699</v>
      </c>
      <c r="AD143" s="14">
        <v>0.44033063115286403</v>
      </c>
      <c r="AE143" s="14"/>
      <c r="AF143" s="14">
        <v>0.36346923085650701</v>
      </c>
      <c r="AG143" s="14">
        <v>0.36364364976062602</v>
      </c>
      <c r="AH143" s="14">
        <v>0.37958676516627299</v>
      </c>
      <c r="AI143" s="14">
        <v>0.37161955804687402</v>
      </c>
      <c r="AJ143" s="14">
        <v>0.442761589036962</v>
      </c>
      <c r="AK143" s="14">
        <v>0.34653927358133602</v>
      </c>
      <c r="AL143" s="14"/>
      <c r="AM143" s="14">
        <v>0.40421288306165898</v>
      </c>
      <c r="AN143" s="14">
        <v>0.39537938862974598</v>
      </c>
      <c r="AO143" s="14">
        <v>0.30981534306775599</v>
      </c>
      <c r="AP143" s="14">
        <v>0.33523002689667503</v>
      </c>
      <c r="AQ143" s="14">
        <v>0.54739726155824797</v>
      </c>
      <c r="AR143" s="14"/>
      <c r="AS143" s="14">
        <v>0.38242676235197598</v>
      </c>
      <c r="AT143" s="14">
        <v>0.35999933309329002</v>
      </c>
      <c r="AU143" s="14"/>
      <c r="AV143" s="14">
        <v>0.36746862982428802</v>
      </c>
      <c r="AW143" s="14">
        <v>0.41642239489481497</v>
      </c>
      <c r="AX143" s="14">
        <v>0.42694198403685202</v>
      </c>
      <c r="AY143" s="14"/>
      <c r="AZ143" s="14">
        <v>0.429786656824163</v>
      </c>
      <c r="BA143" s="14">
        <v>0.31455437976606598</v>
      </c>
      <c r="BB143" s="14">
        <v>0.37051410791119299</v>
      </c>
      <c r="BC143" s="14"/>
      <c r="BD143" s="14">
        <v>0.39316893501070899</v>
      </c>
      <c r="BE143" s="14">
        <v>0.35357516815547901</v>
      </c>
      <c r="BF143" s="14"/>
      <c r="BG143" s="14">
        <v>0.348922063692504</v>
      </c>
      <c r="BH143" s="14">
        <v>0.37423902392552999</v>
      </c>
      <c r="BI143" s="14"/>
      <c r="BJ143" s="14">
        <v>0.33451073803063303</v>
      </c>
      <c r="BK143" s="14">
        <v>0.36514454928161399</v>
      </c>
      <c r="BL143" s="14"/>
      <c r="BM143" s="14">
        <v>0.443329123974123</v>
      </c>
      <c r="BN143" s="14">
        <v>0.36281355349296601</v>
      </c>
      <c r="BO143" s="14"/>
      <c r="BP143" s="14">
        <v>0.44190872550289001</v>
      </c>
      <c r="BQ143" s="14">
        <v>0.35507225386289099</v>
      </c>
      <c r="BR143" s="14"/>
      <c r="BS143" s="14">
        <v>0.38454020503393799</v>
      </c>
      <c r="BT143" s="14">
        <v>0.41086391075603601</v>
      </c>
      <c r="BU143" s="14"/>
      <c r="BV143" s="14">
        <v>0.40918050994863697</v>
      </c>
      <c r="BW143" s="14">
        <v>0.37588070835222798</v>
      </c>
      <c r="BX143" s="14"/>
      <c r="BY143" s="14">
        <v>0.34060607909387097</v>
      </c>
      <c r="BZ143" s="14">
        <v>0.373550216709789</v>
      </c>
      <c r="CA143" s="14"/>
      <c r="CB143" s="14">
        <v>0.39156545383194802</v>
      </c>
      <c r="CC143" s="14">
        <v>0.362921018631506</v>
      </c>
    </row>
    <row r="144" spans="2:81" x14ac:dyDescent="0.3">
      <c r="B144" t="s">
        <v>124</v>
      </c>
      <c r="C144" s="14">
        <v>0.43593861144990498</v>
      </c>
      <c r="D144" s="14">
        <v>0.41906796221036502</v>
      </c>
      <c r="E144" s="14">
        <v>0.45326021363826602</v>
      </c>
      <c r="F144" s="14"/>
      <c r="G144" s="14">
        <v>0.46588018559918598</v>
      </c>
      <c r="H144" s="14">
        <v>0.46713385914599398</v>
      </c>
      <c r="I144" s="14">
        <v>0.453142323134612</v>
      </c>
      <c r="J144" s="14">
        <v>0.44555476544535799</v>
      </c>
      <c r="K144" s="14">
        <v>0.39506437306537701</v>
      </c>
      <c r="L144" s="14">
        <v>0.396252550246327</v>
      </c>
      <c r="M144" s="14"/>
      <c r="N144" s="14">
        <v>0.45721778792949602</v>
      </c>
      <c r="O144" s="14">
        <v>0.44833213078821599</v>
      </c>
      <c r="P144" s="14">
        <v>0.41988943829891701</v>
      </c>
      <c r="Q144" s="14">
        <v>0.41345024632737098</v>
      </c>
      <c r="R144" s="14"/>
      <c r="S144" s="14">
        <v>0.48546941166714902</v>
      </c>
      <c r="T144" s="14">
        <v>0.50456581803761202</v>
      </c>
      <c r="U144" s="14">
        <v>0.42069437693852402</v>
      </c>
      <c r="V144" s="14">
        <v>0.40069467595157399</v>
      </c>
      <c r="W144" s="14">
        <v>0.41478336615898798</v>
      </c>
      <c r="X144" s="14">
        <v>0.443900603206274</v>
      </c>
      <c r="Y144" s="14">
        <v>0.41542029880000803</v>
      </c>
      <c r="Z144" s="14">
        <v>0.59238348712706701</v>
      </c>
      <c r="AA144" s="14">
        <v>0.42140877571811702</v>
      </c>
      <c r="AB144" s="14">
        <v>0.343506652391949</v>
      </c>
      <c r="AC144" s="14">
        <v>0.37769081960679701</v>
      </c>
      <c r="AD144" s="14">
        <v>0.35595722251245998</v>
      </c>
      <c r="AE144" s="14"/>
      <c r="AF144" s="14">
        <v>0.49449519551734</v>
      </c>
      <c r="AG144" s="14">
        <v>0.409838301679188</v>
      </c>
      <c r="AH144" s="14">
        <v>0.45893599370163801</v>
      </c>
      <c r="AI144" s="14">
        <v>0.42035126254972</v>
      </c>
      <c r="AJ144" s="14">
        <v>0.34763244077355998</v>
      </c>
      <c r="AK144" s="14">
        <v>0.38766341460571901</v>
      </c>
      <c r="AL144" s="14"/>
      <c r="AM144" s="14">
        <v>0.39741280612806001</v>
      </c>
      <c r="AN144" s="14">
        <v>0.44373104115787299</v>
      </c>
      <c r="AO144" s="14">
        <v>0.46891412720734399</v>
      </c>
      <c r="AP144" s="14">
        <v>0.46224770466245402</v>
      </c>
      <c r="AQ144" s="14">
        <v>0.22903413534218001</v>
      </c>
      <c r="AR144" s="14"/>
      <c r="AS144" s="14">
        <v>0.39738623553314301</v>
      </c>
      <c r="AT144" s="14">
        <v>0.45838455762835101</v>
      </c>
      <c r="AU144" s="14"/>
      <c r="AV144" s="14">
        <v>0.40127338748943803</v>
      </c>
      <c r="AW144" s="14">
        <v>0.36024483741296998</v>
      </c>
      <c r="AX144" s="14">
        <v>0.37180466239959897</v>
      </c>
      <c r="AY144" s="14"/>
      <c r="AZ144" s="14">
        <v>0.36781791359555799</v>
      </c>
      <c r="BA144" s="14">
        <v>0.42693721237413701</v>
      </c>
      <c r="BB144" s="14">
        <v>0.40429045939585001</v>
      </c>
      <c r="BC144" s="14"/>
      <c r="BD144" s="14">
        <v>0.42253296554213798</v>
      </c>
      <c r="BE144" s="14">
        <v>0.44468119788337401</v>
      </c>
      <c r="BF144" s="14"/>
      <c r="BG144" s="14">
        <v>0.43776864387470998</v>
      </c>
      <c r="BH144" s="14">
        <v>0.43410989616675</v>
      </c>
      <c r="BI144" s="14"/>
      <c r="BJ144" s="14">
        <v>0.474655865703621</v>
      </c>
      <c r="BK144" s="14">
        <v>0.43590589040547301</v>
      </c>
      <c r="BL144" s="14"/>
      <c r="BM144" s="14">
        <v>0.43544260592725098</v>
      </c>
      <c r="BN144" s="14">
        <v>0.43502144311388202</v>
      </c>
      <c r="BO144" s="14"/>
      <c r="BP144" s="14">
        <v>0.379777495181984</v>
      </c>
      <c r="BQ144" s="14">
        <v>0.447864573067279</v>
      </c>
      <c r="BR144" s="14"/>
      <c r="BS144" s="14">
        <v>0.41494645474976299</v>
      </c>
      <c r="BT144" s="14">
        <v>0.36354461683238198</v>
      </c>
      <c r="BU144" s="14"/>
      <c r="BV144" s="14">
        <v>0.44181255831792399</v>
      </c>
      <c r="BW144" s="14">
        <v>0.40550473170679302</v>
      </c>
      <c r="BX144" s="14"/>
      <c r="BY144" s="14">
        <v>0.36174269957952598</v>
      </c>
      <c r="BZ144" s="14">
        <v>0.44442872788822002</v>
      </c>
      <c r="CA144" s="14"/>
      <c r="CB144" s="14">
        <v>0.41301291792566303</v>
      </c>
      <c r="CC144" s="14">
        <v>0.44937858461151098</v>
      </c>
    </row>
    <row r="145" spans="2:81" x14ac:dyDescent="0.3">
      <c r="B145" t="s">
        <v>125</v>
      </c>
      <c r="C145" s="14">
        <v>0.12482710369385901</v>
      </c>
      <c r="D145" s="14">
        <v>0.159014080340732</v>
      </c>
      <c r="E145" s="14">
        <v>9.1689024853162507E-2</v>
      </c>
      <c r="F145" s="14"/>
      <c r="G145" s="14">
        <v>0.140864044318602</v>
      </c>
      <c r="H145" s="14">
        <v>9.3746562831327804E-2</v>
      </c>
      <c r="I145" s="14">
        <v>0.11263837117931</v>
      </c>
      <c r="J145" s="14">
        <v>0.114987089871719</v>
      </c>
      <c r="K145" s="14">
        <v>0.13726383472748099</v>
      </c>
      <c r="L145" s="14">
        <v>0.14891015581911701</v>
      </c>
      <c r="M145" s="14"/>
      <c r="N145" s="14">
        <v>0.13238121115753501</v>
      </c>
      <c r="O145" s="14">
        <v>0.12507110387072201</v>
      </c>
      <c r="P145" s="14">
        <v>0.138325769963247</v>
      </c>
      <c r="Q145" s="14">
        <v>0.106593992584428</v>
      </c>
      <c r="R145" s="14"/>
      <c r="S145" s="14">
        <v>0.175000780422157</v>
      </c>
      <c r="T145" s="14">
        <v>0.116716902386048</v>
      </c>
      <c r="U145" s="14">
        <v>8.7768780369873595E-2</v>
      </c>
      <c r="V145" s="14">
        <v>0.15511076191550699</v>
      </c>
      <c r="W145" s="14">
        <v>0.15154856541525</v>
      </c>
      <c r="X145" s="14">
        <v>0.12425302508291899</v>
      </c>
      <c r="Y145" s="14">
        <v>5.8123455960877403E-2</v>
      </c>
      <c r="Z145" s="14">
        <v>0.11985286483329299</v>
      </c>
      <c r="AA145" s="14">
        <v>0.10164931697917599</v>
      </c>
      <c r="AB145" s="14">
        <v>0.16053732256707201</v>
      </c>
      <c r="AC145" s="14">
        <v>7.1134794655209596E-2</v>
      </c>
      <c r="AD145" s="14">
        <v>0.125186781335209</v>
      </c>
      <c r="AE145" s="14"/>
      <c r="AF145" s="14">
        <v>9.5900439968110596E-2</v>
      </c>
      <c r="AG145" s="14">
        <v>0.165244349956568</v>
      </c>
      <c r="AH145" s="14">
        <v>0.12894150889104999</v>
      </c>
      <c r="AI145" s="14">
        <v>0.137626459214996</v>
      </c>
      <c r="AJ145" s="14">
        <v>0.12730717761295099</v>
      </c>
      <c r="AK145" s="14">
        <v>0.123484805127331</v>
      </c>
      <c r="AL145" s="14"/>
      <c r="AM145" s="14">
        <v>0.122557542302499</v>
      </c>
      <c r="AN145" s="14">
        <v>9.7440789582912302E-2</v>
      </c>
      <c r="AO145" s="14">
        <v>0.128221102166727</v>
      </c>
      <c r="AP145" s="14">
        <v>0.14454555353394699</v>
      </c>
      <c r="AQ145" s="14">
        <v>0.22356860309957299</v>
      </c>
      <c r="AR145" s="14"/>
      <c r="AS145" s="14">
        <v>0.15993247531273799</v>
      </c>
      <c r="AT145" s="14">
        <v>0.105296464314473</v>
      </c>
      <c r="AU145" s="14"/>
      <c r="AV145" s="14">
        <v>0.15678618364695299</v>
      </c>
      <c r="AW145" s="14">
        <v>0.12343628574498899</v>
      </c>
      <c r="AX145" s="14">
        <v>0.16727565300076799</v>
      </c>
      <c r="AY145" s="14"/>
      <c r="AZ145" s="14">
        <v>8.2838299903457105E-2</v>
      </c>
      <c r="BA145" s="14">
        <v>0.17925740695100401</v>
      </c>
      <c r="BB145" s="14">
        <v>0.14879002051711701</v>
      </c>
      <c r="BC145" s="14"/>
      <c r="BD145" s="14">
        <v>0.13173671686449101</v>
      </c>
      <c r="BE145" s="14">
        <v>0.12062761904314</v>
      </c>
      <c r="BF145" s="14"/>
      <c r="BG145" s="14">
        <v>0.16057726377322501</v>
      </c>
      <c r="BH145" s="14">
        <v>0.118475594963146</v>
      </c>
      <c r="BI145" s="14"/>
      <c r="BJ145" s="14">
        <v>0.146123379652464</v>
      </c>
      <c r="BK145" s="14">
        <v>0.125094070450775</v>
      </c>
      <c r="BL145" s="14"/>
      <c r="BM145" s="14">
        <v>5.8613461138420399E-2</v>
      </c>
      <c r="BN145" s="14">
        <v>0.13096180808944499</v>
      </c>
      <c r="BO145" s="14"/>
      <c r="BP145" s="14">
        <v>0.13471335092728701</v>
      </c>
      <c r="BQ145" s="14">
        <v>0.119496816502282</v>
      </c>
      <c r="BR145" s="14"/>
      <c r="BS145" s="14">
        <v>0.14451203870549401</v>
      </c>
      <c r="BT145" s="14">
        <v>0.16527407534593799</v>
      </c>
      <c r="BU145" s="14"/>
      <c r="BV145" s="14">
        <v>0.129748879000014</v>
      </c>
      <c r="BW145" s="14">
        <v>0.14970034838444099</v>
      </c>
      <c r="BX145" s="14"/>
      <c r="BY145" s="14">
        <v>0.196201906421132</v>
      </c>
      <c r="BZ145" s="14">
        <v>0.116260676210708</v>
      </c>
      <c r="CA145" s="14"/>
      <c r="CB145" s="14">
        <v>0.12170016491136</v>
      </c>
      <c r="CC145" s="14">
        <v>0.12193612968463</v>
      </c>
    </row>
    <row r="146" spans="2:81" x14ac:dyDescent="0.3">
      <c r="B146" t="s">
        <v>126</v>
      </c>
      <c r="C146" s="14">
        <v>3.3633978755577401E-2</v>
      </c>
      <c r="D146" s="14">
        <v>4.7163925652469997E-2</v>
      </c>
      <c r="E146" s="14">
        <v>2.0488451234494501E-2</v>
      </c>
      <c r="F146" s="14"/>
      <c r="G146" s="14">
        <v>1.9567300552890701E-2</v>
      </c>
      <c r="H146" s="14">
        <v>3.9822875195958903E-2</v>
      </c>
      <c r="I146" s="14">
        <v>5.1669662173719898E-2</v>
      </c>
      <c r="J146" s="14">
        <v>4.0191123834111699E-2</v>
      </c>
      <c r="K146" s="14">
        <v>1.86200582809656E-2</v>
      </c>
      <c r="L146" s="14">
        <v>2.8078221957219901E-2</v>
      </c>
      <c r="M146" s="14"/>
      <c r="N146" s="14">
        <v>4.1936660529647403E-2</v>
      </c>
      <c r="O146" s="14">
        <v>4.4258439790283301E-2</v>
      </c>
      <c r="P146" s="14">
        <v>1.8304611466272599E-2</v>
      </c>
      <c r="Q146" s="14">
        <v>2.7678879529892699E-2</v>
      </c>
      <c r="R146" s="14"/>
      <c r="S146" s="14">
        <v>2.0016076931772299E-2</v>
      </c>
      <c r="T146" s="14">
        <v>1.43967327220387E-2</v>
      </c>
      <c r="U146" s="14">
        <v>2.3863936802899E-2</v>
      </c>
      <c r="V146" s="14">
        <v>5.6839112981505402E-2</v>
      </c>
      <c r="W146" s="14">
        <v>2.7997643488019801E-2</v>
      </c>
      <c r="X146" s="14">
        <v>2.07984309534868E-2</v>
      </c>
      <c r="Y146" s="14">
        <v>2.5779014544310599E-2</v>
      </c>
      <c r="Z146" s="14">
        <v>2.2958924805208201E-2</v>
      </c>
      <c r="AA146" s="14">
        <v>3.2742103031945302E-2</v>
      </c>
      <c r="AB146" s="14">
        <v>7.5075657612034802E-2</v>
      </c>
      <c r="AC146" s="14">
        <v>7.1133044148849994E-2</v>
      </c>
      <c r="AD146" s="14">
        <v>4.0360420297640302E-2</v>
      </c>
      <c r="AE146" s="14"/>
      <c r="AF146" s="14">
        <v>1.71218299659706E-2</v>
      </c>
      <c r="AG146" s="14">
        <v>4.1634348008614999E-2</v>
      </c>
      <c r="AH146" s="14">
        <v>2.27935772463311E-2</v>
      </c>
      <c r="AI146" s="14">
        <v>3.6504522161158799E-2</v>
      </c>
      <c r="AJ146" s="14">
        <v>5.3897889230532799E-2</v>
      </c>
      <c r="AK146" s="14">
        <v>4.2619648382680002E-2</v>
      </c>
      <c r="AL146" s="14"/>
      <c r="AM146" s="14">
        <v>3.3601749161649798E-2</v>
      </c>
      <c r="AN146" s="14">
        <v>3.3752366385239999E-2</v>
      </c>
      <c r="AO146" s="14">
        <v>4.3821335882508201E-2</v>
      </c>
      <c r="AP146" s="14">
        <v>2.93331885432138E-2</v>
      </c>
      <c r="AQ146" s="14">
        <v>0</v>
      </c>
      <c r="AR146" s="14"/>
      <c r="AS146" s="14">
        <v>4.9744693408309497E-2</v>
      </c>
      <c r="AT146" s="14">
        <v>2.43148014277728E-2</v>
      </c>
      <c r="AU146" s="14"/>
      <c r="AV146" s="14">
        <v>5.8115543833366902E-2</v>
      </c>
      <c r="AW146" s="14">
        <v>6.46804476673353E-2</v>
      </c>
      <c r="AX146" s="14">
        <v>2.9236274226772201E-2</v>
      </c>
      <c r="AY146" s="14"/>
      <c r="AZ146" s="14">
        <v>0.100547925807533</v>
      </c>
      <c r="BA146" s="14">
        <v>5.7549082890312603E-2</v>
      </c>
      <c r="BB146" s="14">
        <v>5.0084059802462499E-2</v>
      </c>
      <c r="BC146" s="14"/>
      <c r="BD146" s="14">
        <v>2.90547757834657E-2</v>
      </c>
      <c r="BE146" s="14">
        <v>3.6783647562378598E-2</v>
      </c>
      <c r="BF146" s="14"/>
      <c r="BG146" s="14">
        <v>2.9307204439628799E-2</v>
      </c>
      <c r="BH146" s="14">
        <v>3.4629958729599099E-2</v>
      </c>
      <c r="BI146" s="14"/>
      <c r="BJ146" s="14">
        <v>0</v>
      </c>
      <c r="BK146" s="14">
        <v>3.7736754549895501E-2</v>
      </c>
      <c r="BL146" s="14"/>
      <c r="BM146" s="14">
        <v>3.1358101176947199E-2</v>
      </c>
      <c r="BN146" s="14">
        <v>3.4305074609132201E-2</v>
      </c>
      <c r="BO146" s="14"/>
      <c r="BP146" s="14">
        <v>2.9223561274903199E-2</v>
      </c>
      <c r="BQ146" s="14">
        <v>3.54204095875498E-2</v>
      </c>
      <c r="BR146" s="14"/>
      <c r="BS146" s="14">
        <v>4.0537038976155799E-2</v>
      </c>
      <c r="BT146" s="14">
        <v>4.8453512826668703E-2</v>
      </c>
      <c r="BU146" s="14"/>
      <c r="BV146" s="14">
        <v>0</v>
      </c>
      <c r="BW146" s="14">
        <v>5.4783224472460999E-2</v>
      </c>
      <c r="BX146" s="14"/>
      <c r="BY146" s="14">
        <v>7.1738386374822993E-2</v>
      </c>
      <c r="BZ146" s="14">
        <v>2.8761320924618802E-2</v>
      </c>
      <c r="CA146" s="14"/>
      <c r="CB146" s="14">
        <v>3.9647599418817202E-2</v>
      </c>
      <c r="CC146" s="14">
        <v>2.97398818289644E-2</v>
      </c>
    </row>
    <row r="147" spans="2:81" x14ac:dyDescent="0.3">
      <c r="B147" t="s">
        <v>106</v>
      </c>
      <c r="C147" s="14">
        <v>3.5948926279941798E-2</v>
      </c>
      <c r="D147" s="14">
        <v>3.3408558186437599E-2</v>
      </c>
      <c r="E147" s="14">
        <v>3.8499392115579303E-2</v>
      </c>
      <c r="F147" s="14"/>
      <c r="G147" s="14">
        <v>0</v>
      </c>
      <c r="H147" s="14">
        <v>4.51696113326868E-2</v>
      </c>
      <c r="I147" s="14">
        <v>3.8667768096935798E-2</v>
      </c>
      <c r="J147" s="14">
        <v>4.0943003434678799E-2</v>
      </c>
      <c r="K147" s="14">
        <v>5.3479466098713298E-2</v>
      </c>
      <c r="L147" s="14">
        <v>3.4415680198056103E-2</v>
      </c>
      <c r="M147" s="14"/>
      <c r="N147" s="14">
        <v>2.4557020694703099E-2</v>
      </c>
      <c r="O147" s="14">
        <v>5.4272523090378999E-2</v>
      </c>
      <c r="P147" s="14">
        <v>1.3166234063726001E-2</v>
      </c>
      <c r="Q147" s="14">
        <v>4.5403318286167803E-2</v>
      </c>
      <c r="R147" s="14"/>
      <c r="S147" s="14">
        <v>1.9947173498926E-2</v>
      </c>
      <c r="T147" s="14">
        <v>3.70807784296164E-2</v>
      </c>
      <c r="U147" s="14">
        <v>3.96874345651256E-2</v>
      </c>
      <c r="V147" s="14">
        <v>0</v>
      </c>
      <c r="W147" s="14">
        <v>2.6480085890794799E-2</v>
      </c>
      <c r="X147" s="14">
        <v>4.2444519892537301E-2</v>
      </c>
      <c r="Y147" s="14">
        <v>7.45811151863945E-2</v>
      </c>
      <c r="Z147" s="14">
        <v>4.3800404666890502E-2</v>
      </c>
      <c r="AA147" s="14">
        <v>4.2609548117300701E-2</v>
      </c>
      <c r="AB147" s="14">
        <v>5.4655936612065199E-2</v>
      </c>
      <c r="AC147" s="14">
        <v>2.00097065754558E-2</v>
      </c>
      <c r="AD147" s="14">
        <v>3.8164944701826201E-2</v>
      </c>
      <c r="AE147" s="14"/>
      <c r="AF147" s="14">
        <v>2.9013303692071599E-2</v>
      </c>
      <c r="AG147" s="14">
        <v>1.96393505950038E-2</v>
      </c>
      <c r="AH147" s="14">
        <v>9.7421549947074408E-3</v>
      </c>
      <c r="AI147" s="14">
        <v>3.3898198027250602E-2</v>
      </c>
      <c r="AJ147" s="14">
        <v>2.84009033459947E-2</v>
      </c>
      <c r="AK147" s="14">
        <v>9.9692858302933299E-2</v>
      </c>
      <c r="AL147" s="14"/>
      <c r="AM147" s="14">
        <v>4.2215019346133503E-2</v>
      </c>
      <c r="AN147" s="14">
        <v>2.96964142442286E-2</v>
      </c>
      <c r="AO147" s="14">
        <v>4.9228091675664699E-2</v>
      </c>
      <c r="AP147" s="14">
        <v>2.8643526363710901E-2</v>
      </c>
      <c r="AQ147" s="14">
        <v>0</v>
      </c>
      <c r="AR147" s="14"/>
      <c r="AS147" s="14">
        <v>1.05098333938323E-2</v>
      </c>
      <c r="AT147" s="14">
        <v>5.2004843536113302E-2</v>
      </c>
      <c r="AU147" s="14"/>
      <c r="AV147" s="14">
        <v>1.63562552059533E-2</v>
      </c>
      <c r="AW147" s="14">
        <v>3.5216034279891603E-2</v>
      </c>
      <c r="AX147" s="14">
        <v>4.74142633600834E-3</v>
      </c>
      <c r="AY147" s="14"/>
      <c r="AZ147" s="14">
        <v>1.9009203869289198E-2</v>
      </c>
      <c r="BA147" s="14">
        <v>2.1701918018480499E-2</v>
      </c>
      <c r="BB147" s="14">
        <v>2.63213523733777E-2</v>
      </c>
      <c r="BC147" s="14"/>
      <c r="BD147" s="14">
        <v>2.35066067991965E-2</v>
      </c>
      <c r="BE147" s="14">
        <v>4.4332367355627601E-2</v>
      </c>
      <c r="BF147" s="14"/>
      <c r="BG147" s="14">
        <v>2.3424824219932298E-2</v>
      </c>
      <c r="BH147" s="14">
        <v>3.8545526214975201E-2</v>
      </c>
      <c r="BI147" s="14"/>
      <c r="BJ147" s="14">
        <v>4.4710016613282902E-2</v>
      </c>
      <c r="BK147" s="14">
        <v>3.6118735312242703E-2</v>
      </c>
      <c r="BL147" s="14"/>
      <c r="BM147" s="14">
        <v>3.12567077832588E-2</v>
      </c>
      <c r="BN147" s="14">
        <v>3.6898120694574599E-2</v>
      </c>
      <c r="BO147" s="14"/>
      <c r="BP147" s="14">
        <v>1.43768671129351E-2</v>
      </c>
      <c r="BQ147" s="14">
        <v>4.2145946979998801E-2</v>
      </c>
      <c r="BR147" s="14"/>
      <c r="BS147" s="14">
        <v>1.5464262534649401E-2</v>
      </c>
      <c r="BT147" s="14">
        <v>1.18638842389757E-2</v>
      </c>
      <c r="BU147" s="14"/>
      <c r="BV147" s="14">
        <v>1.9258052733424999E-2</v>
      </c>
      <c r="BW147" s="14">
        <v>1.4130987084076599E-2</v>
      </c>
      <c r="BX147" s="14"/>
      <c r="BY147" s="14">
        <v>2.9710928530647902E-2</v>
      </c>
      <c r="BZ147" s="14">
        <v>3.6999058266663401E-2</v>
      </c>
      <c r="CA147" s="14"/>
      <c r="CB147" s="14">
        <v>3.4073863912212302E-2</v>
      </c>
      <c r="CC147" s="14">
        <v>3.6024385243388003E-2</v>
      </c>
    </row>
    <row r="148" spans="2:81" x14ac:dyDescent="0.3">
      <c r="B148" t="s">
        <v>127</v>
      </c>
      <c r="C148" s="14">
        <v>0.80558999127062203</v>
      </c>
      <c r="D148" s="14">
        <v>0.76041343582036003</v>
      </c>
      <c r="E148" s="14">
        <v>0.849323131796764</v>
      </c>
      <c r="F148" s="14"/>
      <c r="G148" s="14">
        <v>0.83956865512850698</v>
      </c>
      <c r="H148" s="14">
        <v>0.82126095064002602</v>
      </c>
      <c r="I148" s="14">
        <v>0.79702419855003404</v>
      </c>
      <c r="J148" s="14">
        <v>0.80387878285948999</v>
      </c>
      <c r="K148" s="14">
        <v>0.79063664089284003</v>
      </c>
      <c r="L148" s="14">
        <v>0.78859594202560801</v>
      </c>
      <c r="M148" s="14"/>
      <c r="N148" s="14">
        <v>0.80112510761811495</v>
      </c>
      <c r="O148" s="14">
        <v>0.77639793324861595</v>
      </c>
      <c r="P148" s="14">
        <v>0.83020338450675502</v>
      </c>
      <c r="Q148" s="14">
        <v>0.82032380959951201</v>
      </c>
      <c r="R148" s="14"/>
      <c r="S148" s="14">
        <v>0.78503596914714502</v>
      </c>
      <c r="T148" s="14">
        <v>0.83180558646229696</v>
      </c>
      <c r="U148" s="14">
        <v>0.84867984826210197</v>
      </c>
      <c r="V148" s="14">
        <v>0.788050125102987</v>
      </c>
      <c r="W148" s="14">
        <v>0.79397370520593602</v>
      </c>
      <c r="X148" s="14">
        <v>0.81250402407105704</v>
      </c>
      <c r="Y148" s="14">
        <v>0.84151641430841795</v>
      </c>
      <c r="Z148" s="14">
        <v>0.813387805694608</v>
      </c>
      <c r="AA148" s="14">
        <v>0.82299903187157797</v>
      </c>
      <c r="AB148" s="14">
        <v>0.70973108320882805</v>
      </c>
      <c r="AC148" s="14">
        <v>0.837722454620485</v>
      </c>
      <c r="AD148" s="14">
        <v>0.79628785366532395</v>
      </c>
      <c r="AE148" s="14"/>
      <c r="AF148" s="14">
        <v>0.85796442637384696</v>
      </c>
      <c r="AG148" s="14">
        <v>0.77348195143981402</v>
      </c>
      <c r="AH148" s="14">
        <v>0.83852275886791094</v>
      </c>
      <c r="AI148" s="14">
        <v>0.79197082059659396</v>
      </c>
      <c r="AJ148" s="14">
        <v>0.79039402981052198</v>
      </c>
      <c r="AK148" s="14">
        <v>0.73420268818705503</v>
      </c>
      <c r="AL148" s="14"/>
      <c r="AM148" s="14">
        <v>0.80162568918971799</v>
      </c>
      <c r="AN148" s="14">
        <v>0.83911042978761896</v>
      </c>
      <c r="AO148" s="14">
        <v>0.77872947027509998</v>
      </c>
      <c r="AP148" s="14">
        <v>0.79747773155912904</v>
      </c>
      <c r="AQ148" s="14">
        <v>0.77643139690042695</v>
      </c>
      <c r="AR148" s="14"/>
      <c r="AS148" s="14">
        <v>0.77981299788512004</v>
      </c>
      <c r="AT148" s="14">
        <v>0.81838389072164097</v>
      </c>
      <c r="AU148" s="14"/>
      <c r="AV148" s="14">
        <v>0.76874201731372704</v>
      </c>
      <c r="AW148" s="14">
        <v>0.776667232307785</v>
      </c>
      <c r="AX148" s="14">
        <v>0.79874664643645099</v>
      </c>
      <c r="AY148" s="14"/>
      <c r="AZ148" s="14">
        <v>0.79760457041972099</v>
      </c>
      <c r="BA148" s="14">
        <v>0.74149159214020299</v>
      </c>
      <c r="BB148" s="14">
        <v>0.77480456730704295</v>
      </c>
      <c r="BC148" s="14"/>
      <c r="BD148" s="14">
        <v>0.81570190055284597</v>
      </c>
      <c r="BE148" s="14">
        <v>0.79825636603885397</v>
      </c>
      <c r="BF148" s="14"/>
      <c r="BG148" s="14">
        <v>0.78669070756721404</v>
      </c>
      <c r="BH148" s="14">
        <v>0.80834892009227999</v>
      </c>
      <c r="BI148" s="14"/>
      <c r="BJ148" s="14">
        <v>0.80916660373425398</v>
      </c>
      <c r="BK148" s="14">
        <v>0.801050439687087</v>
      </c>
      <c r="BL148" s="14"/>
      <c r="BM148" s="14">
        <v>0.87877172990137398</v>
      </c>
      <c r="BN148" s="14">
        <v>0.79783499660684798</v>
      </c>
      <c r="BO148" s="14"/>
      <c r="BP148" s="14">
        <v>0.82168622068487396</v>
      </c>
      <c r="BQ148" s="14">
        <v>0.80293682693016999</v>
      </c>
      <c r="BR148" s="14"/>
      <c r="BS148" s="14">
        <v>0.79948665978370104</v>
      </c>
      <c r="BT148" s="14">
        <v>0.77440852758841805</v>
      </c>
      <c r="BU148" s="14"/>
      <c r="BV148" s="14">
        <v>0.85099306826656096</v>
      </c>
      <c r="BW148" s="14">
        <v>0.781385440059021</v>
      </c>
      <c r="BX148" s="14"/>
      <c r="BY148" s="14">
        <v>0.70234877867339696</v>
      </c>
      <c r="BZ148" s="14">
        <v>0.81797894459801002</v>
      </c>
      <c r="CA148" s="14"/>
      <c r="CB148" s="14">
        <v>0.80457837175761104</v>
      </c>
      <c r="CC148" s="14">
        <v>0.81229960324301798</v>
      </c>
    </row>
    <row r="149" spans="2:81" x14ac:dyDescent="0.3">
      <c r="B149" t="s">
        <v>93</v>
      </c>
      <c r="C149" s="14">
        <v>-0.76964106499067997</v>
      </c>
      <c r="D149" s="14">
        <v>-0.72700487763392296</v>
      </c>
      <c r="E149" s="14">
        <v>-0.81082373968118404</v>
      </c>
      <c r="F149" s="14"/>
      <c r="G149" s="14">
        <v>-0.83956865512850698</v>
      </c>
      <c r="H149" s="14">
        <v>-0.77609133930733998</v>
      </c>
      <c r="I149" s="14">
        <v>-0.75835643045309797</v>
      </c>
      <c r="J149" s="14">
        <v>-0.76293577942481094</v>
      </c>
      <c r="K149" s="14">
        <v>-0.73715717479412701</v>
      </c>
      <c r="L149" s="14">
        <v>-0.75418026182755205</v>
      </c>
      <c r="M149" s="14"/>
      <c r="N149" s="14">
        <v>-0.77656808692341195</v>
      </c>
      <c r="O149" s="14">
        <v>-0.72212541015823695</v>
      </c>
      <c r="P149" s="14">
        <v>-0.81703715044302905</v>
      </c>
      <c r="Q149" s="14">
        <v>-0.77492049131334395</v>
      </c>
      <c r="R149" s="14"/>
      <c r="S149" s="14">
        <v>-0.76508879564821897</v>
      </c>
      <c r="T149" s="14">
        <v>-0.79472480803267997</v>
      </c>
      <c r="U149" s="14">
        <v>-0.80899241369697605</v>
      </c>
      <c r="V149" s="14">
        <v>-0.788050125102987</v>
      </c>
      <c r="W149" s="14">
        <v>-0.76749361931514104</v>
      </c>
      <c r="X149" s="14">
        <v>-0.77005950417851998</v>
      </c>
      <c r="Y149" s="14">
        <v>-0.76693529912202296</v>
      </c>
      <c r="Z149" s="14">
        <v>-0.76958740102771805</v>
      </c>
      <c r="AA149" s="14">
        <v>-0.78038948375427697</v>
      </c>
      <c r="AB149" s="14">
        <v>-0.65507514659676302</v>
      </c>
      <c r="AC149" s="14">
        <v>-0.81771274804502903</v>
      </c>
      <c r="AD149" s="14">
        <v>-0.75812290896349799</v>
      </c>
      <c r="AE149" s="14"/>
      <c r="AF149" s="14">
        <v>-0.82895112268177595</v>
      </c>
      <c r="AG149" s="14">
        <v>-0.75384260084481003</v>
      </c>
      <c r="AH149" s="14">
        <v>-0.82878060387320396</v>
      </c>
      <c r="AI149" s="14">
        <v>-0.75807262256934405</v>
      </c>
      <c r="AJ149" s="14">
        <v>-0.76199312646452699</v>
      </c>
      <c r="AK149" s="14">
        <v>-0.63450982988412197</v>
      </c>
      <c r="AL149" s="14"/>
      <c r="AM149" s="14">
        <v>-0.75941066984358396</v>
      </c>
      <c r="AN149" s="14">
        <v>-0.80941401554339099</v>
      </c>
      <c r="AO149" s="14">
        <v>-0.72950137859943598</v>
      </c>
      <c r="AP149" s="14">
        <v>-0.76883420519541801</v>
      </c>
      <c r="AQ149" s="14">
        <v>-0.77643139690042695</v>
      </c>
      <c r="AR149" s="14"/>
      <c r="AS149" s="14">
        <v>-0.76930316449128699</v>
      </c>
      <c r="AT149" s="14">
        <v>-0.76637904718552696</v>
      </c>
      <c r="AU149" s="14"/>
      <c r="AV149" s="14">
        <v>-0.75238576210777297</v>
      </c>
      <c r="AW149" s="14">
        <v>-0.74145119802789305</v>
      </c>
      <c r="AX149" s="14">
        <v>-0.79400522010044305</v>
      </c>
      <c r="AY149" s="14"/>
      <c r="AZ149" s="14">
        <v>-0.77859536655043105</v>
      </c>
      <c r="BA149" s="14">
        <v>-0.71978967412172201</v>
      </c>
      <c r="BB149" s="14">
        <v>-0.74848321493366499</v>
      </c>
      <c r="BC149" s="14"/>
      <c r="BD149" s="14">
        <v>-0.79219529375365005</v>
      </c>
      <c r="BE149" s="14">
        <v>-0.75392399868322602</v>
      </c>
      <c r="BF149" s="14"/>
      <c r="BG149" s="14">
        <v>-0.76326588334728196</v>
      </c>
      <c r="BH149" s="14">
        <v>-0.76980339387730401</v>
      </c>
      <c r="BI149" s="14"/>
      <c r="BJ149" s="14">
        <v>-0.76445658712097098</v>
      </c>
      <c r="BK149" s="14">
        <v>-0.76493170437484403</v>
      </c>
      <c r="BL149" s="14"/>
      <c r="BM149" s="14">
        <v>-0.84751502211811502</v>
      </c>
      <c r="BN149" s="14">
        <v>-0.76093687591227399</v>
      </c>
      <c r="BO149" s="14"/>
      <c r="BP149" s="14">
        <v>-0.807309353571939</v>
      </c>
      <c r="BQ149" s="14">
        <v>-0.76079087995017103</v>
      </c>
      <c r="BR149" s="14"/>
      <c r="BS149" s="14">
        <v>-0.78402239724905098</v>
      </c>
      <c r="BT149" s="14">
        <v>-0.76254464334944205</v>
      </c>
      <c r="BU149" s="14"/>
      <c r="BV149" s="14">
        <v>-0.831735015533136</v>
      </c>
      <c r="BW149" s="14">
        <v>-0.76725445297494399</v>
      </c>
      <c r="BX149" s="14"/>
      <c r="BY149" s="14">
        <v>-0.67263785014274902</v>
      </c>
      <c r="BZ149" s="14">
        <v>-0.78097988633134596</v>
      </c>
      <c r="CA149" s="14"/>
      <c r="CB149" s="14">
        <v>-0.77050450784539803</v>
      </c>
      <c r="CC149" s="14">
        <v>-0.77627521799962995</v>
      </c>
    </row>
    <row r="150" spans="2:81" x14ac:dyDescent="0.3">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row>
    <row r="151" spans="2:81" x14ac:dyDescent="0.3">
      <c r="B151" s="6" t="s">
        <v>138</v>
      </c>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row>
    <row r="152" spans="2:81" x14ac:dyDescent="0.3">
      <c r="B152" s="24" t="s">
        <v>97</v>
      </c>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row>
    <row r="153" spans="2:81" x14ac:dyDescent="0.3">
      <c r="B153" t="s">
        <v>123</v>
      </c>
      <c r="C153" s="14">
        <v>0.63662534976510099</v>
      </c>
      <c r="D153" s="14">
        <v>0.62298733670374495</v>
      </c>
      <c r="E153" s="14">
        <v>0.65118119879933301</v>
      </c>
      <c r="F153" s="14"/>
      <c r="G153" s="14">
        <v>0.44619179468176701</v>
      </c>
      <c r="H153" s="14">
        <v>0.52407895682836203</v>
      </c>
      <c r="I153" s="14">
        <v>0.60611681697290598</v>
      </c>
      <c r="J153" s="14">
        <v>0.67803259599104904</v>
      </c>
      <c r="K153" s="14">
        <v>0.75438368389788601</v>
      </c>
      <c r="L153" s="14">
        <v>0.76717900545986895</v>
      </c>
      <c r="M153" s="14"/>
      <c r="N153" s="14">
        <v>0.61921953866688295</v>
      </c>
      <c r="O153" s="14">
        <v>0.618505261114354</v>
      </c>
      <c r="P153" s="14">
        <v>0.68189711437132505</v>
      </c>
      <c r="Q153" s="14">
        <v>0.63252257542231105</v>
      </c>
      <c r="R153" s="14"/>
      <c r="S153" s="14">
        <v>0.63088238677254105</v>
      </c>
      <c r="T153" s="14">
        <v>0.62903907216376098</v>
      </c>
      <c r="U153" s="14">
        <v>0.62890235442027997</v>
      </c>
      <c r="V153" s="14">
        <v>0.51780703580264698</v>
      </c>
      <c r="W153" s="14">
        <v>0.76570275680607602</v>
      </c>
      <c r="X153" s="14">
        <v>0.62462442727591305</v>
      </c>
      <c r="Y153" s="14">
        <v>0.74626164449230603</v>
      </c>
      <c r="Z153" s="14">
        <v>0.504477980356411</v>
      </c>
      <c r="AA153" s="14">
        <v>0.64937155837226801</v>
      </c>
      <c r="AB153" s="14">
        <v>0.64249473009852798</v>
      </c>
      <c r="AC153" s="14">
        <v>0.65387312763516103</v>
      </c>
      <c r="AD153" s="14">
        <v>0.59536685998060601</v>
      </c>
      <c r="AE153" s="14"/>
      <c r="AF153" s="14">
        <v>0.59881141980728103</v>
      </c>
      <c r="AG153" s="14">
        <v>0.68775289737401601</v>
      </c>
      <c r="AH153" s="14">
        <v>0.65913541012125099</v>
      </c>
      <c r="AI153" s="14">
        <v>0.654487704389763</v>
      </c>
      <c r="AJ153" s="14">
        <v>0.61481783007560398</v>
      </c>
      <c r="AK153" s="14">
        <v>0.68165898811993397</v>
      </c>
      <c r="AL153" s="14"/>
      <c r="AM153" s="14">
        <v>0.71041190110277697</v>
      </c>
      <c r="AN153" s="14">
        <v>0.66611825697258298</v>
      </c>
      <c r="AO153" s="14">
        <v>0.58033526037476102</v>
      </c>
      <c r="AP153" s="14">
        <v>0.55505212216713196</v>
      </c>
      <c r="AQ153" s="14">
        <v>0.58645597563135099</v>
      </c>
      <c r="AR153" s="14"/>
      <c r="AS153" s="14">
        <v>0.61838027565993303</v>
      </c>
      <c r="AT153" s="14">
        <v>0.64366413823111202</v>
      </c>
      <c r="AU153" s="14"/>
      <c r="AV153" s="14">
        <v>0.68621996804946594</v>
      </c>
      <c r="AW153" s="14">
        <v>0.44667437909895102</v>
      </c>
      <c r="AX153" s="14">
        <v>0.61307800774230004</v>
      </c>
      <c r="AY153" s="14"/>
      <c r="AZ153" s="14">
        <v>0.71759390531504197</v>
      </c>
      <c r="BA153" s="14">
        <v>0.57039477933525995</v>
      </c>
      <c r="BB153" s="14">
        <v>0.64008829071214501</v>
      </c>
      <c r="BC153" s="14"/>
      <c r="BD153" s="14">
        <v>0.64289577334034498</v>
      </c>
      <c r="BE153" s="14">
        <v>0.63131283933618199</v>
      </c>
      <c r="BF153" s="14"/>
      <c r="BG153" s="14">
        <v>0.53802031868202205</v>
      </c>
      <c r="BH153" s="14">
        <v>0.65405492671431698</v>
      </c>
      <c r="BI153" s="14"/>
      <c r="BJ153" s="14">
        <v>0.61106563986432005</v>
      </c>
      <c r="BK153" s="14">
        <v>0.63962718672093799</v>
      </c>
      <c r="BL153" s="14"/>
      <c r="BM153" s="14">
        <v>0.60374513590142798</v>
      </c>
      <c r="BN153" s="14">
        <v>0.64065882818497999</v>
      </c>
      <c r="BO153" s="14"/>
      <c r="BP153" s="14">
        <v>0.72613688696109102</v>
      </c>
      <c r="BQ153" s="14">
        <v>0.61519186568209205</v>
      </c>
      <c r="BR153" s="14"/>
      <c r="BS153" s="14">
        <v>0.52077824532881201</v>
      </c>
      <c r="BT153" s="14">
        <v>0.69197407927938004</v>
      </c>
      <c r="BU153" s="14"/>
      <c r="BV153" s="14">
        <v>0.48734635867561799</v>
      </c>
      <c r="BW153" s="14">
        <v>0.53252742264373598</v>
      </c>
      <c r="BX153" s="14"/>
      <c r="BY153" s="14">
        <v>0.56581240322044901</v>
      </c>
      <c r="BZ153" s="14">
        <v>0.64571345208981301</v>
      </c>
      <c r="CA153" s="14"/>
      <c r="CB153" s="14">
        <v>0.64224866658184099</v>
      </c>
      <c r="CC153" s="14">
        <v>0.635104979171214</v>
      </c>
    </row>
    <row r="154" spans="2:81" x14ac:dyDescent="0.3">
      <c r="B154" t="s">
        <v>124</v>
      </c>
      <c r="C154" s="14">
        <v>0.29681856922334998</v>
      </c>
      <c r="D154" s="14">
        <v>0.302158192798473</v>
      </c>
      <c r="E154" s="14">
        <v>0.29023592476376803</v>
      </c>
      <c r="F154" s="14"/>
      <c r="G154" s="14">
        <v>0.39759629005215003</v>
      </c>
      <c r="H154" s="14">
        <v>0.38084418834014899</v>
      </c>
      <c r="I154" s="14">
        <v>0.33091510661850498</v>
      </c>
      <c r="J154" s="14">
        <v>0.25708380430112399</v>
      </c>
      <c r="K154" s="14">
        <v>0.213287838852844</v>
      </c>
      <c r="L154" s="14">
        <v>0.222044245392791</v>
      </c>
      <c r="M154" s="14"/>
      <c r="N154" s="14">
        <v>0.31656267538789301</v>
      </c>
      <c r="O154" s="14">
        <v>0.31325162628199799</v>
      </c>
      <c r="P154" s="14">
        <v>0.25062865695921499</v>
      </c>
      <c r="Q154" s="14">
        <v>0.299902786387234</v>
      </c>
      <c r="R154" s="14"/>
      <c r="S154" s="14">
        <v>0.32575461186105997</v>
      </c>
      <c r="T154" s="14">
        <v>0.34167674026171402</v>
      </c>
      <c r="U154" s="14">
        <v>0.28232482421268101</v>
      </c>
      <c r="V154" s="14">
        <v>0.39256508165860299</v>
      </c>
      <c r="W154" s="14">
        <v>0.193538727056913</v>
      </c>
      <c r="X154" s="14">
        <v>0.32339901283575301</v>
      </c>
      <c r="Y154" s="14">
        <v>0.22937503066411</v>
      </c>
      <c r="Z154" s="14">
        <v>0.40405704076355897</v>
      </c>
      <c r="AA154" s="14">
        <v>0.260751191460593</v>
      </c>
      <c r="AB154" s="14">
        <v>0.222815035418405</v>
      </c>
      <c r="AC154" s="14">
        <v>0.29037809965304401</v>
      </c>
      <c r="AD154" s="14">
        <v>0.28551037321709399</v>
      </c>
      <c r="AE154" s="14"/>
      <c r="AF154" s="14">
        <v>0.30907823422571701</v>
      </c>
      <c r="AG154" s="14">
        <v>0.268277597065746</v>
      </c>
      <c r="AH154" s="14">
        <v>0.30134377797425699</v>
      </c>
      <c r="AI154" s="14">
        <v>0.28804012834967102</v>
      </c>
      <c r="AJ154" s="14">
        <v>0.30460750216080801</v>
      </c>
      <c r="AK154" s="14">
        <v>0.26389900004875599</v>
      </c>
      <c r="AL154" s="14"/>
      <c r="AM154" s="14">
        <v>0.24470191464442601</v>
      </c>
      <c r="AN154" s="14">
        <v>0.27753360168153701</v>
      </c>
      <c r="AO154" s="14">
        <v>0.33761162275578099</v>
      </c>
      <c r="AP154" s="14">
        <v>0.35153207098052203</v>
      </c>
      <c r="AQ154" s="14">
        <v>0.31889579572280402</v>
      </c>
      <c r="AR154" s="14"/>
      <c r="AS154" s="14">
        <v>0.29475498261454702</v>
      </c>
      <c r="AT154" s="14">
        <v>0.30116353768408599</v>
      </c>
      <c r="AU154" s="14"/>
      <c r="AV154" s="14">
        <v>0.26425485083770001</v>
      </c>
      <c r="AW154" s="14">
        <v>0.376805127846154</v>
      </c>
      <c r="AX154" s="14">
        <v>0.30237209806683502</v>
      </c>
      <c r="AY154" s="14"/>
      <c r="AZ154" s="14">
        <v>0.28240609468495798</v>
      </c>
      <c r="BA154" s="14">
        <v>0.34838162445325899</v>
      </c>
      <c r="BB154" s="14">
        <v>0.25959424280271098</v>
      </c>
      <c r="BC154" s="14"/>
      <c r="BD154" s="14">
        <v>0.27562069866040301</v>
      </c>
      <c r="BE154" s="14">
        <v>0.31184344175885897</v>
      </c>
      <c r="BF154" s="14"/>
      <c r="BG154" s="14">
        <v>0.31321915695268598</v>
      </c>
      <c r="BH154" s="14">
        <v>0.29502175223758897</v>
      </c>
      <c r="BI154" s="14"/>
      <c r="BJ154" s="14">
        <v>0.282732164691609</v>
      </c>
      <c r="BK154" s="14">
        <v>0.29571097619720099</v>
      </c>
      <c r="BL154" s="14"/>
      <c r="BM154" s="14">
        <v>0.27480569084064899</v>
      </c>
      <c r="BN154" s="14">
        <v>0.29947592092873998</v>
      </c>
      <c r="BO154" s="14"/>
      <c r="BP154" s="14">
        <v>0.218306233616825</v>
      </c>
      <c r="BQ154" s="14">
        <v>0.31650492339556302</v>
      </c>
      <c r="BR154" s="14"/>
      <c r="BS154" s="14">
        <v>0.349226134860463</v>
      </c>
      <c r="BT154" s="14">
        <v>0.26272222721532301</v>
      </c>
      <c r="BU154" s="14"/>
      <c r="BV154" s="14">
        <v>0.343195376140425</v>
      </c>
      <c r="BW154" s="14">
        <v>0.35134556216889701</v>
      </c>
      <c r="BX154" s="14"/>
      <c r="BY154" s="14">
        <v>0.29542691538948801</v>
      </c>
      <c r="BZ154" s="14">
        <v>0.29797945857515101</v>
      </c>
      <c r="CA154" s="14"/>
      <c r="CB154" s="14">
        <v>0.28908181272879502</v>
      </c>
      <c r="CC154" s="14">
        <v>0.303834056238657</v>
      </c>
    </row>
    <row r="155" spans="2:81" x14ac:dyDescent="0.3">
      <c r="B155" t="s">
        <v>125</v>
      </c>
      <c r="C155" s="14">
        <v>4.4573036480164301E-2</v>
      </c>
      <c r="D155" s="14">
        <v>4.66479888199531E-2</v>
      </c>
      <c r="E155" s="14">
        <v>4.2633768259443303E-2</v>
      </c>
      <c r="F155" s="14"/>
      <c r="G155" s="14">
        <v>0.112497412454174</v>
      </c>
      <c r="H155" s="14">
        <v>7.2086818975999695E-2</v>
      </c>
      <c r="I155" s="14">
        <v>3.9742912957755797E-2</v>
      </c>
      <c r="J155" s="14">
        <v>3.5046274041066E-2</v>
      </c>
      <c r="K155" s="14">
        <v>1.9878742988236098E-2</v>
      </c>
      <c r="L155" s="14">
        <v>5.1419656091943001E-3</v>
      </c>
      <c r="M155" s="14"/>
      <c r="N155" s="14">
        <v>5.6673532905274E-2</v>
      </c>
      <c r="O155" s="14">
        <v>3.9513793678864997E-2</v>
      </c>
      <c r="P155" s="14">
        <v>4.4797462228217198E-2</v>
      </c>
      <c r="Q155" s="14">
        <v>3.7310821779907598E-2</v>
      </c>
      <c r="R155" s="14"/>
      <c r="S155" s="14">
        <v>4.3363001366399499E-2</v>
      </c>
      <c r="T155" s="14">
        <v>2.9284187574524501E-2</v>
      </c>
      <c r="U155" s="14">
        <v>4.8946518656592101E-2</v>
      </c>
      <c r="V155" s="14">
        <v>5.5788551995236503E-2</v>
      </c>
      <c r="W155" s="14">
        <v>1.4033011478130601E-2</v>
      </c>
      <c r="X155" s="14">
        <v>3.2016143272291901E-2</v>
      </c>
      <c r="Y155" s="14">
        <v>1.1104906094090899E-2</v>
      </c>
      <c r="Z155" s="14">
        <v>7.0035929081593298E-2</v>
      </c>
      <c r="AA155" s="14">
        <v>5.5459976968277702E-2</v>
      </c>
      <c r="AB155" s="14">
        <v>7.6901157050094496E-2</v>
      </c>
      <c r="AC155" s="14">
        <v>5.5748772711795597E-2</v>
      </c>
      <c r="AD155" s="14">
        <v>8.09578221004736E-2</v>
      </c>
      <c r="AE155" s="14"/>
      <c r="AF155" s="14">
        <v>6.0104677001619103E-2</v>
      </c>
      <c r="AG155" s="14">
        <v>3.8603430763211502E-2</v>
      </c>
      <c r="AH155" s="14">
        <v>3.9520811904491797E-2</v>
      </c>
      <c r="AI155" s="14">
        <v>3.3424046568986801E-2</v>
      </c>
      <c r="AJ155" s="14">
        <v>3.8850461567002698E-2</v>
      </c>
      <c r="AK155" s="14">
        <v>4.4341073666262998E-2</v>
      </c>
      <c r="AL155" s="14"/>
      <c r="AM155" s="14">
        <v>2.4200750184321301E-2</v>
      </c>
      <c r="AN155" s="14">
        <v>4.8221146674721202E-2</v>
      </c>
      <c r="AO155" s="14">
        <v>5.0278091577578302E-2</v>
      </c>
      <c r="AP155" s="14">
        <v>7.7760640583642807E-2</v>
      </c>
      <c r="AQ155" s="14">
        <v>4.97479238255331E-2</v>
      </c>
      <c r="AR155" s="14"/>
      <c r="AS155" s="14">
        <v>5.5377197149863402E-2</v>
      </c>
      <c r="AT155" s="14">
        <v>3.86548901153786E-2</v>
      </c>
      <c r="AU155" s="14"/>
      <c r="AV155" s="14">
        <v>3.8270784894345197E-2</v>
      </c>
      <c r="AW155" s="14">
        <v>0.14436964962531801</v>
      </c>
      <c r="AX155" s="14">
        <v>4.3620391143944601E-2</v>
      </c>
      <c r="AY155" s="14"/>
      <c r="AZ155" s="14">
        <v>0</v>
      </c>
      <c r="BA155" s="14">
        <v>8.1223596211480703E-2</v>
      </c>
      <c r="BB155" s="14">
        <v>7.5259724240613696E-2</v>
      </c>
      <c r="BC155" s="14"/>
      <c r="BD155" s="14">
        <v>5.1669072160423102E-2</v>
      </c>
      <c r="BE155" s="14">
        <v>3.9996831634199197E-2</v>
      </c>
      <c r="BF155" s="14"/>
      <c r="BG155" s="14">
        <v>0.105301487192792</v>
      </c>
      <c r="BH155" s="14">
        <v>3.3002924418927097E-2</v>
      </c>
      <c r="BI155" s="14"/>
      <c r="BJ155" s="14">
        <v>4.58017697229769E-2</v>
      </c>
      <c r="BK155" s="14">
        <v>4.56919082017299E-2</v>
      </c>
      <c r="BL155" s="14"/>
      <c r="BM155" s="14">
        <v>6.7330803996406396E-2</v>
      </c>
      <c r="BN155" s="14">
        <v>4.1842266257241502E-2</v>
      </c>
      <c r="BO155" s="14"/>
      <c r="BP155" s="14">
        <v>3.6795401111675098E-2</v>
      </c>
      <c r="BQ155" s="14">
        <v>4.50663584304608E-2</v>
      </c>
      <c r="BR155" s="14"/>
      <c r="BS155" s="14">
        <v>9.2233560600768705E-2</v>
      </c>
      <c r="BT155" s="14">
        <v>2.6055534406266598E-2</v>
      </c>
      <c r="BU155" s="14"/>
      <c r="BV155" s="14">
        <v>0.15174832791123199</v>
      </c>
      <c r="BW155" s="14">
        <v>7.1317913175878406E-2</v>
      </c>
      <c r="BX155" s="14"/>
      <c r="BY155" s="14">
        <v>7.8474080086471998E-2</v>
      </c>
      <c r="BZ155" s="14">
        <v>3.8267647390923101E-2</v>
      </c>
      <c r="CA155" s="14"/>
      <c r="CB155" s="14">
        <v>5.0852357234018798E-2</v>
      </c>
      <c r="CC155" s="14">
        <v>3.6476062179508502E-2</v>
      </c>
    </row>
    <row r="156" spans="2:81" x14ac:dyDescent="0.3">
      <c r="B156" t="s">
        <v>126</v>
      </c>
      <c r="C156" s="14">
        <v>1.1069131663067E-2</v>
      </c>
      <c r="D156" s="14">
        <v>1.4467392832487699E-2</v>
      </c>
      <c r="E156" s="14">
        <v>7.7725266888101696E-3</v>
      </c>
      <c r="F156" s="14"/>
      <c r="G156" s="14">
        <v>3.6595661687558498E-2</v>
      </c>
      <c r="H156" s="14">
        <v>5.74678034235215E-3</v>
      </c>
      <c r="I156" s="14">
        <v>1.1724643126293E-2</v>
      </c>
      <c r="J156" s="14">
        <v>1.22591572355603E-2</v>
      </c>
      <c r="K156" s="14">
        <v>6.3294480457160296E-3</v>
      </c>
      <c r="L156" s="14">
        <v>0</v>
      </c>
      <c r="M156" s="14"/>
      <c r="N156" s="14">
        <v>3.8508891435587202E-3</v>
      </c>
      <c r="O156" s="14">
        <v>1.05146809177964E-2</v>
      </c>
      <c r="P156" s="14">
        <v>1.8387708151833E-2</v>
      </c>
      <c r="Q156" s="14">
        <v>1.31632844009136E-2</v>
      </c>
      <c r="R156" s="14"/>
      <c r="S156" s="14">
        <v>0</v>
      </c>
      <c r="T156" s="14">
        <v>0</v>
      </c>
      <c r="U156" s="14">
        <v>2.51642267908757E-2</v>
      </c>
      <c r="V156" s="14">
        <v>3.38393305435137E-2</v>
      </c>
      <c r="W156" s="14">
        <v>2.67255046588801E-2</v>
      </c>
      <c r="X156" s="14">
        <v>0</v>
      </c>
      <c r="Y156" s="14">
        <v>0</v>
      </c>
      <c r="Z156" s="14">
        <v>0</v>
      </c>
      <c r="AA156" s="14">
        <v>7.8501864081960797E-3</v>
      </c>
      <c r="AB156" s="14">
        <v>3.6045658217129802E-2</v>
      </c>
      <c r="AC156" s="14">
        <v>0</v>
      </c>
      <c r="AD156" s="14">
        <v>0</v>
      </c>
      <c r="AE156" s="14"/>
      <c r="AF156" s="14">
        <v>1.7778269440102301E-2</v>
      </c>
      <c r="AG156" s="14">
        <v>5.3660747970270904E-3</v>
      </c>
      <c r="AH156" s="14">
        <v>0</v>
      </c>
      <c r="AI156" s="14">
        <v>1.25140755872998E-2</v>
      </c>
      <c r="AJ156" s="14">
        <v>1.3880898210056799E-2</v>
      </c>
      <c r="AK156" s="14">
        <v>0</v>
      </c>
      <c r="AL156" s="14"/>
      <c r="AM156" s="14">
        <v>1.15554021793656E-2</v>
      </c>
      <c r="AN156" s="14">
        <v>4.3204772998124497E-3</v>
      </c>
      <c r="AO156" s="14">
        <v>1.27620769639539E-2</v>
      </c>
      <c r="AP156" s="14">
        <v>7.7144933690747102E-3</v>
      </c>
      <c r="AQ156" s="14">
        <v>0</v>
      </c>
      <c r="AR156" s="14"/>
      <c r="AS156" s="14">
        <v>2.39287489075099E-2</v>
      </c>
      <c r="AT156" s="14">
        <v>3.3930037312261698E-3</v>
      </c>
      <c r="AU156" s="14"/>
      <c r="AV156" s="14">
        <v>0</v>
      </c>
      <c r="AW156" s="14">
        <v>3.2150843429577303E-2</v>
      </c>
      <c r="AX156" s="14">
        <v>3.6569230273952001E-2</v>
      </c>
      <c r="AY156" s="14"/>
      <c r="AZ156" s="14">
        <v>0</v>
      </c>
      <c r="BA156" s="14">
        <v>0</v>
      </c>
      <c r="BB156" s="14">
        <v>1.6324025563231599E-2</v>
      </c>
      <c r="BC156" s="14"/>
      <c r="BD156" s="14">
        <v>2.2695811091359899E-2</v>
      </c>
      <c r="BE156" s="14">
        <v>3.3759442474365102E-3</v>
      </c>
      <c r="BF156" s="14"/>
      <c r="BG156" s="14">
        <v>3.1177653532698101E-2</v>
      </c>
      <c r="BH156" s="14">
        <v>7.2208084344838001E-3</v>
      </c>
      <c r="BI156" s="14"/>
      <c r="BJ156" s="14">
        <v>4.8556615997798501E-2</v>
      </c>
      <c r="BK156" s="14">
        <v>7.8413619071176204E-3</v>
      </c>
      <c r="BL156" s="14"/>
      <c r="BM156" s="14">
        <v>3.2515872991790797E-2</v>
      </c>
      <c r="BN156" s="14">
        <v>9.0120845212787303E-3</v>
      </c>
      <c r="BO156" s="14"/>
      <c r="BP156" s="14">
        <v>9.5188311955688408E-3</v>
      </c>
      <c r="BQ156" s="14">
        <v>1.1682186442098799E-2</v>
      </c>
      <c r="BR156" s="14"/>
      <c r="BS156" s="14">
        <v>3.3156652099573497E-2</v>
      </c>
      <c r="BT156" s="14">
        <v>1.13620042622339E-2</v>
      </c>
      <c r="BU156" s="14"/>
      <c r="BV156" s="14">
        <v>0</v>
      </c>
      <c r="BW156" s="14">
        <v>4.4809102011488001E-2</v>
      </c>
      <c r="BX156" s="14"/>
      <c r="BY156" s="14">
        <v>4.1198558676255E-2</v>
      </c>
      <c r="BZ156" s="14">
        <v>7.9028996094821398E-3</v>
      </c>
      <c r="CA156" s="14"/>
      <c r="CB156" s="14">
        <v>8.9536238763297006E-3</v>
      </c>
      <c r="CC156" s="14">
        <v>1.23884791888394E-2</v>
      </c>
    </row>
    <row r="157" spans="2:81" x14ac:dyDescent="0.3">
      <c r="B157" t="s">
        <v>106</v>
      </c>
      <c r="C157" s="14">
        <v>1.0913912868317501E-2</v>
      </c>
      <c r="D157" s="14">
        <v>1.37390888453418E-2</v>
      </c>
      <c r="E157" s="14">
        <v>8.1765814886453209E-3</v>
      </c>
      <c r="F157" s="14"/>
      <c r="G157" s="14">
        <v>7.1188411243505298E-3</v>
      </c>
      <c r="H157" s="14">
        <v>1.72432555131369E-2</v>
      </c>
      <c r="I157" s="14">
        <v>1.15005203245402E-2</v>
      </c>
      <c r="J157" s="14">
        <v>1.7578168431200799E-2</v>
      </c>
      <c r="K157" s="14">
        <v>6.1202862153179197E-3</v>
      </c>
      <c r="L157" s="14">
        <v>5.6347835381453798E-3</v>
      </c>
      <c r="M157" s="14"/>
      <c r="N157" s="14">
        <v>3.6933638963909301E-3</v>
      </c>
      <c r="O157" s="14">
        <v>1.82146380069865E-2</v>
      </c>
      <c r="P157" s="14">
        <v>4.2890582894092397E-3</v>
      </c>
      <c r="Q157" s="14">
        <v>1.7100532009633101E-2</v>
      </c>
      <c r="R157" s="14"/>
      <c r="S157" s="14">
        <v>0</v>
      </c>
      <c r="T157" s="14">
        <v>0</v>
      </c>
      <c r="U157" s="14">
        <v>1.4662075919570699E-2</v>
      </c>
      <c r="V157" s="14">
        <v>0</v>
      </c>
      <c r="W157" s="14">
        <v>0</v>
      </c>
      <c r="X157" s="14">
        <v>1.9960416616042E-2</v>
      </c>
      <c r="Y157" s="14">
        <v>1.32584187494928E-2</v>
      </c>
      <c r="Z157" s="14">
        <v>2.1429049798436298E-2</v>
      </c>
      <c r="AA157" s="14">
        <v>2.6567086790664999E-2</v>
      </c>
      <c r="AB157" s="14">
        <v>2.1743419215842101E-2</v>
      </c>
      <c r="AC157" s="14">
        <v>0</v>
      </c>
      <c r="AD157" s="14">
        <v>3.8164944701826201E-2</v>
      </c>
      <c r="AE157" s="14"/>
      <c r="AF157" s="14">
        <v>1.4227399525280701E-2</v>
      </c>
      <c r="AG157" s="14">
        <v>0</v>
      </c>
      <c r="AH157" s="14">
        <v>0</v>
      </c>
      <c r="AI157" s="14">
        <v>1.15340451042795E-2</v>
      </c>
      <c r="AJ157" s="14">
        <v>2.78433079865292E-2</v>
      </c>
      <c r="AK157" s="14">
        <v>1.01009381650469E-2</v>
      </c>
      <c r="AL157" s="14"/>
      <c r="AM157" s="14">
        <v>9.1300318891105701E-3</v>
      </c>
      <c r="AN157" s="14">
        <v>3.8065173713456501E-3</v>
      </c>
      <c r="AO157" s="14">
        <v>1.90129483279259E-2</v>
      </c>
      <c r="AP157" s="14">
        <v>7.9406728996287198E-3</v>
      </c>
      <c r="AQ157" s="14">
        <v>4.4900304820312098E-2</v>
      </c>
      <c r="AR157" s="14"/>
      <c r="AS157" s="14">
        <v>7.5587956681466197E-3</v>
      </c>
      <c r="AT157" s="14">
        <v>1.31244302381973E-2</v>
      </c>
      <c r="AU157" s="14"/>
      <c r="AV157" s="14">
        <v>1.12543962184885E-2</v>
      </c>
      <c r="AW157" s="14">
        <v>0</v>
      </c>
      <c r="AX157" s="14">
        <v>4.3602727729690803E-3</v>
      </c>
      <c r="AY157" s="14"/>
      <c r="AZ157" s="14">
        <v>0</v>
      </c>
      <c r="BA157" s="14">
        <v>0</v>
      </c>
      <c r="BB157" s="14">
        <v>8.7337166812986398E-3</v>
      </c>
      <c r="BC157" s="14"/>
      <c r="BD157" s="14">
        <v>7.1186447474691503E-3</v>
      </c>
      <c r="BE157" s="14">
        <v>1.3470943023323601E-2</v>
      </c>
      <c r="BF157" s="14"/>
      <c r="BG157" s="14">
        <v>1.22813836398021E-2</v>
      </c>
      <c r="BH157" s="14">
        <v>1.0699588194683401E-2</v>
      </c>
      <c r="BI157" s="14"/>
      <c r="BJ157" s="14">
        <v>1.18438097232957E-2</v>
      </c>
      <c r="BK157" s="14">
        <v>1.11285669730139E-2</v>
      </c>
      <c r="BL157" s="14"/>
      <c r="BM157" s="14">
        <v>2.1602496269726001E-2</v>
      </c>
      <c r="BN157" s="14">
        <v>9.0109001077598797E-3</v>
      </c>
      <c r="BO157" s="14"/>
      <c r="BP157" s="14">
        <v>9.2426471148397207E-3</v>
      </c>
      <c r="BQ157" s="14">
        <v>1.15546660497858E-2</v>
      </c>
      <c r="BR157" s="14"/>
      <c r="BS157" s="14">
        <v>4.6054071103829204E-3</v>
      </c>
      <c r="BT157" s="14">
        <v>7.8861548367960693E-3</v>
      </c>
      <c r="BU157" s="14"/>
      <c r="BV157" s="14">
        <v>1.7709937272725299E-2</v>
      </c>
      <c r="BW157" s="14">
        <v>0</v>
      </c>
      <c r="BX157" s="14"/>
      <c r="BY157" s="14">
        <v>1.9088042627335499E-2</v>
      </c>
      <c r="BZ157" s="14">
        <v>1.01365423346307E-2</v>
      </c>
      <c r="CA157" s="14"/>
      <c r="CB157" s="14">
        <v>8.8635395790155197E-3</v>
      </c>
      <c r="CC157" s="14">
        <v>1.21964232217811E-2</v>
      </c>
    </row>
    <row r="158" spans="2:81" x14ac:dyDescent="0.3">
      <c r="B158" t="s">
        <v>127</v>
      </c>
      <c r="C158" s="14">
        <v>0.93344391898845103</v>
      </c>
      <c r="D158" s="14">
        <v>0.92514552950221696</v>
      </c>
      <c r="E158" s="14">
        <v>0.94141712356310103</v>
      </c>
      <c r="F158" s="14"/>
      <c r="G158" s="14">
        <v>0.84378808473391698</v>
      </c>
      <c r="H158" s="14">
        <v>0.90492314516851102</v>
      </c>
      <c r="I158" s="14">
        <v>0.93703192359141096</v>
      </c>
      <c r="J158" s="14">
        <v>0.93511640029217302</v>
      </c>
      <c r="K158" s="14">
        <v>0.96767152275072998</v>
      </c>
      <c r="L158" s="14">
        <v>0.98922325085266005</v>
      </c>
      <c r="M158" s="14"/>
      <c r="N158" s="14">
        <v>0.93578221405477602</v>
      </c>
      <c r="O158" s="14">
        <v>0.93175688739635198</v>
      </c>
      <c r="P158" s="14">
        <v>0.93252577133054104</v>
      </c>
      <c r="Q158" s="14">
        <v>0.93242536180954605</v>
      </c>
      <c r="R158" s="14"/>
      <c r="S158" s="14">
        <v>0.95663699863360097</v>
      </c>
      <c r="T158" s="14">
        <v>0.970715812425476</v>
      </c>
      <c r="U158" s="14">
        <v>0.91122717863296199</v>
      </c>
      <c r="V158" s="14">
        <v>0.91037211746125002</v>
      </c>
      <c r="W158" s="14">
        <v>0.95924148386298902</v>
      </c>
      <c r="X158" s="14">
        <v>0.94802344011166595</v>
      </c>
      <c r="Y158" s="14">
        <v>0.97563667515641594</v>
      </c>
      <c r="Z158" s="14">
        <v>0.90853502111996998</v>
      </c>
      <c r="AA158" s="14">
        <v>0.91012274983286101</v>
      </c>
      <c r="AB158" s="14">
        <v>0.86530976551693395</v>
      </c>
      <c r="AC158" s="14">
        <v>0.94425122728820399</v>
      </c>
      <c r="AD158" s="14">
        <v>0.88087723319769995</v>
      </c>
      <c r="AE158" s="14"/>
      <c r="AF158" s="14">
        <v>0.90788965403299804</v>
      </c>
      <c r="AG158" s="14">
        <v>0.95603049443976196</v>
      </c>
      <c r="AH158" s="14">
        <v>0.96047918809550803</v>
      </c>
      <c r="AI158" s="14">
        <v>0.94252783273943397</v>
      </c>
      <c r="AJ158" s="14">
        <v>0.91942533223641099</v>
      </c>
      <c r="AK158" s="14">
        <v>0.94555798816868997</v>
      </c>
      <c r="AL158" s="14"/>
      <c r="AM158" s="14">
        <v>0.955113815747203</v>
      </c>
      <c r="AN158" s="14">
        <v>0.94365185865412105</v>
      </c>
      <c r="AO158" s="14">
        <v>0.91794688313054196</v>
      </c>
      <c r="AP158" s="14">
        <v>0.90658419314765404</v>
      </c>
      <c r="AQ158" s="14">
        <v>0.90535177135415501</v>
      </c>
      <c r="AR158" s="14"/>
      <c r="AS158" s="14">
        <v>0.91313525827448006</v>
      </c>
      <c r="AT158" s="14">
        <v>0.94482767591519801</v>
      </c>
      <c r="AU158" s="14"/>
      <c r="AV158" s="14">
        <v>0.95047481888716601</v>
      </c>
      <c r="AW158" s="14">
        <v>0.82347950694510397</v>
      </c>
      <c r="AX158" s="14">
        <v>0.915450105809134</v>
      </c>
      <c r="AY158" s="14"/>
      <c r="AZ158" s="14">
        <v>1</v>
      </c>
      <c r="BA158" s="14">
        <v>0.91877640378851899</v>
      </c>
      <c r="BB158" s="14">
        <v>0.89968253351485605</v>
      </c>
      <c r="BC158" s="14"/>
      <c r="BD158" s="14">
        <v>0.91851647200074804</v>
      </c>
      <c r="BE158" s="14">
        <v>0.94315628109504102</v>
      </c>
      <c r="BF158" s="14"/>
      <c r="BG158" s="14">
        <v>0.85123947563470803</v>
      </c>
      <c r="BH158" s="14">
        <v>0.94907667895190595</v>
      </c>
      <c r="BI158" s="14"/>
      <c r="BJ158" s="14">
        <v>0.89379780455592905</v>
      </c>
      <c r="BK158" s="14">
        <v>0.93533816291813898</v>
      </c>
      <c r="BL158" s="14"/>
      <c r="BM158" s="14">
        <v>0.87855082674207696</v>
      </c>
      <c r="BN158" s="14">
        <v>0.94013474911371997</v>
      </c>
      <c r="BO158" s="14"/>
      <c r="BP158" s="14">
        <v>0.94444312057791602</v>
      </c>
      <c r="BQ158" s="14">
        <v>0.93169678907765496</v>
      </c>
      <c r="BR158" s="14"/>
      <c r="BS158" s="14">
        <v>0.87000438018927495</v>
      </c>
      <c r="BT158" s="14">
        <v>0.95469630649470305</v>
      </c>
      <c r="BU158" s="14"/>
      <c r="BV158" s="14">
        <v>0.83054173481604199</v>
      </c>
      <c r="BW158" s="14">
        <v>0.88387298481263299</v>
      </c>
      <c r="BX158" s="14"/>
      <c r="BY158" s="14">
        <v>0.86123931860993796</v>
      </c>
      <c r="BZ158" s="14">
        <v>0.94369291066496397</v>
      </c>
      <c r="CA158" s="14"/>
      <c r="CB158" s="14">
        <v>0.93133047931063595</v>
      </c>
      <c r="CC158" s="14">
        <v>0.938939035409871</v>
      </c>
    </row>
    <row r="159" spans="2:81" x14ac:dyDescent="0.3">
      <c r="B159" t="s">
        <v>93</v>
      </c>
      <c r="C159" s="14">
        <v>-0.92253000612013403</v>
      </c>
      <c r="D159" s="14">
        <v>-0.91140644065687604</v>
      </c>
      <c r="E159" s="14">
        <v>-0.93324054207445595</v>
      </c>
      <c r="F159" s="14"/>
      <c r="G159" s="14">
        <v>-0.83666924360956596</v>
      </c>
      <c r="H159" s="14">
        <v>-0.88767988965537403</v>
      </c>
      <c r="I159" s="14">
        <v>-0.925531403266871</v>
      </c>
      <c r="J159" s="14">
        <v>-0.91753823186097205</v>
      </c>
      <c r="K159" s="14">
        <v>-0.96155123653541197</v>
      </c>
      <c r="L159" s="14">
        <v>-0.98358846731451499</v>
      </c>
      <c r="M159" s="14"/>
      <c r="N159" s="14">
        <v>-0.93208885015838505</v>
      </c>
      <c r="O159" s="14">
        <v>-0.91354224938936601</v>
      </c>
      <c r="P159" s="14">
        <v>-0.92823671304113098</v>
      </c>
      <c r="Q159" s="14">
        <v>-0.91532482979991303</v>
      </c>
      <c r="R159" s="14"/>
      <c r="S159" s="14">
        <v>-0.95663699863360097</v>
      </c>
      <c r="T159" s="14">
        <v>-0.970715812425476</v>
      </c>
      <c r="U159" s="14">
        <v>-0.89656510271339096</v>
      </c>
      <c r="V159" s="14">
        <v>-0.91037211746125002</v>
      </c>
      <c r="W159" s="14">
        <v>-0.95924148386298902</v>
      </c>
      <c r="X159" s="14">
        <v>-0.92806302349562397</v>
      </c>
      <c r="Y159" s="14">
        <v>-0.96237825640692398</v>
      </c>
      <c r="Z159" s="14">
        <v>-0.88710597132153401</v>
      </c>
      <c r="AA159" s="14">
        <v>-0.88355566304219602</v>
      </c>
      <c r="AB159" s="14">
        <v>-0.84356634630109195</v>
      </c>
      <c r="AC159" s="14">
        <v>-0.94425122728820399</v>
      </c>
      <c r="AD159" s="14">
        <v>-0.84271228849587398</v>
      </c>
      <c r="AE159" s="14"/>
      <c r="AF159" s="14">
        <v>-0.89366225450771697</v>
      </c>
      <c r="AG159" s="14">
        <v>-0.95603049443976196</v>
      </c>
      <c r="AH159" s="14">
        <v>-0.96047918809550803</v>
      </c>
      <c r="AI159" s="14">
        <v>-0.93099378763515395</v>
      </c>
      <c r="AJ159" s="14">
        <v>-0.89158202424988198</v>
      </c>
      <c r="AK159" s="14">
        <v>-0.93545705000364299</v>
      </c>
      <c r="AL159" s="14"/>
      <c r="AM159" s="14">
        <v>-0.94598378385809201</v>
      </c>
      <c r="AN159" s="14">
        <v>-0.93984534128277497</v>
      </c>
      <c r="AO159" s="14">
        <v>-0.89893393480261596</v>
      </c>
      <c r="AP159" s="14">
        <v>-0.89864352024802496</v>
      </c>
      <c r="AQ159" s="14">
        <v>-0.86045146653384297</v>
      </c>
      <c r="AR159" s="14"/>
      <c r="AS159" s="14">
        <v>-0.90557646260633295</v>
      </c>
      <c r="AT159" s="14">
        <v>-0.93170324567700102</v>
      </c>
      <c r="AU159" s="14"/>
      <c r="AV159" s="14">
        <v>-0.939220422668678</v>
      </c>
      <c r="AW159" s="14">
        <v>-0.82347950694510397</v>
      </c>
      <c r="AX159" s="14">
        <v>-0.91108983303616498</v>
      </c>
      <c r="AY159" s="14"/>
      <c r="AZ159" s="14">
        <v>-1</v>
      </c>
      <c r="BA159" s="14">
        <v>-0.91877640378851899</v>
      </c>
      <c r="BB159" s="14">
        <v>-0.89094881683355698</v>
      </c>
      <c r="BC159" s="14"/>
      <c r="BD159" s="14">
        <v>-0.911397827253279</v>
      </c>
      <c r="BE159" s="14">
        <v>-0.92968533807171705</v>
      </c>
      <c r="BF159" s="14"/>
      <c r="BG159" s="14">
        <v>-0.83895809199490601</v>
      </c>
      <c r="BH159" s="14">
        <v>-0.93837709075722198</v>
      </c>
      <c r="BI159" s="14"/>
      <c r="BJ159" s="14">
        <v>-0.88195399483263304</v>
      </c>
      <c r="BK159" s="14">
        <v>-0.92420959594512497</v>
      </c>
      <c r="BL159" s="14"/>
      <c r="BM159" s="14">
        <v>-0.85694833047235097</v>
      </c>
      <c r="BN159" s="14">
        <v>-0.93112384900596001</v>
      </c>
      <c r="BO159" s="14"/>
      <c r="BP159" s="14">
        <v>-0.935200473463077</v>
      </c>
      <c r="BQ159" s="14">
        <v>-0.92014212302786902</v>
      </c>
      <c r="BR159" s="14"/>
      <c r="BS159" s="14">
        <v>-0.86539897307889202</v>
      </c>
      <c r="BT159" s="14">
        <v>-0.94681015165790705</v>
      </c>
      <c r="BU159" s="14"/>
      <c r="BV159" s="14">
        <v>-0.81283179754331703</v>
      </c>
      <c r="BW159" s="14">
        <v>-0.88387298481263299</v>
      </c>
      <c r="BX159" s="14"/>
      <c r="BY159" s="14">
        <v>-0.84215127598260198</v>
      </c>
      <c r="BZ159" s="14">
        <v>-0.93355636833033295</v>
      </c>
      <c r="CA159" s="14"/>
      <c r="CB159" s="14">
        <v>-0.92246693973162097</v>
      </c>
      <c r="CC159" s="14">
        <v>-0.92674261218808995</v>
      </c>
    </row>
    <row r="160" spans="2:81" x14ac:dyDescent="0.3">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row>
    <row r="161" spans="2:81" x14ac:dyDescent="0.3">
      <c r="B161" s="6" t="s">
        <v>139</v>
      </c>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row>
    <row r="162" spans="2:81" x14ac:dyDescent="0.3">
      <c r="B162" s="24" t="s">
        <v>97</v>
      </c>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row>
    <row r="163" spans="2:81" x14ac:dyDescent="0.3">
      <c r="B163" t="s">
        <v>123</v>
      </c>
      <c r="C163" s="14">
        <v>0.39832869031464702</v>
      </c>
      <c r="D163" s="14">
        <v>0.36438456431023197</v>
      </c>
      <c r="E163" s="14">
        <v>0.43224807766059498</v>
      </c>
      <c r="F163" s="14"/>
      <c r="G163" s="14">
        <v>0.30166268821056902</v>
      </c>
      <c r="H163" s="14">
        <v>0.33768628772867798</v>
      </c>
      <c r="I163" s="14">
        <v>0.38255872089272103</v>
      </c>
      <c r="J163" s="14">
        <v>0.39955035360245</v>
      </c>
      <c r="K163" s="14">
        <v>0.47238688077880903</v>
      </c>
      <c r="L163" s="14">
        <v>0.474194798121017</v>
      </c>
      <c r="M163" s="14"/>
      <c r="N163" s="14">
        <v>0.42230696459351202</v>
      </c>
      <c r="O163" s="14">
        <v>0.38999004877006399</v>
      </c>
      <c r="P163" s="14">
        <v>0.39653766942080199</v>
      </c>
      <c r="Q163" s="14">
        <v>0.377081646629853</v>
      </c>
      <c r="R163" s="14"/>
      <c r="S163" s="14">
        <v>0.37094960829656498</v>
      </c>
      <c r="T163" s="14">
        <v>0.423475614760425</v>
      </c>
      <c r="U163" s="14">
        <v>0.48086361063865601</v>
      </c>
      <c r="V163" s="14">
        <v>0.26255521377421298</v>
      </c>
      <c r="W163" s="14">
        <v>0.39590811324705499</v>
      </c>
      <c r="X163" s="14">
        <v>0.376472222430557</v>
      </c>
      <c r="Y163" s="14">
        <v>0.45682148691522001</v>
      </c>
      <c r="Z163" s="14">
        <v>0.45670811102660702</v>
      </c>
      <c r="AA163" s="14">
        <v>0.36350404228065603</v>
      </c>
      <c r="AB163" s="14">
        <v>0.36353799373793699</v>
      </c>
      <c r="AC163" s="14">
        <v>0.49032384332591</v>
      </c>
      <c r="AD163" s="14">
        <v>0.523367126400616</v>
      </c>
      <c r="AE163" s="14"/>
      <c r="AF163" s="14">
        <v>0.428573497594744</v>
      </c>
      <c r="AG163" s="14">
        <v>0.36704536660591802</v>
      </c>
      <c r="AH163" s="14">
        <v>0.43551869013906302</v>
      </c>
      <c r="AI163" s="14">
        <v>0.349190541861787</v>
      </c>
      <c r="AJ163" s="14">
        <v>0.48405934550045399</v>
      </c>
      <c r="AK163" s="14">
        <v>0.33217231058271202</v>
      </c>
      <c r="AL163" s="14"/>
      <c r="AM163" s="14">
        <v>0.39617442101373701</v>
      </c>
      <c r="AN163" s="14">
        <v>0.42778987197177698</v>
      </c>
      <c r="AO163" s="14">
        <v>0.36971388575954101</v>
      </c>
      <c r="AP163" s="14">
        <v>0.40139213114674099</v>
      </c>
      <c r="AQ163" s="14">
        <v>0.37207804202140399</v>
      </c>
      <c r="AR163" s="14"/>
      <c r="AS163" s="14">
        <v>0.380296282815338</v>
      </c>
      <c r="AT163" s="14">
        <v>0.40779602208693899</v>
      </c>
      <c r="AU163" s="14"/>
      <c r="AV163" s="14">
        <v>0.41158800426231901</v>
      </c>
      <c r="AW163" s="14">
        <v>0.36441325700497001</v>
      </c>
      <c r="AX163" s="14">
        <v>0.36064623719757799</v>
      </c>
      <c r="AY163" s="14"/>
      <c r="AZ163" s="14">
        <v>0.38286024281334402</v>
      </c>
      <c r="BA163" s="14">
        <v>0.32667358562098098</v>
      </c>
      <c r="BB163" s="14">
        <v>0.43524584601204502</v>
      </c>
      <c r="BC163" s="14"/>
      <c r="BD163" s="14">
        <v>0.40086155647034799</v>
      </c>
      <c r="BE163" s="14">
        <v>0.39789991233688998</v>
      </c>
      <c r="BF163" s="14"/>
      <c r="BG163" s="14">
        <v>0.32867507996589501</v>
      </c>
      <c r="BH163" s="14">
        <v>0.41369491943467601</v>
      </c>
      <c r="BI163" s="14"/>
      <c r="BJ163" s="14">
        <v>0.32657675311636403</v>
      </c>
      <c r="BK163" s="14">
        <v>0.39946533883912799</v>
      </c>
      <c r="BL163" s="14"/>
      <c r="BM163" s="14">
        <v>0.46213886208299099</v>
      </c>
      <c r="BN163" s="14">
        <v>0.39365514675452901</v>
      </c>
      <c r="BO163" s="14"/>
      <c r="BP163" s="14">
        <v>0.46038126724086997</v>
      </c>
      <c r="BQ163" s="14">
        <v>0.38574853172547502</v>
      </c>
      <c r="BR163" s="14"/>
      <c r="BS163" s="14">
        <v>0.39392343336160002</v>
      </c>
      <c r="BT163" s="14">
        <v>0.365751376926787</v>
      </c>
      <c r="BU163" s="14"/>
      <c r="BV163" s="14">
        <v>0.42439684965074898</v>
      </c>
      <c r="BW163" s="14">
        <v>0.38321396981600903</v>
      </c>
      <c r="BX163" s="14"/>
      <c r="BY163" s="14">
        <v>0.25259495153618999</v>
      </c>
      <c r="BZ163" s="14">
        <v>0.41295980969493701</v>
      </c>
      <c r="CA163" s="14"/>
      <c r="CB163" s="14">
        <v>0.41862862680514001</v>
      </c>
      <c r="CC163" s="14">
        <v>0.38707018178751901</v>
      </c>
    </row>
    <row r="164" spans="2:81" x14ac:dyDescent="0.3">
      <c r="B164" t="s">
        <v>124</v>
      </c>
      <c r="C164" s="14">
        <v>0.412073301211133</v>
      </c>
      <c r="D164" s="14">
        <v>0.43159566168035501</v>
      </c>
      <c r="E164" s="14">
        <v>0.39186661977229498</v>
      </c>
      <c r="F164" s="14"/>
      <c r="G164" s="14">
        <v>0.42580261658900198</v>
      </c>
      <c r="H164" s="14">
        <v>0.43687782395380298</v>
      </c>
      <c r="I164" s="14">
        <v>0.40792391747527101</v>
      </c>
      <c r="J164" s="14">
        <v>0.434013052356442</v>
      </c>
      <c r="K164" s="14">
        <v>0.39718577365187302</v>
      </c>
      <c r="L164" s="14">
        <v>0.378288305049092</v>
      </c>
      <c r="M164" s="14"/>
      <c r="N164" s="14">
        <v>0.42036975524681403</v>
      </c>
      <c r="O164" s="14">
        <v>0.46247209118098498</v>
      </c>
      <c r="P164" s="14">
        <v>0.38173979596067498</v>
      </c>
      <c r="Q164" s="14">
        <v>0.38409542279603298</v>
      </c>
      <c r="R164" s="14"/>
      <c r="S164" s="14">
        <v>0.41503317227772801</v>
      </c>
      <c r="T164" s="14">
        <v>0.44660806591095698</v>
      </c>
      <c r="U164" s="14">
        <v>0.38162513741854998</v>
      </c>
      <c r="V164" s="14">
        <v>0.57447823920159702</v>
      </c>
      <c r="W164" s="14">
        <v>0.362336415994784</v>
      </c>
      <c r="X164" s="14">
        <v>0.397790653510665</v>
      </c>
      <c r="Y164" s="14">
        <v>0.38378351563103802</v>
      </c>
      <c r="Z164" s="14">
        <v>0.45444557570600702</v>
      </c>
      <c r="AA164" s="14">
        <v>0.39066992848211202</v>
      </c>
      <c r="AB164" s="14">
        <v>0.38015632351411299</v>
      </c>
      <c r="AC164" s="14">
        <v>0.34220494563461901</v>
      </c>
      <c r="AD164" s="14">
        <v>0.31050364663584601</v>
      </c>
      <c r="AE164" s="14"/>
      <c r="AF164" s="14">
        <v>0.41533148657900198</v>
      </c>
      <c r="AG164" s="14">
        <v>0.42134433632535701</v>
      </c>
      <c r="AH164" s="14">
        <v>0.39424425734711999</v>
      </c>
      <c r="AI164" s="14">
        <v>0.46098337933478001</v>
      </c>
      <c r="AJ164" s="14">
        <v>0.39220548016323398</v>
      </c>
      <c r="AK164" s="14">
        <v>0.41309299279594502</v>
      </c>
      <c r="AL164" s="14"/>
      <c r="AM164" s="14">
        <v>0.42192182255006</v>
      </c>
      <c r="AN164" s="14">
        <v>0.39066289847053698</v>
      </c>
      <c r="AO164" s="14">
        <v>0.40154199699182302</v>
      </c>
      <c r="AP164" s="14">
        <v>0.42327829353740498</v>
      </c>
      <c r="AQ164" s="14">
        <v>0.53153863404320001</v>
      </c>
      <c r="AR164" s="14"/>
      <c r="AS164" s="14">
        <v>0.42631779013466797</v>
      </c>
      <c r="AT164" s="14">
        <v>0.40375614331548199</v>
      </c>
      <c r="AU164" s="14"/>
      <c r="AV164" s="14">
        <v>0.38544282452693901</v>
      </c>
      <c r="AW164" s="14">
        <v>0.37191499624812302</v>
      </c>
      <c r="AX164" s="14">
        <v>0.464889882558295</v>
      </c>
      <c r="AY164" s="14"/>
      <c r="AZ164" s="14">
        <v>0.39977259906336998</v>
      </c>
      <c r="BA164" s="14">
        <v>0.47835485935738098</v>
      </c>
      <c r="BB164" s="14">
        <v>0.35936468305299701</v>
      </c>
      <c r="BC164" s="14"/>
      <c r="BD164" s="14">
        <v>0.375658775875721</v>
      </c>
      <c r="BE164" s="14">
        <v>0.43596655854303801</v>
      </c>
      <c r="BF164" s="14"/>
      <c r="BG164" s="14">
        <v>0.38774610841193002</v>
      </c>
      <c r="BH164" s="14">
        <v>0.41640096473056998</v>
      </c>
      <c r="BI164" s="14"/>
      <c r="BJ164" s="14">
        <v>0.39594521410361</v>
      </c>
      <c r="BK164" s="14">
        <v>0.41618988946799601</v>
      </c>
      <c r="BL164" s="14"/>
      <c r="BM164" s="14">
        <v>0.350477672826979</v>
      </c>
      <c r="BN164" s="14">
        <v>0.41834811974187902</v>
      </c>
      <c r="BO164" s="14"/>
      <c r="BP164" s="14">
        <v>0.37126169720801599</v>
      </c>
      <c r="BQ164" s="14">
        <v>0.42181218365116502</v>
      </c>
      <c r="BR164" s="14"/>
      <c r="BS164" s="14">
        <v>0.39518442477285098</v>
      </c>
      <c r="BT164" s="14">
        <v>0.45117496645145999</v>
      </c>
      <c r="BU164" s="14"/>
      <c r="BV164" s="14">
        <v>0.36386679947601602</v>
      </c>
      <c r="BW164" s="14">
        <v>0.40619057397740799</v>
      </c>
      <c r="BX164" s="14"/>
      <c r="BY164" s="14">
        <v>0.49496048334652099</v>
      </c>
      <c r="BZ164" s="14">
        <v>0.40541849857031398</v>
      </c>
      <c r="CA164" s="14"/>
      <c r="CB164" s="14">
        <v>0.413902758743596</v>
      </c>
      <c r="CC164" s="14">
        <v>0.414063216360605</v>
      </c>
    </row>
    <row r="165" spans="2:81" x14ac:dyDescent="0.3">
      <c r="B165" t="s">
        <v>125</v>
      </c>
      <c r="C165" s="14">
        <v>0.10824587139448499</v>
      </c>
      <c r="D165" s="14">
        <v>0.122853560155348</v>
      </c>
      <c r="E165" s="14">
        <v>9.4193255765800898E-2</v>
      </c>
      <c r="F165" s="14"/>
      <c r="G165" s="14">
        <v>0.172972314991859</v>
      </c>
      <c r="H165" s="14">
        <v>0.14641120626836299</v>
      </c>
      <c r="I165" s="14">
        <v>0.112306920743727</v>
      </c>
      <c r="J165" s="14">
        <v>9.5483926246310996E-2</v>
      </c>
      <c r="K165" s="14">
        <v>5.43673050736918E-2</v>
      </c>
      <c r="L165" s="14">
        <v>7.7354418785633303E-2</v>
      </c>
      <c r="M165" s="14"/>
      <c r="N165" s="14">
        <v>0.101760852534225</v>
      </c>
      <c r="O165" s="14">
        <v>6.7000866395254197E-2</v>
      </c>
      <c r="P165" s="14">
        <v>0.13647080760376601</v>
      </c>
      <c r="Q165" s="14">
        <v>0.134903248375663</v>
      </c>
      <c r="R165" s="14"/>
      <c r="S165" s="14">
        <v>0.14929937241039401</v>
      </c>
      <c r="T165" s="14">
        <v>6.1018714515735803E-2</v>
      </c>
      <c r="U165" s="14">
        <v>8.6530576990953095E-2</v>
      </c>
      <c r="V165" s="14">
        <v>8.2393220349790894E-2</v>
      </c>
      <c r="W165" s="14">
        <v>0.18347622495548499</v>
      </c>
      <c r="X165" s="14">
        <v>0.116398727977016</v>
      </c>
      <c r="Y165" s="14">
        <v>7.5018562011044995E-2</v>
      </c>
      <c r="Z165" s="14">
        <v>2.19669320465447E-2</v>
      </c>
      <c r="AA165" s="14">
        <v>0.11775702904227101</v>
      </c>
      <c r="AB165" s="14">
        <v>0.13216738702074199</v>
      </c>
      <c r="AC165" s="14">
        <v>0.14746150446401499</v>
      </c>
      <c r="AD165" s="14">
        <v>8.7603861964071994E-2</v>
      </c>
      <c r="AE165" s="14"/>
      <c r="AF165" s="14">
        <v>0.10747955377420899</v>
      </c>
      <c r="AG165" s="14">
        <v>0.137144838697315</v>
      </c>
      <c r="AH165" s="14">
        <v>0.127715984286423</v>
      </c>
      <c r="AI165" s="14">
        <v>0.119957574107126</v>
      </c>
      <c r="AJ165" s="14">
        <v>6.0400219884419903E-2</v>
      </c>
      <c r="AK165" s="14">
        <v>5.43776810934683E-2</v>
      </c>
      <c r="AL165" s="14"/>
      <c r="AM165" s="14">
        <v>0.103669580585787</v>
      </c>
      <c r="AN165" s="14">
        <v>0.11541361298387701</v>
      </c>
      <c r="AO165" s="14">
        <v>0.121550841168301</v>
      </c>
      <c r="AP165" s="14">
        <v>0.13073359019848901</v>
      </c>
      <c r="AQ165" s="14">
        <v>4.97479238255331E-2</v>
      </c>
      <c r="AR165" s="14"/>
      <c r="AS165" s="14">
        <v>0.13514957823856799</v>
      </c>
      <c r="AT165" s="14">
        <v>9.17731551448486E-2</v>
      </c>
      <c r="AU165" s="14"/>
      <c r="AV165" s="14">
        <v>0.146074870518003</v>
      </c>
      <c r="AW165" s="14">
        <v>0.21331031852469901</v>
      </c>
      <c r="AX165" s="14">
        <v>0.118611265801207</v>
      </c>
      <c r="AY165" s="14"/>
      <c r="AZ165" s="14">
        <v>0.12563957443097901</v>
      </c>
      <c r="BA165" s="14">
        <v>0.112084240609359</v>
      </c>
      <c r="BB165" s="14">
        <v>0.18078108921153699</v>
      </c>
      <c r="BC165" s="14"/>
      <c r="BD165" s="14">
        <v>0.131999265531069</v>
      </c>
      <c r="BE165" s="14">
        <v>9.2798379166075404E-2</v>
      </c>
      <c r="BF165" s="14"/>
      <c r="BG165" s="14">
        <v>0.186738873290547</v>
      </c>
      <c r="BH165" s="14">
        <v>9.35273131225966E-2</v>
      </c>
      <c r="BI165" s="14"/>
      <c r="BJ165" s="14">
        <v>0.14760180802967801</v>
      </c>
      <c r="BK165" s="14">
        <v>0.106350819395594</v>
      </c>
      <c r="BL165" s="14"/>
      <c r="BM165" s="14">
        <v>0.11364447303019599</v>
      </c>
      <c r="BN165" s="14">
        <v>0.108124926846589</v>
      </c>
      <c r="BO165" s="14"/>
      <c r="BP165" s="14">
        <v>8.9148439912582395E-2</v>
      </c>
      <c r="BQ165" s="14">
        <v>0.112782267309359</v>
      </c>
      <c r="BR165" s="14"/>
      <c r="BS165" s="14">
        <v>0.13459981483110101</v>
      </c>
      <c r="BT165" s="14">
        <v>0.14434899882048699</v>
      </c>
      <c r="BU165" s="14"/>
      <c r="BV165" s="14">
        <v>0.171569411856762</v>
      </c>
      <c r="BW165" s="14">
        <v>0.121607357802826</v>
      </c>
      <c r="BX165" s="14"/>
      <c r="BY165" s="14">
        <v>0.13364538604509399</v>
      </c>
      <c r="BZ165" s="14">
        <v>0.105526405026825</v>
      </c>
      <c r="CA165" s="14"/>
      <c r="CB165" s="14">
        <v>0.105962730282774</v>
      </c>
      <c r="CC165" s="14">
        <v>0.107070017633543</v>
      </c>
    </row>
    <row r="166" spans="2:81" x14ac:dyDescent="0.3">
      <c r="B166" t="s">
        <v>126</v>
      </c>
      <c r="C166" s="14">
        <v>3.4287783904032698E-2</v>
      </c>
      <c r="D166" s="14">
        <v>4.704136564862E-2</v>
      </c>
      <c r="E166" s="14">
        <v>2.1901592923326101E-2</v>
      </c>
      <c r="F166" s="14"/>
      <c r="G166" s="14">
        <v>5.7014219806026202E-2</v>
      </c>
      <c r="H166" s="14">
        <v>2.8351752048553901E-2</v>
      </c>
      <c r="I166" s="14">
        <v>5.1148066763495897E-2</v>
      </c>
      <c r="J166" s="14">
        <v>2.9501489247876302E-2</v>
      </c>
      <c r="K166" s="14">
        <v>2.76096231781136E-2</v>
      </c>
      <c r="L166" s="14">
        <v>1.85468806707614E-2</v>
      </c>
      <c r="M166" s="14"/>
      <c r="N166" s="14">
        <v>1.25971092305829E-2</v>
      </c>
      <c r="O166" s="14">
        <v>3.6870934963861499E-2</v>
      </c>
      <c r="P166" s="14">
        <v>4.9797703676031001E-2</v>
      </c>
      <c r="Q166" s="14">
        <v>3.7998449685080399E-2</v>
      </c>
      <c r="R166" s="14"/>
      <c r="S166" s="14">
        <v>1.7909828276268299E-2</v>
      </c>
      <c r="T166" s="14">
        <v>1.5397177741824799E-2</v>
      </c>
      <c r="U166" s="14">
        <v>1.1753364320133399E-2</v>
      </c>
      <c r="V166" s="14">
        <v>4.5478022861814502E-2</v>
      </c>
      <c r="W166" s="14">
        <v>1.39924945260005E-2</v>
      </c>
      <c r="X166" s="14">
        <v>5.4764022560135003E-2</v>
      </c>
      <c r="Y166" s="14">
        <v>3.61463396611056E-2</v>
      </c>
      <c r="Z166" s="14">
        <v>2.2958924805208201E-2</v>
      </c>
      <c r="AA166" s="14">
        <v>6.0054205987919898E-2</v>
      </c>
      <c r="AB166" s="14">
        <v>7.9759903617500405E-2</v>
      </c>
      <c r="AC166" s="14">
        <v>0</v>
      </c>
      <c r="AD166" s="14">
        <v>4.0360420297640302E-2</v>
      </c>
      <c r="AE166" s="14"/>
      <c r="AF166" s="14">
        <v>2.2088293213032101E-2</v>
      </c>
      <c r="AG166" s="14">
        <v>4.9429095255150698E-2</v>
      </c>
      <c r="AH166" s="14">
        <v>0</v>
      </c>
      <c r="AI166" s="14">
        <v>5.3111735906017199E-2</v>
      </c>
      <c r="AJ166" s="14">
        <v>3.6500267272109102E-2</v>
      </c>
      <c r="AK166" s="14">
        <v>3.3335600922663203E-2</v>
      </c>
      <c r="AL166" s="14"/>
      <c r="AM166" s="14">
        <v>2.8019930250006E-2</v>
      </c>
      <c r="AN166" s="14">
        <v>2.1275340357208301E-2</v>
      </c>
      <c r="AO166" s="14">
        <v>5.03481712977372E-2</v>
      </c>
      <c r="AP166" s="14">
        <v>7.7144933690747102E-3</v>
      </c>
      <c r="AQ166" s="14">
        <v>0</v>
      </c>
      <c r="AR166" s="14"/>
      <c r="AS166" s="14">
        <v>3.9520985598998498E-2</v>
      </c>
      <c r="AT166" s="14">
        <v>3.1612387019515298E-2</v>
      </c>
      <c r="AU166" s="14"/>
      <c r="AV166" s="14">
        <v>3.35819638220968E-2</v>
      </c>
      <c r="AW166" s="14">
        <v>1.7258300524683499E-2</v>
      </c>
      <c r="AX166" s="14">
        <v>4.0578095969629802E-2</v>
      </c>
      <c r="AY166" s="14"/>
      <c r="AZ166" s="14">
        <v>2.2089766809295901E-2</v>
      </c>
      <c r="BA166" s="14">
        <v>6.2339121666397997E-2</v>
      </c>
      <c r="BB166" s="14">
        <v>1.6622754451821299E-2</v>
      </c>
      <c r="BC166" s="14"/>
      <c r="BD166" s="14">
        <v>4.7432359849169999E-2</v>
      </c>
      <c r="BE166" s="14">
        <v>2.5658817533459999E-2</v>
      </c>
      <c r="BF166" s="14"/>
      <c r="BG166" s="14">
        <v>3.1373791491347801E-2</v>
      </c>
      <c r="BH166" s="14">
        <v>3.5012811228563201E-2</v>
      </c>
      <c r="BI166" s="14"/>
      <c r="BJ166" s="14">
        <v>8.5734880358038501E-2</v>
      </c>
      <c r="BK166" s="14">
        <v>3.03870542397623E-2</v>
      </c>
      <c r="BL166" s="14"/>
      <c r="BM166" s="14">
        <v>4.28033381434796E-2</v>
      </c>
      <c r="BN166" s="14">
        <v>3.3859879949715802E-2</v>
      </c>
      <c r="BO166" s="14"/>
      <c r="BP166" s="14">
        <v>3.8880256838065903E-2</v>
      </c>
      <c r="BQ166" s="14">
        <v>3.1123572137477799E-2</v>
      </c>
      <c r="BR166" s="14"/>
      <c r="BS166" s="14">
        <v>5.4325211259834499E-2</v>
      </c>
      <c r="BT166" s="14">
        <v>1.90853656537609E-2</v>
      </c>
      <c r="BU166" s="14"/>
      <c r="BV166" s="14">
        <v>2.0885625949749801E-2</v>
      </c>
      <c r="BW166" s="14">
        <v>6.6077094161967706E-2</v>
      </c>
      <c r="BX166" s="14"/>
      <c r="BY166" s="14">
        <v>9.8826777503881094E-2</v>
      </c>
      <c r="BZ166" s="14">
        <v>2.7614671567507899E-2</v>
      </c>
      <c r="CA166" s="14"/>
      <c r="CB166" s="14">
        <v>2.8556520372729599E-2</v>
      </c>
      <c r="CC166" s="14">
        <v>3.7949789562984497E-2</v>
      </c>
    </row>
    <row r="167" spans="2:81" x14ac:dyDescent="0.3">
      <c r="B167" t="s">
        <v>106</v>
      </c>
      <c r="C167" s="14">
        <v>4.7064353175702303E-2</v>
      </c>
      <c r="D167" s="14">
        <v>3.4124848205445597E-2</v>
      </c>
      <c r="E167" s="14">
        <v>5.9790453877983298E-2</v>
      </c>
      <c r="F167" s="14"/>
      <c r="G167" s="14">
        <v>4.2548160402543597E-2</v>
      </c>
      <c r="H167" s="14">
        <v>5.0672930000602398E-2</v>
      </c>
      <c r="I167" s="14">
        <v>4.6062374124784401E-2</v>
      </c>
      <c r="J167" s="14">
        <v>4.1451178546920098E-2</v>
      </c>
      <c r="K167" s="14">
        <v>4.8450417317513497E-2</v>
      </c>
      <c r="L167" s="14">
        <v>5.1615597373496601E-2</v>
      </c>
      <c r="M167" s="14"/>
      <c r="N167" s="14">
        <v>4.2965318394865198E-2</v>
      </c>
      <c r="O167" s="14">
        <v>4.3666058689835599E-2</v>
      </c>
      <c r="P167" s="14">
        <v>3.5454023338726999E-2</v>
      </c>
      <c r="Q167" s="14">
        <v>6.5921232513370398E-2</v>
      </c>
      <c r="R167" s="14"/>
      <c r="S167" s="14">
        <v>4.68080187390452E-2</v>
      </c>
      <c r="T167" s="14">
        <v>5.3500427071057101E-2</v>
      </c>
      <c r="U167" s="14">
        <v>3.9227310631707403E-2</v>
      </c>
      <c r="V167" s="14">
        <v>3.5095303812584903E-2</v>
      </c>
      <c r="W167" s="14">
        <v>4.4286751276675598E-2</v>
      </c>
      <c r="X167" s="14">
        <v>5.4574373521627299E-2</v>
      </c>
      <c r="Y167" s="14">
        <v>4.8230095781591299E-2</v>
      </c>
      <c r="Z167" s="14">
        <v>4.3920456415633101E-2</v>
      </c>
      <c r="AA167" s="14">
        <v>6.8014794207041193E-2</v>
      </c>
      <c r="AB167" s="14">
        <v>4.4378392109707301E-2</v>
      </c>
      <c r="AC167" s="14">
        <v>2.00097065754558E-2</v>
      </c>
      <c r="AD167" s="14">
        <v>3.8164944701826201E-2</v>
      </c>
      <c r="AE167" s="14"/>
      <c r="AF167" s="14">
        <v>2.65271688390127E-2</v>
      </c>
      <c r="AG167" s="14">
        <v>2.5036363116259799E-2</v>
      </c>
      <c r="AH167" s="14">
        <v>4.2521068227394099E-2</v>
      </c>
      <c r="AI167" s="14">
        <v>1.67567687902897E-2</v>
      </c>
      <c r="AJ167" s="14">
        <v>2.68346871797823E-2</v>
      </c>
      <c r="AK167" s="14">
        <v>0.167021414605212</v>
      </c>
      <c r="AL167" s="14"/>
      <c r="AM167" s="14">
        <v>5.0214245600410198E-2</v>
      </c>
      <c r="AN167" s="14">
        <v>4.4858276216600303E-2</v>
      </c>
      <c r="AO167" s="14">
        <v>5.6845104782596897E-2</v>
      </c>
      <c r="AP167" s="14">
        <v>3.68814917482903E-2</v>
      </c>
      <c r="AQ167" s="14">
        <v>4.6635400109862599E-2</v>
      </c>
      <c r="AR167" s="14"/>
      <c r="AS167" s="14">
        <v>1.87153632124284E-2</v>
      </c>
      <c r="AT167" s="14">
        <v>6.5062292433215901E-2</v>
      </c>
      <c r="AU167" s="14"/>
      <c r="AV167" s="14">
        <v>2.3312336870642301E-2</v>
      </c>
      <c r="AW167" s="14">
        <v>3.3103127697524902E-2</v>
      </c>
      <c r="AX167" s="14">
        <v>1.52745184732894E-2</v>
      </c>
      <c r="AY167" s="14"/>
      <c r="AZ167" s="14">
        <v>6.9637816883010795E-2</v>
      </c>
      <c r="BA167" s="14">
        <v>2.0548192745880801E-2</v>
      </c>
      <c r="BB167" s="14">
        <v>7.9856272715999703E-3</v>
      </c>
      <c r="BC167" s="14"/>
      <c r="BD167" s="14">
        <v>4.40480422736911E-2</v>
      </c>
      <c r="BE167" s="14">
        <v>4.7676332420536399E-2</v>
      </c>
      <c r="BF167" s="14"/>
      <c r="BG167" s="14">
        <v>6.5466146840280001E-2</v>
      </c>
      <c r="BH167" s="14">
        <v>4.1363991483593703E-2</v>
      </c>
      <c r="BI167" s="14"/>
      <c r="BJ167" s="14">
        <v>4.4141344392310301E-2</v>
      </c>
      <c r="BK167" s="14">
        <v>4.76068980575199E-2</v>
      </c>
      <c r="BL167" s="14"/>
      <c r="BM167" s="14">
        <v>3.0935653916353601E-2</v>
      </c>
      <c r="BN167" s="14">
        <v>4.6011926707287702E-2</v>
      </c>
      <c r="BO167" s="14"/>
      <c r="BP167" s="14">
        <v>4.0328338800465997E-2</v>
      </c>
      <c r="BQ167" s="14">
        <v>4.8533445176522999E-2</v>
      </c>
      <c r="BR167" s="14"/>
      <c r="BS167" s="14">
        <v>2.1967115774613001E-2</v>
      </c>
      <c r="BT167" s="14">
        <v>1.9639292147505202E-2</v>
      </c>
      <c r="BU167" s="14"/>
      <c r="BV167" s="14">
        <v>1.9281313066723201E-2</v>
      </c>
      <c r="BW167" s="14">
        <v>2.29110042417895E-2</v>
      </c>
      <c r="BX167" s="14"/>
      <c r="BY167" s="14">
        <v>1.99724015683144E-2</v>
      </c>
      <c r="BZ167" s="14">
        <v>4.8480615140416898E-2</v>
      </c>
      <c r="CA167" s="14"/>
      <c r="CB167" s="14">
        <v>3.2949363795761202E-2</v>
      </c>
      <c r="CC167" s="14">
        <v>5.3846794655349098E-2</v>
      </c>
    </row>
    <row r="168" spans="2:81" x14ac:dyDescent="0.3">
      <c r="B168" t="s">
        <v>127</v>
      </c>
      <c r="C168" s="14">
        <v>0.81040199152577996</v>
      </c>
      <c r="D168" s="14">
        <v>0.79598022599058604</v>
      </c>
      <c r="E168" s="14">
        <v>0.82411469743289001</v>
      </c>
      <c r="F168" s="14"/>
      <c r="G168" s="14">
        <v>0.72746530479957106</v>
      </c>
      <c r="H168" s="14">
        <v>0.77456411168247996</v>
      </c>
      <c r="I168" s="14">
        <v>0.79048263836799204</v>
      </c>
      <c r="J168" s="14">
        <v>0.833563405958893</v>
      </c>
      <c r="K168" s="14">
        <v>0.86957265443068099</v>
      </c>
      <c r="L168" s="14">
        <v>0.852483103170109</v>
      </c>
      <c r="M168" s="14"/>
      <c r="N168" s="14">
        <v>0.84267671984032699</v>
      </c>
      <c r="O168" s="14">
        <v>0.85246213995104902</v>
      </c>
      <c r="P168" s="14">
        <v>0.77827746538147602</v>
      </c>
      <c r="Q168" s="14">
        <v>0.76117706942588603</v>
      </c>
      <c r="R168" s="14"/>
      <c r="S168" s="14">
        <v>0.78598278057429205</v>
      </c>
      <c r="T168" s="14">
        <v>0.87008368067138198</v>
      </c>
      <c r="U168" s="14">
        <v>0.86248874805720599</v>
      </c>
      <c r="V168" s="14">
        <v>0.83703345297581</v>
      </c>
      <c r="W168" s="14">
        <v>0.75824452924183805</v>
      </c>
      <c r="X168" s="14">
        <v>0.77426287594122201</v>
      </c>
      <c r="Y168" s="14">
        <v>0.84060500254625803</v>
      </c>
      <c r="Z168" s="14">
        <v>0.91115368673261399</v>
      </c>
      <c r="AA168" s="14">
        <v>0.75417397076276804</v>
      </c>
      <c r="AB168" s="14">
        <v>0.74369431725205004</v>
      </c>
      <c r="AC168" s="14">
        <v>0.83252878896052895</v>
      </c>
      <c r="AD168" s="14">
        <v>0.83387077303646195</v>
      </c>
      <c r="AE168" s="14"/>
      <c r="AF168" s="14">
        <v>0.84390498417374604</v>
      </c>
      <c r="AG168" s="14">
        <v>0.78838970293127497</v>
      </c>
      <c r="AH168" s="14">
        <v>0.82976294748618196</v>
      </c>
      <c r="AI168" s="14">
        <v>0.81017392119656695</v>
      </c>
      <c r="AJ168" s="14">
        <v>0.87626482566368902</v>
      </c>
      <c r="AK168" s="14">
        <v>0.74526530337865704</v>
      </c>
      <c r="AL168" s="14"/>
      <c r="AM168" s="14">
        <v>0.81809624356379695</v>
      </c>
      <c r="AN168" s="14">
        <v>0.81845277044231401</v>
      </c>
      <c r="AO168" s="14">
        <v>0.77125588275136403</v>
      </c>
      <c r="AP168" s="14">
        <v>0.82467042468414598</v>
      </c>
      <c r="AQ168" s="14">
        <v>0.90361667606460405</v>
      </c>
      <c r="AR168" s="14"/>
      <c r="AS168" s="14">
        <v>0.80661407295000598</v>
      </c>
      <c r="AT168" s="14">
        <v>0.81155216540242003</v>
      </c>
      <c r="AU168" s="14"/>
      <c r="AV168" s="14">
        <v>0.79703082878925802</v>
      </c>
      <c r="AW168" s="14">
        <v>0.73632825325309303</v>
      </c>
      <c r="AX168" s="14">
        <v>0.82553611975587304</v>
      </c>
      <c r="AY168" s="14"/>
      <c r="AZ168" s="14">
        <v>0.782632841876714</v>
      </c>
      <c r="BA168" s="14">
        <v>0.80502844497836201</v>
      </c>
      <c r="BB168" s="14">
        <v>0.79461052906504104</v>
      </c>
      <c r="BC168" s="14"/>
      <c r="BD168" s="14">
        <v>0.77652033234606999</v>
      </c>
      <c r="BE168" s="14">
        <v>0.83386647087992805</v>
      </c>
      <c r="BF168" s="14"/>
      <c r="BG168" s="14">
        <v>0.71642118837782498</v>
      </c>
      <c r="BH168" s="14">
        <v>0.83009588416524605</v>
      </c>
      <c r="BI168" s="14"/>
      <c r="BJ168" s="14">
        <v>0.72252196721997297</v>
      </c>
      <c r="BK168" s="14">
        <v>0.815655228307124</v>
      </c>
      <c r="BL168" s="14"/>
      <c r="BM168" s="14">
        <v>0.81261653490996999</v>
      </c>
      <c r="BN168" s="14">
        <v>0.81200326649640697</v>
      </c>
      <c r="BO168" s="14"/>
      <c r="BP168" s="14">
        <v>0.83164296444888597</v>
      </c>
      <c r="BQ168" s="14">
        <v>0.80756071537663998</v>
      </c>
      <c r="BR168" s="14"/>
      <c r="BS168" s="14">
        <v>0.78910785813445194</v>
      </c>
      <c r="BT168" s="14">
        <v>0.81692634337824699</v>
      </c>
      <c r="BU168" s="14"/>
      <c r="BV168" s="14">
        <v>0.78826364912676505</v>
      </c>
      <c r="BW168" s="14">
        <v>0.78940454379341696</v>
      </c>
      <c r="BX168" s="14"/>
      <c r="BY168" s="14">
        <v>0.74755543488271103</v>
      </c>
      <c r="BZ168" s="14">
        <v>0.81837830826525004</v>
      </c>
      <c r="CA168" s="14"/>
      <c r="CB168" s="14">
        <v>0.83253138554873496</v>
      </c>
      <c r="CC168" s="14">
        <v>0.80113339814812401</v>
      </c>
    </row>
    <row r="169" spans="2:81" x14ac:dyDescent="0.3">
      <c r="B169" t="s">
        <v>93</v>
      </c>
      <c r="C169" s="14">
        <v>-0.76333763835007695</v>
      </c>
      <c r="D169" s="14">
        <v>-0.76185537778514101</v>
      </c>
      <c r="E169" s="14">
        <v>-0.76432424355490602</v>
      </c>
      <c r="F169" s="14"/>
      <c r="G169" s="14">
        <v>-0.684917144397027</v>
      </c>
      <c r="H169" s="14">
        <v>-0.72389118168187805</v>
      </c>
      <c r="I169" s="14">
        <v>-0.74442026424320795</v>
      </c>
      <c r="J169" s="14">
        <v>-0.79211222741197296</v>
      </c>
      <c r="K169" s="14">
        <v>-0.82112223711316801</v>
      </c>
      <c r="L169" s="14">
        <v>-0.80086750579661203</v>
      </c>
      <c r="M169" s="14"/>
      <c r="N169" s="14">
        <v>-0.79971140144546105</v>
      </c>
      <c r="O169" s="14">
        <v>-0.80879608126121305</v>
      </c>
      <c r="P169" s="14">
        <v>-0.74282344204274897</v>
      </c>
      <c r="Q169" s="14">
        <v>-0.69525583691251602</v>
      </c>
      <c r="R169" s="14"/>
      <c r="S169" s="14">
        <v>-0.739174761835247</v>
      </c>
      <c r="T169" s="14">
        <v>-0.81658325360032502</v>
      </c>
      <c r="U169" s="14">
        <v>-0.82326143742549895</v>
      </c>
      <c r="V169" s="14">
        <v>-0.80193814916322503</v>
      </c>
      <c r="W169" s="14">
        <v>-0.71395777796516302</v>
      </c>
      <c r="X169" s="14">
        <v>-0.71968850241959403</v>
      </c>
      <c r="Y169" s="14">
        <v>-0.79237490676466704</v>
      </c>
      <c r="Z169" s="14">
        <v>-0.86723323031698096</v>
      </c>
      <c r="AA169" s="14">
        <v>-0.686159176555727</v>
      </c>
      <c r="AB169" s="14">
        <v>-0.69931592514234298</v>
      </c>
      <c r="AC169" s="14">
        <v>-0.81251908238507298</v>
      </c>
      <c r="AD169" s="14">
        <v>-0.79570582833463499</v>
      </c>
      <c r="AE169" s="14"/>
      <c r="AF169" s="14">
        <v>-0.81737781533473397</v>
      </c>
      <c r="AG169" s="14">
        <v>-0.76335333981501496</v>
      </c>
      <c r="AH169" s="14">
        <v>-0.78724187925878797</v>
      </c>
      <c r="AI169" s="14">
        <v>-0.79341715240627697</v>
      </c>
      <c r="AJ169" s="14">
        <v>-0.84943013848390603</v>
      </c>
      <c r="AK169" s="14">
        <v>-0.57824388877344501</v>
      </c>
      <c r="AL169" s="14"/>
      <c r="AM169" s="14">
        <v>-0.76788199796338696</v>
      </c>
      <c r="AN169" s="14">
        <v>-0.77359449422571402</v>
      </c>
      <c r="AO169" s="14">
        <v>-0.71441077796876795</v>
      </c>
      <c r="AP169" s="14">
        <v>-0.78778893293585595</v>
      </c>
      <c r="AQ169" s="14">
        <v>-0.85698127595474205</v>
      </c>
      <c r="AR169" s="14"/>
      <c r="AS169" s="14">
        <v>-0.78789870973757703</v>
      </c>
      <c r="AT169" s="14">
        <v>-0.74648987296920399</v>
      </c>
      <c r="AU169" s="14"/>
      <c r="AV169" s="14">
        <v>-0.77371849191861497</v>
      </c>
      <c r="AW169" s="14">
        <v>-0.70322512555556804</v>
      </c>
      <c r="AX169" s="14">
        <v>-0.81026160128258395</v>
      </c>
      <c r="AY169" s="14"/>
      <c r="AZ169" s="14">
        <v>-0.71299502499370404</v>
      </c>
      <c r="BA169" s="14">
        <v>-0.78448025223248097</v>
      </c>
      <c r="BB169" s="14">
        <v>-0.78662490179344102</v>
      </c>
      <c r="BC169" s="14"/>
      <c r="BD169" s="14">
        <v>-0.73247229007237902</v>
      </c>
      <c r="BE169" s="14">
        <v>-0.78619013845939201</v>
      </c>
      <c r="BF169" s="14"/>
      <c r="BG169" s="14">
        <v>-0.65095504153754502</v>
      </c>
      <c r="BH169" s="14">
        <v>-0.788731892681653</v>
      </c>
      <c r="BI169" s="14"/>
      <c r="BJ169" s="14">
        <v>-0.67838062282766298</v>
      </c>
      <c r="BK169" s="14">
        <v>-0.76804833024960395</v>
      </c>
      <c r="BL169" s="14"/>
      <c r="BM169" s="14">
        <v>-0.78168088099361699</v>
      </c>
      <c r="BN169" s="14">
        <v>-0.76599133978912004</v>
      </c>
      <c r="BO169" s="14"/>
      <c r="BP169" s="14">
        <v>-0.79131462564842003</v>
      </c>
      <c r="BQ169" s="14">
        <v>-0.75902727020011695</v>
      </c>
      <c r="BR169" s="14"/>
      <c r="BS169" s="14">
        <v>-0.76714074235983898</v>
      </c>
      <c r="BT169" s="14">
        <v>-0.79728705123074195</v>
      </c>
      <c r="BU169" s="14"/>
      <c r="BV169" s="14">
        <v>-0.76898233606004196</v>
      </c>
      <c r="BW169" s="14">
        <v>-0.76649353955162702</v>
      </c>
      <c r="BX169" s="14"/>
      <c r="BY169" s="14">
        <v>-0.727583033314397</v>
      </c>
      <c r="BZ169" s="14">
        <v>-0.76989769312483403</v>
      </c>
      <c r="CA169" s="14"/>
      <c r="CB169" s="14">
        <v>-0.79958202175297399</v>
      </c>
      <c r="CC169" s="14">
        <v>-0.74728660349277498</v>
      </c>
    </row>
    <row r="170" spans="2:81" x14ac:dyDescent="0.3">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row>
    <row r="171" spans="2:81" x14ac:dyDescent="0.3">
      <c r="B171" s="6" t="s">
        <v>140</v>
      </c>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row>
    <row r="172" spans="2:81" x14ac:dyDescent="0.3">
      <c r="B172" s="24" t="s">
        <v>97</v>
      </c>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row>
    <row r="173" spans="2:81" x14ac:dyDescent="0.3">
      <c r="B173" t="s">
        <v>123</v>
      </c>
      <c r="C173" s="14">
        <v>0.61589367786289595</v>
      </c>
      <c r="D173" s="14">
        <v>0.54906354210119801</v>
      </c>
      <c r="E173" s="14">
        <v>0.68040067094412304</v>
      </c>
      <c r="F173" s="14"/>
      <c r="G173" s="14">
        <v>0.54253504750213399</v>
      </c>
      <c r="H173" s="14">
        <v>0.56515316147287398</v>
      </c>
      <c r="I173" s="14">
        <v>0.63036423985574597</v>
      </c>
      <c r="J173" s="14">
        <v>0.67211531040261996</v>
      </c>
      <c r="K173" s="14">
        <v>0.64021730166882795</v>
      </c>
      <c r="L173" s="14">
        <v>0.63213734028643698</v>
      </c>
      <c r="M173" s="14"/>
      <c r="N173" s="14">
        <v>0.61071836414393099</v>
      </c>
      <c r="O173" s="14">
        <v>0.61394267427583604</v>
      </c>
      <c r="P173" s="14">
        <v>0.63371249017401798</v>
      </c>
      <c r="Q173" s="14">
        <v>0.61000753575668898</v>
      </c>
      <c r="R173" s="14"/>
      <c r="S173" s="14">
        <v>0.59737876147906599</v>
      </c>
      <c r="T173" s="14">
        <v>0.61366591643165402</v>
      </c>
      <c r="U173" s="14">
        <v>0.69082812003112204</v>
      </c>
      <c r="V173" s="14">
        <v>0.59760048490890705</v>
      </c>
      <c r="W173" s="14">
        <v>0.66664699264438398</v>
      </c>
      <c r="X173" s="14">
        <v>0.51245366547023796</v>
      </c>
      <c r="Y173" s="14">
        <v>0.62342073905110296</v>
      </c>
      <c r="Z173" s="14">
        <v>0.49230624221950098</v>
      </c>
      <c r="AA173" s="14">
        <v>0.66963191353653395</v>
      </c>
      <c r="AB173" s="14">
        <v>0.59843669250131004</v>
      </c>
      <c r="AC173" s="14">
        <v>0.71117351494635495</v>
      </c>
      <c r="AD173" s="14">
        <v>0.59908292369953198</v>
      </c>
      <c r="AE173" s="14"/>
      <c r="AF173" s="14">
        <v>0.593877610446084</v>
      </c>
      <c r="AG173" s="14">
        <v>0.57230540545604403</v>
      </c>
      <c r="AH173" s="14">
        <v>0.70754882908795802</v>
      </c>
      <c r="AI173" s="14">
        <v>0.61316348327933601</v>
      </c>
      <c r="AJ173" s="14">
        <v>0.64715434859161003</v>
      </c>
      <c r="AK173" s="14">
        <v>0.71324000432560797</v>
      </c>
      <c r="AL173" s="14"/>
      <c r="AM173" s="14">
        <v>0.57597685019022704</v>
      </c>
      <c r="AN173" s="14">
        <v>0.63684587500382805</v>
      </c>
      <c r="AO173" s="14">
        <v>0.58304952230246099</v>
      </c>
      <c r="AP173" s="14">
        <v>0.65705223818001102</v>
      </c>
      <c r="AQ173" s="14">
        <v>0.69376213140750997</v>
      </c>
      <c r="AR173" s="14"/>
      <c r="AS173" s="14">
        <v>0.633311423962854</v>
      </c>
      <c r="AT173" s="14">
        <v>0.60540466690525596</v>
      </c>
      <c r="AU173" s="14"/>
      <c r="AV173" s="14">
        <v>0.60299126083821997</v>
      </c>
      <c r="AW173" s="14">
        <v>0.54337067774882797</v>
      </c>
      <c r="AX173" s="14">
        <v>0.70465589878534995</v>
      </c>
      <c r="AY173" s="14"/>
      <c r="AZ173" s="14">
        <v>0.74246987022868804</v>
      </c>
      <c r="BA173" s="14">
        <v>0.540592768734244</v>
      </c>
      <c r="BB173" s="14">
        <v>0.57291720249210498</v>
      </c>
      <c r="BC173" s="14"/>
      <c r="BD173" s="14">
        <v>0.65529015317821504</v>
      </c>
      <c r="BE173" s="14">
        <v>0.58849753680081496</v>
      </c>
      <c r="BF173" s="14"/>
      <c r="BG173" s="14">
        <v>0.53271302794231601</v>
      </c>
      <c r="BH173" s="14">
        <v>0.63263399322057601</v>
      </c>
      <c r="BI173" s="14"/>
      <c r="BJ173" s="14">
        <v>0.54855296847591095</v>
      </c>
      <c r="BK173" s="14">
        <v>0.61658655705771304</v>
      </c>
      <c r="BL173" s="14"/>
      <c r="BM173" s="14">
        <v>0.64444585355778605</v>
      </c>
      <c r="BN173" s="14">
        <v>0.61564179436222699</v>
      </c>
      <c r="BO173" s="14"/>
      <c r="BP173" s="14">
        <v>0.75056985617682603</v>
      </c>
      <c r="BQ173" s="14">
        <v>0.58637345999831003</v>
      </c>
      <c r="BR173" s="14"/>
      <c r="BS173" s="14">
        <v>0.58631675244399295</v>
      </c>
      <c r="BT173" s="14">
        <v>0.68421284588125098</v>
      </c>
      <c r="BU173" s="14"/>
      <c r="BV173" s="14">
        <v>0.595736471820414</v>
      </c>
      <c r="BW173" s="14">
        <v>0.58300632146657005</v>
      </c>
      <c r="BX173" s="14"/>
      <c r="BY173" s="14">
        <v>0.52305695561276799</v>
      </c>
      <c r="BZ173" s="14">
        <v>0.629037241330346</v>
      </c>
      <c r="CA173" s="14"/>
      <c r="CB173" s="14">
        <v>0.60685590791342303</v>
      </c>
      <c r="CC173" s="14">
        <v>0.62709642342216898</v>
      </c>
    </row>
    <row r="174" spans="2:81" x14ac:dyDescent="0.3">
      <c r="B174" t="s">
        <v>124</v>
      </c>
      <c r="C174" s="14">
        <v>0.298361063396055</v>
      </c>
      <c r="D174" s="14">
        <v>0.33026990110244597</v>
      </c>
      <c r="E174" s="14">
        <v>0.26778524143577198</v>
      </c>
      <c r="F174" s="14"/>
      <c r="G174" s="14">
        <v>0.34112091630617503</v>
      </c>
      <c r="H174" s="14">
        <v>0.33269798777461401</v>
      </c>
      <c r="I174" s="14">
        <v>0.30200644826811601</v>
      </c>
      <c r="J174" s="14">
        <v>0.23990577206007799</v>
      </c>
      <c r="K174" s="14">
        <v>0.27337660461435598</v>
      </c>
      <c r="L174" s="14">
        <v>0.30338871707286702</v>
      </c>
      <c r="M174" s="14"/>
      <c r="N174" s="14">
        <v>0.32262132580212299</v>
      </c>
      <c r="O174" s="14">
        <v>0.304620232124868</v>
      </c>
      <c r="P174" s="14">
        <v>0.29059121450035102</v>
      </c>
      <c r="Q174" s="14">
        <v>0.27345656026192799</v>
      </c>
      <c r="R174" s="14"/>
      <c r="S174" s="14">
        <v>0.35241175893050303</v>
      </c>
      <c r="T174" s="14">
        <v>0.33386535115294602</v>
      </c>
      <c r="U174" s="14">
        <v>0.25638989071308999</v>
      </c>
      <c r="V174" s="14">
        <v>0.28743651022073102</v>
      </c>
      <c r="W174" s="14">
        <v>0.20558436511373401</v>
      </c>
      <c r="X174" s="14">
        <v>0.35749541720747102</v>
      </c>
      <c r="Y174" s="14">
        <v>0.303375805202652</v>
      </c>
      <c r="Z174" s="14">
        <v>0.36818506774687698</v>
      </c>
      <c r="AA174" s="14">
        <v>0.26290109914176002</v>
      </c>
      <c r="AB174" s="14">
        <v>0.27643152560920797</v>
      </c>
      <c r="AC174" s="14">
        <v>0.233773880259947</v>
      </c>
      <c r="AD174" s="14">
        <v>0.27514826963456901</v>
      </c>
      <c r="AE174" s="14"/>
      <c r="AF174" s="14">
        <v>0.33373042881256099</v>
      </c>
      <c r="AG174" s="14">
        <v>0.32631521559026999</v>
      </c>
      <c r="AH174" s="14">
        <v>0.26943858079694</v>
      </c>
      <c r="AI174" s="14">
        <v>0.32128646175384301</v>
      </c>
      <c r="AJ174" s="14">
        <v>0.24473723220396101</v>
      </c>
      <c r="AK174" s="14">
        <v>0.211301848482321</v>
      </c>
      <c r="AL174" s="14"/>
      <c r="AM174" s="14">
        <v>0.31150014854799102</v>
      </c>
      <c r="AN174" s="14">
        <v>0.31922849333164199</v>
      </c>
      <c r="AO174" s="14">
        <v>0.31552510373342502</v>
      </c>
      <c r="AP174" s="14">
        <v>0.27005282687272197</v>
      </c>
      <c r="AQ174" s="14">
        <v>0.25646916341965298</v>
      </c>
      <c r="AR174" s="14"/>
      <c r="AS174" s="14">
        <v>0.27182841347453501</v>
      </c>
      <c r="AT174" s="14">
        <v>0.31311812778147502</v>
      </c>
      <c r="AU174" s="14"/>
      <c r="AV174" s="14">
        <v>0.29665741361624898</v>
      </c>
      <c r="AW174" s="14">
        <v>0.33737948024391601</v>
      </c>
      <c r="AX174" s="14">
        <v>0.21313444348609301</v>
      </c>
      <c r="AY174" s="14"/>
      <c r="AZ174" s="14">
        <v>0.19168628978378499</v>
      </c>
      <c r="BA174" s="14">
        <v>0.38092846755277698</v>
      </c>
      <c r="BB174" s="14">
        <v>0.28744862866460802</v>
      </c>
      <c r="BC174" s="14"/>
      <c r="BD174" s="14">
        <v>0.27887609541910102</v>
      </c>
      <c r="BE174" s="14">
        <v>0.31225225769451598</v>
      </c>
      <c r="BF174" s="14"/>
      <c r="BG174" s="14">
        <v>0.362625757315367</v>
      </c>
      <c r="BH174" s="14">
        <v>0.28488958498808298</v>
      </c>
      <c r="BI174" s="14"/>
      <c r="BJ174" s="14">
        <v>0.35684567687678398</v>
      </c>
      <c r="BK174" s="14">
        <v>0.29612792260237197</v>
      </c>
      <c r="BL174" s="14"/>
      <c r="BM174" s="14">
        <v>0.31341211781261202</v>
      </c>
      <c r="BN174" s="14">
        <v>0.29628211224950601</v>
      </c>
      <c r="BO174" s="14"/>
      <c r="BP174" s="14">
        <v>0.20072359248221</v>
      </c>
      <c r="BQ174" s="14">
        <v>0.32185024395377099</v>
      </c>
      <c r="BR174" s="14"/>
      <c r="BS174" s="14">
        <v>0.31552869153638502</v>
      </c>
      <c r="BT174" s="14">
        <v>0.22646988471915799</v>
      </c>
      <c r="BU174" s="14"/>
      <c r="BV174" s="14">
        <v>0.34508187444023303</v>
      </c>
      <c r="BW174" s="14">
        <v>0.30514263137293601</v>
      </c>
      <c r="BX174" s="14"/>
      <c r="BY174" s="14">
        <v>0.362767526370396</v>
      </c>
      <c r="BZ174" s="14">
        <v>0.28948676231805798</v>
      </c>
      <c r="CA174" s="14"/>
      <c r="CB174" s="14">
        <v>0.31527539596688797</v>
      </c>
      <c r="CC174" s="14">
        <v>0.285784439341292</v>
      </c>
    </row>
    <row r="175" spans="2:81" x14ac:dyDescent="0.3">
      <c r="B175" t="s">
        <v>125</v>
      </c>
      <c r="C175" s="14">
        <v>4.9093842077938703E-2</v>
      </c>
      <c r="D175" s="14">
        <v>7.3634462780710494E-2</v>
      </c>
      <c r="E175" s="14">
        <v>2.5227293094823699E-2</v>
      </c>
      <c r="F175" s="14"/>
      <c r="G175" s="14">
        <v>5.1386898458593899E-2</v>
      </c>
      <c r="H175" s="14">
        <v>6.20624129033433E-2</v>
      </c>
      <c r="I175" s="14">
        <v>6.1780794040627703E-2</v>
      </c>
      <c r="J175" s="14">
        <v>4.6111415769837502E-2</v>
      </c>
      <c r="K175" s="14">
        <v>3.9623670307383597E-2</v>
      </c>
      <c r="L175" s="14">
        <v>3.5494605410758898E-2</v>
      </c>
      <c r="M175" s="14"/>
      <c r="N175" s="14">
        <v>4.5034601612007903E-2</v>
      </c>
      <c r="O175" s="14">
        <v>4.0887778535001203E-2</v>
      </c>
      <c r="P175" s="14">
        <v>5.7803907854338199E-2</v>
      </c>
      <c r="Q175" s="14">
        <v>5.07298580989358E-2</v>
      </c>
      <c r="R175" s="14"/>
      <c r="S175" s="14">
        <v>3.7496674211080099E-2</v>
      </c>
      <c r="T175" s="14">
        <v>3.7677484062480102E-2</v>
      </c>
      <c r="U175" s="14">
        <v>2.4950949924283001E-2</v>
      </c>
      <c r="V175" s="14">
        <v>7.0220202069642801E-2</v>
      </c>
      <c r="W175" s="14">
        <v>0.10002139101997699</v>
      </c>
      <c r="X175" s="14">
        <v>7.4555133016551201E-2</v>
      </c>
      <c r="Y175" s="14">
        <v>0</v>
      </c>
      <c r="Z175" s="14">
        <v>4.66278578051443E-2</v>
      </c>
      <c r="AA175" s="14">
        <v>3.4329980511957701E-2</v>
      </c>
      <c r="AB175" s="14">
        <v>7.6453934204409907E-2</v>
      </c>
      <c r="AC175" s="14">
        <v>3.50428982182426E-2</v>
      </c>
      <c r="AD175" s="14">
        <v>8.7603861964071994E-2</v>
      </c>
      <c r="AE175" s="14"/>
      <c r="AF175" s="14">
        <v>4.6479270035847897E-2</v>
      </c>
      <c r="AG175" s="14">
        <v>6.2370670965742399E-2</v>
      </c>
      <c r="AH175" s="14">
        <v>2.3012590115102299E-2</v>
      </c>
      <c r="AI175" s="14">
        <v>4.23757524297044E-2</v>
      </c>
      <c r="AJ175" s="14">
        <v>3.9325051937587598E-2</v>
      </c>
      <c r="AK175" s="14">
        <v>5.5916340827001497E-2</v>
      </c>
      <c r="AL175" s="14"/>
      <c r="AM175" s="14">
        <v>4.9461779446452699E-2</v>
      </c>
      <c r="AN175" s="14">
        <v>1.91172097829969E-2</v>
      </c>
      <c r="AO175" s="14">
        <v>6.5976597644101395E-2</v>
      </c>
      <c r="AP175" s="14">
        <v>4.2427550643021297E-2</v>
      </c>
      <c r="AQ175" s="14">
        <v>4.9768705172837199E-2</v>
      </c>
      <c r="AR175" s="14"/>
      <c r="AS175" s="14">
        <v>5.8115728906446E-2</v>
      </c>
      <c r="AT175" s="14">
        <v>4.4330723821580403E-2</v>
      </c>
      <c r="AU175" s="14"/>
      <c r="AV175" s="14">
        <v>5.6340920943338903E-2</v>
      </c>
      <c r="AW175" s="14">
        <v>0.102193856744854</v>
      </c>
      <c r="AX175" s="14">
        <v>4.5711316651946797E-2</v>
      </c>
      <c r="AY175" s="14"/>
      <c r="AZ175" s="14">
        <v>1.9447463927850302E-2</v>
      </c>
      <c r="BA175" s="14">
        <v>5.8030990560449101E-2</v>
      </c>
      <c r="BB175" s="14">
        <v>0.106715255428758</v>
      </c>
      <c r="BC175" s="14"/>
      <c r="BD175" s="14">
        <v>3.3555522762109199E-2</v>
      </c>
      <c r="BE175" s="14">
        <v>5.9576549441136099E-2</v>
      </c>
      <c r="BF175" s="14"/>
      <c r="BG175" s="14">
        <v>4.8121147994474998E-2</v>
      </c>
      <c r="BH175" s="14">
        <v>4.9511402106813499E-2</v>
      </c>
      <c r="BI175" s="14"/>
      <c r="BJ175" s="14">
        <v>3.4454122785523601E-2</v>
      </c>
      <c r="BK175" s="14">
        <v>5.1834054715458398E-2</v>
      </c>
      <c r="BL175" s="14"/>
      <c r="BM175" s="14">
        <v>1.9867354598998899E-2</v>
      </c>
      <c r="BN175" s="14">
        <v>5.0447448599215398E-2</v>
      </c>
      <c r="BO175" s="14"/>
      <c r="BP175" s="14">
        <v>2.41315139954668E-2</v>
      </c>
      <c r="BQ175" s="14">
        <v>5.1329078171259E-2</v>
      </c>
      <c r="BR175" s="14"/>
      <c r="BS175" s="14">
        <v>5.4522689722949998E-2</v>
      </c>
      <c r="BT175" s="14">
        <v>5.8296042325112603E-2</v>
      </c>
      <c r="BU175" s="14"/>
      <c r="BV175" s="14">
        <v>4.0481993676598702E-2</v>
      </c>
      <c r="BW175" s="14">
        <v>5.9457099473282697E-2</v>
      </c>
      <c r="BX175" s="14"/>
      <c r="BY175" s="14">
        <v>6.3419189016067606E-2</v>
      </c>
      <c r="BZ175" s="14">
        <v>4.6969742458644603E-2</v>
      </c>
      <c r="CA175" s="14"/>
      <c r="CB175" s="14">
        <v>3.8990518716587597E-2</v>
      </c>
      <c r="CC175" s="14">
        <v>5.2219949182156701E-2</v>
      </c>
    </row>
    <row r="176" spans="2:81" x14ac:dyDescent="0.3">
      <c r="B176" t="s">
        <v>126</v>
      </c>
      <c r="C176" s="14">
        <v>1.39369542632933E-2</v>
      </c>
      <c r="D176" s="14">
        <v>1.6590708375036501E-2</v>
      </c>
      <c r="E176" s="14">
        <v>1.13728887882995E-2</v>
      </c>
      <c r="F176" s="14"/>
      <c r="G176" s="14">
        <v>2.2283016198639E-2</v>
      </c>
      <c r="H176" s="14">
        <v>1.1088984149631401E-2</v>
      </c>
      <c r="I176" s="14">
        <v>0</v>
      </c>
      <c r="J176" s="14">
        <v>2.9795139296597901E-2</v>
      </c>
      <c r="K176" s="14">
        <v>2.0458600721637198E-2</v>
      </c>
      <c r="L176" s="14">
        <v>4.71563284913627E-3</v>
      </c>
      <c r="M176" s="14"/>
      <c r="N176" s="14">
        <v>1.06477875128064E-2</v>
      </c>
      <c r="O176" s="14">
        <v>1.10028726043105E-2</v>
      </c>
      <c r="P176" s="14">
        <v>9.1788347693519505E-3</v>
      </c>
      <c r="Q176" s="14">
        <v>2.4907000801351501E-2</v>
      </c>
      <c r="R176" s="14"/>
      <c r="S176" s="14">
        <v>1.27128053793506E-2</v>
      </c>
      <c r="T176" s="14">
        <v>0</v>
      </c>
      <c r="U176" s="14">
        <v>0</v>
      </c>
      <c r="V176" s="14">
        <v>3.4050822166995599E-2</v>
      </c>
      <c r="W176" s="14">
        <v>0</v>
      </c>
      <c r="X176" s="14">
        <v>2.1522472294536299E-2</v>
      </c>
      <c r="Y176" s="14">
        <v>1.31867675156409E-2</v>
      </c>
      <c r="Z176" s="14">
        <v>2.38162531373333E-2</v>
      </c>
      <c r="AA176" s="14">
        <v>1.6370681677885E-2</v>
      </c>
      <c r="AB176" s="14">
        <v>3.7076688618303898E-2</v>
      </c>
      <c r="AC176" s="14">
        <v>0</v>
      </c>
      <c r="AD176" s="14">
        <v>0</v>
      </c>
      <c r="AE176" s="14"/>
      <c r="AF176" s="14">
        <v>1.44882243057642E-2</v>
      </c>
      <c r="AG176" s="14">
        <v>1.9577133328806E-2</v>
      </c>
      <c r="AH176" s="14">
        <v>0</v>
      </c>
      <c r="AI176" s="14">
        <v>1.2193123754338699E-2</v>
      </c>
      <c r="AJ176" s="14">
        <v>0</v>
      </c>
      <c r="AK176" s="14">
        <v>0</v>
      </c>
      <c r="AL176" s="14"/>
      <c r="AM176" s="14">
        <v>2.0789761076182502E-2</v>
      </c>
      <c r="AN176" s="14">
        <v>3.9148186427919304E-3</v>
      </c>
      <c r="AO176" s="14">
        <v>2.0268164253605701E-2</v>
      </c>
      <c r="AP176" s="14">
        <v>1.4638250377371801E-2</v>
      </c>
      <c r="AQ176" s="14">
        <v>0</v>
      </c>
      <c r="AR176" s="14"/>
      <c r="AS176" s="14">
        <v>2.0713562902101801E-2</v>
      </c>
      <c r="AT176" s="14">
        <v>1.0013884661677099E-2</v>
      </c>
      <c r="AU176" s="14"/>
      <c r="AV176" s="14">
        <v>1.53975783265253E-2</v>
      </c>
      <c r="AW176" s="14">
        <v>1.70559852624016E-2</v>
      </c>
      <c r="AX176" s="14">
        <v>2.0893434063679502E-2</v>
      </c>
      <c r="AY176" s="14"/>
      <c r="AZ176" s="14">
        <v>0</v>
      </c>
      <c r="BA176" s="14">
        <v>0</v>
      </c>
      <c r="BB176" s="14">
        <v>2.46974365707496E-2</v>
      </c>
      <c r="BC176" s="14"/>
      <c r="BD176" s="14">
        <v>1.51885479745087E-2</v>
      </c>
      <c r="BE176" s="14">
        <v>1.3148943984056499E-2</v>
      </c>
      <c r="BF176" s="14"/>
      <c r="BG176" s="14">
        <v>2.5475792556838499E-2</v>
      </c>
      <c r="BH176" s="14">
        <v>1.1764045240279301E-2</v>
      </c>
      <c r="BI176" s="14"/>
      <c r="BJ176" s="14">
        <v>3.71104343973786E-2</v>
      </c>
      <c r="BK176" s="14">
        <v>1.21381795400765E-2</v>
      </c>
      <c r="BL176" s="14"/>
      <c r="BM176" s="14">
        <v>1.1455595748171E-2</v>
      </c>
      <c r="BN176" s="14">
        <v>1.3397900497322699E-2</v>
      </c>
      <c r="BO176" s="14"/>
      <c r="BP176" s="14">
        <v>0</v>
      </c>
      <c r="BQ176" s="14">
        <v>1.7757069188088101E-2</v>
      </c>
      <c r="BR176" s="14"/>
      <c r="BS176" s="14">
        <v>2.6881921824582201E-2</v>
      </c>
      <c r="BT176" s="14">
        <v>1.1167754829873099E-2</v>
      </c>
      <c r="BU176" s="14"/>
      <c r="BV176" s="14">
        <v>1.8699660062754999E-2</v>
      </c>
      <c r="BW176" s="14">
        <v>2.9757465322144499E-2</v>
      </c>
      <c r="BX176" s="14"/>
      <c r="BY176" s="14">
        <v>2.0173667108409999E-2</v>
      </c>
      <c r="BZ176" s="14">
        <v>1.34017210148676E-2</v>
      </c>
      <c r="CA176" s="14"/>
      <c r="CB176" s="14">
        <v>1.13389014308498E-2</v>
      </c>
      <c r="CC176" s="14">
        <v>1.42158137193957E-2</v>
      </c>
    </row>
    <row r="177" spans="2:81" x14ac:dyDescent="0.3">
      <c r="B177" t="s">
        <v>106</v>
      </c>
      <c r="C177" s="14">
        <v>2.2714462399817399E-2</v>
      </c>
      <c r="D177" s="14">
        <v>3.04413856406088E-2</v>
      </c>
      <c r="E177" s="14">
        <v>1.5213905736982E-2</v>
      </c>
      <c r="F177" s="14"/>
      <c r="G177" s="14">
        <v>4.2674121534458202E-2</v>
      </c>
      <c r="H177" s="14">
        <v>2.89974536995364E-2</v>
      </c>
      <c r="I177" s="14">
        <v>5.8485178355099504E-3</v>
      </c>
      <c r="J177" s="14">
        <v>1.20723624708662E-2</v>
      </c>
      <c r="K177" s="14">
        <v>2.63238226877953E-2</v>
      </c>
      <c r="L177" s="14">
        <v>2.4263704380800999E-2</v>
      </c>
      <c r="M177" s="14"/>
      <c r="N177" s="14">
        <v>1.09779209291316E-2</v>
      </c>
      <c r="O177" s="14">
        <v>2.95464424599838E-2</v>
      </c>
      <c r="P177" s="14">
        <v>8.7135527019414193E-3</v>
      </c>
      <c r="Q177" s="14">
        <v>4.0899045081096201E-2</v>
      </c>
      <c r="R177" s="14"/>
      <c r="S177" s="14">
        <v>0</v>
      </c>
      <c r="T177" s="14">
        <v>1.4791248352919501E-2</v>
      </c>
      <c r="U177" s="14">
        <v>2.78310393315051E-2</v>
      </c>
      <c r="V177" s="14">
        <v>1.06919806337234E-2</v>
      </c>
      <c r="W177" s="14">
        <v>2.7747251221904599E-2</v>
      </c>
      <c r="X177" s="14">
        <v>3.39733120112038E-2</v>
      </c>
      <c r="Y177" s="14">
        <v>6.0016688230603701E-2</v>
      </c>
      <c r="Z177" s="14">
        <v>6.9064579091144607E-2</v>
      </c>
      <c r="AA177" s="14">
        <v>1.67663251318632E-2</v>
      </c>
      <c r="AB177" s="14">
        <v>1.16011590667682E-2</v>
      </c>
      <c r="AC177" s="14">
        <v>2.00097065754558E-2</v>
      </c>
      <c r="AD177" s="14">
        <v>3.8164944701826201E-2</v>
      </c>
      <c r="AE177" s="14"/>
      <c r="AF177" s="14">
        <v>1.1424466399743099E-2</v>
      </c>
      <c r="AG177" s="14">
        <v>1.9431574659138098E-2</v>
      </c>
      <c r="AH177" s="14">
        <v>0</v>
      </c>
      <c r="AI177" s="14">
        <v>1.09811787827781E-2</v>
      </c>
      <c r="AJ177" s="14">
        <v>6.8783367266842393E-2</v>
      </c>
      <c r="AK177" s="14">
        <v>1.95418063650693E-2</v>
      </c>
      <c r="AL177" s="14"/>
      <c r="AM177" s="14">
        <v>4.2271460739146699E-2</v>
      </c>
      <c r="AN177" s="14">
        <v>2.0893603238740899E-2</v>
      </c>
      <c r="AO177" s="14">
        <v>1.51806120664072E-2</v>
      </c>
      <c r="AP177" s="14">
        <v>1.58291339268741E-2</v>
      </c>
      <c r="AQ177" s="14">
        <v>0</v>
      </c>
      <c r="AR177" s="14"/>
      <c r="AS177" s="14">
        <v>1.60308707540626E-2</v>
      </c>
      <c r="AT177" s="14">
        <v>2.71325968300117E-2</v>
      </c>
      <c r="AU177" s="14"/>
      <c r="AV177" s="14">
        <v>2.8612826275667101E-2</v>
      </c>
      <c r="AW177" s="14">
        <v>0</v>
      </c>
      <c r="AX177" s="14">
        <v>1.56049070129303E-2</v>
      </c>
      <c r="AY177" s="14"/>
      <c r="AZ177" s="14">
        <v>4.6396376059677003E-2</v>
      </c>
      <c r="BA177" s="14">
        <v>2.0447773152529599E-2</v>
      </c>
      <c r="BB177" s="14">
        <v>8.2214768437791994E-3</v>
      </c>
      <c r="BC177" s="14"/>
      <c r="BD177" s="14">
        <v>1.7089680666065699E-2</v>
      </c>
      <c r="BE177" s="14">
        <v>2.65247120794759E-2</v>
      </c>
      <c r="BF177" s="14"/>
      <c r="BG177" s="14">
        <v>3.1064274191003501E-2</v>
      </c>
      <c r="BH177" s="14">
        <v>2.1200974444248399E-2</v>
      </c>
      <c r="BI177" s="14"/>
      <c r="BJ177" s="14">
        <v>2.3036797464402702E-2</v>
      </c>
      <c r="BK177" s="14">
        <v>2.33132860843802E-2</v>
      </c>
      <c r="BL177" s="14"/>
      <c r="BM177" s="14">
        <v>1.08190782824318E-2</v>
      </c>
      <c r="BN177" s="14">
        <v>2.42307442917289E-2</v>
      </c>
      <c r="BO177" s="14"/>
      <c r="BP177" s="14">
        <v>2.4575037345497298E-2</v>
      </c>
      <c r="BQ177" s="14">
        <v>2.2690148688571402E-2</v>
      </c>
      <c r="BR177" s="14"/>
      <c r="BS177" s="14">
        <v>1.6749944472089901E-2</v>
      </c>
      <c r="BT177" s="14">
        <v>1.9853472244605899E-2</v>
      </c>
      <c r="BU177" s="14"/>
      <c r="BV177" s="14">
        <v>0</v>
      </c>
      <c r="BW177" s="14">
        <v>2.2636482365066501E-2</v>
      </c>
      <c r="BX177" s="14"/>
      <c r="BY177" s="14">
        <v>3.0582661892358198E-2</v>
      </c>
      <c r="BZ177" s="14">
        <v>2.1104532878083799E-2</v>
      </c>
      <c r="CA177" s="14"/>
      <c r="CB177" s="14">
        <v>2.7539275972251798E-2</v>
      </c>
      <c r="CC177" s="14">
        <v>2.06833743349863E-2</v>
      </c>
    </row>
    <row r="178" spans="2:81" x14ac:dyDescent="0.3">
      <c r="B178" t="s">
        <v>127</v>
      </c>
      <c r="C178" s="14">
        <v>0.91425474125895101</v>
      </c>
      <c r="D178" s="14">
        <v>0.87933344320364404</v>
      </c>
      <c r="E178" s="14">
        <v>0.94818591237989502</v>
      </c>
      <c r="F178" s="14"/>
      <c r="G178" s="14">
        <v>0.88365596380830902</v>
      </c>
      <c r="H178" s="14">
        <v>0.89785114924748899</v>
      </c>
      <c r="I178" s="14">
        <v>0.93237068812386203</v>
      </c>
      <c r="J178" s="14">
        <v>0.91202108246269797</v>
      </c>
      <c r="K178" s="14">
        <v>0.91359390628318404</v>
      </c>
      <c r="L178" s="14">
        <v>0.93552605735930405</v>
      </c>
      <c r="M178" s="14"/>
      <c r="N178" s="14">
        <v>0.93333968994605399</v>
      </c>
      <c r="O178" s="14">
        <v>0.91856290640070504</v>
      </c>
      <c r="P178" s="14">
        <v>0.92430370467436795</v>
      </c>
      <c r="Q178" s="14">
        <v>0.88346409601861697</v>
      </c>
      <c r="R178" s="14"/>
      <c r="S178" s="14">
        <v>0.94979052040956902</v>
      </c>
      <c r="T178" s="14">
        <v>0.94753126758460005</v>
      </c>
      <c r="U178" s="14">
        <v>0.94721801074421197</v>
      </c>
      <c r="V178" s="14">
        <v>0.88503699512963796</v>
      </c>
      <c r="W178" s="14">
        <v>0.872231357758118</v>
      </c>
      <c r="X178" s="14">
        <v>0.86994908267770898</v>
      </c>
      <c r="Y178" s="14">
        <v>0.92679654425375502</v>
      </c>
      <c r="Z178" s="14">
        <v>0.86049130996637802</v>
      </c>
      <c r="AA178" s="14">
        <v>0.93253301267829403</v>
      </c>
      <c r="AB178" s="14">
        <v>0.87486821811051796</v>
      </c>
      <c r="AC178" s="14">
        <v>0.944947395206302</v>
      </c>
      <c r="AD178" s="14">
        <v>0.87423119333410204</v>
      </c>
      <c r="AE178" s="14"/>
      <c r="AF178" s="14">
        <v>0.92760803925864499</v>
      </c>
      <c r="AG178" s="14">
        <v>0.89862062104631402</v>
      </c>
      <c r="AH178" s="14">
        <v>0.97698740988489796</v>
      </c>
      <c r="AI178" s="14">
        <v>0.93444994503317902</v>
      </c>
      <c r="AJ178" s="14">
        <v>0.89189158079556996</v>
      </c>
      <c r="AK178" s="14">
        <v>0.924541852807929</v>
      </c>
      <c r="AL178" s="14"/>
      <c r="AM178" s="14">
        <v>0.88747699873821795</v>
      </c>
      <c r="AN178" s="14">
        <v>0.95607436833546999</v>
      </c>
      <c r="AO178" s="14">
        <v>0.898574626035886</v>
      </c>
      <c r="AP178" s="14">
        <v>0.92710506505273305</v>
      </c>
      <c r="AQ178" s="14">
        <v>0.95023129482716295</v>
      </c>
      <c r="AR178" s="14"/>
      <c r="AS178" s="14">
        <v>0.90513983743739002</v>
      </c>
      <c r="AT178" s="14">
        <v>0.91852279468673104</v>
      </c>
      <c r="AU178" s="14"/>
      <c r="AV178" s="14">
        <v>0.89964867445446906</v>
      </c>
      <c r="AW178" s="14">
        <v>0.88075015799274503</v>
      </c>
      <c r="AX178" s="14">
        <v>0.91779034227144296</v>
      </c>
      <c r="AY178" s="14"/>
      <c r="AZ178" s="14">
        <v>0.93415616001247304</v>
      </c>
      <c r="BA178" s="14">
        <v>0.92152123628702098</v>
      </c>
      <c r="BB178" s="14">
        <v>0.86036583115671394</v>
      </c>
      <c r="BC178" s="14"/>
      <c r="BD178" s="14">
        <v>0.93416624859731601</v>
      </c>
      <c r="BE178" s="14">
        <v>0.90074979449533199</v>
      </c>
      <c r="BF178" s="14"/>
      <c r="BG178" s="14">
        <v>0.89533878525768296</v>
      </c>
      <c r="BH178" s="14">
        <v>0.91752357820865904</v>
      </c>
      <c r="BI178" s="14"/>
      <c r="BJ178" s="14">
        <v>0.90539864535269499</v>
      </c>
      <c r="BK178" s="14">
        <v>0.91271447966008501</v>
      </c>
      <c r="BL178" s="14"/>
      <c r="BM178" s="14">
        <v>0.95785797137039796</v>
      </c>
      <c r="BN178" s="14">
        <v>0.91192390661173295</v>
      </c>
      <c r="BO178" s="14"/>
      <c r="BP178" s="14">
        <v>0.95129344865903598</v>
      </c>
      <c r="BQ178" s="14">
        <v>0.90822370395208196</v>
      </c>
      <c r="BR178" s="14"/>
      <c r="BS178" s="14">
        <v>0.90184544398037803</v>
      </c>
      <c r="BT178" s="14">
        <v>0.91068273060040805</v>
      </c>
      <c r="BU178" s="14"/>
      <c r="BV178" s="14">
        <v>0.94081834626064598</v>
      </c>
      <c r="BW178" s="14">
        <v>0.88814895283950601</v>
      </c>
      <c r="BX178" s="14"/>
      <c r="BY178" s="14">
        <v>0.88582448198316399</v>
      </c>
      <c r="BZ178" s="14">
        <v>0.91852400364840403</v>
      </c>
      <c r="CA178" s="14"/>
      <c r="CB178" s="14">
        <v>0.92213130388031095</v>
      </c>
      <c r="CC178" s="14">
        <v>0.91288086276346103</v>
      </c>
    </row>
    <row r="179" spans="2:81" x14ac:dyDescent="0.3">
      <c r="B179" t="s">
        <v>93</v>
      </c>
      <c r="C179" s="14">
        <v>-0.89154027885913301</v>
      </c>
      <c r="D179" s="14">
        <v>-0.84889205756303499</v>
      </c>
      <c r="E179" s="14">
        <v>-0.93297200664291302</v>
      </c>
      <c r="F179" s="14"/>
      <c r="G179" s="14">
        <v>-0.84098184227385098</v>
      </c>
      <c r="H179" s="14">
        <v>-0.868853695547952</v>
      </c>
      <c r="I179" s="14">
        <v>-0.92652217028835204</v>
      </c>
      <c r="J179" s="14">
        <v>-0.89994871999183201</v>
      </c>
      <c r="K179" s="14">
        <v>-0.88727008359538895</v>
      </c>
      <c r="L179" s="14">
        <v>-0.911262352978503</v>
      </c>
      <c r="M179" s="14"/>
      <c r="N179" s="14">
        <v>-0.92236176901692302</v>
      </c>
      <c r="O179" s="14">
        <v>-0.88901646394072098</v>
      </c>
      <c r="P179" s="14">
        <v>-0.91559015197242699</v>
      </c>
      <c r="Q179" s="14">
        <v>-0.84256505093751999</v>
      </c>
      <c r="R179" s="14"/>
      <c r="S179" s="14">
        <v>-0.94979052040956902</v>
      </c>
      <c r="T179" s="14">
        <v>-0.93274001923168104</v>
      </c>
      <c r="U179" s="14">
        <v>-0.91938697141270698</v>
      </c>
      <c r="V179" s="14">
        <v>-0.87434501449591495</v>
      </c>
      <c r="W179" s="14">
        <v>-0.84448410653621397</v>
      </c>
      <c r="X179" s="14">
        <v>-0.83597577066650497</v>
      </c>
      <c r="Y179" s="14">
        <v>-0.866779856023152</v>
      </c>
      <c r="Z179" s="14">
        <v>-0.79142673087523296</v>
      </c>
      <c r="AA179" s="14">
        <v>-0.91576668754643098</v>
      </c>
      <c r="AB179" s="14">
        <v>-0.86326705904375001</v>
      </c>
      <c r="AC179" s="14">
        <v>-0.92493768863084602</v>
      </c>
      <c r="AD179" s="14">
        <v>-0.83606624863227597</v>
      </c>
      <c r="AE179" s="14"/>
      <c r="AF179" s="14">
        <v>-0.91618357285890195</v>
      </c>
      <c r="AG179" s="14">
        <v>-0.87918904638717499</v>
      </c>
      <c r="AH179" s="14">
        <v>-0.97698740988489796</v>
      </c>
      <c r="AI179" s="14">
        <v>-0.92346876625040097</v>
      </c>
      <c r="AJ179" s="14">
        <v>-0.82310821352872798</v>
      </c>
      <c r="AK179" s="14">
        <v>-0.90500004644286003</v>
      </c>
      <c r="AL179" s="14"/>
      <c r="AM179" s="14">
        <v>-0.84520553799907105</v>
      </c>
      <c r="AN179" s="14">
        <v>-0.93518076509672898</v>
      </c>
      <c r="AO179" s="14">
        <v>-0.88339401396947903</v>
      </c>
      <c r="AP179" s="14">
        <v>-0.91127593112585903</v>
      </c>
      <c r="AQ179" s="14">
        <v>-0.95023129482716295</v>
      </c>
      <c r="AR179" s="14"/>
      <c r="AS179" s="14">
        <v>-0.88910896668332695</v>
      </c>
      <c r="AT179" s="14">
        <v>-0.89139019785671902</v>
      </c>
      <c r="AU179" s="14"/>
      <c r="AV179" s="14">
        <v>-0.87103584817880197</v>
      </c>
      <c r="AW179" s="14">
        <v>-0.88075015799274503</v>
      </c>
      <c r="AX179" s="14">
        <v>-0.90218543525851302</v>
      </c>
      <c r="AY179" s="14"/>
      <c r="AZ179" s="14">
        <v>-0.88775978395279598</v>
      </c>
      <c r="BA179" s="14">
        <v>-0.90107346313449199</v>
      </c>
      <c r="BB179" s="14">
        <v>-0.852144354312934</v>
      </c>
      <c r="BC179" s="14"/>
      <c r="BD179" s="14">
        <v>-0.91707656793125103</v>
      </c>
      <c r="BE179" s="14">
        <v>-0.87422508241585595</v>
      </c>
      <c r="BF179" s="14"/>
      <c r="BG179" s="14">
        <v>-0.86427451106667996</v>
      </c>
      <c r="BH179" s="14">
        <v>-0.89632260376440998</v>
      </c>
      <c r="BI179" s="14"/>
      <c r="BJ179" s="14">
        <v>-0.88236184788829297</v>
      </c>
      <c r="BK179" s="14">
        <v>-0.88940119357570502</v>
      </c>
      <c r="BL179" s="14"/>
      <c r="BM179" s="14">
        <v>-0.94703889308796696</v>
      </c>
      <c r="BN179" s="14">
        <v>-0.88769316232000395</v>
      </c>
      <c r="BO179" s="14"/>
      <c r="BP179" s="14">
        <v>-0.92671841131353905</v>
      </c>
      <c r="BQ179" s="14">
        <v>-0.88553355526350996</v>
      </c>
      <c r="BR179" s="14"/>
      <c r="BS179" s="14">
        <v>-0.88509549950828803</v>
      </c>
      <c r="BT179" s="14">
        <v>-0.89082925835580196</v>
      </c>
      <c r="BU179" s="14"/>
      <c r="BV179" s="14">
        <v>-0.94081834626064598</v>
      </c>
      <c r="BW179" s="14">
        <v>-0.86551247047444002</v>
      </c>
      <c r="BX179" s="14"/>
      <c r="BY179" s="14">
        <v>-0.85524182009080596</v>
      </c>
      <c r="BZ179" s="14">
        <v>-0.89741947077032003</v>
      </c>
      <c r="CA179" s="14"/>
      <c r="CB179" s="14">
        <v>-0.89459202790805903</v>
      </c>
      <c r="CC179" s="14">
        <v>-0.89219748842847502</v>
      </c>
    </row>
    <row r="180" spans="2:81" x14ac:dyDescent="0.3">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row>
    <row r="181" spans="2:81" x14ac:dyDescent="0.3">
      <c r="B181" s="6" t="s">
        <v>144</v>
      </c>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row>
    <row r="182" spans="2:81" x14ac:dyDescent="0.3">
      <c r="B182" s="24" t="s">
        <v>97</v>
      </c>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row>
    <row r="183" spans="2:81" x14ac:dyDescent="0.3">
      <c r="B183" t="s">
        <v>141</v>
      </c>
      <c r="C183" s="14">
        <v>0.70821781004958895</v>
      </c>
      <c r="D183" s="14">
        <v>0.72523848248363998</v>
      </c>
      <c r="E183" s="14">
        <v>0.69103035242420296</v>
      </c>
      <c r="F183" s="14"/>
      <c r="G183" s="14">
        <v>0.58339849224454698</v>
      </c>
      <c r="H183" s="14">
        <v>0.47908589792411199</v>
      </c>
      <c r="I183" s="14">
        <v>0.70319899325165602</v>
      </c>
      <c r="J183" s="14">
        <v>0.75415915641883802</v>
      </c>
      <c r="K183" s="14">
        <v>0.79709881486593703</v>
      </c>
      <c r="L183" s="14">
        <v>0.88446655173404498</v>
      </c>
      <c r="M183" s="14"/>
      <c r="N183" s="14">
        <v>0.74938516950529999</v>
      </c>
      <c r="O183" s="14">
        <v>0.710780804370018</v>
      </c>
      <c r="P183" s="14">
        <v>0.72325146064565804</v>
      </c>
      <c r="Q183" s="14">
        <v>0.64735860380914201</v>
      </c>
      <c r="R183" s="14"/>
      <c r="S183" s="14">
        <v>0.65164953514829405</v>
      </c>
      <c r="T183" s="14">
        <v>0.71102147804608895</v>
      </c>
      <c r="U183" s="14">
        <v>0.77687286367882802</v>
      </c>
      <c r="V183" s="14">
        <v>0.71953785221020505</v>
      </c>
      <c r="W183" s="14">
        <v>0.69942226498774895</v>
      </c>
      <c r="X183" s="14">
        <v>0.71402911615190501</v>
      </c>
      <c r="Y183" s="14">
        <v>0.77351712505375003</v>
      </c>
      <c r="Z183" s="14">
        <v>0.77230913736474405</v>
      </c>
      <c r="AA183" s="14">
        <v>0.67345356550911695</v>
      </c>
      <c r="AB183" s="14">
        <v>0.69737596564487203</v>
      </c>
      <c r="AC183" s="14">
        <v>0.71189196473011795</v>
      </c>
      <c r="AD183" s="14">
        <v>0.63861708093317204</v>
      </c>
      <c r="AE183" s="14"/>
      <c r="AF183" s="14">
        <v>0.61150924259696504</v>
      </c>
      <c r="AG183" s="14">
        <v>0.779460478864065</v>
      </c>
      <c r="AH183" s="14">
        <v>0.79451694448675103</v>
      </c>
      <c r="AI183" s="14">
        <v>0.81526883048426302</v>
      </c>
      <c r="AJ183" s="14">
        <v>0.649523634988044</v>
      </c>
      <c r="AK183" s="14">
        <v>0.66720622825621301</v>
      </c>
      <c r="AL183" s="14"/>
      <c r="AM183" s="14">
        <v>0.74397873490473299</v>
      </c>
      <c r="AN183" s="14">
        <v>0.71376029767538696</v>
      </c>
      <c r="AO183" s="14">
        <v>0.69566610557023201</v>
      </c>
      <c r="AP183" s="14">
        <v>0.67102280284195603</v>
      </c>
      <c r="AQ183" s="14">
        <v>0.65336353777094203</v>
      </c>
      <c r="AR183" s="14"/>
      <c r="AS183" s="14">
        <v>0.65923387813904399</v>
      </c>
      <c r="AT183" s="14">
        <v>0.74386837004930595</v>
      </c>
      <c r="AU183" s="14"/>
      <c r="AV183" s="14">
        <v>0.64497265282276794</v>
      </c>
      <c r="AW183" s="14">
        <v>0.541528430187183</v>
      </c>
      <c r="AX183" s="14">
        <v>0.76494150732590804</v>
      </c>
      <c r="AY183" s="14"/>
      <c r="AZ183" s="14">
        <v>0.57988738533935202</v>
      </c>
      <c r="BA183" s="14">
        <v>0.45509210611373002</v>
      </c>
      <c r="BB183" s="14">
        <v>0.72200281978536596</v>
      </c>
      <c r="BC183" s="14"/>
      <c r="BD183" s="14">
        <v>0.67310276406245995</v>
      </c>
      <c r="BE183" s="14">
        <v>0.73063904151607795</v>
      </c>
      <c r="BF183" s="14"/>
      <c r="BG183" s="14">
        <v>0.54292398792248597</v>
      </c>
      <c r="BH183" s="14">
        <v>0.73891512241524204</v>
      </c>
      <c r="BI183" s="14"/>
      <c r="BJ183" s="14">
        <v>0.55874738313654804</v>
      </c>
      <c r="BK183" s="14">
        <v>0.72581643651573702</v>
      </c>
      <c r="BL183" s="14"/>
      <c r="BM183" s="14">
        <v>0.61720616707160203</v>
      </c>
      <c r="BN183" s="14">
        <v>0.71914948030766301</v>
      </c>
      <c r="BO183" s="14"/>
      <c r="BP183" s="14">
        <v>0.79293940403200602</v>
      </c>
      <c r="BQ183" s="14">
        <v>0.68685865545555602</v>
      </c>
      <c r="BR183" s="14"/>
      <c r="BS183" s="14">
        <v>0.59828837955674397</v>
      </c>
      <c r="BT183" s="14">
        <v>0.737580924111915</v>
      </c>
      <c r="BU183" s="14"/>
      <c r="BV183" s="14">
        <v>0.74239338126570598</v>
      </c>
      <c r="BW183" s="14">
        <v>0.54764465625720005</v>
      </c>
      <c r="BX183" s="14"/>
      <c r="BY183" s="14">
        <v>0.58145735290335099</v>
      </c>
      <c r="BZ183" s="14">
        <v>0.72338316948403003</v>
      </c>
      <c r="CA183" s="14"/>
      <c r="CB183" s="14">
        <v>0.72803144218825</v>
      </c>
      <c r="CC183" s="14">
        <v>0.70099774630668199</v>
      </c>
    </row>
    <row r="184" spans="2:81" x14ac:dyDescent="0.3">
      <c r="B184" t="s">
        <v>142</v>
      </c>
      <c r="C184" s="14">
        <v>0.18593259814295299</v>
      </c>
      <c r="D184" s="14">
        <v>0.169454697661723</v>
      </c>
      <c r="E184" s="14">
        <v>0.20238401985007101</v>
      </c>
      <c r="F184" s="14"/>
      <c r="G184" s="14">
        <v>0.27345984594836298</v>
      </c>
      <c r="H184" s="14">
        <v>0.37779885455404999</v>
      </c>
      <c r="I184" s="14">
        <v>0.18030176773970599</v>
      </c>
      <c r="J184" s="14">
        <v>0.16588015185840299</v>
      </c>
      <c r="K184" s="14">
        <v>0.124891750764829</v>
      </c>
      <c r="L184" s="14">
        <v>3.3709701170737301E-2</v>
      </c>
      <c r="M184" s="14"/>
      <c r="N184" s="14">
        <v>0.18416178174848999</v>
      </c>
      <c r="O184" s="14">
        <v>0.17746029198821001</v>
      </c>
      <c r="P184" s="14">
        <v>0.17841121625997899</v>
      </c>
      <c r="Q184" s="14">
        <v>0.202276953059327</v>
      </c>
      <c r="R184" s="14"/>
      <c r="S184" s="14">
        <v>0.242614385274281</v>
      </c>
      <c r="T184" s="14">
        <v>0.16619146515823899</v>
      </c>
      <c r="U184" s="14">
        <v>0.16035652967786199</v>
      </c>
      <c r="V184" s="14">
        <v>0.18833214193680001</v>
      </c>
      <c r="W184" s="14">
        <v>0.17404902597425501</v>
      </c>
      <c r="X184" s="14">
        <v>0.17938338250202401</v>
      </c>
      <c r="Y184" s="14">
        <v>0.11944971136906</v>
      </c>
      <c r="Z184" s="14">
        <v>0.13167564574736301</v>
      </c>
      <c r="AA184" s="14">
        <v>0.226653628205566</v>
      </c>
      <c r="AB184" s="14">
        <v>0.16689130472487801</v>
      </c>
      <c r="AC184" s="14">
        <v>0.18004834465165401</v>
      </c>
      <c r="AD184" s="14">
        <v>0.28444703773033903</v>
      </c>
      <c r="AE184" s="14"/>
      <c r="AF184" s="14">
        <v>0.284634178063708</v>
      </c>
      <c r="AG184" s="14">
        <v>0.16582059113994699</v>
      </c>
      <c r="AH184" s="14">
        <v>0.100852764801845</v>
      </c>
      <c r="AI184" s="14">
        <v>0.12275397065473199</v>
      </c>
      <c r="AJ184" s="14">
        <v>0.21651237101308601</v>
      </c>
      <c r="AK184" s="14">
        <v>0.122675351836917</v>
      </c>
      <c r="AL184" s="14"/>
      <c r="AM184" s="14">
        <v>0.157242624607838</v>
      </c>
      <c r="AN184" s="14">
        <v>0.18245937090655101</v>
      </c>
      <c r="AO184" s="14">
        <v>0.186423605656441</v>
      </c>
      <c r="AP184" s="14">
        <v>0.245338033026887</v>
      </c>
      <c r="AQ184" s="14">
        <v>0.209280009936991</v>
      </c>
      <c r="AR184" s="14"/>
      <c r="AS184" s="14">
        <v>0.25205299258069302</v>
      </c>
      <c r="AT184" s="14">
        <v>0.144091909609563</v>
      </c>
      <c r="AU184" s="14"/>
      <c r="AV184" s="14">
        <v>0.281995488021834</v>
      </c>
      <c r="AW184" s="14">
        <v>0.39356276666113599</v>
      </c>
      <c r="AX184" s="14">
        <v>0.14550793972023299</v>
      </c>
      <c r="AY184" s="14"/>
      <c r="AZ184" s="14">
        <v>0.36246818313090701</v>
      </c>
      <c r="BA184" s="14">
        <v>0.47166574853084497</v>
      </c>
      <c r="BB184" s="14">
        <v>0.228190325634028</v>
      </c>
      <c r="BC184" s="14"/>
      <c r="BD184" s="14">
        <v>0.23006343298673601</v>
      </c>
      <c r="BE184" s="14">
        <v>0.15718528821986699</v>
      </c>
      <c r="BF184" s="14"/>
      <c r="BG184" s="14">
        <v>0.324573107857553</v>
      </c>
      <c r="BH184" s="14">
        <v>0.15991099871279599</v>
      </c>
      <c r="BI184" s="14"/>
      <c r="BJ184" s="14">
        <v>0.29907439775842598</v>
      </c>
      <c r="BK184" s="14">
        <v>0.173503057144405</v>
      </c>
      <c r="BL184" s="14"/>
      <c r="BM184" s="14">
        <v>0.24117154678122099</v>
      </c>
      <c r="BN184" s="14">
        <v>0.17946885633285001</v>
      </c>
      <c r="BO184" s="14"/>
      <c r="BP184" s="14">
        <v>0.139196437915068</v>
      </c>
      <c r="BQ184" s="14">
        <v>0.19911734271599399</v>
      </c>
      <c r="BR184" s="14"/>
      <c r="BS184" s="14">
        <v>0.304784549639395</v>
      </c>
      <c r="BT184" s="14">
        <v>0.18461831867453801</v>
      </c>
      <c r="BU184" s="14"/>
      <c r="BV184" s="14">
        <v>0.20254376714209499</v>
      </c>
      <c r="BW184" s="14">
        <v>0.34071566818016102</v>
      </c>
      <c r="BX184" s="14"/>
      <c r="BY184" s="14">
        <v>0.29972442327898702</v>
      </c>
      <c r="BZ184" s="14">
        <v>0.174395898248346</v>
      </c>
      <c r="CA184" s="14"/>
      <c r="CB184" s="14">
        <v>0.166169353768086</v>
      </c>
      <c r="CC184" s="14">
        <v>0.19404179253586101</v>
      </c>
    </row>
    <row r="185" spans="2:81" x14ac:dyDescent="0.3">
      <c r="B185" t="s">
        <v>143</v>
      </c>
      <c r="C185" s="14">
        <v>3.79020503158361E-2</v>
      </c>
      <c r="D185" s="14">
        <v>4.9581249806741098E-2</v>
      </c>
      <c r="E185" s="14">
        <v>2.65719509404202E-2</v>
      </c>
      <c r="F185" s="14"/>
      <c r="G185" s="14">
        <v>8.6291004091743798E-2</v>
      </c>
      <c r="H185" s="14">
        <v>3.87424692950935E-2</v>
      </c>
      <c r="I185" s="14">
        <v>5.5063081215154797E-2</v>
      </c>
      <c r="J185" s="14">
        <v>1.74186463508198E-2</v>
      </c>
      <c r="K185" s="14">
        <v>2.7155268237522699E-2</v>
      </c>
      <c r="L185" s="14">
        <v>1.4782593994504999E-2</v>
      </c>
      <c r="M185" s="14"/>
      <c r="N185" s="14">
        <v>2.6140821958717701E-2</v>
      </c>
      <c r="O185" s="14">
        <v>2.59309106380223E-2</v>
      </c>
      <c r="P185" s="14">
        <v>4.9436887284846097E-2</v>
      </c>
      <c r="Q185" s="14">
        <v>5.3434469251552902E-2</v>
      </c>
      <c r="R185" s="14"/>
      <c r="S185" s="14">
        <v>1.7975163852184499E-2</v>
      </c>
      <c r="T185" s="14">
        <v>4.6617076012535702E-2</v>
      </c>
      <c r="U185" s="14">
        <v>1.21370799642597E-2</v>
      </c>
      <c r="V185" s="14">
        <v>4.5062639262532601E-2</v>
      </c>
      <c r="W185" s="14">
        <v>4.1839532808995203E-2</v>
      </c>
      <c r="X185" s="14">
        <v>5.4592417630073199E-2</v>
      </c>
      <c r="Y185" s="14">
        <v>4.7456713363932597E-2</v>
      </c>
      <c r="Z185" s="14">
        <v>2.5144122675511499E-2</v>
      </c>
      <c r="AA185" s="14">
        <v>5.0974888626048397E-2</v>
      </c>
      <c r="AB185" s="14">
        <v>5.7314997426051402E-2</v>
      </c>
      <c r="AC185" s="14">
        <v>1.7060713469551E-2</v>
      </c>
      <c r="AD185" s="14">
        <v>0</v>
      </c>
      <c r="AE185" s="14"/>
      <c r="AF185" s="14">
        <v>3.9326948209281697E-2</v>
      </c>
      <c r="AG185" s="14">
        <v>3.0609139549177398E-2</v>
      </c>
      <c r="AH185" s="14">
        <v>5.0738514634501602E-2</v>
      </c>
      <c r="AI185" s="14">
        <v>2.3650990596627199E-2</v>
      </c>
      <c r="AJ185" s="14">
        <v>8.3412810331049303E-2</v>
      </c>
      <c r="AK185" s="14">
        <v>2.05422155567309E-2</v>
      </c>
      <c r="AL185" s="14"/>
      <c r="AM185" s="14">
        <v>2.78911289967083E-2</v>
      </c>
      <c r="AN185" s="14">
        <v>3.2245851509222802E-2</v>
      </c>
      <c r="AO185" s="14">
        <v>4.7022962108605099E-2</v>
      </c>
      <c r="AP185" s="14">
        <v>3.4833295760902903E-2</v>
      </c>
      <c r="AQ185" s="14">
        <v>8.6509780457615801E-2</v>
      </c>
      <c r="AR185" s="14"/>
      <c r="AS185" s="14">
        <v>4.8244388962166103E-2</v>
      </c>
      <c r="AT185" s="14">
        <v>3.07263756520663E-2</v>
      </c>
      <c r="AU185" s="14"/>
      <c r="AV185" s="14">
        <v>4.6374833436051498E-2</v>
      </c>
      <c r="AW185" s="14">
        <v>4.9866541745378801E-2</v>
      </c>
      <c r="AX185" s="14">
        <v>4.0986126792124801E-2</v>
      </c>
      <c r="AY185" s="14"/>
      <c r="AZ185" s="14">
        <v>1.53937868371172E-2</v>
      </c>
      <c r="BA185" s="14">
        <v>7.3242145355424601E-2</v>
      </c>
      <c r="BB185" s="14">
        <v>2.5919978508972801E-2</v>
      </c>
      <c r="BC185" s="14"/>
      <c r="BD185" s="14">
        <v>4.1587615773307302E-2</v>
      </c>
      <c r="BE185" s="14">
        <v>3.5571712812786697E-2</v>
      </c>
      <c r="BF185" s="14"/>
      <c r="BG185" s="14">
        <v>6.8115979946425001E-2</v>
      </c>
      <c r="BH185" s="14">
        <v>3.2218954346925302E-2</v>
      </c>
      <c r="BI185" s="14"/>
      <c r="BJ185" s="14">
        <v>7.4647891209975198E-2</v>
      </c>
      <c r="BK185" s="14">
        <v>3.4696029898361298E-2</v>
      </c>
      <c r="BL185" s="14"/>
      <c r="BM185" s="14">
        <v>4.9741445053403402E-2</v>
      </c>
      <c r="BN185" s="14">
        <v>3.60263680885042E-2</v>
      </c>
      <c r="BO185" s="14"/>
      <c r="BP185" s="14">
        <v>2.3753231159038199E-2</v>
      </c>
      <c r="BQ185" s="14">
        <v>4.2249665542351898E-2</v>
      </c>
      <c r="BR185" s="14"/>
      <c r="BS185" s="14">
        <v>4.6159629764097203E-2</v>
      </c>
      <c r="BT185" s="14">
        <v>4.1806713448415203E-2</v>
      </c>
      <c r="BU185" s="14"/>
      <c r="BV185" s="14">
        <v>2.0300121898669501E-2</v>
      </c>
      <c r="BW185" s="14">
        <v>5.5247598574812297E-2</v>
      </c>
      <c r="BX185" s="14"/>
      <c r="BY185" s="14">
        <v>8.8253327053650493E-2</v>
      </c>
      <c r="BZ185" s="14">
        <v>3.1740010947946103E-2</v>
      </c>
      <c r="CA185" s="14"/>
      <c r="CB185" s="14">
        <v>4.37029869396433E-2</v>
      </c>
      <c r="CC185" s="14">
        <v>3.2602500660789797E-2</v>
      </c>
    </row>
    <row r="186" spans="2:81" x14ac:dyDescent="0.3">
      <c r="B186" t="s">
        <v>106</v>
      </c>
      <c r="C186" s="14">
        <v>6.7947541491622299E-2</v>
      </c>
      <c r="D186" s="14">
        <v>5.57255700478958E-2</v>
      </c>
      <c r="E186" s="14">
        <v>8.0013676785305202E-2</v>
      </c>
      <c r="F186" s="14"/>
      <c r="G186" s="14">
        <v>5.6850657715346802E-2</v>
      </c>
      <c r="H186" s="14">
        <v>0.104372778226744</v>
      </c>
      <c r="I186" s="14">
        <v>6.1436157793483999E-2</v>
      </c>
      <c r="J186" s="14">
        <v>6.2542045371939595E-2</v>
      </c>
      <c r="K186" s="14">
        <v>5.0854166131710801E-2</v>
      </c>
      <c r="L186" s="14">
        <v>6.70411531007125E-2</v>
      </c>
      <c r="M186" s="14"/>
      <c r="N186" s="14">
        <v>4.0312226787492099E-2</v>
      </c>
      <c r="O186" s="14">
        <v>8.5827993003749894E-2</v>
      </c>
      <c r="P186" s="14">
        <v>4.8900435809517702E-2</v>
      </c>
      <c r="Q186" s="14">
        <v>9.6929973879977899E-2</v>
      </c>
      <c r="R186" s="14"/>
      <c r="S186" s="14">
        <v>8.7760915725240196E-2</v>
      </c>
      <c r="T186" s="14">
        <v>7.6169980783136595E-2</v>
      </c>
      <c r="U186" s="14">
        <v>5.06335266790503E-2</v>
      </c>
      <c r="V186" s="14">
        <v>4.7067366590461797E-2</v>
      </c>
      <c r="W186" s="14">
        <v>8.4689176229001101E-2</v>
      </c>
      <c r="X186" s="14">
        <v>5.1995083715997398E-2</v>
      </c>
      <c r="Y186" s="14">
        <v>5.95764502132579E-2</v>
      </c>
      <c r="Z186" s="14">
        <v>7.0871094212381497E-2</v>
      </c>
      <c r="AA186" s="14">
        <v>4.8917917659269103E-2</v>
      </c>
      <c r="AB186" s="14">
        <v>7.8417732204198398E-2</v>
      </c>
      <c r="AC186" s="14">
        <v>9.0998977148676996E-2</v>
      </c>
      <c r="AD186" s="14">
        <v>7.6935881336489598E-2</v>
      </c>
      <c r="AE186" s="14"/>
      <c r="AF186" s="14">
        <v>6.4529631130045007E-2</v>
      </c>
      <c r="AG186" s="14">
        <v>2.4109790446810699E-2</v>
      </c>
      <c r="AH186" s="14">
        <v>5.3891776076902903E-2</v>
      </c>
      <c r="AI186" s="14">
        <v>3.8326208264378797E-2</v>
      </c>
      <c r="AJ186" s="14">
        <v>5.0551183667820701E-2</v>
      </c>
      <c r="AK186" s="14">
        <v>0.189576204350139</v>
      </c>
      <c r="AL186" s="14"/>
      <c r="AM186" s="14">
        <v>7.0887511490721006E-2</v>
      </c>
      <c r="AN186" s="14">
        <v>7.1534479908839502E-2</v>
      </c>
      <c r="AO186" s="14">
        <v>7.0887326664722305E-2</v>
      </c>
      <c r="AP186" s="14">
        <v>4.8805868370253698E-2</v>
      </c>
      <c r="AQ186" s="14">
        <v>5.0846671834451802E-2</v>
      </c>
      <c r="AR186" s="14"/>
      <c r="AS186" s="14">
        <v>4.0468740318097197E-2</v>
      </c>
      <c r="AT186" s="14">
        <v>8.1313344689064995E-2</v>
      </c>
      <c r="AU186" s="14"/>
      <c r="AV186" s="14">
        <v>2.6657025719346E-2</v>
      </c>
      <c r="AW186" s="14">
        <v>1.50422614063019E-2</v>
      </c>
      <c r="AX186" s="14">
        <v>4.8564426161734099E-2</v>
      </c>
      <c r="AY186" s="14"/>
      <c r="AZ186" s="14">
        <v>4.2250644692622998E-2</v>
      </c>
      <c r="BA186" s="14">
        <v>0</v>
      </c>
      <c r="BB186" s="14">
        <v>2.3886876071634301E-2</v>
      </c>
      <c r="BC186" s="14"/>
      <c r="BD186" s="14">
        <v>5.5246187177496797E-2</v>
      </c>
      <c r="BE186" s="14">
        <v>7.6603957451267995E-2</v>
      </c>
      <c r="BF186" s="14"/>
      <c r="BG186" s="14">
        <v>6.43869242735359E-2</v>
      </c>
      <c r="BH186" s="14">
        <v>6.8954924525036002E-2</v>
      </c>
      <c r="BI186" s="14"/>
      <c r="BJ186" s="14">
        <v>6.7530327895051201E-2</v>
      </c>
      <c r="BK186" s="14">
        <v>6.5984476441496298E-2</v>
      </c>
      <c r="BL186" s="14"/>
      <c r="BM186" s="14">
        <v>9.1880841093774104E-2</v>
      </c>
      <c r="BN186" s="14">
        <v>6.5355295270982494E-2</v>
      </c>
      <c r="BO186" s="14"/>
      <c r="BP186" s="14">
        <v>4.4110926893887299E-2</v>
      </c>
      <c r="BQ186" s="14">
        <v>7.1774336286098694E-2</v>
      </c>
      <c r="BR186" s="14"/>
      <c r="BS186" s="14">
        <v>5.0767441039764001E-2</v>
      </c>
      <c r="BT186" s="14">
        <v>3.5994043765132301E-2</v>
      </c>
      <c r="BU186" s="14"/>
      <c r="BV186" s="14">
        <v>3.4762729693528997E-2</v>
      </c>
      <c r="BW186" s="14">
        <v>5.6392076987826299E-2</v>
      </c>
      <c r="BX186" s="14"/>
      <c r="BY186" s="14">
        <v>3.0564896764011799E-2</v>
      </c>
      <c r="BZ186" s="14">
        <v>7.0480921319678105E-2</v>
      </c>
      <c r="CA186" s="14"/>
      <c r="CB186" s="14">
        <v>6.2096217104020301E-2</v>
      </c>
      <c r="CC186" s="14">
        <v>7.2357960496667206E-2</v>
      </c>
    </row>
    <row r="187" spans="2:81" x14ac:dyDescent="0.3">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row>
    <row r="188" spans="2:81" x14ac:dyDescent="0.3">
      <c r="B188" s="6" t="s">
        <v>152</v>
      </c>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row>
    <row r="189" spans="2:81" x14ac:dyDescent="0.3">
      <c r="B189" s="24" t="s">
        <v>97</v>
      </c>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row>
    <row r="190" spans="2:81" x14ac:dyDescent="0.3">
      <c r="B190" t="s">
        <v>145</v>
      </c>
      <c r="C190" s="14">
        <v>0.65133697961562598</v>
      </c>
      <c r="D190" s="14">
        <v>0.64894605219332102</v>
      </c>
      <c r="E190" s="14">
        <v>0.65299279834271295</v>
      </c>
      <c r="F190" s="14"/>
      <c r="G190" s="14">
        <v>0.53352409072648799</v>
      </c>
      <c r="H190" s="14">
        <v>0.57460581141833</v>
      </c>
      <c r="I190" s="14">
        <v>0.66587105726956197</v>
      </c>
      <c r="J190" s="14">
        <v>0.66436116873367002</v>
      </c>
      <c r="K190" s="14">
        <v>0.64841592807610104</v>
      </c>
      <c r="L190" s="14">
        <v>0.77192944383593898</v>
      </c>
      <c r="M190" s="14"/>
      <c r="N190" s="14">
        <v>0.71280163168381605</v>
      </c>
      <c r="O190" s="14">
        <v>0.662934647809033</v>
      </c>
      <c r="P190" s="14">
        <v>0.624249086778222</v>
      </c>
      <c r="Q190" s="14">
        <v>0.59581662910760902</v>
      </c>
      <c r="R190" s="14"/>
      <c r="S190" s="14">
        <v>0.61387359280081599</v>
      </c>
      <c r="T190" s="14">
        <v>0.61205012932915204</v>
      </c>
      <c r="U190" s="14">
        <v>0.72606729310858897</v>
      </c>
      <c r="V190" s="14">
        <v>0.70906652558846095</v>
      </c>
      <c r="W190" s="14">
        <v>0.66344786566723102</v>
      </c>
      <c r="X190" s="14">
        <v>0.61993482038109904</v>
      </c>
      <c r="Y190" s="14">
        <v>0.626708812532765</v>
      </c>
      <c r="Z190" s="14">
        <v>0.68397037593735399</v>
      </c>
      <c r="AA190" s="14">
        <v>0.59537966203646298</v>
      </c>
      <c r="AB190" s="14">
        <v>0.67991127133203799</v>
      </c>
      <c r="AC190" s="14">
        <v>0.768885337874747</v>
      </c>
      <c r="AD190" s="14">
        <v>0.63588463115083105</v>
      </c>
      <c r="AE190" s="14"/>
      <c r="AF190" s="14">
        <v>0.60617026008197095</v>
      </c>
      <c r="AG190" s="14">
        <v>0.65365114738920505</v>
      </c>
      <c r="AH190" s="14">
        <v>0.72080488544202104</v>
      </c>
      <c r="AI190" s="14">
        <v>0.65132334346522303</v>
      </c>
      <c r="AJ190" s="14">
        <v>0.71147237263614205</v>
      </c>
      <c r="AK190" s="14">
        <v>0.65562798215867002</v>
      </c>
      <c r="AL190" s="14"/>
      <c r="AM190" s="14">
        <v>0.609415962582049</v>
      </c>
      <c r="AN190" s="14">
        <v>0.69099033008909705</v>
      </c>
      <c r="AO190" s="14">
        <v>0.63540777310843699</v>
      </c>
      <c r="AP190" s="14">
        <v>0.68362244625848601</v>
      </c>
      <c r="AQ190" s="14">
        <v>0.48464898836242898</v>
      </c>
      <c r="AR190" s="14"/>
      <c r="AS190" s="14">
        <v>0.65837109779391201</v>
      </c>
      <c r="AT190" s="14">
        <v>0.64961623378507705</v>
      </c>
      <c r="AU190" s="14"/>
      <c r="AV190" s="14">
        <v>0.59734662066800304</v>
      </c>
      <c r="AW190" s="14">
        <v>0.70259001631697304</v>
      </c>
      <c r="AX190" s="14">
        <v>0.71559500940172505</v>
      </c>
      <c r="AY190" s="14"/>
      <c r="AZ190" s="14">
        <v>0.62606348236953002</v>
      </c>
      <c r="BA190" s="14">
        <v>0.49950878041358898</v>
      </c>
      <c r="BB190" s="14">
        <v>0.690291835615783</v>
      </c>
      <c r="BC190" s="14"/>
      <c r="BD190" s="14">
        <v>0.64455579121780404</v>
      </c>
      <c r="BE190" s="14">
        <v>0.65789609681794403</v>
      </c>
      <c r="BF190" s="14"/>
      <c r="BG190" s="14">
        <v>0.58610699703001401</v>
      </c>
      <c r="BH190" s="14">
        <v>0.66462610339749095</v>
      </c>
      <c r="BI190" s="14"/>
      <c r="BJ190" s="14">
        <v>0.57046857105698401</v>
      </c>
      <c r="BK190" s="14">
        <v>0.66008748435174402</v>
      </c>
      <c r="BL190" s="14"/>
      <c r="BM190" s="14">
        <v>0.61392788789903896</v>
      </c>
      <c r="BN190" s="14">
        <v>0.65712048201377105</v>
      </c>
      <c r="BO190" s="14"/>
      <c r="BP190" s="14">
        <v>0.67997200851691797</v>
      </c>
      <c r="BQ190" s="14">
        <v>0.64712236097244202</v>
      </c>
      <c r="BR190" s="14"/>
      <c r="BS190" s="14">
        <v>0.55323856337489496</v>
      </c>
      <c r="BT190" s="14">
        <v>0.73575012496137804</v>
      </c>
      <c r="BU190" s="14"/>
      <c r="BV190" s="14">
        <v>0.490972266575883</v>
      </c>
      <c r="BW190" s="14">
        <v>0.57512119804114503</v>
      </c>
      <c r="BX190" s="14"/>
      <c r="BY190" s="14">
        <v>0.54316613566778504</v>
      </c>
      <c r="BZ190" s="14">
        <v>0.66561548924880998</v>
      </c>
      <c r="CA190" s="14"/>
      <c r="CB190" s="14">
        <v>0.65046700123634105</v>
      </c>
      <c r="CC190" s="14">
        <v>0.65498784489394402</v>
      </c>
    </row>
    <row r="191" spans="2:81" x14ac:dyDescent="0.3">
      <c r="B191" t="s">
        <v>146</v>
      </c>
      <c r="C191" s="14">
        <v>0.62858774003850804</v>
      </c>
      <c r="D191" s="14">
        <v>0.61128612335919896</v>
      </c>
      <c r="E191" s="14">
        <v>0.64475846964801697</v>
      </c>
      <c r="F191" s="14"/>
      <c r="G191" s="14">
        <v>0.47041938278220402</v>
      </c>
      <c r="H191" s="14">
        <v>0.55591169022006404</v>
      </c>
      <c r="I191" s="14">
        <v>0.67594606126669898</v>
      </c>
      <c r="J191" s="14">
        <v>0.68554313953762702</v>
      </c>
      <c r="K191" s="14">
        <v>0.62965720483905196</v>
      </c>
      <c r="L191" s="14">
        <v>0.70761237131298504</v>
      </c>
      <c r="M191" s="14"/>
      <c r="N191" s="14">
        <v>0.68962520244449699</v>
      </c>
      <c r="O191" s="14">
        <v>0.64301594048137201</v>
      </c>
      <c r="P191" s="14">
        <v>0.60381242595283302</v>
      </c>
      <c r="Q191" s="14">
        <v>0.57208685567976203</v>
      </c>
      <c r="R191" s="14"/>
      <c r="S191" s="14">
        <v>0.60493471920103703</v>
      </c>
      <c r="T191" s="14">
        <v>0.63113308434827697</v>
      </c>
      <c r="U191" s="14">
        <v>0.751104401875893</v>
      </c>
      <c r="V191" s="14">
        <v>0.57518623508267097</v>
      </c>
      <c r="W191" s="14">
        <v>0.65241630348826996</v>
      </c>
      <c r="X191" s="14">
        <v>0.52373842324785402</v>
      </c>
      <c r="Y191" s="14">
        <v>0.65273348860927705</v>
      </c>
      <c r="Z191" s="14">
        <v>0.64424210063385201</v>
      </c>
      <c r="AA191" s="14">
        <v>0.57986948184925902</v>
      </c>
      <c r="AB191" s="14">
        <v>0.67618488905933105</v>
      </c>
      <c r="AC191" s="14">
        <v>0.65846013904767098</v>
      </c>
      <c r="AD191" s="14">
        <v>0.72148925341457004</v>
      </c>
      <c r="AE191" s="14"/>
      <c r="AF191" s="14">
        <v>0.59266324106856605</v>
      </c>
      <c r="AG191" s="14">
        <v>0.64455690284912404</v>
      </c>
      <c r="AH191" s="14">
        <v>0.72569267935450099</v>
      </c>
      <c r="AI191" s="14">
        <v>0.58159368387126298</v>
      </c>
      <c r="AJ191" s="14">
        <v>0.67668899234618596</v>
      </c>
      <c r="AK191" s="14">
        <v>0.66832253017319398</v>
      </c>
      <c r="AL191" s="14"/>
      <c r="AM191" s="14">
        <v>0.57305375082623</v>
      </c>
      <c r="AN191" s="14">
        <v>0.63067600229767096</v>
      </c>
      <c r="AO191" s="14">
        <v>0.64491573269855396</v>
      </c>
      <c r="AP191" s="14">
        <v>0.66266179576027995</v>
      </c>
      <c r="AQ191" s="14">
        <v>0.58780195242322397</v>
      </c>
      <c r="AR191" s="14"/>
      <c r="AS191" s="14">
        <v>0.61451401061184896</v>
      </c>
      <c r="AT191" s="14">
        <v>0.63775443275278998</v>
      </c>
      <c r="AU191" s="14"/>
      <c r="AV191" s="14">
        <v>0.59602094441124598</v>
      </c>
      <c r="AW191" s="14">
        <v>0.62450901719387997</v>
      </c>
      <c r="AX191" s="14">
        <v>0.68784196866834402</v>
      </c>
      <c r="AY191" s="14"/>
      <c r="AZ191" s="14">
        <v>0.53570367619993497</v>
      </c>
      <c r="BA191" s="14">
        <v>0.57365130785924701</v>
      </c>
      <c r="BB191" s="14">
        <v>0.64743105271002699</v>
      </c>
      <c r="BC191" s="14"/>
      <c r="BD191" s="14">
        <v>0.60441002555682699</v>
      </c>
      <c r="BE191" s="14">
        <v>0.64663837019633197</v>
      </c>
      <c r="BF191" s="14"/>
      <c r="BG191" s="14">
        <v>0.55342139384676303</v>
      </c>
      <c r="BH191" s="14">
        <v>0.64369789249194598</v>
      </c>
      <c r="BI191" s="14"/>
      <c r="BJ191" s="14">
        <v>0.57918590810056303</v>
      </c>
      <c r="BK191" s="14">
        <v>0.63311940968936098</v>
      </c>
      <c r="BL191" s="14"/>
      <c r="BM191" s="14">
        <v>0.62337116487588196</v>
      </c>
      <c r="BN191" s="14">
        <v>0.62872955659061402</v>
      </c>
      <c r="BO191" s="14"/>
      <c r="BP191" s="14">
        <v>0.63018499545759898</v>
      </c>
      <c r="BQ191" s="14">
        <v>0.62322892849515998</v>
      </c>
      <c r="BR191" s="14"/>
      <c r="BS191" s="14">
        <v>0.58305680166357299</v>
      </c>
      <c r="BT191" s="14">
        <v>0.677690912468212</v>
      </c>
      <c r="BU191" s="14"/>
      <c r="BV191" s="14">
        <v>0.55999551595971198</v>
      </c>
      <c r="BW191" s="14">
        <v>0.59116137373440802</v>
      </c>
      <c r="BX191" s="14"/>
      <c r="BY191" s="14">
        <v>0.44432299360484501</v>
      </c>
      <c r="BZ191" s="14">
        <v>0.65108252595850502</v>
      </c>
      <c r="CA191" s="14"/>
      <c r="CB191" s="14">
        <v>0.64502579124329795</v>
      </c>
      <c r="CC191" s="14">
        <v>0.62412310205759403</v>
      </c>
    </row>
    <row r="192" spans="2:81" x14ac:dyDescent="0.3">
      <c r="B192" t="s">
        <v>147</v>
      </c>
      <c r="C192" s="14">
        <v>0.60877260513324005</v>
      </c>
      <c r="D192" s="14">
        <v>0.63701763110962495</v>
      </c>
      <c r="E192" s="14">
        <v>0.58043179618186103</v>
      </c>
      <c r="F192" s="14"/>
      <c r="G192" s="14">
        <v>0.51128185623967104</v>
      </c>
      <c r="H192" s="14">
        <v>0.509440664343352</v>
      </c>
      <c r="I192" s="14">
        <v>0.61889209734843897</v>
      </c>
      <c r="J192" s="14">
        <v>0.62921354757886405</v>
      </c>
      <c r="K192" s="14">
        <v>0.615422532127469</v>
      </c>
      <c r="L192" s="14">
        <v>0.72522141567893506</v>
      </c>
      <c r="M192" s="14"/>
      <c r="N192" s="14">
        <v>0.60790324506954596</v>
      </c>
      <c r="O192" s="14">
        <v>0.64523187757400902</v>
      </c>
      <c r="P192" s="14">
        <v>0.59086035119214397</v>
      </c>
      <c r="Q192" s="14">
        <v>0.59343705815319103</v>
      </c>
      <c r="R192" s="14"/>
      <c r="S192" s="14">
        <v>0.55395216211498299</v>
      </c>
      <c r="T192" s="14">
        <v>0.63824760222980903</v>
      </c>
      <c r="U192" s="14">
        <v>0.58155040173508699</v>
      </c>
      <c r="V192" s="14">
        <v>0.62345185488273902</v>
      </c>
      <c r="W192" s="14">
        <v>0.55801150811598599</v>
      </c>
      <c r="X192" s="14">
        <v>0.61838088408814196</v>
      </c>
      <c r="Y192" s="14">
        <v>0.64955520660091504</v>
      </c>
      <c r="Z192" s="14">
        <v>0.66050428327753896</v>
      </c>
      <c r="AA192" s="14">
        <v>0.59433761661251105</v>
      </c>
      <c r="AB192" s="14">
        <v>0.58971255631213604</v>
      </c>
      <c r="AC192" s="14">
        <v>0.67561302415836899</v>
      </c>
      <c r="AD192" s="14">
        <v>0.67812722516566304</v>
      </c>
      <c r="AE192" s="14"/>
      <c r="AF192" s="14">
        <v>0.55861542521567797</v>
      </c>
      <c r="AG192" s="14">
        <v>0.59935607339795005</v>
      </c>
      <c r="AH192" s="14">
        <v>0.74362956528420998</v>
      </c>
      <c r="AI192" s="14">
        <v>0.68049803161254796</v>
      </c>
      <c r="AJ192" s="14">
        <v>0.62447951493868004</v>
      </c>
      <c r="AK192" s="14">
        <v>0.55726564634268305</v>
      </c>
      <c r="AL192" s="14"/>
      <c r="AM192" s="14">
        <v>0.62479922060690096</v>
      </c>
      <c r="AN192" s="14">
        <v>0.61087678537563805</v>
      </c>
      <c r="AO192" s="14">
        <v>0.59630655113849795</v>
      </c>
      <c r="AP192" s="14">
        <v>0.59000809660945597</v>
      </c>
      <c r="AQ192" s="14">
        <v>0.48815490844941301</v>
      </c>
      <c r="AR192" s="14"/>
      <c r="AS192" s="14">
        <v>0.60931861516485497</v>
      </c>
      <c r="AT192" s="14">
        <v>0.61480920701294095</v>
      </c>
      <c r="AU192" s="14"/>
      <c r="AV192" s="14">
        <v>0.56359544867193101</v>
      </c>
      <c r="AW192" s="14">
        <v>0.62539340359760798</v>
      </c>
      <c r="AX192" s="14">
        <v>0.64596088873325797</v>
      </c>
      <c r="AY192" s="14"/>
      <c r="AZ192" s="14">
        <v>0.70960594526917697</v>
      </c>
      <c r="BA192" s="14">
        <v>0.54296767224531395</v>
      </c>
      <c r="BB192" s="14">
        <v>0.58366862318516599</v>
      </c>
      <c r="BC192" s="14"/>
      <c r="BD192" s="14">
        <v>0.60162992474628296</v>
      </c>
      <c r="BE192" s="14">
        <v>0.61543791789204405</v>
      </c>
      <c r="BF192" s="14"/>
      <c r="BG192" s="14">
        <v>0.50941359295782396</v>
      </c>
      <c r="BH192" s="14">
        <v>0.62963796825958096</v>
      </c>
      <c r="BI192" s="14"/>
      <c r="BJ192" s="14">
        <v>0.529583585175597</v>
      </c>
      <c r="BK192" s="14">
        <v>0.61759711448063004</v>
      </c>
      <c r="BL192" s="14"/>
      <c r="BM192" s="14">
        <v>0.57664982276157795</v>
      </c>
      <c r="BN192" s="14">
        <v>0.61242699568580805</v>
      </c>
      <c r="BO192" s="14"/>
      <c r="BP192" s="14">
        <v>0.67698283230252299</v>
      </c>
      <c r="BQ192" s="14">
        <v>0.59488908658503803</v>
      </c>
      <c r="BR192" s="14"/>
      <c r="BS192" s="14">
        <v>0.55968673618766096</v>
      </c>
      <c r="BT192" s="14">
        <v>0.64595966304207597</v>
      </c>
      <c r="BU192" s="14"/>
      <c r="BV192" s="14">
        <v>0.45047384637245902</v>
      </c>
      <c r="BW192" s="14">
        <v>0.59806810607040195</v>
      </c>
      <c r="BX192" s="14"/>
      <c r="BY192" s="14">
        <v>0.54002230926916694</v>
      </c>
      <c r="BZ192" s="14">
        <v>0.61952928391991302</v>
      </c>
      <c r="CA192" s="14"/>
      <c r="CB192" s="14">
        <v>0.62926438270228302</v>
      </c>
      <c r="CC192" s="14">
        <v>0.60174762662952497</v>
      </c>
    </row>
    <row r="193" spans="2:81" x14ac:dyDescent="0.3">
      <c r="B193" t="s">
        <v>148</v>
      </c>
      <c r="C193" s="14">
        <v>0.34516845032144</v>
      </c>
      <c r="D193" s="14">
        <v>0.34481343900758599</v>
      </c>
      <c r="E193" s="14">
        <v>0.34424032354886402</v>
      </c>
      <c r="F193" s="14"/>
      <c r="G193" s="14">
        <v>0.27698785621591498</v>
      </c>
      <c r="H193" s="14">
        <v>0.26316066474009697</v>
      </c>
      <c r="I193" s="14">
        <v>0.36866068674916402</v>
      </c>
      <c r="J193" s="14">
        <v>0.36382714695576501</v>
      </c>
      <c r="K193" s="14">
        <v>0.357680577343435</v>
      </c>
      <c r="L193" s="14">
        <v>0.414540422277206</v>
      </c>
      <c r="M193" s="14"/>
      <c r="N193" s="14">
        <v>0.38041313775570001</v>
      </c>
      <c r="O193" s="14">
        <v>0.309789387760043</v>
      </c>
      <c r="P193" s="14">
        <v>0.35343019484753502</v>
      </c>
      <c r="Q193" s="14">
        <v>0.33826158700457798</v>
      </c>
      <c r="R193" s="14"/>
      <c r="S193" s="14">
        <v>0.39252661340957601</v>
      </c>
      <c r="T193" s="14">
        <v>0.30245463097814701</v>
      </c>
      <c r="U193" s="14">
        <v>0.34921043349855202</v>
      </c>
      <c r="V193" s="14">
        <v>0.42503419899203398</v>
      </c>
      <c r="W193" s="14">
        <v>0.38658309291903098</v>
      </c>
      <c r="X193" s="14">
        <v>0.27494620995321301</v>
      </c>
      <c r="Y193" s="14">
        <v>0.402004705606885</v>
      </c>
      <c r="Z193" s="14">
        <v>0.35374965041031098</v>
      </c>
      <c r="AA193" s="14">
        <v>0.27195314217764599</v>
      </c>
      <c r="AB193" s="14">
        <v>0.33753340761984901</v>
      </c>
      <c r="AC193" s="14">
        <v>0.30961126771407499</v>
      </c>
      <c r="AD193" s="14">
        <v>0.35968895406791102</v>
      </c>
      <c r="AE193" s="14"/>
      <c r="AF193" s="14">
        <v>0.35770671114000002</v>
      </c>
      <c r="AG193" s="14">
        <v>0.31494213475529498</v>
      </c>
      <c r="AH193" s="14">
        <v>0.39454018269493801</v>
      </c>
      <c r="AI193" s="14">
        <v>0.37657004032333102</v>
      </c>
      <c r="AJ193" s="14">
        <v>0.39847578894781199</v>
      </c>
      <c r="AK193" s="14">
        <v>0.30254949881183402</v>
      </c>
      <c r="AL193" s="14"/>
      <c r="AM193" s="14">
        <v>0.34817990697865397</v>
      </c>
      <c r="AN193" s="14">
        <v>0.29278263095370299</v>
      </c>
      <c r="AO193" s="14">
        <v>0.35368186809624502</v>
      </c>
      <c r="AP193" s="14">
        <v>0.32971332996302</v>
      </c>
      <c r="AQ193" s="14">
        <v>0.37147112017540102</v>
      </c>
      <c r="AR193" s="14"/>
      <c r="AS193" s="14">
        <v>0.37400809660871998</v>
      </c>
      <c r="AT193" s="14">
        <v>0.32500280211460503</v>
      </c>
      <c r="AU193" s="14"/>
      <c r="AV193" s="14">
        <v>0.41108338286908103</v>
      </c>
      <c r="AW193" s="14">
        <v>0.46401822235602302</v>
      </c>
      <c r="AX193" s="14">
        <v>0.32839266192358002</v>
      </c>
      <c r="AY193" s="14"/>
      <c r="AZ193" s="14">
        <v>0.31056294387786398</v>
      </c>
      <c r="BA193" s="14">
        <v>0.38616813407448503</v>
      </c>
      <c r="BB193" s="14">
        <v>0.49767383320894698</v>
      </c>
      <c r="BC193" s="14"/>
      <c r="BD193" s="14">
        <v>0.35932725020047801</v>
      </c>
      <c r="BE193" s="14">
        <v>0.336844651655271</v>
      </c>
      <c r="BF193" s="14"/>
      <c r="BG193" s="14">
        <v>0.27554112654875001</v>
      </c>
      <c r="BH193" s="14">
        <v>0.35903840278295301</v>
      </c>
      <c r="BI193" s="14"/>
      <c r="BJ193" s="14">
        <v>0.29085654294836699</v>
      </c>
      <c r="BK193" s="14">
        <v>0.347371520507672</v>
      </c>
      <c r="BL193" s="14"/>
      <c r="BM193" s="14">
        <v>0.47436357687360198</v>
      </c>
      <c r="BN193" s="14">
        <v>0.32987088279646598</v>
      </c>
      <c r="BO193" s="14"/>
      <c r="BP193" s="14">
        <v>0.40225371252369302</v>
      </c>
      <c r="BQ193" s="14">
        <v>0.33236488824346999</v>
      </c>
      <c r="BR193" s="14"/>
      <c r="BS193" s="14">
        <v>0.35245320581047601</v>
      </c>
      <c r="BT193" s="14">
        <v>0.398762303713872</v>
      </c>
      <c r="BU193" s="14"/>
      <c r="BV193" s="14">
        <v>0.33307984263104901</v>
      </c>
      <c r="BW193" s="14">
        <v>0.359261708170595</v>
      </c>
      <c r="BX193" s="14"/>
      <c r="BY193" s="14">
        <v>0.28889826448288403</v>
      </c>
      <c r="BZ193" s="14">
        <v>0.35182830396694997</v>
      </c>
      <c r="CA193" s="14"/>
      <c r="CB193" s="14">
        <v>0.37982847639434802</v>
      </c>
      <c r="CC193" s="14">
        <v>0.32373719186981498</v>
      </c>
    </row>
    <row r="194" spans="2:81" x14ac:dyDescent="0.3">
      <c r="B194" t="s">
        <v>149</v>
      </c>
      <c r="C194" s="14">
        <v>0.17572243815776301</v>
      </c>
      <c r="D194" s="14">
        <v>0.18983828686773099</v>
      </c>
      <c r="E194" s="14">
        <v>0.160334712499036</v>
      </c>
      <c r="F194" s="14"/>
      <c r="G194" s="14">
        <v>0.27404669043952401</v>
      </c>
      <c r="H194" s="14">
        <v>0.21216656384625701</v>
      </c>
      <c r="I194" s="14">
        <v>0.150115494422982</v>
      </c>
      <c r="J194" s="14">
        <v>0.12402788747893501</v>
      </c>
      <c r="K194" s="14">
        <v>0.13935468271944701</v>
      </c>
      <c r="L194" s="14">
        <v>0.16789016317802299</v>
      </c>
      <c r="M194" s="14"/>
      <c r="N194" s="14">
        <v>0.173656330326495</v>
      </c>
      <c r="O194" s="14">
        <v>0.16536234644641901</v>
      </c>
      <c r="P194" s="14">
        <v>0.20885948606969701</v>
      </c>
      <c r="Q194" s="14">
        <v>0.162402998963429</v>
      </c>
      <c r="R194" s="14"/>
      <c r="S194" s="14">
        <v>0.25812555245188001</v>
      </c>
      <c r="T194" s="14">
        <v>0.116115707637837</v>
      </c>
      <c r="U194" s="14">
        <v>0.17219156175258701</v>
      </c>
      <c r="V194" s="14">
        <v>0.172917032058755</v>
      </c>
      <c r="W194" s="14">
        <v>0.19659663962713</v>
      </c>
      <c r="X194" s="14">
        <v>0.17829624117790999</v>
      </c>
      <c r="Y194" s="14">
        <v>0.12221014890667101</v>
      </c>
      <c r="Z194" s="14">
        <v>0.16016607438005001</v>
      </c>
      <c r="AA194" s="14">
        <v>0.21951596710544</v>
      </c>
      <c r="AB194" s="14">
        <v>0.14043719138432101</v>
      </c>
      <c r="AC194" s="14">
        <v>0.13011252370448101</v>
      </c>
      <c r="AD194" s="14">
        <v>0.196012204499207</v>
      </c>
      <c r="AE194" s="14"/>
      <c r="AF194" s="14">
        <v>0.246043729190497</v>
      </c>
      <c r="AG194" s="14">
        <v>0.16894351222203799</v>
      </c>
      <c r="AH194" s="14">
        <v>0.192781800064771</v>
      </c>
      <c r="AI194" s="14">
        <v>0.16936790854410699</v>
      </c>
      <c r="AJ194" s="14">
        <v>8.0230686162650694E-2</v>
      </c>
      <c r="AK194" s="14">
        <v>7.0095917607371203E-2</v>
      </c>
      <c r="AL194" s="14"/>
      <c r="AM194" s="14">
        <v>0.16738016004183401</v>
      </c>
      <c r="AN194" s="14">
        <v>0.149770206602863</v>
      </c>
      <c r="AO194" s="14">
        <v>0.18537173246604699</v>
      </c>
      <c r="AP194" s="14">
        <v>0.18521842781648601</v>
      </c>
      <c r="AQ194" s="14">
        <v>0.28478491316566001</v>
      </c>
      <c r="AR194" s="14"/>
      <c r="AS194" s="14">
        <v>0.235077757760386</v>
      </c>
      <c r="AT194" s="14">
        <v>0.139070097013895</v>
      </c>
      <c r="AU194" s="14"/>
      <c r="AV194" s="14">
        <v>0.25266026287113502</v>
      </c>
      <c r="AW194" s="14">
        <v>0.216004184478709</v>
      </c>
      <c r="AX194" s="14">
        <v>0.22800374480725799</v>
      </c>
      <c r="AY194" s="14"/>
      <c r="AZ194" s="14">
        <v>0.176905574564615</v>
      </c>
      <c r="BA194" s="14">
        <v>0.38930860512130799</v>
      </c>
      <c r="BB194" s="14">
        <v>0.15403380493687799</v>
      </c>
      <c r="BC194" s="14"/>
      <c r="BD194" s="14">
        <v>0.202508645174374</v>
      </c>
      <c r="BE194" s="14">
        <v>0.15847164465268099</v>
      </c>
      <c r="BF194" s="14"/>
      <c r="BG194" s="14">
        <v>0.21857080032224799</v>
      </c>
      <c r="BH194" s="14">
        <v>0.16823158405050201</v>
      </c>
      <c r="BI194" s="14"/>
      <c r="BJ194" s="14">
        <v>0.25855178798224798</v>
      </c>
      <c r="BK194" s="14">
        <v>0.16630567233434199</v>
      </c>
      <c r="BL194" s="14"/>
      <c r="BM194" s="14">
        <v>0.20569678296400701</v>
      </c>
      <c r="BN194" s="14">
        <v>0.17056506289187101</v>
      </c>
      <c r="BO194" s="14"/>
      <c r="BP194" s="14">
        <v>0.20672823673931301</v>
      </c>
      <c r="BQ194" s="14">
        <v>0.171309268213097</v>
      </c>
      <c r="BR194" s="14"/>
      <c r="BS194" s="14">
        <v>0.36440469216156401</v>
      </c>
      <c r="BT194" s="14">
        <v>0.135984613319801</v>
      </c>
      <c r="BU194" s="14"/>
      <c r="BV194" s="14">
        <v>0.45711307960171998</v>
      </c>
      <c r="BW194" s="14">
        <v>0.33182360291839802</v>
      </c>
      <c r="BX194" s="14"/>
      <c r="BY194" s="14">
        <v>0.20816708378364701</v>
      </c>
      <c r="BZ194" s="14">
        <v>0.17400314092946201</v>
      </c>
      <c r="CA194" s="14"/>
      <c r="CB194" s="14">
        <v>0.19760952245966601</v>
      </c>
      <c r="CC194" s="14">
        <v>0.16352555797631499</v>
      </c>
    </row>
    <row r="195" spans="2:81" x14ac:dyDescent="0.3">
      <c r="B195" t="s">
        <v>150</v>
      </c>
      <c r="C195" s="14">
        <v>0.158649052683797</v>
      </c>
      <c r="D195" s="14">
        <v>0.163254728501142</v>
      </c>
      <c r="E195" s="14">
        <v>0.15446079145375299</v>
      </c>
      <c r="F195" s="14"/>
      <c r="G195" s="14">
        <v>0.19231975188960601</v>
      </c>
      <c r="H195" s="14">
        <v>0.17722917737681601</v>
      </c>
      <c r="I195" s="14">
        <v>0.15563407964449799</v>
      </c>
      <c r="J195" s="14">
        <v>0.17111125944948299</v>
      </c>
      <c r="K195" s="14">
        <v>9.6405971217851702E-2</v>
      </c>
      <c r="L195" s="14">
        <v>0.15527935725810901</v>
      </c>
      <c r="M195" s="14"/>
      <c r="N195" s="14">
        <v>0.160921457150834</v>
      </c>
      <c r="O195" s="14">
        <v>0.16554039852614899</v>
      </c>
      <c r="P195" s="14">
        <v>0.17827702943296</v>
      </c>
      <c r="Q195" s="14">
        <v>0.134372665674864</v>
      </c>
      <c r="R195" s="14"/>
      <c r="S195" s="14">
        <v>0.215822840503199</v>
      </c>
      <c r="T195" s="14">
        <v>0.159159223073217</v>
      </c>
      <c r="U195" s="14">
        <v>6.2082032605021702E-2</v>
      </c>
      <c r="V195" s="14">
        <v>0.11694781372224</v>
      </c>
      <c r="W195" s="14">
        <v>0.210887365260299</v>
      </c>
      <c r="X195" s="14">
        <v>0.19940309297933201</v>
      </c>
      <c r="Y195" s="14">
        <v>0.16797671149188501</v>
      </c>
      <c r="Z195" s="14">
        <v>0.15922507646793899</v>
      </c>
      <c r="AA195" s="14">
        <v>0.15018081819360601</v>
      </c>
      <c r="AB195" s="14">
        <v>0.14260776263071101</v>
      </c>
      <c r="AC195" s="14">
        <v>0.113611616295723</v>
      </c>
      <c r="AD195" s="14">
        <v>0.15716774177121101</v>
      </c>
      <c r="AE195" s="14"/>
      <c r="AF195" s="14">
        <v>0.16895893096423001</v>
      </c>
      <c r="AG195" s="14">
        <v>0.168220251891947</v>
      </c>
      <c r="AH195" s="14">
        <v>0.19142799112334599</v>
      </c>
      <c r="AI195" s="14">
        <v>0.19303940854252799</v>
      </c>
      <c r="AJ195" s="14">
        <v>0.180825481946956</v>
      </c>
      <c r="AK195" s="14">
        <v>4.9691642279102402E-2</v>
      </c>
      <c r="AL195" s="14"/>
      <c r="AM195" s="14">
        <v>0.105805197264888</v>
      </c>
      <c r="AN195" s="14">
        <v>0.14732031629178599</v>
      </c>
      <c r="AO195" s="14">
        <v>0.171440994887504</v>
      </c>
      <c r="AP195" s="14">
        <v>0.20137062011915499</v>
      </c>
      <c r="AQ195" s="14">
        <v>0.26617645086525399</v>
      </c>
      <c r="AR195" s="14"/>
      <c r="AS195" s="14">
        <v>0.19749170157403401</v>
      </c>
      <c r="AT195" s="14">
        <v>0.13596611085452301</v>
      </c>
      <c r="AU195" s="14"/>
      <c r="AV195" s="14">
        <v>0.20099432160592501</v>
      </c>
      <c r="AW195" s="14">
        <v>0.26169532824413599</v>
      </c>
      <c r="AX195" s="14">
        <v>0.184728350986268</v>
      </c>
      <c r="AY195" s="14"/>
      <c r="AZ195" s="14">
        <v>0.152787783722415</v>
      </c>
      <c r="BA195" s="14">
        <v>0.19487550804863399</v>
      </c>
      <c r="BB195" s="14">
        <v>0.22185152739288999</v>
      </c>
      <c r="BC195" s="14"/>
      <c r="BD195" s="14">
        <v>0.18756598501900701</v>
      </c>
      <c r="BE195" s="14">
        <v>0.139928219391313</v>
      </c>
      <c r="BF195" s="14"/>
      <c r="BG195" s="14">
        <v>0.25051059799716202</v>
      </c>
      <c r="BH195" s="14">
        <v>0.14157275653961501</v>
      </c>
      <c r="BI195" s="14"/>
      <c r="BJ195" s="14">
        <v>0.32103436911035199</v>
      </c>
      <c r="BK195" s="14">
        <v>0.142484705304118</v>
      </c>
      <c r="BL195" s="14"/>
      <c r="BM195" s="14">
        <v>0.135249839126904</v>
      </c>
      <c r="BN195" s="14">
        <v>0.16082976284251499</v>
      </c>
      <c r="BO195" s="14"/>
      <c r="BP195" s="14">
        <v>0.131763135029172</v>
      </c>
      <c r="BQ195" s="14">
        <v>0.159667369228155</v>
      </c>
      <c r="BR195" s="14"/>
      <c r="BS195" s="14">
        <v>0.23124516303755399</v>
      </c>
      <c r="BT195" s="14">
        <v>0.174272876788061</v>
      </c>
      <c r="BU195" s="14"/>
      <c r="BV195" s="14">
        <v>0.300434083257409</v>
      </c>
      <c r="BW195" s="14">
        <v>0.206929667465198</v>
      </c>
      <c r="BX195" s="14"/>
      <c r="BY195" s="14">
        <v>0.173743176128656</v>
      </c>
      <c r="BZ195" s="14">
        <v>0.15659993767885799</v>
      </c>
      <c r="CA195" s="14"/>
      <c r="CB195" s="14">
        <v>0.179419150694029</v>
      </c>
      <c r="CC195" s="14">
        <v>0.14511134584588201</v>
      </c>
    </row>
    <row r="196" spans="2:81" x14ac:dyDescent="0.3">
      <c r="B196" t="s">
        <v>90</v>
      </c>
      <c r="C196" s="14">
        <v>4.8172500067442697E-2</v>
      </c>
      <c r="D196" s="14">
        <v>3.7067013516438901E-2</v>
      </c>
      <c r="E196" s="14">
        <v>5.9109973212093297E-2</v>
      </c>
      <c r="F196" s="14"/>
      <c r="G196" s="14">
        <v>2.6558410262711898E-2</v>
      </c>
      <c r="H196" s="14">
        <v>4.7036728200361103E-2</v>
      </c>
      <c r="I196" s="14">
        <v>2.8311756691389502E-2</v>
      </c>
      <c r="J196" s="14">
        <v>4.5684200400124601E-2</v>
      </c>
      <c r="K196" s="14">
        <v>7.1919047949928094E-2</v>
      </c>
      <c r="L196" s="14">
        <v>6.5786826824610206E-2</v>
      </c>
      <c r="M196" s="14"/>
      <c r="N196" s="14">
        <v>4.1618361745705899E-2</v>
      </c>
      <c r="O196" s="14">
        <v>4.7295106520664501E-2</v>
      </c>
      <c r="P196" s="14">
        <v>4.8939036553955803E-2</v>
      </c>
      <c r="Q196" s="14">
        <v>5.1852837735062003E-2</v>
      </c>
      <c r="R196" s="14"/>
      <c r="S196" s="14">
        <v>2.5353751417276901E-2</v>
      </c>
      <c r="T196" s="14">
        <v>8.2850097523699706E-2</v>
      </c>
      <c r="U196" s="14">
        <v>2.6521525243754701E-2</v>
      </c>
      <c r="V196" s="14">
        <v>4.7235940316185603E-2</v>
      </c>
      <c r="W196" s="14">
        <v>5.4350880001483297E-2</v>
      </c>
      <c r="X196" s="14">
        <v>7.1590136633901694E-2</v>
      </c>
      <c r="Y196" s="14">
        <v>3.7020499762114502E-2</v>
      </c>
      <c r="Z196" s="14">
        <v>0</v>
      </c>
      <c r="AA196" s="14">
        <v>5.7632197722405201E-2</v>
      </c>
      <c r="AB196" s="14">
        <v>5.51824486744147E-2</v>
      </c>
      <c r="AC196" s="14">
        <v>3.5869561362965298E-2</v>
      </c>
      <c r="AD196" s="14">
        <v>3.8164944701826201E-2</v>
      </c>
      <c r="AE196" s="14"/>
      <c r="AF196" s="14">
        <v>3.16620877928609E-2</v>
      </c>
      <c r="AG196" s="14">
        <v>4.81609439068547E-2</v>
      </c>
      <c r="AH196" s="14">
        <v>3.0050669831509599E-2</v>
      </c>
      <c r="AI196" s="14">
        <v>2.9491614661486899E-2</v>
      </c>
      <c r="AJ196" s="14">
        <v>1.3519930289477599E-2</v>
      </c>
      <c r="AK196" s="14">
        <v>0.139603605005647</v>
      </c>
      <c r="AL196" s="14"/>
      <c r="AM196" s="14">
        <v>7.3666407608932893E-2</v>
      </c>
      <c r="AN196" s="14">
        <v>3.0117523508331599E-2</v>
      </c>
      <c r="AO196" s="14">
        <v>4.4700005057921703E-2</v>
      </c>
      <c r="AP196" s="14">
        <v>2.15981655359672E-2</v>
      </c>
      <c r="AQ196" s="14">
        <v>0</v>
      </c>
      <c r="AR196" s="14"/>
      <c r="AS196" s="14">
        <v>1.3157892815031101E-2</v>
      </c>
      <c r="AT196" s="14">
        <v>7.0252324644704003E-2</v>
      </c>
      <c r="AU196" s="14"/>
      <c r="AV196" s="14">
        <v>1.79710451592625E-2</v>
      </c>
      <c r="AW196" s="14">
        <v>0</v>
      </c>
      <c r="AX196" s="14">
        <v>9.0577796313398001E-3</v>
      </c>
      <c r="AY196" s="14"/>
      <c r="AZ196" s="14">
        <v>0</v>
      </c>
      <c r="BA196" s="14">
        <v>0</v>
      </c>
      <c r="BB196" s="14">
        <v>2.79381557030156E-2</v>
      </c>
      <c r="BC196" s="14"/>
      <c r="BD196" s="14">
        <v>2.3643721010356201E-2</v>
      </c>
      <c r="BE196" s="14">
        <v>6.1478011167818397E-2</v>
      </c>
      <c r="BF196" s="14"/>
      <c r="BG196" s="14">
        <v>1.1963336858700199E-2</v>
      </c>
      <c r="BH196" s="14">
        <v>5.3155825828190902E-2</v>
      </c>
      <c r="BI196" s="14"/>
      <c r="BJ196" s="14">
        <v>2.2522597468218698E-2</v>
      </c>
      <c r="BK196" s="14">
        <v>4.8822022429402902E-2</v>
      </c>
      <c r="BL196" s="14"/>
      <c r="BM196" s="14">
        <v>1.97075906526358E-2</v>
      </c>
      <c r="BN196" s="14">
        <v>5.0700542638110697E-2</v>
      </c>
      <c r="BO196" s="14"/>
      <c r="BP196" s="14">
        <v>2.81769894484168E-2</v>
      </c>
      <c r="BQ196" s="14">
        <v>5.3035872372888898E-2</v>
      </c>
      <c r="BR196" s="14"/>
      <c r="BS196" s="14">
        <v>0</v>
      </c>
      <c r="BT196" s="14">
        <v>1.95979489639862E-2</v>
      </c>
      <c r="BU196" s="14"/>
      <c r="BV196" s="14">
        <v>0</v>
      </c>
      <c r="BW196" s="14">
        <v>0</v>
      </c>
      <c r="BX196" s="14"/>
      <c r="BY196" s="14">
        <v>5.14928359647999E-2</v>
      </c>
      <c r="BZ196" s="14">
        <v>4.7276582741293698E-2</v>
      </c>
      <c r="CA196" s="14"/>
      <c r="CB196" s="14">
        <v>2.63018823797453E-2</v>
      </c>
      <c r="CC196" s="14">
        <v>6.0461080310165102E-2</v>
      </c>
    </row>
    <row r="197" spans="2:81" x14ac:dyDescent="0.3">
      <c r="B197" t="s">
        <v>151</v>
      </c>
      <c r="C197" s="14">
        <v>8.5990422409820497E-3</v>
      </c>
      <c r="D197" s="14">
        <v>9.5364017377957896E-3</v>
      </c>
      <c r="E197" s="14">
        <v>7.7005191441214997E-3</v>
      </c>
      <c r="F197" s="14"/>
      <c r="G197" s="14">
        <v>1.3893842908479699E-2</v>
      </c>
      <c r="H197" s="14">
        <v>0</v>
      </c>
      <c r="I197" s="14">
        <v>5.5095252472373603E-3</v>
      </c>
      <c r="J197" s="14">
        <v>1.1598674050114499E-2</v>
      </c>
      <c r="K197" s="14">
        <v>1.2289507009036501E-2</v>
      </c>
      <c r="L197" s="14">
        <v>9.62542609419062E-3</v>
      </c>
      <c r="M197" s="14"/>
      <c r="N197" s="14">
        <v>3.2754846019432599E-3</v>
      </c>
      <c r="O197" s="14">
        <v>6.8029655638708704E-3</v>
      </c>
      <c r="P197" s="14">
        <v>1.3156892330733401E-2</v>
      </c>
      <c r="Q197" s="14">
        <v>1.23235320506424E-2</v>
      </c>
      <c r="R197" s="14"/>
      <c r="S197" s="14">
        <v>6.7297969521670801E-3</v>
      </c>
      <c r="T197" s="14">
        <v>0</v>
      </c>
      <c r="U197" s="14">
        <v>1.2875008057126601E-2</v>
      </c>
      <c r="V197" s="14">
        <v>0</v>
      </c>
      <c r="W197" s="14">
        <v>0</v>
      </c>
      <c r="X197" s="14">
        <v>3.16028455232494E-2</v>
      </c>
      <c r="Y197" s="14">
        <v>1.3280423839967E-2</v>
      </c>
      <c r="Z197" s="14">
        <v>0</v>
      </c>
      <c r="AA197" s="14">
        <v>1.5717023903939999E-2</v>
      </c>
      <c r="AB197" s="14">
        <v>1.08397271588419E-2</v>
      </c>
      <c r="AC197" s="14">
        <v>0</v>
      </c>
      <c r="AD197" s="14">
        <v>0</v>
      </c>
      <c r="AE197" s="14"/>
      <c r="AF197" s="14">
        <v>3.28151354396397E-3</v>
      </c>
      <c r="AG197" s="14">
        <v>4.3309098774696004E-3</v>
      </c>
      <c r="AH197" s="14">
        <v>0</v>
      </c>
      <c r="AI197" s="14">
        <v>1.80857059308259E-2</v>
      </c>
      <c r="AJ197" s="14">
        <v>0</v>
      </c>
      <c r="AK197" s="14">
        <v>1.07817187289486E-2</v>
      </c>
      <c r="AL197" s="14"/>
      <c r="AM197" s="14">
        <v>0</v>
      </c>
      <c r="AN197" s="14">
        <v>1.26594419032504E-2</v>
      </c>
      <c r="AO197" s="14">
        <v>7.5941139104261897E-3</v>
      </c>
      <c r="AP197" s="14">
        <v>0</v>
      </c>
      <c r="AQ197" s="14">
        <v>0</v>
      </c>
      <c r="AR197" s="14"/>
      <c r="AS197" s="14">
        <v>1.2878549783966201E-2</v>
      </c>
      <c r="AT197" s="14">
        <v>6.1185321728960702E-3</v>
      </c>
      <c r="AU197" s="14"/>
      <c r="AV197" s="14">
        <v>1.03018766248648E-2</v>
      </c>
      <c r="AW197" s="14">
        <v>0</v>
      </c>
      <c r="AX197" s="14">
        <v>2.0287869491237401E-2</v>
      </c>
      <c r="AY197" s="14"/>
      <c r="AZ197" s="14">
        <v>0</v>
      </c>
      <c r="BA197" s="14">
        <v>0</v>
      </c>
      <c r="BB197" s="14">
        <v>1.6015508871524101E-2</v>
      </c>
      <c r="BC197" s="14"/>
      <c r="BD197" s="14">
        <v>1.4635322616333501E-2</v>
      </c>
      <c r="BE197" s="14">
        <v>4.6139170698009796E-3</v>
      </c>
      <c r="BF197" s="14"/>
      <c r="BG197" s="14">
        <v>1.20045726926636E-2</v>
      </c>
      <c r="BH197" s="14">
        <v>7.9786536414955395E-3</v>
      </c>
      <c r="BI197" s="14"/>
      <c r="BJ197" s="14">
        <v>0</v>
      </c>
      <c r="BK197" s="14">
        <v>8.5512886645738306E-3</v>
      </c>
      <c r="BL197" s="14"/>
      <c r="BM197" s="14">
        <v>1.0210815023372601E-2</v>
      </c>
      <c r="BN197" s="14">
        <v>8.5454893753239194E-3</v>
      </c>
      <c r="BO197" s="14"/>
      <c r="BP197" s="14">
        <v>1.9487886159243802E-2</v>
      </c>
      <c r="BQ197" s="14">
        <v>3.5246873916545802E-3</v>
      </c>
      <c r="BR197" s="14"/>
      <c r="BS197" s="14">
        <v>2.1428452593309399E-2</v>
      </c>
      <c r="BT197" s="14">
        <v>1.08268645119153E-2</v>
      </c>
      <c r="BU197" s="14"/>
      <c r="BV197" s="14">
        <v>6.2031369501035001E-2</v>
      </c>
      <c r="BW197" s="14">
        <v>7.1591152029101901E-3</v>
      </c>
      <c r="BX197" s="14"/>
      <c r="BY197" s="14">
        <v>1.0628791349426001E-2</v>
      </c>
      <c r="BZ197" s="14">
        <v>8.4667770723281504E-3</v>
      </c>
      <c r="CA197" s="14"/>
      <c r="CB197" s="14">
        <v>1.14765375140968E-2</v>
      </c>
      <c r="CC197" s="14">
        <v>7.2868230583782402E-3</v>
      </c>
    </row>
    <row r="198" spans="2:81" x14ac:dyDescent="0.3">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row>
    <row r="199" spans="2:81" x14ac:dyDescent="0.3">
      <c r="B199" s="6" t="s">
        <v>159</v>
      </c>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row>
    <row r="200" spans="2:81" x14ac:dyDescent="0.3">
      <c r="B200" s="24" t="s">
        <v>97</v>
      </c>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row>
    <row r="201" spans="2:81" x14ac:dyDescent="0.3">
      <c r="B201" t="s">
        <v>153</v>
      </c>
      <c r="C201" s="14">
        <v>0.58268317180819296</v>
      </c>
      <c r="D201" s="14">
        <v>0.56969913033410302</v>
      </c>
      <c r="E201" s="14">
        <v>0.59649545547457306</v>
      </c>
      <c r="F201" s="14"/>
      <c r="G201" s="14">
        <v>0.47605390293684702</v>
      </c>
      <c r="H201" s="14">
        <v>0.53403469171282603</v>
      </c>
      <c r="I201" s="14">
        <v>0.61704171069434999</v>
      </c>
      <c r="J201" s="14">
        <v>0.60210556488656197</v>
      </c>
      <c r="K201" s="14">
        <v>0.63036258683796798</v>
      </c>
      <c r="L201" s="14">
        <v>0.61752077599692301</v>
      </c>
      <c r="M201" s="14"/>
      <c r="N201" s="14">
        <v>0.59045832642656104</v>
      </c>
      <c r="O201" s="14">
        <v>0.60972676652875202</v>
      </c>
      <c r="P201" s="14">
        <v>0.55640444513074805</v>
      </c>
      <c r="Q201" s="14">
        <v>0.56647503793563803</v>
      </c>
      <c r="R201" s="14"/>
      <c r="S201" s="14">
        <v>0.55228919049170699</v>
      </c>
      <c r="T201" s="14">
        <v>0.56630108556647196</v>
      </c>
      <c r="U201" s="14">
        <v>0.55135790626631098</v>
      </c>
      <c r="V201" s="14">
        <v>0.61188274134401699</v>
      </c>
      <c r="W201" s="14">
        <v>0.63476554447371203</v>
      </c>
      <c r="X201" s="14">
        <v>0.55357661032667305</v>
      </c>
      <c r="Y201" s="14">
        <v>0.69535706438942102</v>
      </c>
      <c r="Z201" s="14">
        <v>0.56634282154799698</v>
      </c>
      <c r="AA201" s="14">
        <v>0.60938174502402898</v>
      </c>
      <c r="AB201" s="14">
        <v>0.56230963212163898</v>
      </c>
      <c r="AC201" s="14">
        <v>0.51031045152983101</v>
      </c>
      <c r="AD201" s="14">
        <v>0.55901464515411503</v>
      </c>
      <c r="AE201" s="14"/>
      <c r="AF201" s="14">
        <v>0.55888896521954201</v>
      </c>
      <c r="AG201" s="14">
        <v>0.63737727615141304</v>
      </c>
      <c r="AH201" s="14">
        <v>0.61449639520456001</v>
      </c>
      <c r="AI201" s="14">
        <v>0.67470426090594304</v>
      </c>
      <c r="AJ201" s="14">
        <v>0.52493720013859502</v>
      </c>
      <c r="AK201" s="14">
        <v>0.55861347370020298</v>
      </c>
      <c r="AL201" s="14"/>
      <c r="AM201" s="14">
        <v>0.59359480541891696</v>
      </c>
      <c r="AN201" s="14">
        <v>0.61831286570247301</v>
      </c>
      <c r="AO201" s="14">
        <v>0.53401044748567505</v>
      </c>
      <c r="AP201" s="14">
        <v>0.56914060318066095</v>
      </c>
      <c r="AQ201" s="14">
        <v>0.58977063429205001</v>
      </c>
      <c r="AR201" s="14"/>
      <c r="AS201" s="14">
        <v>0.59794899481111696</v>
      </c>
      <c r="AT201" s="14">
        <v>0.57578867305306303</v>
      </c>
      <c r="AU201" s="14"/>
      <c r="AV201" s="14">
        <v>0.605829330662217</v>
      </c>
      <c r="AW201" s="14">
        <v>0.60892420862604002</v>
      </c>
      <c r="AX201" s="14">
        <v>0.60404678129962597</v>
      </c>
      <c r="AY201" s="14"/>
      <c r="AZ201" s="14">
        <v>0.72150223989853901</v>
      </c>
      <c r="BA201" s="14">
        <v>0.51579562895982101</v>
      </c>
      <c r="BB201" s="14">
        <v>0.58648443208201495</v>
      </c>
      <c r="BC201" s="14"/>
      <c r="BD201" s="14">
        <v>0.58383302501490197</v>
      </c>
      <c r="BE201" s="14">
        <v>0.58060429426402504</v>
      </c>
      <c r="BF201" s="14"/>
      <c r="BG201" s="14">
        <v>0.51881004899734495</v>
      </c>
      <c r="BH201" s="14">
        <v>0.59436847755834599</v>
      </c>
      <c r="BI201" s="14"/>
      <c r="BJ201" s="14">
        <v>0.48089260564929698</v>
      </c>
      <c r="BK201" s="14">
        <v>0.59167046857300898</v>
      </c>
      <c r="BL201" s="14"/>
      <c r="BM201" s="14">
        <v>0.54245345490541297</v>
      </c>
      <c r="BN201" s="14">
        <v>0.58697841623272096</v>
      </c>
      <c r="BO201" s="14"/>
      <c r="BP201" s="14">
        <v>0.63856566833872797</v>
      </c>
      <c r="BQ201" s="14">
        <v>0.57378663575972499</v>
      </c>
      <c r="BR201" s="14"/>
      <c r="BS201" s="14">
        <v>0.56971425164127898</v>
      </c>
      <c r="BT201" s="14">
        <v>0.62095081899498095</v>
      </c>
      <c r="BU201" s="14"/>
      <c r="BV201" s="14">
        <v>0.70057567651706798</v>
      </c>
      <c r="BW201" s="14">
        <v>0.52372480149451595</v>
      </c>
      <c r="BX201" s="14"/>
      <c r="BY201" s="14">
        <v>0.58626726644021399</v>
      </c>
      <c r="BZ201" s="14">
        <v>0.58613895650568604</v>
      </c>
      <c r="CA201" s="14"/>
      <c r="CB201" s="14">
        <v>0.60524329118041098</v>
      </c>
      <c r="CC201" s="14">
        <v>0.57546721035181003</v>
      </c>
    </row>
    <row r="202" spans="2:81" x14ac:dyDescent="0.3">
      <c r="B202" t="s">
        <v>154</v>
      </c>
      <c r="C202" s="14">
        <v>0.47024286398201998</v>
      </c>
      <c r="D202" s="14">
        <v>0.44190582736170497</v>
      </c>
      <c r="E202" s="14">
        <v>0.49882733506712201</v>
      </c>
      <c r="F202" s="14"/>
      <c r="G202" s="14">
        <v>0.35851370508671698</v>
      </c>
      <c r="H202" s="14">
        <v>0.35346477386748998</v>
      </c>
      <c r="I202" s="14">
        <v>0.43570807451072502</v>
      </c>
      <c r="J202" s="14">
        <v>0.52854080631209799</v>
      </c>
      <c r="K202" s="14">
        <v>0.60713692464767099</v>
      </c>
      <c r="L202" s="14">
        <v>0.52820222449403098</v>
      </c>
      <c r="M202" s="14"/>
      <c r="N202" s="14">
        <v>0.49116129551778898</v>
      </c>
      <c r="O202" s="14">
        <v>0.48440444827865098</v>
      </c>
      <c r="P202" s="14">
        <v>0.449301269229333</v>
      </c>
      <c r="Q202" s="14">
        <v>0.455028628259599</v>
      </c>
      <c r="R202" s="14"/>
      <c r="S202" s="14">
        <v>0.44308851292253398</v>
      </c>
      <c r="T202" s="14">
        <v>0.485591157319686</v>
      </c>
      <c r="U202" s="14">
        <v>0.51904440095914794</v>
      </c>
      <c r="V202" s="14">
        <v>0.52958160692140899</v>
      </c>
      <c r="W202" s="14">
        <v>0.46174960680106802</v>
      </c>
      <c r="X202" s="14">
        <v>0.44275461080221201</v>
      </c>
      <c r="Y202" s="14">
        <v>0.47937816153971502</v>
      </c>
      <c r="Z202" s="14">
        <v>0.55479052577439703</v>
      </c>
      <c r="AA202" s="14">
        <v>0.406524031279483</v>
      </c>
      <c r="AB202" s="14">
        <v>0.474060665548317</v>
      </c>
      <c r="AC202" s="14">
        <v>0.52528644349601195</v>
      </c>
      <c r="AD202" s="14">
        <v>0.31766934257755203</v>
      </c>
      <c r="AE202" s="14"/>
      <c r="AF202" s="14">
        <v>0.39300809553951199</v>
      </c>
      <c r="AG202" s="14">
        <v>0.50182944149044695</v>
      </c>
      <c r="AH202" s="14">
        <v>0.50646035019524405</v>
      </c>
      <c r="AI202" s="14">
        <v>0.51800754629682999</v>
      </c>
      <c r="AJ202" s="14">
        <v>0.50315500102918898</v>
      </c>
      <c r="AK202" s="14">
        <v>0.57121970057974603</v>
      </c>
      <c r="AL202" s="14"/>
      <c r="AM202" s="14">
        <v>0.444427469643837</v>
      </c>
      <c r="AN202" s="14">
        <v>0.54244232467424602</v>
      </c>
      <c r="AO202" s="14">
        <v>0.41954226155215502</v>
      </c>
      <c r="AP202" s="14">
        <v>0.45787809019620601</v>
      </c>
      <c r="AQ202" s="14">
        <v>0.52419538490807605</v>
      </c>
      <c r="AR202" s="14"/>
      <c r="AS202" s="14">
        <v>0.44998972426304801</v>
      </c>
      <c r="AT202" s="14">
        <v>0.48665908006660902</v>
      </c>
      <c r="AU202" s="14"/>
      <c r="AV202" s="14">
        <v>0.48945733322367702</v>
      </c>
      <c r="AW202" s="14">
        <v>0.51095113346052701</v>
      </c>
      <c r="AX202" s="14">
        <v>0.444535974976427</v>
      </c>
      <c r="AY202" s="14"/>
      <c r="AZ202" s="14">
        <v>0.45944336379942302</v>
      </c>
      <c r="BA202" s="14">
        <v>0.375007482598466</v>
      </c>
      <c r="BB202" s="14">
        <v>0.56747124231078405</v>
      </c>
      <c r="BC202" s="14"/>
      <c r="BD202" s="14">
        <v>0.41492088566183299</v>
      </c>
      <c r="BE202" s="14">
        <v>0.50534565523764396</v>
      </c>
      <c r="BF202" s="14"/>
      <c r="BG202" s="14">
        <v>0.31466943866540598</v>
      </c>
      <c r="BH202" s="14">
        <v>0.499188652736064</v>
      </c>
      <c r="BI202" s="14"/>
      <c r="BJ202" s="14">
        <v>0.39579441153892497</v>
      </c>
      <c r="BK202" s="14">
        <v>0.48067113233169001</v>
      </c>
      <c r="BL202" s="14"/>
      <c r="BM202" s="14">
        <v>0.37626309196023699</v>
      </c>
      <c r="BN202" s="14">
        <v>0.47959999535257802</v>
      </c>
      <c r="BO202" s="14"/>
      <c r="BP202" s="14">
        <v>0.47198020734114698</v>
      </c>
      <c r="BQ202" s="14">
        <v>0.46916216498700197</v>
      </c>
      <c r="BR202" s="14"/>
      <c r="BS202" s="14">
        <v>0.41175197908234901</v>
      </c>
      <c r="BT202" s="14">
        <v>0.50985403953869901</v>
      </c>
      <c r="BU202" s="14"/>
      <c r="BV202" s="14">
        <v>0.38665138715664299</v>
      </c>
      <c r="BW202" s="14">
        <v>0.42057323731117502</v>
      </c>
      <c r="BX202" s="14"/>
      <c r="BY202" s="14">
        <v>0.366684096266855</v>
      </c>
      <c r="BZ202" s="14">
        <v>0.48637051134235598</v>
      </c>
      <c r="CA202" s="14"/>
      <c r="CB202" s="14">
        <v>0.44971925477173302</v>
      </c>
      <c r="CC202" s="14">
        <v>0.48451644005370997</v>
      </c>
    </row>
    <row r="203" spans="2:81" x14ac:dyDescent="0.3">
      <c r="B203" t="s">
        <v>155</v>
      </c>
      <c r="C203" s="14">
        <v>0.46215947435023402</v>
      </c>
      <c r="D203" s="14">
        <v>0.43492788654988301</v>
      </c>
      <c r="E203" s="14">
        <v>0.48964881949901201</v>
      </c>
      <c r="F203" s="14"/>
      <c r="G203" s="14">
        <v>0.47475209224486298</v>
      </c>
      <c r="H203" s="14">
        <v>0.45474241805580601</v>
      </c>
      <c r="I203" s="14">
        <v>0.45036341391551399</v>
      </c>
      <c r="J203" s="14">
        <v>0.457862454182558</v>
      </c>
      <c r="K203" s="14">
        <v>0.52907666757021998</v>
      </c>
      <c r="L203" s="14">
        <v>0.42779682673152702</v>
      </c>
      <c r="M203" s="14"/>
      <c r="N203" s="14">
        <v>0.45720564785252998</v>
      </c>
      <c r="O203" s="14">
        <v>0.43046257477764299</v>
      </c>
      <c r="P203" s="14">
        <v>0.47365708146422603</v>
      </c>
      <c r="Q203" s="14">
        <v>0.49368607353857802</v>
      </c>
      <c r="R203" s="14"/>
      <c r="S203" s="14">
        <v>0.46090035625681702</v>
      </c>
      <c r="T203" s="14">
        <v>0.40648424130928501</v>
      </c>
      <c r="U203" s="14">
        <v>0.48961544833274301</v>
      </c>
      <c r="V203" s="14">
        <v>0.53196573965932903</v>
      </c>
      <c r="W203" s="14">
        <v>0.43309858205489499</v>
      </c>
      <c r="X203" s="14">
        <v>0.51384826516467796</v>
      </c>
      <c r="Y203" s="14">
        <v>0.50046013356180397</v>
      </c>
      <c r="Z203" s="14">
        <v>0.54227547847579904</v>
      </c>
      <c r="AA203" s="14">
        <v>0.48119092928185397</v>
      </c>
      <c r="AB203" s="14">
        <v>0.428356434812872</v>
      </c>
      <c r="AC203" s="14">
        <v>0.341329720066463</v>
      </c>
      <c r="AD203" s="14">
        <v>0.36026738309272099</v>
      </c>
      <c r="AE203" s="14"/>
      <c r="AF203" s="14">
        <v>0.469344704039792</v>
      </c>
      <c r="AG203" s="14">
        <v>0.50273104877797603</v>
      </c>
      <c r="AH203" s="14">
        <v>0.487520540232044</v>
      </c>
      <c r="AI203" s="14">
        <v>0.49238050477765699</v>
      </c>
      <c r="AJ203" s="14">
        <v>0.40008863301944703</v>
      </c>
      <c r="AK203" s="14">
        <v>0.44396133164274298</v>
      </c>
      <c r="AL203" s="14"/>
      <c r="AM203" s="14">
        <v>0.49566015415541498</v>
      </c>
      <c r="AN203" s="14">
        <v>0.46774073617173501</v>
      </c>
      <c r="AO203" s="14">
        <v>0.446463580259091</v>
      </c>
      <c r="AP203" s="14">
        <v>0.43576767800569499</v>
      </c>
      <c r="AQ203" s="14">
        <v>0.32134471463457098</v>
      </c>
      <c r="AR203" s="14"/>
      <c r="AS203" s="14">
        <v>0.48777018896410501</v>
      </c>
      <c r="AT203" s="14">
        <v>0.44599184329069802</v>
      </c>
      <c r="AU203" s="14"/>
      <c r="AV203" s="14">
        <v>0.47700062487651101</v>
      </c>
      <c r="AW203" s="14">
        <v>0.52207090374230003</v>
      </c>
      <c r="AX203" s="14">
        <v>0.51543886791372795</v>
      </c>
      <c r="AY203" s="14"/>
      <c r="AZ203" s="14">
        <v>0.614815939696712</v>
      </c>
      <c r="BA203" s="14">
        <v>0.43037113606281302</v>
      </c>
      <c r="BB203" s="14">
        <v>0.486199335801072</v>
      </c>
      <c r="BC203" s="14"/>
      <c r="BD203" s="14">
        <v>0.480806201222853</v>
      </c>
      <c r="BE203" s="14">
        <v>0.44967999148386401</v>
      </c>
      <c r="BF203" s="14"/>
      <c r="BG203" s="14">
        <v>0.48704742227412401</v>
      </c>
      <c r="BH203" s="14">
        <v>0.457224372425658</v>
      </c>
      <c r="BI203" s="14"/>
      <c r="BJ203" s="14">
        <v>0.45114241833361601</v>
      </c>
      <c r="BK203" s="14">
        <v>0.46163750742996501</v>
      </c>
      <c r="BL203" s="14"/>
      <c r="BM203" s="14">
        <v>0.44373863961835402</v>
      </c>
      <c r="BN203" s="14">
        <v>0.46359768187623501</v>
      </c>
      <c r="BO203" s="14"/>
      <c r="BP203" s="14">
        <v>0.50341164448012798</v>
      </c>
      <c r="BQ203" s="14">
        <v>0.45095701389776099</v>
      </c>
      <c r="BR203" s="14"/>
      <c r="BS203" s="14">
        <v>0.49910285795154502</v>
      </c>
      <c r="BT203" s="14">
        <v>0.49397637503670699</v>
      </c>
      <c r="BU203" s="14"/>
      <c r="BV203" s="14">
        <v>0.53429012638643203</v>
      </c>
      <c r="BW203" s="14">
        <v>0.48673677582288899</v>
      </c>
      <c r="BX203" s="14"/>
      <c r="BY203" s="14">
        <v>0.47154441145160703</v>
      </c>
      <c r="BZ203" s="14">
        <v>0.45993892061789199</v>
      </c>
      <c r="CA203" s="14"/>
      <c r="CB203" s="14">
        <v>0.47347978097962801</v>
      </c>
      <c r="CC203" s="14">
        <v>0.45400963954745199</v>
      </c>
    </row>
    <row r="204" spans="2:81" x14ac:dyDescent="0.3">
      <c r="B204" t="s">
        <v>156</v>
      </c>
      <c r="C204" s="14">
        <v>0.40920572354234402</v>
      </c>
      <c r="D204" s="14">
        <v>0.42522293105173198</v>
      </c>
      <c r="E204" s="14">
        <v>0.39436269855620998</v>
      </c>
      <c r="F204" s="14"/>
      <c r="G204" s="14">
        <v>0.44125414598832302</v>
      </c>
      <c r="H204" s="14">
        <v>0.36374512080605098</v>
      </c>
      <c r="I204" s="14">
        <v>0.43469245801247702</v>
      </c>
      <c r="J204" s="14">
        <v>0.34969523792255602</v>
      </c>
      <c r="K204" s="14">
        <v>0.42132947672232002</v>
      </c>
      <c r="L204" s="14">
        <v>0.44420785395025902</v>
      </c>
      <c r="M204" s="14"/>
      <c r="N204" s="14">
        <v>0.48281988435692202</v>
      </c>
      <c r="O204" s="14">
        <v>0.385574647619564</v>
      </c>
      <c r="P204" s="14">
        <v>0.39293539973949199</v>
      </c>
      <c r="Q204" s="14">
        <v>0.37139959195102201</v>
      </c>
      <c r="R204" s="14"/>
      <c r="S204" s="14">
        <v>0.42145862201323597</v>
      </c>
      <c r="T204" s="14">
        <v>0.41248292530284097</v>
      </c>
      <c r="U204" s="14">
        <v>0.46912965108320498</v>
      </c>
      <c r="V204" s="14">
        <v>0.36161015533351298</v>
      </c>
      <c r="W204" s="14">
        <v>0.47837548514122502</v>
      </c>
      <c r="X204" s="14">
        <v>0.40783677538694502</v>
      </c>
      <c r="Y204" s="14">
        <v>0.29727484596714199</v>
      </c>
      <c r="Z204" s="14">
        <v>0.357871942332112</v>
      </c>
      <c r="AA204" s="14">
        <v>0.39344199707796201</v>
      </c>
      <c r="AB204" s="14">
        <v>0.46971149019740999</v>
      </c>
      <c r="AC204" s="14">
        <v>0.43910848654761903</v>
      </c>
      <c r="AD204" s="14">
        <v>0.35615130820996199</v>
      </c>
      <c r="AE204" s="14"/>
      <c r="AF204" s="14">
        <v>0.43198564707576798</v>
      </c>
      <c r="AG204" s="14">
        <v>0.36223929669685201</v>
      </c>
      <c r="AH204" s="14">
        <v>0.48028616104667199</v>
      </c>
      <c r="AI204" s="14">
        <v>0.36215485842123502</v>
      </c>
      <c r="AJ204" s="14">
        <v>0.56949519109808899</v>
      </c>
      <c r="AK204" s="14">
        <v>0.42475625070655298</v>
      </c>
      <c r="AL204" s="14"/>
      <c r="AM204" s="14">
        <v>0.32513067019105801</v>
      </c>
      <c r="AN204" s="14">
        <v>0.41495286048243002</v>
      </c>
      <c r="AO204" s="14">
        <v>0.45277439725118102</v>
      </c>
      <c r="AP204" s="14">
        <v>0.42017761880889598</v>
      </c>
      <c r="AQ204" s="14">
        <v>0.54902401464482697</v>
      </c>
      <c r="AR204" s="14"/>
      <c r="AS204" s="14">
        <v>0.42206177420330399</v>
      </c>
      <c r="AT204" s="14">
        <v>0.39880546381353299</v>
      </c>
      <c r="AU204" s="14"/>
      <c r="AV204" s="14">
        <v>0.39959164836135702</v>
      </c>
      <c r="AW204" s="14">
        <v>0.43351168694446202</v>
      </c>
      <c r="AX204" s="14">
        <v>0.45733690540144001</v>
      </c>
      <c r="AY204" s="14"/>
      <c r="AZ204" s="14">
        <v>0.313543039833871</v>
      </c>
      <c r="BA204" s="14">
        <v>0.46127658163269603</v>
      </c>
      <c r="BB204" s="14">
        <v>0.447134251907777</v>
      </c>
      <c r="BC204" s="14"/>
      <c r="BD204" s="14">
        <v>0.45131512727297102</v>
      </c>
      <c r="BE204" s="14">
        <v>0.38250535716269102</v>
      </c>
      <c r="BF204" s="14"/>
      <c r="BG204" s="14">
        <v>0.38698824530907</v>
      </c>
      <c r="BH204" s="14">
        <v>0.41302381887995299</v>
      </c>
      <c r="BI204" s="14"/>
      <c r="BJ204" s="14">
        <v>0.48263930621955298</v>
      </c>
      <c r="BK204" s="14">
        <v>0.40132681334099202</v>
      </c>
      <c r="BL204" s="14"/>
      <c r="BM204" s="14">
        <v>0.45098405697274901</v>
      </c>
      <c r="BN204" s="14">
        <v>0.40357791931449399</v>
      </c>
      <c r="BO204" s="14"/>
      <c r="BP204" s="14">
        <v>0.48274826874122301</v>
      </c>
      <c r="BQ204" s="14">
        <v>0.38863543008433599</v>
      </c>
      <c r="BR204" s="14"/>
      <c r="BS204" s="14">
        <v>0.43427695369687602</v>
      </c>
      <c r="BT204" s="14">
        <v>0.422264137106169</v>
      </c>
      <c r="BU204" s="14"/>
      <c r="BV204" s="14">
        <v>0.31683579619929803</v>
      </c>
      <c r="BW204" s="14">
        <v>0.475550035225979</v>
      </c>
      <c r="BX204" s="14"/>
      <c r="BY204" s="14">
        <v>0.44707082246507401</v>
      </c>
      <c r="BZ204" s="14">
        <v>0.40606801089987399</v>
      </c>
      <c r="CA204" s="14"/>
      <c r="CB204" s="14">
        <v>0.43513103570898498</v>
      </c>
      <c r="CC204" s="14">
        <v>0.39683299391071902</v>
      </c>
    </row>
    <row r="205" spans="2:81" x14ac:dyDescent="0.3">
      <c r="B205" t="s">
        <v>157</v>
      </c>
      <c r="C205" s="14">
        <v>0.34192039168924199</v>
      </c>
      <c r="D205" s="14">
        <v>0.32073744686128802</v>
      </c>
      <c r="E205" s="14">
        <v>0.36326960848691597</v>
      </c>
      <c r="F205" s="14"/>
      <c r="G205" s="14">
        <v>0.43248272413792099</v>
      </c>
      <c r="H205" s="14">
        <v>0.337937501677124</v>
      </c>
      <c r="I205" s="14">
        <v>0.32375263690449901</v>
      </c>
      <c r="J205" s="14">
        <v>0.32767233906801602</v>
      </c>
      <c r="K205" s="14">
        <v>0.36257460993708301</v>
      </c>
      <c r="L205" s="14">
        <v>0.29708548510463501</v>
      </c>
      <c r="M205" s="14"/>
      <c r="N205" s="14">
        <v>0.32983883033455602</v>
      </c>
      <c r="O205" s="14">
        <v>0.31792922270039398</v>
      </c>
      <c r="P205" s="14">
        <v>0.36762575613366799</v>
      </c>
      <c r="Q205" s="14">
        <v>0.35502335717427702</v>
      </c>
      <c r="R205" s="14"/>
      <c r="S205" s="14">
        <v>0.37421678146411702</v>
      </c>
      <c r="T205" s="14">
        <v>0.37171176709859199</v>
      </c>
      <c r="U205" s="14">
        <v>0.23157628832305599</v>
      </c>
      <c r="V205" s="14">
        <v>0.31464836463617901</v>
      </c>
      <c r="W205" s="14">
        <v>0.311192463583221</v>
      </c>
      <c r="X205" s="14">
        <v>0.32429652081960098</v>
      </c>
      <c r="Y205" s="14">
        <v>0.29682774246784299</v>
      </c>
      <c r="Z205" s="14">
        <v>0.37728894426193299</v>
      </c>
      <c r="AA205" s="14">
        <v>0.38996077433859999</v>
      </c>
      <c r="AB205" s="14">
        <v>0.41392728006046098</v>
      </c>
      <c r="AC205" s="14">
        <v>0.34830107313439301</v>
      </c>
      <c r="AD205" s="14">
        <v>0.235090249119974</v>
      </c>
      <c r="AE205" s="14"/>
      <c r="AF205" s="14">
        <v>0.36726632274737597</v>
      </c>
      <c r="AG205" s="14">
        <v>0.304253151532903</v>
      </c>
      <c r="AH205" s="14">
        <v>0.30702838253379</v>
      </c>
      <c r="AI205" s="14">
        <v>0.29854890512469301</v>
      </c>
      <c r="AJ205" s="14">
        <v>0.410288192308641</v>
      </c>
      <c r="AK205" s="14">
        <v>0.37080388643024098</v>
      </c>
      <c r="AL205" s="14"/>
      <c r="AM205" s="14">
        <v>0.36875519566791998</v>
      </c>
      <c r="AN205" s="14">
        <v>0.31012380704393999</v>
      </c>
      <c r="AO205" s="14">
        <v>0.31549647754397298</v>
      </c>
      <c r="AP205" s="14">
        <v>0.39179595920468202</v>
      </c>
      <c r="AQ205" s="14">
        <v>0.32145453402108398</v>
      </c>
      <c r="AR205" s="14"/>
      <c r="AS205" s="14">
        <v>0.38731618413686197</v>
      </c>
      <c r="AT205" s="14">
        <v>0.31348289291516601</v>
      </c>
      <c r="AU205" s="14"/>
      <c r="AV205" s="14">
        <v>0.38399751148386302</v>
      </c>
      <c r="AW205" s="14">
        <v>0.28691923698668498</v>
      </c>
      <c r="AX205" s="14">
        <v>0.42630583348345402</v>
      </c>
      <c r="AY205" s="14"/>
      <c r="AZ205" s="14">
        <v>0.42187950135776597</v>
      </c>
      <c r="BA205" s="14">
        <v>0.30827746353124702</v>
      </c>
      <c r="BB205" s="14">
        <v>0.32729156938702397</v>
      </c>
      <c r="BC205" s="14"/>
      <c r="BD205" s="14">
        <v>0.364829495455611</v>
      </c>
      <c r="BE205" s="14">
        <v>0.32777018298330002</v>
      </c>
      <c r="BF205" s="14"/>
      <c r="BG205" s="14">
        <v>0.31280776811192001</v>
      </c>
      <c r="BH205" s="14">
        <v>0.34916090582469</v>
      </c>
      <c r="BI205" s="14"/>
      <c r="BJ205" s="14">
        <v>0.33409831678232599</v>
      </c>
      <c r="BK205" s="14">
        <v>0.339043813822894</v>
      </c>
      <c r="BL205" s="14"/>
      <c r="BM205" s="14">
        <v>0.38318973293352898</v>
      </c>
      <c r="BN205" s="14">
        <v>0.34106378457142</v>
      </c>
      <c r="BO205" s="14"/>
      <c r="BP205" s="14">
        <v>0.37038211244039698</v>
      </c>
      <c r="BQ205" s="14">
        <v>0.33430883050549098</v>
      </c>
      <c r="BR205" s="14"/>
      <c r="BS205" s="14">
        <v>0.417685270963919</v>
      </c>
      <c r="BT205" s="14">
        <v>0.368435658749169</v>
      </c>
      <c r="BU205" s="14"/>
      <c r="BV205" s="14">
        <v>0.52520930715446001</v>
      </c>
      <c r="BW205" s="14">
        <v>0.37989742548800898</v>
      </c>
      <c r="BX205" s="14"/>
      <c r="BY205" s="14">
        <v>0.24420687740020999</v>
      </c>
      <c r="BZ205" s="14">
        <v>0.35111521811594998</v>
      </c>
      <c r="CA205" s="14"/>
      <c r="CB205" s="14">
        <v>0.34883070533868499</v>
      </c>
      <c r="CC205" s="14">
        <v>0.33965378445651501</v>
      </c>
    </row>
    <row r="206" spans="2:81" x14ac:dyDescent="0.3">
      <c r="B206" t="s">
        <v>158</v>
      </c>
      <c r="C206" s="14">
        <v>8.5492506952139405E-2</v>
      </c>
      <c r="D206" s="14">
        <v>0.101801099158682</v>
      </c>
      <c r="E206" s="14">
        <v>6.9734789274637998E-2</v>
      </c>
      <c r="F206" s="14"/>
      <c r="G206" s="14">
        <v>0.15455654087723</v>
      </c>
      <c r="H206" s="14">
        <v>0.182716537490443</v>
      </c>
      <c r="I206" s="14">
        <v>7.7811694484597599E-2</v>
      </c>
      <c r="J206" s="14">
        <v>4.0942881929342798E-2</v>
      </c>
      <c r="K206" s="14">
        <v>5.4630133676550202E-2</v>
      </c>
      <c r="L206" s="14">
        <v>2.3745912640488798E-2</v>
      </c>
      <c r="M206" s="14"/>
      <c r="N206" s="14">
        <v>6.8262955740654302E-2</v>
      </c>
      <c r="O206" s="14">
        <v>7.8192114609636904E-2</v>
      </c>
      <c r="P206" s="14">
        <v>9.7615607373345903E-2</v>
      </c>
      <c r="Q206" s="14">
        <v>0.102307489549074</v>
      </c>
      <c r="R206" s="14"/>
      <c r="S206" s="14">
        <v>0.13873365966211501</v>
      </c>
      <c r="T206" s="14">
        <v>4.4498331731471601E-2</v>
      </c>
      <c r="U206" s="14">
        <v>2.40823189898778E-2</v>
      </c>
      <c r="V206" s="14">
        <v>0.10180275940191599</v>
      </c>
      <c r="W206" s="14">
        <v>7.3053357008312003E-2</v>
      </c>
      <c r="X206" s="14">
        <v>0.114066336941243</v>
      </c>
      <c r="Y206" s="14">
        <v>7.2368953742146094E-2</v>
      </c>
      <c r="Z206" s="14">
        <v>4.7807528908373302E-2</v>
      </c>
      <c r="AA206" s="14">
        <v>0.12553601690090199</v>
      </c>
      <c r="AB206" s="14">
        <v>7.5982610430810102E-2</v>
      </c>
      <c r="AC206" s="14">
        <v>3.7202797153550203E-2</v>
      </c>
      <c r="AD206" s="14">
        <v>0.120344711645279</v>
      </c>
      <c r="AE206" s="14"/>
      <c r="AF206" s="14">
        <v>0.13451344972783799</v>
      </c>
      <c r="AG206" s="14">
        <v>9.0880122697810997E-2</v>
      </c>
      <c r="AH206" s="14">
        <v>4.3010612054837603E-2</v>
      </c>
      <c r="AI206" s="14">
        <v>8.4177916364776201E-2</v>
      </c>
      <c r="AJ206" s="14">
        <v>2.4950684881156999E-2</v>
      </c>
      <c r="AK206" s="14">
        <v>1.9865818765591799E-2</v>
      </c>
      <c r="AL206" s="14"/>
      <c r="AM206" s="14">
        <v>7.8281141963925605E-2</v>
      </c>
      <c r="AN206" s="14">
        <v>5.3375538751678497E-2</v>
      </c>
      <c r="AO206" s="14">
        <v>0.101430879876983</v>
      </c>
      <c r="AP206" s="14">
        <v>0.114942413727908</v>
      </c>
      <c r="AQ206" s="14">
        <v>0.106963117902759</v>
      </c>
      <c r="AR206" s="14"/>
      <c r="AS206" s="14">
        <v>0.109741530386434</v>
      </c>
      <c r="AT206" s="14">
        <v>7.0330985422763406E-2</v>
      </c>
      <c r="AU206" s="14"/>
      <c r="AV206" s="14">
        <v>0.116074822175602</v>
      </c>
      <c r="AW206" s="14">
        <v>0.15810475944352001</v>
      </c>
      <c r="AX206" s="14">
        <v>7.52050155181299E-2</v>
      </c>
      <c r="AY206" s="14"/>
      <c r="AZ206" s="14">
        <v>0.101493755924339</v>
      </c>
      <c r="BA206" s="14">
        <v>0.20712180155826701</v>
      </c>
      <c r="BB206" s="14">
        <v>7.6302621763363707E-2</v>
      </c>
      <c r="BC206" s="14"/>
      <c r="BD206" s="14">
        <v>0.101504850182717</v>
      </c>
      <c r="BE206" s="14">
        <v>7.5118684376102404E-2</v>
      </c>
      <c r="BF206" s="14"/>
      <c r="BG206" s="14">
        <v>0.16404315588791299</v>
      </c>
      <c r="BH206" s="14">
        <v>7.0656675513458903E-2</v>
      </c>
      <c r="BI206" s="14"/>
      <c r="BJ206" s="14">
        <v>0.14767341141168899</v>
      </c>
      <c r="BK206" s="14">
        <v>8.0112272112944194E-2</v>
      </c>
      <c r="BL206" s="14"/>
      <c r="BM206" s="14">
        <v>8.5716400727133907E-2</v>
      </c>
      <c r="BN206" s="14">
        <v>8.5292294302060104E-2</v>
      </c>
      <c r="BO206" s="14"/>
      <c r="BP206" s="14">
        <v>5.3027034045289398E-2</v>
      </c>
      <c r="BQ206" s="14">
        <v>9.2964381583751005E-2</v>
      </c>
      <c r="BR206" s="14"/>
      <c r="BS206" s="14">
        <v>0.18087794506962099</v>
      </c>
      <c r="BT206" s="14">
        <v>4.3236443573785102E-2</v>
      </c>
      <c r="BU206" s="14"/>
      <c r="BV206" s="14">
        <v>0.26834897066472502</v>
      </c>
      <c r="BW206" s="14">
        <v>0.15013745470196199</v>
      </c>
      <c r="BX206" s="14"/>
      <c r="BY206" s="14">
        <v>0.160549908398849</v>
      </c>
      <c r="BZ206" s="14">
        <v>7.7230749688899605E-2</v>
      </c>
      <c r="CA206" s="14"/>
      <c r="CB206" s="14">
        <v>8.5299228424773096E-2</v>
      </c>
      <c r="CC206" s="14">
        <v>8.4652392716713307E-2</v>
      </c>
    </row>
    <row r="207" spans="2:81" x14ac:dyDescent="0.3">
      <c r="B207" t="s">
        <v>90</v>
      </c>
      <c r="C207" s="14">
        <v>5.61419197852292E-2</v>
      </c>
      <c r="D207" s="14">
        <v>5.6219060695832698E-2</v>
      </c>
      <c r="E207" s="14">
        <v>5.4229176166233899E-2</v>
      </c>
      <c r="F207" s="14"/>
      <c r="G207" s="14">
        <v>3.3788450349580799E-2</v>
      </c>
      <c r="H207" s="14">
        <v>7.0021627978306397E-2</v>
      </c>
      <c r="I207" s="14">
        <v>4.63100248616794E-2</v>
      </c>
      <c r="J207" s="14">
        <v>5.0947046681062799E-2</v>
      </c>
      <c r="K207" s="14">
        <v>5.3198238748113899E-2</v>
      </c>
      <c r="L207" s="14">
        <v>7.4069742740915004E-2</v>
      </c>
      <c r="M207" s="14"/>
      <c r="N207" s="14">
        <v>6.4545150306146395E-2</v>
      </c>
      <c r="O207" s="14">
        <v>4.4745502119502401E-2</v>
      </c>
      <c r="P207" s="14">
        <v>4.4407821930650897E-2</v>
      </c>
      <c r="Q207" s="14">
        <v>7.0090304089153302E-2</v>
      </c>
      <c r="R207" s="14"/>
      <c r="S207" s="14">
        <v>5.1136182272973701E-2</v>
      </c>
      <c r="T207" s="14">
        <v>8.9969016800714605E-2</v>
      </c>
      <c r="U207" s="14">
        <v>4.1489984442356E-2</v>
      </c>
      <c r="V207" s="14">
        <v>7.0648397518837794E-2</v>
      </c>
      <c r="W207" s="14">
        <v>5.7615683816077998E-2</v>
      </c>
      <c r="X207" s="14">
        <v>4.1893155600121197E-2</v>
      </c>
      <c r="Y207" s="14">
        <v>6.0695329892522298E-2</v>
      </c>
      <c r="Z207" s="14">
        <v>2.7236799985771599E-2</v>
      </c>
      <c r="AA207" s="14">
        <v>5.1464153646192501E-2</v>
      </c>
      <c r="AB207" s="14">
        <v>2.2360201326421299E-2</v>
      </c>
      <c r="AC207" s="14">
        <v>7.5452777946512395E-2</v>
      </c>
      <c r="AD207" s="14">
        <v>8.1145612227081901E-2</v>
      </c>
      <c r="AE207" s="14"/>
      <c r="AF207" s="14">
        <v>3.5842116312966001E-2</v>
      </c>
      <c r="AG207" s="14">
        <v>4.4300568276859902E-2</v>
      </c>
      <c r="AH207" s="14">
        <v>6.4168186617571302E-2</v>
      </c>
      <c r="AI207" s="14">
        <v>3.6743421979655501E-2</v>
      </c>
      <c r="AJ207" s="14">
        <v>3.0129477819437599E-2</v>
      </c>
      <c r="AK207" s="14">
        <v>9.8522277162568603E-2</v>
      </c>
      <c r="AL207" s="14"/>
      <c r="AM207" s="14">
        <v>7.6804417519475601E-2</v>
      </c>
      <c r="AN207" s="14">
        <v>3.8782032709092203E-2</v>
      </c>
      <c r="AO207" s="14">
        <v>6.5198427848485396E-2</v>
      </c>
      <c r="AP207" s="14">
        <v>3.4732373578969501E-2</v>
      </c>
      <c r="AQ207" s="14">
        <v>0</v>
      </c>
      <c r="AR207" s="14"/>
      <c r="AS207" s="14">
        <v>3.6903334503605598E-2</v>
      </c>
      <c r="AT207" s="14">
        <v>6.8720303602474206E-2</v>
      </c>
      <c r="AU207" s="14"/>
      <c r="AV207" s="14">
        <v>2.8571022593686698E-2</v>
      </c>
      <c r="AW207" s="14">
        <v>3.1908976619271903E-2</v>
      </c>
      <c r="AX207" s="14">
        <v>3.9500173113519402E-2</v>
      </c>
      <c r="AY207" s="14"/>
      <c r="AZ207" s="14">
        <v>0</v>
      </c>
      <c r="BA207" s="14">
        <v>0</v>
      </c>
      <c r="BB207" s="14">
        <v>5.2759009443898899E-2</v>
      </c>
      <c r="BC207" s="14"/>
      <c r="BD207" s="14">
        <v>4.1455928093174103E-2</v>
      </c>
      <c r="BE207" s="14">
        <v>6.60803016056003E-2</v>
      </c>
      <c r="BF207" s="14"/>
      <c r="BG207" s="14">
        <v>5.2292940055858203E-2</v>
      </c>
      <c r="BH207" s="14">
        <v>5.7150182666361897E-2</v>
      </c>
      <c r="BI207" s="14"/>
      <c r="BJ207" s="14">
        <v>6.6469467019307199E-2</v>
      </c>
      <c r="BK207" s="14">
        <v>5.4529863704829998E-2</v>
      </c>
      <c r="BL207" s="14"/>
      <c r="BM207" s="14">
        <v>7.3798990680355905E-2</v>
      </c>
      <c r="BN207" s="14">
        <v>5.4040218265467801E-2</v>
      </c>
      <c r="BO207" s="14"/>
      <c r="BP207" s="14">
        <v>4.5113393718290602E-2</v>
      </c>
      <c r="BQ207" s="14">
        <v>5.8882153583848303E-2</v>
      </c>
      <c r="BR207" s="14"/>
      <c r="BS207" s="14">
        <v>1.6012742281932502E-2</v>
      </c>
      <c r="BT207" s="14">
        <v>5.07270695293724E-2</v>
      </c>
      <c r="BU207" s="14"/>
      <c r="BV207" s="14">
        <v>1.8603743572389201E-2</v>
      </c>
      <c r="BW207" s="14">
        <v>1.51021704706385E-2</v>
      </c>
      <c r="BX207" s="14"/>
      <c r="BY207" s="14">
        <v>5.2284184179829697E-2</v>
      </c>
      <c r="BZ207" s="14">
        <v>5.4903333681623798E-2</v>
      </c>
      <c r="CA207" s="14"/>
      <c r="CB207" s="14">
        <v>4.3085328644752598E-2</v>
      </c>
      <c r="CC207" s="14">
        <v>6.4036473006060801E-2</v>
      </c>
    </row>
    <row r="208" spans="2:81" x14ac:dyDescent="0.3">
      <c r="B208" t="s">
        <v>151</v>
      </c>
      <c r="C208" s="14">
        <v>1.287715545369E-2</v>
      </c>
      <c r="D208" s="14">
        <v>1.25581725286455E-2</v>
      </c>
      <c r="E208" s="14">
        <v>1.3213687072841899E-2</v>
      </c>
      <c r="F208" s="14"/>
      <c r="G208" s="14">
        <v>1.3893842908479699E-2</v>
      </c>
      <c r="H208" s="14">
        <v>5.7135064010208096E-3</v>
      </c>
      <c r="I208" s="14">
        <v>5.5095252472373603E-3</v>
      </c>
      <c r="J208" s="14">
        <v>2.9445295864550299E-2</v>
      </c>
      <c r="K208" s="14">
        <v>6.48460796133884E-3</v>
      </c>
      <c r="L208" s="14">
        <v>1.48246763773708E-2</v>
      </c>
      <c r="M208" s="14"/>
      <c r="N208" s="14">
        <v>4.1806518494341199E-3</v>
      </c>
      <c r="O208" s="14">
        <v>3.5796966860865598E-3</v>
      </c>
      <c r="P208" s="14">
        <v>4.0806983433443599E-2</v>
      </c>
      <c r="Q208" s="14">
        <v>7.5692421734798003E-3</v>
      </c>
      <c r="R208" s="14"/>
      <c r="S208" s="14">
        <v>1.3377557189170899E-2</v>
      </c>
      <c r="T208" s="14">
        <v>7.4679933521870799E-3</v>
      </c>
      <c r="U208" s="14">
        <v>0</v>
      </c>
      <c r="V208" s="14">
        <v>1.24472702103541E-2</v>
      </c>
      <c r="W208" s="14">
        <v>1.4174774093077601E-2</v>
      </c>
      <c r="X208" s="14">
        <v>4.2246049904776602E-2</v>
      </c>
      <c r="Y208" s="14">
        <v>1.15318308790668E-2</v>
      </c>
      <c r="Z208" s="14">
        <v>0</v>
      </c>
      <c r="AA208" s="14">
        <v>0</v>
      </c>
      <c r="AB208" s="14">
        <v>2.2004741505246402E-2</v>
      </c>
      <c r="AC208" s="14">
        <v>0</v>
      </c>
      <c r="AD208" s="14">
        <v>4.0270988408482401E-2</v>
      </c>
      <c r="AE208" s="14"/>
      <c r="AF208" s="14">
        <v>0</v>
      </c>
      <c r="AG208" s="14">
        <v>4.9346916028879997E-3</v>
      </c>
      <c r="AH208" s="14">
        <v>1.2280222437463E-2</v>
      </c>
      <c r="AI208" s="14">
        <v>2.9803685663149299E-2</v>
      </c>
      <c r="AJ208" s="14">
        <v>0</v>
      </c>
      <c r="AK208" s="14">
        <v>1.9175057384670999E-2</v>
      </c>
      <c r="AL208" s="14"/>
      <c r="AM208" s="14">
        <v>1.6067831165399199E-2</v>
      </c>
      <c r="AN208" s="14">
        <v>4.3410052694036697E-3</v>
      </c>
      <c r="AO208" s="14">
        <v>3.6228869621033402E-3</v>
      </c>
      <c r="AP208" s="14">
        <v>8.3751076098401503E-3</v>
      </c>
      <c r="AQ208" s="14">
        <v>0</v>
      </c>
      <c r="AR208" s="14"/>
      <c r="AS208" s="14">
        <v>7.7796602151456598E-3</v>
      </c>
      <c r="AT208" s="14">
        <v>1.46963392885479E-2</v>
      </c>
      <c r="AU208" s="14"/>
      <c r="AV208" s="14">
        <v>5.3195962425775798E-3</v>
      </c>
      <c r="AW208" s="14">
        <v>0</v>
      </c>
      <c r="AX208" s="14">
        <v>1.4982308255485599E-2</v>
      </c>
      <c r="AY208" s="14"/>
      <c r="AZ208" s="14">
        <v>0</v>
      </c>
      <c r="BA208" s="14">
        <v>0</v>
      </c>
      <c r="BB208" s="14">
        <v>8.2699535160707799E-3</v>
      </c>
      <c r="BC208" s="14"/>
      <c r="BD208" s="14">
        <v>1.00483768751064E-2</v>
      </c>
      <c r="BE208" s="14">
        <v>1.4797960840146399E-2</v>
      </c>
      <c r="BF208" s="14"/>
      <c r="BG208" s="14">
        <v>1.20045726926636E-2</v>
      </c>
      <c r="BH208" s="14">
        <v>1.3106430739187E-2</v>
      </c>
      <c r="BI208" s="14"/>
      <c r="BJ208" s="14">
        <v>1.3362247174467301E-2</v>
      </c>
      <c r="BK208" s="14">
        <v>1.20914394394393E-2</v>
      </c>
      <c r="BL208" s="14"/>
      <c r="BM208" s="14">
        <v>1.0210815023372601E-2</v>
      </c>
      <c r="BN208" s="14">
        <v>1.3318309206884E-2</v>
      </c>
      <c r="BO208" s="14"/>
      <c r="BP208" s="14">
        <v>4.7054166360541404E-3</v>
      </c>
      <c r="BQ208" s="14">
        <v>1.1571934776075999E-2</v>
      </c>
      <c r="BR208" s="14"/>
      <c r="BS208" s="14">
        <v>1.58246129456662E-2</v>
      </c>
      <c r="BT208" s="14">
        <v>3.7275353403045199E-3</v>
      </c>
      <c r="BU208" s="14"/>
      <c r="BV208" s="14">
        <v>4.0481993676598702E-2</v>
      </c>
      <c r="BW208" s="14">
        <v>7.1591152029101901E-3</v>
      </c>
      <c r="BX208" s="14"/>
      <c r="BY208" s="14">
        <v>1.03491075307225E-2</v>
      </c>
      <c r="BZ208" s="14">
        <v>1.3285281771441299E-2</v>
      </c>
      <c r="CA208" s="14"/>
      <c r="CB208" s="14">
        <v>2.6641643700923302E-2</v>
      </c>
      <c r="CC208" s="14">
        <v>6.0239931255679198E-3</v>
      </c>
    </row>
    <row r="209" spans="2:81" x14ac:dyDescent="0.3">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c r="BX209" s="14"/>
      <c r="BY209" s="14"/>
      <c r="BZ209" s="14"/>
      <c r="CA209" s="14"/>
      <c r="CB209" s="14"/>
      <c r="CC209" s="14"/>
    </row>
    <row r="210" spans="2:81" x14ac:dyDescent="0.3">
      <c r="B210" s="6" t="s">
        <v>168</v>
      </c>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row>
    <row r="211" spans="2:81" x14ac:dyDescent="0.3">
      <c r="B211" s="24" t="s">
        <v>97</v>
      </c>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c r="BY211" s="14"/>
      <c r="BZ211" s="14"/>
      <c r="CA211" s="14"/>
      <c r="CB211" s="14"/>
      <c r="CC211" s="14"/>
    </row>
    <row r="212" spans="2:81" x14ac:dyDescent="0.3">
      <c r="B212" t="s">
        <v>160</v>
      </c>
      <c r="C212" s="14">
        <v>9.4258837663948505E-2</v>
      </c>
      <c r="D212" s="14">
        <v>0.110895956675017</v>
      </c>
      <c r="E212" s="14">
        <v>7.8197403131593096E-2</v>
      </c>
      <c r="F212" s="14"/>
      <c r="G212" s="14">
        <v>9.1918225235207596E-2</v>
      </c>
      <c r="H212" s="14">
        <v>6.8484783750945702E-2</v>
      </c>
      <c r="I212" s="14">
        <v>0.10846185368655301</v>
      </c>
      <c r="J212" s="14">
        <v>8.7458684388316402E-2</v>
      </c>
      <c r="K212" s="14">
        <v>6.5685656452282706E-2</v>
      </c>
      <c r="L212" s="14">
        <v>0.129950371362824</v>
      </c>
      <c r="M212" s="14"/>
      <c r="N212" s="14">
        <v>0.11854558546945899</v>
      </c>
      <c r="O212" s="14">
        <v>8.0889836386054501E-2</v>
      </c>
      <c r="P212" s="14">
        <v>9.2148765866324006E-2</v>
      </c>
      <c r="Q212" s="14">
        <v>8.0964989849494504E-2</v>
      </c>
      <c r="R212" s="14"/>
      <c r="S212" s="14">
        <v>0.12208046313547601</v>
      </c>
      <c r="T212" s="14">
        <v>9.1400700484585401E-2</v>
      </c>
      <c r="U212" s="14">
        <v>8.5375048388144706E-2</v>
      </c>
      <c r="V212" s="14">
        <v>5.7776071994213099E-2</v>
      </c>
      <c r="W212" s="14">
        <v>8.0447703985860403E-2</v>
      </c>
      <c r="X212" s="14">
        <v>0.16382403365248599</v>
      </c>
      <c r="Y212" s="14">
        <v>0.12103346622137</v>
      </c>
      <c r="Z212" s="14">
        <v>0.12877478497681</v>
      </c>
      <c r="AA212" s="14">
        <v>4.7162891697941703E-2</v>
      </c>
      <c r="AB212" s="14">
        <v>8.8831490866426499E-2</v>
      </c>
      <c r="AC212" s="14">
        <v>7.3218173302310993E-2</v>
      </c>
      <c r="AD212" s="14">
        <v>3.9990371264111403E-2</v>
      </c>
      <c r="AE212" s="14"/>
      <c r="AF212" s="14">
        <v>0.13280724302350699</v>
      </c>
      <c r="AG212" s="14">
        <v>9.6983172724668096E-2</v>
      </c>
      <c r="AH212" s="14">
        <v>8.4024292509162393E-2</v>
      </c>
      <c r="AI212" s="14">
        <v>6.5342936107533597E-2</v>
      </c>
      <c r="AJ212" s="14">
        <v>8.0591491997964795E-2</v>
      </c>
      <c r="AK212" s="14">
        <v>3.93584256564848E-2</v>
      </c>
      <c r="AL212" s="14"/>
      <c r="AM212" s="14">
        <v>8.8492015854974904E-2</v>
      </c>
      <c r="AN212" s="14">
        <v>6.8274035173283107E-2</v>
      </c>
      <c r="AO212" s="14">
        <v>0.10264910913002501</v>
      </c>
      <c r="AP212" s="14">
        <v>0.101221660450665</v>
      </c>
      <c r="AQ212" s="14">
        <v>0.29181927329882301</v>
      </c>
      <c r="AR212" s="14"/>
      <c r="AS212" s="14">
        <v>0.120183283750969</v>
      </c>
      <c r="AT212" s="14">
        <v>7.98672163641969E-2</v>
      </c>
      <c r="AU212" s="14"/>
      <c r="AV212" s="14">
        <v>0.13591806645416499</v>
      </c>
      <c r="AW212" s="14">
        <v>0.166829698793727</v>
      </c>
      <c r="AX212" s="14">
        <v>9.94635019119747E-2</v>
      </c>
      <c r="AY212" s="14"/>
      <c r="AZ212" s="14">
        <v>0.191055248205416</v>
      </c>
      <c r="BA212" s="14">
        <v>0.135445508161742</v>
      </c>
      <c r="BB212" s="14">
        <v>0.102468372599788</v>
      </c>
      <c r="BC212" s="14"/>
      <c r="BD212" s="14">
        <v>0.117256206906505</v>
      </c>
      <c r="BE212" s="14">
        <v>7.9269801786118907E-2</v>
      </c>
      <c r="BF212" s="14"/>
      <c r="BG212" s="14">
        <v>0.116910170183054</v>
      </c>
      <c r="BH212" s="14">
        <v>9.0305241817966397E-2</v>
      </c>
      <c r="BI212" s="14"/>
      <c r="BJ212" s="14">
        <v>0.101171838481906</v>
      </c>
      <c r="BK212" s="14">
        <v>9.2211671140762203E-2</v>
      </c>
      <c r="BL212" s="14"/>
      <c r="BM212" s="14">
        <v>0.14103357401889999</v>
      </c>
      <c r="BN212" s="14">
        <v>9.0684596024300498E-2</v>
      </c>
      <c r="BO212" s="14"/>
      <c r="BP212" s="14">
        <v>0.115546132564694</v>
      </c>
      <c r="BQ212" s="14">
        <v>8.8232641748388005E-2</v>
      </c>
      <c r="BR212" s="14"/>
      <c r="BS212" s="14">
        <v>0.16894099861682199</v>
      </c>
      <c r="BT212" s="14">
        <v>8.6639948070603406E-2</v>
      </c>
      <c r="BU212" s="14"/>
      <c r="BV212" s="14">
        <v>0.22987304086536001</v>
      </c>
      <c r="BW212" s="14">
        <v>0.14752726938386099</v>
      </c>
      <c r="BX212" s="14"/>
      <c r="BY212" s="14">
        <v>0.13022926805263799</v>
      </c>
      <c r="BZ212" s="14">
        <v>9.1315056994332094E-2</v>
      </c>
      <c r="CA212" s="14"/>
      <c r="CB212" s="14">
        <v>9.1720568224626806E-2</v>
      </c>
      <c r="CC212" s="14">
        <v>9.5866130767928701E-2</v>
      </c>
    </row>
    <row r="213" spans="2:81" x14ac:dyDescent="0.3">
      <c r="B213" t="s">
        <v>161</v>
      </c>
      <c r="C213" s="14">
        <v>0.41978427402220903</v>
      </c>
      <c r="D213" s="14">
        <v>0.43411784714733498</v>
      </c>
      <c r="E213" s="14">
        <v>0.40465907484575298</v>
      </c>
      <c r="F213" s="14"/>
      <c r="G213" s="14">
        <v>0.43755224437923301</v>
      </c>
      <c r="H213" s="14">
        <v>0.39121277749083999</v>
      </c>
      <c r="I213" s="14">
        <v>0.43870517644897999</v>
      </c>
      <c r="J213" s="14">
        <v>0.412592831317801</v>
      </c>
      <c r="K213" s="14">
        <v>0.42516944200490298</v>
      </c>
      <c r="L213" s="14">
        <v>0.41788467264373302</v>
      </c>
      <c r="M213" s="14"/>
      <c r="N213" s="14">
        <v>0.42663083434729099</v>
      </c>
      <c r="O213" s="14">
        <v>0.43528264698213298</v>
      </c>
      <c r="P213" s="14">
        <v>0.41330608141727598</v>
      </c>
      <c r="Q213" s="14">
        <v>0.40483182549868502</v>
      </c>
      <c r="R213" s="14"/>
      <c r="S213" s="14">
        <v>0.34360746353108901</v>
      </c>
      <c r="T213" s="14">
        <v>0.468857748541404</v>
      </c>
      <c r="U213" s="14">
        <v>0.42140055922404901</v>
      </c>
      <c r="V213" s="14">
        <v>0.51154875131287203</v>
      </c>
      <c r="W213" s="14">
        <v>0.48658125603321101</v>
      </c>
      <c r="X213" s="14">
        <v>0.351719037377342</v>
      </c>
      <c r="Y213" s="14">
        <v>0.35557308549714201</v>
      </c>
      <c r="Z213" s="14">
        <v>0.36575928190760998</v>
      </c>
      <c r="AA213" s="14">
        <v>0.454902765275225</v>
      </c>
      <c r="AB213" s="14">
        <v>0.41976475470540298</v>
      </c>
      <c r="AC213" s="14">
        <v>0.495689741955118</v>
      </c>
      <c r="AD213" s="14">
        <v>0.31791156075504201</v>
      </c>
      <c r="AE213" s="14"/>
      <c r="AF213" s="14">
        <v>0.44127187915065902</v>
      </c>
      <c r="AG213" s="14">
        <v>0.40698619744660602</v>
      </c>
      <c r="AH213" s="14">
        <v>0.47046217139115598</v>
      </c>
      <c r="AI213" s="14">
        <v>0.40762534520243898</v>
      </c>
      <c r="AJ213" s="14">
        <v>0.49116082263175997</v>
      </c>
      <c r="AK213" s="14">
        <v>0.343636173439892</v>
      </c>
      <c r="AL213" s="14"/>
      <c r="AM213" s="14">
        <v>0.40203822637900499</v>
      </c>
      <c r="AN213" s="14">
        <v>0.39854876594517502</v>
      </c>
      <c r="AO213" s="14">
        <v>0.43519414806880502</v>
      </c>
      <c r="AP213" s="14">
        <v>0.45337141829785099</v>
      </c>
      <c r="AQ213" s="14">
        <v>0.46186594009972798</v>
      </c>
      <c r="AR213" s="14"/>
      <c r="AS213" s="14">
        <v>0.44728447983167302</v>
      </c>
      <c r="AT213" s="14">
        <v>0.40482064684944002</v>
      </c>
      <c r="AU213" s="14"/>
      <c r="AV213" s="14">
        <v>0.404749821591952</v>
      </c>
      <c r="AW213" s="14">
        <v>0.44235612705537802</v>
      </c>
      <c r="AX213" s="14">
        <v>0.46466032617320402</v>
      </c>
      <c r="AY213" s="14"/>
      <c r="AZ213" s="14">
        <v>0.39274481036695702</v>
      </c>
      <c r="BA213" s="14">
        <v>0.47393345688717298</v>
      </c>
      <c r="BB213" s="14">
        <v>0.40591683365321501</v>
      </c>
      <c r="BC213" s="14"/>
      <c r="BD213" s="14">
        <v>0.39719373134504299</v>
      </c>
      <c r="BE213" s="14">
        <v>0.436122186292214</v>
      </c>
      <c r="BF213" s="14"/>
      <c r="BG213" s="14">
        <v>0.36382677881681502</v>
      </c>
      <c r="BH213" s="14">
        <v>0.43135095310499399</v>
      </c>
      <c r="BI213" s="14"/>
      <c r="BJ213" s="14">
        <v>0.46500303287244599</v>
      </c>
      <c r="BK213" s="14">
        <v>0.421771026973978</v>
      </c>
      <c r="BL213" s="14"/>
      <c r="BM213" s="14">
        <v>0.41774416951474402</v>
      </c>
      <c r="BN213" s="14">
        <v>0.41898207649225799</v>
      </c>
      <c r="BO213" s="14"/>
      <c r="BP213" s="14">
        <v>0.40322334851619701</v>
      </c>
      <c r="BQ213" s="14">
        <v>0.42612147204511203</v>
      </c>
      <c r="BR213" s="14"/>
      <c r="BS213" s="14">
        <v>0.464078385794717</v>
      </c>
      <c r="BT213" s="14">
        <v>0.41284056263586799</v>
      </c>
      <c r="BU213" s="14"/>
      <c r="BV213" s="14">
        <v>0.335405400781143</v>
      </c>
      <c r="BW213" s="14">
        <v>0.50929873881420895</v>
      </c>
      <c r="BX213" s="14"/>
      <c r="BY213" s="14">
        <v>0.45205891133604298</v>
      </c>
      <c r="BZ213" s="14">
        <v>0.42060189480499199</v>
      </c>
      <c r="CA213" s="14"/>
      <c r="CB213" s="14">
        <v>0.44356550782288101</v>
      </c>
      <c r="CC213" s="14">
        <v>0.41187139734182099</v>
      </c>
    </row>
    <row r="214" spans="2:81" x14ac:dyDescent="0.3">
      <c r="B214" t="s">
        <v>162</v>
      </c>
      <c r="C214" s="14">
        <v>0.24975527472737</v>
      </c>
      <c r="D214" s="14">
        <v>0.24050352837574501</v>
      </c>
      <c r="E214" s="14">
        <v>0.25927513008141101</v>
      </c>
      <c r="F214" s="14"/>
      <c r="G214" s="14">
        <v>0.25806661466991498</v>
      </c>
      <c r="H214" s="14">
        <v>0.29418569194384098</v>
      </c>
      <c r="I214" s="14">
        <v>0.251165285527924</v>
      </c>
      <c r="J214" s="14">
        <v>0.25530021729653302</v>
      </c>
      <c r="K214" s="14">
        <v>0.21402334927078101</v>
      </c>
      <c r="L214" s="14">
        <v>0.22653650017306001</v>
      </c>
      <c r="M214" s="14"/>
      <c r="N214" s="14">
        <v>0.224670783091201</v>
      </c>
      <c r="O214" s="14">
        <v>0.240599473546554</v>
      </c>
      <c r="P214" s="14">
        <v>0.29470450031242801</v>
      </c>
      <c r="Q214" s="14">
        <v>0.243136848658666</v>
      </c>
      <c r="R214" s="14"/>
      <c r="S214" s="14">
        <v>0.29036096512617499</v>
      </c>
      <c r="T214" s="14">
        <v>0.23642874909110501</v>
      </c>
      <c r="U214" s="14">
        <v>0.284987694331027</v>
      </c>
      <c r="V214" s="14">
        <v>0.19255222944435901</v>
      </c>
      <c r="W214" s="14">
        <v>0.26875070590521699</v>
      </c>
      <c r="X214" s="14">
        <v>0.1585431609886</v>
      </c>
      <c r="Y214" s="14">
        <v>0.211707454790619</v>
      </c>
      <c r="Z214" s="14">
        <v>0.25500781070189399</v>
      </c>
      <c r="AA214" s="14">
        <v>0.21941671735741999</v>
      </c>
      <c r="AB214" s="14">
        <v>0.27676322649395302</v>
      </c>
      <c r="AC214" s="14">
        <v>0.292542043254096</v>
      </c>
      <c r="AD214" s="14">
        <v>0.48223645684052802</v>
      </c>
      <c r="AE214" s="14"/>
      <c r="AF214" s="14">
        <v>0.215834449012556</v>
      </c>
      <c r="AG214" s="14">
        <v>0.21874630211707199</v>
      </c>
      <c r="AH214" s="14">
        <v>0.24860934155129899</v>
      </c>
      <c r="AI214" s="14">
        <v>0.27258240750742502</v>
      </c>
      <c r="AJ214" s="14">
        <v>0.28960855437958399</v>
      </c>
      <c r="AK214" s="14">
        <v>0.29136652639514998</v>
      </c>
      <c r="AL214" s="14"/>
      <c r="AM214" s="14">
        <v>0.27478564540066103</v>
      </c>
      <c r="AN214" s="14">
        <v>0.271216761596212</v>
      </c>
      <c r="AO214" s="14">
        <v>0.23342325942846701</v>
      </c>
      <c r="AP214" s="14">
        <v>0.210469053971022</v>
      </c>
      <c r="AQ214" s="14">
        <v>0.101910620506033</v>
      </c>
      <c r="AR214" s="14"/>
      <c r="AS214" s="14">
        <v>0.23730818075722099</v>
      </c>
      <c r="AT214" s="14">
        <v>0.25957481370895402</v>
      </c>
      <c r="AU214" s="14"/>
      <c r="AV214" s="14">
        <v>0.252578728394734</v>
      </c>
      <c r="AW214" s="14">
        <v>0.17825815608686599</v>
      </c>
      <c r="AX214" s="14">
        <v>0.25929319844453702</v>
      </c>
      <c r="AY214" s="14"/>
      <c r="AZ214" s="14">
        <v>0.23912646635255499</v>
      </c>
      <c r="BA214" s="14">
        <v>0.211620613828783</v>
      </c>
      <c r="BB214" s="14">
        <v>0.27925330866280701</v>
      </c>
      <c r="BC214" s="14"/>
      <c r="BD214" s="14">
        <v>0.25097193026528503</v>
      </c>
      <c r="BE214" s="14">
        <v>0.24812440748505499</v>
      </c>
      <c r="BF214" s="14"/>
      <c r="BG214" s="14">
        <v>0.267643217150281</v>
      </c>
      <c r="BH214" s="14">
        <v>0.24629427356328201</v>
      </c>
      <c r="BI214" s="14"/>
      <c r="BJ214" s="14">
        <v>0.20705832764540699</v>
      </c>
      <c r="BK214" s="14">
        <v>0.25247378314612401</v>
      </c>
      <c r="BL214" s="14"/>
      <c r="BM214" s="14">
        <v>0.25414596892012598</v>
      </c>
      <c r="BN214" s="14">
        <v>0.24711034578302701</v>
      </c>
      <c r="BO214" s="14"/>
      <c r="BP214" s="14">
        <v>0.22569890079030699</v>
      </c>
      <c r="BQ214" s="14">
        <v>0.25456630251762802</v>
      </c>
      <c r="BR214" s="14"/>
      <c r="BS214" s="14">
        <v>0.18762992216006</v>
      </c>
      <c r="BT214" s="14">
        <v>0.28466271993485198</v>
      </c>
      <c r="BU214" s="14"/>
      <c r="BV214" s="14">
        <v>0.17512581636962901</v>
      </c>
      <c r="BW214" s="14">
        <v>0.192024318372883</v>
      </c>
      <c r="BX214" s="14"/>
      <c r="BY214" s="14">
        <v>0.22219911150608199</v>
      </c>
      <c r="BZ214" s="14">
        <v>0.25241382264196199</v>
      </c>
      <c r="CA214" s="14"/>
      <c r="CB214" s="14">
        <v>0.232884942134754</v>
      </c>
      <c r="CC214" s="14">
        <v>0.25623628781615099</v>
      </c>
    </row>
    <row r="215" spans="2:81" x14ac:dyDescent="0.3">
      <c r="B215" t="s">
        <v>163</v>
      </c>
      <c r="C215" s="14">
        <v>0.13771039501634699</v>
      </c>
      <c r="D215" s="14">
        <v>0.117579432122543</v>
      </c>
      <c r="E215" s="14">
        <v>0.15763489008762299</v>
      </c>
      <c r="F215" s="14"/>
      <c r="G215" s="14">
        <v>0.14109088361833799</v>
      </c>
      <c r="H215" s="14">
        <v>0.15972861882339801</v>
      </c>
      <c r="I215" s="14">
        <v>0.100400155176685</v>
      </c>
      <c r="J215" s="14">
        <v>0.12499092614773299</v>
      </c>
      <c r="K215" s="14">
        <v>0.15188853875302</v>
      </c>
      <c r="L215" s="14">
        <v>0.14883149697979201</v>
      </c>
      <c r="M215" s="14"/>
      <c r="N215" s="14">
        <v>0.13231586784336399</v>
      </c>
      <c r="O215" s="14">
        <v>0.138651414981385</v>
      </c>
      <c r="P215" s="14">
        <v>0.14266255117538801</v>
      </c>
      <c r="Q215" s="14">
        <v>0.140379941531907</v>
      </c>
      <c r="R215" s="14"/>
      <c r="S215" s="14">
        <v>0.13592688433198699</v>
      </c>
      <c r="T215" s="14">
        <v>0.11085034081997</v>
      </c>
      <c r="U215" s="14">
        <v>0.121879108123965</v>
      </c>
      <c r="V215" s="14">
        <v>0.15547509058572401</v>
      </c>
      <c r="W215" s="14">
        <v>6.9395132035148605E-2</v>
      </c>
      <c r="X215" s="14">
        <v>0.19981896450723399</v>
      </c>
      <c r="Y215" s="14">
        <v>0.20316275000152501</v>
      </c>
      <c r="Z215" s="14">
        <v>0.13401474482376899</v>
      </c>
      <c r="AA215" s="14">
        <v>0.17091962869392499</v>
      </c>
      <c r="AB215" s="14">
        <v>0.13970335411892801</v>
      </c>
      <c r="AC215" s="14">
        <v>6.8699289252688103E-2</v>
      </c>
      <c r="AD215" s="14">
        <v>3.9656134095053801E-2</v>
      </c>
      <c r="AE215" s="14"/>
      <c r="AF215" s="14">
        <v>0.12877274539963099</v>
      </c>
      <c r="AG215" s="14">
        <v>0.18382148723768299</v>
      </c>
      <c r="AH215" s="14">
        <v>0.15523264088022201</v>
      </c>
      <c r="AI215" s="14">
        <v>0.128176712542421</v>
      </c>
      <c r="AJ215" s="14">
        <v>9.7320756151979201E-2</v>
      </c>
      <c r="AK215" s="14">
        <v>0.15668868072744799</v>
      </c>
      <c r="AL215" s="14"/>
      <c r="AM215" s="14">
        <v>0.13900835140091</v>
      </c>
      <c r="AN215" s="14">
        <v>0.13683726247921699</v>
      </c>
      <c r="AO215" s="14">
        <v>0.139258479043187</v>
      </c>
      <c r="AP215" s="14">
        <v>0.13974186080221099</v>
      </c>
      <c r="AQ215" s="14">
        <v>0.14440416609541501</v>
      </c>
      <c r="AR215" s="14"/>
      <c r="AS215" s="14">
        <v>0.120792286137427</v>
      </c>
      <c r="AT215" s="14">
        <v>0.14561560883275501</v>
      </c>
      <c r="AU215" s="14"/>
      <c r="AV215" s="14">
        <v>0.108095732742339</v>
      </c>
      <c r="AW215" s="14">
        <v>0.14088218235915601</v>
      </c>
      <c r="AX215" s="14">
        <v>0.13764858314285899</v>
      </c>
      <c r="AY215" s="14"/>
      <c r="AZ215" s="14">
        <v>7.9484941975504195E-2</v>
      </c>
      <c r="BA215" s="14">
        <v>0.139445373966676</v>
      </c>
      <c r="BB215" s="14">
        <v>0.108027502581686</v>
      </c>
      <c r="BC215" s="14"/>
      <c r="BD215" s="14">
        <v>0.143255563009931</v>
      </c>
      <c r="BE215" s="14">
        <v>0.13291724877160699</v>
      </c>
      <c r="BF215" s="14"/>
      <c r="BG215" s="14">
        <v>0.15556349131072</v>
      </c>
      <c r="BH215" s="14">
        <v>0.13262684414595699</v>
      </c>
      <c r="BI215" s="14"/>
      <c r="BJ215" s="14">
        <v>0.123612972808187</v>
      </c>
      <c r="BK215" s="14">
        <v>0.13717395443671901</v>
      </c>
      <c r="BL215" s="14"/>
      <c r="BM215" s="14">
        <v>0.12067664754040799</v>
      </c>
      <c r="BN215" s="14">
        <v>0.14124993923488999</v>
      </c>
      <c r="BO215" s="14"/>
      <c r="BP215" s="14">
        <v>0.15476693904851099</v>
      </c>
      <c r="BQ215" s="14">
        <v>0.13251625015604099</v>
      </c>
      <c r="BR215" s="14"/>
      <c r="BS215" s="14">
        <v>0.10887727188405601</v>
      </c>
      <c r="BT215" s="14">
        <v>0.13818779230574199</v>
      </c>
      <c r="BU215" s="14"/>
      <c r="BV215" s="14">
        <v>0.14922163656000201</v>
      </c>
      <c r="BW215" s="14">
        <v>9.4698799123818095E-2</v>
      </c>
      <c r="BX215" s="14"/>
      <c r="BY215" s="14">
        <v>0.114630305935163</v>
      </c>
      <c r="BZ215" s="14">
        <v>0.13535598840308499</v>
      </c>
      <c r="CA215" s="14"/>
      <c r="CB215" s="14">
        <v>0.13171718485955999</v>
      </c>
      <c r="CC215" s="14">
        <v>0.137966871162022</v>
      </c>
    </row>
    <row r="216" spans="2:81" x14ac:dyDescent="0.3">
      <c r="B216" t="s">
        <v>164</v>
      </c>
      <c r="C216" s="14">
        <v>4.2851950484783297E-2</v>
      </c>
      <c r="D216" s="14">
        <v>4.4357328668255001E-2</v>
      </c>
      <c r="E216" s="14">
        <v>4.1465479294150002E-2</v>
      </c>
      <c r="F216" s="14"/>
      <c r="G216" s="14">
        <v>1.9701294929468201E-2</v>
      </c>
      <c r="H216" s="14">
        <v>4.5770219799844102E-2</v>
      </c>
      <c r="I216" s="14">
        <v>3.3916808504644798E-2</v>
      </c>
      <c r="J216" s="14">
        <v>4.9589177763458302E-2</v>
      </c>
      <c r="K216" s="14">
        <v>7.0861355107163404E-2</v>
      </c>
      <c r="L216" s="14">
        <v>3.88988325801298E-2</v>
      </c>
      <c r="M216" s="14"/>
      <c r="N216" s="14">
        <v>5.04797643961944E-2</v>
      </c>
      <c r="O216" s="14">
        <v>4.5564118332225997E-2</v>
      </c>
      <c r="P216" s="14">
        <v>2.5794419319292099E-2</v>
      </c>
      <c r="Q216" s="14">
        <v>4.7479366402790303E-2</v>
      </c>
      <c r="R216" s="14"/>
      <c r="S216" s="14">
        <v>5.59539860203698E-2</v>
      </c>
      <c r="T216" s="14">
        <v>1.48080822407601E-2</v>
      </c>
      <c r="U216" s="14">
        <v>3.6553048885940402E-2</v>
      </c>
      <c r="V216" s="14">
        <v>3.38345865507928E-2</v>
      </c>
      <c r="W216" s="14">
        <v>3.9464992165517701E-2</v>
      </c>
      <c r="X216" s="14">
        <v>4.3498896211237099E-2</v>
      </c>
      <c r="Y216" s="14">
        <v>3.5584763840541399E-2</v>
      </c>
      <c r="Z216" s="14">
        <v>6.9687607872475799E-2</v>
      </c>
      <c r="AA216" s="14">
        <v>6.5638196543747099E-2</v>
      </c>
      <c r="AB216" s="14">
        <v>4.2210414588872099E-2</v>
      </c>
      <c r="AC216" s="14">
        <v>5.24468252270145E-2</v>
      </c>
      <c r="AD216" s="14">
        <v>3.9590425588372599E-2</v>
      </c>
      <c r="AE216" s="14"/>
      <c r="AF216" s="14">
        <v>4.2860545134861899E-2</v>
      </c>
      <c r="AG216" s="14">
        <v>5.4942077555164302E-2</v>
      </c>
      <c r="AH216" s="14">
        <v>3.0636195097860201E-2</v>
      </c>
      <c r="AI216" s="14">
        <v>5.8295667672134698E-2</v>
      </c>
      <c r="AJ216" s="14">
        <v>2.7798444549234299E-2</v>
      </c>
      <c r="AK216" s="14">
        <v>1.07817187289486E-2</v>
      </c>
      <c r="AL216" s="14"/>
      <c r="AM216" s="14">
        <v>5.7875290803187901E-2</v>
      </c>
      <c r="AN216" s="14">
        <v>4.1007016001594697E-2</v>
      </c>
      <c r="AO216" s="14">
        <v>3.6909283257109501E-2</v>
      </c>
      <c r="AP216" s="14">
        <v>4.4973285200249603E-2</v>
      </c>
      <c r="AQ216" s="14">
        <v>0</v>
      </c>
      <c r="AR216" s="14"/>
      <c r="AS216" s="14">
        <v>5.3876697905861901E-2</v>
      </c>
      <c r="AT216" s="14">
        <v>3.5391141049491898E-2</v>
      </c>
      <c r="AU216" s="14"/>
      <c r="AV216" s="14">
        <v>7.1233578093010994E-2</v>
      </c>
      <c r="AW216" s="14">
        <v>5.4808470942963497E-2</v>
      </c>
      <c r="AX216" s="14">
        <v>2.9415276674423101E-2</v>
      </c>
      <c r="AY216" s="14"/>
      <c r="AZ216" s="14">
        <v>7.4347092276234095E-2</v>
      </c>
      <c r="BA216" s="14">
        <v>3.9555047155625599E-2</v>
      </c>
      <c r="BB216" s="14">
        <v>6.8819598841878396E-2</v>
      </c>
      <c r="BC216" s="14"/>
      <c r="BD216" s="14">
        <v>5.0194328543895599E-2</v>
      </c>
      <c r="BE216" s="14">
        <v>3.8106584452185302E-2</v>
      </c>
      <c r="BF216" s="14"/>
      <c r="BG216" s="14">
        <v>5.54826304660039E-2</v>
      </c>
      <c r="BH216" s="14">
        <v>4.06021077421303E-2</v>
      </c>
      <c r="BI216" s="14"/>
      <c r="BJ216" s="14">
        <v>4.5618066604244598E-2</v>
      </c>
      <c r="BK216" s="14">
        <v>4.2043009526462401E-2</v>
      </c>
      <c r="BL216" s="14"/>
      <c r="BM216" s="14">
        <v>4.70248138571394E-2</v>
      </c>
      <c r="BN216" s="14">
        <v>4.2981135646832098E-2</v>
      </c>
      <c r="BO216" s="14"/>
      <c r="BP216" s="14">
        <v>6.04712474381797E-2</v>
      </c>
      <c r="BQ216" s="14">
        <v>3.9217582223835597E-2</v>
      </c>
      <c r="BR216" s="14"/>
      <c r="BS216" s="14">
        <v>6.1078712359547802E-2</v>
      </c>
      <c r="BT216" s="14">
        <v>4.4091556040326697E-2</v>
      </c>
      <c r="BU216" s="14"/>
      <c r="BV216" s="14">
        <v>9.5447969098439195E-2</v>
      </c>
      <c r="BW216" s="14">
        <v>4.90001092045321E-2</v>
      </c>
      <c r="BX216" s="14"/>
      <c r="BY216" s="14">
        <v>4.1089964178638298E-2</v>
      </c>
      <c r="BZ216" s="14">
        <v>4.23744611903921E-2</v>
      </c>
      <c r="CA216" s="14"/>
      <c r="CB216" s="14">
        <v>6.1474665130639601E-2</v>
      </c>
      <c r="CC216" s="14">
        <v>3.2496038611875402E-2</v>
      </c>
    </row>
    <row r="217" spans="2:81" x14ac:dyDescent="0.3">
      <c r="B217" t="s">
        <v>165</v>
      </c>
      <c r="C217" s="14">
        <v>5.5639268085341198E-2</v>
      </c>
      <c r="D217" s="14">
        <v>5.2545907011105203E-2</v>
      </c>
      <c r="E217" s="14">
        <v>5.87680225594698E-2</v>
      </c>
      <c r="F217" s="14"/>
      <c r="G217" s="14">
        <v>5.1670737167837301E-2</v>
      </c>
      <c r="H217" s="14">
        <v>4.0617908191131501E-2</v>
      </c>
      <c r="I217" s="14">
        <v>6.7350720655212595E-2</v>
      </c>
      <c r="J217" s="14">
        <v>7.0068163086158694E-2</v>
      </c>
      <c r="K217" s="14">
        <v>7.2371658411850004E-2</v>
      </c>
      <c r="L217" s="14">
        <v>3.7898126260461101E-2</v>
      </c>
      <c r="M217" s="14"/>
      <c r="N217" s="14">
        <v>4.7357164852489898E-2</v>
      </c>
      <c r="O217" s="14">
        <v>5.9012509771647799E-2</v>
      </c>
      <c r="P217" s="14">
        <v>3.1383681909291201E-2</v>
      </c>
      <c r="Q217" s="14">
        <v>8.3207028058456603E-2</v>
      </c>
      <c r="R217" s="14"/>
      <c r="S217" s="14">
        <v>5.20702378549028E-2</v>
      </c>
      <c r="T217" s="14">
        <v>7.7654378822175102E-2</v>
      </c>
      <c r="U217" s="14">
        <v>4.9804541046874297E-2</v>
      </c>
      <c r="V217" s="14">
        <v>4.8813270112040098E-2</v>
      </c>
      <c r="W217" s="14">
        <v>5.5360209875044898E-2</v>
      </c>
      <c r="X217" s="14">
        <v>8.2595907263100607E-2</v>
      </c>
      <c r="Y217" s="14">
        <v>7.2938479648803303E-2</v>
      </c>
      <c r="Z217" s="14">
        <v>4.6755769717441199E-2</v>
      </c>
      <c r="AA217" s="14">
        <v>4.1959800431742002E-2</v>
      </c>
      <c r="AB217" s="14">
        <v>3.2726759226417497E-2</v>
      </c>
      <c r="AC217" s="14">
        <v>1.7403927008771899E-2</v>
      </c>
      <c r="AD217" s="14">
        <v>8.0615051456892406E-2</v>
      </c>
      <c r="AE217" s="14"/>
      <c r="AF217" s="14">
        <v>3.8453138278785298E-2</v>
      </c>
      <c r="AG217" s="14">
        <v>3.8520762918806302E-2</v>
      </c>
      <c r="AH217" s="14">
        <v>1.10353585703003E-2</v>
      </c>
      <c r="AI217" s="14">
        <v>6.7976930968046301E-2</v>
      </c>
      <c r="AJ217" s="14">
        <v>1.3519930289477599E-2</v>
      </c>
      <c r="AK217" s="14">
        <v>0.15816847505207701</v>
      </c>
      <c r="AL217" s="14"/>
      <c r="AM217" s="14">
        <v>3.7800470161261798E-2</v>
      </c>
      <c r="AN217" s="14">
        <v>8.4116158804517699E-2</v>
      </c>
      <c r="AO217" s="14">
        <v>5.2565721072406098E-2</v>
      </c>
      <c r="AP217" s="14">
        <v>5.0222721278000898E-2</v>
      </c>
      <c r="AQ217" s="14">
        <v>0</v>
      </c>
      <c r="AR217" s="14"/>
      <c r="AS217" s="14">
        <v>2.0555071616848199E-2</v>
      </c>
      <c r="AT217" s="14">
        <v>7.4730573195161396E-2</v>
      </c>
      <c r="AU217" s="14"/>
      <c r="AV217" s="14">
        <v>2.7424072723799299E-2</v>
      </c>
      <c r="AW217" s="14">
        <v>1.6865364761908402E-2</v>
      </c>
      <c r="AX217" s="14">
        <v>9.5191136530014004E-3</v>
      </c>
      <c r="AY217" s="14"/>
      <c r="AZ217" s="14">
        <v>2.3241440823333799E-2</v>
      </c>
      <c r="BA217" s="14">
        <v>0</v>
      </c>
      <c r="BB217" s="14">
        <v>3.5514383660625502E-2</v>
      </c>
      <c r="BC217" s="14"/>
      <c r="BD217" s="14">
        <v>4.11282399293404E-2</v>
      </c>
      <c r="BE217" s="14">
        <v>6.5459771212818804E-2</v>
      </c>
      <c r="BF217" s="14"/>
      <c r="BG217" s="14">
        <v>4.0573712073126003E-2</v>
      </c>
      <c r="BH217" s="14">
        <v>5.8820579625669701E-2</v>
      </c>
      <c r="BI217" s="14"/>
      <c r="BJ217" s="14">
        <v>5.7535761587809098E-2</v>
      </c>
      <c r="BK217" s="14">
        <v>5.43265547759543E-2</v>
      </c>
      <c r="BL217" s="14"/>
      <c r="BM217" s="14">
        <v>1.9374826148681801E-2</v>
      </c>
      <c r="BN217" s="14">
        <v>5.8991906818692097E-2</v>
      </c>
      <c r="BO217" s="14"/>
      <c r="BP217" s="14">
        <v>4.0293431642110897E-2</v>
      </c>
      <c r="BQ217" s="14">
        <v>5.93457513089952E-2</v>
      </c>
      <c r="BR217" s="14"/>
      <c r="BS217" s="14">
        <v>9.3947091847979402E-3</v>
      </c>
      <c r="BT217" s="14">
        <v>3.3577421012608299E-2</v>
      </c>
      <c r="BU217" s="14"/>
      <c r="BV217" s="14">
        <v>1.49261363254263E-2</v>
      </c>
      <c r="BW217" s="14">
        <v>7.4507651006964597E-3</v>
      </c>
      <c r="BX217" s="14"/>
      <c r="BY217" s="14">
        <v>3.9792438991435801E-2</v>
      </c>
      <c r="BZ217" s="14">
        <v>5.7938775965235799E-2</v>
      </c>
      <c r="CA217" s="14"/>
      <c r="CB217" s="14">
        <v>3.8637131827538897E-2</v>
      </c>
      <c r="CC217" s="14">
        <v>6.5563274300201299E-2</v>
      </c>
    </row>
    <row r="218" spans="2:81" x14ac:dyDescent="0.3">
      <c r="B218" t="s">
        <v>166</v>
      </c>
      <c r="C218" s="14">
        <v>0.51404311168615802</v>
      </c>
      <c r="D218" s="14">
        <v>0.54501380382235198</v>
      </c>
      <c r="E218" s="14">
        <v>0.48285647797734599</v>
      </c>
      <c r="F218" s="14"/>
      <c r="G218" s="14">
        <v>0.529470469614441</v>
      </c>
      <c r="H218" s="14">
        <v>0.45969756124178601</v>
      </c>
      <c r="I218" s="14">
        <v>0.54716703013553303</v>
      </c>
      <c r="J218" s="14">
        <v>0.50005151570611694</v>
      </c>
      <c r="K218" s="14">
        <v>0.490855098457186</v>
      </c>
      <c r="L218" s="14">
        <v>0.54783504400655603</v>
      </c>
      <c r="M218" s="14"/>
      <c r="N218" s="14">
        <v>0.54517641981675102</v>
      </c>
      <c r="O218" s="14">
        <v>0.516172483368187</v>
      </c>
      <c r="P218" s="14">
        <v>0.50545484728360002</v>
      </c>
      <c r="Q218" s="14">
        <v>0.48579681534817998</v>
      </c>
      <c r="R218" s="14"/>
      <c r="S218" s="14">
        <v>0.465687926666566</v>
      </c>
      <c r="T218" s="14">
        <v>0.56025844902598998</v>
      </c>
      <c r="U218" s="14">
        <v>0.50677560761219298</v>
      </c>
      <c r="V218" s="14">
        <v>0.569324823307085</v>
      </c>
      <c r="W218" s="14">
        <v>0.56702896001907199</v>
      </c>
      <c r="X218" s="14">
        <v>0.51554307102982799</v>
      </c>
      <c r="Y218" s="14">
        <v>0.47660655171851102</v>
      </c>
      <c r="Z218" s="14">
        <v>0.49453406688441998</v>
      </c>
      <c r="AA218" s="14">
        <v>0.50206565697316596</v>
      </c>
      <c r="AB218" s="14">
        <v>0.50859624557182903</v>
      </c>
      <c r="AC218" s="14">
        <v>0.56890791525742901</v>
      </c>
      <c r="AD218" s="14">
        <v>0.35790193201915299</v>
      </c>
      <c r="AE218" s="14"/>
      <c r="AF218" s="14">
        <v>0.57407912217416601</v>
      </c>
      <c r="AG218" s="14">
        <v>0.50396937017127397</v>
      </c>
      <c r="AH218" s="14">
        <v>0.55448646390031897</v>
      </c>
      <c r="AI218" s="14">
        <v>0.47296828130997298</v>
      </c>
      <c r="AJ218" s="14">
        <v>0.57175231462972498</v>
      </c>
      <c r="AK218" s="14">
        <v>0.38299459909637701</v>
      </c>
      <c r="AL218" s="14"/>
      <c r="AM218" s="14">
        <v>0.49053024223398001</v>
      </c>
      <c r="AN218" s="14">
        <v>0.46682280111845798</v>
      </c>
      <c r="AO218" s="14">
        <v>0.53784325719882997</v>
      </c>
      <c r="AP218" s="14">
        <v>0.55459307874851604</v>
      </c>
      <c r="AQ218" s="14">
        <v>0.75368521339855199</v>
      </c>
      <c r="AR218" s="14"/>
      <c r="AS218" s="14">
        <v>0.56746776358264195</v>
      </c>
      <c r="AT218" s="14">
        <v>0.48468786321363699</v>
      </c>
      <c r="AU218" s="14"/>
      <c r="AV218" s="14">
        <v>0.54066788804611698</v>
      </c>
      <c r="AW218" s="14">
        <v>0.60918582584910597</v>
      </c>
      <c r="AX218" s="14">
        <v>0.56412382808517902</v>
      </c>
      <c r="AY218" s="14"/>
      <c r="AZ218" s="14">
        <v>0.58380005857237305</v>
      </c>
      <c r="BA218" s="14">
        <v>0.60937896504891498</v>
      </c>
      <c r="BB218" s="14">
        <v>0.50838520625300299</v>
      </c>
      <c r="BC218" s="14"/>
      <c r="BD218" s="14">
        <v>0.51444993825154794</v>
      </c>
      <c r="BE218" s="14">
        <v>0.51539198807833297</v>
      </c>
      <c r="BF218" s="14"/>
      <c r="BG218" s="14">
        <v>0.48073694899986902</v>
      </c>
      <c r="BH218" s="14">
        <v>0.521656194922961</v>
      </c>
      <c r="BI218" s="14"/>
      <c r="BJ218" s="14">
        <v>0.56617487135435196</v>
      </c>
      <c r="BK218" s="14">
        <v>0.51398269811473996</v>
      </c>
      <c r="BL218" s="14"/>
      <c r="BM218" s="14">
        <v>0.55877774353364495</v>
      </c>
      <c r="BN218" s="14">
        <v>0.50966667251655895</v>
      </c>
      <c r="BO218" s="14"/>
      <c r="BP218" s="14">
        <v>0.51876948108089205</v>
      </c>
      <c r="BQ218" s="14">
        <v>0.51435411379350005</v>
      </c>
      <c r="BR218" s="14"/>
      <c r="BS218" s="14">
        <v>0.63301938441153904</v>
      </c>
      <c r="BT218" s="14">
        <v>0.49948051070647098</v>
      </c>
      <c r="BU218" s="14"/>
      <c r="BV218" s="14">
        <v>0.56527844164650298</v>
      </c>
      <c r="BW218" s="14">
        <v>0.65682600819807002</v>
      </c>
      <c r="BX218" s="14"/>
      <c r="BY218" s="14">
        <v>0.58228817938868105</v>
      </c>
      <c r="BZ218" s="14">
        <v>0.51191695179932495</v>
      </c>
      <c r="CA218" s="14"/>
      <c r="CB218" s="14">
        <v>0.535286076047508</v>
      </c>
      <c r="CC218" s="14">
        <v>0.50773752810975004</v>
      </c>
    </row>
    <row r="219" spans="2:81" x14ac:dyDescent="0.3">
      <c r="B219" t="s">
        <v>167</v>
      </c>
      <c r="C219" s="14">
        <v>0.18056234550113101</v>
      </c>
      <c r="D219" s="14">
        <v>0.161936760790798</v>
      </c>
      <c r="E219" s="14">
        <v>0.199100369381773</v>
      </c>
      <c r="F219" s="14"/>
      <c r="G219" s="14">
        <v>0.160792178547806</v>
      </c>
      <c r="H219" s="14">
        <v>0.205498838623242</v>
      </c>
      <c r="I219" s="14">
        <v>0.13431696368133</v>
      </c>
      <c r="J219" s="14">
        <v>0.174580103911191</v>
      </c>
      <c r="K219" s="14">
        <v>0.22274989386018301</v>
      </c>
      <c r="L219" s="14">
        <v>0.187730329559922</v>
      </c>
      <c r="M219" s="14"/>
      <c r="N219" s="14">
        <v>0.182795632239558</v>
      </c>
      <c r="O219" s="14">
        <v>0.18421553331361101</v>
      </c>
      <c r="P219" s="14">
        <v>0.16845697049468</v>
      </c>
      <c r="Q219" s="14">
        <v>0.18785930793469799</v>
      </c>
      <c r="R219" s="14"/>
      <c r="S219" s="14">
        <v>0.19188087035235701</v>
      </c>
      <c r="T219" s="14">
        <v>0.12565842306073</v>
      </c>
      <c r="U219" s="14">
        <v>0.15843215700990601</v>
      </c>
      <c r="V219" s="14">
        <v>0.189309677136516</v>
      </c>
      <c r="W219" s="14">
        <v>0.108860124200666</v>
      </c>
      <c r="X219" s="14">
        <v>0.243317860718471</v>
      </c>
      <c r="Y219" s="14">
        <v>0.23874751384206599</v>
      </c>
      <c r="Z219" s="14">
        <v>0.20370235269624401</v>
      </c>
      <c r="AA219" s="14">
        <v>0.23655782523767199</v>
      </c>
      <c r="AB219" s="14">
        <v>0.18191376870779999</v>
      </c>
      <c r="AC219" s="14">
        <v>0.121146114479703</v>
      </c>
      <c r="AD219" s="14">
        <v>7.9246559683426407E-2</v>
      </c>
      <c r="AE219" s="14"/>
      <c r="AF219" s="14">
        <v>0.171633290534493</v>
      </c>
      <c r="AG219" s="14">
        <v>0.23876356479284799</v>
      </c>
      <c r="AH219" s="14">
        <v>0.18586883597808199</v>
      </c>
      <c r="AI219" s="14">
        <v>0.186472380214556</v>
      </c>
      <c r="AJ219" s="14">
        <v>0.12511920070121299</v>
      </c>
      <c r="AK219" s="14">
        <v>0.167470399456396</v>
      </c>
      <c r="AL219" s="14"/>
      <c r="AM219" s="14">
        <v>0.19688364220409699</v>
      </c>
      <c r="AN219" s="14">
        <v>0.177844278480812</v>
      </c>
      <c r="AO219" s="14">
        <v>0.17616776230029699</v>
      </c>
      <c r="AP219" s="14">
        <v>0.184715146002461</v>
      </c>
      <c r="AQ219" s="14">
        <v>0.14440416609541501</v>
      </c>
      <c r="AR219" s="14"/>
      <c r="AS219" s="14">
        <v>0.17466898404328901</v>
      </c>
      <c r="AT219" s="14">
        <v>0.18100674988224699</v>
      </c>
      <c r="AU219" s="14"/>
      <c r="AV219" s="14">
        <v>0.17932931083535</v>
      </c>
      <c r="AW219" s="14">
        <v>0.19569065330211999</v>
      </c>
      <c r="AX219" s="14">
        <v>0.167063859817283</v>
      </c>
      <c r="AY219" s="14"/>
      <c r="AZ219" s="14">
        <v>0.153832034251738</v>
      </c>
      <c r="BA219" s="14">
        <v>0.17900042112230199</v>
      </c>
      <c r="BB219" s="14">
        <v>0.176847101423565</v>
      </c>
      <c r="BC219" s="14"/>
      <c r="BD219" s="14">
        <v>0.193449891553826</v>
      </c>
      <c r="BE219" s="14">
        <v>0.171023833223793</v>
      </c>
      <c r="BF219" s="14"/>
      <c r="BG219" s="14">
        <v>0.21104612177672399</v>
      </c>
      <c r="BH219" s="14">
        <v>0.17322895188808701</v>
      </c>
      <c r="BI219" s="14"/>
      <c r="BJ219" s="14">
        <v>0.169231039412432</v>
      </c>
      <c r="BK219" s="14">
        <v>0.17921696396318201</v>
      </c>
      <c r="BL219" s="14"/>
      <c r="BM219" s="14">
        <v>0.16770146139754699</v>
      </c>
      <c r="BN219" s="14">
        <v>0.184231074881722</v>
      </c>
      <c r="BO219" s="14"/>
      <c r="BP219" s="14">
        <v>0.21523818648668999</v>
      </c>
      <c r="BQ219" s="14">
        <v>0.17173383237987699</v>
      </c>
      <c r="BR219" s="14"/>
      <c r="BS219" s="14">
        <v>0.169955984243604</v>
      </c>
      <c r="BT219" s="14">
        <v>0.18227934834606899</v>
      </c>
      <c r="BU219" s="14"/>
      <c r="BV219" s="14">
        <v>0.24466960565844101</v>
      </c>
      <c r="BW219" s="14">
        <v>0.14369890832835</v>
      </c>
      <c r="BX219" s="14"/>
      <c r="BY219" s="14">
        <v>0.15572027011380099</v>
      </c>
      <c r="BZ219" s="14">
        <v>0.177730449593477</v>
      </c>
      <c r="CA219" s="14"/>
      <c r="CB219" s="14">
        <v>0.1931918499902</v>
      </c>
      <c r="CC219" s="14">
        <v>0.170462909773897</v>
      </c>
    </row>
    <row r="220" spans="2:81" x14ac:dyDescent="0.3">
      <c r="B220" t="s">
        <v>93</v>
      </c>
      <c r="C220" s="14">
        <v>0.33348076618502698</v>
      </c>
      <c r="D220" s="14">
        <v>0.38307704303155499</v>
      </c>
      <c r="E220" s="14">
        <v>0.28375610859557299</v>
      </c>
      <c r="F220" s="14"/>
      <c r="G220" s="14">
        <v>0.36867829106663402</v>
      </c>
      <c r="H220" s="14">
        <v>0.25419872261854298</v>
      </c>
      <c r="I220" s="14">
        <v>0.41285006645420302</v>
      </c>
      <c r="J220" s="14">
        <v>0.325471411794926</v>
      </c>
      <c r="K220" s="14">
        <v>0.26810520459700299</v>
      </c>
      <c r="L220" s="14">
        <v>0.360104714446634</v>
      </c>
      <c r="M220" s="14"/>
      <c r="N220" s="14">
        <v>0.362380787577192</v>
      </c>
      <c r="O220" s="14">
        <v>0.33195695005457598</v>
      </c>
      <c r="P220" s="14">
        <v>0.33699787678892001</v>
      </c>
      <c r="Q220" s="14">
        <v>0.29793750741348202</v>
      </c>
      <c r="R220" s="14"/>
      <c r="S220" s="14">
        <v>0.27380705631420899</v>
      </c>
      <c r="T220" s="14">
        <v>0.43460002596525898</v>
      </c>
      <c r="U220" s="14">
        <v>0.348343450602288</v>
      </c>
      <c r="V220" s="14">
        <v>0.38001514617056797</v>
      </c>
      <c r="W220" s="14">
        <v>0.45816883581840501</v>
      </c>
      <c r="X220" s="14">
        <v>0.27222521031135699</v>
      </c>
      <c r="Y220" s="14">
        <v>0.237859037876445</v>
      </c>
      <c r="Z220" s="14">
        <v>0.29083171418817599</v>
      </c>
      <c r="AA220" s="14">
        <v>0.26550783173549403</v>
      </c>
      <c r="AB220" s="14">
        <v>0.32668247686402901</v>
      </c>
      <c r="AC220" s="14">
        <v>0.44776180077772598</v>
      </c>
      <c r="AD220" s="14">
        <v>0.27865537233572701</v>
      </c>
      <c r="AE220" s="14"/>
      <c r="AF220" s="14">
        <v>0.40244583163967301</v>
      </c>
      <c r="AG220" s="14">
        <v>0.26520580537842697</v>
      </c>
      <c r="AH220" s="14">
        <v>0.36861762792223701</v>
      </c>
      <c r="AI220" s="14">
        <v>0.286495901095417</v>
      </c>
      <c r="AJ220" s="14">
        <v>0.44663311392851102</v>
      </c>
      <c r="AK220" s="14">
        <v>0.21552419963998001</v>
      </c>
      <c r="AL220" s="14"/>
      <c r="AM220" s="14">
        <v>0.29364660002988202</v>
      </c>
      <c r="AN220" s="14">
        <v>0.28897852263764701</v>
      </c>
      <c r="AO220" s="14">
        <v>0.36167549489853401</v>
      </c>
      <c r="AP220" s="14">
        <v>0.36987793274605502</v>
      </c>
      <c r="AQ220" s="14">
        <v>0.60928104730313704</v>
      </c>
      <c r="AR220" s="14"/>
      <c r="AS220" s="14">
        <v>0.39279877953935299</v>
      </c>
      <c r="AT220" s="14">
        <v>0.30368111333138997</v>
      </c>
      <c r="AU220" s="14"/>
      <c r="AV220" s="14">
        <v>0.36133857721076701</v>
      </c>
      <c r="AW220" s="14">
        <v>0.41349517254698598</v>
      </c>
      <c r="AX220" s="14">
        <v>0.39705996826789702</v>
      </c>
      <c r="AY220" s="14"/>
      <c r="AZ220" s="14">
        <v>0.42996802432063502</v>
      </c>
      <c r="BA220" s="14">
        <v>0.43037854392661301</v>
      </c>
      <c r="BB220" s="14">
        <v>0.33153810482943802</v>
      </c>
      <c r="BC220" s="14"/>
      <c r="BD220" s="14">
        <v>0.32100004669772197</v>
      </c>
      <c r="BE220" s="14">
        <v>0.34436815485454098</v>
      </c>
      <c r="BF220" s="14"/>
      <c r="BG220" s="14">
        <v>0.26969082722314502</v>
      </c>
      <c r="BH220" s="14">
        <v>0.34842724303487399</v>
      </c>
      <c r="BI220" s="14"/>
      <c r="BJ220" s="14">
        <v>0.39694383194192001</v>
      </c>
      <c r="BK220" s="14">
        <v>0.33476573415155902</v>
      </c>
      <c r="BL220" s="14"/>
      <c r="BM220" s="14">
        <v>0.39107628213609802</v>
      </c>
      <c r="BN220" s="14">
        <v>0.32543559763483698</v>
      </c>
      <c r="BO220" s="14"/>
      <c r="BP220" s="14">
        <v>0.30353129459420097</v>
      </c>
      <c r="BQ220" s="14">
        <v>0.342620281413623</v>
      </c>
      <c r="BR220" s="14"/>
      <c r="BS220" s="14">
        <v>0.46306340016793501</v>
      </c>
      <c r="BT220" s="14">
        <v>0.31720116236040302</v>
      </c>
      <c r="BU220" s="14"/>
      <c r="BV220" s="14">
        <v>0.320608835988062</v>
      </c>
      <c r="BW220" s="14">
        <v>0.51312709986972005</v>
      </c>
      <c r="BX220" s="14"/>
      <c r="BY220" s="14">
        <v>0.42656790927487898</v>
      </c>
      <c r="BZ220" s="14">
        <v>0.334186502205847</v>
      </c>
      <c r="CA220" s="14"/>
      <c r="CB220" s="14">
        <v>0.34209422605730799</v>
      </c>
      <c r="CC220" s="14">
        <v>0.33727461833585298</v>
      </c>
    </row>
    <row r="221" spans="2:81" x14ac:dyDescent="0.3">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c r="BY221" s="14"/>
      <c r="BZ221" s="14"/>
      <c r="CA221" s="14"/>
      <c r="CB221" s="14"/>
      <c r="CC221" s="14"/>
    </row>
    <row r="222" spans="2:81" x14ac:dyDescent="0.3">
      <c r="B222" s="6" t="s">
        <v>172</v>
      </c>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c r="BY222" s="14"/>
      <c r="BZ222" s="14"/>
      <c r="CA222" s="14"/>
      <c r="CB222" s="14"/>
      <c r="CC222" s="14"/>
    </row>
    <row r="223" spans="2:81" x14ac:dyDescent="0.3">
      <c r="B223" s="24" t="s">
        <v>97</v>
      </c>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row>
    <row r="224" spans="2:81" x14ac:dyDescent="0.3">
      <c r="B224" t="s">
        <v>169</v>
      </c>
      <c r="C224" s="14">
        <v>0.180635285669735</v>
      </c>
      <c r="D224" s="14">
        <v>0.181170123257065</v>
      </c>
      <c r="E224" s="14">
        <v>0.18046470102609699</v>
      </c>
      <c r="F224" s="14"/>
      <c r="G224" s="14">
        <v>0.1456792801225</v>
      </c>
      <c r="H224" s="14">
        <v>0.21625511410583501</v>
      </c>
      <c r="I224" s="14">
        <v>0.180055366473135</v>
      </c>
      <c r="J224" s="14">
        <v>0.167398983158391</v>
      </c>
      <c r="K224" s="14">
        <v>0.162167299114158</v>
      </c>
      <c r="L224" s="14">
        <v>0.19881441055513299</v>
      </c>
      <c r="M224" s="14"/>
      <c r="N224" s="14">
        <v>0.182829333545383</v>
      </c>
      <c r="O224" s="14">
        <v>0.171922341430603</v>
      </c>
      <c r="P224" s="14">
        <v>0.17935373702834601</v>
      </c>
      <c r="Q224" s="14">
        <v>0.191291058941713</v>
      </c>
      <c r="R224" s="14"/>
      <c r="S224" s="14">
        <v>0.16961836474731601</v>
      </c>
      <c r="T224" s="14">
        <v>0.16751261407019699</v>
      </c>
      <c r="U224" s="14">
        <v>0.109780206788229</v>
      </c>
      <c r="V224" s="14">
        <v>0.15929693633801101</v>
      </c>
      <c r="W224" s="14">
        <v>0.222402643457671</v>
      </c>
      <c r="X224" s="14">
        <v>0.25417230294410997</v>
      </c>
      <c r="Y224" s="14">
        <v>0.168721162446101</v>
      </c>
      <c r="Z224" s="14">
        <v>0.246957607854496</v>
      </c>
      <c r="AA224" s="14">
        <v>0.134080467930596</v>
      </c>
      <c r="AB224" s="14">
        <v>0.24241221109211</v>
      </c>
      <c r="AC224" s="14">
        <v>0.12331082500754501</v>
      </c>
      <c r="AD224" s="14">
        <v>0.247947802331414</v>
      </c>
      <c r="AE224" s="14"/>
      <c r="AF224" s="14">
        <v>0.191993105602872</v>
      </c>
      <c r="AG224" s="14">
        <v>0.17254957955019101</v>
      </c>
      <c r="AH224" s="14">
        <v>0.17774642843712701</v>
      </c>
      <c r="AI224" s="14">
        <v>0.20897901040074299</v>
      </c>
      <c r="AJ224" s="14">
        <v>0.11691900950119601</v>
      </c>
      <c r="AK224" s="14">
        <v>0.17212273283114199</v>
      </c>
      <c r="AL224" s="14"/>
      <c r="AM224" s="14">
        <v>0.20891590900847001</v>
      </c>
      <c r="AN224" s="14">
        <v>0.174026767014345</v>
      </c>
      <c r="AO224" s="14">
        <v>0.15517092086113601</v>
      </c>
      <c r="AP224" s="14">
        <v>0.140562342342367</v>
      </c>
      <c r="AQ224" s="14">
        <v>0.22623551713641099</v>
      </c>
      <c r="AR224" s="14"/>
      <c r="AS224" s="14">
        <v>0.175290626710082</v>
      </c>
      <c r="AT224" s="14">
        <v>0.18078074362312899</v>
      </c>
      <c r="AU224" s="14"/>
      <c r="AV224" s="14">
        <v>0.193990459697373</v>
      </c>
      <c r="AW224" s="14">
        <v>0.15057525782029099</v>
      </c>
      <c r="AX224" s="14">
        <v>0.13984075168799801</v>
      </c>
      <c r="AY224" s="14"/>
      <c r="AZ224" s="14">
        <v>0.17165618118009399</v>
      </c>
      <c r="BA224" s="14">
        <v>0.24560264869155801</v>
      </c>
      <c r="BB224" s="14">
        <v>0.12953567901572799</v>
      </c>
      <c r="BC224" s="14"/>
      <c r="BD224" s="14">
        <v>0.183911085633362</v>
      </c>
      <c r="BE224" s="14">
        <v>0.17748576748822001</v>
      </c>
      <c r="BF224" s="14"/>
      <c r="BG224" s="14">
        <v>0.20448918647925199</v>
      </c>
      <c r="BH224" s="14">
        <v>0.17450032370386001</v>
      </c>
      <c r="BI224" s="14"/>
      <c r="BJ224" s="14">
        <v>0.196644420801213</v>
      </c>
      <c r="BK224" s="14">
        <v>0.178002870875763</v>
      </c>
      <c r="BL224" s="14"/>
      <c r="BM224" s="14">
        <v>0.22487439455227201</v>
      </c>
      <c r="BN224" s="14">
        <v>0.175270545457341</v>
      </c>
      <c r="BO224" s="14"/>
      <c r="BP224" s="14">
        <v>0.167423938585577</v>
      </c>
      <c r="BQ224" s="14">
        <v>0.18636779074293</v>
      </c>
      <c r="BR224" s="14"/>
      <c r="BS224" s="14">
        <v>0.16176647125482699</v>
      </c>
      <c r="BT224" s="14">
        <v>0.16755887114767401</v>
      </c>
      <c r="BU224" s="14"/>
      <c r="BV224" s="14">
        <v>0.27260120623085399</v>
      </c>
      <c r="BW224" s="14">
        <v>0.122815126169383</v>
      </c>
      <c r="BX224" s="14"/>
      <c r="BY224" s="14">
        <v>0.241360269038459</v>
      </c>
      <c r="BZ224" s="14">
        <v>0.17489992278761099</v>
      </c>
      <c r="CA224" s="14"/>
      <c r="CB224" s="14">
        <v>0.20516535450043299</v>
      </c>
      <c r="CC224" s="14">
        <v>0.17001051549672999</v>
      </c>
    </row>
    <row r="225" spans="2:81" x14ac:dyDescent="0.3">
      <c r="B225" t="s">
        <v>170</v>
      </c>
      <c r="C225" s="14">
        <v>0.698462800903485</v>
      </c>
      <c r="D225" s="14">
        <v>0.67464856214816804</v>
      </c>
      <c r="E225" s="14">
        <v>0.72112865619650202</v>
      </c>
      <c r="F225" s="14"/>
      <c r="G225" s="14">
        <v>0.73495600149882101</v>
      </c>
      <c r="H225" s="14">
        <v>0.65424499353959098</v>
      </c>
      <c r="I225" s="14">
        <v>0.683367440662351</v>
      </c>
      <c r="J225" s="14">
        <v>0.70882902550996696</v>
      </c>
      <c r="K225" s="14">
        <v>0.69968401726872997</v>
      </c>
      <c r="L225" s="14">
        <v>0.71298120933324705</v>
      </c>
      <c r="M225" s="14"/>
      <c r="N225" s="14">
        <v>0.69345795022380297</v>
      </c>
      <c r="O225" s="14">
        <v>0.68955249516342998</v>
      </c>
      <c r="P225" s="14">
        <v>0.73997581245723298</v>
      </c>
      <c r="Q225" s="14">
        <v>0.67188097543754999</v>
      </c>
      <c r="R225" s="14"/>
      <c r="S225" s="14">
        <v>0.69907300467981004</v>
      </c>
      <c r="T225" s="14">
        <v>0.73011499203995101</v>
      </c>
      <c r="U225" s="14">
        <v>0.71525207506936395</v>
      </c>
      <c r="V225" s="14">
        <v>0.68231263167711897</v>
      </c>
      <c r="W225" s="14">
        <v>0.70652308162084898</v>
      </c>
      <c r="X225" s="14">
        <v>0.59906311197923401</v>
      </c>
      <c r="Y225" s="14">
        <v>0.69981654566399798</v>
      </c>
      <c r="Z225" s="14">
        <v>0.61587166125585902</v>
      </c>
      <c r="AA225" s="14">
        <v>0.73693959097703299</v>
      </c>
      <c r="AB225" s="14">
        <v>0.69007229085641297</v>
      </c>
      <c r="AC225" s="14">
        <v>0.84173463397612402</v>
      </c>
      <c r="AD225" s="14">
        <v>0.59442773878187105</v>
      </c>
      <c r="AE225" s="14"/>
      <c r="AF225" s="14">
        <v>0.68044528921272696</v>
      </c>
      <c r="AG225" s="14">
        <v>0.74527206116125599</v>
      </c>
      <c r="AH225" s="14">
        <v>0.68492312619931595</v>
      </c>
      <c r="AI225" s="14">
        <v>0.70639343644736396</v>
      </c>
      <c r="AJ225" s="14">
        <v>0.72217815691774001</v>
      </c>
      <c r="AK225" s="14">
        <v>0.68159194730626205</v>
      </c>
      <c r="AL225" s="14"/>
      <c r="AM225" s="14">
        <v>0.68521989315666298</v>
      </c>
      <c r="AN225" s="14">
        <v>0.72657128117373404</v>
      </c>
      <c r="AO225" s="14">
        <v>0.71704922544866201</v>
      </c>
      <c r="AP225" s="14">
        <v>0.727369970533704</v>
      </c>
      <c r="AQ225" s="14">
        <v>0.60397814000818995</v>
      </c>
      <c r="AR225" s="14"/>
      <c r="AS225" s="14">
        <v>0.70169792011918497</v>
      </c>
      <c r="AT225" s="14">
        <v>0.69919706084265298</v>
      </c>
      <c r="AU225" s="14"/>
      <c r="AV225" s="14">
        <v>0.69035235317014898</v>
      </c>
      <c r="AW225" s="14">
        <v>0.72948698536814804</v>
      </c>
      <c r="AX225" s="14">
        <v>0.74385627976329605</v>
      </c>
      <c r="AY225" s="14"/>
      <c r="AZ225" s="14">
        <v>0.68666721897927796</v>
      </c>
      <c r="BA225" s="14">
        <v>0.61342108934577499</v>
      </c>
      <c r="BB225" s="14">
        <v>0.76124707546905601</v>
      </c>
      <c r="BC225" s="14"/>
      <c r="BD225" s="14">
        <v>0.69475576829115504</v>
      </c>
      <c r="BE225" s="14">
        <v>0.70151809900802797</v>
      </c>
      <c r="BF225" s="14"/>
      <c r="BG225" s="14">
        <v>0.67541564777157403</v>
      </c>
      <c r="BH225" s="14">
        <v>0.70387756541345703</v>
      </c>
      <c r="BI225" s="14"/>
      <c r="BJ225" s="14">
        <v>0.65160330755095897</v>
      </c>
      <c r="BK225" s="14">
        <v>0.70595577175498803</v>
      </c>
      <c r="BL225" s="14"/>
      <c r="BM225" s="14">
        <v>0.62821071086221003</v>
      </c>
      <c r="BN225" s="14">
        <v>0.70818272546084804</v>
      </c>
      <c r="BO225" s="14"/>
      <c r="BP225" s="14">
        <v>0.72545495668559101</v>
      </c>
      <c r="BQ225" s="14">
        <v>0.68794418458673601</v>
      </c>
      <c r="BR225" s="14"/>
      <c r="BS225" s="14">
        <v>0.73192769437883598</v>
      </c>
      <c r="BT225" s="14">
        <v>0.71184212161427196</v>
      </c>
      <c r="BU225" s="14"/>
      <c r="BV225" s="14">
        <v>0.645275735068634</v>
      </c>
      <c r="BW225" s="14">
        <v>0.76238033515207004</v>
      </c>
      <c r="BX225" s="14"/>
      <c r="BY225" s="14">
        <v>0.705786888206825</v>
      </c>
      <c r="BZ225" s="14">
        <v>0.69867591318208999</v>
      </c>
      <c r="CA225" s="14"/>
      <c r="CB225" s="14">
        <v>0.67823515861017902</v>
      </c>
      <c r="CC225" s="14">
        <v>0.70737319659651798</v>
      </c>
    </row>
    <row r="226" spans="2:81" x14ac:dyDescent="0.3">
      <c r="B226" t="s">
        <v>171</v>
      </c>
      <c r="C226" s="14">
        <v>8.2683812925865893E-2</v>
      </c>
      <c r="D226" s="14">
        <v>0.104040796143697</v>
      </c>
      <c r="E226" s="14">
        <v>6.1991243064747702E-2</v>
      </c>
      <c r="F226" s="14"/>
      <c r="G226" s="14">
        <v>7.7360366352817206E-2</v>
      </c>
      <c r="H226" s="14">
        <v>8.2081435983525006E-2</v>
      </c>
      <c r="I226" s="14">
        <v>9.7948234493069802E-2</v>
      </c>
      <c r="J226" s="14">
        <v>7.7165385849894103E-2</v>
      </c>
      <c r="K226" s="14">
        <v>0.10634893562329201</v>
      </c>
      <c r="L226" s="14">
        <v>6.2835065703487805E-2</v>
      </c>
      <c r="M226" s="14"/>
      <c r="N226" s="14">
        <v>8.8631496260778597E-2</v>
      </c>
      <c r="O226" s="14">
        <v>8.8050263659656694E-2</v>
      </c>
      <c r="P226" s="14">
        <v>5.3809776054089202E-2</v>
      </c>
      <c r="Q226" s="14">
        <v>9.7364096953982501E-2</v>
      </c>
      <c r="R226" s="14"/>
      <c r="S226" s="14">
        <v>9.2278857452570306E-2</v>
      </c>
      <c r="T226" s="14">
        <v>8.0784880172630899E-2</v>
      </c>
      <c r="U226" s="14">
        <v>0.12363880229586401</v>
      </c>
      <c r="V226" s="14">
        <v>0.101007574116853</v>
      </c>
      <c r="W226" s="14">
        <v>5.7010099601173002E-2</v>
      </c>
      <c r="X226" s="14">
        <v>9.4260400597583005E-2</v>
      </c>
      <c r="Y226" s="14">
        <v>9.4620311720483394E-2</v>
      </c>
      <c r="Z226" s="14">
        <v>0.109933930903873</v>
      </c>
      <c r="AA226" s="14">
        <v>8.7463043064319193E-2</v>
      </c>
      <c r="AB226" s="14">
        <v>3.2221322869139202E-2</v>
      </c>
      <c r="AC226" s="14">
        <v>1.7550614007558901E-2</v>
      </c>
      <c r="AD226" s="14">
        <v>8.0688577550225404E-2</v>
      </c>
      <c r="AE226" s="14"/>
      <c r="AF226" s="14">
        <v>0.105990251213187</v>
      </c>
      <c r="AG226" s="14">
        <v>7.7169854533943094E-2</v>
      </c>
      <c r="AH226" s="14">
        <v>9.6594755877679003E-2</v>
      </c>
      <c r="AI226" s="14">
        <v>7.1930348954234002E-2</v>
      </c>
      <c r="AJ226" s="14">
        <v>9.2265978848498895E-2</v>
      </c>
      <c r="AK226" s="14">
        <v>3.89249478962716E-2</v>
      </c>
      <c r="AL226" s="14"/>
      <c r="AM226" s="14">
        <v>8.4005399290246502E-2</v>
      </c>
      <c r="AN226" s="14">
        <v>6.6305372874348095E-2</v>
      </c>
      <c r="AO226" s="14">
        <v>6.8925123073881905E-2</v>
      </c>
      <c r="AP226" s="14">
        <v>0.102460935810523</v>
      </c>
      <c r="AQ226" s="14">
        <v>0.16978634285539801</v>
      </c>
      <c r="AR226" s="14"/>
      <c r="AS226" s="14">
        <v>9.6762238494075406E-2</v>
      </c>
      <c r="AT226" s="14">
        <v>7.3929174910143794E-2</v>
      </c>
      <c r="AU226" s="14"/>
      <c r="AV226" s="14">
        <v>0.103886848592025</v>
      </c>
      <c r="AW226" s="14">
        <v>0.10420973365320001</v>
      </c>
      <c r="AX226" s="14">
        <v>8.1069515056524197E-2</v>
      </c>
      <c r="AY226" s="14"/>
      <c r="AZ226" s="14">
        <v>0.141676599840627</v>
      </c>
      <c r="BA226" s="14">
        <v>0.14097626196266599</v>
      </c>
      <c r="BB226" s="14">
        <v>8.2933208334446701E-2</v>
      </c>
      <c r="BC226" s="14"/>
      <c r="BD226" s="14">
        <v>9.0911619673920502E-2</v>
      </c>
      <c r="BE226" s="14">
        <v>7.7475391828215098E-2</v>
      </c>
      <c r="BF226" s="14"/>
      <c r="BG226" s="14">
        <v>8.2399908240389397E-2</v>
      </c>
      <c r="BH226" s="14">
        <v>8.3124407132668998E-2</v>
      </c>
      <c r="BI226" s="14"/>
      <c r="BJ226" s="14">
        <v>8.8785632195916397E-2</v>
      </c>
      <c r="BK226" s="14">
        <v>8.0082017012668705E-2</v>
      </c>
      <c r="BL226" s="14"/>
      <c r="BM226" s="14">
        <v>0.106299964456881</v>
      </c>
      <c r="BN226" s="14">
        <v>7.9097361112562603E-2</v>
      </c>
      <c r="BO226" s="14"/>
      <c r="BP226" s="14">
        <v>9.6152667097002806E-2</v>
      </c>
      <c r="BQ226" s="14">
        <v>7.97840338219101E-2</v>
      </c>
      <c r="BR226" s="14"/>
      <c r="BS226" s="14">
        <v>8.8509697286121403E-2</v>
      </c>
      <c r="BT226" s="14">
        <v>9.4533257290684694E-2</v>
      </c>
      <c r="BU226" s="14"/>
      <c r="BV226" s="14">
        <v>8.2123058700512605E-2</v>
      </c>
      <c r="BW226" s="14">
        <v>9.07541936846364E-2</v>
      </c>
      <c r="BX226" s="14"/>
      <c r="BY226" s="14">
        <v>5.2852842754716203E-2</v>
      </c>
      <c r="BZ226" s="14">
        <v>8.4762075672829507E-2</v>
      </c>
      <c r="CA226" s="14"/>
      <c r="CB226" s="14">
        <v>8.5245688743294495E-2</v>
      </c>
      <c r="CC226" s="14">
        <v>8.16727317998453E-2</v>
      </c>
    </row>
    <row r="227" spans="2:81" x14ac:dyDescent="0.3">
      <c r="B227" t="s">
        <v>90</v>
      </c>
      <c r="C227" s="14">
        <v>3.8218100500913801E-2</v>
      </c>
      <c r="D227" s="14">
        <v>4.0140518451070098E-2</v>
      </c>
      <c r="E227" s="14">
        <v>3.6415399712653701E-2</v>
      </c>
      <c r="F227" s="14"/>
      <c r="G227" s="14">
        <v>4.2004352025862002E-2</v>
      </c>
      <c r="H227" s="14">
        <v>4.7418456371048599E-2</v>
      </c>
      <c r="I227" s="14">
        <v>3.86289583714437E-2</v>
      </c>
      <c r="J227" s="14">
        <v>4.6606605481748102E-2</v>
      </c>
      <c r="K227" s="14">
        <v>3.1799747993820099E-2</v>
      </c>
      <c r="L227" s="14">
        <v>2.5369314408131401E-2</v>
      </c>
      <c r="M227" s="14"/>
      <c r="N227" s="14">
        <v>3.5081219970034903E-2</v>
      </c>
      <c r="O227" s="14">
        <v>5.04748997463106E-2</v>
      </c>
      <c r="P227" s="14">
        <v>2.6860674460332599E-2</v>
      </c>
      <c r="Q227" s="14">
        <v>3.9463868666753901E-2</v>
      </c>
      <c r="R227" s="14"/>
      <c r="S227" s="14">
        <v>3.9029773120302903E-2</v>
      </c>
      <c r="T227" s="14">
        <v>2.1587513717220799E-2</v>
      </c>
      <c r="U227" s="14">
        <v>5.1328915846543401E-2</v>
      </c>
      <c r="V227" s="14">
        <v>5.7382857868016703E-2</v>
      </c>
      <c r="W227" s="14">
        <v>1.40641753203074E-2</v>
      </c>
      <c r="X227" s="14">
        <v>5.2504184479073103E-2</v>
      </c>
      <c r="Y227" s="14">
        <v>3.6841980169416901E-2</v>
      </c>
      <c r="Z227" s="14">
        <v>2.7236799985771599E-2</v>
      </c>
      <c r="AA227" s="14">
        <v>4.1516898028050898E-2</v>
      </c>
      <c r="AB227" s="14">
        <v>3.52941751823386E-2</v>
      </c>
      <c r="AC227" s="14">
        <v>1.7403927008771899E-2</v>
      </c>
      <c r="AD227" s="14">
        <v>7.6935881336489598E-2</v>
      </c>
      <c r="AE227" s="14"/>
      <c r="AF227" s="14">
        <v>2.1571353971214301E-2</v>
      </c>
      <c r="AG227" s="14">
        <v>5.0085047546103798E-3</v>
      </c>
      <c r="AH227" s="14">
        <v>4.0735689485877899E-2</v>
      </c>
      <c r="AI227" s="14">
        <v>1.26972041976598E-2</v>
      </c>
      <c r="AJ227" s="14">
        <v>6.8636854732565297E-2</v>
      </c>
      <c r="AK227" s="14">
        <v>0.107360371966324</v>
      </c>
      <c r="AL227" s="14"/>
      <c r="AM227" s="14">
        <v>2.18587985446205E-2</v>
      </c>
      <c r="AN227" s="14">
        <v>3.3096578937572202E-2</v>
      </c>
      <c r="AO227" s="14">
        <v>5.88547306163206E-2</v>
      </c>
      <c r="AP227" s="14">
        <v>2.9606751313405701E-2</v>
      </c>
      <c r="AQ227" s="14">
        <v>0</v>
      </c>
      <c r="AR227" s="14"/>
      <c r="AS227" s="14">
        <v>2.62492146766574E-2</v>
      </c>
      <c r="AT227" s="14">
        <v>4.6093020624074797E-2</v>
      </c>
      <c r="AU227" s="14"/>
      <c r="AV227" s="14">
        <v>1.17703385404527E-2</v>
      </c>
      <c r="AW227" s="14">
        <v>1.5728023158360301E-2</v>
      </c>
      <c r="AX227" s="14">
        <v>3.5233453492181897E-2</v>
      </c>
      <c r="AY227" s="14"/>
      <c r="AZ227" s="14">
        <v>0</v>
      </c>
      <c r="BA227" s="14">
        <v>0</v>
      </c>
      <c r="BB227" s="14">
        <v>2.6284037180769E-2</v>
      </c>
      <c r="BC227" s="14"/>
      <c r="BD227" s="14">
        <v>3.0421526401562898E-2</v>
      </c>
      <c r="BE227" s="14">
        <v>4.3520741675537399E-2</v>
      </c>
      <c r="BF227" s="14"/>
      <c r="BG227" s="14">
        <v>3.7695257508784698E-2</v>
      </c>
      <c r="BH227" s="14">
        <v>3.8497703750013899E-2</v>
      </c>
      <c r="BI227" s="14"/>
      <c r="BJ227" s="14">
        <v>6.2966639451911596E-2</v>
      </c>
      <c r="BK227" s="14">
        <v>3.5959340356580098E-2</v>
      </c>
      <c r="BL227" s="14"/>
      <c r="BM227" s="14">
        <v>4.0614930128637303E-2</v>
      </c>
      <c r="BN227" s="14">
        <v>3.74493679692482E-2</v>
      </c>
      <c r="BO227" s="14"/>
      <c r="BP227" s="14">
        <v>1.09684376318287E-2</v>
      </c>
      <c r="BQ227" s="14">
        <v>4.59039908484241E-2</v>
      </c>
      <c r="BR227" s="14"/>
      <c r="BS227" s="14">
        <v>1.7796137080215602E-2</v>
      </c>
      <c r="BT227" s="14">
        <v>2.60657499473687E-2</v>
      </c>
      <c r="BU227" s="14"/>
      <c r="BV227" s="14">
        <v>0</v>
      </c>
      <c r="BW227" s="14">
        <v>2.40503449939104E-2</v>
      </c>
      <c r="BX227" s="14"/>
      <c r="BY227" s="14">
        <v>0</v>
      </c>
      <c r="BZ227" s="14">
        <v>4.1662088357468902E-2</v>
      </c>
      <c r="CA227" s="14"/>
      <c r="CB227" s="14">
        <v>3.1353798146093001E-2</v>
      </c>
      <c r="CC227" s="14">
        <v>4.0943556106906302E-2</v>
      </c>
    </row>
    <row r="228" spans="2:81" x14ac:dyDescent="0.3">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row>
    <row r="229" spans="2:81" x14ac:dyDescent="0.3">
      <c r="B229" s="6" t="s">
        <v>172</v>
      </c>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row>
    <row r="230" spans="2:81" x14ac:dyDescent="0.3">
      <c r="B230" s="24" t="s">
        <v>97</v>
      </c>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row>
    <row r="231" spans="2:81" x14ac:dyDescent="0.3">
      <c r="B231" t="s">
        <v>173</v>
      </c>
      <c r="C231" s="14">
        <v>0.79277198285501105</v>
      </c>
      <c r="D231" s="14">
        <v>0.83682572122858001</v>
      </c>
      <c r="E231" s="14">
        <v>0.75130003032187298</v>
      </c>
      <c r="F231" s="14"/>
      <c r="G231" s="14">
        <v>0.78353743681794896</v>
      </c>
      <c r="H231" s="14">
        <v>0.79433791143222099</v>
      </c>
      <c r="I231" s="14">
        <v>0.78945191753487098</v>
      </c>
      <c r="J231" s="14">
        <v>0.77353693078862396</v>
      </c>
      <c r="K231" s="14">
        <v>0.764132766525911</v>
      </c>
      <c r="L231" s="14">
        <v>0.83536073416129097</v>
      </c>
      <c r="M231" s="14"/>
      <c r="N231" s="14">
        <v>0.84110582486388097</v>
      </c>
      <c r="O231" s="14">
        <v>0.78933067901723297</v>
      </c>
      <c r="P231" s="14">
        <v>0.796414080281313</v>
      </c>
      <c r="Q231" s="14">
        <v>0.73787473490843802</v>
      </c>
      <c r="R231" s="14"/>
      <c r="S231" s="14">
        <v>0.79997722160291296</v>
      </c>
      <c r="T231" s="14">
        <v>0.86745678997696396</v>
      </c>
      <c r="U231" s="14">
        <v>0.78782214738449596</v>
      </c>
      <c r="V231" s="14">
        <v>0.81921207732522605</v>
      </c>
      <c r="W231" s="14">
        <v>0.82031234170130196</v>
      </c>
      <c r="X231" s="14">
        <v>0.69838812104549697</v>
      </c>
      <c r="Y231" s="14">
        <v>0.79476668420001295</v>
      </c>
      <c r="Z231" s="14">
        <v>0.91478529158955701</v>
      </c>
      <c r="AA231" s="14">
        <v>0.67180223330575195</v>
      </c>
      <c r="AB231" s="14">
        <v>0.80414909228824105</v>
      </c>
      <c r="AC231" s="14">
        <v>0.76879144382347597</v>
      </c>
      <c r="AD231" s="14">
        <v>0.872588666420541</v>
      </c>
      <c r="AE231" s="14"/>
      <c r="AF231" s="14">
        <v>0.76506554824503303</v>
      </c>
      <c r="AG231" s="14">
        <v>0.81471691504800903</v>
      </c>
      <c r="AH231" s="14">
        <v>0.82974054758489701</v>
      </c>
      <c r="AI231" s="14">
        <v>0.81560283380002296</v>
      </c>
      <c r="AJ231" s="14">
        <v>0.85018288404558295</v>
      </c>
      <c r="AK231" s="14">
        <v>0.69587163071678004</v>
      </c>
      <c r="AL231" s="14"/>
      <c r="AM231" s="14">
        <v>0.79064991530545803</v>
      </c>
      <c r="AN231" s="14">
        <v>0.76249291138814401</v>
      </c>
      <c r="AO231" s="14">
        <v>0.79059335771203998</v>
      </c>
      <c r="AP231" s="14">
        <v>0.80749205648403899</v>
      </c>
      <c r="AQ231" s="14">
        <v>0.88644698220751394</v>
      </c>
      <c r="AR231" s="14"/>
      <c r="AS231" s="14">
        <v>0.79869356166984995</v>
      </c>
      <c r="AT231" s="14">
        <v>0.793635343274952</v>
      </c>
      <c r="AU231" s="14"/>
      <c r="AV231" s="14">
        <v>0.79526485806495395</v>
      </c>
      <c r="AW231" s="14">
        <v>0.75298540509596301</v>
      </c>
      <c r="AX231" s="14">
        <v>0.85599255436269805</v>
      </c>
      <c r="AY231" s="14"/>
      <c r="AZ231" s="14">
        <v>0.87719515849524099</v>
      </c>
      <c r="BA231" s="14">
        <v>0.66085412301410695</v>
      </c>
      <c r="BB231" s="14">
        <v>0.79214222037502402</v>
      </c>
      <c r="BC231" s="14"/>
      <c r="BD231" s="14">
        <v>0.79530262347939096</v>
      </c>
      <c r="BE231" s="14">
        <v>0.79358721988330605</v>
      </c>
      <c r="BF231" s="14"/>
      <c r="BG231" s="14">
        <v>0.772071433969165</v>
      </c>
      <c r="BH231" s="14">
        <v>0.79808434495765401</v>
      </c>
      <c r="BI231" s="14"/>
      <c r="BJ231" s="14">
        <v>0.70755369364763498</v>
      </c>
      <c r="BK231" s="14">
        <v>0.80048735883458599</v>
      </c>
      <c r="BL231" s="14"/>
      <c r="BM231" s="14">
        <v>0.71514169779549697</v>
      </c>
      <c r="BN231" s="14">
        <v>0.80126489666499301</v>
      </c>
      <c r="BO231" s="14"/>
      <c r="BP231" s="14">
        <v>0.81207015435598495</v>
      </c>
      <c r="BQ231" s="14">
        <v>0.787401939118197</v>
      </c>
      <c r="BR231" s="14"/>
      <c r="BS231" s="14">
        <v>0.76808394988320605</v>
      </c>
      <c r="BT231" s="14">
        <v>0.84321544769634804</v>
      </c>
      <c r="BU231" s="14"/>
      <c r="BV231" s="14">
        <v>0.88358665530929703</v>
      </c>
      <c r="BW231" s="14">
        <v>0.72749211070637099</v>
      </c>
      <c r="BX231" s="14"/>
      <c r="BY231" s="14">
        <v>0.74926078149960396</v>
      </c>
      <c r="BZ231" s="14">
        <v>0.79950338311769598</v>
      </c>
      <c r="CA231" s="14"/>
      <c r="CB231" s="14">
        <v>0.84682638601400095</v>
      </c>
      <c r="CC231" s="14">
        <v>0.76792863847542803</v>
      </c>
    </row>
    <row r="232" spans="2:81" x14ac:dyDescent="0.3">
      <c r="B232" t="s">
        <v>174</v>
      </c>
      <c r="C232" s="14">
        <v>0.132262832648495</v>
      </c>
      <c r="D232" s="14">
        <v>0.105370229883799</v>
      </c>
      <c r="E232" s="14">
        <v>0.15683225611076601</v>
      </c>
      <c r="F232" s="14"/>
      <c r="G232" s="14">
        <v>0.19032886452537801</v>
      </c>
      <c r="H232" s="14">
        <v>0.13058582523826801</v>
      </c>
      <c r="I232" s="14">
        <v>0.13362046129331501</v>
      </c>
      <c r="J232" s="14">
        <v>0.13714718834640499</v>
      </c>
      <c r="K232" s="14">
        <v>0.13228886742937501</v>
      </c>
      <c r="L232" s="14">
        <v>8.96708407890425E-2</v>
      </c>
      <c r="M232" s="14"/>
      <c r="N232" s="14">
        <v>0.10213091326491699</v>
      </c>
      <c r="O232" s="14">
        <v>0.13473863715038301</v>
      </c>
      <c r="P232" s="14">
        <v>0.114621798925315</v>
      </c>
      <c r="Q232" s="14">
        <v>0.17967269360632801</v>
      </c>
      <c r="R232" s="14"/>
      <c r="S232" s="14">
        <v>0.137015484917626</v>
      </c>
      <c r="T232" s="14">
        <v>8.0647494192432403E-2</v>
      </c>
      <c r="U232" s="14">
        <v>0.14811724512361901</v>
      </c>
      <c r="V232" s="14">
        <v>0.11071498405359299</v>
      </c>
      <c r="W232" s="14">
        <v>9.4165014233772396E-2</v>
      </c>
      <c r="X232" s="14">
        <v>0.176984489440733</v>
      </c>
      <c r="Y232" s="14">
        <v>0.14358351198194499</v>
      </c>
      <c r="Z232" s="14">
        <v>6.29616141748751E-2</v>
      </c>
      <c r="AA232" s="14">
        <v>0.22644416555777899</v>
      </c>
      <c r="AB232" s="14">
        <v>0.131686447996513</v>
      </c>
      <c r="AC232" s="14">
        <v>0.12179953978684301</v>
      </c>
      <c r="AD232" s="14">
        <v>4.4623194438816301E-2</v>
      </c>
      <c r="AE232" s="14"/>
      <c r="AF232" s="14">
        <v>0.177960311368899</v>
      </c>
      <c r="AG232" s="14">
        <v>0.123383439253007</v>
      </c>
      <c r="AH232" s="14">
        <v>0.111026516292644</v>
      </c>
      <c r="AI232" s="14">
        <v>0.107933879468379</v>
      </c>
      <c r="AJ232" s="14">
        <v>9.4816673966893902E-2</v>
      </c>
      <c r="AK232" s="14">
        <v>0.111476629401072</v>
      </c>
      <c r="AL232" s="14"/>
      <c r="AM232" s="14">
        <v>0.151491807754882</v>
      </c>
      <c r="AN232" s="14">
        <v>0.12716971648707701</v>
      </c>
      <c r="AO232" s="14">
        <v>0.140618296012993</v>
      </c>
      <c r="AP232" s="14">
        <v>0.13680619760432899</v>
      </c>
      <c r="AQ232" s="14">
        <v>0.113553017792485</v>
      </c>
      <c r="AR232" s="14"/>
      <c r="AS232" s="14">
        <v>0.17029920013707001</v>
      </c>
      <c r="AT232" s="14">
        <v>0.107947943037506</v>
      </c>
      <c r="AU232" s="14"/>
      <c r="AV232" s="14">
        <v>0.172049558378254</v>
      </c>
      <c r="AW232" s="14">
        <v>0.229644775210325</v>
      </c>
      <c r="AX232" s="14">
        <v>0.11824145865236201</v>
      </c>
      <c r="AY232" s="14"/>
      <c r="AZ232" s="14">
        <v>0.122804841504759</v>
      </c>
      <c r="BA232" s="14">
        <v>0.33914587698589299</v>
      </c>
      <c r="BB232" s="14">
        <v>0.148224879877427</v>
      </c>
      <c r="BC232" s="14"/>
      <c r="BD232" s="14">
        <v>0.14627927762882201</v>
      </c>
      <c r="BE232" s="14">
        <v>0.123362980923341</v>
      </c>
      <c r="BF232" s="14"/>
      <c r="BG232" s="14">
        <v>0.180337802487813</v>
      </c>
      <c r="BH232" s="14">
        <v>0.123555666641433</v>
      </c>
      <c r="BI232" s="14"/>
      <c r="BJ232" s="14">
        <v>0.22480117625516699</v>
      </c>
      <c r="BK232" s="14">
        <v>0.125069187516514</v>
      </c>
      <c r="BL232" s="14"/>
      <c r="BM232" s="14">
        <v>0.21676683074133701</v>
      </c>
      <c r="BN232" s="14">
        <v>0.122089299688893</v>
      </c>
      <c r="BO232" s="14"/>
      <c r="BP232" s="14">
        <v>0.126573054510598</v>
      </c>
      <c r="BQ232" s="14">
        <v>0.136323825568549</v>
      </c>
      <c r="BR232" s="14"/>
      <c r="BS232" s="14">
        <v>0.21066295779838801</v>
      </c>
      <c r="BT232" s="14">
        <v>0.11391396749581199</v>
      </c>
      <c r="BU232" s="14"/>
      <c r="BV232" s="14">
        <v>0.116413344690703</v>
      </c>
      <c r="BW232" s="14">
        <v>0.243785689630796</v>
      </c>
      <c r="BX232" s="14"/>
      <c r="BY232" s="14">
        <v>0.212701747744723</v>
      </c>
      <c r="BZ232" s="14">
        <v>0.12386787441689601</v>
      </c>
      <c r="CA232" s="14"/>
      <c r="CB232" s="14">
        <v>0.108508364022618</v>
      </c>
      <c r="CC232" s="14">
        <v>0.14286448141622801</v>
      </c>
    </row>
    <row r="233" spans="2:81" x14ac:dyDescent="0.3">
      <c r="B233" t="s">
        <v>90</v>
      </c>
      <c r="C233" s="14">
        <v>7.4965184496493795E-2</v>
      </c>
      <c r="D233" s="14">
        <v>5.7804048887621397E-2</v>
      </c>
      <c r="E233" s="14">
        <v>9.1867713567361398E-2</v>
      </c>
      <c r="F233" s="14"/>
      <c r="G233" s="14">
        <v>2.61336986566729E-2</v>
      </c>
      <c r="H233" s="14">
        <v>7.50762633295112E-2</v>
      </c>
      <c r="I233" s="14">
        <v>7.6927621171813204E-2</v>
      </c>
      <c r="J233" s="14">
        <v>8.9315880864970804E-2</v>
      </c>
      <c r="K233" s="14">
        <v>0.103578366044714</v>
      </c>
      <c r="L233" s="14">
        <v>7.4968425049666304E-2</v>
      </c>
      <c r="M233" s="14"/>
      <c r="N233" s="14">
        <v>5.6763261871202099E-2</v>
      </c>
      <c r="O233" s="14">
        <v>7.5930683832383994E-2</v>
      </c>
      <c r="P233" s="14">
        <v>8.8964120793371806E-2</v>
      </c>
      <c r="Q233" s="14">
        <v>8.2452571485234494E-2</v>
      </c>
      <c r="R233" s="14"/>
      <c r="S233" s="14">
        <v>6.3007293479460894E-2</v>
      </c>
      <c r="T233" s="14">
        <v>5.18957158306039E-2</v>
      </c>
      <c r="U233" s="14">
        <v>6.4060607491884497E-2</v>
      </c>
      <c r="V233" s="14">
        <v>7.0072938621180997E-2</v>
      </c>
      <c r="W233" s="14">
        <v>8.5522644064925601E-2</v>
      </c>
      <c r="X233" s="14">
        <v>0.12462738951377</v>
      </c>
      <c r="Y233" s="14">
        <v>6.1649803818041797E-2</v>
      </c>
      <c r="Z233" s="14">
        <v>2.22530942355679E-2</v>
      </c>
      <c r="AA233" s="14">
        <v>0.101753601136468</v>
      </c>
      <c r="AB233" s="14">
        <v>6.4164459715245703E-2</v>
      </c>
      <c r="AC233" s="14">
        <v>0.10940901638967999</v>
      </c>
      <c r="AD233" s="14">
        <v>8.2788139140642605E-2</v>
      </c>
      <c r="AE233" s="14"/>
      <c r="AF233" s="14">
        <v>5.6974140386068503E-2</v>
      </c>
      <c r="AG233" s="14">
        <v>6.1899645698984103E-2</v>
      </c>
      <c r="AH233" s="14">
        <v>5.9232936122458897E-2</v>
      </c>
      <c r="AI233" s="14">
        <v>7.6463286731597802E-2</v>
      </c>
      <c r="AJ233" s="14">
        <v>5.5000441987522998E-2</v>
      </c>
      <c r="AK233" s="14">
        <v>0.19265173988214801</v>
      </c>
      <c r="AL233" s="14"/>
      <c r="AM233" s="14">
        <v>5.7858276939660398E-2</v>
      </c>
      <c r="AN233" s="14">
        <v>0.110337372124779</v>
      </c>
      <c r="AO233" s="14">
        <v>6.8788346274967105E-2</v>
      </c>
      <c r="AP233" s="14">
        <v>5.57017459116316E-2</v>
      </c>
      <c r="AQ233" s="14">
        <v>0</v>
      </c>
      <c r="AR233" s="14"/>
      <c r="AS233" s="14">
        <v>3.1007238193079701E-2</v>
      </c>
      <c r="AT233" s="14">
        <v>9.8416713687541901E-2</v>
      </c>
      <c r="AU233" s="14"/>
      <c r="AV233" s="14">
        <v>3.26855835567917E-2</v>
      </c>
      <c r="AW233" s="14">
        <v>1.73698196937121E-2</v>
      </c>
      <c r="AX233" s="14">
        <v>2.5765986984939801E-2</v>
      </c>
      <c r="AY233" s="14"/>
      <c r="AZ233" s="14">
        <v>0</v>
      </c>
      <c r="BA233" s="14">
        <v>0</v>
      </c>
      <c r="BB233" s="14">
        <v>5.9632899747549102E-2</v>
      </c>
      <c r="BC233" s="14"/>
      <c r="BD233" s="14">
        <v>5.8418098891786403E-2</v>
      </c>
      <c r="BE233" s="14">
        <v>8.3049799193353702E-2</v>
      </c>
      <c r="BF233" s="14"/>
      <c r="BG233" s="14">
        <v>4.7590763543022399E-2</v>
      </c>
      <c r="BH233" s="14">
        <v>7.8359988400913294E-2</v>
      </c>
      <c r="BI233" s="14"/>
      <c r="BJ233" s="14">
        <v>6.7645130097197997E-2</v>
      </c>
      <c r="BK233" s="14">
        <v>7.4443453648900607E-2</v>
      </c>
      <c r="BL233" s="14"/>
      <c r="BM233" s="14">
        <v>6.8091471463166006E-2</v>
      </c>
      <c r="BN233" s="14">
        <v>7.6645803646113897E-2</v>
      </c>
      <c r="BO233" s="14"/>
      <c r="BP233" s="14">
        <v>6.1356791133417E-2</v>
      </c>
      <c r="BQ233" s="14">
        <v>7.6274235313253697E-2</v>
      </c>
      <c r="BR233" s="14"/>
      <c r="BS233" s="14">
        <v>2.12530923184064E-2</v>
      </c>
      <c r="BT233" s="14">
        <v>4.2870584807840097E-2</v>
      </c>
      <c r="BU233" s="14"/>
      <c r="BV233" s="14">
        <v>0</v>
      </c>
      <c r="BW233" s="14">
        <v>2.8722199662833101E-2</v>
      </c>
      <c r="BX233" s="14"/>
      <c r="BY233" s="14">
        <v>3.8037470755672903E-2</v>
      </c>
      <c r="BZ233" s="14">
        <v>7.6628742465408101E-2</v>
      </c>
      <c r="CA233" s="14"/>
      <c r="CB233" s="14">
        <v>4.4665249963381802E-2</v>
      </c>
      <c r="CC233" s="14">
        <v>8.9206880108343406E-2</v>
      </c>
    </row>
    <row r="234" spans="2:81" x14ac:dyDescent="0.3">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c r="CA234" s="14"/>
      <c r="CB234" s="14"/>
      <c r="CC234" s="14"/>
    </row>
    <row r="235" spans="2:81" x14ac:dyDescent="0.3">
      <c r="B235" s="6" t="s">
        <v>190</v>
      </c>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row>
    <row r="236" spans="2:81" x14ac:dyDescent="0.3">
      <c r="B236" s="24" t="s">
        <v>97</v>
      </c>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row>
    <row r="237" spans="2:81" x14ac:dyDescent="0.3">
      <c r="B237" t="s">
        <v>175</v>
      </c>
      <c r="C237" s="14">
        <v>0.55422930897584399</v>
      </c>
      <c r="D237" s="14">
        <v>0.53602592486397205</v>
      </c>
      <c r="E237" s="14">
        <v>0.57308250734351696</v>
      </c>
      <c r="F237" s="14"/>
      <c r="G237" s="14">
        <v>0.23771258031623399</v>
      </c>
      <c r="H237" s="14">
        <v>0.46687276864241001</v>
      </c>
      <c r="I237" s="14">
        <v>0.50914246495530202</v>
      </c>
      <c r="J237" s="14">
        <v>0.62559952510999595</v>
      </c>
      <c r="K237" s="14">
        <v>0.66594048104126102</v>
      </c>
      <c r="L237" s="14">
        <v>0.74023416554000498</v>
      </c>
      <c r="M237" s="14"/>
      <c r="N237" s="14">
        <v>0.53899313397920301</v>
      </c>
      <c r="O237" s="14">
        <v>0.569741858794102</v>
      </c>
      <c r="P237" s="14">
        <v>0.50875128732633801</v>
      </c>
      <c r="Q237" s="14">
        <v>0.59172454503687</v>
      </c>
      <c r="R237" s="14"/>
      <c r="S237" s="14">
        <v>0.43535174026483198</v>
      </c>
      <c r="T237" s="14">
        <v>0.66820267439896597</v>
      </c>
      <c r="U237" s="14">
        <v>0.52182765038191703</v>
      </c>
      <c r="V237" s="14">
        <v>0.46251253699622802</v>
      </c>
      <c r="W237" s="14">
        <v>0.46247015178964201</v>
      </c>
      <c r="X237" s="14">
        <v>0.63274978206203403</v>
      </c>
      <c r="Y237" s="14">
        <v>0.68621904994012495</v>
      </c>
      <c r="Z237" s="14">
        <v>0.52920749976052095</v>
      </c>
      <c r="AA237" s="14">
        <v>0.51006533324710601</v>
      </c>
      <c r="AB237" s="14">
        <v>0.54200017241290399</v>
      </c>
      <c r="AC237" s="14">
        <v>0.54975325109738804</v>
      </c>
      <c r="AD237" s="14">
        <v>0.84433982124115403</v>
      </c>
      <c r="AE237" s="14"/>
      <c r="AF237" s="14">
        <v>0.474645584963378</v>
      </c>
      <c r="AG237" s="14">
        <v>0.65811208264926302</v>
      </c>
      <c r="AH237" s="14">
        <v>0.57679349407192704</v>
      </c>
      <c r="AI237" s="14">
        <v>0.564479556154173</v>
      </c>
      <c r="AJ237" s="14">
        <v>0.42413432353036001</v>
      </c>
      <c r="AK237" s="14">
        <v>0.64354288434602502</v>
      </c>
      <c r="AL237" s="14"/>
      <c r="AM237" s="14">
        <v>0.66967144409673396</v>
      </c>
      <c r="AN237" s="14">
        <v>0.57739023645157705</v>
      </c>
      <c r="AO237" s="14">
        <v>0.49185861455954799</v>
      </c>
      <c r="AP237" s="14">
        <v>0.45053807707390597</v>
      </c>
      <c r="AQ237" s="14">
        <v>0.336309600014845</v>
      </c>
      <c r="AR237" s="14"/>
      <c r="AS237" s="14">
        <v>0</v>
      </c>
      <c r="AT237" s="14">
        <v>0.90058464806722005</v>
      </c>
      <c r="AU237" s="14"/>
      <c r="AV237" s="14">
        <v>0</v>
      </c>
      <c r="AW237" s="14">
        <v>0</v>
      </c>
      <c r="AX237" s="14">
        <v>0</v>
      </c>
      <c r="AY237" s="14"/>
      <c r="AZ237" s="14">
        <v>0</v>
      </c>
      <c r="BA237" s="14">
        <v>0</v>
      </c>
      <c r="BB237" s="14">
        <v>0</v>
      </c>
      <c r="BC237" s="14"/>
      <c r="BD237" s="14">
        <v>0.41358711233574103</v>
      </c>
      <c r="BE237" s="14">
        <v>0.64630756548692703</v>
      </c>
      <c r="BF237" s="14"/>
      <c r="BG237" s="14">
        <v>0.33518665537120601</v>
      </c>
      <c r="BH237" s="14">
        <v>0.59578847093438203</v>
      </c>
      <c r="BI237" s="14"/>
      <c r="BJ237" s="14">
        <v>0.42074214954220601</v>
      </c>
      <c r="BK237" s="14">
        <v>0.57243427819548298</v>
      </c>
      <c r="BL237" s="14"/>
      <c r="BM237" s="14">
        <v>0.30417160611280297</v>
      </c>
      <c r="BN237" s="14">
        <v>0.58031908207008898</v>
      </c>
      <c r="BO237" s="14"/>
      <c r="BP237" s="14">
        <v>0.44649930798111498</v>
      </c>
      <c r="BQ237" s="14">
        <v>0.58775638415980103</v>
      </c>
      <c r="BR237" s="14"/>
      <c r="BS237" s="14">
        <v>0</v>
      </c>
      <c r="BT237" s="14">
        <v>0</v>
      </c>
      <c r="BU237" s="14"/>
      <c r="BV237" s="14">
        <v>0</v>
      </c>
      <c r="BW237" s="14">
        <v>0</v>
      </c>
      <c r="BX237" s="14"/>
      <c r="BY237" s="14">
        <v>0.43754596115554101</v>
      </c>
      <c r="BZ237" s="14">
        <v>0.56870550605386705</v>
      </c>
      <c r="CA237" s="14"/>
      <c r="CB237" s="14">
        <v>0.45677774195881299</v>
      </c>
      <c r="CC237" s="14">
        <v>0.61308388137968495</v>
      </c>
    </row>
    <row r="238" spans="2:81" x14ac:dyDescent="0.3">
      <c r="B238" t="s">
        <v>176</v>
      </c>
      <c r="C238" s="14">
        <v>0.203600455778152</v>
      </c>
      <c r="D238" s="14">
        <v>0.205681313320492</v>
      </c>
      <c r="E238" s="14">
        <v>0.20001828897506599</v>
      </c>
      <c r="F238" s="14"/>
      <c r="G238" s="14">
        <v>0.40403660112110501</v>
      </c>
      <c r="H238" s="14">
        <v>0.25708161055683398</v>
      </c>
      <c r="I238" s="14">
        <v>0.23899792129792</v>
      </c>
      <c r="J238" s="14">
        <v>0.15486270540913499</v>
      </c>
      <c r="K238" s="14">
        <v>0.125414651169276</v>
      </c>
      <c r="L238" s="14">
        <v>8.9620729787978207E-2</v>
      </c>
      <c r="M238" s="14"/>
      <c r="N238" s="14">
        <v>0.18452325673616199</v>
      </c>
      <c r="O238" s="14">
        <v>0.19003291986411899</v>
      </c>
      <c r="P238" s="14">
        <v>0.28096572400297598</v>
      </c>
      <c r="Q238" s="14">
        <v>0.17355174688675501</v>
      </c>
      <c r="R238" s="14"/>
      <c r="S238" s="14">
        <v>0.25833620268949498</v>
      </c>
      <c r="T238" s="14">
        <v>0.15427933090830301</v>
      </c>
      <c r="U238" s="14">
        <v>0.20822123476902901</v>
      </c>
      <c r="V238" s="14">
        <v>0.25424536209823101</v>
      </c>
      <c r="W238" s="14">
        <v>0.17762837848607599</v>
      </c>
      <c r="X238" s="14">
        <v>0.18823247185761099</v>
      </c>
      <c r="Y238" s="14">
        <v>0.101429535680344</v>
      </c>
      <c r="Z238" s="14">
        <v>0.31415641162355101</v>
      </c>
      <c r="AA238" s="14">
        <v>0.23268902586610499</v>
      </c>
      <c r="AB238" s="14">
        <v>0.239286375738854</v>
      </c>
      <c r="AC238" s="14">
        <v>0.213543916844014</v>
      </c>
      <c r="AD238" s="14">
        <v>0</v>
      </c>
      <c r="AE238" s="14"/>
      <c r="AF238" s="14">
        <v>0.226263170418186</v>
      </c>
      <c r="AG238" s="14">
        <v>0.119750868532232</v>
      </c>
      <c r="AH238" s="14">
        <v>0.22565177828036501</v>
      </c>
      <c r="AI238" s="14">
        <v>0.21232398669760799</v>
      </c>
      <c r="AJ238" s="14">
        <v>0.309992199866927</v>
      </c>
      <c r="AK238" s="14">
        <v>0.143503213248591</v>
      </c>
      <c r="AL238" s="14"/>
      <c r="AM238" s="14">
        <v>0.14006967218802399</v>
      </c>
      <c r="AN238" s="14">
        <v>0.18709181607052899</v>
      </c>
      <c r="AO238" s="14">
        <v>0.222923020197734</v>
      </c>
      <c r="AP238" s="14">
        <v>0.25379440261496899</v>
      </c>
      <c r="AQ238" s="14">
        <v>0.162357191419643</v>
      </c>
      <c r="AR238" s="14"/>
      <c r="AS238" s="14">
        <v>0.53996276687237998</v>
      </c>
      <c r="AT238" s="14">
        <v>1.52629767979067E-3</v>
      </c>
      <c r="AU238" s="14"/>
      <c r="AV238" s="14">
        <v>0.41753907770474702</v>
      </c>
      <c r="AW238" s="14">
        <v>0.272788077112258</v>
      </c>
      <c r="AX238" s="14">
        <v>0.569551524436962</v>
      </c>
      <c r="AY238" s="14"/>
      <c r="AZ238" s="14">
        <v>0.59877366307833702</v>
      </c>
      <c r="BA238" s="14">
        <v>0.26942464702644597</v>
      </c>
      <c r="BB238" s="14">
        <v>0.28796423477615002</v>
      </c>
      <c r="BC238" s="14"/>
      <c r="BD238" s="14">
        <v>0.29048091366877499</v>
      </c>
      <c r="BE238" s="14">
        <v>0.146493853223543</v>
      </c>
      <c r="BF238" s="14"/>
      <c r="BG238" s="14">
        <v>0.29999934539517997</v>
      </c>
      <c r="BH238" s="14">
        <v>0.185853763376155</v>
      </c>
      <c r="BI238" s="14"/>
      <c r="BJ238" s="14">
        <v>0.281131157966936</v>
      </c>
      <c r="BK238" s="14">
        <v>0.193295936426823</v>
      </c>
      <c r="BL238" s="14"/>
      <c r="BM238" s="14">
        <v>0.41304857199123601</v>
      </c>
      <c r="BN238" s="14">
        <v>0.17852810484850101</v>
      </c>
      <c r="BO238" s="14"/>
      <c r="BP238" s="14">
        <v>0.27875198945267798</v>
      </c>
      <c r="BQ238" s="14">
        <v>0.18091709262942399</v>
      </c>
      <c r="BR238" s="14"/>
      <c r="BS238" s="14">
        <v>0.64590715837454205</v>
      </c>
      <c r="BT238" s="14">
        <v>0.33501474839954098</v>
      </c>
      <c r="BU238" s="14"/>
      <c r="BV238" s="14">
        <v>0.64474417552562002</v>
      </c>
      <c r="BW238" s="14">
        <v>0.64631587272105595</v>
      </c>
      <c r="BX238" s="14"/>
      <c r="BY238" s="14">
        <v>0.28402474264893901</v>
      </c>
      <c r="BZ238" s="14">
        <v>0.195879078307234</v>
      </c>
      <c r="CA238" s="14"/>
      <c r="CB238" s="14">
        <v>0.26839039195951397</v>
      </c>
      <c r="CC238" s="14">
        <v>0.171419727636447</v>
      </c>
    </row>
    <row r="239" spans="2:81" x14ac:dyDescent="0.3">
      <c r="B239" t="s">
        <v>177</v>
      </c>
      <c r="C239" s="14">
        <v>0.14493170765149499</v>
      </c>
      <c r="D239" s="14">
        <v>0.167187548485207</v>
      </c>
      <c r="E239" s="14">
        <v>0.123482647902821</v>
      </c>
      <c r="F239" s="14"/>
      <c r="G239" s="14">
        <v>0.27605072192420999</v>
      </c>
      <c r="H239" s="14">
        <v>0.12944755977038999</v>
      </c>
      <c r="I239" s="14">
        <v>0.16610888710550401</v>
      </c>
      <c r="J239" s="14">
        <v>0.134678062333911</v>
      </c>
      <c r="K239" s="14">
        <v>0.12343214772760901</v>
      </c>
      <c r="L239" s="14">
        <v>7.5344681119953502E-2</v>
      </c>
      <c r="M239" s="14"/>
      <c r="N239" s="14">
        <v>0.186399913619748</v>
      </c>
      <c r="O239" s="14">
        <v>0.14621875131383499</v>
      </c>
      <c r="P239" s="14">
        <v>0.14064920110444901</v>
      </c>
      <c r="Q239" s="14">
        <v>0.10506011465243099</v>
      </c>
      <c r="R239" s="14"/>
      <c r="S239" s="14">
        <v>0.21542566044457001</v>
      </c>
      <c r="T239" s="14">
        <v>0.104483461213672</v>
      </c>
      <c r="U239" s="14">
        <v>0.17075401034990201</v>
      </c>
      <c r="V239" s="14">
        <v>0.19446383039159301</v>
      </c>
      <c r="W239" s="14">
        <v>0.23810592223284399</v>
      </c>
      <c r="X239" s="14">
        <v>8.6550094448797105E-2</v>
      </c>
      <c r="Y239" s="14">
        <v>3.5632696820125501E-2</v>
      </c>
      <c r="Z239" s="14">
        <v>8.9729244614252399E-2</v>
      </c>
      <c r="AA239" s="14">
        <v>0.15865929736130699</v>
      </c>
      <c r="AB239" s="14">
        <v>0.157225693774388</v>
      </c>
      <c r="AC239" s="14">
        <v>0.125877567589218</v>
      </c>
      <c r="AD239" s="14">
        <v>3.9656134095053801E-2</v>
      </c>
      <c r="AE239" s="14"/>
      <c r="AF239" s="14">
        <v>0.17741445001449099</v>
      </c>
      <c r="AG239" s="14">
        <v>0.12410101891297499</v>
      </c>
      <c r="AH239" s="14">
        <v>0.14205522548164101</v>
      </c>
      <c r="AI239" s="14">
        <v>0.18571112454649399</v>
      </c>
      <c r="AJ239" s="14">
        <v>0.117862902513343</v>
      </c>
      <c r="AK239" s="14">
        <v>8.1358363146839294E-2</v>
      </c>
      <c r="AL239" s="14"/>
      <c r="AM239" s="14">
        <v>9.7589704304109307E-2</v>
      </c>
      <c r="AN239" s="14">
        <v>0.113473954368997</v>
      </c>
      <c r="AO239" s="14">
        <v>0.16085999070798701</v>
      </c>
      <c r="AP239" s="14">
        <v>0.22629462314614501</v>
      </c>
      <c r="AQ239" s="14">
        <v>0.181646490000515</v>
      </c>
      <c r="AR239" s="14"/>
      <c r="AS239" s="14">
        <v>0.24137288403341001</v>
      </c>
      <c r="AT239" s="14">
        <v>8.8296493421824704E-2</v>
      </c>
      <c r="AU239" s="14"/>
      <c r="AV239" s="14">
        <v>0.26445104510434703</v>
      </c>
      <c r="AW239" s="14">
        <v>0.42977572788442697</v>
      </c>
      <c r="AX239" s="14">
        <v>0.36467380379094599</v>
      </c>
      <c r="AY239" s="14"/>
      <c r="AZ239" s="14">
        <v>0.23564913817796801</v>
      </c>
      <c r="BA239" s="14">
        <v>0.245758247380371</v>
      </c>
      <c r="BB239" s="14">
        <v>0.312204743647923</v>
      </c>
      <c r="BC239" s="14"/>
      <c r="BD239" s="14">
        <v>0.17431926918468299</v>
      </c>
      <c r="BE239" s="14">
        <v>0.12585484412114001</v>
      </c>
      <c r="BF239" s="14"/>
      <c r="BG239" s="14">
        <v>0.25669333551611401</v>
      </c>
      <c r="BH239" s="14">
        <v>0.122776370467547</v>
      </c>
      <c r="BI239" s="14"/>
      <c r="BJ239" s="14">
        <v>0.18651927385738001</v>
      </c>
      <c r="BK239" s="14">
        <v>0.13518305552485499</v>
      </c>
      <c r="BL239" s="14"/>
      <c r="BM239" s="14">
        <v>0.16516224440268701</v>
      </c>
      <c r="BN239" s="14">
        <v>0.140438264266632</v>
      </c>
      <c r="BO239" s="14"/>
      <c r="BP239" s="14">
        <v>0.142614089768933</v>
      </c>
      <c r="BQ239" s="14">
        <v>0.14577643172014601</v>
      </c>
      <c r="BR239" s="14"/>
      <c r="BS239" s="14">
        <v>0.29314355351459298</v>
      </c>
      <c r="BT239" s="14">
        <v>0.360499190969714</v>
      </c>
      <c r="BU239" s="14"/>
      <c r="BV239" s="14">
        <v>0.47484048648224703</v>
      </c>
      <c r="BW239" s="14">
        <v>0.22928866236949699</v>
      </c>
      <c r="BX239" s="14"/>
      <c r="BY239" s="14">
        <v>0.187991065404019</v>
      </c>
      <c r="BZ239" s="14">
        <v>0.14173897369256799</v>
      </c>
      <c r="CA239" s="14"/>
      <c r="CB239" s="14">
        <v>0.15409390388649</v>
      </c>
      <c r="CC239" s="14">
        <v>0.13863929033946501</v>
      </c>
    </row>
    <row r="240" spans="2:81" x14ac:dyDescent="0.3">
      <c r="B240" t="s">
        <v>178</v>
      </c>
      <c r="C240" s="14">
        <v>9.7784131973336796E-2</v>
      </c>
      <c r="D240" s="14">
        <v>0.113833040216679</v>
      </c>
      <c r="E240" s="14">
        <v>8.2303904957370499E-2</v>
      </c>
      <c r="F240" s="14"/>
      <c r="G240" s="14">
        <v>0.213537327423199</v>
      </c>
      <c r="H240" s="14">
        <v>0.16159828662245401</v>
      </c>
      <c r="I240" s="14">
        <v>0.116504042850908</v>
      </c>
      <c r="J240" s="14">
        <v>3.24885032238941E-2</v>
      </c>
      <c r="K240" s="14">
        <v>4.3727923736514102E-2</v>
      </c>
      <c r="L240" s="14">
        <v>4.2916654573464399E-2</v>
      </c>
      <c r="M240" s="14"/>
      <c r="N240" s="14">
        <v>0.116850447791454</v>
      </c>
      <c r="O240" s="14">
        <v>7.8364408477271094E-2</v>
      </c>
      <c r="P240" s="14">
        <v>0.11753035173805799</v>
      </c>
      <c r="Q240" s="14">
        <v>8.1628569297358206E-2</v>
      </c>
      <c r="R240" s="14"/>
      <c r="S240" s="14">
        <v>0.15342451186110601</v>
      </c>
      <c r="T240" s="14">
        <v>7.3011815273203398E-2</v>
      </c>
      <c r="U240" s="14">
        <v>0.122720510978476</v>
      </c>
      <c r="V240" s="14">
        <v>0.121317516010833</v>
      </c>
      <c r="W240" s="14">
        <v>8.37699905132019E-2</v>
      </c>
      <c r="X240" s="14">
        <v>7.0601675367310102E-2</v>
      </c>
      <c r="Y240" s="14">
        <v>4.8520797256413298E-2</v>
      </c>
      <c r="Z240" s="14">
        <v>0.114719005774385</v>
      </c>
      <c r="AA240" s="14">
        <v>8.3060392127613E-2</v>
      </c>
      <c r="AB240" s="14">
        <v>0.10706270929520501</v>
      </c>
      <c r="AC240" s="14">
        <v>0.109124383376124</v>
      </c>
      <c r="AD240" s="14">
        <v>3.9590425588372599E-2</v>
      </c>
      <c r="AE240" s="14"/>
      <c r="AF240" s="14">
        <v>0.13289993003075801</v>
      </c>
      <c r="AG240" s="14">
        <v>7.5739949649544794E-2</v>
      </c>
      <c r="AH240" s="14">
        <v>8.0573791557984706E-2</v>
      </c>
      <c r="AI240" s="14">
        <v>8.7055773730554398E-2</v>
      </c>
      <c r="AJ240" s="14">
        <v>0.172298745124882</v>
      </c>
      <c r="AK240" s="14">
        <v>4.8839002801311301E-2</v>
      </c>
      <c r="AL240" s="14"/>
      <c r="AM240" s="14">
        <v>3.04120721697363E-2</v>
      </c>
      <c r="AN240" s="14">
        <v>9.6564741962037404E-2</v>
      </c>
      <c r="AO240" s="14">
        <v>0.14585654495995501</v>
      </c>
      <c r="AP240" s="14">
        <v>0.12147032295766499</v>
      </c>
      <c r="AQ240" s="14">
        <v>0.17675213634324499</v>
      </c>
      <c r="AR240" s="14"/>
      <c r="AS240" s="14">
        <v>0.25802973099399401</v>
      </c>
      <c r="AT240" s="14">
        <v>1.52629767979067E-3</v>
      </c>
      <c r="AU240" s="14"/>
      <c r="AV240" s="14">
        <v>0.305371568169306</v>
      </c>
      <c r="AW240" s="14">
        <v>0.184118454547474</v>
      </c>
      <c r="AX240" s="14">
        <v>0.17058806525120701</v>
      </c>
      <c r="AY240" s="14"/>
      <c r="AZ240" s="14">
        <v>0.26756244367620402</v>
      </c>
      <c r="BA240" s="14">
        <v>0.28961232278126597</v>
      </c>
      <c r="BB240" s="14">
        <v>0.24837834817489499</v>
      </c>
      <c r="BC240" s="14"/>
      <c r="BD240" s="14">
        <v>0.126416505292715</v>
      </c>
      <c r="BE240" s="14">
        <v>7.9060709650194405E-2</v>
      </c>
      <c r="BF240" s="14"/>
      <c r="BG240" s="14">
        <v>0.17361827097490901</v>
      </c>
      <c r="BH240" s="14">
        <v>8.3532465035973502E-2</v>
      </c>
      <c r="BI240" s="14"/>
      <c r="BJ240" s="14">
        <v>0.18742108770334101</v>
      </c>
      <c r="BK240" s="14">
        <v>8.7129724999003705E-2</v>
      </c>
      <c r="BL240" s="14"/>
      <c r="BM240" s="14">
        <v>0.18141052889908599</v>
      </c>
      <c r="BN240" s="14">
        <v>8.8455660099366604E-2</v>
      </c>
      <c r="BO240" s="14"/>
      <c r="BP240" s="14">
        <v>8.4757241440359996E-2</v>
      </c>
      <c r="BQ240" s="14">
        <v>0.101816534082214</v>
      </c>
      <c r="BR240" s="14"/>
      <c r="BS240" s="14">
        <v>0.270942967734708</v>
      </c>
      <c r="BT240" s="14">
        <v>0.189653927242842</v>
      </c>
      <c r="BU240" s="14"/>
      <c r="BV240" s="14">
        <v>0.30196534179470702</v>
      </c>
      <c r="BW240" s="14">
        <v>0.26004058052151102</v>
      </c>
      <c r="BX240" s="14"/>
      <c r="BY240" s="14">
        <v>0.134655187063594</v>
      </c>
      <c r="BZ240" s="14">
        <v>9.2641920654254695E-2</v>
      </c>
      <c r="CA240" s="14"/>
      <c r="CB240" s="14">
        <v>0.13776974358039701</v>
      </c>
      <c r="CC240" s="14">
        <v>7.3224791679491197E-2</v>
      </c>
    </row>
    <row r="241" spans="2:81" x14ac:dyDescent="0.3">
      <c r="B241" t="s">
        <v>179</v>
      </c>
      <c r="C241" s="14">
        <v>9.5307397319027598E-2</v>
      </c>
      <c r="D241" s="14">
        <v>0.104620064941392</v>
      </c>
      <c r="E241" s="14">
        <v>8.6399794925689902E-2</v>
      </c>
      <c r="F241" s="14"/>
      <c r="G241" s="14">
        <v>0.122773204574199</v>
      </c>
      <c r="H241" s="14">
        <v>0.13365198424381999</v>
      </c>
      <c r="I241" s="14">
        <v>0.13022983905160801</v>
      </c>
      <c r="J241" s="14">
        <v>9.7783709870802593E-2</v>
      </c>
      <c r="K241" s="14">
        <v>6.5005725939066505E-2</v>
      </c>
      <c r="L241" s="14">
        <v>3.5715858653881799E-2</v>
      </c>
      <c r="M241" s="14"/>
      <c r="N241" s="14">
        <v>0.10818813742087199</v>
      </c>
      <c r="O241" s="14">
        <v>7.8087370389946398E-2</v>
      </c>
      <c r="P241" s="14">
        <v>0.119972956596107</v>
      </c>
      <c r="Q241" s="14">
        <v>7.9172030056852402E-2</v>
      </c>
      <c r="R241" s="14"/>
      <c r="S241" s="14">
        <v>0.146811544127255</v>
      </c>
      <c r="T241" s="14">
        <v>4.3713751865054599E-2</v>
      </c>
      <c r="U241" s="14">
        <v>0.123847447993314</v>
      </c>
      <c r="V241" s="14">
        <v>0.111883174127382</v>
      </c>
      <c r="W241" s="14">
        <v>0.13730664120976899</v>
      </c>
      <c r="X241" s="14">
        <v>8.5397308558671101E-2</v>
      </c>
      <c r="Y241" s="14">
        <v>5.8777905648405099E-2</v>
      </c>
      <c r="Z241" s="14">
        <v>8.9279339166153396E-2</v>
      </c>
      <c r="AA241" s="14">
        <v>8.4445835585521101E-2</v>
      </c>
      <c r="AB241" s="14">
        <v>0.10368881156097599</v>
      </c>
      <c r="AC241" s="14">
        <v>7.3662323411894395E-2</v>
      </c>
      <c r="AD241" s="14">
        <v>3.9590425588372599E-2</v>
      </c>
      <c r="AE241" s="14"/>
      <c r="AF241" s="14">
        <v>0.13916176789873599</v>
      </c>
      <c r="AG241" s="14">
        <v>9.5819271515361903E-2</v>
      </c>
      <c r="AH241" s="14">
        <v>6.6411275440411296E-2</v>
      </c>
      <c r="AI241" s="14">
        <v>9.4503990621362693E-2</v>
      </c>
      <c r="AJ241" s="14">
        <v>9.4276990937485594E-2</v>
      </c>
      <c r="AK241" s="14">
        <v>5.8614221703106199E-2</v>
      </c>
      <c r="AL241" s="14"/>
      <c r="AM241" s="14">
        <v>6.3159096544882998E-2</v>
      </c>
      <c r="AN241" s="14">
        <v>0.106522287525719</v>
      </c>
      <c r="AO241" s="14">
        <v>0.122473050054432</v>
      </c>
      <c r="AP241" s="14">
        <v>9.0393091106300005E-2</v>
      </c>
      <c r="AQ241" s="14">
        <v>0.14641583098343799</v>
      </c>
      <c r="AR241" s="14"/>
      <c r="AS241" s="14">
        <v>0.25393344714360899</v>
      </c>
      <c r="AT241" s="14">
        <v>0</v>
      </c>
      <c r="AU241" s="14"/>
      <c r="AV241" s="14">
        <v>0.27563529719542101</v>
      </c>
      <c r="AW241" s="14">
        <v>0.19987325808655201</v>
      </c>
      <c r="AX241" s="14">
        <v>0.180159395079667</v>
      </c>
      <c r="AY241" s="14"/>
      <c r="AZ241" s="14">
        <v>0.18090728417676</v>
      </c>
      <c r="BA241" s="14">
        <v>0.30183599723418097</v>
      </c>
      <c r="BB241" s="14">
        <v>0.25726260872545997</v>
      </c>
      <c r="BC241" s="14"/>
      <c r="BD241" s="14">
        <v>0.12526087570324199</v>
      </c>
      <c r="BE241" s="14">
        <v>7.5698056942836295E-2</v>
      </c>
      <c r="BF241" s="14"/>
      <c r="BG241" s="14">
        <v>0.15051387420714399</v>
      </c>
      <c r="BH241" s="14">
        <v>8.5044802010318096E-2</v>
      </c>
      <c r="BI241" s="14"/>
      <c r="BJ241" s="14">
        <v>0.13838876820965601</v>
      </c>
      <c r="BK241" s="14">
        <v>9.1872705803682495E-2</v>
      </c>
      <c r="BL241" s="14"/>
      <c r="BM241" s="14">
        <v>0.118510949201531</v>
      </c>
      <c r="BN241" s="14">
        <v>9.4165863182689394E-2</v>
      </c>
      <c r="BO241" s="14"/>
      <c r="BP241" s="14">
        <v>0.11158671920626501</v>
      </c>
      <c r="BQ241" s="14">
        <v>9.1837198682514595E-2</v>
      </c>
      <c r="BR241" s="14"/>
      <c r="BS241" s="14">
        <v>0.228337500100459</v>
      </c>
      <c r="BT241" s="14">
        <v>0.21102251502747801</v>
      </c>
      <c r="BU241" s="14"/>
      <c r="BV241" s="14">
        <v>0.244276760418735</v>
      </c>
      <c r="BW241" s="14">
        <v>0.22273586601708101</v>
      </c>
      <c r="BX241" s="14"/>
      <c r="BY241" s="14">
        <v>0.13064876488723801</v>
      </c>
      <c r="BZ241" s="14">
        <v>9.0170698916701306E-2</v>
      </c>
      <c r="CA241" s="14"/>
      <c r="CB241" s="14">
        <v>0.15345848834647599</v>
      </c>
      <c r="CC241" s="14">
        <v>6.4467707195847601E-2</v>
      </c>
    </row>
    <row r="242" spans="2:81" x14ac:dyDescent="0.3">
      <c r="B242" t="s">
        <v>180</v>
      </c>
      <c r="C242" s="14">
        <v>5.8269216935649501E-2</v>
      </c>
      <c r="D242" s="14">
        <v>7.8367176664544597E-2</v>
      </c>
      <c r="E242" s="14">
        <v>3.8758463175164501E-2</v>
      </c>
      <c r="F242" s="14"/>
      <c r="G242" s="14">
        <v>0.21134935882060399</v>
      </c>
      <c r="H242" s="14">
        <v>4.9941277887010797E-2</v>
      </c>
      <c r="I242" s="14">
        <v>6.2784704791024895E-2</v>
      </c>
      <c r="J242" s="14">
        <v>2.65604050302507E-2</v>
      </c>
      <c r="K242" s="14">
        <v>2.0353696586055001E-2</v>
      </c>
      <c r="L242" s="14">
        <v>1.03221586165765E-2</v>
      </c>
      <c r="M242" s="14"/>
      <c r="N242" s="14">
        <v>5.2453728471830399E-2</v>
      </c>
      <c r="O242" s="14">
        <v>7.0650730486289295E-2</v>
      </c>
      <c r="P242" s="14">
        <v>5.8320553146013997E-2</v>
      </c>
      <c r="Q242" s="14">
        <v>5.2579351468308298E-2</v>
      </c>
      <c r="R242" s="14"/>
      <c r="S242" s="14">
        <v>8.7986007186771104E-2</v>
      </c>
      <c r="T242" s="14">
        <v>4.43762872236243E-2</v>
      </c>
      <c r="U242" s="14">
        <v>6.1907316665931397E-2</v>
      </c>
      <c r="V242" s="14">
        <v>5.7887935866246999E-2</v>
      </c>
      <c r="W242" s="14">
        <v>2.6869517489668301E-2</v>
      </c>
      <c r="X242" s="14">
        <v>4.2247262392488202E-2</v>
      </c>
      <c r="Y242" s="14">
        <v>2.35683579442591E-2</v>
      </c>
      <c r="Z242" s="14">
        <v>8.7737206299784196E-2</v>
      </c>
      <c r="AA242" s="14">
        <v>6.7851261051616693E-2</v>
      </c>
      <c r="AB242" s="14">
        <v>8.6458963825633006E-2</v>
      </c>
      <c r="AC242" s="14">
        <v>5.2753723117537801E-2</v>
      </c>
      <c r="AD242" s="14">
        <v>3.6334627661657203E-2</v>
      </c>
      <c r="AE242" s="14"/>
      <c r="AF242" s="14">
        <v>8.0416380339001503E-2</v>
      </c>
      <c r="AG242" s="14">
        <v>2.83861941514909E-2</v>
      </c>
      <c r="AH242" s="14">
        <v>3.6661755531669997E-2</v>
      </c>
      <c r="AI242" s="14">
        <v>5.40007035430407E-2</v>
      </c>
      <c r="AJ242" s="14">
        <v>0.115816982656181</v>
      </c>
      <c r="AK242" s="14">
        <v>2.1351804304192298E-2</v>
      </c>
      <c r="AL242" s="14"/>
      <c r="AM242" s="14">
        <v>1.2962749469337301E-2</v>
      </c>
      <c r="AN242" s="14">
        <v>6.5536716538846407E-2</v>
      </c>
      <c r="AO242" s="14">
        <v>8.1704447789394105E-2</v>
      </c>
      <c r="AP242" s="14">
        <v>3.3374916311440898E-2</v>
      </c>
      <c r="AQ242" s="14">
        <v>0.25041390293924898</v>
      </c>
      <c r="AR242" s="14"/>
      <c r="AS242" s="14">
        <v>0.152747676595646</v>
      </c>
      <c r="AT242" s="14">
        <v>1.52629767979067E-3</v>
      </c>
      <c r="AU242" s="14"/>
      <c r="AV242" s="14">
        <v>0.12902870445484499</v>
      </c>
      <c r="AW242" s="14">
        <v>0.130335428910097</v>
      </c>
      <c r="AX242" s="14">
        <v>0.14351698624307599</v>
      </c>
      <c r="AY242" s="14"/>
      <c r="AZ242" s="14">
        <v>0.159097110447872</v>
      </c>
      <c r="BA242" s="14">
        <v>0.20273520430335501</v>
      </c>
      <c r="BB242" s="14">
        <v>8.4396174511220001E-2</v>
      </c>
      <c r="BC242" s="14"/>
      <c r="BD242" s="14">
        <v>0.102997314626137</v>
      </c>
      <c r="BE242" s="14">
        <v>2.8722764155139E-2</v>
      </c>
      <c r="BF242" s="14"/>
      <c r="BG242" s="14">
        <v>0.12482888891348499</v>
      </c>
      <c r="BH242" s="14">
        <v>4.5632033665775E-2</v>
      </c>
      <c r="BI242" s="14"/>
      <c r="BJ242" s="14">
        <v>0.143693337207144</v>
      </c>
      <c r="BK242" s="14">
        <v>5.1829374957044497E-2</v>
      </c>
      <c r="BL242" s="14"/>
      <c r="BM242" s="14">
        <v>0.13092170706776701</v>
      </c>
      <c r="BN242" s="14">
        <v>4.7362521391564202E-2</v>
      </c>
      <c r="BO242" s="14"/>
      <c r="BP242" s="14">
        <v>6.6883357306452396E-2</v>
      </c>
      <c r="BQ242" s="14">
        <v>5.1947109412419999E-2</v>
      </c>
      <c r="BR242" s="14"/>
      <c r="BS242" s="14">
        <v>0.19256875439163099</v>
      </c>
      <c r="BT242" s="14">
        <v>9.0230684798145402E-2</v>
      </c>
      <c r="BU242" s="14"/>
      <c r="BV242" s="14">
        <v>0.23609213544758501</v>
      </c>
      <c r="BW242" s="14">
        <v>0.17727305999436099</v>
      </c>
      <c r="BX242" s="14"/>
      <c r="BY242" s="14">
        <v>0.141037201300898</v>
      </c>
      <c r="BZ242" s="14">
        <v>4.87878533780009E-2</v>
      </c>
      <c r="CA242" s="14"/>
      <c r="CB242" s="14">
        <v>9.2763831163618193E-2</v>
      </c>
      <c r="CC242" s="14">
        <v>3.8526914986338201E-2</v>
      </c>
    </row>
    <row r="243" spans="2:81" x14ac:dyDescent="0.3">
      <c r="B243" t="s">
        <v>181</v>
      </c>
      <c r="C243" s="14">
        <v>4.4797537773631102E-2</v>
      </c>
      <c r="D243" s="14">
        <v>4.3315387180727798E-2</v>
      </c>
      <c r="E243" s="14">
        <v>4.63319573539877E-2</v>
      </c>
      <c r="F243" s="14"/>
      <c r="G243" s="14">
        <v>7.14448074265496E-2</v>
      </c>
      <c r="H243" s="14">
        <v>4.4118231324927898E-2</v>
      </c>
      <c r="I243" s="14">
        <v>5.0402029638822503E-2</v>
      </c>
      <c r="J243" s="14">
        <v>3.2438029517744903E-2</v>
      </c>
      <c r="K243" s="14">
        <v>5.9229438743732203E-2</v>
      </c>
      <c r="L243" s="14">
        <v>2.3299978045334201E-2</v>
      </c>
      <c r="M243" s="14"/>
      <c r="N243" s="14">
        <v>4.8901671161570202E-2</v>
      </c>
      <c r="O243" s="14">
        <v>2.4896945984302501E-2</v>
      </c>
      <c r="P243" s="14">
        <v>5.6247801779212701E-2</v>
      </c>
      <c r="Q243" s="14">
        <v>4.7295571778925301E-2</v>
      </c>
      <c r="R243" s="14"/>
      <c r="S243" s="14">
        <v>7.0458517654232805E-2</v>
      </c>
      <c r="T243" s="14">
        <v>2.2904853092735E-2</v>
      </c>
      <c r="U243" s="14">
        <v>7.2033856584810999E-2</v>
      </c>
      <c r="V243" s="14">
        <v>3.2536841754991601E-2</v>
      </c>
      <c r="W243" s="14">
        <v>4.2922294506739803E-2</v>
      </c>
      <c r="X243" s="14">
        <v>5.3817761393830398E-2</v>
      </c>
      <c r="Y243" s="14">
        <v>4.6111200873099299E-2</v>
      </c>
      <c r="Z243" s="14">
        <v>0</v>
      </c>
      <c r="AA243" s="14">
        <v>6.5886667554317199E-2</v>
      </c>
      <c r="AB243" s="14">
        <v>1.89655552896986E-2</v>
      </c>
      <c r="AC243" s="14">
        <v>5.5038928263661198E-2</v>
      </c>
      <c r="AD243" s="14">
        <v>0</v>
      </c>
      <c r="AE243" s="14"/>
      <c r="AF243" s="14">
        <v>6.70001013965833E-2</v>
      </c>
      <c r="AG243" s="14">
        <v>4.2717133149723301E-2</v>
      </c>
      <c r="AH243" s="14">
        <v>2.08956181515552E-2</v>
      </c>
      <c r="AI243" s="14">
        <v>4.5624308668651102E-2</v>
      </c>
      <c r="AJ243" s="14">
        <v>3.5709214320351602E-2</v>
      </c>
      <c r="AK243" s="14">
        <v>5.7661835696313397E-2</v>
      </c>
      <c r="AL243" s="14"/>
      <c r="AM243" s="14">
        <v>4.0874856809181598E-2</v>
      </c>
      <c r="AN243" s="14">
        <v>3.3288962382121E-2</v>
      </c>
      <c r="AO243" s="14">
        <v>6.3358534990671497E-2</v>
      </c>
      <c r="AP243" s="14">
        <v>3.3585343813885497E-2</v>
      </c>
      <c r="AQ243" s="14">
        <v>0.12573392157073199</v>
      </c>
      <c r="AR243" s="14"/>
      <c r="AS243" s="14">
        <v>0.11935687586060099</v>
      </c>
      <c r="AT243" s="14">
        <v>0</v>
      </c>
      <c r="AU243" s="14"/>
      <c r="AV243" s="14">
        <v>0.19563803819699099</v>
      </c>
      <c r="AW243" s="14">
        <v>9.8440556764885501E-2</v>
      </c>
      <c r="AX243" s="14">
        <v>1.8654033681950601E-2</v>
      </c>
      <c r="AY243" s="14"/>
      <c r="AZ243" s="14">
        <v>0.148708336181852</v>
      </c>
      <c r="BA243" s="14">
        <v>0.202663773239734</v>
      </c>
      <c r="BB243" s="14">
        <v>0.18259185288809801</v>
      </c>
      <c r="BC243" s="14"/>
      <c r="BD243" s="14">
        <v>7.8920298522882196E-2</v>
      </c>
      <c r="BE243" s="14">
        <v>2.22578351452907E-2</v>
      </c>
      <c r="BF243" s="14"/>
      <c r="BG243" s="14">
        <v>9.4710130666297604E-2</v>
      </c>
      <c r="BH243" s="14">
        <v>3.53261477811177E-2</v>
      </c>
      <c r="BI243" s="14"/>
      <c r="BJ243" s="14">
        <v>0.103970914810892</v>
      </c>
      <c r="BK243" s="14">
        <v>4.0459489733311302E-2</v>
      </c>
      <c r="BL243" s="14"/>
      <c r="BM243" s="14">
        <v>8.8842148744406296E-2</v>
      </c>
      <c r="BN243" s="14">
        <v>4.0860067877306297E-2</v>
      </c>
      <c r="BO243" s="14"/>
      <c r="BP243" s="14">
        <v>5.8562133993086497E-2</v>
      </c>
      <c r="BQ243" s="14">
        <v>4.2182012557734898E-2</v>
      </c>
      <c r="BR243" s="14"/>
      <c r="BS243" s="14">
        <v>8.8754354443000505E-2</v>
      </c>
      <c r="BT243" s="14">
        <v>0.112786179749181</v>
      </c>
      <c r="BU243" s="14"/>
      <c r="BV243" s="14">
        <v>7.6970667206805801E-2</v>
      </c>
      <c r="BW243" s="14">
        <v>9.28955694512308E-2</v>
      </c>
      <c r="BX243" s="14"/>
      <c r="BY243" s="14">
        <v>6.4656595816662693E-2</v>
      </c>
      <c r="BZ243" s="14">
        <v>4.1124119676305498E-2</v>
      </c>
      <c r="CA243" s="14"/>
      <c r="CB243" s="14">
        <v>4.47924149137333E-2</v>
      </c>
      <c r="CC243" s="14">
        <v>3.9773537963012501E-2</v>
      </c>
    </row>
    <row r="244" spans="2:81" x14ac:dyDescent="0.3">
      <c r="B244" t="s">
        <v>182</v>
      </c>
      <c r="C244" s="14">
        <v>4.3876583347456498E-2</v>
      </c>
      <c r="D244" s="14">
        <v>3.32686063962069E-2</v>
      </c>
      <c r="E244" s="14">
        <v>5.43199118492039E-2</v>
      </c>
      <c r="F244" s="14"/>
      <c r="G244" s="14">
        <v>0.157036508815797</v>
      </c>
      <c r="H244" s="14">
        <v>6.5602659892705098E-2</v>
      </c>
      <c r="I244" s="14">
        <v>4.7391115737797598E-2</v>
      </c>
      <c r="J244" s="14">
        <v>5.1860559247972502E-3</v>
      </c>
      <c r="K244" s="14">
        <v>1.30119475532634E-2</v>
      </c>
      <c r="L244" s="14">
        <v>0</v>
      </c>
      <c r="M244" s="14"/>
      <c r="N244" s="14">
        <v>2.90148827736205E-2</v>
      </c>
      <c r="O244" s="14">
        <v>6.2819306180151205E-2</v>
      </c>
      <c r="P244" s="14">
        <v>4.43302216246984E-2</v>
      </c>
      <c r="Q244" s="14">
        <v>4.0538180451804302E-2</v>
      </c>
      <c r="R244" s="14"/>
      <c r="S244" s="14">
        <v>0.122261715721105</v>
      </c>
      <c r="T244" s="14">
        <v>4.3244293378956501E-2</v>
      </c>
      <c r="U244" s="14">
        <v>6.0415588339186102E-2</v>
      </c>
      <c r="V244" s="14">
        <v>3.4858155905418103E-2</v>
      </c>
      <c r="W244" s="14">
        <v>1.35703875644107E-2</v>
      </c>
      <c r="X244" s="14">
        <v>2.9809125126246099E-2</v>
      </c>
      <c r="Y244" s="14">
        <v>2.3893669750022401E-2</v>
      </c>
      <c r="Z244" s="14">
        <v>0</v>
      </c>
      <c r="AA244" s="14">
        <v>4.32578477183009E-2</v>
      </c>
      <c r="AB244" s="14">
        <v>2.27084164490408E-2</v>
      </c>
      <c r="AC244" s="14">
        <v>1.6759608871099299E-2</v>
      </c>
      <c r="AD244" s="14">
        <v>0</v>
      </c>
      <c r="AE244" s="14"/>
      <c r="AF244" s="14">
        <v>7.2723082977022097E-2</v>
      </c>
      <c r="AG244" s="14">
        <v>1.8003317759073399E-2</v>
      </c>
      <c r="AH244" s="14">
        <v>5.92793091767123E-2</v>
      </c>
      <c r="AI244" s="14">
        <v>3.09132584208444E-2</v>
      </c>
      <c r="AJ244" s="14">
        <v>6.7326176326358997E-2</v>
      </c>
      <c r="AK244" s="14">
        <v>3.0520720259729701E-2</v>
      </c>
      <c r="AL244" s="14"/>
      <c r="AM244" s="14">
        <v>2.9923253786614298E-2</v>
      </c>
      <c r="AN244" s="14">
        <v>2.10077238177016E-2</v>
      </c>
      <c r="AO244" s="14">
        <v>7.4723271610863798E-2</v>
      </c>
      <c r="AP244" s="14">
        <v>4.0554073967217802E-2</v>
      </c>
      <c r="AQ244" s="14">
        <v>4.9768705172837199E-2</v>
      </c>
      <c r="AR244" s="14"/>
      <c r="AS244" s="14">
        <v>0.114400484632247</v>
      </c>
      <c r="AT244" s="14">
        <v>1.52629767979067E-3</v>
      </c>
      <c r="AU244" s="14"/>
      <c r="AV244" s="14">
        <v>0.10569752808047</v>
      </c>
      <c r="AW244" s="14">
        <v>4.5229004836431497E-2</v>
      </c>
      <c r="AX244" s="14">
        <v>0.111161640330845</v>
      </c>
      <c r="AY244" s="14"/>
      <c r="AZ244" s="14">
        <v>9.8554067560115005E-2</v>
      </c>
      <c r="BA244" s="14">
        <v>7.9434967656581604E-2</v>
      </c>
      <c r="BB244" s="14">
        <v>5.8718203554818799E-2</v>
      </c>
      <c r="BC244" s="14"/>
      <c r="BD244" s="14">
        <v>7.1606705911625795E-2</v>
      </c>
      <c r="BE244" s="14">
        <v>2.5583057614914501E-2</v>
      </c>
      <c r="BF244" s="14"/>
      <c r="BG244" s="14">
        <v>9.13009174466137E-2</v>
      </c>
      <c r="BH244" s="14">
        <v>3.4883483101354203E-2</v>
      </c>
      <c r="BI244" s="14"/>
      <c r="BJ244" s="14">
        <v>7.96723046401E-2</v>
      </c>
      <c r="BK244" s="14">
        <v>4.0913555599158602E-2</v>
      </c>
      <c r="BL244" s="14"/>
      <c r="BM244" s="14">
        <v>9.6355293625974905E-2</v>
      </c>
      <c r="BN244" s="14">
        <v>3.5828069091689903E-2</v>
      </c>
      <c r="BO244" s="14"/>
      <c r="BP244" s="14">
        <v>5.2239334170444997E-2</v>
      </c>
      <c r="BQ244" s="14">
        <v>4.0007771592538897E-2</v>
      </c>
      <c r="BR244" s="14"/>
      <c r="BS244" s="14">
        <v>0.13930083231471299</v>
      </c>
      <c r="BT244" s="14">
        <v>7.2119432919488996E-2</v>
      </c>
      <c r="BU244" s="14"/>
      <c r="BV244" s="14">
        <v>0.19018871104907401</v>
      </c>
      <c r="BW244" s="14">
        <v>0.121416986373483</v>
      </c>
      <c r="BX244" s="14"/>
      <c r="BY244" s="14">
        <v>7.85930675561968E-2</v>
      </c>
      <c r="BZ244" s="14">
        <v>4.0549449862544801E-2</v>
      </c>
      <c r="CA244" s="14"/>
      <c r="CB244" s="14">
        <v>4.9976745488507703E-2</v>
      </c>
      <c r="CC244" s="14">
        <v>4.0127860663680598E-2</v>
      </c>
    </row>
    <row r="245" spans="2:81" x14ac:dyDescent="0.3">
      <c r="B245" t="s">
        <v>183</v>
      </c>
      <c r="C245" s="14">
        <v>3.1461248376430599E-2</v>
      </c>
      <c r="D245" s="14">
        <v>2.4053193106561701E-2</v>
      </c>
      <c r="E245" s="14">
        <v>3.8755918376982799E-2</v>
      </c>
      <c r="F245" s="14"/>
      <c r="G245" s="14">
        <v>4.0158631832060199E-2</v>
      </c>
      <c r="H245" s="14">
        <v>6.3613802969474803E-2</v>
      </c>
      <c r="I245" s="14">
        <v>6.0040971534520697E-2</v>
      </c>
      <c r="J245" s="14">
        <v>1.2040192204448101E-2</v>
      </c>
      <c r="K245" s="14">
        <v>1.9675020265512402E-2</v>
      </c>
      <c r="L245" s="14">
        <v>0</v>
      </c>
      <c r="M245" s="14"/>
      <c r="N245" s="14">
        <v>2.5432660233128301E-2</v>
      </c>
      <c r="O245" s="14">
        <v>3.16756498671548E-2</v>
      </c>
      <c r="P245" s="14">
        <v>3.5266501539842197E-2</v>
      </c>
      <c r="Q245" s="14">
        <v>3.4884552511936999E-2</v>
      </c>
      <c r="R245" s="14"/>
      <c r="S245" s="14">
        <v>4.5956610542018397E-2</v>
      </c>
      <c r="T245" s="14">
        <v>3.4039297445926701E-2</v>
      </c>
      <c r="U245" s="14">
        <v>2.4959115228065501E-2</v>
      </c>
      <c r="V245" s="14">
        <v>4.0896861321090001E-2</v>
      </c>
      <c r="W245" s="14">
        <v>1.33672587492397E-2</v>
      </c>
      <c r="X245" s="14">
        <v>9.8951018939116408E-3</v>
      </c>
      <c r="Y245" s="14">
        <v>2.2931639200533101E-2</v>
      </c>
      <c r="Z245" s="14">
        <v>4.5783185183878E-2</v>
      </c>
      <c r="AA245" s="14">
        <v>6.1277016270103603E-2</v>
      </c>
      <c r="AB245" s="14">
        <v>2.9938101025696801E-2</v>
      </c>
      <c r="AC245" s="14">
        <v>0</v>
      </c>
      <c r="AD245" s="14">
        <v>0</v>
      </c>
      <c r="AE245" s="14"/>
      <c r="AF245" s="14">
        <v>6.2163147293044903E-2</v>
      </c>
      <c r="AG245" s="14">
        <v>1.40176939214953E-2</v>
      </c>
      <c r="AH245" s="14">
        <v>8.4992014073937208E-3</v>
      </c>
      <c r="AI245" s="14">
        <v>1.64871023080864E-2</v>
      </c>
      <c r="AJ245" s="14">
        <v>4.0392187287747003E-2</v>
      </c>
      <c r="AK245" s="14">
        <v>2.1384059535273399E-2</v>
      </c>
      <c r="AL245" s="14"/>
      <c r="AM245" s="14">
        <v>1.6801738191138199E-2</v>
      </c>
      <c r="AN245" s="14">
        <v>2.98250754439356E-2</v>
      </c>
      <c r="AO245" s="14">
        <v>2.5083898920019599E-2</v>
      </c>
      <c r="AP245" s="14">
        <v>8.0004588554198994E-2</v>
      </c>
      <c r="AQ245" s="14">
        <v>4.0494432060096598E-2</v>
      </c>
      <c r="AR245" s="14"/>
      <c r="AS245" s="14">
        <v>8.3824167655382295E-2</v>
      </c>
      <c r="AT245" s="14">
        <v>0</v>
      </c>
      <c r="AU245" s="14"/>
      <c r="AV245" s="14">
        <v>9.2013214465527404E-2</v>
      </c>
      <c r="AW245" s="14">
        <v>3.1064816503632801E-2</v>
      </c>
      <c r="AX245" s="14">
        <v>6.3653610528980095E-2</v>
      </c>
      <c r="AY245" s="14"/>
      <c r="AZ245" s="14">
        <v>0.13692166537841799</v>
      </c>
      <c r="BA245" s="14">
        <v>1.8272399859037301E-2</v>
      </c>
      <c r="BB245" s="14">
        <v>5.7900759925220001E-2</v>
      </c>
      <c r="BC245" s="14"/>
      <c r="BD245" s="14">
        <v>4.6446922293056497E-2</v>
      </c>
      <c r="BE245" s="14">
        <v>2.1599631594499201E-2</v>
      </c>
      <c r="BF245" s="14"/>
      <c r="BG245" s="14">
        <v>6.8066433448709204E-2</v>
      </c>
      <c r="BH245" s="14">
        <v>2.4508572338703301E-2</v>
      </c>
      <c r="BI245" s="14"/>
      <c r="BJ245" s="14">
        <v>5.6375205089432001E-2</v>
      </c>
      <c r="BK245" s="14">
        <v>2.8908664689017E-2</v>
      </c>
      <c r="BL245" s="14"/>
      <c r="BM245" s="14">
        <v>4.8801991013623203E-2</v>
      </c>
      <c r="BN245" s="14">
        <v>2.80727919094351E-2</v>
      </c>
      <c r="BO245" s="14"/>
      <c r="BP245" s="14">
        <v>2.7988087265473399E-2</v>
      </c>
      <c r="BQ245" s="14">
        <v>3.1670247960507297E-2</v>
      </c>
      <c r="BR245" s="14"/>
      <c r="BS245" s="14">
        <v>0.11412950673254101</v>
      </c>
      <c r="BT245" s="14">
        <v>4.1281557260858401E-2</v>
      </c>
      <c r="BU245" s="14"/>
      <c r="BV245" s="14">
        <v>0.14738081730511499</v>
      </c>
      <c r="BW245" s="14">
        <v>0.102443790400601</v>
      </c>
      <c r="BX245" s="14"/>
      <c r="BY245" s="14">
        <v>2.7745477763090901E-2</v>
      </c>
      <c r="BZ245" s="14">
        <v>3.2190456542976503E-2</v>
      </c>
      <c r="CA245" s="14"/>
      <c r="CB245" s="14">
        <v>4.1732088498728698E-2</v>
      </c>
      <c r="CC245" s="14">
        <v>2.5420450513962502E-2</v>
      </c>
    </row>
    <row r="246" spans="2:81" x14ac:dyDescent="0.3">
      <c r="B246" t="s">
        <v>184</v>
      </c>
      <c r="C246" s="14">
        <v>2.6702507805025099E-2</v>
      </c>
      <c r="D246" s="14">
        <v>4.0102767575871501E-2</v>
      </c>
      <c r="E246" s="14">
        <v>1.36701166867624E-2</v>
      </c>
      <c r="F246" s="14"/>
      <c r="G246" s="14">
        <v>6.7425117406786E-2</v>
      </c>
      <c r="H246" s="14">
        <v>3.3736589675273598E-2</v>
      </c>
      <c r="I246" s="14">
        <v>4.5755061113994001E-2</v>
      </c>
      <c r="J246" s="14">
        <v>1.6490643631403699E-2</v>
      </c>
      <c r="K246" s="14">
        <v>6.7080536264463603E-3</v>
      </c>
      <c r="L246" s="14">
        <v>0</v>
      </c>
      <c r="M246" s="14"/>
      <c r="N246" s="14">
        <v>2.0944664949399901E-2</v>
      </c>
      <c r="O246" s="14">
        <v>2.45329123616219E-2</v>
      </c>
      <c r="P246" s="14">
        <v>2.2083796392579999E-2</v>
      </c>
      <c r="Q246" s="14">
        <v>3.9615940654124999E-2</v>
      </c>
      <c r="R246" s="14"/>
      <c r="S246" s="14">
        <v>4.4196383012936998E-2</v>
      </c>
      <c r="T246" s="14">
        <v>5.6173514450077204E-3</v>
      </c>
      <c r="U246" s="14">
        <v>0</v>
      </c>
      <c r="V246" s="14">
        <v>2.4028722672046001E-2</v>
      </c>
      <c r="W246" s="14">
        <v>5.8572306935464002E-2</v>
      </c>
      <c r="X246" s="14">
        <v>9.8951018939116408E-3</v>
      </c>
      <c r="Y246" s="14">
        <v>2.30636617581335E-2</v>
      </c>
      <c r="Z246" s="14">
        <v>6.6475901731283094E-2</v>
      </c>
      <c r="AA246" s="14">
        <v>2.5747503027214898E-2</v>
      </c>
      <c r="AB246" s="14">
        <v>1.9229914707775801E-2</v>
      </c>
      <c r="AC246" s="14">
        <v>7.1942915545348804E-2</v>
      </c>
      <c r="AD246" s="14">
        <v>0</v>
      </c>
      <c r="AE246" s="14"/>
      <c r="AF246" s="14">
        <v>5.3532562453876401E-2</v>
      </c>
      <c r="AG246" s="14">
        <v>1.8065231016384801E-2</v>
      </c>
      <c r="AH246" s="14">
        <v>2.0887469916379901E-2</v>
      </c>
      <c r="AI246" s="14">
        <v>2.4784143033231901E-2</v>
      </c>
      <c r="AJ246" s="14">
        <v>0</v>
      </c>
      <c r="AK246" s="14">
        <v>0</v>
      </c>
      <c r="AL246" s="14"/>
      <c r="AM246" s="14">
        <v>2.53937793898956E-2</v>
      </c>
      <c r="AN246" s="14">
        <v>2.0339198100715099E-2</v>
      </c>
      <c r="AO246" s="14">
        <v>3.0000725402862201E-2</v>
      </c>
      <c r="AP246" s="14">
        <v>2.5756963583694899E-2</v>
      </c>
      <c r="AQ246" s="14">
        <v>7.6687369074544195E-2</v>
      </c>
      <c r="AR246" s="14"/>
      <c r="AS246" s="14">
        <v>7.1145158141417905E-2</v>
      </c>
      <c r="AT246" s="14">
        <v>0</v>
      </c>
      <c r="AU246" s="14"/>
      <c r="AV246" s="14">
        <v>0.114638524175509</v>
      </c>
      <c r="AW246" s="14">
        <v>9.6543872217358703E-2</v>
      </c>
      <c r="AX246" s="14">
        <v>4.5814456261091497E-3</v>
      </c>
      <c r="AY246" s="14"/>
      <c r="AZ246" s="14">
        <v>0.12753929513055701</v>
      </c>
      <c r="BA246" s="14">
        <v>9.7162365297612394E-2</v>
      </c>
      <c r="BB246" s="14">
        <v>7.9236861327738495E-2</v>
      </c>
      <c r="BC246" s="14"/>
      <c r="BD246" s="14">
        <v>3.5818873207102503E-2</v>
      </c>
      <c r="BE246" s="14">
        <v>2.0727130168645899E-2</v>
      </c>
      <c r="BF246" s="14"/>
      <c r="BG246" s="14">
        <v>5.5435930852213003E-2</v>
      </c>
      <c r="BH246" s="14">
        <v>2.1254327360277801E-2</v>
      </c>
      <c r="BI246" s="14"/>
      <c r="BJ246" s="14">
        <v>5.6049085886720897E-2</v>
      </c>
      <c r="BK246" s="14">
        <v>2.3871778728535201E-2</v>
      </c>
      <c r="BL246" s="14"/>
      <c r="BM246" s="14">
        <v>3.2963970259283597E-2</v>
      </c>
      <c r="BN246" s="14">
        <v>2.64072642851199E-2</v>
      </c>
      <c r="BO246" s="14"/>
      <c r="BP246" s="14">
        <v>1.9507790543732102E-2</v>
      </c>
      <c r="BQ246" s="14">
        <v>2.9060104408889901E-2</v>
      </c>
      <c r="BR246" s="14"/>
      <c r="BS246" s="14">
        <v>0.11254387159314</v>
      </c>
      <c r="BT246" s="14">
        <v>2.3557939412498501E-2</v>
      </c>
      <c r="BU246" s="14"/>
      <c r="BV246" s="14">
        <v>0.12978583425812801</v>
      </c>
      <c r="BW246" s="14">
        <v>0.10648442066505701</v>
      </c>
      <c r="BX246" s="14"/>
      <c r="BY246" s="14">
        <v>7.6512262398470796E-2</v>
      </c>
      <c r="BZ246" s="14">
        <v>2.0483863603986099E-2</v>
      </c>
      <c r="CA246" s="14"/>
      <c r="CB246" s="14">
        <v>3.9349608578305897E-2</v>
      </c>
      <c r="CC246" s="14">
        <v>1.7865140297228601E-2</v>
      </c>
    </row>
    <row r="247" spans="2:81" x14ac:dyDescent="0.3">
      <c r="B247" t="s">
        <v>185</v>
      </c>
      <c r="C247" s="14">
        <v>2.4716393289761801E-2</v>
      </c>
      <c r="D247" s="14">
        <v>1.8688242359891201E-2</v>
      </c>
      <c r="E247" s="14">
        <v>3.06505573621015E-2</v>
      </c>
      <c r="F247" s="14"/>
      <c r="G247" s="14">
        <v>9.3504917413859301E-2</v>
      </c>
      <c r="H247" s="14">
        <v>3.1426883301110098E-2</v>
      </c>
      <c r="I247" s="14">
        <v>2.10087170143884E-2</v>
      </c>
      <c r="J247" s="14">
        <v>1.05152186145708E-2</v>
      </c>
      <c r="K247" s="14">
        <v>6.6813962813342303E-3</v>
      </c>
      <c r="L247" s="14">
        <v>0</v>
      </c>
      <c r="M247" s="14"/>
      <c r="N247" s="14">
        <v>1.2272975184095E-2</v>
      </c>
      <c r="O247" s="14">
        <v>4.5836737227640499E-2</v>
      </c>
      <c r="P247" s="14">
        <v>3.0534065932964798E-2</v>
      </c>
      <c r="Q247" s="14">
        <v>1.1513680820954501E-2</v>
      </c>
      <c r="R247" s="14"/>
      <c r="S247" s="14">
        <v>4.1256098500321102E-2</v>
      </c>
      <c r="T247" s="14">
        <v>2.1512227016811401E-2</v>
      </c>
      <c r="U247" s="14">
        <v>3.54867811179135E-2</v>
      </c>
      <c r="V247" s="14">
        <v>2.25449303652898E-2</v>
      </c>
      <c r="W247" s="14">
        <v>1.3535917862124601E-2</v>
      </c>
      <c r="X247" s="14">
        <v>3.0508024550569099E-2</v>
      </c>
      <c r="Y247" s="14">
        <v>2.3893669750022401E-2</v>
      </c>
      <c r="Z247" s="14">
        <v>0</v>
      </c>
      <c r="AA247" s="14">
        <v>4.2300273930026798E-2</v>
      </c>
      <c r="AB247" s="14">
        <v>1.1111783738335801E-2</v>
      </c>
      <c r="AC247" s="14">
        <v>0</v>
      </c>
      <c r="AD247" s="14">
        <v>0</v>
      </c>
      <c r="AE247" s="14"/>
      <c r="AF247" s="14">
        <v>3.3735388391577997E-2</v>
      </c>
      <c r="AG247" s="14">
        <v>4.3314943325498704E-3</v>
      </c>
      <c r="AH247" s="14">
        <v>2.9831994894531099E-2</v>
      </c>
      <c r="AI247" s="14">
        <v>4.6682247151197898E-2</v>
      </c>
      <c r="AJ247" s="14">
        <v>3.6528953375367497E-2</v>
      </c>
      <c r="AK247" s="14">
        <v>0</v>
      </c>
      <c r="AL247" s="14"/>
      <c r="AM247" s="14">
        <v>3.95961262824902E-3</v>
      </c>
      <c r="AN247" s="14">
        <v>2.5137004537657801E-2</v>
      </c>
      <c r="AO247" s="14">
        <v>3.5728762378931099E-2</v>
      </c>
      <c r="AP247" s="14">
        <v>3.9708277180007003E-2</v>
      </c>
      <c r="AQ247" s="14">
        <v>0</v>
      </c>
      <c r="AR247" s="14"/>
      <c r="AS247" s="14">
        <v>6.5853429278079398E-2</v>
      </c>
      <c r="AT247" s="14">
        <v>0</v>
      </c>
      <c r="AU247" s="14"/>
      <c r="AV247" s="14">
        <v>5.0665807909384498E-2</v>
      </c>
      <c r="AW247" s="14">
        <v>4.6876086217235803E-2</v>
      </c>
      <c r="AX247" s="14">
        <v>6.2220946851886998E-2</v>
      </c>
      <c r="AY247" s="14"/>
      <c r="AZ247" s="14">
        <v>4.9428984320806599E-2</v>
      </c>
      <c r="BA247" s="14">
        <v>5.8694119303337601E-2</v>
      </c>
      <c r="BB247" s="14">
        <v>3.3055179304384501E-2</v>
      </c>
      <c r="BC247" s="14"/>
      <c r="BD247" s="14">
        <v>3.9032490187826598E-2</v>
      </c>
      <c r="BE247" s="14">
        <v>1.52785860097196E-2</v>
      </c>
      <c r="BF247" s="14"/>
      <c r="BG247" s="14">
        <v>5.7701128166374502E-2</v>
      </c>
      <c r="BH247" s="14">
        <v>1.8434433914917399E-2</v>
      </c>
      <c r="BI247" s="14"/>
      <c r="BJ247" s="14">
        <v>5.7482446161555997E-2</v>
      </c>
      <c r="BK247" s="14">
        <v>2.07248105778907E-2</v>
      </c>
      <c r="BL247" s="14"/>
      <c r="BM247" s="14">
        <v>2.7589418218716698E-2</v>
      </c>
      <c r="BN247" s="14">
        <v>2.3794064649051198E-2</v>
      </c>
      <c r="BO247" s="14"/>
      <c r="BP247" s="14">
        <v>3.23419025856716E-2</v>
      </c>
      <c r="BQ247" s="14">
        <v>2.2052109789786799E-2</v>
      </c>
      <c r="BR247" s="14"/>
      <c r="BS247" s="14">
        <v>7.8489290424322497E-2</v>
      </c>
      <c r="BT247" s="14">
        <v>4.0612236248290398E-2</v>
      </c>
      <c r="BU247" s="14"/>
      <c r="BV247" s="14">
        <v>0.156965198454694</v>
      </c>
      <c r="BW247" s="14">
        <v>5.0910010560066297E-2</v>
      </c>
      <c r="BX247" s="14"/>
      <c r="BY247" s="14">
        <v>7.6990503049010103E-2</v>
      </c>
      <c r="BZ247" s="14">
        <v>1.8214113160097901E-2</v>
      </c>
      <c r="CA247" s="14"/>
      <c r="CB247" s="14">
        <v>3.3543429626901697E-2</v>
      </c>
      <c r="CC247" s="14">
        <v>1.9167286616144801E-2</v>
      </c>
    </row>
    <row r="248" spans="2:81" x14ac:dyDescent="0.3">
      <c r="B248" t="s">
        <v>186</v>
      </c>
      <c r="C248" s="14">
        <v>2.31908235606487E-2</v>
      </c>
      <c r="D248" s="14">
        <v>1.5756313278207298E-2</v>
      </c>
      <c r="E248" s="14">
        <v>3.0495224798683499E-2</v>
      </c>
      <c r="F248" s="14"/>
      <c r="G248" s="14">
        <v>0</v>
      </c>
      <c r="H248" s="14">
        <v>1.10369384020691E-2</v>
      </c>
      <c r="I248" s="14">
        <v>1.1191556693415001E-2</v>
      </c>
      <c r="J248" s="14">
        <v>5.0609507861748497E-2</v>
      </c>
      <c r="K248" s="14">
        <v>7.1122876107949703E-3</v>
      </c>
      <c r="L248" s="14">
        <v>4.6844162327648403E-2</v>
      </c>
      <c r="M248" s="14"/>
      <c r="N248" s="14">
        <v>2.19197292399133E-2</v>
      </c>
      <c r="O248" s="14">
        <v>2.87566449371447E-2</v>
      </c>
      <c r="P248" s="14">
        <v>2.2350561281346999E-2</v>
      </c>
      <c r="Q248" s="14">
        <v>1.9898158638514098E-2</v>
      </c>
      <c r="R248" s="14"/>
      <c r="S248" s="14">
        <v>1.3331234127138001E-2</v>
      </c>
      <c r="T248" s="14">
        <v>1.49336219806616E-2</v>
      </c>
      <c r="U248" s="14">
        <v>1.18457911876975E-2</v>
      </c>
      <c r="V248" s="14">
        <v>1.16818991986811E-2</v>
      </c>
      <c r="W248" s="14">
        <v>2.74429231605543E-2</v>
      </c>
      <c r="X248" s="14">
        <v>5.1634824654396401E-2</v>
      </c>
      <c r="Y248" s="14">
        <v>1.1914984086840099E-2</v>
      </c>
      <c r="Z248" s="14">
        <v>0</v>
      </c>
      <c r="AA248" s="14">
        <v>2.5564379676616001E-2</v>
      </c>
      <c r="AB248" s="14">
        <v>6.7931718229136795E-2</v>
      </c>
      <c r="AC248" s="14">
        <v>1.81535728754997E-2</v>
      </c>
      <c r="AD248" s="14">
        <v>0</v>
      </c>
      <c r="AE248" s="14"/>
      <c r="AF248" s="14">
        <v>1.81410175734842E-2</v>
      </c>
      <c r="AG248" s="14">
        <v>1.4668598594888E-2</v>
      </c>
      <c r="AH248" s="14">
        <v>3.11775840747993E-2</v>
      </c>
      <c r="AI248" s="14">
        <v>4.1430874666954401E-2</v>
      </c>
      <c r="AJ248" s="14">
        <v>0</v>
      </c>
      <c r="AK248" s="14">
        <v>1.9379774968818899E-2</v>
      </c>
      <c r="AL248" s="14"/>
      <c r="AM248" s="14">
        <v>2.0072893029090599E-2</v>
      </c>
      <c r="AN248" s="14">
        <v>1.6757049865276701E-2</v>
      </c>
      <c r="AO248" s="14">
        <v>1.1262247969238699E-2</v>
      </c>
      <c r="AP248" s="14">
        <v>4.5535352815711097E-2</v>
      </c>
      <c r="AQ248" s="14">
        <v>4.8133769519891199E-2</v>
      </c>
      <c r="AR248" s="14"/>
      <c r="AS248" s="14">
        <v>4.3557424469879598E-2</v>
      </c>
      <c r="AT248" s="14">
        <v>1.11188585109551E-2</v>
      </c>
      <c r="AU248" s="14"/>
      <c r="AV248" s="14">
        <v>7.6615474938826297E-2</v>
      </c>
      <c r="AW248" s="14">
        <v>7.0512403416389299E-2</v>
      </c>
      <c r="AX248" s="14">
        <v>2.4049637579963E-2</v>
      </c>
      <c r="AY248" s="14"/>
      <c r="AZ248" s="14">
        <v>0.103094124314014</v>
      </c>
      <c r="BA248" s="14">
        <v>4.0266684944216903E-2</v>
      </c>
      <c r="BB248" s="14">
        <v>9.6027165334968995E-2</v>
      </c>
      <c r="BC248" s="14"/>
      <c r="BD248" s="14">
        <v>2.18678597828031E-2</v>
      </c>
      <c r="BE248" s="14">
        <v>2.4143228515780098E-2</v>
      </c>
      <c r="BF248" s="14"/>
      <c r="BG248" s="14">
        <v>5.6942994391483903E-3</v>
      </c>
      <c r="BH248" s="14">
        <v>2.6692309395520902E-2</v>
      </c>
      <c r="BI248" s="14"/>
      <c r="BJ248" s="14">
        <v>0</v>
      </c>
      <c r="BK248" s="14">
        <v>2.4923020183691202E-2</v>
      </c>
      <c r="BL248" s="14"/>
      <c r="BM248" s="14">
        <v>2.01606034753662E-2</v>
      </c>
      <c r="BN248" s="14">
        <v>2.3803486692027701E-2</v>
      </c>
      <c r="BO248" s="14"/>
      <c r="BP248" s="14">
        <v>4.3657831249361498E-2</v>
      </c>
      <c r="BQ248" s="14">
        <v>1.84436199992376E-2</v>
      </c>
      <c r="BR248" s="14"/>
      <c r="BS248" s="14">
        <v>2.5333920796501899E-2</v>
      </c>
      <c r="BT248" s="14">
        <v>7.3480476572406195E-2</v>
      </c>
      <c r="BU248" s="14"/>
      <c r="BV248" s="14">
        <v>3.8119840938352002E-2</v>
      </c>
      <c r="BW248" s="14">
        <v>2.0840484801117901E-2</v>
      </c>
      <c r="BX248" s="14"/>
      <c r="BY248" s="14">
        <v>9.3306435210482701E-3</v>
      </c>
      <c r="BZ248" s="14">
        <v>2.49392010906864E-2</v>
      </c>
      <c r="CA248" s="14"/>
      <c r="CB248" s="14">
        <v>2.5222781716411499E-2</v>
      </c>
      <c r="CC248" s="14">
        <v>2.26132528683449E-2</v>
      </c>
    </row>
    <row r="249" spans="2:81" x14ac:dyDescent="0.3">
      <c r="B249" t="s">
        <v>187</v>
      </c>
      <c r="C249" s="14">
        <v>2.29270780114375E-2</v>
      </c>
      <c r="D249" s="14">
        <v>3.1722045894454098E-2</v>
      </c>
      <c r="E249" s="14">
        <v>1.43840677996934E-2</v>
      </c>
      <c r="F249" s="14"/>
      <c r="G249" s="14">
        <v>4.7597230395955897E-2</v>
      </c>
      <c r="H249" s="14">
        <v>3.2932179773636397E-2</v>
      </c>
      <c r="I249" s="14">
        <v>3.0430870650867602E-2</v>
      </c>
      <c r="J249" s="14">
        <v>2.1414079972528699E-2</v>
      </c>
      <c r="K249" s="14">
        <v>1.3150376060552501E-2</v>
      </c>
      <c r="L249" s="14">
        <v>0</v>
      </c>
      <c r="M249" s="14"/>
      <c r="N249" s="14">
        <v>3.5291826337441198E-2</v>
      </c>
      <c r="O249" s="14">
        <v>1.3915240003881E-2</v>
      </c>
      <c r="P249" s="14">
        <v>2.16733420703667E-2</v>
      </c>
      <c r="Q249" s="14">
        <v>2.0427184672737599E-2</v>
      </c>
      <c r="R249" s="14"/>
      <c r="S249" s="14">
        <v>4.4301855049737097E-2</v>
      </c>
      <c r="T249" s="14">
        <v>1.4232398314126799E-2</v>
      </c>
      <c r="U249" s="14">
        <v>1.21370799642597E-2</v>
      </c>
      <c r="V249" s="14">
        <v>1.80862805935251E-2</v>
      </c>
      <c r="W249" s="14">
        <v>1.37560272349971E-2</v>
      </c>
      <c r="X249" s="14">
        <v>1.1610578081971501E-2</v>
      </c>
      <c r="Y249" s="14">
        <v>2.30636617581335E-2</v>
      </c>
      <c r="Z249" s="14">
        <v>4.1331779055771602E-2</v>
      </c>
      <c r="AA249" s="14">
        <v>2.5265954022275602E-2</v>
      </c>
      <c r="AB249" s="14">
        <v>2.4855849139705899E-2</v>
      </c>
      <c r="AC249" s="14">
        <v>3.5532047662261902E-2</v>
      </c>
      <c r="AD249" s="14">
        <v>0</v>
      </c>
      <c r="AE249" s="14"/>
      <c r="AF249" s="14">
        <v>2.6962001533245801E-2</v>
      </c>
      <c r="AG249" s="14">
        <v>1.4066524223301E-2</v>
      </c>
      <c r="AH249" s="14">
        <v>2.73624940529263E-2</v>
      </c>
      <c r="AI249" s="14">
        <v>3.3525965321267399E-2</v>
      </c>
      <c r="AJ249" s="14">
        <v>1.31567992576053E-2</v>
      </c>
      <c r="AK249" s="14">
        <v>0</v>
      </c>
      <c r="AL249" s="14"/>
      <c r="AM249" s="14">
        <v>8.3853632453188796E-3</v>
      </c>
      <c r="AN249" s="14">
        <v>2.04766242338126E-2</v>
      </c>
      <c r="AO249" s="14">
        <v>4.8777879447040998E-2</v>
      </c>
      <c r="AP249" s="14">
        <v>6.47635497175514E-3</v>
      </c>
      <c r="AQ249" s="14">
        <v>7.31392170447977E-2</v>
      </c>
      <c r="AR249" s="14"/>
      <c r="AS249" s="14">
        <v>6.1086044904642998E-2</v>
      </c>
      <c r="AT249" s="14">
        <v>0</v>
      </c>
      <c r="AU249" s="14"/>
      <c r="AV249" s="14">
        <v>6.7522427646504402E-2</v>
      </c>
      <c r="AW249" s="14">
        <v>5.9165982763282797E-2</v>
      </c>
      <c r="AX249" s="14">
        <v>3.8957517581728399E-2</v>
      </c>
      <c r="AY249" s="14"/>
      <c r="AZ249" s="14">
        <v>3.4950258699790203E-2</v>
      </c>
      <c r="BA249" s="14">
        <v>9.1655441086679307E-2</v>
      </c>
      <c r="BB249" s="14">
        <v>3.3137525044999103E-2</v>
      </c>
      <c r="BC249" s="14"/>
      <c r="BD249" s="14">
        <v>3.5343208075795399E-2</v>
      </c>
      <c r="BE249" s="14">
        <v>1.47465098846635E-2</v>
      </c>
      <c r="BF249" s="14"/>
      <c r="BG249" s="14">
        <v>5.9333116540267399E-2</v>
      </c>
      <c r="BH249" s="14">
        <v>1.5973232783743799E-2</v>
      </c>
      <c r="BI249" s="14"/>
      <c r="BJ249" s="14">
        <v>7.1943366757248495E-2</v>
      </c>
      <c r="BK249" s="14">
        <v>1.8940826536839501E-2</v>
      </c>
      <c r="BL249" s="14"/>
      <c r="BM249" s="14">
        <v>3.7001566557032899E-2</v>
      </c>
      <c r="BN249" s="14">
        <v>2.1780885404394702E-2</v>
      </c>
      <c r="BO249" s="14"/>
      <c r="BP249" s="14">
        <v>1.4236596072641199E-2</v>
      </c>
      <c r="BQ249" s="14">
        <v>2.4393018427207001E-2</v>
      </c>
      <c r="BR249" s="14"/>
      <c r="BS249" s="14">
        <v>8.5297899036651803E-2</v>
      </c>
      <c r="BT249" s="14">
        <v>2.8525965821939999E-2</v>
      </c>
      <c r="BU249" s="14"/>
      <c r="BV249" s="14">
        <v>0.14877980678850999</v>
      </c>
      <c r="BW249" s="14">
        <v>6.2988054599709298E-2</v>
      </c>
      <c r="BX249" s="14"/>
      <c r="BY249" s="14">
        <v>3.7104659241086302E-2</v>
      </c>
      <c r="BZ249" s="14">
        <v>2.0648237885763102E-2</v>
      </c>
      <c r="CA249" s="14"/>
      <c r="CB249" s="14">
        <v>2.7226545570431901E-2</v>
      </c>
      <c r="CC249" s="14">
        <v>1.98370482415892E-2</v>
      </c>
    </row>
    <row r="250" spans="2:81" x14ac:dyDescent="0.3">
      <c r="B250" t="s">
        <v>188</v>
      </c>
      <c r="C250" s="14">
        <v>1.62641958634555E-2</v>
      </c>
      <c r="D250" s="14">
        <v>6.1907991407512903E-3</v>
      </c>
      <c r="E250" s="14">
        <v>2.6131792479663799E-2</v>
      </c>
      <c r="F250" s="14"/>
      <c r="G250" s="14">
        <v>4.6306728771599401E-2</v>
      </c>
      <c r="H250" s="14">
        <v>2.2688161069103801E-2</v>
      </c>
      <c r="I250" s="14">
        <v>3.0343098891126099E-2</v>
      </c>
      <c r="J250" s="14">
        <v>4.5143885316338804E-3</v>
      </c>
      <c r="K250" s="14">
        <v>0</v>
      </c>
      <c r="L250" s="14">
        <v>0</v>
      </c>
      <c r="M250" s="14"/>
      <c r="N250" s="14">
        <v>7.3027031900613701E-3</v>
      </c>
      <c r="O250" s="14">
        <v>1.72655428885642E-2</v>
      </c>
      <c r="P250" s="14">
        <v>8.8078268046650598E-3</v>
      </c>
      <c r="Q250" s="14">
        <v>3.1661526364975101E-2</v>
      </c>
      <c r="R250" s="14"/>
      <c r="S250" s="14">
        <v>4.0294935406180801E-2</v>
      </c>
      <c r="T250" s="14">
        <v>2.0987923081318999E-2</v>
      </c>
      <c r="U250" s="14">
        <v>2.55442635937238E-2</v>
      </c>
      <c r="V250" s="14">
        <v>1.27285598747429E-2</v>
      </c>
      <c r="W250" s="14">
        <v>1.40641753203074E-2</v>
      </c>
      <c r="X250" s="14">
        <v>0</v>
      </c>
      <c r="Y250" s="14">
        <v>1.1104906094090899E-2</v>
      </c>
      <c r="Z250" s="14">
        <v>0</v>
      </c>
      <c r="AA250" s="14">
        <v>7.9386322859688607E-3</v>
      </c>
      <c r="AB250" s="14">
        <v>8.5272292470659709E-3</v>
      </c>
      <c r="AC250" s="14">
        <v>0</v>
      </c>
      <c r="AD250" s="14">
        <v>4.0078991413762803E-2</v>
      </c>
      <c r="AE250" s="14"/>
      <c r="AF250" s="14">
        <v>1.1397212296652999E-2</v>
      </c>
      <c r="AG250" s="14">
        <v>8.2469549753355804E-3</v>
      </c>
      <c r="AH250" s="14">
        <v>1.9496781930698901E-2</v>
      </c>
      <c r="AI250" s="14">
        <v>6.7247535559792704E-3</v>
      </c>
      <c r="AJ250" s="14">
        <v>5.6335610431431003E-2</v>
      </c>
      <c r="AK250" s="14">
        <v>0</v>
      </c>
      <c r="AL250" s="14"/>
      <c r="AM250" s="14">
        <v>2.5230438936168199E-2</v>
      </c>
      <c r="AN250" s="14">
        <v>8.1857579488607592E-3</v>
      </c>
      <c r="AO250" s="14">
        <v>1.38216041096242E-2</v>
      </c>
      <c r="AP250" s="14">
        <v>1.54529288664757E-2</v>
      </c>
      <c r="AQ250" s="14">
        <v>0</v>
      </c>
      <c r="AR250" s="14"/>
      <c r="AS250" s="14">
        <v>4.08310772733744E-2</v>
      </c>
      <c r="AT250" s="14">
        <v>1.52629767979067E-3</v>
      </c>
      <c r="AU250" s="14"/>
      <c r="AV250" s="14">
        <v>5.6558107172565701E-2</v>
      </c>
      <c r="AW250" s="14">
        <v>3.1915381613109799E-2</v>
      </c>
      <c r="AX250" s="14">
        <v>2.27669029441224E-2</v>
      </c>
      <c r="AY250" s="14"/>
      <c r="AZ250" s="14">
        <v>6.3638209073528101E-2</v>
      </c>
      <c r="BA250" s="14">
        <v>2.25175792728163E-2</v>
      </c>
      <c r="BB250" s="14">
        <v>6.0958642408207198E-2</v>
      </c>
      <c r="BC250" s="14"/>
      <c r="BD250" s="14">
        <v>2.17323430628392E-2</v>
      </c>
      <c r="BE250" s="14">
        <v>1.26808451608837E-2</v>
      </c>
      <c r="BF250" s="14"/>
      <c r="BG250" s="14">
        <v>1.0752650829220599E-2</v>
      </c>
      <c r="BH250" s="14">
        <v>1.7408964862084701E-2</v>
      </c>
      <c r="BI250" s="14"/>
      <c r="BJ250" s="14">
        <v>1.04642306067559E-2</v>
      </c>
      <c r="BK250" s="14">
        <v>1.7261563403439401E-2</v>
      </c>
      <c r="BL250" s="14"/>
      <c r="BM250" s="14">
        <v>3.2859465342127102E-2</v>
      </c>
      <c r="BN250" s="14">
        <v>1.37976166864682E-2</v>
      </c>
      <c r="BO250" s="14"/>
      <c r="BP250" s="14">
        <v>3.3152471529524899E-2</v>
      </c>
      <c r="BQ250" s="14">
        <v>1.22903072923242E-2</v>
      </c>
      <c r="BR250" s="14"/>
      <c r="BS250" s="14">
        <v>1.9252647831750399E-2</v>
      </c>
      <c r="BT250" s="14">
        <v>5.0445646572766199E-2</v>
      </c>
      <c r="BU250" s="14"/>
      <c r="BV250" s="14">
        <v>0</v>
      </c>
      <c r="BW250" s="14">
        <v>2.6018726441179401E-2</v>
      </c>
      <c r="BX250" s="14"/>
      <c r="BY250" s="14">
        <v>7.0921750385682103E-2</v>
      </c>
      <c r="BZ250" s="14">
        <v>1.0480980793330799E-2</v>
      </c>
      <c r="CA250" s="14"/>
      <c r="CB250" s="14">
        <v>2.2349399015069299E-2</v>
      </c>
      <c r="CC250" s="14">
        <v>1.1761956541318201E-2</v>
      </c>
    </row>
    <row r="251" spans="2:81" x14ac:dyDescent="0.3">
      <c r="B251" t="s">
        <v>189</v>
      </c>
      <c r="C251" s="14">
        <v>9.2651170703874006E-3</v>
      </c>
      <c r="D251" s="14">
        <v>3.8199180784597598E-3</v>
      </c>
      <c r="E251" s="14">
        <v>1.45999920201812E-2</v>
      </c>
      <c r="F251" s="14"/>
      <c r="G251" s="14">
        <v>2.6254450752382301E-2</v>
      </c>
      <c r="H251" s="14">
        <v>5.3361726773552796E-3</v>
      </c>
      <c r="I251" s="14">
        <v>0</v>
      </c>
      <c r="J251" s="14">
        <v>1.1068704369517599E-2</v>
      </c>
      <c r="K251" s="14">
        <v>6.48460796133884E-3</v>
      </c>
      <c r="L251" s="14">
        <v>9.0499967094795995E-3</v>
      </c>
      <c r="M251" s="14"/>
      <c r="N251" s="14">
        <v>0</v>
      </c>
      <c r="O251" s="14">
        <v>1.3597171300714099E-2</v>
      </c>
      <c r="P251" s="14">
        <v>8.6076450879590104E-3</v>
      </c>
      <c r="Q251" s="14">
        <v>1.54656819448236E-2</v>
      </c>
      <c r="R251" s="14"/>
      <c r="S251" s="14">
        <v>6.0945305807522301E-3</v>
      </c>
      <c r="T251" s="14">
        <v>0</v>
      </c>
      <c r="U251" s="14">
        <v>0</v>
      </c>
      <c r="V251" s="14">
        <v>1.1322760361133499E-2</v>
      </c>
      <c r="W251" s="14">
        <v>1.48159486639427E-2</v>
      </c>
      <c r="X251" s="14">
        <v>2.9960827293435001E-2</v>
      </c>
      <c r="Y251" s="14">
        <v>1.1104906094090899E-2</v>
      </c>
      <c r="Z251" s="14">
        <v>0</v>
      </c>
      <c r="AA251" s="14">
        <v>1.7125570662419098E-2</v>
      </c>
      <c r="AB251" s="14">
        <v>0</v>
      </c>
      <c r="AC251" s="14">
        <v>1.7550614007558901E-2</v>
      </c>
      <c r="AD251" s="14">
        <v>0</v>
      </c>
      <c r="AE251" s="14"/>
      <c r="AF251" s="14">
        <v>1.3633126914349401E-2</v>
      </c>
      <c r="AG251" s="14">
        <v>5.2011045441579902E-3</v>
      </c>
      <c r="AH251" s="14">
        <v>0</v>
      </c>
      <c r="AI251" s="14">
        <v>5.7732494202009004E-3</v>
      </c>
      <c r="AJ251" s="14">
        <v>1.3025767179815399E-2</v>
      </c>
      <c r="AK251" s="14">
        <v>9.51980490748092E-3</v>
      </c>
      <c r="AL251" s="14"/>
      <c r="AM251" s="14">
        <v>8.2673528084695695E-3</v>
      </c>
      <c r="AN251" s="14">
        <v>1.17609103989074E-2</v>
      </c>
      <c r="AO251" s="14">
        <v>1.12992548549057E-2</v>
      </c>
      <c r="AP251" s="14">
        <v>0</v>
      </c>
      <c r="AQ251" s="14">
        <v>0</v>
      </c>
      <c r="AR251" s="14"/>
      <c r="AS251" s="14">
        <v>0</v>
      </c>
      <c r="AT251" s="14">
        <v>0</v>
      </c>
      <c r="AU251" s="14"/>
      <c r="AV251" s="14">
        <v>0</v>
      </c>
      <c r="AW251" s="14">
        <v>0</v>
      </c>
      <c r="AX251" s="14">
        <v>0</v>
      </c>
      <c r="AY251" s="14"/>
      <c r="AZ251" s="14">
        <v>0</v>
      </c>
      <c r="BA251" s="14">
        <v>0</v>
      </c>
      <c r="BB251" s="14">
        <v>0</v>
      </c>
      <c r="BC251" s="14"/>
      <c r="BD251" s="14">
        <v>9.3380342456109103E-3</v>
      </c>
      <c r="BE251" s="14">
        <v>9.2458363061821806E-3</v>
      </c>
      <c r="BF251" s="14"/>
      <c r="BG251" s="14">
        <v>1.1701588153416501E-2</v>
      </c>
      <c r="BH251" s="14">
        <v>8.8357778573378096E-3</v>
      </c>
      <c r="BI251" s="14"/>
      <c r="BJ251" s="14">
        <v>2.3627299968649901E-2</v>
      </c>
      <c r="BK251" s="14">
        <v>7.2132782195263798E-3</v>
      </c>
      <c r="BL251" s="14"/>
      <c r="BM251" s="14">
        <v>1.9872478317057199E-2</v>
      </c>
      <c r="BN251" s="14">
        <v>8.2970281096433202E-3</v>
      </c>
      <c r="BO251" s="14"/>
      <c r="BP251" s="14">
        <v>4.4355153509628396E-3</v>
      </c>
      <c r="BQ251" s="14">
        <v>7.20409177025709E-3</v>
      </c>
      <c r="BR251" s="14"/>
      <c r="BS251" s="14">
        <v>0</v>
      </c>
      <c r="BT251" s="14">
        <v>0</v>
      </c>
      <c r="BU251" s="14"/>
      <c r="BV251" s="14">
        <v>0</v>
      </c>
      <c r="BW251" s="14">
        <v>0</v>
      </c>
      <c r="BX251" s="14"/>
      <c r="BY251" s="14">
        <v>0</v>
      </c>
      <c r="BZ251" s="14">
        <v>9.3144712195818592E-3</v>
      </c>
      <c r="CA251" s="14"/>
      <c r="CB251" s="14">
        <v>7.8729116256043997E-3</v>
      </c>
      <c r="CC251" s="14">
        <v>8.7245551179693705E-3</v>
      </c>
    </row>
    <row r="252" spans="2:81" x14ac:dyDescent="0.3">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c r="BY252" s="14"/>
      <c r="BZ252" s="14"/>
      <c r="CA252" s="14"/>
      <c r="CB252" s="14"/>
      <c r="CC252" s="14"/>
    </row>
    <row r="253" spans="2:81" x14ac:dyDescent="0.3">
      <c r="B253" s="6" t="s">
        <v>197</v>
      </c>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c r="BY253" s="14"/>
      <c r="BZ253" s="14"/>
      <c r="CA253" s="14"/>
      <c r="CB253" s="14"/>
      <c r="CC253" s="14"/>
    </row>
    <row r="254" spans="2:81" x14ac:dyDescent="0.3">
      <c r="B254" s="24" t="s">
        <v>198</v>
      </c>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c r="BY254" s="14"/>
      <c r="BZ254" s="14"/>
      <c r="CA254" s="14"/>
      <c r="CB254" s="14"/>
      <c r="CC254" s="14"/>
    </row>
    <row r="255" spans="2:81" x14ac:dyDescent="0.3">
      <c r="B255" t="s">
        <v>191</v>
      </c>
      <c r="C255" s="14">
        <v>0.157179087705134</v>
      </c>
      <c r="D255" s="14">
        <v>0.13890629802981599</v>
      </c>
      <c r="E255" s="14">
        <v>0.17787024839295501</v>
      </c>
      <c r="F255" s="14"/>
      <c r="G255" s="14">
        <v>0.133063079567076</v>
      </c>
      <c r="H255" s="14">
        <v>0.15439163344833501</v>
      </c>
      <c r="I255" s="14">
        <v>0.194783136819867</v>
      </c>
      <c r="J255" s="14">
        <v>0.191106558464644</v>
      </c>
      <c r="K255" s="14">
        <v>7.8198619118680701E-2</v>
      </c>
      <c r="L255" s="14">
        <v>0.18326126772894599</v>
      </c>
      <c r="M255" s="14"/>
      <c r="N255" s="14">
        <v>0.12690788101987199</v>
      </c>
      <c r="O255" s="14">
        <v>0.12411241718065601</v>
      </c>
      <c r="P255" s="14">
        <v>0.18526449434456199</v>
      </c>
      <c r="Q255" s="14">
        <v>0.19701576756293099</v>
      </c>
      <c r="R255" s="14"/>
      <c r="S255" s="14">
        <v>0.15668437074108801</v>
      </c>
      <c r="T255" s="14">
        <v>0.13378107885296101</v>
      </c>
      <c r="U255" s="14">
        <v>8.9102526964878706E-2</v>
      </c>
      <c r="V255" s="14">
        <v>0.14304126685705301</v>
      </c>
      <c r="W255" s="14">
        <v>6.8629824264513195E-2</v>
      </c>
      <c r="X255" s="14">
        <v>0.21688219557442801</v>
      </c>
      <c r="Y255" s="14">
        <v>7.3108492074552403E-2</v>
      </c>
      <c r="Z255" s="14">
        <v>0.30291523358174599</v>
      </c>
      <c r="AA255" s="14">
        <v>0.215419435092467</v>
      </c>
      <c r="AB255" s="14">
        <v>0.134665245081065</v>
      </c>
      <c r="AC255" s="14">
        <v>0.301320135962443</v>
      </c>
      <c r="AD255" s="14">
        <v>0</v>
      </c>
      <c r="AE255" s="14"/>
      <c r="AF255" s="14">
        <v>0.17593830154121101</v>
      </c>
      <c r="AG255" s="14">
        <v>5.3937223241518902E-2</v>
      </c>
      <c r="AH255" s="14">
        <v>0.23181332877036001</v>
      </c>
      <c r="AI255" s="14">
        <v>0.13487938856302101</v>
      </c>
      <c r="AJ255" s="14">
        <v>0.18269294823892601</v>
      </c>
      <c r="AK255" s="14">
        <v>0.16688047150524199</v>
      </c>
      <c r="AL255" s="14"/>
      <c r="AM255" s="14">
        <v>0.12159652897569</v>
      </c>
      <c r="AN255" s="14">
        <v>0.107385962726327</v>
      </c>
      <c r="AO255" s="14">
        <v>0.17136863432140501</v>
      </c>
      <c r="AP255" s="14">
        <v>0.183570586221947</v>
      </c>
      <c r="AQ255" s="14">
        <v>0.19929613526516499</v>
      </c>
      <c r="AR255" s="14"/>
      <c r="AS255" s="14">
        <v>0.16004467217649099</v>
      </c>
      <c r="AT255" s="14">
        <v>0</v>
      </c>
      <c r="AU255" s="14"/>
      <c r="AV255" s="14">
        <v>0.138305507211716</v>
      </c>
      <c r="AW255" s="14">
        <v>0.122140317351076</v>
      </c>
      <c r="AX255" s="14">
        <v>0.18316790603175401</v>
      </c>
      <c r="AY255" s="14"/>
      <c r="AZ255" s="14">
        <v>0.182258949138902</v>
      </c>
      <c r="BA255" s="14">
        <v>0.137392805223678</v>
      </c>
      <c r="BB255" s="14">
        <v>7.3075597166749398E-2</v>
      </c>
      <c r="BC255" s="14"/>
      <c r="BD255" s="14">
        <v>0.22965858619592699</v>
      </c>
      <c r="BE255" s="14">
        <v>7.1547393279625698E-2</v>
      </c>
      <c r="BF255" s="14"/>
      <c r="BG255" s="14">
        <v>0.22084364072677701</v>
      </c>
      <c r="BH255" s="14">
        <v>0.135778616474071</v>
      </c>
      <c r="BI255" s="14"/>
      <c r="BJ255" s="14">
        <v>0.33090459495653801</v>
      </c>
      <c r="BK255" s="14">
        <v>0.133159748667662</v>
      </c>
      <c r="BL255" s="14"/>
      <c r="BM255" s="14">
        <v>0.223218839742515</v>
      </c>
      <c r="BN255" s="14">
        <v>0.14735217295945</v>
      </c>
      <c r="BO255" s="14"/>
      <c r="BP255" s="14">
        <v>0.27408673076366702</v>
      </c>
      <c r="BQ255" s="14">
        <v>0.118487482841777</v>
      </c>
      <c r="BR255" s="14"/>
      <c r="BS255" s="14">
        <v>0.34138188556820498</v>
      </c>
      <c r="BT255" s="14">
        <v>0</v>
      </c>
      <c r="BU255" s="14"/>
      <c r="BV255" s="14">
        <v>0.32527565706312001</v>
      </c>
      <c r="BW255" s="14">
        <v>0.34693216392190701</v>
      </c>
      <c r="BX255" s="14"/>
      <c r="BY255" s="14">
        <v>0.203369184795375</v>
      </c>
      <c r="BZ255" s="14">
        <v>0.15211098331917899</v>
      </c>
      <c r="CA255" s="14"/>
      <c r="CB255" s="14">
        <v>0.141898149757265</v>
      </c>
      <c r="CC255" s="14">
        <v>0.17163584168903201</v>
      </c>
    </row>
    <row r="256" spans="2:81" x14ac:dyDescent="0.3">
      <c r="B256" t="s">
        <v>192</v>
      </c>
      <c r="C256" s="14">
        <v>0.30324102932457098</v>
      </c>
      <c r="D256" s="14">
        <v>0.33978833524790902</v>
      </c>
      <c r="E256" s="14">
        <v>0.25979762993774003</v>
      </c>
      <c r="F256" s="14"/>
      <c r="G256" s="14">
        <v>0.43009146798949499</v>
      </c>
      <c r="H256" s="14">
        <v>0.45490558396631497</v>
      </c>
      <c r="I256" s="14">
        <v>0.163408978752874</v>
      </c>
      <c r="J256" s="14">
        <v>0.13918524532624699</v>
      </c>
      <c r="K256" s="14">
        <v>0.30379750684308998</v>
      </c>
      <c r="L256" s="14">
        <v>0.12148644917371</v>
      </c>
      <c r="M256" s="14"/>
      <c r="N256" s="14">
        <v>0.31135313731314102</v>
      </c>
      <c r="O256" s="14">
        <v>0.35986121570421098</v>
      </c>
      <c r="P256" s="14">
        <v>0.267647771692963</v>
      </c>
      <c r="Q256" s="14">
        <v>0.278722734677055</v>
      </c>
      <c r="R256" s="14"/>
      <c r="S256" s="14">
        <v>0.34671306834448801</v>
      </c>
      <c r="T256" s="14">
        <v>0.36269530259264599</v>
      </c>
      <c r="U256" s="14">
        <v>0.34968128315471098</v>
      </c>
      <c r="V256" s="14">
        <v>0.20614354629179099</v>
      </c>
      <c r="W256" s="14">
        <v>0.33297608312808102</v>
      </c>
      <c r="X256" s="14">
        <v>0.38794580686621799</v>
      </c>
      <c r="Y256" s="14">
        <v>0.15558824732877799</v>
      </c>
      <c r="Z256" s="14">
        <v>0.26507134064653298</v>
      </c>
      <c r="AA256" s="14">
        <v>0.30334435230586698</v>
      </c>
      <c r="AB256" s="14">
        <v>0.31255986866118701</v>
      </c>
      <c r="AC256" s="14">
        <v>0.24824790070453301</v>
      </c>
      <c r="AD256" s="14">
        <v>0</v>
      </c>
      <c r="AE256" s="14"/>
      <c r="AF256" s="14">
        <v>0.36611590541289002</v>
      </c>
      <c r="AG256" s="14">
        <v>0.37124417948531602</v>
      </c>
      <c r="AH256" s="14">
        <v>0.21373376086241599</v>
      </c>
      <c r="AI256" s="14">
        <v>0.26402584979634303</v>
      </c>
      <c r="AJ256" s="14">
        <v>0.27389688043365801</v>
      </c>
      <c r="AK256" s="14">
        <v>0.16949989892782899</v>
      </c>
      <c r="AL256" s="14"/>
      <c r="AM256" s="14">
        <v>0.19495176638286599</v>
      </c>
      <c r="AN256" s="14">
        <v>0.30660072927725801</v>
      </c>
      <c r="AO256" s="14">
        <v>0.36980468283781698</v>
      </c>
      <c r="AP256" s="14">
        <v>0.28084510775559102</v>
      </c>
      <c r="AQ256" s="14">
        <v>0.45628918776253702</v>
      </c>
      <c r="AR256" s="14"/>
      <c r="AS256" s="14">
        <v>0.30876951786205997</v>
      </c>
      <c r="AT256" s="14">
        <v>0</v>
      </c>
      <c r="AU256" s="14"/>
      <c r="AV256" s="14">
        <v>0.25447601339252202</v>
      </c>
      <c r="AW256" s="14">
        <v>0.40730825326319098</v>
      </c>
      <c r="AX256" s="14">
        <v>0.33620642847558302</v>
      </c>
      <c r="AY256" s="14"/>
      <c r="AZ256" s="14">
        <v>0.25811310157606698</v>
      </c>
      <c r="BA256" s="14">
        <v>0.39965223749729301</v>
      </c>
      <c r="BB256" s="14">
        <v>0.16849981280649801</v>
      </c>
      <c r="BC256" s="14"/>
      <c r="BD256" s="14">
        <v>0.34678088852012501</v>
      </c>
      <c r="BE256" s="14">
        <v>0.25180038754864897</v>
      </c>
      <c r="BF256" s="14"/>
      <c r="BG256" s="14">
        <v>0.43961825211622002</v>
      </c>
      <c r="BH256" s="14">
        <v>0.25739861475625098</v>
      </c>
      <c r="BI256" s="14"/>
      <c r="BJ256" s="14">
        <v>0.34214542024681799</v>
      </c>
      <c r="BK256" s="14">
        <v>0.29844234543878201</v>
      </c>
      <c r="BL256" s="14"/>
      <c r="BM256" s="14">
        <v>0.39431466054786501</v>
      </c>
      <c r="BN256" s="14">
        <v>0.28583813807999198</v>
      </c>
      <c r="BO256" s="14"/>
      <c r="BP256" s="14">
        <v>0.22535173277446299</v>
      </c>
      <c r="BQ256" s="14">
        <v>0.32524741309940403</v>
      </c>
      <c r="BR256" s="14"/>
      <c r="BS256" s="14">
        <v>0.65861811443179497</v>
      </c>
      <c r="BT256" s="14">
        <v>0</v>
      </c>
      <c r="BU256" s="14"/>
      <c r="BV256" s="14">
        <v>0.67472434293687999</v>
      </c>
      <c r="BW256" s="14">
        <v>0.65306783607809304</v>
      </c>
      <c r="BX256" s="14"/>
      <c r="BY256" s="14">
        <v>0.37376852368508001</v>
      </c>
      <c r="BZ256" s="14">
        <v>0.29044685419799898</v>
      </c>
      <c r="CA256" s="14"/>
      <c r="CB256" s="14">
        <v>0.33254639212787501</v>
      </c>
      <c r="CC256" s="14">
        <v>0.27590496075604498</v>
      </c>
    </row>
    <row r="257" spans="2:81" x14ac:dyDescent="0.3">
      <c r="B257" t="s">
        <v>193</v>
      </c>
      <c r="C257" s="14">
        <v>0.25658688042065297</v>
      </c>
      <c r="D257" s="14">
        <v>0.24056357897639399</v>
      </c>
      <c r="E257" s="14">
        <v>0.27537033820824502</v>
      </c>
      <c r="F257" s="14"/>
      <c r="G257" s="14">
        <v>0.23477348476943699</v>
      </c>
      <c r="H257" s="14">
        <v>0.24314699663488901</v>
      </c>
      <c r="I257" s="14">
        <v>0.28429647012993498</v>
      </c>
      <c r="J257" s="14">
        <v>0.21100778199673301</v>
      </c>
      <c r="K257" s="14">
        <v>0.232107171201725</v>
      </c>
      <c r="L257" s="14">
        <v>0.36059764200022998</v>
      </c>
      <c r="M257" s="14"/>
      <c r="N257" s="14">
        <v>0.28700602315992502</v>
      </c>
      <c r="O257" s="14">
        <v>0.261378978706716</v>
      </c>
      <c r="P257" s="14">
        <v>0.23028895207342701</v>
      </c>
      <c r="Q257" s="14">
        <v>0.236198022128115</v>
      </c>
      <c r="R257" s="14"/>
      <c r="S257" s="14">
        <v>0.26921969160099302</v>
      </c>
      <c r="T257" s="14">
        <v>0.32245596114449798</v>
      </c>
      <c r="U257" s="14">
        <v>0.26593797979670902</v>
      </c>
      <c r="V257" s="14">
        <v>0.17733406623349399</v>
      </c>
      <c r="W257" s="14">
        <v>0.27790327620961502</v>
      </c>
      <c r="X257" s="14">
        <v>0.160766752838469</v>
      </c>
      <c r="Y257" s="14">
        <v>0.44665505636358599</v>
      </c>
      <c r="Z257" s="14">
        <v>0.114608305374064</v>
      </c>
      <c r="AA257" s="14">
        <v>0.318455402222655</v>
      </c>
      <c r="AB257" s="14">
        <v>0.25518490021207202</v>
      </c>
      <c r="AC257" s="14">
        <v>0.14517577342410801</v>
      </c>
      <c r="AD257" s="14">
        <v>0</v>
      </c>
      <c r="AE257" s="14"/>
      <c r="AF257" s="14">
        <v>0.26815421579035797</v>
      </c>
      <c r="AG257" s="14">
        <v>0.26934732118443</v>
      </c>
      <c r="AH257" s="14">
        <v>0.220609698365102</v>
      </c>
      <c r="AI257" s="14">
        <v>0.312715984332333</v>
      </c>
      <c r="AJ257" s="14">
        <v>0.243825398799214</v>
      </c>
      <c r="AK257" s="14">
        <v>0.30151315281072999</v>
      </c>
      <c r="AL257" s="14"/>
      <c r="AM257" s="14">
        <v>0.252275322434453</v>
      </c>
      <c r="AN257" s="14">
        <v>0.29625343396668002</v>
      </c>
      <c r="AO257" s="14">
        <v>0.254878641407835</v>
      </c>
      <c r="AP257" s="14">
        <v>0.228504941148157</v>
      </c>
      <c r="AQ257" s="14">
        <v>0.260867443540169</v>
      </c>
      <c r="AR257" s="14"/>
      <c r="AS257" s="14">
        <v>0.25873008272320602</v>
      </c>
      <c r="AT257" s="14">
        <v>0.139030903254417</v>
      </c>
      <c r="AU257" s="14"/>
      <c r="AV257" s="14">
        <v>0.282649898125933</v>
      </c>
      <c r="AW257" s="14">
        <v>0.27546272387281401</v>
      </c>
      <c r="AX257" s="14">
        <v>0.23350414915418599</v>
      </c>
      <c r="AY257" s="14"/>
      <c r="AZ257" s="14">
        <v>0.42938991024536499</v>
      </c>
      <c r="BA257" s="14">
        <v>0.19995120007389799</v>
      </c>
      <c r="BB257" s="14">
        <v>0.30986604852615501</v>
      </c>
      <c r="BC257" s="14"/>
      <c r="BD257" s="14">
        <v>0.21196208956733001</v>
      </c>
      <c r="BE257" s="14">
        <v>0.30930932654297799</v>
      </c>
      <c r="BF257" s="14"/>
      <c r="BG257" s="14">
        <v>0.19712331258358201</v>
      </c>
      <c r="BH257" s="14">
        <v>0.27657521478249097</v>
      </c>
      <c r="BI257" s="14"/>
      <c r="BJ257" s="14">
        <v>0.100708429469673</v>
      </c>
      <c r="BK257" s="14">
        <v>0.27791774645206002</v>
      </c>
      <c r="BL257" s="14"/>
      <c r="BM257" s="14">
        <v>0.181016641286082</v>
      </c>
      <c r="BN257" s="14">
        <v>0.26326467939764803</v>
      </c>
      <c r="BO257" s="14"/>
      <c r="BP257" s="14">
        <v>0.20086439934647801</v>
      </c>
      <c r="BQ257" s="14">
        <v>0.27326677149156697</v>
      </c>
      <c r="BR257" s="14"/>
      <c r="BS257" s="14">
        <v>0</v>
      </c>
      <c r="BT257" s="14">
        <v>0.47553085005353801</v>
      </c>
      <c r="BU257" s="14"/>
      <c r="BV257" s="14">
        <v>0</v>
      </c>
      <c r="BW257" s="14">
        <v>0</v>
      </c>
      <c r="BX257" s="14"/>
      <c r="BY257" s="14">
        <v>0.17235851653001399</v>
      </c>
      <c r="BZ257" s="14">
        <v>0.27100618583453001</v>
      </c>
      <c r="CA257" s="14"/>
      <c r="CB257" s="14">
        <v>0.22986474940023699</v>
      </c>
      <c r="CC257" s="14">
        <v>0.27563720976685602</v>
      </c>
    </row>
    <row r="258" spans="2:81" x14ac:dyDescent="0.3">
      <c r="B258" t="s">
        <v>194</v>
      </c>
      <c r="C258" s="14">
        <v>0.193167130123957</v>
      </c>
      <c r="D258" s="14">
        <v>0.22480257666182599</v>
      </c>
      <c r="E258" s="14">
        <v>0.15985034069155701</v>
      </c>
      <c r="F258" s="14"/>
      <c r="G258" s="14">
        <v>9.7662739844249405E-2</v>
      </c>
      <c r="H258" s="14">
        <v>7.5788204378206006E-2</v>
      </c>
      <c r="I258" s="14">
        <v>0.24855490462972901</v>
      </c>
      <c r="J258" s="14">
        <v>0.33368614018650999</v>
      </c>
      <c r="K258" s="14">
        <v>0.30131631432189099</v>
      </c>
      <c r="L258" s="14">
        <v>0.31086872437368301</v>
      </c>
      <c r="M258" s="14"/>
      <c r="N258" s="14">
        <v>0.198974776624115</v>
      </c>
      <c r="O258" s="14">
        <v>0.19403652606879501</v>
      </c>
      <c r="P258" s="14">
        <v>0.208791011686636</v>
      </c>
      <c r="Q258" s="14">
        <v>0.171029276208428</v>
      </c>
      <c r="R258" s="14"/>
      <c r="S258" s="14">
        <v>0.13591951014459699</v>
      </c>
      <c r="T258" s="14">
        <v>0.12907483990324001</v>
      </c>
      <c r="U258" s="14">
        <v>0.14990989906014701</v>
      </c>
      <c r="V258" s="14">
        <v>0.317372606441852</v>
      </c>
      <c r="W258" s="14">
        <v>0.21268496389540301</v>
      </c>
      <c r="X258" s="14">
        <v>0.234405244720885</v>
      </c>
      <c r="Y258" s="14">
        <v>0.24574462443999601</v>
      </c>
      <c r="Z258" s="14">
        <v>0.21668719946048201</v>
      </c>
      <c r="AA258" s="14">
        <v>0.103309964755607</v>
      </c>
      <c r="AB258" s="14">
        <v>0.24026370843765499</v>
      </c>
      <c r="AC258" s="14">
        <v>0.25620988852307403</v>
      </c>
      <c r="AD258" s="14">
        <v>0.34128487246384498</v>
      </c>
      <c r="AE258" s="14"/>
      <c r="AF258" s="14">
        <v>0.11979051463707099</v>
      </c>
      <c r="AG258" s="14">
        <v>0.23169595098176099</v>
      </c>
      <c r="AH258" s="14">
        <v>0.194209995321076</v>
      </c>
      <c r="AI258" s="14">
        <v>0.24233743562652901</v>
      </c>
      <c r="AJ258" s="14">
        <v>9.7878720863024099E-2</v>
      </c>
      <c r="AK258" s="14">
        <v>0.3621064767562</v>
      </c>
      <c r="AL258" s="14"/>
      <c r="AM258" s="14">
        <v>0.26186188820468198</v>
      </c>
      <c r="AN258" s="14">
        <v>0.19545698085614199</v>
      </c>
      <c r="AO258" s="14">
        <v>0.151999895695756</v>
      </c>
      <c r="AP258" s="14">
        <v>0.19909523003149299</v>
      </c>
      <c r="AQ258" s="14">
        <v>8.3547233432128803E-2</v>
      </c>
      <c r="AR258" s="14"/>
      <c r="AS258" s="14">
        <v>0.18604392774178799</v>
      </c>
      <c r="AT258" s="14">
        <v>0.58387920410375804</v>
      </c>
      <c r="AU258" s="14"/>
      <c r="AV258" s="14">
        <v>0.22664204400954899</v>
      </c>
      <c r="AW258" s="14">
        <v>0.15190458195383699</v>
      </c>
      <c r="AX258" s="14">
        <v>0.169800177181682</v>
      </c>
      <c r="AY258" s="14"/>
      <c r="AZ258" s="14">
        <v>0.105999021187486</v>
      </c>
      <c r="BA258" s="14">
        <v>0.196487403828074</v>
      </c>
      <c r="BB258" s="14">
        <v>0.31794736915755201</v>
      </c>
      <c r="BC258" s="14"/>
      <c r="BD258" s="14">
        <v>0.10691320996954</v>
      </c>
      <c r="BE258" s="14">
        <v>0.29507276533752702</v>
      </c>
      <c r="BF258" s="14"/>
      <c r="BG258" s="14">
        <v>9.4086047691253394E-2</v>
      </c>
      <c r="BH258" s="14">
        <v>0.22647266284987999</v>
      </c>
      <c r="BI258" s="14"/>
      <c r="BJ258" s="14">
        <v>0.16659113069408699</v>
      </c>
      <c r="BK258" s="14">
        <v>0.199474545940899</v>
      </c>
      <c r="BL258" s="14"/>
      <c r="BM258" s="14">
        <v>5.3657101311685503E-2</v>
      </c>
      <c r="BN258" s="14">
        <v>0.22319422387544399</v>
      </c>
      <c r="BO258" s="14"/>
      <c r="BP258" s="14">
        <v>0.13260758261630401</v>
      </c>
      <c r="BQ258" s="14">
        <v>0.21677877213748301</v>
      </c>
      <c r="BR258" s="14"/>
      <c r="BS258" s="14">
        <v>0</v>
      </c>
      <c r="BT258" s="14">
        <v>0.35799542610929902</v>
      </c>
      <c r="BU258" s="14"/>
      <c r="BV258" s="14">
        <v>0</v>
      </c>
      <c r="BW258" s="14">
        <v>0</v>
      </c>
      <c r="BX258" s="14"/>
      <c r="BY258" s="14">
        <v>9.1121351350019003E-2</v>
      </c>
      <c r="BZ258" s="14">
        <v>0.20638521237875901</v>
      </c>
      <c r="CA258" s="14"/>
      <c r="CB258" s="14">
        <v>0.19514235118354101</v>
      </c>
      <c r="CC258" s="14">
        <v>0.19145589699589</v>
      </c>
    </row>
    <row r="259" spans="2:81" x14ac:dyDescent="0.3">
      <c r="B259" t="s">
        <v>195</v>
      </c>
      <c r="C259" s="14">
        <v>8.68059676688447E-2</v>
      </c>
      <c r="D259" s="14">
        <v>5.0123644828506599E-2</v>
      </c>
      <c r="E259" s="14">
        <v>0.12711144276950301</v>
      </c>
      <c r="F259" s="14"/>
      <c r="G259" s="14">
        <v>0.104409227829743</v>
      </c>
      <c r="H259" s="14">
        <v>7.1767581572256198E-2</v>
      </c>
      <c r="I259" s="14">
        <v>9.31961177437612E-2</v>
      </c>
      <c r="J259" s="14">
        <v>0.12501427402586601</v>
      </c>
      <c r="K259" s="14">
        <v>8.4580388514614205E-2</v>
      </c>
      <c r="L259" s="14">
        <v>2.3785916723431399E-2</v>
      </c>
      <c r="M259" s="14"/>
      <c r="N259" s="14">
        <v>7.5758181882947695E-2</v>
      </c>
      <c r="O259" s="14">
        <v>6.0610862339621402E-2</v>
      </c>
      <c r="P259" s="14">
        <v>0.10800777020241099</v>
      </c>
      <c r="Q259" s="14">
        <v>0.10416952464929501</v>
      </c>
      <c r="R259" s="14"/>
      <c r="S259" s="14">
        <v>9.1463359168833497E-2</v>
      </c>
      <c r="T259" s="14">
        <v>5.1992817506655097E-2</v>
      </c>
      <c r="U259" s="14">
        <v>0.14536831102355399</v>
      </c>
      <c r="V259" s="14">
        <v>0.12935892596843299</v>
      </c>
      <c r="W259" s="14">
        <v>0.107805852502388</v>
      </c>
      <c r="X259" s="14">
        <v>0</v>
      </c>
      <c r="Y259" s="14">
        <v>7.8903579793088194E-2</v>
      </c>
      <c r="Z259" s="14">
        <v>0.10071792093717601</v>
      </c>
      <c r="AA259" s="14">
        <v>5.9470845623403899E-2</v>
      </c>
      <c r="AB259" s="14">
        <v>5.7326277608021302E-2</v>
      </c>
      <c r="AC259" s="14">
        <v>4.9046301385841998E-2</v>
      </c>
      <c r="AD259" s="14">
        <v>0.65871512753615502</v>
      </c>
      <c r="AE259" s="14"/>
      <c r="AF259" s="14">
        <v>7.00010626184705E-2</v>
      </c>
      <c r="AG259" s="14">
        <v>7.3775325106974404E-2</v>
      </c>
      <c r="AH259" s="14">
        <v>0.139633216681046</v>
      </c>
      <c r="AI259" s="14">
        <v>4.6041341681773901E-2</v>
      </c>
      <c r="AJ259" s="14">
        <v>0.16907870844644199</v>
      </c>
      <c r="AK259" s="14">
        <v>0</v>
      </c>
      <c r="AL259" s="14"/>
      <c r="AM259" s="14">
        <v>0.15162237395004699</v>
      </c>
      <c r="AN259" s="14">
        <v>9.4302893173594096E-2</v>
      </c>
      <c r="AO259" s="14">
        <v>5.19481457371865E-2</v>
      </c>
      <c r="AP259" s="14">
        <v>0.107984134842813</v>
      </c>
      <c r="AQ259" s="14">
        <v>0</v>
      </c>
      <c r="AR259" s="14"/>
      <c r="AS259" s="14">
        <v>8.3336837846852196E-2</v>
      </c>
      <c r="AT259" s="14">
        <v>0.27708989264182399</v>
      </c>
      <c r="AU259" s="14"/>
      <c r="AV259" s="14">
        <v>9.792653726028E-2</v>
      </c>
      <c r="AW259" s="14">
        <v>4.3184123559081897E-2</v>
      </c>
      <c r="AX259" s="14">
        <v>7.7321339156794094E-2</v>
      </c>
      <c r="AY259" s="14"/>
      <c r="AZ259" s="14">
        <v>2.42390178521808E-2</v>
      </c>
      <c r="BA259" s="14">
        <v>6.6516353377057205E-2</v>
      </c>
      <c r="BB259" s="14">
        <v>0.13061117234304601</v>
      </c>
      <c r="BC259" s="14"/>
      <c r="BD259" s="14">
        <v>9.9109244250962097E-2</v>
      </c>
      <c r="BE259" s="14">
        <v>7.2270127291220898E-2</v>
      </c>
      <c r="BF259" s="14"/>
      <c r="BG259" s="14">
        <v>4.8328746882167699E-2</v>
      </c>
      <c r="BH259" s="14">
        <v>9.9739862865071097E-2</v>
      </c>
      <c r="BI259" s="14"/>
      <c r="BJ259" s="14">
        <v>5.9650424632883697E-2</v>
      </c>
      <c r="BK259" s="14">
        <v>8.7471127666489401E-2</v>
      </c>
      <c r="BL259" s="14"/>
      <c r="BM259" s="14">
        <v>0.12866600895899899</v>
      </c>
      <c r="BN259" s="14">
        <v>8.0350785687466106E-2</v>
      </c>
      <c r="BO259" s="14"/>
      <c r="BP259" s="14">
        <v>0.154984953064422</v>
      </c>
      <c r="BQ259" s="14">
        <v>6.6219560429768398E-2</v>
      </c>
      <c r="BR259" s="14"/>
      <c r="BS259" s="14">
        <v>0</v>
      </c>
      <c r="BT259" s="14">
        <v>0.16087695336414801</v>
      </c>
      <c r="BU259" s="14"/>
      <c r="BV259" s="14">
        <v>0</v>
      </c>
      <c r="BW259" s="14">
        <v>0</v>
      </c>
      <c r="BX259" s="14"/>
      <c r="BY259" s="14">
        <v>0.13713816522734501</v>
      </c>
      <c r="BZ259" s="14">
        <v>8.0050764269533795E-2</v>
      </c>
      <c r="CA259" s="14"/>
      <c r="CB259" s="14">
        <v>0.100548357531081</v>
      </c>
      <c r="CC259" s="14">
        <v>7.97768248343938E-2</v>
      </c>
    </row>
    <row r="260" spans="2:81" x14ac:dyDescent="0.3">
      <c r="B260" t="s">
        <v>196</v>
      </c>
      <c r="C260" s="14">
        <v>3.0199047568408E-3</v>
      </c>
      <c r="D260" s="14">
        <v>5.8155662555480596E-3</v>
      </c>
      <c r="E260" s="14">
        <v>0</v>
      </c>
      <c r="F260" s="14"/>
      <c r="G260" s="14">
        <v>0</v>
      </c>
      <c r="H260" s="14">
        <v>0</v>
      </c>
      <c r="I260" s="14">
        <v>1.5760391923833501E-2</v>
      </c>
      <c r="J260" s="14">
        <v>0</v>
      </c>
      <c r="K260" s="14">
        <v>0</v>
      </c>
      <c r="L260" s="14">
        <v>0</v>
      </c>
      <c r="M260" s="14"/>
      <c r="N260" s="14">
        <v>0</v>
      </c>
      <c r="O260" s="14">
        <v>0</v>
      </c>
      <c r="P260" s="14">
        <v>0</v>
      </c>
      <c r="Q260" s="14">
        <v>1.28646747741759E-2</v>
      </c>
      <c r="R260" s="14"/>
      <c r="S260" s="14">
        <v>0</v>
      </c>
      <c r="T260" s="14">
        <v>0</v>
      </c>
      <c r="U260" s="14">
        <v>0</v>
      </c>
      <c r="V260" s="14">
        <v>2.67495882073772E-2</v>
      </c>
      <c r="W260" s="14">
        <v>0</v>
      </c>
      <c r="X260" s="14">
        <v>0</v>
      </c>
      <c r="Y260" s="14">
        <v>0</v>
      </c>
      <c r="Z260" s="14">
        <v>0</v>
      </c>
      <c r="AA260" s="14">
        <v>0</v>
      </c>
      <c r="AB260" s="14">
        <v>0</v>
      </c>
      <c r="AC260" s="14">
        <v>0</v>
      </c>
      <c r="AD260" s="14">
        <v>0</v>
      </c>
      <c r="AE260" s="14"/>
      <c r="AF260" s="14">
        <v>0</v>
      </c>
      <c r="AG260" s="14">
        <v>0</v>
      </c>
      <c r="AH260" s="14">
        <v>0</v>
      </c>
      <c r="AI260" s="14">
        <v>0</v>
      </c>
      <c r="AJ260" s="14">
        <v>3.26273432187364E-2</v>
      </c>
      <c r="AK260" s="14">
        <v>0</v>
      </c>
      <c r="AL260" s="14"/>
      <c r="AM260" s="14">
        <v>1.7692120052262401E-2</v>
      </c>
      <c r="AN260" s="14">
        <v>0</v>
      </c>
      <c r="AO260" s="14">
        <v>0</v>
      </c>
      <c r="AP260" s="14">
        <v>0</v>
      </c>
      <c r="AQ260" s="14">
        <v>0</v>
      </c>
      <c r="AR260" s="14"/>
      <c r="AS260" s="14">
        <v>3.0749616496026102E-3</v>
      </c>
      <c r="AT260" s="14">
        <v>0</v>
      </c>
      <c r="AU260" s="14"/>
      <c r="AV260" s="14">
        <v>0</v>
      </c>
      <c r="AW260" s="14">
        <v>0</v>
      </c>
      <c r="AX260" s="14">
        <v>0</v>
      </c>
      <c r="AY260" s="14"/>
      <c r="AZ260" s="14">
        <v>0</v>
      </c>
      <c r="BA260" s="14">
        <v>0</v>
      </c>
      <c r="BB260" s="14">
        <v>0</v>
      </c>
      <c r="BC260" s="14"/>
      <c r="BD260" s="14">
        <v>5.5759814961162E-3</v>
      </c>
      <c r="BE260" s="14">
        <v>0</v>
      </c>
      <c r="BF260" s="14"/>
      <c r="BG260" s="14">
        <v>0</v>
      </c>
      <c r="BH260" s="14">
        <v>4.0350282722348496E-3</v>
      </c>
      <c r="BI260" s="14"/>
      <c r="BJ260" s="14">
        <v>0</v>
      </c>
      <c r="BK260" s="14">
        <v>3.5344858341079502E-3</v>
      </c>
      <c r="BL260" s="14"/>
      <c r="BM260" s="14">
        <v>1.91267481528535E-2</v>
      </c>
      <c r="BN260" s="14">
        <v>0</v>
      </c>
      <c r="BO260" s="14"/>
      <c r="BP260" s="14">
        <v>1.21046014346664E-2</v>
      </c>
      <c r="BQ260" s="14">
        <v>0</v>
      </c>
      <c r="BR260" s="14"/>
      <c r="BS260" s="14">
        <v>0</v>
      </c>
      <c r="BT260" s="14">
        <v>5.5967704730145599E-3</v>
      </c>
      <c r="BU260" s="14"/>
      <c r="BV260" s="14">
        <v>0</v>
      </c>
      <c r="BW260" s="14">
        <v>0</v>
      </c>
      <c r="BX260" s="14"/>
      <c r="BY260" s="14">
        <v>2.2244258412167199E-2</v>
      </c>
      <c r="BZ260" s="14">
        <v>0</v>
      </c>
      <c r="CA260" s="14"/>
      <c r="CB260" s="14">
        <v>0</v>
      </c>
      <c r="CC260" s="14">
        <v>5.5892659577828404E-3</v>
      </c>
    </row>
    <row r="261" spans="2:81" x14ac:dyDescent="0.3">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c r="BX261" s="14"/>
      <c r="BY261" s="14"/>
      <c r="BZ261" s="14"/>
      <c r="CA261" s="14"/>
      <c r="CB261" s="14"/>
      <c r="CC261" s="14"/>
    </row>
    <row r="262" spans="2:81" x14ac:dyDescent="0.3">
      <c r="B262" s="6" t="s">
        <v>212</v>
      </c>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c r="BX262" s="14"/>
      <c r="BY262" s="14"/>
      <c r="BZ262" s="14"/>
      <c r="CA262" s="14"/>
      <c r="CB262" s="14"/>
      <c r="CC262" s="14"/>
    </row>
    <row r="263" spans="2:81" x14ac:dyDescent="0.3">
      <c r="B263" s="24" t="s">
        <v>213</v>
      </c>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c r="BX263" s="14"/>
      <c r="BY263" s="14"/>
      <c r="BZ263" s="14"/>
      <c r="CA263" s="14"/>
      <c r="CB263" s="14"/>
      <c r="CC263" s="14"/>
    </row>
    <row r="264" spans="2:81" x14ac:dyDescent="0.3">
      <c r="B264" t="s">
        <v>199</v>
      </c>
      <c r="C264" s="14">
        <v>0.28637541587842202</v>
      </c>
      <c r="D264" s="14">
        <v>0.18100903817709399</v>
      </c>
      <c r="E264" s="14">
        <v>0.41505641825751999</v>
      </c>
      <c r="F264" s="14"/>
      <c r="G264" s="14">
        <v>0.36938527438956598</v>
      </c>
      <c r="H264" s="14">
        <v>0.22446601710467801</v>
      </c>
      <c r="I264" s="14">
        <v>0.37383690616507198</v>
      </c>
      <c r="J264" s="14">
        <v>0.29137013735599498</v>
      </c>
      <c r="K264" s="14">
        <v>0.141312276700686</v>
      </c>
      <c r="L264" s="14">
        <v>0.155224427032602</v>
      </c>
      <c r="M264" s="14"/>
      <c r="N264" s="14">
        <v>0.29134339904151602</v>
      </c>
      <c r="O264" s="14">
        <v>0.28861220359523698</v>
      </c>
      <c r="P264" s="14">
        <v>0.34718202189324998</v>
      </c>
      <c r="Q264" s="14">
        <v>0.21608513176378399</v>
      </c>
      <c r="R264" s="14"/>
      <c r="S264" s="14">
        <v>0.31337397142621098</v>
      </c>
      <c r="T264" s="14">
        <v>0.37109743588946498</v>
      </c>
      <c r="U264" s="14">
        <v>0.32795964272144401</v>
      </c>
      <c r="V264" s="14">
        <v>0.48146782519405101</v>
      </c>
      <c r="W264" s="14">
        <v>0</v>
      </c>
      <c r="X264" s="14">
        <v>0.113596263286264</v>
      </c>
      <c r="Y264" s="14">
        <v>0.483539381800007</v>
      </c>
      <c r="Z264" s="14">
        <v>0.36776888055305901</v>
      </c>
      <c r="AA264" s="14">
        <v>0.190108304315661</v>
      </c>
      <c r="AB264" s="14">
        <v>0.38837695045625298</v>
      </c>
      <c r="AC264" s="14">
        <v>0.17909433370361599</v>
      </c>
      <c r="AD264" s="14" t="s">
        <v>211</v>
      </c>
      <c r="AE264" s="14"/>
      <c r="AF264" s="14">
        <v>0.19519573329147999</v>
      </c>
      <c r="AG264" s="14">
        <v>0.38102517138504399</v>
      </c>
      <c r="AH264" s="14">
        <v>0.51832661844651995</v>
      </c>
      <c r="AI264" s="14">
        <v>0.227188270866303</v>
      </c>
      <c r="AJ264" s="14">
        <v>0.49959133441343601</v>
      </c>
      <c r="AK264" s="14">
        <v>0</v>
      </c>
      <c r="AL264" s="14"/>
      <c r="AM264" s="14">
        <v>0.19614966165179401</v>
      </c>
      <c r="AN264" s="14">
        <v>0.283046237159366</v>
      </c>
      <c r="AO264" s="14">
        <v>0.32505201608045797</v>
      </c>
      <c r="AP264" s="14">
        <v>0.30225394303363901</v>
      </c>
      <c r="AQ264" s="14">
        <v>0.208750251348543</v>
      </c>
      <c r="AR264" s="14"/>
      <c r="AS264" s="14">
        <v>0.28637541587842202</v>
      </c>
      <c r="AT264" s="14" t="s">
        <v>211</v>
      </c>
      <c r="AU264" s="14"/>
      <c r="AV264" s="14">
        <v>0.281599082091328</v>
      </c>
      <c r="AW264" s="14">
        <v>0.17314198423643001</v>
      </c>
      <c r="AX264" s="14">
        <v>0.32108141017881398</v>
      </c>
      <c r="AY264" s="14"/>
      <c r="AZ264" s="14">
        <v>0.32633546644378503</v>
      </c>
      <c r="BA264" s="14">
        <v>0.25018042976266303</v>
      </c>
      <c r="BB264" s="14">
        <v>0.12783603085488901</v>
      </c>
      <c r="BC264" s="14"/>
      <c r="BD264" s="14">
        <v>0.24942054674727701</v>
      </c>
      <c r="BE264" s="14">
        <v>0.36421040260859699</v>
      </c>
      <c r="BF264" s="14"/>
      <c r="BG264" s="14">
        <v>0.24686663617069299</v>
      </c>
      <c r="BH264" s="14">
        <v>0.30868434188268001</v>
      </c>
      <c r="BI264" s="14"/>
      <c r="BJ264" s="14">
        <v>0.35269227271577502</v>
      </c>
      <c r="BK264" s="14">
        <v>0.26525030128544902</v>
      </c>
      <c r="BL264" s="14"/>
      <c r="BM264" s="14">
        <v>0.18631971028383901</v>
      </c>
      <c r="BN264" s="14">
        <v>0.30473244847776798</v>
      </c>
      <c r="BO264" s="14"/>
      <c r="BP264" s="14">
        <v>0.25057502596047398</v>
      </c>
      <c r="BQ264" s="14">
        <v>0.31195402867581201</v>
      </c>
      <c r="BR264" s="14"/>
      <c r="BS264" s="14">
        <v>0.28637541587842202</v>
      </c>
      <c r="BT264" s="14" t="s">
        <v>211</v>
      </c>
      <c r="BU264" s="14"/>
      <c r="BV264" s="14">
        <v>0.266328190916852</v>
      </c>
      <c r="BW264" s="14">
        <v>0.29328377923120003</v>
      </c>
      <c r="BX264" s="14"/>
      <c r="BY264" s="14">
        <v>0.21813792003810401</v>
      </c>
      <c r="BZ264" s="14">
        <v>0.30442704950328597</v>
      </c>
      <c r="CA264" s="14"/>
      <c r="CB264" s="14">
        <v>0.27509490019765098</v>
      </c>
      <c r="CC264" s="14">
        <v>0.310680686430445</v>
      </c>
    </row>
    <row r="265" spans="2:81" x14ac:dyDescent="0.3">
      <c r="B265" t="s">
        <v>200</v>
      </c>
      <c r="C265" s="14">
        <v>0.256286869802827</v>
      </c>
      <c r="D265" s="14">
        <v>0.28895674072314498</v>
      </c>
      <c r="E265" s="14">
        <v>0.22063383724075999</v>
      </c>
      <c r="F265" s="14"/>
      <c r="G265" s="14">
        <v>0.295088786960994</v>
      </c>
      <c r="H265" s="14">
        <v>0.31557177719867402</v>
      </c>
      <c r="I265" s="14">
        <v>0.19916297014983</v>
      </c>
      <c r="J265" s="14">
        <v>0.20903794836518999</v>
      </c>
      <c r="K265" s="14">
        <v>6.14310432483871E-2</v>
      </c>
      <c r="L265" s="14">
        <v>0.22943641273013901</v>
      </c>
      <c r="M265" s="14"/>
      <c r="N265" s="14">
        <v>0.33326299874609799</v>
      </c>
      <c r="O265" s="14">
        <v>0.27246330941831898</v>
      </c>
      <c r="P265" s="14">
        <v>0.32417217042187702</v>
      </c>
      <c r="Q265" s="14">
        <v>8.80333668860179E-2</v>
      </c>
      <c r="R265" s="14"/>
      <c r="S265" s="14">
        <v>0.46612674981254398</v>
      </c>
      <c r="T265" s="14">
        <v>0.36590626442555302</v>
      </c>
      <c r="U265" s="14">
        <v>7.0433431190669804E-2</v>
      </c>
      <c r="V265" s="14">
        <v>0.25460470526829398</v>
      </c>
      <c r="W265" s="14">
        <v>8.9617089879633904E-2</v>
      </c>
      <c r="X265" s="14">
        <v>0.30661519151535199</v>
      </c>
      <c r="Y265" s="14">
        <v>0.31967439616888399</v>
      </c>
      <c r="Z265" s="14">
        <v>0.182277209350686</v>
      </c>
      <c r="AA265" s="14">
        <v>0.19309591495020001</v>
      </c>
      <c r="AB265" s="14">
        <v>5.9939606922239701E-2</v>
      </c>
      <c r="AC265" s="14">
        <v>0.17983293685426599</v>
      </c>
      <c r="AD265" s="14" t="s">
        <v>211</v>
      </c>
      <c r="AE265" s="14"/>
      <c r="AF265" s="14">
        <v>0.27152916131149202</v>
      </c>
      <c r="AG265" s="14">
        <v>0.210363142046261</v>
      </c>
      <c r="AH265" s="14">
        <v>0.28726630881810999</v>
      </c>
      <c r="AI265" s="14">
        <v>0.30690688162207702</v>
      </c>
      <c r="AJ265" s="14">
        <v>0.103278086661261</v>
      </c>
      <c r="AK265" s="14">
        <v>0.19913904876257299</v>
      </c>
      <c r="AL265" s="14"/>
      <c r="AM265" s="14">
        <v>0</v>
      </c>
      <c r="AN265" s="14">
        <v>0.24766370300420701</v>
      </c>
      <c r="AO265" s="14">
        <v>0.272287788707962</v>
      </c>
      <c r="AP265" s="14">
        <v>0.40562266206719499</v>
      </c>
      <c r="AQ265" s="14">
        <v>9.8840155281179495E-2</v>
      </c>
      <c r="AR265" s="14"/>
      <c r="AS265" s="14">
        <v>0.256286869802827</v>
      </c>
      <c r="AT265" s="14" t="s">
        <v>211</v>
      </c>
      <c r="AU265" s="14"/>
      <c r="AV265" s="14">
        <v>0.21111502808191701</v>
      </c>
      <c r="AW265" s="14">
        <v>0.24448424247685799</v>
      </c>
      <c r="AX265" s="14">
        <v>0.29646768835680498</v>
      </c>
      <c r="AY265" s="14"/>
      <c r="AZ265" s="14">
        <v>0</v>
      </c>
      <c r="BA265" s="14">
        <v>0</v>
      </c>
      <c r="BB265" s="14">
        <v>0</v>
      </c>
      <c r="BC265" s="14"/>
      <c r="BD265" s="14">
        <v>0.33269998486379998</v>
      </c>
      <c r="BE265" s="14">
        <v>9.5344240682011194E-2</v>
      </c>
      <c r="BF265" s="14"/>
      <c r="BG265" s="14">
        <v>0.52477909558818603</v>
      </c>
      <c r="BH265" s="14">
        <v>0.10468073966987899</v>
      </c>
      <c r="BI265" s="14"/>
      <c r="BJ265" s="14">
        <v>0.36345713194395501</v>
      </c>
      <c r="BK265" s="14">
        <v>0.240446204206894</v>
      </c>
      <c r="BL265" s="14"/>
      <c r="BM265" s="14">
        <v>0.21414374071799999</v>
      </c>
      <c r="BN265" s="14">
        <v>0.25851850058285702</v>
      </c>
      <c r="BO265" s="14"/>
      <c r="BP265" s="14">
        <v>0.217384431894419</v>
      </c>
      <c r="BQ265" s="14">
        <v>0.26607286729106799</v>
      </c>
      <c r="BR265" s="14"/>
      <c r="BS265" s="14">
        <v>0.256286869802827</v>
      </c>
      <c r="BT265" s="14" t="s">
        <v>211</v>
      </c>
      <c r="BU265" s="14"/>
      <c r="BV265" s="14">
        <v>1</v>
      </c>
      <c r="BW265" s="14">
        <v>0</v>
      </c>
      <c r="BX265" s="14"/>
      <c r="BY265" s="14">
        <v>0.221249136027484</v>
      </c>
      <c r="BZ265" s="14">
        <v>0.26100463421372</v>
      </c>
      <c r="CA265" s="14"/>
      <c r="CB265" s="14">
        <v>0.287077051439041</v>
      </c>
      <c r="CC265" s="14">
        <v>0.233775785928522</v>
      </c>
    </row>
    <row r="266" spans="2:81" x14ac:dyDescent="0.3">
      <c r="B266" t="s">
        <v>201</v>
      </c>
      <c r="C266" s="14">
        <v>0.24654931213696901</v>
      </c>
      <c r="D266" s="14">
        <v>0.26653133971148701</v>
      </c>
      <c r="E266" s="14">
        <v>0.225847494377864</v>
      </c>
      <c r="F266" s="14"/>
      <c r="G266" s="14">
        <v>0.126069498230581</v>
      </c>
      <c r="H266" s="14">
        <v>0.37075214700129999</v>
      </c>
      <c r="I266" s="14">
        <v>0.35443064764057097</v>
      </c>
      <c r="J266" s="14">
        <v>0.242374057209821</v>
      </c>
      <c r="K266" s="14">
        <v>6.3678361213552706E-2</v>
      </c>
      <c r="L266" s="14">
        <v>0.230582731723148</v>
      </c>
      <c r="M266" s="14"/>
      <c r="N266" s="14">
        <v>0.36692796639825498</v>
      </c>
      <c r="O266" s="14">
        <v>0.18736040246108501</v>
      </c>
      <c r="P266" s="14">
        <v>0.26040274816356102</v>
      </c>
      <c r="Q266" s="14">
        <v>0.165836172930239</v>
      </c>
      <c r="R266" s="14"/>
      <c r="S266" s="14">
        <v>0.18999476631786399</v>
      </c>
      <c r="T266" s="14">
        <v>0.37751617016169398</v>
      </c>
      <c r="U266" s="14">
        <v>0.25962735686333099</v>
      </c>
      <c r="V266" s="14">
        <v>0.32417648359396301</v>
      </c>
      <c r="W266" s="14">
        <v>9.0843030330133204E-2</v>
      </c>
      <c r="X266" s="14">
        <v>0.40349095976472199</v>
      </c>
      <c r="Y266" s="14">
        <v>0.51765475285388496</v>
      </c>
      <c r="Z266" s="14">
        <v>0.28093278345081102</v>
      </c>
      <c r="AA266" s="14">
        <v>0.21438560004611901</v>
      </c>
      <c r="AB266" s="14">
        <v>4.9487712644894197E-2</v>
      </c>
      <c r="AC266" s="14">
        <v>0.18217152402617701</v>
      </c>
      <c r="AD266" s="14" t="s">
        <v>211</v>
      </c>
      <c r="AE266" s="14"/>
      <c r="AF266" s="14">
        <v>0.28508653527809202</v>
      </c>
      <c r="AG266" s="14">
        <v>0.303696958872052</v>
      </c>
      <c r="AH266" s="14">
        <v>0.21801869466238499</v>
      </c>
      <c r="AI266" s="14">
        <v>0.21588350792366501</v>
      </c>
      <c r="AJ266" s="14">
        <v>0.237016968936894</v>
      </c>
      <c r="AK266" s="14">
        <v>0.10250043645113199</v>
      </c>
      <c r="AL266" s="14"/>
      <c r="AM266" s="14">
        <v>0.246729808254499</v>
      </c>
      <c r="AN266" s="14">
        <v>0.228295211544639</v>
      </c>
      <c r="AO266" s="14">
        <v>0.23936168046037001</v>
      </c>
      <c r="AP266" s="14">
        <v>0.34048194841593798</v>
      </c>
      <c r="AQ266" s="14">
        <v>0.33751962270897201</v>
      </c>
      <c r="AR266" s="14"/>
      <c r="AS266" s="14">
        <v>0.24654931213696901</v>
      </c>
      <c r="AT266" s="14" t="s">
        <v>211</v>
      </c>
      <c r="AU266" s="14"/>
      <c r="AV266" s="14">
        <v>0.28406096683372001</v>
      </c>
      <c r="AW266" s="14">
        <v>0.26841037360155501</v>
      </c>
      <c r="AX266" s="14">
        <v>0.21558193120024199</v>
      </c>
      <c r="AY266" s="14"/>
      <c r="AZ266" s="14">
        <v>0.45109269538406499</v>
      </c>
      <c r="BA266" s="14">
        <v>0.27610312032976198</v>
      </c>
      <c r="BB266" s="14">
        <v>0.21972195006710299</v>
      </c>
      <c r="BC266" s="14"/>
      <c r="BD266" s="14">
        <v>0.19300589366971899</v>
      </c>
      <c r="BE266" s="14">
        <v>0.35932338937958702</v>
      </c>
      <c r="BF266" s="14"/>
      <c r="BG266" s="14">
        <v>0.239967620960403</v>
      </c>
      <c r="BH266" s="14">
        <v>0.25026571296045902</v>
      </c>
      <c r="BI266" s="14"/>
      <c r="BJ266" s="14">
        <v>9.8107378348318203E-2</v>
      </c>
      <c r="BK266" s="14">
        <v>0.27624465398276399</v>
      </c>
      <c r="BL266" s="14"/>
      <c r="BM266" s="14">
        <v>0.26593435613100203</v>
      </c>
      <c r="BN266" s="14">
        <v>0.24433688708447299</v>
      </c>
      <c r="BO266" s="14"/>
      <c r="BP266" s="14">
        <v>0.17911526786401899</v>
      </c>
      <c r="BQ266" s="14">
        <v>0.28271276564379899</v>
      </c>
      <c r="BR266" s="14"/>
      <c r="BS266" s="14">
        <v>0.24654931213696901</v>
      </c>
      <c r="BT266" s="14" t="s">
        <v>211</v>
      </c>
      <c r="BU266" s="14"/>
      <c r="BV266" s="14">
        <v>0.22185470262325399</v>
      </c>
      <c r="BW266" s="14">
        <v>0.25505918498484398</v>
      </c>
      <c r="BX266" s="14"/>
      <c r="BY266" s="14">
        <v>0.27782489357770801</v>
      </c>
      <c r="BZ266" s="14">
        <v>0.243379484750682</v>
      </c>
      <c r="CA266" s="14"/>
      <c r="CB266" s="14">
        <v>0.237952602926221</v>
      </c>
      <c r="CC266" s="14">
        <v>0.23413076259419699</v>
      </c>
    </row>
    <row r="267" spans="2:81" x14ac:dyDescent="0.3">
      <c r="B267" t="s">
        <v>202</v>
      </c>
      <c r="C267" s="14">
        <v>0.22713893354094999</v>
      </c>
      <c r="D267" s="14">
        <v>0.23814618360157599</v>
      </c>
      <c r="E267" s="14">
        <v>0.21685882174065799</v>
      </c>
      <c r="F267" s="14"/>
      <c r="G267" s="14">
        <v>0.25932818854665202</v>
      </c>
      <c r="H267" s="14">
        <v>0.12091724932020601</v>
      </c>
      <c r="I267" s="14">
        <v>0.19819580168454201</v>
      </c>
      <c r="J267" s="14">
        <v>0.23081074484498601</v>
      </c>
      <c r="K267" s="14">
        <v>0.47891067465739401</v>
      </c>
      <c r="L267" s="14">
        <v>0.31286713921207399</v>
      </c>
      <c r="M267" s="14"/>
      <c r="N267" s="14">
        <v>0.27141354750644298</v>
      </c>
      <c r="O267" s="14">
        <v>0.290235152157858</v>
      </c>
      <c r="P267" s="14">
        <v>8.7188284100630106E-2</v>
      </c>
      <c r="Q267" s="14">
        <v>0.25947340210687903</v>
      </c>
      <c r="R267" s="14"/>
      <c r="S267" s="14">
        <v>0.25123433391698702</v>
      </c>
      <c r="T267" s="14">
        <v>0.29703084917378803</v>
      </c>
      <c r="U267" s="14">
        <v>0.26592527252610598</v>
      </c>
      <c r="V267" s="14">
        <v>0.26747362478443298</v>
      </c>
      <c r="W267" s="14">
        <v>0.29092534850191898</v>
      </c>
      <c r="X267" s="14">
        <v>0.27462874639773699</v>
      </c>
      <c r="Y267" s="14">
        <v>0.31148893184280202</v>
      </c>
      <c r="Z267" s="14">
        <v>0.18962692403035999</v>
      </c>
      <c r="AA267" s="14">
        <v>2.9826365584203901E-2</v>
      </c>
      <c r="AB267" s="14">
        <v>0.36103909276538099</v>
      </c>
      <c r="AC267" s="14">
        <v>0</v>
      </c>
      <c r="AD267" s="14" t="s">
        <v>211</v>
      </c>
      <c r="AE267" s="14"/>
      <c r="AF267" s="14">
        <v>0.20240564344022999</v>
      </c>
      <c r="AG267" s="14">
        <v>0.41930917234631598</v>
      </c>
      <c r="AH267" s="14">
        <v>0.21341848061421601</v>
      </c>
      <c r="AI267" s="14">
        <v>0.28846067104587603</v>
      </c>
      <c r="AJ267" s="14">
        <v>0.16489569972686399</v>
      </c>
      <c r="AK267" s="14">
        <v>0.10761869212000701</v>
      </c>
      <c r="AL267" s="14"/>
      <c r="AM267" s="14">
        <v>9.64730842889331E-2</v>
      </c>
      <c r="AN267" s="14">
        <v>0.226628670236691</v>
      </c>
      <c r="AO267" s="14">
        <v>0.21740870977282201</v>
      </c>
      <c r="AP267" s="14">
        <v>0.20631089590780699</v>
      </c>
      <c r="AQ267" s="14">
        <v>0.474981088531023</v>
      </c>
      <c r="AR267" s="14"/>
      <c r="AS267" s="14">
        <v>0.22713893354094999</v>
      </c>
      <c r="AT267" s="14" t="s">
        <v>211</v>
      </c>
      <c r="AU267" s="14"/>
      <c r="AV267" s="14">
        <v>0.26044519789214698</v>
      </c>
      <c r="AW267" s="14">
        <v>0.22042067862664599</v>
      </c>
      <c r="AX267" s="14">
        <v>0.20614044257299799</v>
      </c>
      <c r="AY267" s="14"/>
      <c r="AZ267" s="14">
        <v>0.12560793302898199</v>
      </c>
      <c r="BA267" s="14">
        <v>0.35354396135445298</v>
      </c>
      <c r="BB267" s="14">
        <v>0.31454522883841501</v>
      </c>
      <c r="BC267" s="14"/>
      <c r="BD267" s="14">
        <v>0.19944994822957601</v>
      </c>
      <c r="BE267" s="14">
        <v>0.28545795495689902</v>
      </c>
      <c r="BF267" s="14"/>
      <c r="BG267" s="14">
        <v>0.198125039357118</v>
      </c>
      <c r="BH267" s="14">
        <v>0.24352184445924999</v>
      </c>
      <c r="BI267" s="14"/>
      <c r="BJ267" s="14">
        <v>0.245315519483286</v>
      </c>
      <c r="BK267" s="14">
        <v>0.22297214124259601</v>
      </c>
      <c r="BL267" s="14"/>
      <c r="BM267" s="14">
        <v>0.19273212491647701</v>
      </c>
      <c r="BN267" s="14">
        <v>0.23931670445807601</v>
      </c>
      <c r="BO267" s="14"/>
      <c r="BP267" s="14">
        <v>0.176903701609917</v>
      </c>
      <c r="BQ267" s="14">
        <v>0.255862683530512</v>
      </c>
      <c r="BR267" s="14"/>
      <c r="BS267" s="14">
        <v>0.22713893354094999</v>
      </c>
      <c r="BT267" s="14" t="s">
        <v>211</v>
      </c>
      <c r="BU267" s="14"/>
      <c r="BV267" s="14">
        <v>0.17408899869290001</v>
      </c>
      <c r="BW267" s="14">
        <v>0.24542017827552401</v>
      </c>
      <c r="BX267" s="14"/>
      <c r="BY267" s="14">
        <v>0.244591032102984</v>
      </c>
      <c r="BZ267" s="14">
        <v>0.22658004887334199</v>
      </c>
      <c r="CA267" s="14"/>
      <c r="CB267" s="14">
        <v>0.174817071072108</v>
      </c>
      <c r="CC267" s="14">
        <v>0.27374425480201298</v>
      </c>
    </row>
    <row r="268" spans="2:81" x14ac:dyDescent="0.3">
      <c r="B268" t="s">
        <v>203</v>
      </c>
      <c r="C268" s="14">
        <v>0.17038063588251001</v>
      </c>
      <c r="D268" s="14">
        <v>0.22547670549954901</v>
      </c>
      <c r="E268" s="14">
        <v>0.10703208875782701</v>
      </c>
      <c r="F268" s="14"/>
      <c r="G268" s="14">
        <v>0.28745679485962999</v>
      </c>
      <c r="H268" s="14">
        <v>7.8994401413934406E-2</v>
      </c>
      <c r="I268" s="14">
        <v>0.14659026071769499</v>
      </c>
      <c r="J268" s="14">
        <v>0.22500151455606299</v>
      </c>
      <c r="K268" s="14">
        <v>0.129462125087177</v>
      </c>
      <c r="L268" s="14">
        <v>7.0655189647382197E-2</v>
      </c>
      <c r="M268" s="14"/>
      <c r="N268" s="14">
        <v>0.123666898731926</v>
      </c>
      <c r="O268" s="14">
        <v>0.20862254475981401</v>
      </c>
      <c r="P268" s="14">
        <v>0.19988722526019101</v>
      </c>
      <c r="Q268" s="14">
        <v>0.14995886495965699</v>
      </c>
      <c r="R268" s="14"/>
      <c r="S268" s="14">
        <v>0.31429760005448598</v>
      </c>
      <c r="T268" s="14">
        <v>0.161241466939407</v>
      </c>
      <c r="U268" s="14">
        <v>0.20489882995073699</v>
      </c>
      <c r="V268" s="14">
        <v>0.20235197302277599</v>
      </c>
      <c r="W268" s="14">
        <v>8.9307821204355306E-2</v>
      </c>
      <c r="X268" s="14">
        <v>0.28428624345810799</v>
      </c>
      <c r="Y268" s="14">
        <v>0</v>
      </c>
      <c r="Z268" s="14">
        <v>7.2095992066109005E-2</v>
      </c>
      <c r="AA268" s="14">
        <v>4.3249079074745601E-2</v>
      </c>
      <c r="AB268" s="14">
        <v>0.14272880738420701</v>
      </c>
      <c r="AC268" s="14">
        <v>0</v>
      </c>
      <c r="AD268" s="14" t="s">
        <v>211</v>
      </c>
      <c r="AE268" s="14"/>
      <c r="AF268" s="14">
        <v>0.18765757951297701</v>
      </c>
      <c r="AG268" s="14">
        <v>0.290576655598136</v>
      </c>
      <c r="AH268" s="14">
        <v>0</v>
      </c>
      <c r="AI268" s="14">
        <v>0.16225331427249001</v>
      </c>
      <c r="AJ268" s="14">
        <v>0.10651056892935799</v>
      </c>
      <c r="AK268" s="14">
        <v>0</v>
      </c>
      <c r="AL268" s="14"/>
      <c r="AM268" s="14">
        <v>0.143796926846187</v>
      </c>
      <c r="AN268" s="14">
        <v>0.25801212812379598</v>
      </c>
      <c r="AO268" s="14">
        <v>0.18865870488852199</v>
      </c>
      <c r="AP268" s="14">
        <v>0.11218596085296</v>
      </c>
      <c r="AQ268" s="14">
        <v>9.6824782133717105E-2</v>
      </c>
      <c r="AR268" s="14"/>
      <c r="AS268" s="14">
        <v>0.17038063588251001</v>
      </c>
      <c r="AT268" s="14" t="s">
        <v>211</v>
      </c>
      <c r="AU268" s="14"/>
      <c r="AV268" s="14">
        <v>0.158883415962838</v>
      </c>
      <c r="AW268" s="14">
        <v>0.268367199395949</v>
      </c>
      <c r="AX268" s="14">
        <v>0.157091306056482</v>
      </c>
      <c r="AY268" s="14"/>
      <c r="AZ268" s="14">
        <v>0.24200986147227599</v>
      </c>
      <c r="BA268" s="14">
        <v>0.225867559426707</v>
      </c>
      <c r="BB268" s="14">
        <v>0.12523574464892301</v>
      </c>
      <c r="BC268" s="14"/>
      <c r="BD268" s="14">
        <v>0.17891056925971199</v>
      </c>
      <c r="BE268" s="14">
        <v>0.152414742163128</v>
      </c>
      <c r="BF268" s="14"/>
      <c r="BG268" s="14">
        <v>0.23958805905538899</v>
      </c>
      <c r="BH268" s="14">
        <v>0.13130215019070601</v>
      </c>
      <c r="BI268" s="14"/>
      <c r="BJ268" s="14">
        <v>0.46377828862668102</v>
      </c>
      <c r="BK268" s="14">
        <v>0.106228692047021</v>
      </c>
      <c r="BL268" s="14"/>
      <c r="BM268" s="14">
        <v>0.14095932877954601</v>
      </c>
      <c r="BN268" s="14">
        <v>0.180497881086567</v>
      </c>
      <c r="BO268" s="14"/>
      <c r="BP268" s="14">
        <v>7.67643874901454E-2</v>
      </c>
      <c r="BQ268" s="14">
        <v>0.21353206659246701</v>
      </c>
      <c r="BR268" s="14"/>
      <c r="BS268" s="14">
        <v>0.17038063588251001</v>
      </c>
      <c r="BT268" s="14" t="s">
        <v>211</v>
      </c>
      <c r="BU268" s="14"/>
      <c r="BV268" s="14">
        <v>0.20711080638780899</v>
      </c>
      <c r="BW268" s="14">
        <v>0.15772325490601499</v>
      </c>
      <c r="BX268" s="14"/>
      <c r="BY268" s="14">
        <v>0.259064778896963</v>
      </c>
      <c r="BZ268" s="14">
        <v>0.154249661890169</v>
      </c>
      <c r="CA268" s="14"/>
      <c r="CB268" s="14">
        <v>0.14696534881881301</v>
      </c>
      <c r="CC268" s="14">
        <v>0.16848123244545801</v>
      </c>
    </row>
    <row r="269" spans="2:81" x14ac:dyDescent="0.3">
      <c r="B269" t="s">
        <v>204</v>
      </c>
      <c r="C269" s="14">
        <v>0.16222726346285299</v>
      </c>
      <c r="D269" s="14">
        <v>0.161491727945104</v>
      </c>
      <c r="E269" s="14">
        <v>0.165096951226328</v>
      </c>
      <c r="F269" s="14"/>
      <c r="G269" s="14">
        <v>0.19445143661238001</v>
      </c>
      <c r="H269" s="14">
        <v>0.196337108905978</v>
      </c>
      <c r="I269" s="14">
        <v>0.14791437525677301</v>
      </c>
      <c r="J269" s="14">
        <v>0.173688231983464</v>
      </c>
      <c r="K269" s="14">
        <v>6.5816515514826798E-2</v>
      </c>
      <c r="L269" s="14">
        <v>0</v>
      </c>
      <c r="M269" s="14"/>
      <c r="N269" s="14">
        <v>0.18514927842824599</v>
      </c>
      <c r="O269" s="14">
        <v>0.169839661599238</v>
      </c>
      <c r="P269" s="14">
        <v>0.17565090228348401</v>
      </c>
      <c r="Q269" s="14">
        <v>0.116244485869219</v>
      </c>
      <c r="R269" s="14"/>
      <c r="S269" s="14">
        <v>0.15421817485598899</v>
      </c>
      <c r="T269" s="14">
        <v>0.37303524296650797</v>
      </c>
      <c r="U269" s="14">
        <v>6.6396555460418297E-2</v>
      </c>
      <c r="V269" s="14">
        <v>0.34453442618091001</v>
      </c>
      <c r="W269" s="14">
        <v>0.17488643047500901</v>
      </c>
      <c r="X269" s="14">
        <v>6.0599967516862897E-2</v>
      </c>
      <c r="Y269" s="14">
        <v>0.31967439616888399</v>
      </c>
      <c r="Z269" s="14">
        <v>0</v>
      </c>
      <c r="AA269" s="14">
        <v>0.15562278552834</v>
      </c>
      <c r="AB269" s="14">
        <v>5.9939606922239701E-2</v>
      </c>
      <c r="AC269" s="14">
        <v>8.8671903558904794E-2</v>
      </c>
      <c r="AD269" s="14" t="s">
        <v>211</v>
      </c>
      <c r="AE269" s="14"/>
      <c r="AF269" s="14">
        <v>0.28295235179057499</v>
      </c>
      <c r="AG269" s="14">
        <v>8.0045733347770598E-2</v>
      </c>
      <c r="AH269" s="14">
        <v>0.12094971396427499</v>
      </c>
      <c r="AI269" s="14">
        <v>0.125333186250326</v>
      </c>
      <c r="AJ269" s="14">
        <v>0.108827314065762</v>
      </c>
      <c r="AK269" s="14">
        <v>0.105878386335839</v>
      </c>
      <c r="AL269" s="14"/>
      <c r="AM269" s="14">
        <v>0.104527692015551</v>
      </c>
      <c r="AN269" s="14">
        <v>8.3992603891047193E-2</v>
      </c>
      <c r="AO269" s="14">
        <v>0.15896312511951399</v>
      </c>
      <c r="AP269" s="14">
        <v>0.30671448089488401</v>
      </c>
      <c r="AQ269" s="14">
        <v>0.133143216133953</v>
      </c>
      <c r="AR269" s="14"/>
      <c r="AS269" s="14">
        <v>0.16222726346285299</v>
      </c>
      <c r="AT269" s="14" t="s">
        <v>211</v>
      </c>
      <c r="AU269" s="14"/>
      <c r="AV269" s="14">
        <v>0.188598738024254</v>
      </c>
      <c r="AW269" s="14">
        <v>0.21262362282018299</v>
      </c>
      <c r="AX269" s="14">
        <v>0.12009033415431999</v>
      </c>
      <c r="AY269" s="14"/>
      <c r="AZ269" s="14">
        <v>0.14127765003759099</v>
      </c>
      <c r="BA269" s="14">
        <v>0.15536886521728099</v>
      </c>
      <c r="BB269" s="14">
        <v>0.12745139837823799</v>
      </c>
      <c r="BC269" s="14"/>
      <c r="BD269" s="14">
        <v>0.197795276978081</v>
      </c>
      <c r="BE269" s="14">
        <v>8.7313296100342094E-2</v>
      </c>
      <c r="BF269" s="14"/>
      <c r="BG269" s="14">
        <v>0.29907390791724903</v>
      </c>
      <c r="BH269" s="14">
        <v>8.4955788928628401E-2</v>
      </c>
      <c r="BI269" s="14"/>
      <c r="BJ269" s="14">
        <v>0.37564005917735499</v>
      </c>
      <c r="BK269" s="14">
        <v>0.12034255719984301</v>
      </c>
      <c r="BL269" s="14"/>
      <c r="BM269" s="14">
        <v>0.10034835581509199</v>
      </c>
      <c r="BN269" s="14">
        <v>0.174862385489091</v>
      </c>
      <c r="BO269" s="14"/>
      <c r="BP269" s="14">
        <v>5.5835093149552303E-2</v>
      </c>
      <c r="BQ269" s="14">
        <v>0.20172728800998499</v>
      </c>
      <c r="BR269" s="14"/>
      <c r="BS269" s="14">
        <v>0.16222726346285299</v>
      </c>
      <c r="BT269" s="14" t="s">
        <v>211</v>
      </c>
      <c r="BU269" s="14"/>
      <c r="BV269" s="14">
        <v>0.32926237254671298</v>
      </c>
      <c r="BW269" s="14">
        <v>0.104666218059598</v>
      </c>
      <c r="BX269" s="14"/>
      <c r="BY269" s="14">
        <v>0.22766394616142199</v>
      </c>
      <c r="BZ269" s="14">
        <v>0.144791103012365</v>
      </c>
      <c r="CA269" s="14"/>
      <c r="CB269" s="14">
        <v>0.17227316518184199</v>
      </c>
      <c r="CC269" s="14">
        <v>0.15258333616663899</v>
      </c>
    </row>
    <row r="270" spans="2:81" x14ac:dyDescent="0.3">
      <c r="B270" t="s">
        <v>205</v>
      </c>
      <c r="C270" s="14">
        <v>0.15628487522176601</v>
      </c>
      <c r="D270" s="14">
        <v>0.17473064656628701</v>
      </c>
      <c r="E270" s="14">
        <v>0.123993586380252</v>
      </c>
      <c r="F270" s="14"/>
      <c r="G270" s="14">
        <v>0.18001750521712201</v>
      </c>
      <c r="H270" s="14">
        <v>0.114463968472756</v>
      </c>
      <c r="I270" s="14">
        <v>0.19646565259052301</v>
      </c>
      <c r="J270" s="14">
        <v>0.180748596111765</v>
      </c>
      <c r="K270" s="14">
        <v>0.191486307651525</v>
      </c>
      <c r="L270" s="14">
        <v>7.5938460163618104E-2</v>
      </c>
      <c r="M270" s="14"/>
      <c r="N270" s="14">
        <v>0.105059211857585</v>
      </c>
      <c r="O270" s="14">
        <v>0.23611129796864999</v>
      </c>
      <c r="P270" s="14">
        <v>0.107812036434017</v>
      </c>
      <c r="Q270" s="14">
        <v>0.17815617196782399</v>
      </c>
      <c r="R270" s="14"/>
      <c r="S270" s="14">
        <v>0.166944965005693</v>
      </c>
      <c r="T270" s="14">
        <v>0.15540369187585501</v>
      </c>
      <c r="U270" s="14">
        <v>0.136374394508676</v>
      </c>
      <c r="V270" s="14">
        <v>0.34378478659398398</v>
      </c>
      <c r="W270" s="14">
        <v>0.25308923158782798</v>
      </c>
      <c r="X270" s="14">
        <v>0.100322900161312</v>
      </c>
      <c r="Y270" s="14">
        <v>0</v>
      </c>
      <c r="Z270" s="14">
        <v>0</v>
      </c>
      <c r="AA270" s="14">
        <v>0.107059300487753</v>
      </c>
      <c r="AB270" s="14">
        <v>6.0935503110644398E-2</v>
      </c>
      <c r="AC270" s="14">
        <v>0.36578146302770398</v>
      </c>
      <c r="AD270" s="14" t="s">
        <v>211</v>
      </c>
      <c r="AE270" s="14"/>
      <c r="AF270" s="14">
        <v>0.177834642685823</v>
      </c>
      <c r="AG270" s="14">
        <v>3.8777538518000497E-2</v>
      </c>
      <c r="AH270" s="14">
        <v>0.22774721285361499</v>
      </c>
      <c r="AI270" s="14">
        <v>0.195994010517585</v>
      </c>
      <c r="AJ270" s="14">
        <v>0.16213815108936999</v>
      </c>
      <c r="AK270" s="14">
        <v>0.29673322321696999</v>
      </c>
      <c r="AL270" s="14"/>
      <c r="AM270" s="14">
        <v>0.37444100377086798</v>
      </c>
      <c r="AN270" s="14">
        <v>8.8171225957618796E-2</v>
      </c>
      <c r="AO270" s="14">
        <v>0.102310297478945</v>
      </c>
      <c r="AP270" s="14">
        <v>0.140645381452213</v>
      </c>
      <c r="AQ270" s="14">
        <v>0.100417938878784</v>
      </c>
      <c r="AR270" s="14"/>
      <c r="AS270" s="14">
        <v>0.15628487522176601</v>
      </c>
      <c r="AT270" s="14" t="s">
        <v>211</v>
      </c>
      <c r="AU270" s="14"/>
      <c r="AV270" s="14">
        <v>0.129511182152521</v>
      </c>
      <c r="AW270" s="14">
        <v>0.128525794554043</v>
      </c>
      <c r="AX270" s="14">
        <v>0.18523831075637401</v>
      </c>
      <c r="AY270" s="14"/>
      <c r="AZ270" s="14">
        <v>0.26634433369244898</v>
      </c>
      <c r="BA270" s="14">
        <v>0.104831283206422</v>
      </c>
      <c r="BB270" s="14">
        <v>4.0828052589183803E-2</v>
      </c>
      <c r="BC270" s="14"/>
      <c r="BD270" s="14">
        <v>0.17570890447614099</v>
      </c>
      <c r="BE270" s="14">
        <v>0.115373647694604</v>
      </c>
      <c r="BF270" s="14"/>
      <c r="BG270" s="14">
        <v>9.6251763923128494E-2</v>
      </c>
      <c r="BH270" s="14">
        <v>0.190183017550487</v>
      </c>
      <c r="BI270" s="14"/>
      <c r="BJ270" s="14">
        <v>9.6985040756831301E-2</v>
      </c>
      <c r="BK270" s="14">
        <v>0.16889874826047599</v>
      </c>
      <c r="BL270" s="14"/>
      <c r="BM270" s="14">
        <v>0.44602048774472502</v>
      </c>
      <c r="BN270" s="14">
        <v>7.9418039795826095E-2</v>
      </c>
      <c r="BO270" s="14"/>
      <c r="BP270" s="14">
        <v>0.24390267924897999</v>
      </c>
      <c r="BQ270" s="14">
        <v>0.128853777492073</v>
      </c>
      <c r="BR270" s="14"/>
      <c r="BS270" s="14">
        <v>0.15628487522176601</v>
      </c>
      <c r="BT270" s="14" t="s">
        <v>211</v>
      </c>
      <c r="BU270" s="14"/>
      <c r="BV270" s="14">
        <v>0.135533957828289</v>
      </c>
      <c r="BW270" s="14">
        <v>0.16343573413278401</v>
      </c>
      <c r="BX270" s="14"/>
      <c r="BY270" s="14">
        <v>0.18883940562671001</v>
      </c>
      <c r="BZ270" s="14">
        <v>0.14560287667815699</v>
      </c>
      <c r="CA270" s="14"/>
      <c r="CB270" s="14">
        <v>0.18926246620038301</v>
      </c>
      <c r="CC270" s="14">
        <v>0.12678028039071901</v>
      </c>
    </row>
    <row r="271" spans="2:81" x14ac:dyDescent="0.3">
      <c r="B271" t="s">
        <v>206</v>
      </c>
      <c r="C271" s="14">
        <v>0.142813641866956</v>
      </c>
      <c r="D271" s="14">
        <v>0.14745004401227399</v>
      </c>
      <c r="E271" s="14">
        <v>0.13906351233186301</v>
      </c>
      <c r="F271" s="14"/>
      <c r="G271" s="14">
        <v>0.13581366834428099</v>
      </c>
      <c r="H271" s="14">
        <v>0.15877084967969299</v>
      </c>
      <c r="I271" s="14">
        <v>0.18448510009491301</v>
      </c>
      <c r="J271" s="14">
        <v>5.7271152388560599E-2</v>
      </c>
      <c r="K271" s="14">
        <v>0.13056142090476999</v>
      </c>
      <c r="L271" s="14">
        <v>0.139208849441046</v>
      </c>
      <c r="M271" s="14"/>
      <c r="N271" s="14">
        <v>0.150779926765749</v>
      </c>
      <c r="O271" s="14">
        <v>0.124071701054425</v>
      </c>
      <c r="P271" s="14">
        <v>0.127723101424042</v>
      </c>
      <c r="Q271" s="14">
        <v>0.16928376284050101</v>
      </c>
      <c r="R271" s="14"/>
      <c r="S271" s="14">
        <v>9.1344939451689602E-2</v>
      </c>
      <c r="T271" s="14">
        <v>0</v>
      </c>
      <c r="U271" s="14">
        <v>6.5108679912457001E-2</v>
      </c>
      <c r="V271" s="14">
        <v>6.5287220702910695E-2</v>
      </c>
      <c r="W271" s="14">
        <v>0.27684406649244198</v>
      </c>
      <c r="X271" s="14">
        <v>0.121811832816793</v>
      </c>
      <c r="Y271" s="14">
        <v>0.163799242657268</v>
      </c>
      <c r="Z271" s="14">
        <v>0.18217228216866499</v>
      </c>
      <c r="AA271" s="14">
        <v>0.33557387820072698</v>
      </c>
      <c r="AB271" s="14">
        <v>0.20348837385670299</v>
      </c>
      <c r="AC271" s="14">
        <v>9.2081516200901201E-2</v>
      </c>
      <c r="AD271" s="14" t="s">
        <v>211</v>
      </c>
      <c r="AE271" s="14"/>
      <c r="AF271" s="14">
        <v>0.140656057359556</v>
      </c>
      <c r="AG271" s="14">
        <v>8.2430456986453599E-2</v>
      </c>
      <c r="AH271" s="14">
        <v>6.9217801903079704E-2</v>
      </c>
      <c r="AI271" s="14">
        <v>0.144793174827751</v>
      </c>
      <c r="AJ271" s="14">
        <v>0.26275759248848302</v>
      </c>
      <c r="AK271" s="14">
        <v>0.19012897755532701</v>
      </c>
      <c r="AL271" s="14"/>
      <c r="AM271" s="14">
        <v>0.102938957831613</v>
      </c>
      <c r="AN271" s="14">
        <v>0.112501087030471</v>
      </c>
      <c r="AO271" s="14">
        <v>0.162621182577108</v>
      </c>
      <c r="AP271" s="14">
        <v>0.14715665702049099</v>
      </c>
      <c r="AQ271" s="14">
        <v>0.33372781882760499</v>
      </c>
      <c r="AR271" s="14"/>
      <c r="AS271" s="14">
        <v>0.142813641866956</v>
      </c>
      <c r="AT271" s="14" t="s">
        <v>211</v>
      </c>
      <c r="AU271" s="14"/>
      <c r="AV271" s="14">
        <v>0.17476875298469599</v>
      </c>
      <c r="AW271" s="14">
        <v>9.4769331220631997E-2</v>
      </c>
      <c r="AX271" s="14">
        <v>0.13198284671740099</v>
      </c>
      <c r="AY271" s="14"/>
      <c r="AZ271" s="14">
        <v>4.7976796605574502E-2</v>
      </c>
      <c r="BA271" s="14">
        <v>0.232068391570979</v>
      </c>
      <c r="BB271" s="14">
        <v>0.169980554743389</v>
      </c>
      <c r="BC271" s="14"/>
      <c r="BD271" s="14">
        <v>0.18003456665916401</v>
      </c>
      <c r="BE271" s="14">
        <v>6.4418284085951696E-2</v>
      </c>
      <c r="BF271" s="14"/>
      <c r="BG271" s="14">
        <v>0.14202729782502499</v>
      </c>
      <c r="BH271" s="14">
        <v>0.14325765687261099</v>
      </c>
      <c r="BI271" s="14"/>
      <c r="BJ271" s="14">
        <v>0.26012604703928699</v>
      </c>
      <c r="BK271" s="14">
        <v>0.113734102842847</v>
      </c>
      <c r="BL271" s="14"/>
      <c r="BM271" s="14">
        <v>0.102214545335903</v>
      </c>
      <c r="BN271" s="14">
        <v>0.155629024908851</v>
      </c>
      <c r="BO271" s="14"/>
      <c r="BP271" s="14">
        <v>0.22810690590420599</v>
      </c>
      <c r="BQ271" s="14">
        <v>0.11572769434952999</v>
      </c>
      <c r="BR271" s="14"/>
      <c r="BS271" s="14">
        <v>0.142813641866956</v>
      </c>
      <c r="BT271" s="14" t="s">
        <v>211</v>
      </c>
      <c r="BU271" s="14"/>
      <c r="BV271" s="14">
        <v>6.2362037001745502E-2</v>
      </c>
      <c r="BW271" s="14">
        <v>0.170537624602144</v>
      </c>
      <c r="BX271" s="14"/>
      <c r="BY271" s="14">
        <v>0.148912769040943</v>
      </c>
      <c r="BZ271" s="14">
        <v>0.13599297459676801</v>
      </c>
      <c r="CA271" s="14"/>
      <c r="CB271" s="14">
        <v>7.3304489036992201E-2</v>
      </c>
      <c r="CC271" s="14">
        <v>0.19796238908493399</v>
      </c>
    </row>
    <row r="272" spans="2:81" x14ac:dyDescent="0.3">
      <c r="B272" t="s">
        <v>207</v>
      </c>
      <c r="C272" s="14">
        <v>5.2384849474027301E-2</v>
      </c>
      <c r="D272" s="14">
        <v>4.96014913354373E-2</v>
      </c>
      <c r="E272" s="14">
        <v>4.4031839412766699E-2</v>
      </c>
      <c r="F272" s="14"/>
      <c r="G272" s="14">
        <v>6.9199846658522607E-2</v>
      </c>
      <c r="H272" s="14">
        <v>3.3140247860178502E-2</v>
      </c>
      <c r="I272" s="14">
        <v>6.9229108266467193E-2</v>
      </c>
      <c r="J272" s="14">
        <v>5.8022979324801903E-2</v>
      </c>
      <c r="K272" s="14">
        <v>6.8738450132139597E-2</v>
      </c>
      <c r="L272" s="14">
        <v>0</v>
      </c>
      <c r="M272" s="14"/>
      <c r="N272" s="14">
        <v>9.7057888661864003E-2</v>
      </c>
      <c r="O272" s="14">
        <v>4.2946145350537798E-2</v>
      </c>
      <c r="P272" s="14">
        <v>4.5220784265755098E-2</v>
      </c>
      <c r="Q272" s="14">
        <v>2.2195639959143899E-2</v>
      </c>
      <c r="R272" s="14"/>
      <c r="S272" s="14">
        <v>7.7884307509342998E-2</v>
      </c>
      <c r="T272" s="14">
        <v>0</v>
      </c>
      <c r="U272" s="14">
        <v>0.129635829042095</v>
      </c>
      <c r="V272" s="14">
        <v>6.8691040950603799E-2</v>
      </c>
      <c r="W272" s="14">
        <v>0</v>
      </c>
      <c r="X272" s="14">
        <v>5.2504355187480103E-2</v>
      </c>
      <c r="Y272" s="14">
        <v>0</v>
      </c>
      <c r="Z272" s="14">
        <v>0</v>
      </c>
      <c r="AA272" s="14">
        <v>7.0416763234081095E-2</v>
      </c>
      <c r="AB272" s="14">
        <v>0</v>
      </c>
      <c r="AC272" s="14">
        <v>9.2081516200901201E-2</v>
      </c>
      <c r="AD272" s="14" t="s">
        <v>211</v>
      </c>
      <c r="AE272" s="14"/>
      <c r="AF272" s="14">
        <v>7.0527934225411801E-2</v>
      </c>
      <c r="AG272" s="14">
        <v>0</v>
      </c>
      <c r="AH272" s="14">
        <v>6.3184685771178695E-2</v>
      </c>
      <c r="AI272" s="14">
        <v>0.10325432881550101</v>
      </c>
      <c r="AJ272" s="14">
        <v>5.9181920166057701E-2</v>
      </c>
      <c r="AK272" s="14">
        <v>0</v>
      </c>
      <c r="AL272" s="14"/>
      <c r="AM272" s="14">
        <v>9.5991316301447902E-2</v>
      </c>
      <c r="AN272" s="14">
        <v>8.5162295721682296E-2</v>
      </c>
      <c r="AO272" s="14">
        <v>3.0569383558711801E-2</v>
      </c>
      <c r="AP272" s="14">
        <v>5.5470846931209898E-2</v>
      </c>
      <c r="AQ272" s="14">
        <v>0</v>
      </c>
      <c r="AR272" s="14"/>
      <c r="AS272" s="14">
        <v>5.2384849474027301E-2</v>
      </c>
      <c r="AT272" s="14" t="s">
        <v>211</v>
      </c>
      <c r="AU272" s="14"/>
      <c r="AV272" s="14">
        <v>5.3825395915608303E-2</v>
      </c>
      <c r="AW272" s="14">
        <v>8.6763997109087998E-2</v>
      </c>
      <c r="AX272" s="14">
        <v>4.3478923426816002E-2</v>
      </c>
      <c r="AY272" s="14"/>
      <c r="AZ272" s="14">
        <v>5.1281435790806802E-2</v>
      </c>
      <c r="BA272" s="14">
        <v>0.16755090066654499</v>
      </c>
      <c r="BB272" s="14">
        <v>0</v>
      </c>
      <c r="BC272" s="14"/>
      <c r="BD272" s="14">
        <v>6.0920333040386902E-2</v>
      </c>
      <c r="BE272" s="14">
        <v>3.4407265849916803E-2</v>
      </c>
      <c r="BF272" s="14"/>
      <c r="BG272" s="14">
        <v>2.92166081067563E-2</v>
      </c>
      <c r="BH272" s="14">
        <v>6.5466969097431202E-2</v>
      </c>
      <c r="BI272" s="14"/>
      <c r="BJ272" s="14">
        <v>0</v>
      </c>
      <c r="BK272" s="14">
        <v>6.5404773682909506E-2</v>
      </c>
      <c r="BL272" s="14"/>
      <c r="BM272" s="14">
        <v>0.121082242827598</v>
      </c>
      <c r="BN272" s="14">
        <v>3.43497040631617E-2</v>
      </c>
      <c r="BO272" s="14"/>
      <c r="BP272" s="14">
        <v>9.8627143765454506E-2</v>
      </c>
      <c r="BQ272" s="14">
        <v>3.6672514359697699E-2</v>
      </c>
      <c r="BR272" s="14"/>
      <c r="BS272" s="14">
        <v>5.2384849474027301E-2</v>
      </c>
      <c r="BT272" s="14" t="s">
        <v>211</v>
      </c>
      <c r="BU272" s="14"/>
      <c r="BV272" s="14">
        <v>2.01286126694478E-2</v>
      </c>
      <c r="BW272" s="14">
        <v>6.3500492894323898E-2</v>
      </c>
      <c r="BX272" s="14"/>
      <c r="BY272" s="14">
        <v>0.157361963487407</v>
      </c>
      <c r="BZ272" s="14">
        <v>3.1273406806717197E-2</v>
      </c>
      <c r="CA272" s="14"/>
      <c r="CB272" s="14">
        <v>5.9711879658771998E-2</v>
      </c>
      <c r="CC272" s="14">
        <v>4.8822720897921001E-2</v>
      </c>
    </row>
    <row r="273" spans="2:81" x14ac:dyDescent="0.3">
      <c r="B273" t="s">
        <v>208</v>
      </c>
      <c r="C273" s="14">
        <v>2.6026274791943999E-2</v>
      </c>
      <c r="D273" s="14">
        <v>2.6708746457961299E-2</v>
      </c>
      <c r="E273" s="14">
        <v>1.3232134197852199E-2</v>
      </c>
      <c r="F273" s="14"/>
      <c r="G273" s="14">
        <v>5.1542072649160699E-2</v>
      </c>
      <c r="H273" s="14">
        <v>0</v>
      </c>
      <c r="I273" s="14">
        <v>6.6825817101084095E-2</v>
      </c>
      <c r="J273" s="14">
        <v>0</v>
      </c>
      <c r="K273" s="14">
        <v>0</v>
      </c>
      <c r="L273" s="14">
        <v>0</v>
      </c>
      <c r="M273" s="14"/>
      <c r="N273" s="14">
        <v>1.5364062823834901E-2</v>
      </c>
      <c r="O273" s="14">
        <v>2.2339004340356999E-2</v>
      </c>
      <c r="P273" s="14">
        <v>4.1858630947173001E-2</v>
      </c>
      <c r="Q273" s="14">
        <v>2.4795452576438299E-2</v>
      </c>
      <c r="R273" s="14"/>
      <c r="S273" s="14">
        <v>0</v>
      </c>
      <c r="T273" s="14">
        <v>0</v>
      </c>
      <c r="U273" s="14">
        <v>0</v>
      </c>
      <c r="V273" s="14">
        <v>0</v>
      </c>
      <c r="W273" s="14">
        <v>0</v>
      </c>
      <c r="X273" s="14">
        <v>6.1211865299930002E-2</v>
      </c>
      <c r="Y273" s="14">
        <v>0</v>
      </c>
      <c r="Z273" s="14">
        <v>7.2095992066109005E-2</v>
      </c>
      <c r="AA273" s="14">
        <v>4.0742413500623603E-2</v>
      </c>
      <c r="AB273" s="14">
        <v>0</v>
      </c>
      <c r="AC273" s="14">
        <v>0.188180895739997</v>
      </c>
      <c r="AD273" s="14" t="s">
        <v>211</v>
      </c>
      <c r="AE273" s="14"/>
      <c r="AF273" s="14">
        <v>2.6085938549461601E-2</v>
      </c>
      <c r="AG273" s="14">
        <v>0</v>
      </c>
      <c r="AH273" s="14">
        <v>6.3184685771178695E-2</v>
      </c>
      <c r="AI273" s="14">
        <v>0</v>
      </c>
      <c r="AJ273" s="14">
        <v>0</v>
      </c>
      <c r="AK273" s="14">
        <v>0.19178721442792901</v>
      </c>
      <c r="AL273" s="14"/>
      <c r="AM273" s="14">
        <v>8.9237083650995003E-2</v>
      </c>
      <c r="AN273" s="14">
        <v>2.9428747705247799E-2</v>
      </c>
      <c r="AO273" s="14">
        <v>1.7436992870882299E-2</v>
      </c>
      <c r="AP273" s="14">
        <v>0</v>
      </c>
      <c r="AQ273" s="14">
        <v>9.6824782133717105E-2</v>
      </c>
      <c r="AR273" s="14"/>
      <c r="AS273" s="14">
        <v>2.6026274791943999E-2</v>
      </c>
      <c r="AT273" s="14" t="s">
        <v>211</v>
      </c>
      <c r="AU273" s="14"/>
      <c r="AV273" s="14">
        <v>1.0479861635574701E-2</v>
      </c>
      <c r="AW273" s="14">
        <v>4.9490798404054202E-2</v>
      </c>
      <c r="AX273" s="14">
        <v>3.2386509585989501E-2</v>
      </c>
      <c r="AY273" s="14"/>
      <c r="AZ273" s="14">
        <v>3.4418976845298502E-2</v>
      </c>
      <c r="BA273" s="14">
        <v>4.04098656390652E-2</v>
      </c>
      <c r="BB273" s="14">
        <v>0</v>
      </c>
      <c r="BC273" s="14"/>
      <c r="BD273" s="14">
        <v>2.2938682117954499E-2</v>
      </c>
      <c r="BE273" s="14">
        <v>3.2529416068274801E-2</v>
      </c>
      <c r="BF273" s="14"/>
      <c r="BG273" s="14">
        <v>1.66653601728807E-2</v>
      </c>
      <c r="BH273" s="14">
        <v>3.1311984781311197E-2</v>
      </c>
      <c r="BI273" s="14"/>
      <c r="BJ273" s="14">
        <v>3.43128245946255E-2</v>
      </c>
      <c r="BK273" s="14">
        <v>2.4985904599232101E-2</v>
      </c>
      <c r="BL273" s="14"/>
      <c r="BM273" s="14">
        <v>7.3448252924450105E-2</v>
      </c>
      <c r="BN273" s="14">
        <v>1.34507711699553E-2</v>
      </c>
      <c r="BO273" s="14"/>
      <c r="BP273" s="14">
        <v>2.0664067997422701E-2</v>
      </c>
      <c r="BQ273" s="14">
        <v>2.9165380726485099E-2</v>
      </c>
      <c r="BR273" s="14"/>
      <c r="BS273" s="14">
        <v>2.6026274791943999E-2</v>
      </c>
      <c r="BT273" s="14" t="s">
        <v>211</v>
      </c>
      <c r="BU273" s="14"/>
      <c r="BV273" s="14">
        <v>0</v>
      </c>
      <c r="BW273" s="14">
        <v>3.4995045448564098E-2</v>
      </c>
      <c r="BX273" s="14"/>
      <c r="BY273" s="14">
        <v>5.8537176065141097E-2</v>
      </c>
      <c r="BZ273" s="14">
        <v>1.9620593953655299E-2</v>
      </c>
      <c r="CA273" s="14"/>
      <c r="CB273" s="14">
        <v>0</v>
      </c>
      <c r="CC273" s="14">
        <v>3.8104346207703199E-2</v>
      </c>
    </row>
    <row r="274" spans="2:81" x14ac:dyDescent="0.3">
      <c r="B274" t="s">
        <v>209</v>
      </c>
      <c r="C274" s="14">
        <v>5.3401144969013402E-2</v>
      </c>
      <c r="D274" s="14">
        <v>2.8513756080382199E-2</v>
      </c>
      <c r="E274" s="14">
        <v>8.3620206493574198E-2</v>
      </c>
      <c r="F274" s="14"/>
      <c r="G274" s="14">
        <v>3.5576247132677E-2</v>
      </c>
      <c r="H274" s="14">
        <v>3.4105138332132898E-2</v>
      </c>
      <c r="I274" s="14">
        <v>7.2287923951596902E-2</v>
      </c>
      <c r="J274" s="14">
        <v>0.11940447865335101</v>
      </c>
      <c r="K274" s="14">
        <v>6.5391904293164896E-2</v>
      </c>
      <c r="L274" s="14">
        <v>7.7530244791981104E-2</v>
      </c>
      <c r="M274" s="14"/>
      <c r="N274" s="14">
        <v>0</v>
      </c>
      <c r="O274" s="14">
        <v>6.4016824467570593E-2</v>
      </c>
      <c r="P274" s="14">
        <v>4.3161751611473502E-2</v>
      </c>
      <c r="Q274" s="14">
        <v>0.109571822677148</v>
      </c>
      <c r="R274" s="14"/>
      <c r="S274" s="14">
        <v>2.48556930198243E-2</v>
      </c>
      <c r="T274" s="14">
        <v>0.103730239644005</v>
      </c>
      <c r="U274" s="14">
        <v>6.5108679912457001E-2</v>
      </c>
      <c r="V274" s="14">
        <v>6.71910310238783E-2</v>
      </c>
      <c r="W274" s="14">
        <v>8.3126881708001601E-2</v>
      </c>
      <c r="X274" s="14">
        <v>0</v>
      </c>
      <c r="Y274" s="14">
        <v>0</v>
      </c>
      <c r="Z274" s="14">
        <v>9.0418510178862294E-2</v>
      </c>
      <c r="AA274" s="14">
        <v>8.0304199634091605E-2</v>
      </c>
      <c r="AB274" s="14">
        <v>6.2244557450271597E-2</v>
      </c>
      <c r="AC274" s="14">
        <v>0</v>
      </c>
      <c r="AD274" s="14" t="s">
        <v>211</v>
      </c>
      <c r="AE274" s="14"/>
      <c r="AF274" s="14">
        <v>4.1629525912609697E-2</v>
      </c>
      <c r="AG274" s="14">
        <v>0</v>
      </c>
      <c r="AH274" s="14">
        <v>5.9315293956519001E-2</v>
      </c>
      <c r="AI274" s="14">
        <v>0.15407422145409799</v>
      </c>
      <c r="AJ274" s="14">
        <v>5.9181920166057701E-2</v>
      </c>
      <c r="AK274" s="14">
        <v>0</v>
      </c>
      <c r="AL274" s="14"/>
      <c r="AM274" s="14">
        <v>4.3641664711379098E-2</v>
      </c>
      <c r="AN274" s="14">
        <v>5.8860599815465903E-2</v>
      </c>
      <c r="AO274" s="14">
        <v>6.0663058064607499E-2</v>
      </c>
      <c r="AP274" s="14">
        <v>0</v>
      </c>
      <c r="AQ274" s="14">
        <v>0.12876937136042901</v>
      </c>
      <c r="AR274" s="14"/>
      <c r="AS274" s="14">
        <v>5.3401144969013402E-2</v>
      </c>
      <c r="AT274" s="14" t="s">
        <v>211</v>
      </c>
      <c r="AU274" s="14"/>
      <c r="AV274" s="14">
        <v>8.3648835293377494E-2</v>
      </c>
      <c r="AW274" s="14">
        <v>4.6544736213938898E-2</v>
      </c>
      <c r="AX274" s="14">
        <v>3.2734112108816903E-2</v>
      </c>
      <c r="AY274" s="14"/>
      <c r="AZ274" s="14">
        <v>8.6963247838887203E-2</v>
      </c>
      <c r="BA274" s="14">
        <v>3.6055800302017098E-2</v>
      </c>
      <c r="BB274" s="14">
        <v>0.17397958814157999</v>
      </c>
      <c r="BC274" s="14"/>
      <c r="BD274" s="14">
        <v>3.8615090747489603E-2</v>
      </c>
      <c r="BE274" s="14">
        <v>8.4543788988120705E-2</v>
      </c>
      <c r="BF274" s="14"/>
      <c r="BG274" s="14">
        <v>0</v>
      </c>
      <c r="BH274" s="14">
        <v>8.3554498235535402E-2</v>
      </c>
      <c r="BI274" s="14"/>
      <c r="BJ274" s="14">
        <v>0</v>
      </c>
      <c r="BK274" s="14">
        <v>5.9737898908152502E-2</v>
      </c>
      <c r="BL274" s="14"/>
      <c r="BM274" s="14">
        <v>7.3555734066376097E-2</v>
      </c>
      <c r="BN274" s="14">
        <v>4.8582019402385997E-2</v>
      </c>
      <c r="BO274" s="14"/>
      <c r="BP274" s="14">
        <v>9.6751555917548193E-2</v>
      </c>
      <c r="BQ274" s="14">
        <v>3.8847539357758198E-2</v>
      </c>
      <c r="BR274" s="14"/>
      <c r="BS274" s="14">
        <v>5.3401144969013402E-2</v>
      </c>
      <c r="BT274" s="14" t="s">
        <v>211</v>
      </c>
      <c r="BU274" s="14"/>
      <c r="BV274" s="14">
        <v>0</v>
      </c>
      <c r="BW274" s="14">
        <v>7.1803418281529793E-2</v>
      </c>
      <c r="BX274" s="14"/>
      <c r="BY274" s="14">
        <v>0</v>
      </c>
      <c r="BZ274" s="14">
        <v>6.5221792380394703E-2</v>
      </c>
      <c r="CA274" s="14"/>
      <c r="CB274" s="14">
        <v>5.9282124753910197E-2</v>
      </c>
      <c r="CC274" s="14">
        <v>5.1124311056982702E-2</v>
      </c>
    </row>
    <row r="275" spans="2:81" x14ac:dyDescent="0.3">
      <c r="B275" t="s">
        <v>196</v>
      </c>
      <c r="C275" s="14">
        <v>5.4010944478588598E-2</v>
      </c>
      <c r="D275" s="14">
        <v>7.0857044341879297E-2</v>
      </c>
      <c r="E275" s="14">
        <v>3.4665147091443999E-2</v>
      </c>
      <c r="F275" s="14"/>
      <c r="G275" s="14">
        <v>0.104822279713484</v>
      </c>
      <c r="H275" s="14">
        <v>3.4301587229240399E-2</v>
      </c>
      <c r="I275" s="14">
        <v>0</v>
      </c>
      <c r="J275" s="14">
        <v>0</v>
      </c>
      <c r="K275" s="14">
        <v>6.6657537081820803E-2</v>
      </c>
      <c r="L275" s="14">
        <v>8.1172998206104602E-2</v>
      </c>
      <c r="M275" s="14"/>
      <c r="N275" s="14">
        <v>0</v>
      </c>
      <c r="O275" s="14">
        <v>3.99010133156215E-2</v>
      </c>
      <c r="P275" s="14">
        <v>4.6299389667200798E-2</v>
      </c>
      <c r="Q275" s="14">
        <v>0.13373904609534401</v>
      </c>
      <c r="R275" s="14"/>
      <c r="S275" s="14">
        <v>0</v>
      </c>
      <c r="T275" s="14">
        <v>0</v>
      </c>
      <c r="U275" s="14">
        <v>0</v>
      </c>
      <c r="V275" s="14">
        <v>6.7358659904767304E-2</v>
      </c>
      <c r="W275" s="14">
        <v>0</v>
      </c>
      <c r="X275" s="14">
        <v>0</v>
      </c>
      <c r="Y275" s="14">
        <v>0.171640888281375</v>
      </c>
      <c r="Z275" s="14">
        <v>0</v>
      </c>
      <c r="AA275" s="14">
        <v>0.202037253536554</v>
      </c>
      <c r="AB275" s="14">
        <v>5.8497385995640298E-2</v>
      </c>
      <c r="AC275" s="14">
        <v>0.180871163041601</v>
      </c>
      <c r="AD275" s="14" t="s">
        <v>211</v>
      </c>
      <c r="AE275" s="14"/>
      <c r="AF275" s="14">
        <v>5.7387966331000101E-2</v>
      </c>
      <c r="AG275" s="14">
        <v>7.9097642095638798E-2</v>
      </c>
      <c r="AH275" s="14">
        <v>0</v>
      </c>
      <c r="AI275" s="14">
        <v>4.1624976174804498E-2</v>
      </c>
      <c r="AJ275" s="14">
        <v>0</v>
      </c>
      <c r="AK275" s="14">
        <v>0.105619927678159</v>
      </c>
      <c r="AL275" s="14"/>
      <c r="AM275" s="14">
        <v>4.95600735905697E-2</v>
      </c>
      <c r="AN275" s="14">
        <v>0.11117134241848201</v>
      </c>
      <c r="AO275" s="14">
        <v>6.3761641581167094E-2</v>
      </c>
      <c r="AP275" s="14">
        <v>3.03857986901464E-2</v>
      </c>
      <c r="AQ275" s="14">
        <v>0</v>
      </c>
      <c r="AR275" s="14"/>
      <c r="AS275" s="14">
        <v>5.4010944478588598E-2</v>
      </c>
      <c r="AT275" s="14" t="s">
        <v>211</v>
      </c>
      <c r="AU275" s="14"/>
      <c r="AV275" s="14">
        <v>7.2437292102312298E-2</v>
      </c>
      <c r="AW275" s="14">
        <v>8.2828958577270795E-2</v>
      </c>
      <c r="AX275" s="14">
        <v>3.3587883717320903E-2</v>
      </c>
      <c r="AY275" s="14"/>
      <c r="AZ275" s="14">
        <v>8.7764948453858099E-2</v>
      </c>
      <c r="BA275" s="14">
        <v>0.113135820462697</v>
      </c>
      <c r="BB275" s="14">
        <v>8.3279812295105907E-2</v>
      </c>
      <c r="BC275" s="14"/>
      <c r="BD275" s="14">
        <v>3.2531935337366299E-2</v>
      </c>
      <c r="BE275" s="14">
        <v>9.92504063084058E-2</v>
      </c>
      <c r="BF275" s="14"/>
      <c r="BG275" s="14">
        <v>1.36096559470461E-2</v>
      </c>
      <c r="BH275" s="14">
        <v>7.68238322213734E-2</v>
      </c>
      <c r="BI275" s="14"/>
      <c r="BJ275" s="14">
        <v>6.8044545603635903E-2</v>
      </c>
      <c r="BK275" s="14">
        <v>5.2544119820089101E-2</v>
      </c>
      <c r="BL275" s="14"/>
      <c r="BM275" s="14">
        <v>0</v>
      </c>
      <c r="BN275" s="14">
        <v>6.9372050353144296E-2</v>
      </c>
      <c r="BO275" s="14"/>
      <c r="BP275" s="14">
        <v>1.9291020223220101E-2</v>
      </c>
      <c r="BQ275" s="14">
        <v>5.26153104609101E-2</v>
      </c>
      <c r="BR275" s="14"/>
      <c r="BS275" s="14">
        <v>5.4010944478588598E-2</v>
      </c>
      <c r="BT275" s="14" t="s">
        <v>211</v>
      </c>
      <c r="BU275" s="14"/>
      <c r="BV275" s="14">
        <v>0</v>
      </c>
      <c r="BW275" s="14">
        <v>7.2623357428514404E-2</v>
      </c>
      <c r="BX275" s="14"/>
      <c r="BY275" s="14">
        <v>0.100761541165012</v>
      </c>
      <c r="BZ275" s="14">
        <v>4.5023644695903302E-2</v>
      </c>
      <c r="CA275" s="14"/>
      <c r="CB275" s="14">
        <v>5.8675824630034401E-2</v>
      </c>
      <c r="CC275" s="14">
        <v>5.2802460117289E-2</v>
      </c>
    </row>
    <row r="276" spans="2:81" x14ac:dyDescent="0.3">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c r="BY276" s="14"/>
      <c r="BZ276" s="14"/>
      <c r="CA276" s="14"/>
      <c r="CB276" s="14"/>
      <c r="CC276" s="14"/>
    </row>
    <row r="277" spans="2:81" x14ac:dyDescent="0.3">
      <c r="B277" s="6" t="s">
        <v>218</v>
      </c>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c r="BY277" s="14"/>
      <c r="BZ277" s="14"/>
      <c r="CA277" s="14"/>
      <c r="CB277" s="14"/>
      <c r="CC277" s="14"/>
    </row>
    <row r="278" spans="2:81" x14ac:dyDescent="0.3">
      <c r="B278" s="24" t="s">
        <v>198</v>
      </c>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c r="BY278" s="14"/>
      <c r="BZ278" s="14"/>
      <c r="CA278" s="14"/>
      <c r="CB278" s="14"/>
      <c r="CC278" s="14"/>
    </row>
    <row r="279" spans="2:81" x14ac:dyDescent="0.3">
      <c r="B279" t="s">
        <v>214</v>
      </c>
      <c r="C279" s="14">
        <v>0.34511504191098402</v>
      </c>
      <c r="D279" s="14">
        <v>0.33100972652803501</v>
      </c>
      <c r="E279" s="14">
        <v>0.36229223135380501</v>
      </c>
      <c r="F279" s="14"/>
      <c r="G279" s="14">
        <v>0.15469011882967801</v>
      </c>
      <c r="H279" s="14">
        <v>0.37195215350096</v>
      </c>
      <c r="I279" s="14">
        <v>0.43402032759440001</v>
      </c>
      <c r="J279" s="14">
        <v>0.34564563445776703</v>
      </c>
      <c r="K279" s="14">
        <v>0.48871167056787501</v>
      </c>
      <c r="L279" s="14">
        <v>0.45389931209950102</v>
      </c>
      <c r="M279" s="14"/>
      <c r="N279" s="14">
        <v>0.44772606728455999</v>
      </c>
      <c r="O279" s="14">
        <v>0.315858051659755</v>
      </c>
      <c r="P279" s="14">
        <v>0.296720019358794</v>
      </c>
      <c r="Q279" s="14">
        <v>0.301278508897937</v>
      </c>
      <c r="R279" s="14"/>
      <c r="S279" s="14">
        <v>0.36141372698686403</v>
      </c>
      <c r="T279" s="14">
        <v>0.317740994162588</v>
      </c>
      <c r="U279" s="14">
        <v>0.35115759027448801</v>
      </c>
      <c r="V279" s="14">
        <v>0.407780645070075</v>
      </c>
      <c r="W279" s="14">
        <v>0.41556071362146801</v>
      </c>
      <c r="X279" s="14">
        <v>0.165736819099774</v>
      </c>
      <c r="Y279" s="14">
        <v>0.44522684970622101</v>
      </c>
      <c r="Z279" s="14">
        <v>0.37830303852025299</v>
      </c>
      <c r="AA279" s="14">
        <v>0.300933466344324</v>
      </c>
      <c r="AB279" s="14">
        <v>0.23128842022217899</v>
      </c>
      <c r="AC279" s="14">
        <v>0.40348045404095401</v>
      </c>
      <c r="AD279" s="14">
        <v>1</v>
      </c>
      <c r="AE279" s="14"/>
      <c r="AF279" s="14">
        <v>0.35839133950257102</v>
      </c>
      <c r="AG279" s="14">
        <v>0.40921655617583103</v>
      </c>
      <c r="AH279" s="14">
        <v>0.273380717708747</v>
      </c>
      <c r="AI279" s="14">
        <v>0.32266126122171801</v>
      </c>
      <c r="AJ279" s="14">
        <v>0.35998562497984399</v>
      </c>
      <c r="AK279" s="14">
        <v>0.28937637958485601</v>
      </c>
      <c r="AL279" s="14"/>
      <c r="AM279" s="14">
        <v>0.38199790427937402</v>
      </c>
      <c r="AN279" s="14">
        <v>0.35213978662880802</v>
      </c>
      <c r="AO279" s="14">
        <v>0.30420902382614201</v>
      </c>
      <c r="AP279" s="14">
        <v>0.30128394179630202</v>
      </c>
      <c r="AQ279" s="14">
        <v>0.54693607258842303</v>
      </c>
      <c r="AR279" s="14"/>
      <c r="AS279" s="14">
        <v>0.34395112448135501</v>
      </c>
      <c r="AT279" s="14">
        <v>0.40895663568768997</v>
      </c>
      <c r="AU279" s="14"/>
      <c r="AV279" s="14">
        <v>0.78162980988846897</v>
      </c>
      <c r="AW279" s="14">
        <v>0</v>
      </c>
      <c r="AX279" s="14">
        <v>0</v>
      </c>
      <c r="AY279" s="14"/>
      <c r="AZ279" s="14">
        <v>0.60991431268965801</v>
      </c>
      <c r="BA279" s="14">
        <v>0.69073757419883897</v>
      </c>
      <c r="BB279" s="14">
        <v>0.67060796131644596</v>
      </c>
      <c r="BC279" s="14"/>
      <c r="BD279" s="14">
        <v>0.28319481940546498</v>
      </c>
      <c r="BE279" s="14">
        <v>0.418271364495441</v>
      </c>
      <c r="BF279" s="14"/>
      <c r="BG279" s="14">
        <v>0.17913463305164701</v>
      </c>
      <c r="BH279" s="14">
        <v>0.40090839623653401</v>
      </c>
      <c r="BI279" s="14"/>
      <c r="BJ279" s="14">
        <v>0.22178389909565099</v>
      </c>
      <c r="BK279" s="14">
        <v>0.355087296666451</v>
      </c>
      <c r="BL279" s="14"/>
      <c r="BM279" s="14">
        <v>0.27944266801350698</v>
      </c>
      <c r="BN279" s="14">
        <v>0.360704960161079</v>
      </c>
      <c r="BO279" s="14"/>
      <c r="BP279" s="14">
        <v>0.32647420148045198</v>
      </c>
      <c r="BQ279" s="14">
        <v>0.35170855289364</v>
      </c>
      <c r="BR279" s="14"/>
      <c r="BS279" s="14">
        <v>0.25656466663958699</v>
      </c>
      <c r="BT279" s="14">
        <v>0.42067451963103297</v>
      </c>
      <c r="BU279" s="14"/>
      <c r="BV279" s="14">
        <v>0.15538553741063699</v>
      </c>
      <c r="BW279" s="14">
        <v>0.29143144694315498</v>
      </c>
      <c r="BX279" s="14"/>
      <c r="BY279" s="14">
        <v>0.35309230175575901</v>
      </c>
      <c r="BZ279" s="14">
        <v>0.34320521026113299</v>
      </c>
      <c r="CA279" s="14"/>
      <c r="CB279" s="14">
        <v>0.37576150445009199</v>
      </c>
      <c r="CC279" s="14">
        <v>0.31812085997954398</v>
      </c>
    </row>
    <row r="280" spans="2:81" x14ac:dyDescent="0.3">
      <c r="B280" t="s">
        <v>215</v>
      </c>
      <c r="C280" s="14">
        <v>0.10567847439545</v>
      </c>
      <c r="D280" s="14">
        <v>0.103419432540911</v>
      </c>
      <c r="E280" s="14">
        <v>0.108700928736584</v>
      </c>
      <c r="F280" s="14"/>
      <c r="G280" s="14">
        <v>0.13938184601625001</v>
      </c>
      <c r="H280" s="14">
        <v>0.105422576969544</v>
      </c>
      <c r="I280" s="14">
        <v>0.119467429300703</v>
      </c>
      <c r="J280" s="14">
        <v>8.1006141881189098E-2</v>
      </c>
      <c r="K280" s="14">
        <v>5.4218725908252698E-2</v>
      </c>
      <c r="L280" s="14">
        <v>7.5592889652326301E-2</v>
      </c>
      <c r="M280" s="14"/>
      <c r="N280" s="14">
        <v>9.7011605286626196E-2</v>
      </c>
      <c r="O280" s="14">
        <v>0.13156919844032899</v>
      </c>
      <c r="P280" s="14">
        <v>5.8335756600881798E-2</v>
      </c>
      <c r="Q280" s="14">
        <v>0.14195573311906701</v>
      </c>
      <c r="R280" s="14"/>
      <c r="S280" s="14">
        <v>0.14336662399389799</v>
      </c>
      <c r="T280" s="14">
        <v>5.3890690744710201E-2</v>
      </c>
      <c r="U280" s="14">
        <v>2.8068874810390498E-2</v>
      </c>
      <c r="V280" s="14">
        <v>8.3840193855768505E-2</v>
      </c>
      <c r="W280" s="14">
        <v>0.14206470643618799</v>
      </c>
      <c r="X280" s="14">
        <v>0.12937911292592399</v>
      </c>
      <c r="Y280" s="14">
        <v>3.96902518751093E-2</v>
      </c>
      <c r="Z280" s="14">
        <v>0.168040328368042</v>
      </c>
      <c r="AA280" s="14">
        <v>0.121839441154696</v>
      </c>
      <c r="AB280" s="14">
        <v>0.117826079691187</v>
      </c>
      <c r="AC280" s="14">
        <v>0.148132253908836</v>
      </c>
      <c r="AD280" s="14">
        <v>0</v>
      </c>
      <c r="AE280" s="14"/>
      <c r="AF280" s="14">
        <v>0.143471202643807</v>
      </c>
      <c r="AG280" s="14">
        <v>0.102428691642512</v>
      </c>
      <c r="AH280" s="14">
        <v>2.78673457633184E-2</v>
      </c>
      <c r="AI280" s="14">
        <v>8.9532743143374199E-2</v>
      </c>
      <c r="AJ280" s="14">
        <v>7.9491422408861007E-2</v>
      </c>
      <c r="AK280" s="14">
        <v>6.9568848482545201E-2</v>
      </c>
      <c r="AL280" s="14"/>
      <c r="AM280" s="14">
        <v>8.8113303928213205E-2</v>
      </c>
      <c r="AN280" s="14">
        <v>4.8249964389181998E-2</v>
      </c>
      <c r="AO280" s="14">
        <v>0.172150354721716</v>
      </c>
      <c r="AP280" s="14">
        <v>0.1377829818985</v>
      </c>
      <c r="AQ280" s="14">
        <v>0</v>
      </c>
      <c r="AR280" s="14"/>
      <c r="AS280" s="14">
        <v>0.101801193761903</v>
      </c>
      <c r="AT280" s="14">
        <v>0.31834972483289198</v>
      </c>
      <c r="AU280" s="14"/>
      <c r="AV280" s="14">
        <v>0</v>
      </c>
      <c r="AW280" s="14">
        <v>1</v>
      </c>
      <c r="AX280" s="14">
        <v>0</v>
      </c>
      <c r="AY280" s="14"/>
      <c r="AZ280" s="14">
        <v>0.16071439583927799</v>
      </c>
      <c r="BA280" s="14">
        <v>0.194729907602745</v>
      </c>
      <c r="BB280" s="14">
        <v>0.18845252439625201</v>
      </c>
      <c r="BC280" s="14"/>
      <c r="BD280" s="14">
        <v>0.11728789221144501</v>
      </c>
      <c r="BE280" s="14">
        <v>9.1962401028804999E-2</v>
      </c>
      <c r="BF280" s="14"/>
      <c r="BG280" s="14">
        <v>0.18214316891385801</v>
      </c>
      <c r="BH280" s="14">
        <v>7.9975309642578998E-2</v>
      </c>
      <c r="BI280" s="14"/>
      <c r="BJ280" s="14">
        <v>0.126794736795074</v>
      </c>
      <c r="BK280" s="14">
        <v>0.10589205614191401</v>
      </c>
      <c r="BL280" s="14"/>
      <c r="BM280" s="14">
        <v>0.14036065845756701</v>
      </c>
      <c r="BN280" s="14">
        <v>9.8236065969509206E-2</v>
      </c>
      <c r="BO280" s="14"/>
      <c r="BP280" s="14">
        <v>6.9904142536542299E-2</v>
      </c>
      <c r="BQ280" s="14">
        <v>0.121378312210875</v>
      </c>
      <c r="BR280" s="14"/>
      <c r="BS280" s="14">
        <v>0.12152231221851199</v>
      </c>
      <c r="BT280" s="14">
        <v>9.2159027331306501E-2</v>
      </c>
      <c r="BU280" s="14"/>
      <c r="BV280" s="14">
        <v>0.115925917194417</v>
      </c>
      <c r="BW280" s="14">
        <v>0.12345085496526199</v>
      </c>
      <c r="BX280" s="14"/>
      <c r="BY280" s="14">
        <v>0.162904504551077</v>
      </c>
      <c r="BZ280" s="14">
        <v>9.2493174317331103E-2</v>
      </c>
      <c r="CA280" s="14"/>
      <c r="CB280" s="14">
        <v>8.4312087338931502E-2</v>
      </c>
      <c r="CC280" s="14">
        <v>0.11380293390613599</v>
      </c>
    </row>
    <row r="281" spans="2:81" x14ac:dyDescent="0.3">
      <c r="B281" t="s">
        <v>216</v>
      </c>
      <c r="C281" s="14">
        <v>9.6417557722375105E-2</v>
      </c>
      <c r="D281" s="14">
        <v>9.9881044347767803E-2</v>
      </c>
      <c r="E281" s="14">
        <v>9.3175316323329302E-2</v>
      </c>
      <c r="F281" s="14"/>
      <c r="G281" s="14">
        <v>0.13337759315879799</v>
      </c>
      <c r="H281" s="14">
        <v>0.13449470378141701</v>
      </c>
      <c r="I281" s="14">
        <v>8.8438868484842406E-2</v>
      </c>
      <c r="J281" s="14">
        <v>3.7935150907616601E-2</v>
      </c>
      <c r="K281" s="14">
        <v>5.15742090653823E-2</v>
      </c>
      <c r="L281" s="14">
        <v>4.9759592648347097E-2</v>
      </c>
      <c r="M281" s="14"/>
      <c r="N281" s="14">
        <v>0.10029049596798301</v>
      </c>
      <c r="O281" s="14">
        <v>6.1626079723131999E-2</v>
      </c>
      <c r="P281" s="14">
        <v>7.0589903167063997E-2</v>
      </c>
      <c r="Q281" s="14">
        <v>0.15641645734628301</v>
      </c>
      <c r="R281" s="14"/>
      <c r="S281" s="14">
        <v>0.116970407646141</v>
      </c>
      <c r="T281" s="14">
        <v>0.12591970624766299</v>
      </c>
      <c r="U281" s="14">
        <v>8.7892234622105797E-2</v>
      </c>
      <c r="V281" s="14">
        <v>4.7736143780229001E-2</v>
      </c>
      <c r="W281" s="14">
        <v>0.11683733856862</v>
      </c>
      <c r="X281" s="14">
        <v>0.172902641463721</v>
      </c>
      <c r="Y281" s="14">
        <v>3.9526806199995698E-2</v>
      </c>
      <c r="Z281" s="14">
        <v>4.0949555549218399E-2</v>
      </c>
      <c r="AA281" s="14">
        <v>7.8032166217889803E-2</v>
      </c>
      <c r="AB281" s="14">
        <v>0.112848827459598</v>
      </c>
      <c r="AC281" s="14">
        <v>9.7480585976140205E-2</v>
      </c>
      <c r="AD281" s="14">
        <v>0</v>
      </c>
      <c r="AE281" s="14"/>
      <c r="AF281" s="14">
        <v>0.16362399952348999</v>
      </c>
      <c r="AG281" s="14">
        <v>5.5712341415599997E-2</v>
      </c>
      <c r="AH281" s="14">
        <v>4.66305472462335E-2</v>
      </c>
      <c r="AI281" s="14">
        <v>8.3078844671741106E-2</v>
      </c>
      <c r="AJ281" s="14">
        <v>5.4606508071268697E-2</v>
      </c>
      <c r="AK281" s="14">
        <v>6.6202060809809504E-2</v>
      </c>
      <c r="AL281" s="14"/>
      <c r="AM281" s="14">
        <v>0.10903486208481</v>
      </c>
      <c r="AN281" s="14">
        <v>5.9181101723735197E-2</v>
      </c>
      <c r="AO281" s="14">
        <v>0.127747583288712</v>
      </c>
      <c r="AP281" s="14">
        <v>8.5773955019919301E-2</v>
      </c>
      <c r="AQ281" s="14">
        <v>0.30384646236405499</v>
      </c>
      <c r="AR281" s="14"/>
      <c r="AS281" s="14">
        <v>9.8175378436373306E-2</v>
      </c>
      <c r="AT281" s="14">
        <v>0</v>
      </c>
      <c r="AU281" s="14"/>
      <c r="AV281" s="14">
        <v>0.218370190111531</v>
      </c>
      <c r="AW281" s="14">
        <v>0</v>
      </c>
      <c r="AX281" s="14">
        <v>0</v>
      </c>
      <c r="AY281" s="14"/>
      <c r="AZ281" s="14">
        <v>0.229371291471064</v>
      </c>
      <c r="BA281" s="14">
        <v>0.11453251819841601</v>
      </c>
      <c r="BB281" s="14">
        <v>0.140939514287302</v>
      </c>
      <c r="BC281" s="14"/>
      <c r="BD281" s="14">
        <v>0.13536016577332699</v>
      </c>
      <c r="BE281" s="14">
        <v>5.0408388478812703E-2</v>
      </c>
      <c r="BF281" s="14"/>
      <c r="BG281" s="14">
        <v>0.17345684579009699</v>
      </c>
      <c r="BH281" s="14">
        <v>7.0521246671634494E-2</v>
      </c>
      <c r="BI281" s="14"/>
      <c r="BJ281" s="14">
        <v>0.203086916364975</v>
      </c>
      <c r="BK281" s="14">
        <v>8.4346699160802396E-2</v>
      </c>
      <c r="BL281" s="14"/>
      <c r="BM281" s="14">
        <v>8.5135778038080201E-2</v>
      </c>
      <c r="BN281" s="14">
        <v>0.10027145802085199</v>
      </c>
      <c r="BO281" s="14"/>
      <c r="BP281" s="14">
        <v>0.131146711639227</v>
      </c>
      <c r="BQ281" s="14">
        <v>8.7621860719474795E-2</v>
      </c>
      <c r="BR281" s="14"/>
      <c r="BS281" s="14">
        <v>0.120104031068823</v>
      </c>
      <c r="BT281" s="14">
        <v>7.6206039142107704E-2</v>
      </c>
      <c r="BU281" s="14"/>
      <c r="BV281" s="14">
        <v>0.15489341974182599</v>
      </c>
      <c r="BW281" s="14">
        <v>0.108115452188961</v>
      </c>
      <c r="BX281" s="14"/>
      <c r="BY281" s="14">
        <v>0.161500436145708</v>
      </c>
      <c r="BZ281" s="14">
        <v>8.7451652858278203E-2</v>
      </c>
      <c r="CA281" s="14"/>
      <c r="CB281" s="14">
        <v>6.2778572280052902E-2</v>
      </c>
      <c r="CC281" s="14">
        <v>0.11820811855711701</v>
      </c>
    </row>
    <row r="282" spans="2:81" x14ac:dyDescent="0.3">
      <c r="B282" t="s">
        <v>217</v>
      </c>
      <c r="C282" s="14">
        <v>0.439723474187656</v>
      </c>
      <c r="D282" s="14">
        <v>0.45023670713372399</v>
      </c>
      <c r="E282" s="14">
        <v>0.42528875663725502</v>
      </c>
      <c r="F282" s="14"/>
      <c r="G282" s="14">
        <v>0.57255044199527305</v>
      </c>
      <c r="H282" s="14">
        <v>0.38813056574807903</v>
      </c>
      <c r="I282" s="14">
        <v>0.34231298269622101</v>
      </c>
      <c r="J282" s="14">
        <v>0.47421927108850698</v>
      </c>
      <c r="K282" s="14">
        <v>0.37942073661068199</v>
      </c>
      <c r="L282" s="14">
        <v>0.42074820559982601</v>
      </c>
      <c r="M282" s="14"/>
      <c r="N282" s="14">
        <v>0.354971831460831</v>
      </c>
      <c r="O282" s="14">
        <v>0.48095680450143502</v>
      </c>
      <c r="P282" s="14">
        <v>0.55467695047105803</v>
      </c>
      <c r="Q282" s="14">
        <v>0.37614517707346101</v>
      </c>
      <c r="R282" s="14"/>
      <c r="S282" s="14">
        <v>0.36384775352262499</v>
      </c>
      <c r="T282" s="14">
        <v>0.47546890653080998</v>
      </c>
      <c r="U282" s="14">
        <v>0.50476533509829502</v>
      </c>
      <c r="V282" s="14">
        <v>0.43389342908655099</v>
      </c>
      <c r="W282" s="14">
        <v>0.32553724137372497</v>
      </c>
      <c r="X282" s="14">
        <v>0.50017261641439803</v>
      </c>
      <c r="Y282" s="14">
        <v>0.47555609221867501</v>
      </c>
      <c r="Z282" s="14">
        <v>0.41270707756248698</v>
      </c>
      <c r="AA282" s="14">
        <v>0.49919492628308998</v>
      </c>
      <c r="AB282" s="14">
        <v>0.53803667262703603</v>
      </c>
      <c r="AC282" s="14">
        <v>0.35090670607406999</v>
      </c>
      <c r="AD282" s="14">
        <v>0</v>
      </c>
      <c r="AE282" s="14"/>
      <c r="AF282" s="14">
        <v>0.33451345833013202</v>
      </c>
      <c r="AG282" s="14">
        <v>0.41418747169665798</v>
      </c>
      <c r="AH282" s="14">
        <v>0.65212138928170205</v>
      </c>
      <c r="AI282" s="14">
        <v>0.47471246594949701</v>
      </c>
      <c r="AJ282" s="14">
        <v>0.47328910132128998</v>
      </c>
      <c r="AK282" s="14">
        <v>0.53923730030628403</v>
      </c>
      <c r="AL282" s="14"/>
      <c r="AM282" s="14">
        <v>0.37384252932003498</v>
      </c>
      <c r="AN282" s="14">
        <v>0.52917189762615502</v>
      </c>
      <c r="AO282" s="14">
        <v>0.39589303816343002</v>
      </c>
      <c r="AP282" s="14">
        <v>0.47515912128527898</v>
      </c>
      <c r="AQ282" s="14">
        <v>0.14921746504752101</v>
      </c>
      <c r="AR282" s="14"/>
      <c r="AS282" s="14">
        <v>0.44519113622963702</v>
      </c>
      <c r="AT282" s="14">
        <v>0.13981881591332301</v>
      </c>
      <c r="AU282" s="14"/>
      <c r="AV282" s="14">
        <v>0</v>
      </c>
      <c r="AW282" s="14">
        <v>0</v>
      </c>
      <c r="AX282" s="14">
        <v>1</v>
      </c>
      <c r="AY282" s="14"/>
      <c r="AZ282" s="14">
        <v>0</v>
      </c>
      <c r="BA282" s="14">
        <v>0</v>
      </c>
      <c r="BB282" s="14">
        <v>0</v>
      </c>
      <c r="BC282" s="14"/>
      <c r="BD282" s="14">
        <v>0.44912140569762798</v>
      </c>
      <c r="BE282" s="14">
        <v>0.42862018545013902</v>
      </c>
      <c r="BF282" s="14"/>
      <c r="BG282" s="14">
        <v>0.45468466024496501</v>
      </c>
      <c r="BH282" s="14">
        <v>0.434694358037368</v>
      </c>
      <c r="BI282" s="14"/>
      <c r="BJ282" s="14">
        <v>0.42613432314215099</v>
      </c>
      <c r="BK282" s="14">
        <v>0.442497629428874</v>
      </c>
      <c r="BL282" s="14"/>
      <c r="BM282" s="14">
        <v>0.475934147337992</v>
      </c>
      <c r="BN282" s="14">
        <v>0.428648016015728</v>
      </c>
      <c r="BO282" s="14"/>
      <c r="BP282" s="14">
        <v>0.450504195974406</v>
      </c>
      <c r="BQ282" s="14">
        <v>0.43252039323923502</v>
      </c>
      <c r="BR282" s="14"/>
      <c r="BS282" s="14">
        <v>0.49602760245754901</v>
      </c>
      <c r="BT282" s="14">
        <v>0.39167951601676498</v>
      </c>
      <c r="BU282" s="14"/>
      <c r="BV282" s="14">
        <v>0.57379512565311996</v>
      </c>
      <c r="BW282" s="14">
        <v>0.46922856626623199</v>
      </c>
      <c r="BX282" s="14"/>
      <c r="BY282" s="14">
        <v>0.30025849913528901</v>
      </c>
      <c r="BZ282" s="14">
        <v>0.465056767082966</v>
      </c>
      <c r="CA282" s="14"/>
      <c r="CB282" s="14">
        <v>0.47102351354288702</v>
      </c>
      <c r="CC282" s="14">
        <v>0.43061304276503198</v>
      </c>
    </row>
    <row r="283" spans="2:81" x14ac:dyDescent="0.3">
      <c r="B283" t="s">
        <v>209</v>
      </c>
      <c r="C283" s="14">
        <v>0</v>
      </c>
      <c r="D283" s="14">
        <v>0</v>
      </c>
      <c r="E283" s="14">
        <v>0</v>
      </c>
      <c r="F283" s="14"/>
      <c r="G283" s="14">
        <v>0</v>
      </c>
      <c r="H283" s="14">
        <v>0</v>
      </c>
      <c r="I283" s="14">
        <v>0</v>
      </c>
      <c r="J283" s="14">
        <v>0</v>
      </c>
      <c r="K283" s="14">
        <v>0</v>
      </c>
      <c r="L283" s="14">
        <v>0</v>
      </c>
      <c r="M283" s="14"/>
      <c r="N283" s="14">
        <v>0</v>
      </c>
      <c r="O283" s="14">
        <v>0</v>
      </c>
      <c r="P283" s="14">
        <v>0</v>
      </c>
      <c r="Q283" s="14">
        <v>0</v>
      </c>
      <c r="R283" s="14"/>
      <c r="S283" s="14">
        <v>0</v>
      </c>
      <c r="T283" s="14">
        <v>0</v>
      </c>
      <c r="U283" s="14">
        <v>0</v>
      </c>
      <c r="V283" s="14">
        <v>0</v>
      </c>
      <c r="W283" s="14">
        <v>0</v>
      </c>
      <c r="X283" s="14">
        <v>0</v>
      </c>
      <c r="Y283" s="14">
        <v>0</v>
      </c>
      <c r="Z283" s="14">
        <v>0</v>
      </c>
      <c r="AA283" s="14">
        <v>0</v>
      </c>
      <c r="AB283" s="14">
        <v>0</v>
      </c>
      <c r="AC283" s="14">
        <v>0</v>
      </c>
      <c r="AD283" s="14">
        <v>0</v>
      </c>
      <c r="AE283" s="14"/>
      <c r="AF283" s="14">
        <v>0</v>
      </c>
      <c r="AG283" s="14">
        <v>0</v>
      </c>
      <c r="AH283" s="14">
        <v>0</v>
      </c>
      <c r="AI283" s="14">
        <v>0</v>
      </c>
      <c r="AJ283" s="14">
        <v>0</v>
      </c>
      <c r="AK283" s="14">
        <v>0</v>
      </c>
      <c r="AL283" s="14"/>
      <c r="AM283" s="14">
        <v>0</v>
      </c>
      <c r="AN283" s="14">
        <v>0</v>
      </c>
      <c r="AO283" s="14">
        <v>0</v>
      </c>
      <c r="AP283" s="14">
        <v>0</v>
      </c>
      <c r="AQ283" s="14">
        <v>0</v>
      </c>
      <c r="AR283" s="14"/>
      <c r="AS283" s="14">
        <v>0</v>
      </c>
      <c r="AT283" s="14">
        <v>0</v>
      </c>
      <c r="AU283" s="14"/>
      <c r="AV283" s="14">
        <v>0</v>
      </c>
      <c r="AW283" s="14">
        <v>0</v>
      </c>
      <c r="AX283" s="14">
        <v>0</v>
      </c>
      <c r="AY283" s="14"/>
      <c r="AZ283" s="14">
        <v>0</v>
      </c>
      <c r="BA283" s="14">
        <v>0</v>
      </c>
      <c r="BB283" s="14">
        <v>0</v>
      </c>
      <c r="BC283" s="14"/>
      <c r="BD283" s="14">
        <v>0</v>
      </c>
      <c r="BE283" s="14">
        <v>0</v>
      </c>
      <c r="BF283" s="14"/>
      <c r="BG283" s="14">
        <v>0</v>
      </c>
      <c r="BH283" s="14">
        <v>0</v>
      </c>
      <c r="BI283" s="14"/>
      <c r="BJ283" s="14">
        <v>0</v>
      </c>
      <c r="BK283" s="14">
        <v>0</v>
      </c>
      <c r="BL283" s="14"/>
      <c r="BM283" s="14">
        <v>0</v>
      </c>
      <c r="BN283" s="14">
        <v>0</v>
      </c>
      <c r="BO283" s="14"/>
      <c r="BP283" s="14">
        <v>0</v>
      </c>
      <c r="BQ283" s="14">
        <v>0</v>
      </c>
      <c r="BR283" s="14"/>
      <c r="BS283" s="14">
        <v>0</v>
      </c>
      <c r="BT283" s="14">
        <v>0</v>
      </c>
      <c r="BU283" s="14"/>
      <c r="BV283" s="14">
        <v>0</v>
      </c>
      <c r="BW283" s="14">
        <v>0</v>
      </c>
      <c r="BX283" s="14"/>
      <c r="BY283" s="14">
        <v>0</v>
      </c>
      <c r="BZ283" s="14">
        <v>0</v>
      </c>
      <c r="CA283" s="14"/>
      <c r="CB283" s="14">
        <v>0</v>
      </c>
      <c r="CC283" s="14">
        <v>0</v>
      </c>
    </row>
    <row r="284" spans="2:81" x14ac:dyDescent="0.3">
      <c r="B284" t="s">
        <v>106</v>
      </c>
      <c r="C284" s="14">
        <v>1.3065451783534399E-2</v>
      </c>
      <c r="D284" s="14">
        <v>1.5453089449561801E-2</v>
      </c>
      <c r="E284" s="14">
        <v>1.05427669490271E-2</v>
      </c>
      <c r="F284" s="14"/>
      <c r="G284" s="14">
        <v>0</v>
      </c>
      <c r="H284" s="14">
        <v>0</v>
      </c>
      <c r="I284" s="14">
        <v>1.5760391923833501E-2</v>
      </c>
      <c r="J284" s="14">
        <v>6.1193801664919299E-2</v>
      </c>
      <c r="K284" s="14">
        <v>2.6074657847809001E-2</v>
      </c>
      <c r="L284" s="14">
        <v>0</v>
      </c>
      <c r="M284" s="14"/>
      <c r="N284" s="14">
        <v>0</v>
      </c>
      <c r="O284" s="14">
        <v>9.9898656753482206E-3</v>
      </c>
      <c r="P284" s="14">
        <v>1.9677370402202E-2</v>
      </c>
      <c r="Q284" s="14">
        <v>2.42041235632517E-2</v>
      </c>
      <c r="R284" s="14"/>
      <c r="S284" s="14">
        <v>1.44014878504716E-2</v>
      </c>
      <c r="T284" s="14">
        <v>2.69797023142287E-2</v>
      </c>
      <c r="U284" s="14">
        <v>2.8115965194721201E-2</v>
      </c>
      <c r="V284" s="14">
        <v>2.67495882073772E-2</v>
      </c>
      <c r="W284" s="14">
        <v>0</v>
      </c>
      <c r="X284" s="14">
        <v>3.1808810096182999E-2</v>
      </c>
      <c r="Y284" s="14">
        <v>0</v>
      </c>
      <c r="Z284" s="14">
        <v>0</v>
      </c>
      <c r="AA284" s="14">
        <v>0</v>
      </c>
      <c r="AB284" s="14">
        <v>0</v>
      </c>
      <c r="AC284" s="14">
        <v>0</v>
      </c>
      <c r="AD284" s="14">
        <v>0</v>
      </c>
      <c r="AE284" s="14"/>
      <c r="AF284" s="14">
        <v>0</v>
      </c>
      <c r="AG284" s="14">
        <v>1.8454939069399399E-2</v>
      </c>
      <c r="AH284" s="14">
        <v>0</v>
      </c>
      <c r="AI284" s="14">
        <v>3.00146850136692E-2</v>
      </c>
      <c r="AJ284" s="14">
        <v>3.26273432187364E-2</v>
      </c>
      <c r="AK284" s="14">
        <v>3.5615410816505197E-2</v>
      </c>
      <c r="AL284" s="14"/>
      <c r="AM284" s="14">
        <v>4.7011400387567598E-2</v>
      </c>
      <c r="AN284" s="14">
        <v>1.12572496321201E-2</v>
      </c>
      <c r="AO284" s="14">
        <v>0</v>
      </c>
      <c r="AP284" s="14">
        <v>0</v>
      </c>
      <c r="AQ284" s="14">
        <v>0</v>
      </c>
      <c r="AR284" s="14"/>
      <c r="AS284" s="14">
        <v>1.0881167090730901E-2</v>
      </c>
      <c r="AT284" s="14">
        <v>0.13287482356609501</v>
      </c>
      <c r="AU284" s="14"/>
      <c r="AV284" s="14">
        <v>0</v>
      </c>
      <c r="AW284" s="14">
        <v>0</v>
      </c>
      <c r="AX284" s="14">
        <v>0</v>
      </c>
      <c r="AY284" s="14"/>
      <c r="AZ284" s="14">
        <v>0</v>
      </c>
      <c r="BA284" s="14">
        <v>0</v>
      </c>
      <c r="BB284" s="14">
        <v>0</v>
      </c>
      <c r="BC284" s="14"/>
      <c r="BD284" s="14">
        <v>1.50357169121354E-2</v>
      </c>
      <c r="BE284" s="14">
        <v>1.07376605468025E-2</v>
      </c>
      <c r="BF284" s="14"/>
      <c r="BG284" s="14">
        <v>1.05806919994328E-2</v>
      </c>
      <c r="BH284" s="14">
        <v>1.39006894118846E-2</v>
      </c>
      <c r="BI284" s="14"/>
      <c r="BJ284" s="14">
        <v>2.22001246021492E-2</v>
      </c>
      <c r="BK284" s="14">
        <v>1.2176318601958201E-2</v>
      </c>
      <c r="BL284" s="14"/>
      <c r="BM284" s="14">
        <v>1.91267481528535E-2</v>
      </c>
      <c r="BN284" s="14">
        <v>1.2139499832831401E-2</v>
      </c>
      <c r="BO284" s="14"/>
      <c r="BP284" s="14">
        <v>2.19707483693725E-2</v>
      </c>
      <c r="BQ284" s="14">
        <v>6.7708809367747402E-3</v>
      </c>
      <c r="BR284" s="14"/>
      <c r="BS284" s="14">
        <v>5.7813876155288699E-3</v>
      </c>
      <c r="BT284" s="14">
        <v>1.9280897878787801E-2</v>
      </c>
      <c r="BU284" s="14"/>
      <c r="BV284" s="14">
        <v>0</v>
      </c>
      <c r="BW284" s="14">
        <v>7.7736796363889801E-3</v>
      </c>
      <c r="BX284" s="14"/>
      <c r="BY284" s="14">
        <v>2.2244258412167199E-2</v>
      </c>
      <c r="BZ284" s="14">
        <v>1.1793195480292401E-2</v>
      </c>
      <c r="CA284" s="14"/>
      <c r="CB284" s="14">
        <v>6.1243223880364699E-3</v>
      </c>
      <c r="CC284" s="14">
        <v>1.9255044792171098E-2</v>
      </c>
    </row>
    <row r="285" spans="2:81" x14ac:dyDescent="0.3">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c r="BY285" s="14"/>
      <c r="BZ285" s="14"/>
      <c r="CA285" s="14"/>
      <c r="CB285" s="14"/>
      <c r="CC285" s="14"/>
    </row>
    <row r="286" spans="2:81" x14ac:dyDescent="0.3">
      <c r="B286" s="6" t="s">
        <v>230</v>
      </c>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14"/>
      <c r="BU286" s="14"/>
      <c r="BV286" s="14"/>
      <c r="BW286" s="14"/>
      <c r="BX286" s="14"/>
      <c r="BY286" s="14"/>
      <c r="BZ286" s="14"/>
      <c r="CA286" s="14"/>
      <c r="CB286" s="14"/>
      <c r="CC286" s="14"/>
    </row>
    <row r="287" spans="2:81" x14ac:dyDescent="0.3">
      <c r="B287" s="24" t="s">
        <v>231</v>
      </c>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c r="BX287" s="14"/>
      <c r="BY287" s="14"/>
      <c r="BZ287" s="14"/>
      <c r="CA287" s="14"/>
      <c r="CB287" s="14"/>
      <c r="CC287" s="14"/>
    </row>
    <row r="288" spans="2:81" x14ac:dyDescent="0.3">
      <c r="B288" t="s">
        <v>219</v>
      </c>
      <c r="C288" s="14">
        <v>0.42849455033968997</v>
      </c>
      <c r="D288" s="14">
        <v>0.54778714186545896</v>
      </c>
      <c r="E288" s="14">
        <v>0.28410328998180101</v>
      </c>
      <c r="F288" s="14"/>
      <c r="G288" s="14">
        <v>0.50873520955296003</v>
      </c>
      <c r="H288" s="14">
        <v>0.41452752856550701</v>
      </c>
      <c r="I288" s="14">
        <v>0.46236569341467998</v>
      </c>
      <c r="J288" s="14">
        <v>0.38179495676473302</v>
      </c>
      <c r="K288" s="14">
        <v>0.27594587957540501</v>
      </c>
      <c r="L288" s="14">
        <v>0.32992288943271902</v>
      </c>
      <c r="M288" s="14"/>
      <c r="N288" s="14">
        <v>0.41379192960211703</v>
      </c>
      <c r="O288" s="14">
        <v>0.37860784775237699</v>
      </c>
      <c r="P288" s="14">
        <v>0.57133250943900005</v>
      </c>
      <c r="Q288" s="14">
        <v>0.28095284677437199</v>
      </c>
      <c r="R288" s="14"/>
      <c r="S288" s="14">
        <v>0.35630014293912499</v>
      </c>
      <c r="T288" s="14">
        <v>0.44786385764973802</v>
      </c>
      <c r="U288" s="14">
        <v>0.35001419531162598</v>
      </c>
      <c r="V288" s="14">
        <v>0.56084278722606995</v>
      </c>
      <c r="W288" s="14">
        <v>0.44133442307064202</v>
      </c>
      <c r="X288" s="14">
        <v>0.33193864128304401</v>
      </c>
      <c r="Y288" s="14">
        <v>0.332152101063729</v>
      </c>
      <c r="Z288" s="14">
        <v>0.49194926325765098</v>
      </c>
      <c r="AA288" s="14">
        <v>0.44011292865387303</v>
      </c>
      <c r="AB288" s="14">
        <v>0.481000252031973</v>
      </c>
      <c r="AC288" s="14">
        <v>0.58943419216521697</v>
      </c>
      <c r="AD288" s="14" t="s">
        <v>211</v>
      </c>
      <c r="AE288" s="14"/>
      <c r="AF288" s="14">
        <v>0.40402784562205801</v>
      </c>
      <c r="AG288" s="14">
        <v>0.44619427664466799</v>
      </c>
      <c r="AH288" s="14">
        <v>0.38271000833548002</v>
      </c>
      <c r="AI288" s="14">
        <v>0.56386107526233398</v>
      </c>
      <c r="AJ288" s="14">
        <v>0.49109078048385801</v>
      </c>
      <c r="AK288" s="14">
        <v>0.37847623512003098</v>
      </c>
      <c r="AL288" s="14"/>
      <c r="AM288" s="14">
        <v>0.43207578259763801</v>
      </c>
      <c r="AN288" s="14">
        <v>0.28787847211834799</v>
      </c>
      <c r="AO288" s="14">
        <v>0.53171086731744499</v>
      </c>
      <c r="AP288" s="14">
        <v>0.33523812452790003</v>
      </c>
      <c r="AQ288" s="14">
        <v>0</v>
      </c>
      <c r="AR288" s="14"/>
      <c r="AS288" s="14">
        <v>0.42522221397703602</v>
      </c>
      <c r="AT288" s="14">
        <v>1</v>
      </c>
      <c r="AU288" s="14"/>
      <c r="AV288" s="14" t="s">
        <v>211</v>
      </c>
      <c r="AW288" s="14" t="s">
        <v>211</v>
      </c>
      <c r="AX288" s="14">
        <v>0.42849455033968997</v>
      </c>
      <c r="AY288" s="14"/>
      <c r="AZ288" s="14" t="s">
        <v>211</v>
      </c>
      <c r="BA288" s="14" t="s">
        <v>211</v>
      </c>
      <c r="BB288" s="14" t="s">
        <v>211</v>
      </c>
      <c r="BC288" s="14"/>
      <c r="BD288" s="14">
        <v>0.392386732808154</v>
      </c>
      <c r="BE288" s="14">
        <v>0.473194983524443</v>
      </c>
      <c r="BF288" s="14"/>
      <c r="BG288" s="14">
        <v>0.38687438603025398</v>
      </c>
      <c r="BH288" s="14">
        <v>0.44312830372079798</v>
      </c>
      <c r="BI288" s="14"/>
      <c r="BJ288" s="14">
        <v>0.423937237192344</v>
      </c>
      <c r="BK288" s="14">
        <v>0.43377396243051503</v>
      </c>
      <c r="BL288" s="14"/>
      <c r="BM288" s="14">
        <v>0.295221846881211</v>
      </c>
      <c r="BN288" s="14">
        <v>0.44727513768981503</v>
      </c>
      <c r="BO288" s="14"/>
      <c r="BP288" s="14">
        <v>0.48135812051374</v>
      </c>
      <c r="BQ288" s="14">
        <v>0.38615119852991397</v>
      </c>
      <c r="BR288" s="14"/>
      <c r="BS288" s="14">
        <v>0.40315875248386901</v>
      </c>
      <c r="BT288" s="14">
        <v>0.45587295331592598</v>
      </c>
      <c r="BU288" s="14"/>
      <c r="BV288" s="14">
        <v>0.48011849950785901</v>
      </c>
      <c r="BW288" s="14">
        <v>0.370728005638089</v>
      </c>
      <c r="BX288" s="14"/>
      <c r="BY288" s="14">
        <v>0.56459222232563</v>
      </c>
      <c r="BZ288" s="14">
        <v>0.417540879136928</v>
      </c>
      <c r="CA288" s="14"/>
      <c r="CB288" s="14">
        <v>0.43484906579857402</v>
      </c>
      <c r="CC288" s="14">
        <v>0.42720592240906302</v>
      </c>
    </row>
    <row r="289" spans="2:81" x14ac:dyDescent="0.3">
      <c r="B289" t="s">
        <v>220</v>
      </c>
      <c r="C289" s="14">
        <v>0.351884445287863</v>
      </c>
      <c r="D289" s="14">
        <v>0.34625169242876702</v>
      </c>
      <c r="E289" s="14">
        <v>0.362816123337247</v>
      </c>
      <c r="F289" s="14"/>
      <c r="G289" s="14">
        <v>0.16893035360178299</v>
      </c>
      <c r="H289" s="14">
        <v>0.32748311233859001</v>
      </c>
      <c r="I289" s="14">
        <v>0.43853263192066699</v>
      </c>
      <c r="J289" s="14">
        <v>0.574751636520759</v>
      </c>
      <c r="K289" s="14">
        <v>0.51966463719270595</v>
      </c>
      <c r="L289" s="14">
        <v>0.44082474086082202</v>
      </c>
      <c r="M289" s="14"/>
      <c r="N289" s="14">
        <v>0.49972865091364299</v>
      </c>
      <c r="O289" s="14">
        <v>0.37195651106091898</v>
      </c>
      <c r="P289" s="14">
        <v>0.30247049465305698</v>
      </c>
      <c r="Q289" s="14">
        <v>0.244366923548969</v>
      </c>
      <c r="R289" s="14"/>
      <c r="S289" s="14">
        <v>0.50696438142052302</v>
      </c>
      <c r="T289" s="14">
        <v>0.445033848369775</v>
      </c>
      <c r="U289" s="14">
        <v>0.414403938654759</v>
      </c>
      <c r="V289" s="14">
        <v>0.388676091767996</v>
      </c>
      <c r="W289" s="14">
        <v>0.44279435924335397</v>
      </c>
      <c r="X289" s="14">
        <v>0.20699977524893601</v>
      </c>
      <c r="Y289" s="14">
        <v>0.22819059261114599</v>
      </c>
      <c r="Z289" s="14">
        <v>0.25152156353848198</v>
      </c>
      <c r="AA289" s="14">
        <v>0.31509084672674598</v>
      </c>
      <c r="AB289" s="14">
        <v>0.21370245555513401</v>
      </c>
      <c r="AC289" s="14">
        <v>0.27079560527989299</v>
      </c>
      <c r="AD289" s="14" t="s">
        <v>211</v>
      </c>
      <c r="AE289" s="14"/>
      <c r="AF289" s="14">
        <v>0.37517362890445699</v>
      </c>
      <c r="AG289" s="14">
        <v>0.52023118355061404</v>
      </c>
      <c r="AH289" s="14">
        <v>0.46237369952046298</v>
      </c>
      <c r="AI289" s="14">
        <v>0.29835934707331901</v>
      </c>
      <c r="AJ289" s="14">
        <v>0.44176011369971102</v>
      </c>
      <c r="AK289" s="14">
        <v>0.235964557171153</v>
      </c>
      <c r="AL289" s="14"/>
      <c r="AM289" s="14">
        <v>0.31840726502801397</v>
      </c>
      <c r="AN289" s="14">
        <v>0.37080302833765999</v>
      </c>
      <c r="AO289" s="14">
        <v>0.39976726169460303</v>
      </c>
      <c r="AP289" s="14">
        <v>0.36688791921921698</v>
      </c>
      <c r="AQ289" s="14">
        <v>0.56574684399387098</v>
      </c>
      <c r="AR289" s="14"/>
      <c r="AS289" s="14">
        <v>0.35389927168444701</v>
      </c>
      <c r="AT289" s="14">
        <v>0</v>
      </c>
      <c r="AU289" s="14"/>
      <c r="AV289" s="14" t="s">
        <v>211</v>
      </c>
      <c r="AW289" s="14" t="s">
        <v>211</v>
      </c>
      <c r="AX289" s="14">
        <v>0.351884445287863</v>
      </c>
      <c r="AY289" s="14"/>
      <c r="AZ289" s="14" t="s">
        <v>211</v>
      </c>
      <c r="BA289" s="14" t="s">
        <v>211</v>
      </c>
      <c r="BB289" s="14" t="s">
        <v>211</v>
      </c>
      <c r="BC289" s="14"/>
      <c r="BD289" s="14">
        <v>0.35814464151686898</v>
      </c>
      <c r="BE289" s="14">
        <v>0.344134503519331</v>
      </c>
      <c r="BF289" s="14"/>
      <c r="BG289" s="14">
        <v>0.26002757878475702</v>
      </c>
      <c r="BH289" s="14">
        <v>0.38418154822032302</v>
      </c>
      <c r="BI289" s="14"/>
      <c r="BJ289" s="14">
        <v>0.26977850465719899</v>
      </c>
      <c r="BK289" s="14">
        <v>0.37280315041371098</v>
      </c>
      <c r="BL289" s="14"/>
      <c r="BM289" s="14">
        <v>0.44384735878503001</v>
      </c>
      <c r="BN289" s="14">
        <v>0.33592347323444199</v>
      </c>
      <c r="BO289" s="14"/>
      <c r="BP289" s="14">
        <v>0.42531394899064601</v>
      </c>
      <c r="BQ289" s="14">
        <v>0.33225226212541198</v>
      </c>
      <c r="BR289" s="14"/>
      <c r="BS289" s="14">
        <v>0.37523796413319899</v>
      </c>
      <c r="BT289" s="14">
        <v>0.32664813524547598</v>
      </c>
      <c r="BU289" s="14"/>
      <c r="BV289" s="14">
        <v>0.34553577473136299</v>
      </c>
      <c r="BW289" s="14">
        <v>0.38775443179981001</v>
      </c>
      <c r="BX289" s="14"/>
      <c r="BY289" s="14">
        <v>0.24821553593469001</v>
      </c>
      <c r="BZ289" s="14">
        <v>0.36505767645346798</v>
      </c>
      <c r="CA289" s="14"/>
      <c r="CB289" s="14">
        <v>0.351984030096339</v>
      </c>
      <c r="CC289" s="14">
        <v>0.35533037762431602</v>
      </c>
    </row>
    <row r="290" spans="2:81" x14ac:dyDescent="0.3">
      <c r="B290" t="s">
        <v>221</v>
      </c>
      <c r="C290" s="14">
        <v>0.319788828910468</v>
      </c>
      <c r="D290" s="14">
        <v>0.35616660707282399</v>
      </c>
      <c r="E290" s="14">
        <v>0.282013108800381</v>
      </c>
      <c r="F290" s="14"/>
      <c r="G290" s="14">
        <v>0.39398071145712399</v>
      </c>
      <c r="H290" s="14">
        <v>0.275260043234692</v>
      </c>
      <c r="I290" s="14">
        <v>0.43542635223662601</v>
      </c>
      <c r="J290" s="14">
        <v>0.30222201448146602</v>
      </c>
      <c r="K290" s="14">
        <v>0.21892507506278799</v>
      </c>
      <c r="L290" s="14">
        <v>0.103717203606584</v>
      </c>
      <c r="M290" s="14"/>
      <c r="N290" s="14">
        <v>0.353487378682038</v>
      </c>
      <c r="O290" s="14">
        <v>0.27309590333608103</v>
      </c>
      <c r="P290" s="14">
        <v>0.35570202851849497</v>
      </c>
      <c r="Q290" s="14">
        <v>0.286414995604864</v>
      </c>
      <c r="R290" s="14"/>
      <c r="S290" s="14">
        <v>0.17320653164131999</v>
      </c>
      <c r="T290" s="14">
        <v>0.38995861916638602</v>
      </c>
      <c r="U290" s="14">
        <v>0.30114361595140299</v>
      </c>
      <c r="V290" s="14">
        <v>0.45819729621593103</v>
      </c>
      <c r="W290" s="14">
        <v>0.108413556355589</v>
      </c>
      <c r="X290" s="14">
        <v>0.40074248380480298</v>
      </c>
      <c r="Y290" s="14">
        <v>0.41564088109042102</v>
      </c>
      <c r="Z290" s="14">
        <v>0.37922454444261999</v>
      </c>
      <c r="AA290" s="14">
        <v>0.32372048514742502</v>
      </c>
      <c r="AB290" s="14">
        <v>0.29707359899296298</v>
      </c>
      <c r="AC290" s="14">
        <v>0.29471709608260799</v>
      </c>
      <c r="AD290" s="14" t="s">
        <v>211</v>
      </c>
      <c r="AE290" s="14"/>
      <c r="AF290" s="14">
        <v>0.28470290479900401</v>
      </c>
      <c r="AG290" s="14">
        <v>0.40580592134536903</v>
      </c>
      <c r="AH290" s="14">
        <v>0.15989693624239701</v>
      </c>
      <c r="AI290" s="14">
        <v>0.36710410142129901</v>
      </c>
      <c r="AJ290" s="14">
        <v>0.28222702907068198</v>
      </c>
      <c r="AK290" s="14">
        <v>0.38755969519073102</v>
      </c>
      <c r="AL290" s="14"/>
      <c r="AM290" s="14">
        <v>0.400856888663847</v>
      </c>
      <c r="AN290" s="14">
        <v>0.290345593454092</v>
      </c>
      <c r="AO290" s="14">
        <v>0.27486935004433599</v>
      </c>
      <c r="AP290" s="14">
        <v>0.26491094808484</v>
      </c>
      <c r="AQ290" s="14">
        <v>0</v>
      </c>
      <c r="AR290" s="14"/>
      <c r="AS290" s="14">
        <v>0.32161988163942501</v>
      </c>
      <c r="AT290" s="14">
        <v>0</v>
      </c>
      <c r="AU290" s="14"/>
      <c r="AV290" s="14" t="s">
        <v>211</v>
      </c>
      <c r="AW290" s="14" t="s">
        <v>211</v>
      </c>
      <c r="AX290" s="14">
        <v>0.319788828910468</v>
      </c>
      <c r="AY290" s="14"/>
      <c r="AZ290" s="14" t="s">
        <v>211</v>
      </c>
      <c r="BA290" s="14" t="s">
        <v>211</v>
      </c>
      <c r="BB290" s="14" t="s">
        <v>211</v>
      </c>
      <c r="BC290" s="14"/>
      <c r="BD290" s="14">
        <v>0.28149922659224103</v>
      </c>
      <c r="BE290" s="14">
        <v>0.36719024852276599</v>
      </c>
      <c r="BF290" s="14"/>
      <c r="BG290" s="14">
        <v>0.36229872012946601</v>
      </c>
      <c r="BH290" s="14">
        <v>0.30484224533305698</v>
      </c>
      <c r="BI290" s="14"/>
      <c r="BJ290" s="14">
        <v>0.373841349159522</v>
      </c>
      <c r="BK290" s="14">
        <v>0.31411300963449601</v>
      </c>
      <c r="BL290" s="14"/>
      <c r="BM290" s="14">
        <v>9.7423583392903898E-2</v>
      </c>
      <c r="BN290" s="14">
        <v>0.360687866541827</v>
      </c>
      <c r="BO290" s="14"/>
      <c r="BP290" s="14">
        <v>0.22097281317513801</v>
      </c>
      <c r="BQ290" s="14">
        <v>0.327203805643346</v>
      </c>
      <c r="BR290" s="14"/>
      <c r="BS290" s="14">
        <v>0.25229377532053698</v>
      </c>
      <c r="BT290" s="14">
        <v>0.39272542189260501</v>
      </c>
      <c r="BU290" s="14"/>
      <c r="BV290" s="14">
        <v>0.335496882452267</v>
      </c>
      <c r="BW290" s="14">
        <v>0.21723208387123599</v>
      </c>
      <c r="BX290" s="14"/>
      <c r="BY290" s="14">
        <v>0.48523351011046201</v>
      </c>
      <c r="BZ290" s="14">
        <v>0.305041282815185</v>
      </c>
      <c r="CA290" s="14"/>
      <c r="CB290" s="14">
        <v>0.355227989026761</v>
      </c>
      <c r="CC290" s="14">
        <v>0.29181631470686298</v>
      </c>
    </row>
    <row r="291" spans="2:81" x14ac:dyDescent="0.3">
      <c r="B291" t="s">
        <v>222</v>
      </c>
      <c r="C291" s="14">
        <v>0.31151822647472399</v>
      </c>
      <c r="D291" s="14">
        <v>0.25946761722728701</v>
      </c>
      <c r="E291" s="14">
        <v>0.37530706278547799</v>
      </c>
      <c r="F291" s="14"/>
      <c r="G291" s="14">
        <v>0.122063346982314</v>
      </c>
      <c r="H291" s="14">
        <v>0.24882398892778301</v>
      </c>
      <c r="I291" s="14">
        <v>0.45882877646335302</v>
      </c>
      <c r="J291" s="14">
        <v>0.53339106010022097</v>
      </c>
      <c r="K291" s="14">
        <v>0.44981360730393</v>
      </c>
      <c r="L291" s="14">
        <v>0.432458897754459</v>
      </c>
      <c r="M291" s="14"/>
      <c r="N291" s="14">
        <v>0.52025688453404495</v>
      </c>
      <c r="O291" s="14">
        <v>0.355087997978699</v>
      </c>
      <c r="P291" s="14">
        <v>0.143424323489734</v>
      </c>
      <c r="Q291" s="14">
        <v>0.29705449240715798</v>
      </c>
      <c r="R291" s="14"/>
      <c r="S291" s="14">
        <v>0.47042607682139098</v>
      </c>
      <c r="T291" s="14">
        <v>0.38339993469843697</v>
      </c>
      <c r="U291" s="14">
        <v>0.48300678971830502</v>
      </c>
      <c r="V291" s="14">
        <v>0.217445673927252</v>
      </c>
      <c r="W291" s="14">
        <v>0.45573388889778199</v>
      </c>
      <c r="X291" s="14">
        <v>0.25970444058120201</v>
      </c>
      <c r="Y291" s="14">
        <v>0.22945418185789601</v>
      </c>
      <c r="Z291" s="14">
        <v>0.62951472904694095</v>
      </c>
      <c r="AA291" s="14">
        <v>0.117971360850999</v>
      </c>
      <c r="AB291" s="14">
        <v>0.21397466836075699</v>
      </c>
      <c r="AC291" s="14">
        <v>0</v>
      </c>
      <c r="AD291" s="14" t="s">
        <v>211</v>
      </c>
      <c r="AE291" s="14"/>
      <c r="AF291" s="14">
        <v>0.175710221671698</v>
      </c>
      <c r="AG291" s="14">
        <v>0.42466547140475902</v>
      </c>
      <c r="AH291" s="14">
        <v>0.42971758877320099</v>
      </c>
      <c r="AI291" s="14">
        <v>0.36208758360098298</v>
      </c>
      <c r="AJ291" s="14">
        <v>0.36343204112805</v>
      </c>
      <c r="AK291" s="14">
        <v>0.25319561252996697</v>
      </c>
      <c r="AL291" s="14"/>
      <c r="AM291" s="14">
        <v>0.29035691909023897</v>
      </c>
      <c r="AN291" s="14">
        <v>0.23786328717690799</v>
      </c>
      <c r="AO291" s="14">
        <v>0.294514807853127</v>
      </c>
      <c r="AP291" s="14">
        <v>0.38192901744296898</v>
      </c>
      <c r="AQ291" s="14">
        <v>0.56574684399387098</v>
      </c>
      <c r="AR291" s="14"/>
      <c r="AS291" s="14">
        <v>0.31330192323689598</v>
      </c>
      <c r="AT291" s="14">
        <v>0</v>
      </c>
      <c r="AU291" s="14"/>
      <c r="AV291" s="14" t="s">
        <v>211</v>
      </c>
      <c r="AW291" s="14" t="s">
        <v>211</v>
      </c>
      <c r="AX291" s="14">
        <v>0.31151822647472399</v>
      </c>
      <c r="AY291" s="14"/>
      <c r="AZ291" s="14" t="s">
        <v>211</v>
      </c>
      <c r="BA291" s="14" t="s">
        <v>211</v>
      </c>
      <c r="BB291" s="14" t="s">
        <v>211</v>
      </c>
      <c r="BC291" s="14"/>
      <c r="BD291" s="14">
        <v>0.37888714351585601</v>
      </c>
      <c r="BE291" s="14">
        <v>0.22811745675785799</v>
      </c>
      <c r="BF291" s="14"/>
      <c r="BG291" s="14">
        <v>0.20868152683959901</v>
      </c>
      <c r="BH291" s="14">
        <v>0.34767586606977602</v>
      </c>
      <c r="BI291" s="14"/>
      <c r="BJ291" s="14">
        <v>0.212169405455361</v>
      </c>
      <c r="BK291" s="14">
        <v>0.31978889206035799</v>
      </c>
      <c r="BL291" s="14"/>
      <c r="BM291" s="14">
        <v>0.42259433524083401</v>
      </c>
      <c r="BN291" s="14">
        <v>0.29038511003371698</v>
      </c>
      <c r="BO291" s="14"/>
      <c r="BP291" s="14">
        <v>0.49203216776004399</v>
      </c>
      <c r="BQ291" s="14">
        <v>0.25195237322448799</v>
      </c>
      <c r="BR291" s="14"/>
      <c r="BS291" s="14">
        <v>0.385182743142232</v>
      </c>
      <c r="BT291" s="14">
        <v>0.23191478024225101</v>
      </c>
      <c r="BU291" s="14"/>
      <c r="BV291" s="14">
        <v>0.37851308369992898</v>
      </c>
      <c r="BW291" s="14">
        <v>0.387993329783758</v>
      </c>
      <c r="BX291" s="14"/>
      <c r="BY291" s="14">
        <v>0.31686227241815901</v>
      </c>
      <c r="BZ291" s="14">
        <v>0.306066116246277</v>
      </c>
      <c r="CA291" s="14"/>
      <c r="CB291" s="14">
        <v>0.32544090222657501</v>
      </c>
      <c r="CC291" s="14">
        <v>0.30239553609697001</v>
      </c>
    </row>
    <row r="292" spans="2:81" x14ac:dyDescent="0.3">
      <c r="B292" t="s">
        <v>223</v>
      </c>
      <c r="C292" s="14">
        <v>0.14503414911471299</v>
      </c>
      <c r="D292" s="14">
        <v>0.10422902729398401</v>
      </c>
      <c r="E292" s="14">
        <v>0.19378565365749301</v>
      </c>
      <c r="F292" s="14"/>
      <c r="G292" s="14">
        <v>0.149018830709644</v>
      </c>
      <c r="H292" s="14">
        <v>0.22521269433230101</v>
      </c>
      <c r="I292" s="14">
        <v>0.11066392790004401</v>
      </c>
      <c r="J292" s="14">
        <v>8.3373380654168994E-2</v>
      </c>
      <c r="K292" s="14">
        <v>0.20164434102027701</v>
      </c>
      <c r="L292" s="14">
        <v>6.1732113361926799E-2</v>
      </c>
      <c r="M292" s="14"/>
      <c r="N292" s="14">
        <v>7.9484540660305594E-2</v>
      </c>
      <c r="O292" s="14">
        <v>0.20442828787224099</v>
      </c>
      <c r="P292" s="14">
        <v>0.158926729060269</v>
      </c>
      <c r="Q292" s="14">
        <v>0.116920062977898</v>
      </c>
      <c r="R292" s="14"/>
      <c r="S292" s="14">
        <v>0.21251408518284101</v>
      </c>
      <c r="T292" s="14">
        <v>0.108600674624264</v>
      </c>
      <c r="U292" s="14">
        <v>0.23123810472769901</v>
      </c>
      <c r="V292" s="14">
        <v>0</v>
      </c>
      <c r="W292" s="14">
        <v>0.33665859881007298</v>
      </c>
      <c r="X292" s="14">
        <v>0.25403757473257199</v>
      </c>
      <c r="Y292" s="14">
        <v>0</v>
      </c>
      <c r="Z292" s="14">
        <v>0</v>
      </c>
      <c r="AA292" s="14">
        <v>0.116388516411584</v>
      </c>
      <c r="AB292" s="14">
        <v>0.15983738523546401</v>
      </c>
      <c r="AC292" s="14">
        <v>0.13284422445211799</v>
      </c>
      <c r="AD292" s="14" t="s">
        <v>211</v>
      </c>
      <c r="AE292" s="14"/>
      <c r="AF292" s="14">
        <v>0.19714279748972199</v>
      </c>
      <c r="AG292" s="14">
        <v>4.31524728987197E-2</v>
      </c>
      <c r="AH292" s="14">
        <v>0.17227656582008599</v>
      </c>
      <c r="AI292" s="14">
        <v>0.101354689884971</v>
      </c>
      <c r="AJ292" s="14">
        <v>0.38952229017777801</v>
      </c>
      <c r="AK292" s="14">
        <v>0</v>
      </c>
      <c r="AL292" s="14"/>
      <c r="AM292" s="14">
        <v>0.2800802109562</v>
      </c>
      <c r="AN292" s="14">
        <v>0.127199224031182</v>
      </c>
      <c r="AO292" s="14">
        <v>0.14390209688274799</v>
      </c>
      <c r="AP292" s="14">
        <v>0.19005650247667799</v>
      </c>
      <c r="AQ292" s="14">
        <v>0</v>
      </c>
      <c r="AR292" s="14"/>
      <c r="AS292" s="14">
        <v>0.14586458829995</v>
      </c>
      <c r="AT292" s="14">
        <v>0</v>
      </c>
      <c r="AU292" s="14"/>
      <c r="AV292" s="14" t="s">
        <v>211</v>
      </c>
      <c r="AW292" s="14" t="s">
        <v>211</v>
      </c>
      <c r="AX292" s="14">
        <v>0.14503414911471299</v>
      </c>
      <c r="AY292" s="14"/>
      <c r="AZ292" s="14" t="s">
        <v>211</v>
      </c>
      <c r="BA292" s="14" t="s">
        <v>211</v>
      </c>
      <c r="BB292" s="14" t="s">
        <v>211</v>
      </c>
      <c r="BC292" s="14"/>
      <c r="BD292" s="14">
        <v>0.160427090707572</v>
      </c>
      <c r="BE292" s="14">
        <v>0.125978132877026</v>
      </c>
      <c r="BF292" s="14"/>
      <c r="BG292" s="14">
        <v>0.130032897866171</v>
      </c>
      <c r="BH292" s="14">
        <v>0.150308626398058</v>
      </c>
      <c r="BI292" s="14"/>
      <c r="BJ292" s="14">
        <v>9.2411377458505306E-2</v>
      </c>
      <c r="BK292" s="14">
        <v>0.14873382113239</v>
      </c>
      <c r="BL292" s="14"/>
      <c r="BM292" s="14">
        <v>0.25774820069438897</v>
      </c>
      <c r="BN292" s="14">
        <v>0.118743870713269</v>
      </c>
      <c r="BO292" s="14"/>
      <c r="BP292" s="14">
        <v>0.17509568778442799</v>
      </c>
      <c r="BQ292" s="14">
        <v>0.14023890260816199</v>
      </c>
      <c r="BR292" s="14"/>
      <c r="BS292" s="14">
        <v>0.14074117433449099</v>
      </c>
      <c r="BT292" s="14">
        <v>0.14967322912982001</v>
      </c>
      <c r="BU292" s="14"/>
      <c r="BV292" s="14">
        <v>0.108068653772144</v>
      </c>
      <c r="BW292" s="14">
        <v>0.15450933605727701</v>
      </c>
      <c r="BX292" s="14"/>
      <c r="BY292" s="14">
        <v>0.128667832475203</v>
      </c>
      <c r="BZ292" s="14">
        <v>0.14063065510074199</v>
      </c>
      <c r="CA292" s="14"/>
      <c r="CB292" s="14">
        <v>0.13082272389932001</v>
      </c>
      <c r="CC292" s="14">
        <v>0.14895371521085199</v>
      </c>
    </row>
    <row r="293" spans="2:81" x14ac:dyDescent="0.3">
      <c r="B293" t="s">
        <v>224</v>
      </c>
      <c r="C293" s="14">
        <v>0.13993155420641701</v>
      </c>
      <c r="D293" s="14">
        <v>9.2170142916767894E-2</v>
      </c>
      <c r="E293" s="14">
        <v>0.19661634517912099</v>
      </c>
      <c r="F293" s="14"/>
      <c r="G293" s="14">
        <v>0.191374677722978</v>
      </c>
      <c r="H293" s="14">
        <v>0.11443179721840301</v>
      </c>
      <c r="I293" s="14">
        <v>6.82581244248983E-2</v>
      </c>
      <c r="J293" s="14">
        <v>0.20323970915126699</v>
      </c>
      <c r="K293" s="14">
        <v>0.19841789005115301</v>
      </c>
      <c r="L293" s="14">
        <v>0</v>
      </c>
      <c r="M293" s="14"/>
      <c r="N293" s="14">
        <v>9.1748287090449104E-2</v>
      </c>
      <c r="O293" s="14">
        <v>0.16935964788608901</v>
      </c>
      <c r="P293" s="14">
        <v>0.160363058243851</v>
      </c>
      <c r="Q293" s="14">
        <v>0.121398274938582</v>
      </c>
      <c r="R293" s="14"/>
      <c r="S293" s="14">
        <v>6.1957392021804197E-2</v>
      </c>
      <c r="T293" s="14">
        <v>5.3775861990972097E-2</v>
      </c>
      <c r="U293" s="14">
        <v>0.11486608044582799</v>
      </c>
      <c r="V293" s="14">
        <v>0.16284698304606801</v>
      </c>
      <c r="W293" s="14">
        <v>0.33665859881007298</v>
      </c>
      <c r="X293" s="14">
        <v>0.13387262220201401</v>
      </c>
      <c r="Y293" s="14">
        <v>0.145450874706333</v>
      </c>
      <c r="Z293" s="14">
        <v>0.12139114502446099</v>
      </c>
      <c r="AA293" s="14">
        <v>0.199868928327428</v>
      </c>
      <c r="AB293" s="14">
        <v>0.21308994592220501</v>
      </c>
      <c r="AC293" s="14">
        <v>0</v>
      </c>
      <c r="AD293" s="14" t="s">
        <v>211</v>
      </c>
      <c r="AE293" s="14"/>
      <c r="AF293" s="14">
        <v>0.18341978376893101</v>
      </c>
      <c r="AG293" s="14">
        <v>4.0231930540660397E-2</v>
      </c>
      <c r="AH293" s="14">
        <v>0.15704249769922299</v>
      </c>
      <c r="AI293" s="14">
        <v>0.16661474187230499</v>
      </c>
      <c r="AJ293" s="14">
        <v>0.158431502550892</v>
      </c>
      <c r="AK293" s="14">
        <v>6.5886522273799195E-2</v>
      </c>
      <c r="AL293" s="14"/>
      <c r="AM293" s="14">
        <v>0.23852833722386299</v>
      </c>
      <c r="AN293" s="14">
        <v>0.112077179824548</v>
      </c>
      <c r="AO293" s="14">
        <v>8.2327805171069704E-2</v>
      </c>
      <c r="AP293" s="14">
        <v>0.151912154453757</v>
      </c>
      <c r="AQ293" s="14">
        <v>0.43425315600612902</v>
      </c>
      <c r="AR293" s="14"/>
      <c r="AS293" s="14">
        <v>0.14073277686034699</v>
      </c>
      <c r="AT293" s="14">
        <v>0</v>
      </c>
      <c r="AU293" s="14"/>
      <c r="AV293" s="14" t="s">
        <v>211</v>
      </c>
      <c r="AW293" s="14" t="s">
        <v>211</v>
      </c>
      <c r="AX293" s="14">
        <v>0.13993155420641701</v>
      </c>
      <c r="AY293" s="14"/>
      <c r="AZ293" s="14" t="s">
        <v>211</v>
      </c>
      <c r="BA293" s="14" t="s">
        <v>211</v>
      </c>
      <c r="BB293" s="14" t="s">
        <v>211</v>
      </c>
      <c r="BC293" s="14"/>
      <c r="BD293" s="14">
        <v>0.19373373966059901</v>
      </c>
      <c r="BE293" s="14">
        <v>7.3326005588368701E-2</v>
      </c>
      <c r="BF293" s="14"/>
      <c r="BG293" s="14">
        <v>0.15883066959818201</v>
      </c>
      <c r="BH293" s="14">
        <v>0.133286578186909</v>
      </c>
      <c r="BI293" s="14"/>
      <c r="BJ293" s="14">
        <v>0.26105701144971999</v>
      </c>
      <c r="BK293" s="14">
        <v>0.120007612178679</v>
      </c>
      <c r="BL293" s="14"/>
      <c r="BM293" s="14">
        <v>0.22894678917956199</v>
      </c>
      <c r="BN293" s="14">
        <v>0.11869822635136</v>
      </c>
      <c r="BO293" s="14"/>
      <c r="BP293" s="14">
        <v>0.26120363615311298</v>
      </c>
      <c r="BQ293" s="14">
        <v>0.102323556346416</v>
      </c>
      <c r="BR293" s="14"/>
      <c r="BS293" s="14">
        <v>0.170003979223673</v>
      </c>
      <c r="BT293" s="14">
        <v>0.107434650999325</v>
      </c>
      <c r="BU293" s="14"/>
      <c r="BV293" s="14">
        <v>0.24211164686638401</v>
      </c>
      <c r="BW293" s="14">
        <v>0.13961789292025301</v>
      </c>
      <c r="BX293" s="14"/>
      <c r="BY293" s="14">
        <v>0.13054887232826101</v>
      </c>
      <c r="BZ293" s="14">
        <v>0.134773100261316</v>
      </c>
      <c r="CA293" s="14"/>
      <c r="CB293" s="14">
        <v>0.16862618357685999</v>
      </c>
      <c r="CC293" s="14">
        <v>0.116087622004696</v>
      </c>
    </row>
    <row r="294" spans="2:81" x14ac:dyDescent="0.3">
      <c r="B294" t="s">
        <v>225</v>
      </c>
      <c r="C294" s="14">
        <v>0.103645184706799</v>
      </c>
      <c r="D294" s="14">
        <v>7.9431590908471503E-2</v>
      </c>
      <c r="E294" s="14">
        <v>0.132796756510138</v>
      </c>
      <c r="F294" s="14"/>
      <c r="G294" s="14">
        <v>0.12660959546107001</v>
      </c>
      <c r="H294" s="14">
        <v>8.1591599895481898E-2</v>
      </c>
      <c r="I294" s="14">
        <v>3.9488833222900199E-2</v>
      </c>
      <c r="J294" s="14">
        <v>0.118141407402548</v>
      </c>
      <c r="K294" s="14">
        <v>6.7337040992386202E-2</v>
      </c>
      <c r="L294" s="14">
        <v>0.17497911770131999</v>
      </c>
      <c r="M294" s="14"/>
      <c r="N294" s="14">
        <v>7.8546778477369197E-2</v>
      </c>
      <c r="O294" s="14">
        <v>0.100441539688421</v>
      </c>
      <c r="P294" s="14">
        <v>8.8959575325052206E-2</v>
      </c>
      <c r="Q294" s="14">
        <v>0.15849847022543201</v>
      </c>
      <c r="R294" s="14"/>
      <c r="S294" s="14">
        <v>0.105070018942621</v>
      </c>
      <c r="T294" s="14">
        <v>0</v>
      </c>
      <c r="U294" s="14">
        <v>0.179774480165593</v>
      </c>
      <c r="V294" s="14">
        <v>0</v>
      </c>
      <c r="W294" s="14">
        <v>0.112644541671569</v>
      </c>
      <c r="X294" s="14">
        <v>6.3490289602674901E-2</v>
      </c>
      <c r="Y294" s="14">
        <v>9.2176512285865306E-2</v>
      </c>
      <c r="Z294" s="14">
        <v>0.12139114502446099</v>
      </c>
      <c r="AA294" s="14">
        <v>0.11722385108785099</v>
      </c>
      <c r="AB294" s="14">
        <v>0.22865315835451899</v>
      </c>
      <c r="AC294" s="14">
        <v>0.137951380827775</v>
      </c>
      <c r="AD294" s="14" t="s">
        <v>211</v>
      </c>
      <c r="AE294" s="14"/>
      <c r="AF294" s="14">
        <v>4.2762052526490603E-2</v>
      </c>
      <c r="AG294" s="14">
        <v>0</v>
      </c>
      <c r="AH294" s="14">
        <v>0.167162272562352</v>
      </c>
      <c r="AI294" s="14">
        <v>0.13092446553574399</v>
      </c>
      <c r="AJ294" s="14">
        <v>0.172114495419073</v>
      </c>
      <c r="AK294" s="14">
        <v>6.7133366887432905E-2</v>
      </c>
      <c r="AL294" s="14"/>
      <c r="AM294" s="14">
        <v>4.2900909413691402E-2</v>
      </c>
      <c r="AN294" s="14">
        <v>0.131257816310171</v>
      </c>
      <c r="AO294" s="14">
        <v>0.114430027809388</v>
      </c>
      <c r="AP294" s="14">
        <v>0.12902078104068401</v>
      </c>
      <c r="AQ294" s="14">
        <v>0</v>
      </c>
      <c r="AR294" s="14"/>
      <c r="AS294" s="14">
        <v>0.10423863820218</v>
      </c>
      <c r="AT294" s="14">
        <v>0</v>
      </c>
      <c r="AU294" s="14"/>
      <c r="AV294" s="14" t="s">
        <v>211</v>
      </c>
      <c r="AW294" s="14" t="s">
        <v>211</v>
      </c>
      <c r="AX294" s="14">
        <v>0.103645184706799</v>
      </c>
      <c r="AY294" s="14"/>
      <c r="AZ294" s="14" t="s">
        <v>211</v>
      </c>
      <c r="BA294" s="14" t="s">
        <v>211</v>
      </c>
      <c r="BB294" s="14" t="s">
        <v>211</v>
      </c>
      <c r="BC294" s="14"/>
      <c r="BD294" s="14">
        <v>0.127006182569913</v>
      </c>
      <c r="BE294" s="14">
        <v>7.47249453930484E-2</v>
      </c>
      <c r="BF294" s="14"/>
      <c r="BG294" s="14">
        <v>0.120780716416428</v>
      </c>
      <c r="BH294" s="14">
        <v>9.7620289100224397E-2</v>
      </c>
      <c r="BI294" s="14"/>
      <c r="BJ294" s="14">
        <v>0.114783015166162</v>
      </c>
      <c r="BK294" s="14">
        <v>0.105033117869076</v>
      </c>
      <c r="BL294" s="14"/>
      <c r="BM294" s="14">
        <v>9.5583527105303906E-2</v>
      </c>
      <c r="BN294" s="14">
        <v>0.10196791316819501</v>
      </c>
      <c r="BO294" s="14"/>
      <c r="BP294" s="14">
        <v>0.110287144945065</v>
      </c>
      <c r="BQ294" s="14">
        <v>0.105523252470704</v>
      </c>
      <c r="BR294" s="14"/>
      <c r="BS294" s="14">
        <v>0.12234252457934</v>
      </c>
      <c r="BT294" s="14">
        <v>8.34404408685685E-2</v>
      </c>
      <c r="BU294" s="14"/>
      <c r="BV294" s="14">
        <v>0.14410109009366501</v>
      </c>
      <c r="BW294" s="14">
        <v>0.113173490672532</v>
      </c>
      <c r="BX294" s="14"/>
      <c r="BY294" s="14">
        <v>0.25715745630972198</v>
      </c>
      <c r="BZ294" s="14">
        <v>8.8586495652496197E-2</v>
      </c>
      <c r="CA294" s="14"/>
      <c r="CB294" s="14">
        <v>8.1800039845316794E-2</v>
      </c>
      <c r="CC294" s="14">
        <v>0.123908042786712</v>
      </c>
    </row>
    <row r="295" spans="2:81" x14ac:dyDescent="0.3">
      <c r="B295" t="s">
        <v>226</v>
      </c>
      <c r="C295" s="14">
        <v>5.36304808092848E-2</v>
      </c>
      <c r="D295" s="14">
        <v>5.7475507774455599E-2</v>
      </c>
      <c r="E295" s="14">
        <v>4.9888775881518403E-2</v>
      </c>
      <c r="F295" s="14"/>
      <c r="G295" s="14">
        <v>7.2748302668698306E-2</v>
      </c>
      <c r="H295" s="14">
        <v>2.98172244734843E-2</v>
      </c>
      <c r="I295" s="14">
        <v>0.11641068698042401</v>
      </c>
      <c r="J295" s="14">
        <v>4.6047930269949397E-2</v>
      </c>
      <c r="K295" s="14">
        <v>0</v>
      </c>
      <c r="L295" s="14">
        <v>0</v>
      </c>
      <c r="M295" s="14"/>
      <c r="N295" s="14">
        <v>5.2979303348379803E-2</v>
      </c>
      <c r="O295" s="14">
        <v>0</v>
      </c>
      <c r="P295" s="14">
        <v>6.9982705037073295E-2</v>
      </c>
      <c r="Q295" s="14">
        <v>9.7781599358394103E-2</v>
      </c>
      <c r="R295" s="14"/>
      <c r="S295" s="14">
        <v>7.2363421493668395E-2</v>
      </c>
      <c r="T295" s="14">
        <v>0</v>
      </c>
      <c r="U295" s="14">
        <v>0</v>
      </c>
      <c r="V295" s="14">
        <v>5.5249297909587901E-2</v>
      </c>
      <c r="W295" s="14">
        <v>0</v>
      </c>
      <c r="X295" s="14">
        <v>0.137364979115988</v>
      </c>
      <c r="Y295" s="14">
        <v>0</v>
      </c>
      <c r="Z295" s="14">
        <v>0</v>
      </c>
      <c r="AA295" s="14">
        <v>3.9124141052433101E-2</v>
      </c>
      <c r="AB295" s="14">
        <v>0.17177605242660299</v>
      </c>
      <c r="AC295" s="14">
        <v>0</v>
      </c>
      <c r="AD295" s="14" t="s">
        <v>211</v>
      </c>
      <c r="AE295" s="14"/>
      <c r="AF295" s="14">
        <v>4.7945414022118403E-2</v>
      </c>
      <c r="AG295" s="14">
        <v>4.7417025346448198E-2</v>
      </c>
      <c r="AH295" s="14">
        <v>3.9891059400875298E-2</v>
      </c>
      <c r="AI295" s="14">
        <v>3.1783053739470497E-2</v>
      </c>
      <c r="AJ295" s="14">
        <v>0.114059938326069</v>
      </c>
      <c r="AK295" s="14">
        <v>0</v>
      </c>
      <c r="AL295" s="14"/>
      <c r="AM295" s="14">
        <v>0</v>
      </c>
      <c r="AN295" s="14">
        <v>2.1757482419085102E-2</v>
      </c>
      <c r="AO295" s="14">
        <v>0.136143196357287</v>
      </c>
      <c r="AP295" s="14">
        <v>3.3372894698293597E-2</v>
      </c>
      <c r="AQ295" s="14">
        <v>0</v>
      </c>
      <c r="AR295" s="14"/>
      <c r="AS295" s="14">
        <v>5.39375591977816E-2</v>
      </c>
      <c r="AT295" s="14">
        <v>0</v>
      </c>
      <c r="AU295" s="14"/>
      <c r="AV295" s="14" t="s">
        <v>211</v>
      </c>
      <c r="AW295" s="14" t="s">
        <v>211</v>
      </c>
      <c r="AX295" s="14">
        <v>5.36304808092848E-2</v>
      </c>
      <c r="AY295" s="14"/>
      <c r="AZ295" s="14" t="s">
        <v>211</v>
      </c>
      <c r="BA295" s="14" t="s">
        <v>211</v>
      </c>
      <c r="BB295" s="14" t="s">
        <v>211</v>
      </c>
      <c r="BC295" s="14"/>
      <c r="BD295" s="14">
        <v>5.5280302763715303E-2</v>
      </c>
      <c r="BE295" s="14">
        <v>5.15880489736762E-2</v>
      </c>
      <c r="BF295" s="14"/>
      <c r="BG295" s="14">
        <v>9.6750555515285996E-2</v>
      </c>
      <c r="BH295" s="14">
        <v>3.8469355198843702E-2</v>
      </c>
      <c r="BI295" s="14"/>
      <c r="BJ295" s="14">
        <v>0.114783015166162</v>
      </c>
      <c r="BK295" s="14">
        <v>4.6863072385304003E-2</v>
      </c>
      <c r="BL295" s="14"/>
      <c r="BM295" s="14">
        <v>3.1662132491585997E-2</v>
      </c>
      <c r="BN295" s="14">
        <v>5.97765148034494E-2</v>
      </c>
      <c r="BO295" s="14"/>
      <c r="BP295" s="14">
        <v>4.5806167501020401E-2</v>
      </c>
      <c r="BQ295" s="14">
        <v>5.8627596320594597E-2</v>
      </c>
      <c r="BR295" s="14"/>
      <c r="BS295" s="14">
        <v>8.1103506022519298E-2</v>
      </c>
      <c r="BT295" s="14">
        <v>2.3942544414126202E-2</v>
      </c>
      <c r="BU295" s="14"/>
      <c r="BV295" s="14">
        <v>3.5937702502525502E-2</v>
      </c>
      <c r="BW295" s="14">
        <v>0.100136322484176</v>
      </c>
      <c r="BX295" s="14"/>
      <c r="BY295" s="14">
        <v>5.9692145316142302E-2</v>
      </c>
      <c r="BZ295" s="14">
        <v>5.3388590479454802E-2</v>
      </c>
      <c r="CA295" s="14"/>
      <c r="CB295" s="14">
        <v>4.69678753191217E-2</v>
      </c>
      <c r="CC295" s="14">
        <v>6.0031616250829999E-2</v>
      </c>
    </row>
    <row r="296" spans="2:81" x14ac:dyDescent="0.3">
      <c r="B296" t="s">
        <v>227</v>
      </c>
      <c r="C296" s="14">
        <v>5.1133527212708599E-2</v>
      </c>
      <c r="D296" s="14">
        <v>5.25986594443935E-2</v>
      </c>
      <c r="E296" s="14">
        <v>5.0096456315704301E-2</v>
      </c>
      <c r="F296" s="14"/>
      <c r="G296" s="14">
        <v>3.4837374065401903E-2</v>
      </c>
      <c r="H296" s="14">
        <v>0.11232475668212499</v>
      </c>
      <c r="I296" s="14">
        <v>0</v>
      </c>
      <c r="J296" s="14">
        <v>0</v>
      </c>
      <c r="K296" s="14">
        <v>0.14449824855975699</v>
      </c>
      <c r="L296" s="14">
        <v>5.1175518863277099E-2</v>
      </c>
      <c r="M296" s="14"/>
      <c r="N296" s="14">
        <v>5.4263854232740903E-2</v>
      </c>
      <c r="O296" s="14">
        <v>6.1447226672168002E-2</v>
      </c>
      <c r="P296" s="14">
        <v>7.2638278529738101E-2</v>
      </c>
      <c r="Q296" s="14">
        <v>0</v>
      </c>
      <c r="R296" s="14"/>
      <c r="S296" s="14">
        <v>3.4659241577460302E-2</v>
      </c>
      <c r="T296" s="14">
        <v>0</v>
      </c>
      <c r="U296" s="14">
        <v>5.6741982282104003E-2</v>
      </c>
      <c r="V296" s="14">
        <v>0.10565648055144999</v>
      </c>
      <c r="W296" s="14">
        <v>0</v>
      </c>
      <c r="X296" s="14">
        <v>0.13586474861454201</v>
      </c>
      <c r="Y296" s="14">
        <v>8.7053443072781594E-2</v>
      </c>
      <c r="Z296" s="14">
        <v>0.12139114502446099</v>
      </c>
      <c r="AA296" s="14">
        <v>0</v>
      </c>
      <c r="AB296" s="14">
        <v>5.31374718907629E-2</v>
      </c>
      <c r="AC296" s="14">
        <v>0</v>
      </c>
      <c r="AD296" s="14" t="s">
        <v>211</v>
      </c>
      <c r="AE296" s="14"/>
      <c r="AF296" s="14">
        <v>4.6496657336289798E-2</v>
      </c>
      <c r="AG296" s="14">
        <v>8.7998927018922493E-2</v>
      </c>
      <c r="AH296" s="14">
        <v>0</v>
      </c>
      <c r="AI296" s="14">
        <v>6.14872811996953E-2</v>
      </c>
      <c r="AJ296" s="14">
        <v>0</v>
      </c>
      <c r="AK296" s="14">
        <v>0</v>
      </c>
      <c r="AL296" s="14"/>
      <c r="AM296" s="14">
        <v>4.1164987035392099E-2</v>
      </c>
      <c r="AN296" s="14">
        <v>4.3951195643104797E-2</v>
      </c>
      <c r="AO296" s="14">
        <v>6.32880777349389E-2</v>
      </c>
      <c r="AP296" s="14">
        <v>3.1856288820406302E-2</v>
      </c>
      <c r="AQ296" s="14">
        <v>0</v>
      </c>
      <c r="AR296" s="14"/>
      <c r="AS296" s="14">
        <v>5.1426308498606001E-2</v>
      </c>
      <c r="AT296" s="14">
        <v>0</v>
      </c>
      <c r="AU296" s="14"/>
      <c r="AV296" s="14" t="s">
        <v>211</v>
      </c>
      <c r="AW296" s="14" t="s">
        <v>211</v>
      </c>
      <c r="AX296" s="14">
        <v>5.1133527212708599E-2</v>
      </c>
      <c r="AY296" s="14"/>
      <c r="AZ296" s="14" t="s">
        <v>211</v>
      </c>
      <c r="BA296" s="14" t="s">
        <v>211</v>
      </c>
      <c r="BB296" s="14" t="s">
        <v>211</v>
      </c>
      <c r="BC296" s="14"/>
      <c r="BD296" s="14">
        <v>4.04700249355864E-2</v>
      </c>
      <c r="BE296" s="14">
        <v>6.4334634442123798E-2</v>
      </c>
      <c r="BF296" s="14"/>
      <c r="BG296" s="14">
        <v>6.6618399319230998E-2</v>
      </c>
      <c r="BH296" s="14">
        <v>4.5689007631764401E-2</v>
      </c>
      <c r="BI296" s="14"/>
      <c r="BJ296" s="14">
        <v>0</v>
      </c>
      <c r="BK296" s="14">
        <v>5.9471302875328397E-2</v>
      </c>
      <c r="BL296" s="14"/>
      <c r="BM296" s="14">
        <v>3.3770649795646597E-2</v>
      </c>
      <c r="BN296" s="14">
        <v>4.99657594118154E-2</v>
      </c>
      <c r="BO296" s="14"/>
      <c r="BP296" s="14">
        <v>1.9783699643866701E-2</v>
      </c>
      <c r="BQ296" s="14">
        <v>4.8272646868878499E-2</v>
      </c>
      <c r="BR296" s="14"/>
      <c r="BS296" s="14">
        <v>8.7576484855093506E-2</v>
      </c>
      <c r="BT296" s="14">
        <v>1.17524907181403E-2</v>
      </c>
      <c r="BU296" s="14"/>
      <c r="BV296" s="14">
        <v>0.145389032509153</v>
      </c>
      <c r="BW296" s="14">
        <v>6.3214345295383695E-2</v>
      </c>
      <c r="BX296" s="14"/>
      <c r="BY296" s="14">
        <v>6.0932065742546199E-2</v>
      </c>
      <c r="BZ296" s="14">
        <v>5.0489327116235903E-2</v>
      </c>
      <c r="CA296" s="14"/>
      <c r="CB296" s="14">
        <v>6.0221563066262897E-2</v>
      </c>
      <c r="CC296" s="14">
        <v>4.3650217913345203E-2</v>
      </c>
    </row>
    <row r="297" spans="2:81" x14ac:dyDescent="0.3">
      <c r="B297" t="s">
        <v>228</v>
      </c>
      <c r="C297" s="14">
        <v>2.3976994673163401E-2</v>
      </c>
      <c r="D297" s="14">
        <v>3.4595513793458703E-2</v>
      </c>
      <c r="E297" s="14">
        <v>1.2072096355187001E-2</v>
      </c>
      <c r="F297" s="14"/>
      <c r="G297" s="14">
        <v>4.0198194865689402E-2</v>
      </c>
      <c r="H297" s="14">
        <v>2.5239820348312202E-2</v>
      </c>
      <c r="I297" s="14">
        <v>3.7426325959380898E-2</v>
      </c>
      <c r="J297" s="14">
        <v>0</v>
      </c>
      <c r="K297" s="14">
        <v>0</v>
      </c>
      <c r="L297" s="14">
        <v>0</v>
      </c>
      <c r="M297" s="14"/>
      <c r="N297" s="14">
        <v>2.5621376346873E-2</v>
      </c>
      <c r="O297" s="14">
        <v>1.9412791179392899E-2</v>
      </c>
      <c r="P297" s="14">
        <v>0</v>
      </c>
      <c r="Q297" s="14">
        <v>6.6420964714995298E-2</v>
      </c>
      <c r="R297" s="14"/>
      <c r="S297" s="14">
        <v>0</v>
      </c>
      <c r="T297" s="14">
        <v>0</v>
      </c>
      <c r="U297" s="14">
        <v>0</v>
      </c>
      <c r="V297" s="14">
        <v>0</v>
      </c>
      <c r="W297" s="14">
        <v>0</v>
      </c>
      <c r="X297" s="14">
        <v>0</v>
      </c>
      <c r="Y297" s="14">
        <v>0</v>
      </c>
      <c r="Z297" s="14">
        <v>0.12139114502446099</v>
      </c>
      <c r="AA297" s="14">
        <v>4.03675582873015E-2</v>
      </c>
      <c r="AB297" s="14">
        <v>0.11863858053584</v>
      </c>
      <c r="AC297" s="14">
        <v>0</v>
      </c>
      <c r="AD297" s="14" t="s">
        <v>211</v>
      </c>
      <c r="AE297" s="14"/>
      <c r="AF297" s="14">
        <v>0</v>
      </c>
      <c r="AG297" s="14">
        <v>0</v>
      </c>
      <c r="AH297" s="14">
        <v>0</v>
      </c>
      <c r="AI297" s="14">
        <v>2.9044032432280299E-2</v>
      </c>
      <c r="AJ297" s="14">
        <v>0</v>
      </c>
      <c r="AK297" s="14">
        <v>6.0911381996501902E-2</v>
      </c>
      <c r="AL297" s="14"/>
      <c r="AM297" s="14">
        <v>0</v>
      </c>
      <c r="AN297" s="14">
        <v>1.9882451516605101E-2</v>
      </c>
      <c r="AO297" s="14">
        <v>5.0483613931184897E-2</v>
      </c>
      <c r="AP297" s="14">
        <v>3.1188222199827E-2</v>
      </c>
      <c r="AQ297" s="14">
        <v>0</v>
      </c>
      <c r="AR297" s="14"/>
      <c r="AS297" s="14">
        <v>2.41142825880604E-2</v>
      </c>
      <c r="AT297" s="14">
        <v>0</v>
      </c>
      <c r="AU297" s="14"/>
      <c r="AV297" s="14" t="s">
        <v>211</v>
      </c>
      <c r="AW297" s="14" t="s">
        <v>211</v>
      </c>
      <c r="AX297" s="14">
        <v>2.3976994673163401E-2</v>
      </c>
      <c r="AY297" s="14"/>
      <c r="AZ297" s="14" t="s">
        <v>211</v>
      </c>
      <c r="BA297" s="14" t="s">
        <v>211</v>
      </c>
      <c r="BB297" s="14" t="s">
        <v>211</v>
      </c>
      <c r="BC297" s="14"/>
      <c r="BD297" s="14">
        <v>4.3344971377883602E-2</v>
      </c>
      <c r="BE297" s="14">
        <v>0</v>
      </c>
      <c r="BF297" s="14"/>
      <c r="BG297" s="14">
        <v>7.2731799515358797E-2</v>
      </c>
      <c r="BH297" s="14">
        <v>6.8346839196480099E-3</v>
      </c>
      <c r="BI297" s="14"/>
      <c r="BJ297" s="14">
        <v>0.114783015166162</v>
      </c>
      <c r="BK297" s="14">
        <v>1.2374322020507599E-2</v>
      </c>
      <c r="BL297" s="14"/>
      <c r="BM297" s="14">
        <v>0</v>
      </c>
      <c r="BN297" s="14">
        <v>2.3454885991073999E-2</v>
      </c>
      <c r="BO297" s="14"/>
      <c r="BP297" s="14">
        <v>1.9783699643866701E-2</v>
      </c>
      <c r="BQ297" s="14">
        <v>2.6459601247619698E-2</v>
      </c>
      <c r="BR297" s="14"/>
      <c r="BS297" s="14">
        <v>3.5416185802750001E-2</v>
      </c>
      <c r="BT297" s="14">
        <v>1.1615561011185899E-2</v>
      </c>
      <c r="BU297" s="14"/>
      <c r="BV297" s="14">
        <v>3.28406390896527E-2</v>
      </c>
      <c r="BW297" s="14">
        <v>3.6501518157284703E-2</v>
      </c>
      <c r="BX297" s="14"/>
      <c r="BY297" s="14">
        <v>0</v>
      </c>
      <c r="BZ297" s="14">
        <v>2.6614991721941102E-2</v>
      </c>
      <c r="CA297" s="14"/>
      <c r="CB297" s="14">
        <v>1.08612092326378E-2</v>
      </c>
      <c r="CC297" s="14">
        <v>3.57586645452765E-2</v>
      </c>
    </row>
    <row r="298" spans="2:81" x14ac:dyDescent="0.3">
      <c r="B298" t="s">
        <v>229</v>
      </c>
      <c r="C298" s="14">
        <v>1.11683213171852E-2</v>
      </c>
      <c r="D298" s="14">
        <v>0</v>
      </c>
      <c r="E298" s="14">
        <v>2.41503508619435E-2</v>
      </c>
      <c r="F298" s="14"/>
      <c r="G298" s="14">
        <v>3.3660378143078498E-2</v>
      </c>
      <c r="H298" s="14">
        <v>0</v>
      </c>
      <c r="I298" s="14">
        <v>0</v>
      </c>
      <c r="J298" s="14">
        <v>0</v>
      </c>
      <c r="K298" s="14">
        <v>0</v>
      </c>
      <c r="L298" s="14">
        <v>0</v>
      </c>
      <c r="M298" s="14"/>
      <c r="N298" s="14">
        <v>0</v>
      </c>
      <c r="O298" s="14">
        <v>1.8974701185445201E-2</v>
      </c>
      <c r="P298" s="14">
        <v>0</v>
      </c>
      <c r="Q298" s="14">
        <v>3.10040651595152E-2</v>
      </c>
      <c r="R298" s="14"/>
      <c r="S298" s="14">
        <v>0</v>
      </c>
      <c r="T298" s="14">
        <v>0</v>
      </c>
      <c r="U298" s="14">
        <v>6.19500579914724E-2</v>
      </c>
      <c r="V298" s="14">
        <v>0</v>
      </c>
      <c r="W298" s="14">
        <v>0</v>
      </c>
      <c r="X298" s="14">
        <v>0</v>
      </c>
      <c r="Y298" s="14">
        <v>0</v>
      </c>
      <c r="Z298" s="14">
        <v>0</v>
      </c>
      <c r="AA298" s="14">
        <v>0</v>
      </c>
      <c r="AB298" s="14">
        <v>0</v>
      </c>
      <c r="AC298" s="14">
        <v>0.13284422445211799</v>
      </c>
      <c r="AD298" s="14" t="s">
        <v>211</v>
      </c>
      <c r="AE298" s="14"/>
      <c r="AF298" s="14">
        <v>2.0030192496265101E-2</v>
      </c>
      <c r="AG298" s="14">
        <v>0</v>
      </c>
      <c r="AH298" s="14">
        <v>0</v>
      </c>
      <c r="AI298" s="14">
        <v>3.57582605084035E-2</v>
      </c>
      <c r="AJ298" s="14">
        <v>0</v>
      </c>
      <c r="AK298" s="14">
        <v>0</v>
      </c>
      <c r="AL298" s="14"/>
      <c r="AM298" s="14">
        <v>4.2900909413691402E-2</v>
      </c>
      <c r="AN298" s="14">
        <v>1.94337626606811E-2</v>
      </c>
      <c r="AO298" s="14">
        <v>0</v>
      </c>
      <c r="AP298" s="14">
        <v>0</v>
      </c>
      <c r="AQ298" s="14">
        <v>0</v>
      </c>
      <c r="AR298" s="14"/>
      <c r="AS298" s="14">
        <v>1.1232269095771999E-2</v>
      </c>
      <c r="AT298" s="14">
        <v>0</v>
      </c>
      <c r="AU298" s="14"/>
      <c r="AV298" s="14" t="s">
        <v>211</v>
      </c>
      <c r="AW298" s="14" t="s">
        <v>211</v>
      </c>
      <c r="AX298" s="14">
        <v>1.11683213171852E-2</v>
      </c>
      <c r="AY298" s="14"/>
      <c r="AZ298" s="14" t="s">
        <v>211</v>
      </c>
      <c r="BA298" s="14" t="s">
        <v>211</v>
      </c>
      <c r="BB298" s="14" t="s">
        <v>211</v>
      </c>
      <c r="BC298" s="14"/>
      <c r="BD298" s="14">
        <v>8.9351199663210597E-3</v>
      </c>
      <c r="BE298" s="14">
        <v>1.39329599632406E-2</v>
      </c>
      <c r="BF298" s="14"/>
      <c r="BG298" s="14">
        <v>0</v>
      </c>
      <c r="BH298" s="14">
        <v>1.50951308949071E-2</v>
      </c>
      <c r="BI298" s="14"/>
      <c r="BJ298" s="14">
        <v>0</v>
      </c>
      <c r="BK298" s="14">
        <v>1.298941527934E-2</v>
      </c>
      <c r="BL298" s="14"/>
      <c r="BM298" s="14">
        <v>2.89225840831989E-2</v>
      </c>
      <c r="BN298" s="14">
        <v>7.7178255500603404E-3</v>
      </c>
      <c r="BO298" s="14"/>
      <c r="BP298" s="14">
        <v>0</v>
      </c>
      <c r="BQ298" s="14">
        <v>1.5618664787010499E-2</v>
      </c>
      <c r="BR298" s="14"/>
      <c r="BS298" s="14">
        <v>0</v>
      </c>
      <c r="BT298" s="14">
        <v>2.3237047288636101E-2</v>
      </c>
      <c r="BU298" s="14"/>
      <c r="BV298" s="14">
        <v>0</v>
      </c>
      <c r="BW298" s="14">
        <v>0</v>
      </c>
      <c r="BX298" s="14"/>
      <c r="BY298" s="14">
        <v>0</v>
      </c>
      <c r="BZ298" s="14">
        <v>1.2397082430750101E-2</v>
      </c>
      <c r="CA298" s="14"/>
      <c r="CB298" s="14">
        <v>0</v>
      </c>
      <c r="CC298" s="14">
        <v>2.11077479791602E-2</v>
      </c>
    </row>
    <row r="299" spans="2:81" x14ac:dyDescent="0.3">
      <c r="B299" t="s">
        <v>209</v>
      </c>
      <c r="C299" s="14">
        <v>2.3063225733530601E-2</v>
      </c>
      <c r="D299" s="14">
        <v>2.1739614284650498E-2</v>
      </c>
      <c r="E299" s="14">
        <v>2.48770517484442E-2</v>
      </c>
      <c r="F299" s="14"/>
      <c r="G299" s="14">
        <v>5.1980035927499398E-2</v>
      </c>
      <c r="H299" s="14">
        <v>0</v>
      </c>
      <c r="I299" s="14">
        <v>0</v>
      </c>
      <c r="J299" s="14">
        <v>0</v>
      </c>
      <c r="K299" s="14">
        <v>0</v>
      </c>
      <c r="L299" s="14">
        <v>5.6155117899022201E-2</v>
      </c>
      <c r="M299" s="14"/>
      <c r="N299" s="14">
        <v>0</v>
      </c>
      <c r="O299" s="14">
        <v>0</v>
      </c>
      <c r="P299" s="14">
        <v>5.3758284668821002E-2</v>
      </c>
      <c r="Q299" s="14">
        <v>2.8966426819330801E-2</v>
      </c>
      <c r="R299" s="14"/>
      <c r="S299" s="14">
        <v>0</v>
      </c>
      <c r="T299" s="14">
        <v>0</v>
      </c>
      <c r="U299" s="14">
        <v>5.65978538091991E-2</v>
      </c>
      <c r="V299" s="14">
        <v>0</v>
      </c>
      <c r="W299" s="14">
        <v>0</v>
      </c>
      <c r="X299" s="14">
        <v>0.13586474861454201</v>
      </c>
      <c r="Y299" s="14">
        <v>0</v>
      </c>
      <c r="Z299" s="14">
        <v>0</v>
      </c>
      <c r="AA299" s="14">
        <v>0</v>
      </c>
      <c r="AB299" s="14">
        <v>5.17387209864607E-2</v>
      </c>
      <c r="AC299" s="14">
        <v>0</v>
      </c>
      <c r="AD299" s="14" t="s">
        <v>211</v>
      </c>
      <c r="AE299" s="14"/>
      <c r="AF299" s="14">
        <v>0</v>
      </c>
      <c r="AG299" s="14">
        <v>0</v>
      </c>
      <c r="AH299" s="14">
        <v>0</v>
      </c>
      <c r="AI299" s="14">
        <v>3.3408168602218E-2</v>
      </c>
      <c r="AJ299" s="14">
        <v>5.7093777806624599E-2</v>
      </c>
      <c r="AK299" s="14">
        <v>0</v>
      </c>
      <c r="AL299" s="14"/>
      <c r="AM299" s="14">
        <v>0</v>
      </c>
      <c r="AN299" s="14">
        <v>2.2363905520759099E-2</v>
      </c>
      <c r="AO299" s="14">
        <v>0</v>
      </c>
      <c r="AP299" s="14">
        <v>0</v>
      </c>
      <c r="AQ299" s="14">
        <v>0</v>
      </c>
      <c r="AR299" s="14"/>
      <c r="AS299" s="14">
        <v>2.3195281573510401E-2</v>
      </c>
      <c r="AT299" s="14">
        <v>0</v>
      </c>
      <c r="AU299" s="14"/>
      <c r="AV299" s="14" t="s">
        <v>211</v>
      </c>
      <c r="AW299" s="14" t="s">
        <v>211</v>
      </c>
      <c r="AX299" s="14">
        <v>2.3063225733530601E-2</v>
      </c>
      <c r="AY299" s="14"/>
      <c r="AZ299" s="14" t="s">
        <v>211</v>
      </c>
      <c r="BA299" s="14" t="s">
        <v>211</v>
      </c>
      <c r="BB299" s="14" t="s">
        <v>211</v>
      </c>
      <c r="BC299" s="14"/>
      <c r="BD299" s="14">
        <v>3.11780865839766E-2</v>
      </c>
      <c r="BE299" s="14">
        <v>1.3017262835548301E-2</v>
      </c>
      <c r="BF299" s="14"/>
      <c r="BG299" s="14">
        <v>4.4433585890813497E-2</v>
      </c>
      <c r="BH299" s="14">
        <v>1.55493539025098E-2</v>
      </c>
      <c r="BI299" s="14"/>
      <c r="BJ299" s="14">
        <v>0</v>
      </c>
      <c r="BK299" s="14">
        <v>2.0058903379733501E-2</v>
      </c>
      <c r="BL299" s="14"/>
      <c r="BM299" s="14">
        <v>3.3283412437753998E-2</v>
      </c>
      <c r="BN299" s="14">
        <v>2.1539744925870401E-2</v>
      </c>
      <c r="BO299" s="14"/>
      <c r="BP299" s="14">
        <v>2.22528287981489E-2</v>
      </c>
      <c r="BQ299" s="14">
        <v>8.1343192113810508E-3</v>
      </c>
      <c r="BR299" s="14"/>
      <c r="BS299" s="14">
        <v>4.4405786349469199E-2</v>
      </c>
      <c r="BT299" s="14">
        <v>0</v>
      </c>
      <c r="BU299" s="14"/>
      <c r="BV299" s="14">
        <v>7.5068280790031097E-2</v>
      </c>
      <c r="BW299" s="14">
        <v>3.1484647269424897E-2</v>
      </c>
      <c r="BX299" s="14"/>
      <c r="BY299" s="14">
        <v>0</v>
      </c>
      <c r="BZ299" s="14">
        <v>2.5600688090664299E-2</v>
      </c>
      <c r="CA299" s="14"/>
      <c r="CB299" s="14">
        <v>3.7320138721481801E-2</v>
      </c>
      <c r="CC299" s="14">
        <v>1.0749819409010999E-2</v>
      </c>
    </row>
    <row r="300" spans="2:81" x14ac:dyDescent="0.3">
      <c r="B300" t="s">
        <v>196</v>
      </c>
      <c r="C300" s="14">
        <v>6.1107294772837096E-3</v>
      </c>
      <c r="D300" s="14">
        <v>0</v>
      </c>
      <c r="E300" s="14">
        <v>1.32138265642251E-2</v>
      </c>
      <c r="F300" s="14"/>
      <c r="G300" s="14">
        <v>1.84172230627823E-2</v>
      </c>
      <c r="H300" s="14">
        <v>0</v>
      </c>
      <c r="I300" s="14">
        <v>0</v>
      </c>
      <c r="J300" s="14">
        <v>0</v>
      </c>
      <c r="K300" s="14">
        <v>0</v>
      </c>
      <c r="L300" s="14">
        <v>0</v>
      </c>
      <c r="M300" s="14"/>
      <c r="N300" s="14">
        <v>0</v>
      </c>
      <c r="O300" s="14">
        <v>0</v>
      </c>
      <c r="P300" s="14">
        <v>0</v>
      </c>
      <c r="Q300" s="14">
        <v>3.0431459106274001E-2</v>
      </c>
      <c r="R300" s="14"/>
      <c r="S300" s="14">
        <v>0</v>
      </c>
      <c r="T300" s="14">
        <v>0</v>
      </c>
      <c r="U300" s="14">
        <v>0</v>
      </c>
      <c r="V300" s="14">
        <v>0</v>
      </c>
      <c r="W300" s="14">
        <v>0</v>
      </c>
      <c r="X300" s="14">
        <v>0</v>
      </c>
      <c r="Y300" s="14">
        <v>9.2176512285865306E-2</v>
      </c>
      <c r="Z300" s="14">
        <v>0</v>
      </c>
      <c r="AA300" s="14">
        <v>0</v>
      </c>
      <c r="AB300" s="14">
        <v>0</v>
      </c>
      <c r="AC300" s="14">
        <v>0</v>
      </c>
      <c r="AD300" s="14" t="s">
        <v>211</v>
      </c>
      <c r="AE300" s="14"/>
      <c r="AF300" s="14">
        <v>0</v>
      </c>
      <c r="AG300" s="14">
        <v>0</v>
      </c>
      <c r="AH300" s="14">
        <v>0</v>
      </c>
      <c r="AI300" s="14">
        <v>3.5097850452008E-2</v>
      </c>
      <c r="AJ300" s="14">
        <v>0</v>
      </c>
      <c r="AK300" s="14">
        <v>0</v>
      </c>
      <c r="AL300" s="14"/>
      <c r="AM300" s="14">
        <v>0</v>
      </c>
      <c r="AN300" s="14">
        <v>2.4026667494473599E-2</v>
      </c>
      <c r="AO300" s="14">
        <v>0</v>
      </c>
      <c r="AP300" s="14">
        <v>0</v>
      </c>
      <c r="AQ300" s="14">
        <v>0</v>
      </c>
      <c r="AR300" s="14"/>
      <c r="AS300" s="14">
        <v>6.1457184039557904E-3</v>
      </c>
      <c r="AT300" s="14">
        <v>0</v>
      </c>
      <c r="AU300" s="14"/>
      <c r="AV300" s="14" t="s">
        <v>211</v>
      </c>
      <c r="AW300" s="14" t="s">
        <v>211</v>
      </c>
      <c r="AX300" s="14">
        <v>6.1107294772837096E-3</v>
      </c>
      <c r="AY300" s="14"/>
      <c r="AZ300" s="14" t="s">
        <v>211</v>
      </c>
      <c r="BA300" s="14" t="s">
        <v>211</v>
      </c>
      <c r="BB300" s="14" t="s">
        <v>211</v>
      </c>
      <c r="BC300" s="14"/>
      <c r="BD300" s="14">
        <v>0</v>
      </c>
      <c r="BE300" s="14">
        <v>1.3675635732580099E-2</v>
      </c>
      <c r="BF300" s="14"/>
      <c r="BG300" s="14">
        <v>0</v>
      </c>
      <c r="BH300" s="14">
        <v>8.2592771736454199E-3</v>
      </c>
      <c r="BI300" s="14"/>
      <c r="BJ300" s="14">
        <v>0</v>
      </c>
      <c r="BK300" s="14">
        <v>7.1071381800239799E-3</v>
      </c>
      <c r="BL300" s="14"/>
      <c r="BM300" s="14">
        <v>0</v>
      </c>
      <c r="BN300" s="14">
        <v>7.5752870279314896E-3</v>
      </c>
      <c r="BO300" s="14"/>
      <c r="BP300" s="14">
        <v>0</v>
      </c>
      <c r="BQ300" s="14">
        <v>8.54572792089516E-3</v>
      </c>
      <c r="BR300" s="14"/>
      <c r="BS300" s="14">
        <v>0</v>
      </c>
      <c r="BT300" s="14">
        <v>1.27141139477434E-2</v>
      </c>
      <c r="BU300" s="14"/>
      <c r="BV300" s="14">
        <v>0</v>
      </c>
      <c r="BW300" s="14">
        <v>0</v>
      </c>
      <c r="BX300" s="14"/>
      <c r="BY300" s="14">
        <v>0</v>
      </c>
      <c r="BZ300" s="14">
        <v>6.7830441917293904E-3</v>
      </c>
      <c r="CA300" s="14"/>
      <c r="CB300" s="14">
        <v>1.31250747727237E-2</v>
      </c>
      <c r="CC300" s="14">
        <v>0</v>
      </c>
    </row>
    <row r="301" spans="2:81" x14ac:dyDescent="0.3">
      <c r="B301" t="s">
        <v>165</v>
      </c>
      <c r="C301" s="14">
        <v>5.2002991932155697E-3</v>
      </c>
      <c r="D301" s="14">
        <v>0</v>
      </c>
      <c r="E301" s="14">
        <v>1.12451143315503E-2</v>
      </c>
      <c r="F301" s="14"/>
      <c r="G301" s="14">
        <v>1.5673263002509999E-2</v>
      </c>
      <c r="H301" s="14">
        <v>0</v>
      </c>
      <c r="I301" s="14">
        <v>0</v>
      </c>
      <c r="J301" s="14">
        <v>0</v>
      </c>
      <c r="K301" s="14">
        <v>0</v>
      </c>
      <c r="L301" s="14">
        <v>0</v>
      </c>
      <c r="M301" s="14"/>
      <c r="N301" s="14">
        <v>0</v>
      </c>
      <c r="O301" s="14">
        <v>0</v>
      </c>
      <c r="P301" s="14">
        <v>1.62094488613557E-2</v>
      </c>
      <c r="Q301" s="14">
        <v>0</v>
      </c>
      <c r="R301" s="14"/>
      <c r="S301" s="14">
        <v>0</v>
      </c>
      <c r="T301" s="14">
        <v>0</v>
      </c>
      <c r="U301" s="14">
        <v>0</v>
      </c>
      <c r="V301" s="14">
        <v>0</v>
      </c>
      <c r="W301" s="14">
        <v>0</v>
      </c>
      <c r="X301" s="14">
        <v>0</v>
      </c>
      <c r="Y301" s="14">
        <v>0</v>
      </c>
      <c r="Z301" s="14">
        <v>0</v>
      </c>
      <c r="AA301" s="14">
        <v>0</v>
      </c>
      <c r="AB301" s="14">
        <v>0</v>
      </c>
      <c r="AC301" s="14">
        <v>0.13977020255489001</v>
      </c>
      <c r="AD301" s="14" t="s">
        <v>211</v>
      </c>
      <c r="AE301" s="14"/>
      <c r="AF301" s="14">
        <v>0</v>
      </c>
      <c r="AG301" s="14">
        <v>0</v>
      </c>
      <c r="AH301" s="14">
        <v>3.83393210255253E-2</v>
      </c>
      <c r="AI301" s="14">
        <v>0</v>
      </c>
      <c r="AJ301" s="14">
        <v>0</v>
      </c>
      <c r="AK301" s="14">
        <v>0</v>
      </c>
      <c r="AL301" s="14"/>
      <c r="AM301" s="14">
        <v>0</v>
      </c>
      <c r="AN301" s="14">
        <v>2.04469630101691E-2</v>
      </c>
      <c r="AO301" s="14">
        <v>0</v>
      </c>
      <c r="AP301" s="14">
        <v>0</v>
      </c>
      <c r="AQ301" s="14">
        <v>0</v>
      </c>
      <c r="AR301" s="14"/>
      <c r="AS301" s="14">
        <v>5.2300751615055596E-3</v>
      </c>
      <c r="AT301" s="14">
        <v>0</v>
      </c>
      <c r="AU301" s="14"/>
      <c r="AV301" s="14" t="s">
        <v>211</v>
      </c>
      <c r="AW301" s="14" t="s">
        <v>211</v>
      </c>
      <c r="AX301" s="14">
        <v>5.2002991932155697E-3</v>
      </c>
      <c r="AY301" s="14"/>
      <c r="AZ301" s="14" t="s">
        <v>211</v>
      </c>
      <c r="BA301" s="14" t="s">
        <v>211</v>
      </c>
      <c r="BB301" s="14" t="s">
        <v>211</v>
      </c>
      <c r="BC301" s="14"/>
      <c r="BD301" s="14">
        <v>9.4009621622283806E-3</v>
      </c>
      <c r="BE301" s="14">
        <v>0</v>
      </c>
      <c r="BF301" s="14"/>
      <c r="BG301" s="14">
        <v>1.9990578982902601E-2</v>
      </c>
      <c r="BH301" s="14">
        <v>0</v>
      </c>
      <c r="BI301" s="14"/>
      <c r="BJ301" s="14">
        <v>4.4753859991257298E-2</v>
      </c>
      <c r="BK301" s="14">
        <v>0</v>
      </c>
      <c r="BL301" s="14"/>
      <c r="BM301" s="14">
        <v>0</v>
      </c>
      <c r="BN301" s="14">
        <v>6.4466540641624796E-3</v>
      </c>
      <c r="BO301" s="14"/>
      <c r="BP301" s="14">
        <v>0</v>
      </c>
      <c r="BQ301" s="14">
        <v>7.2725101279111299E-3</v>
      </c>
      <c r="BR301" s="14"/>
      <c r="BS301" s="14">
        <v>0</v>
      </c>
      <c r="BT301" s="14">
        <v>1.081985330077E-2</v>
      </c>
      <c r="BU301" s="14"/>
      <c r="BV301" s="14">
        <v>0</v>
      </c>
      <c r="BW301" s="14">
        <v>0</v>
      </c>
      <c r="BX301" s="14"/>
      <c r="BY301" s="14">
        <v>0</v>
      </c>
      <c r="BZ301" s="14">
        <v>5.7724465415994099E-3</v>
      </c>
      <c r="CA301" s="14"/>
      <c r="CB301" s="14">
        <v>0</v>
      </c>
      <c r="CC301" s="14">
        <v>9.8283888571258898E-3</v>
      </c>
    </row>
    <row r="302" spans="2:81" x14ac:dyDescent="0.3">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c r="BL302" s="14"/>
      <c r="BM302" s="14"/>
      <c r="BN302" s="14"/>
      <c r="BO302" s="14"/>
      <c r="BP302" s="14"/>
      <c r="BQ302" s="14"/>
      <c r="BR302" s="14"/>
      <c r="BS302" s="14"/>
      <c r="BT302" s="14"/>
      <c r="BU302" s="14"/>
      <c r="BV302" s="14"/>
      <c r="BW302" s="14"/>
      <c r="BX302" s="14"/>
      <c r="BY302" s="14"/>
      <c r="BZ302" s="14"/>
      <c r="CA302" s="14"/>
      <c r="CB302" s="14"/>
      <c r="CC302" s="14"/>
    </row>
    <row r="303" spans="2:81" x14ac:dyDescent="0.3">
      <c r="B303" s="6" t="s">
        <v>245</v>
      </c>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c r="BY303" s="14"/>
      <c r="BZ303" s="14"/>
      <c r="CA303" s="14"/>
      <c r="CB303" s="14"/>
      <c r="CC303" s="14"/>
    </row>
    <row r="304" spans="2:81" x14ac:dyDescent="0.3">
      <c r="B304" s="24" t="s">
        <v>97</v>
      </c>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c r="BY304" s="14"/>
      <c r="BZ304" s="14"/>
      <c r="CA304" s="14"/>
      <c r="CB304" s="14"/>
      <c r="CC304" s="14"/>
    </row>
    <row r="305" spans="2:81" x14ac:dyDescent="0.3">
      <c r="B305" t="s">
        <v>232</v>
      </c>
      <c r="C305" s="14">
        <v>0.37974398658539499</v>
      </c>
      <c r="D305" s="14">
        <v>0.29180094405964702</v>
      </c>
      <c r="E305" s="14">
        <v>0.47729749177553099</v>
      </c>
      <c r="F305" s="14"/>
      <c r="G305" s="14">
        <v>0.249940229855354</v>
      </c>
      <c r="H305" s="14">
        <v>0.39731926044573701</v>
      </c>
      <c r="I305" s="14">
        <v>0.458267925867688</v>
      </c>
      <c r="J305" s="14">
        <v>0.45833394449480303</v>
      </c>
      <c r="K305" s="14">
        <v>0.40963540257105702</v>
      </c>
      <c r="L305" s="14">
        <v>0.39341009083008399</v>
      </c>
      <c r="M305" s="14"/>
      <c r="N305" s="14">
        <v>0.49881525807875399</v>
      </c>
      <c r="O305" s="14">
        <v>0.30842721735813899</v>
      </c>
      <c r="P305" s="14">
        <v>0.31654225433768002</v>
      </c>
      <c r="Q305" s="14">
        <v>0.38827809624422299</v>
      </c>
      <c r="R305" s="14"/>
      <c r="S305" s="14">
        <v>0.36625885510282002</v>
      </c>
      <c r="T305" s="14">
        <v>0.28767524216395501</v>
      </c>
      <c r="U305" s="14">
        <v>0.55694048822591802</v>
      </c>
      <c r="V305" s="14">
        <v>0.38679629082181699</v>
      </c>
      <c r="W305" s="14">
        <v>0.38918839106363701</v>
      </c>
      <c r="X305" s="14">
        <v>0.26486127103034601</v>
      </c>
      <c r="Y305" s="14">
        <v>0.35847242569300602</v>
      </c>
      <c r="Z305" s="14">
        <v>0.66964421709055599</v>
      </c>
      <c r="AA305" s="14">
        <v>0.29423818556213099</v>
      </c>
      <c r="AB305" s="14">
        <v>0.411241683123519</v>
      </c>
      <c r="AC305" s="14">
        <v>0.29339389263342802</v>
      </c>
      <c r="AD305" s="14">
        <v>0.686781372434352</v>
      </c>
      <c r="AE305" s="14"/>
      <c r="AF305" s="14">
        <v>0.33736182888218003</v>
      </c>
      <c r="AG305" s="14">
        <v>0.35455589572909302</v>
      </c>
      <c r="AH305" s="14">
        <v>0.438075202860711</v>
      </c>
      <c r="AI305" s="14">
        <v>0.35984338945523198</v>
      </c>
      <c r="AJ305" s="14">
        <v>0.49135800023226001</v>
      </c>
      <c r="AK305" s="14">
        <v>0.36294835570657002</v>
      </c>
      <c r="AL305" s="14"/>
      <c r="AM305" s="14">
        <v>0.37974889056133598</v>
      </c>
      <c r="AN305" s="14">
        <v>0.34071370360128</v>
      </c>
      <c r="AO305" s="14">
        <v>0.34007316113045799</v>
      </c>
      <c r="AP305" s="14">
        <v>0.42763737018956</v>
      </c>
      <c r="AQ305" s="14">
        <v>0.69992961586273095</v>
      </c>
      <c r="AR305" s="14"/>
      <c r="AS305" s="14">
        <v>0.38174611987401802</v>
      </c>
      <c r="AT305" s="14">
        <v>0.269925732433273</v>
      </c>
      <c r="AU305" s="14"/>
      <c r="AV305" s="14">
        <v>0.415881105234918</v>
      </c>
      <c r="AW305" s="14">
        <v>0.27192291554740999</v>
      </c>
      <c r="AX305" s="14">
        <v>0.380654051943976</v>
      </c>
      <c r="AY305" s="14"/>
      <c r="AZ305" s="14">
        <v>0.39209160543473598</v>
      </c>
      <c r="BA305" s="14">
        <v>0.31757421476369102</v>
      </c>
      <c r="BB305" s="14">
        <v>0.44505646804360099</v>
      </c>
      <c r="BC305" s="14"/>
      <c r="BD305" s="14">
        <v>0.38776456664710701</v>
      </c>
      <c r="BE305" s="14">
        <v>0.37026798474679101</v>
      </c>
      <c r="BF305" s="14"/>
      <c r="BG305" s="14">
        <v>0.33418872080749601</v>
      </c>
      <c r="BH305" s="14">
        <v>0.39505712566251899</v>
      </c>
      <c r="BI305" s="14"/>
      <c r="BJ305" s="14">
        <v>0.287924771200958</v>
      </c>
      <c r="BK305" s="14">
        <v>0.39046207756920198</v>
      </c>
      <c r="BL305" s="14"/>
      <c r="BM305" s="14">
        <v>0.39891761299237299</v>
      </c>
      <c r="BN305" s="14">
        <v>0.37975629661431198</v>
      </c>
      <c r="BO305" s="14"/>
      <c r="BP305" s="14">
        <v>0.40895041134601601</v>
      </c>
      <c r="BQ305" s="14">
        <v>0.37859229906588898</v>
      </c>
      <c r="BR305" s="14"/>
      <c r="BS305" s="14">
        <v>0.391274362257367</v>
      </c>
      <c r="BT305" s="14">
        <v>0.36990518961790703</v>
      </c>
      <c r="BU305" s="14"/>
      <c r="BV305" s="14">
        <v>0.35963861778387601</v>
      </c>
      <c r="BW305" s="14">
        <v>0.40217618124615301</v>
      </c>
      <c r="BX305" s="14"/>
      <c r="BY305" s="14">
        <v>0.47405913049998699</v>
      </c>
      <c r="BZ305" s="14">
        <v>0.36134963613488003</v>
      </c>
      <c r="CA305" s="14"/>
      <c r="CB305" s="14">
        <v>0.40850308269207303</v>
      </c>
      <c r="CC305" s="14">
        <v>0.35167916092033902</v>
      </c>
    </row>
    <row r="306" spans="2:81" x14ac:dyDescent="0.3">
      <c r="B306" t="s">
        <v>233</v>
      </c>
      <c r="C306" s="14">
        <v>0.31963128023500498</v>
      </c>
      <c r="D306" s="14">
        <v>0.223737164076075</v>
      </c>
      <c r="E306" s="14">
        <v>0.42011123767070302</v>
      </c>
      <c r="F306" s="14"/>
      <c r="G306" s="14">
        <v>0.321654742760344</v>
      </c>
      <c r="H306" s="14">
        <v>0.38860566178302902</v>
      </c>
      <c r="I306" s="14">
        <v>0.29411414640757499</v>
      </c>
      <c r="J306" s="14">
        <v>0.312811842715638</v>
      </c>
      <c r="K306" s="14">
        <v>0.38594975406500998</v>
      </c>
      <c r="L306" s="14">
        <v>0.165386610203093</v>
      </c>
      <c r="M306" s="14"/>
      <c r="N306" s="14">
        <v>0.25847428231883801</v>
      </c>
      <c r="O306" s="14">
        <v>0.31920773634800398</v>
      </c>
      <c r="P306" s="14">
        <v>0.319162413297505</v>
      </c>
      <c r="Q306" s="14">
        <v>0.394777286476511</v>
      </c>
      <c r="R306" s="14"/>
      <c r="S306" s="14">
        <v>0.337417928400714</v>
      </c>
      <c r="T306" s="14">
        <v>0.207444913091063</v>
      </c>
      <c r="U306" s="14">
        <v>0.320252612349465</v>
      </c>
      <c r="V306" s="14">
        <v>0.31689132387619301</v>
      </c>
      <c r="W306" s="14">
        <v>0.51393204377004198</v>
      </c>
      <c r="X306" s="14">
        <v>0.33000621403281299</v>
      </c>
      <c r="Y306" s="14">
        <v>0.27115454762319502</v>
      </c>
      <c r="Z306" s="14">
        <v>0.308640012511745</v>
      </c>
      <c r="AA306" s="14">
        <v>0.26145425192414201</v>
      </c>
      <c r="AB306" s="14">
        <v>0.31296689038336301</v>
      </c>
      <c r="AC306" s="14">
        <v>0.34405123849629698</v>
      </c>
      <c r="AD306" s="14">
        <v>0.65871512753615502</v>
      </c>
      <c r="AE306" s="14"/>
      <c r="AF306" s="14">
        <v>0.278161356000098</v>
      </c>
      <c r="AG306" s="14">
        <v>0.29649388403314703</v>
      </c>
      <c r="AH306" s="14">
        <v>0.35834439885369002</v>
      </c>
      <c r="AI306" s="14">
        <v>0.34949202084737102</v>
      </c>
      <c r="AJ306" s="14">
        <v>0.45516434659451999</v>
      </c>
      <c r="AK306" s="14">
        <v>0.22338208023776501</v>
      </c>
      <c r="AL306" s="14"/>
      <c r="AM306" s="14">
        <v>0.42543607077942203</v>
      </c>
      <c r="AN306" s="14">
        <v>0.30239182266207298</v>
      </c>
      <c r="AO306" s="14">
        <v>0.32394871746951198</v>
      </c>
      <c r="AP306" s="14">
        <v>0.25970143454351302</v>
      </c>
      <c r="AQ306" s="14">
        <v>8.7286738358125004E-2</v>
      </c>
      <c r="AR306" s="14"/>
      <c r="AS306" s="14">
        <v>0.32545858491385399</v>
      </c>
      <c r="AT306" s="14">
        <v>0</v>
      </c>
      <c r="AU306" s="14"/>
      <c r="AV306" s="14">
        <v>0.30717101066492702</v>
      </c>
      <c r="AW306" s="14">
        <v>0.37010538947842703</v>
      </c>
      <c r="AX306" s="14">
        <v>0.32264183290135801</v>
      </c>
      <c r="AY306" s="14"/>
      <c r="AZ306" s="14">
        <v>0.378206359237097</v>
      </c>
      <c r="BA306" s="14">
        <v>0.223727952599514</v>
      </c>
      <c r="BB306" s="14">
        <v>0.34340816638918797</v>
      </c>
      <c r="BC306" s="14"/>
      <c r="BD306" s="14">
        <v>0.364212411372413</v>
      </c>
      <c r="BE306" s="14">
        <v>0.26696041636048401</v>
      </c>
      <c r="BF306" s="14"/>
      <c r="BG306" s="14">
        <v>0.268105567572966</v>
      </c>
      <c r="BH306" s="14">
        <v>0.33695135049622399</v>
      </c>
      <c r="BI306" s="14"/>
      <c r="BJ306" s="14">
        <v>0.36628074816435802</v>
      </c>
      <c r="BK306" s="14">
        <v>0.31719891897814301</v>
      </c>
      <c r="BL306" s="14"/>
      <c r="BM306" s="14">
        <v>0.373259787860237</v>
      </c>
      <c r="BN306" s="14">
        <v>0.30966214752057902</v>
      </c>
      <c r="BO306" s="14"/>
      <c r="BP306" s="14">
        <v>0.46183496670547303</v>
      </c>
      <c r="BQ306" s="14">
        <v>0.27775393927652298</v>
      </c>
      <c r="BR306" s="14"/>
      <c r="BS306" s="14">
        <v>0.39105734007658999</v>
      </c>
      <c r="BT306" s="14">
        <v>0.258683873059257</v>
      </c>
      <c r="BU306" s="14"/>
      <c r="BV306" s="14">
        <v>0.31645114174800398</v>
      </c>
      <c r="BW306" s="14">
        <v>0.41676696958447901</v>
      </c>
      <c r="BX306" s="14"/>
      <c r="BY306" s="14">
        <v>0.34423024667026503</v>
      </c>
      <c r="BZ306" s="14">
        <v>0.31413834454330503</v>
      </c>
      <c r="CA306" s="14"/>
      <c r="CB306" s="14">
        <v>0.336819021298712</v>
      </c>
      <c r="CC306" s="14">
        <v>0.30693109030201299</v>
      </c>
    </row>
    <row r="307" spans="2:81" x14ac:dyDescent="0.3">
      <c r="B307" t="s">
        <v>234</v>
      </c>
      <c r="C307" s="14">
        <v>0.30653182296052101</v>
      </c>
      <c r="D307" s="14">
        <v>0.31127739738865401</v>
      </c>
      <c r="E307" s="14">
        <v>0.30302864964801102</v>
      </c>
      <c r="F307" s="14"/>
      <c r="G307" s="14">
        <v>0.39923253799114999</v>
      </c>
      <c r="H307" s="14">
        <v>0.30090778783248101</v>
      </c>
      <c r="I307" s="14">
        <v>0.37212980466692702</v>
      </c>
      <c r="J307" s="14">
        <v>0.28227916009020898</v>
      </c>
      <c r="K307" s="14">
        <v>0.152327661234051</v>
      </c>
      <c r="L307" s="14">
        <v>0.146234878471806</v>
      </c>
      <c r="M307" s="14"/>
      <c r="N307" s="14">
        <v>0.26827476105335102</v>
      </c>
      <c r="O307" s="14">
        <v>0.29944646929395702</v>
      </c>
      <c r="P307" s="14">
        <v>0.29873627590402302</v>
      </c>
      <c r="Q307" s="14">
        <v>0.36988388137664802</v>
      </c>
      <c r="R307" s="14"/>
      <c r="S307" s="14">
        <v>0.36579249776900902</v>
      </c>
      <c r="T307" s="14">
        <v>0.28644520619410402</v>
      </c>
      <c r="U307" s="14">
        <v>0.234048342394438</v>
      </c>
      <c r="V307" s="14">
        <v>0.411685018042934</v>
      </c>
      <c r="W307" s="14">
        <v>0.13451550087601</v>
      </c>
      <c r="X307" s="14">
        <v>0.29156778230229102</v>
      </c>
      <c r="Y307" s="14">
        <v>0.12068029548503301</v>
      </c>
      <c r="Z307" s="14">
        <v>0.31468727248939199</v>
      </c>
      <c r="AA307" s="14">
        <v>0.28172214898541897</v>
      </c>
      <c r="AB307" s="14">
        <v>0.396486437737116</v>
      </c>
      <c r="AC307" s="14">
        <v>0.39489522064042298</v>
      </c>
      <c r="AD307" s="14">
        <v>0.34549649997050802</v>
      </c>
      <c r="AE307" s="14"/>
      <c r="AF307" s="14">
        <v>0.32913036099882498</v>
      </c>
      <c r="AG307" s="14">
        <v>0.115775451905414</v>
      </c>
      <c r="AH307" s="14">
        <v>0.320919837186742</v>
      </c>
      <c r="AI307" s="14">
        <v>0.36903136805940001</v>
      </c>
      <c r="AJ307" s="14">
        <v>0.435184846981576</v>
      </c>
      <c r="AK307" s="14">
        <v>0.17533394392646501</v>
      </c>
      <c r="AL307" s="14"/>
      <c r="AM307" s="14">
        <v>0.29295843540996602</v>
      </c>
      <c r="AN307" s="14">
        <v>0.357957344479015</v>
      </c>
      <c r="AO307" s="14">
        <v>0.26867504682283799</v>
      </c>
      <c r="AP307" s="14">
        <v>0.27746555245294702</v>
      </c>
      <c r="AQ307" s="14">
        <v>0.24139750784646599</v>
      </c>
      <c r="AR307" s="14"/>
      <c r="AS307" s="14">
        <v>0.309617672185723</v>
      </c>
      <c r="AT307" s="14">
        <v>0.137271076728501</v>
      </c>
      <c r="AU307" s="14"/>
      <c r="AV307" s="14">
        <v>0.32769389764179502</v>
      </c>
      <c r="AW307" s="14">
        <v>0.20093720228077699</v>
      </c>
      <c r="AX307" s="14">
        <v>0.31976811727913901</v>
      </c>
      <c r="AY307" s="14"/>
      <c r="AZ307" s="14">
        <v>0.29578169397947202</v>
      </c>
      <c r="BA307" s="14">
        <v>0.22902708736760399</v>
      </c>
      <c r="BB307" s="14">
        <v>0.33319421370173602</v>
      </c>
      <c r="BC307" s="14"/>
      <c r="BD307" s="14">
        <v>0.32625350975232498</v>
      </c>
      <c r="BE307" s="14">
        <v>0.28323142088715503</v>
      </c>
      <c r="BF307" s="14"/>
      <c r="BG307" s="14">
        <v>0.31748872203855</v>
      </c>
      <c r="BH307" s="14">
        <v>0.30284872471554802</v>
      </c>
      <c r="BI307" s="14"/>
      <c r="BJ307" s="14">
        <v>0.50586564775784504</v>
      </c>
      <c r="BK307" s="14">
        <v>0.27944561740003698</v>
      </c>
      <c r="BL307" s="14"/>
      <c r="BM307" s="14">
        <v>0.32447612051948899</v>
      </c>
      <c r="BN307" s="14">
        <v>0.29659136893667298</v>
      </c>
      <c r="BO307" s="14"/>
      <c r="BP307" s="14">
        <v>0.32506195303968</v>
      </c>
      <c r="BQ307" s="14">
        <v>0.29517640235520098</v>
      </c>
      <c r="BR307" s="14"/>
      <c r="BS307" s="14">
        <v>0.29627546079272599</v>
      </c>
      <c r="BT307" s="14">
        <v>0.31528351222588102</v>
      </c>
      <c r="BU307" s="14"/>
      <c r="BV307" s="14">
        <v>0.34464803615892597</v>
      </c>
      <c r="BW307" s="14">
        <v>0.27960605504804298</v>
      </c>
      <c r="BX307" s="14"/>
      <c r="BY307" s="14">
        <v>0.42199059408093698</v>
      </c>
      <c r="BZ307" s="14">
        <v>0.29260314828693201</v>
      </c>
      <c r="CA307" s="14"/>
      <c r="CB307" s="14">
        <v>0.35033896539445403</v>
      </c>
      <c r="CC307" s="14">
        <v>0.28081430123186801</v>
      </c>
    </row>
    <row r="308" spans="2:81" x14ac:dyDescent="0.3">
      <c r="B308" t="s">
        <v>235</v>
      </c>
      <c r="C308" s="14">
        <v>0.27912702100723902</v>
      </c>
      <c r="D308" s="14">
        <v>0.25175216251349802</v>
      </c>
      <c r="E308" s="14">
        <v>0.310359965069749</v>
      </c>
      <c r="F308" s="14"/>
      <c r="G308" s="14">
        <v>0.27344979614463299</v>
      </c>
      <c r="H308" s="14">
        <v>0.22585313111431099</v>
      </c>
      <c r="I308" s="14">
        <v>0.35269428069144498</v>
      </c>
      <c r="J308" s="14">
        <v>0.29485680734521003</v>
      </c>
      <c r="K308" s="14">
        <v>0.38074957959302702</v>
      </c>
      <c r="L308" s="14">
        <v>0.16734621693051599</v>
      </c>
      <c r="M308" s="14"/>
      <c r="N308" s="14">
        <v>0.28510340287175301</v>
      </c>
      <c r="O308" s="14">
        <v>0.307286189699781</v>
      </c>
      <c r="P308" s="14">
        <v>0.22342734116705801</v>
      </c>
      <c r="Q308" s="14">
        <v>0.30742954409344098</v>
      </c>
      <c r="R308" s="14"/>
      <c r="S308" s="14">
        <v>0.32357031605310599</v>
      </c>
      <c r="T308" s="14">
        <v>0.12674243347443101</v>
      </c>
      <c r="U308" s="14">
        <v>0.235442289243916</v>
      </c>
      <c r="V308" s="14">
        <v>0.216220858561295</v>
      </c>
      <c r="W308" s="14">
        <v>0.55143768258311998</v>
      </c>
      <c r="X308" s="14">
        <v>0.30684945804175601</v>
      </c>
      <c r="Y308" s="14">
        <v>0.28093445180987398</v>
      </c>
      <c r="Z308" s="14">
        <v>0.20626274157329599</v>
      </c>
      <c r="AA308" s="14">
        <v>0.19867756650794999</v>
      </c>
      <c r="AB308" s="14">
        <v>0.326514546321995</v>
      </c>
      <c r="AC308" s="14">
        <v>0.29319361602747002</v>
      </c>
      <c r="AD308" s="14">
        <v>0.686781372434352</v>
      </c>
      <c r="AE308" s="14"/>
      <c r="AF308" s="14">
        <v>0.23464830143475099</v>
      </c>
      <c r="AG308" s="14">
        <v>0.21055478904960501</v>
      </c>
      <c r="AH308" s="14">
        <v>0.35486460416180499</v>
      </c>
      <c r="AI308" s="14">
        <v>0.37087193623950998</v>
      </c>
      <c r="AJ308" s="14">
        <v>0.31326581613774701</v>
      </c>
      <c r="AK308" s="14">
        <v>0.16873829364486101</v>
      </c>
      <c r="AL308" s="14"/>
      <c r="AM308" s="14">
        <v>0.39700870595194998</v>
      </c>
      <c r="AN308" s="14">
        <v>0.31157308955561502</v>
      </c>
      <c r="AO308" s="14">
        <v>0.21872300990034299</v>
      </c>
      <c r="AP308" s="14">
        <v>0.219490740048914</v>
      </c>
      <c r="AQ308" s="14">
        <v>0.15830781242295</v>
      </c>
      <c r="AR308" s="14"/>
      <c r="AS308" s="14">
        <v>0.27929477277395898</v>
      </c>
      <c r="AT308" s="14">
        <v>0.269925732433273</v>
      </c>
      <c r="AU308" s="14"/>
      <c r="AV308" s="14">
        <v>0.35836215305574698</v>
      </c>
      <c r="AW308" s="14">
        <v>0.27249429635578398</v>
      </c>
      <c r="AX308" s="14">
        <v>0.209453604013601</v>
      </c>
      <c r="AY308" s="14"/>
      <c r="AZ308" s="14">
        <v>0.29346762985945402</v>
      </c>
      <c r="BA308" s="14">
        <v>0.31806358923276601</v>
      </c>
      <c r="BB308" s="14">
        <v>0.38660637814714299</v>
      </c>
      <c r="BC308" s="14"/>
      <c r="BD308" s="14">
        <v>0.31074749957354902</v>
      </c>
      <c r="BE308" s="14">
        <v>0.24176866154614901</v>
      </c>
      <c r="BF308" s="14"/>
      <c r="BG308" s="14">
        <v>0.26389139573530901</v>
      </c>
      <c r="BH308" s="14">
        <v>0.28424838831202998</v>
      </c>
      <c r="BI308" s="14"/>
      <c r="BJ308" s="14">
        <v>0.298457176132367</v>
      </c>
      <c r="BK308" s="14">
        <v>0.27392135161444697</v>
      </c>
      <c r="BL308" s="14"/>
      <c r="BM308" s="14">
        <v>0.37809336694347101</v>
      </c>
      <c r="BN308" s="14">
        <v>0.25331768205768301</v>
      </c>
      <c r="BO308" s="14"/>
      <c r="BP308" s="14">
        <v>0.414168263407242</v>
      </c>
      <c r="BQ308" s="14">
        <v>0.234453001813241</v>
      </c>
      <c r="BR308" s="14"/>
      <c r="BS308" s="14">
        <v>0.327668081486441</v>
      </c>
      <c r="BT308" s="14">
        <v>0.237707239707108</v>
      </c>
      <c r="BU308" s="14"/>
      <c r="BV308" s="14">
        <v>0.34435270946030899</v>
      </c>
      <c r="BW308" s="14">
        <v>0.32191848408977503</v>
      </c>
      <c r="BX308" s="14"/>
      <c r="BY308" s="14">
        <v>0.37363442450782802</v>
      </c>
      <c r="BZ308" s="14">
        <v>0.26482631628588899</v>
      </c>
      <c r="CA308" s="14"/>
      <c r="CB308" s="14">
        <v>0.31673372324257698</v>
      </c>
      <c r="CC308" s="14">
        <v>0.25225424619178799</v>
      </c>
    </row>
    <row r="309" spans="2:81" x14ac:dyDescent="0.3">
      <c r="B309" t="s">
        <v>236</v>
      </c>
      <c r="C309" s="14">
        <v>0.191764522734925</v>
      </c>
      <c r="D309" s="14">
        <v>0.18659828299398701</v>
      </c>
      <c r="E309" s="14">
        <v>0.19840784312003401</v>
      </c>
      <c r="F309" s="14"/>
      <c r="G309" s="14">
        <v>0.11664197299129</v>
      </c>
      <c r="H309" s="14">
        <v>0.17935556295581401</v>
      </c>
      <c r="I309" s="14">
        <v>0.28723413443137202</v>
      </c>
      <c r="J309" s="14">
        <v>0.195492018827187</v>
      </c>
      <c r="K309" s="14">
        <v>0.210498596739045</v>
      </c>
      <c r="L309" s="14">
        <v>0.205026407204459</v>
      </c>
      <c r="M309" s="14"/>
      <c r="N309" s="14">
        <v>0.25965738924335702</v>
      </c>
      <c r="O309" s="14">
        <v>0.17164429238555101</v>
      </c>
      <c r="P309" s="14">
        <v>0.187098406838587</v>
      </c>
      <c r="Q309" s="14">
        <v>0.141499174643199</v>
      </c>
      <c r="R309" s="14"/>
      <c r="S309" s="14">
        <v>0.25962973153118002</v>
      </c>
      <c r="T309" s="14">
        <v>0.206674992786303</v>
      </c>
      <c r="U309" s="14">
        <v>0.23478217933925299</v>
      </c>
      <c r="V309" s="14">
        <v>0.117151539492145</v>
      </c>
      <c r="W309" s="14">
        <v>0.18187454225302899</v>
      </c>
      <c r="X309" s="14">
        <v>0.192310924517307</v>
      </c>
      <c r="Y309" s="14">
        <v>0.24422371796248499</v>
      </c>
      <c r="Z309" s="14">
        <v>0.15862722058314299</v>
      </c>
      <c r="AA309" s="14">
        <v>0.13821908148826201</v>
      </c>
      <c r="AB309" s="14">
        <v>0.12888535352810501</v>
      </c>
      <c r="AC309" s="14">
        <v>0.204010558843157</v>
      </c>
      <c r="AD309" s="14">
        <v>0.34128487246384498</v>
      </c>
      <c r="AE309" s="14"/>
      <c r="AF309" s="14">
        <v>0.21654101604835799</v>
      </c>
      <c r="AG309" s="14">
        <v>0.31195061957404802</v>
      </c>
      <c r="AH309" s="14">
        <v>0.10148009429395501</v>
      </c>
      <c r="AI309" s="14">
        <v>0.20255560586587301</v>
      </c>
      <c r="AJ309" s="14">
        <v>4.8667840534295299E-2</v>
      </c>
      <c r="AK309" s="14">
        <v>0.22469845465701699</v>
      </c>
      <c r="AL309" s="14"/>
      <c r="AM309" s="14">
        <v>0.133932710465334</v>
      </c>
      <c r="AN309" s="14">
        <v>0.19849515579060201</v>
      </c>
      <c r="AO309" s="14">
        <v>0.230230516912281</v>
      </c>
      <c r="AP309" s="14">
        <v>0.208510548835805</v>
      </c>
      <c r="AQ309" s="14">
        <v>7.1021074064825301E-2</v>
      </c>
      <c r="AR309" s="14"/>
      <c r="AS309" s="14">
        <v>0.19284217447307</v>
      </c>
      <c r="AT309" s="14">
        <v>0.132654655704772</v>
      </c>
      <c r="AU309" s="14"/>
      <c r="AV309" s="14">
        <v>0.24545179752558099</v>
      </c>
      <c r="AW309" s="14">
        <v>0.15653600897716399</v>
      </c>
      <c r="AX309" s="14">
        <v>0.15202068981104</v>
      </c>
      <c r="AY309" s="14"/>
      <c r="AZ309" s="14">
        <v>0.15619010403905201</v>
      </c>
      <c r="BA309" s="14">
        <v>0.17257112406589201</v>
      </c>
      <c r="BB309" s="14">
        <v>0.27891684003356099</v>
      </c>
      <c r="BC309" s="14"/>
      <c r="BD309" s="14">
        <v>0.161153871670488</v>
      </c>
      <c r="BE309" s="14">
        <v>0.22792981047416999</v>
      </c>
      <c r="BF309" s="14"/>
      <c r="BG309" s="14">
        <v>0.22575026852973201</v>
      </c>
      <c r="BH309" s="14">
        <v>0.180340410876309</v>
      </c>
      <c r="BI309" s="14"/>
      <c r="BJ309" s="14">
        <v>0.158422520599175</v>
      </c>
      <c r="BK309" s="14">
        <v>0.19388847181525001</v>
      </c>
      <c r="BL309" s="14"/>
      <c r="BM309" s="14">
        <v>0.114360689169618</v>
      </c>
      <c r="BN309" s="14">
        <v>0.20688686799757799</v>
      </c>
      <c r="BO309" s="14"/>
      <c r="BP309" s="14">
        <v>0.133502806290028</v>
      </c>
      <c r="BQ309" s="14">
        <v>0.21458686900009999</v>
      </c>
      <c r="BR309" s="14"/>
      <c r="BS309" s="14">
        <v>0.16294290990597801</v>
      </c>
      <c r="BT309" s="14">
        <v>0.21635782350558899</v>
      </c>
      <c r="BU309" s="14"/>
      <c r="BV309" s="14">
        <v>0.24876256537173499</v>
      </c>
      <c r="BW309" s="14">
        <v>0.13336907293332101</v>
      </c>
      <c r="BX309" s="14"/>
      <c r="BY309" s="14">
        <v>0.147866580230781</v>
      </c>
      <c r="BZ309" s="14">
        <v>0.19881004300034599</v>
      </c>
      <c r="CA309" s="14"/>
      <c r="CB309" s="14">
        <v>0.194798523833357</v>
      </c>
      <c r="CC309" s="14">
        <v>0.188757722037496</v>
      </c>
    </row>
    <row r="310" spans="2:81" x14ac:dyDescent="0.3">
      <c r="B310" t="s">
        <v>237</v>
      </c>
      <c r="C310" s="14">
        <v>0.188613068126811</v>
      </c>
      <c r="D310" s="14">
        <v>0.141360196230359</v>
      </c>
      <c r="E310" s="14">
        <v>0.24094668025016899</v>
      </c>
      <c r="F310" s="14"/>
      <c r="G310" s="14">
        <v>7.7705093940562894E-2</v>
      </c>
      <c r="H310" s="14">
        <v>0.26085899555972802</v>
      </c>
      <c r="I310" s="14">
        <v>0.27615658150337402</v>
      </c>
      <c r="J310" s="14">
        <v>0.19425095601891401</v>
      </c>
      <c r="K310" s="14">
        <v>0.23505321342048699</v>
      </c>
      <c r="L310" s="14">
        <v>9.6292398768495893E-2</v>
      </c>
      <c r="M310" s="14"/>
      <c r="N310" s="14">
        <v>0.22328135286791301</v>
      </c>
      <c r="O310" s="14">
        <v>0.191961376340372</v>
      </c>
      <c r="P310" s="14">
        <v>0.148185111343448</v>
      </c>
      <c r="Q310" s="14">
        <v>0.19144875341241199</v>
      </c>
      <c r="R310" s="14"/>
      <c r="S310" s="14">
        <v>0.233188006667818</v>
      </c>
      <c r="T310" s="14">
        <v>0.18376671536058101</v>
      </c>
      <c r="U310" s="14">
        <v>0.22925756093111799</v>
      </c>
      <c r="V310" s="14">
        <v>0.113045925619154</v>
      </c>
      <c r="W310" s="14">
        <v>0.28968467144012</v>
      </c>
      <c r="X310" s="14">
        <v>6.3063726756824007E-2</v>
      </c>
      <c r="Y310" s="14">
        <v>0.15218834542191101</v>
      </c>
      <c r="Z310" s="14">
        <v>5.1356499843316798E-2</v>
      </c>
      <c r="AA310" s="14">
        <v>0.20012120989517701</v>
      </c>
      <c r="AB310" s="14">
        <v>0.13634622204629199</v>
      </c>
      <c r="AC310" s="14">
        <v>0.39774176661226901</v>
      </c>
      <c r="AD310" s="14">
        <v>0.34549649997050802</v>
      </c>
      <c r="AE310" s="14"/>
      <c r="AF310" s="14">
        <v>0.18821409969299499</v>
      </c>
      <c r="AG310" s="14">
        <v>0.20767895576055001</v>
      </c>
      <c r="AH310" s="14">
        <v>0.13906828160301299</v>
      </c>
      <c r="AI310" s="14">
        <v>0.16534837463329899</v>
      </c>
      <c r="AJ310" s="14">
        <v>0.32183672603716001</v>
      </c>
      <c r="AK310" s="14">
        <v>9.9701606145923105E-2</v>
      </c>
      <c r="AL310" s="14"/>
      <c r="AM310" s="14">
        <v>0.150865705561542</v>
      </c>
      <c r="AN310" s="14">
        <v>0.15370159956728199</v>
      </c>
      <c r="AO310" s="14">
        <v>0.165285565782052</v>
      </c>
      <c r="AP310" s="14">
        <v>0.31672835863893001</v>
      </c>
      <c r="AQ310" s="14">
        <v>0.16943970211152601</v>
      </c>
      <c r="AR310" s="14"/>
      <c r="AS310" s="14">
        <v>0.189517017143115</v>
      </c>
      <c r="AT310" s="14">
        <v>0.139030903254417</v>
      </c>
      <c r="AU310" s="14"/>
      <c r="AV310" s="14">
        <v>0.25696744364157997</v>
      </c>
      <c r="AW310" s="14">
        <v>0.22708830055680701</v>
      </c>
      <c r="AX310" s="14">
        <v>0.116334975414289</v>
      </c>
      <c r="AY310" s="14"/>
      <c r="AZ310" s="14">
        <v>0.44822414801042099</v>
      </c>
      <c r="BA310" s="14">
        <v>0.17148070298883</v>
      </c>
      <c r="BB310" s="14">
        <v>0.19997375808557899</v>
      </c>
      <c r="BC310" s="14"/>
      <c r="BD310" s="14">
        <v>0.21511704335663401</v>
      </c>
      <c r="BE310" s="14">
        <v>0.15729965736652901</v>
      </c>
      <c r="BF310" s="14"/>
      <c r="BG310" s="14">
        <v>0.15601021096592901</v>
      </c>
      <c r="BH310" s="14">
        <v>0.199572329970442</v>
      </c>
      <c r="BI310" s="14"/>
      <c r="BJ310" s="14">
        <v>0.186925551069206</v>
      </c>
      <c r="BK310" s="14">
        <v>0.183393975919626</v>
      </c>
      <c r="BL310" s="14"/>
      <c r="BM310" s="14">
        <v>0.199460448950979</v>
      </c>
      <c r="BN310" s="14">
        <v>0.18684143642204101</v>
      </c>
      <c r="BO310" s="14"/>
      <c r="BP310" s="14">
        <v>0.25968249420850698</v>
      </c>
      <c r="BQ310" s="14">
        <v>0.170332022833945</v>
      </c>
      <c r="BR310" s="14"/>
      <c r="BS310" s="14">
        <v>0.20260248737004499</v>
      </c>
      <c r="BT310" s="14">
        <v>0.17667598476171101</v>
      </c>
      <c r="BU310" s="14"/>
      <c r="BV310" s="14">
        <v>0.14957619102526201</v>
      </c>
      <c r="BW310" s="14">
        <v>0.22087558617070599</v>
      </c>
      <c r="BX310" s="14"/>
      <c r="BY310" s="14">
        <v>0.18238403710116399</v>
      </c>
      <c r="BZ310" s="14">
        <v>0.189690947738303</v>
      </c>
      <c r="CA310" s="14"/>
      <c r="CB310" s="14">
        <v>0.19374876933844701</v>
      </c>
      <c r="CC310" s="14">
        <v>0.18045185613588299</v>
      </c>
    </row>
    <row r="311" spans="2:81" x14ac:dyDescent="0.3">
      <c r="B311" t="s">
        <v>238</v>
      </c>
      <c r="C311" s="14">
        <v>0.14528042654717699</v>
      </c>
      <c r="D311" s="14">
        <v>0.11526504277324499</v>
      </c>
      <c r="E311" s="14">
        <v>0.17866030004324299</v>
      </c>
      <c r="F311" s="14"/>
      <c r="G311" s="14">
        <v>0.13302631828314901</v>
      </c>
      <c r="H311" s="14">
        <v>0.17894096323681299</v>
      </c>
      <c r="I311" s="14">
        <v>0.202376780944373</v>
      </c>
      <c r="J311" s="14">
        <v>0.11579672727993599</v>
      </c>
      <c r="K311" s="14">
        <v>0.102526013262305</v>
      </c>
      <c r="L311" s="14">
        <v>7.3521877458273197E-2</v>
      </c>
      <c r="M311" s="14"/>
      <c r="N311" s="14">
        <v>0.16671477551378</v>
      </c>
      <c r="O311" s="14">
        <v>0.109214563257142</v>
      </c>
      <c r="P311" s="14">
        <v>0.15256434466953001</v>
      </c>
      <c r="Q311" s="14">
        <v>0.15109937573038601</v>
      </c>
      <c r="R311" s="14"/>
      <c r="S311" s="14">
        <v>7.3618907272688106E-2</v>
      </c>
      <c r="T311" s="14">
        <v>0.12692509292193799</v>
      </c>
      <c r="U311" s="14">
        <v>0.204575890503955</v>
      </c>
      <c r="V311" s="14">
        <v>0.27275681667634699</v>
      </c>
      <c r="W311" s="14">
        <v>0.106368469090993</v>
      </c>
      <c r="X311" s="14">
        <v>6.7889657349715096E-2</v>
      </c>
      <c r="Y311" s="14">
        <v>0.119784075565031</v>
      </c>
      <c r="Z311" s="14">
        <v>0.14350880715435599</v>
      </c>
      <c r="AA311" s="14">
        <v>0.13521630090240799</v>
      </c>
      <c r="AB311" s="14">
        <v>0.14816428061377901</v>
      </c>
      <c r="AC311" s="14">
        <v>0.246609292618997</v>
      </c>
      <c r="AD311" s="14">
        <v>0.34549649997050802</v>
      </c>
      <c r="AE311" s="14"/>
      <c r="AF311" s="14">
        <v>0.114350413909921</v>
      </c>
      <c r="AG311" s="14">
        <v>0.153925271537281</v>
      </c>
      <c r="AH311" s="14">
        <v>0.10865024253248701</v>
      </c>
      <c r="AI311" s="14">
        <v>0.247112060049862</v>
      </c>
      <c r="AJ311" s="14">
        <v>0.19109371017703</v>
      </c>
      <c r="AK311" s="14">
        <v>6.4878973774620693E-2</v>
      </c>
      <c r="AL311" s="14"/>
      <c r="AM311" s="14">
        <v>0.12799279747231901</v>
      </c>
      <c r="AN311" s="14">
        <v>0.12691677458966499</v>
      </c>
      <c r="AO311" s="14">
        <v>0.121725509611519</v>
      </c>
      <c r="AP311" s="14">
        <v>0.20992304563619901</v>
      </c>
      <c r="AQ311" s="14">
        <v>0.134497980137045</v>
      </c>
      <c r="AR311" s="14"/>
      <c r="AS311" s="14">
        <v>0.147929082550873</v>
      </c>
      <c r="AT311" s="14">
        <v>0</v>
      </c>
      <c r="AU311" s="14"/>
      <c r="AV311" s="14">
        <v>0.21680868859866201</v>
      </c>
      <c r="AW311" s="14">
        <v>0.128335878671966</v>
      </c>
      <c r="AX311" s="14">
        <v>8.1846853514802198E-2</v>
      </c>
      <c r="AY311" s="14"/>
      <c r="AZ311" s="14">
        <v>0.21736028551073</v>
      </c>
      <c r="BA311" s="14">
        <v>0.14630857303397901</v>
      </c>
      <c r="BB311" s="14">
        <v>0.22262294724228099</v>
      </c>
      <c r="BC311" s="14"/>
      <c r="BD311" s="14">
        <v>0.132894820918108</v>
      </c>
      <c r="BE311" s="14">
        <v>0.159913535475739</v>
      </c>
      <c r="BF311" s="14"/>
      <c r="BG311" s="14">
        <v>6.26773137119645E-2</v>
      </c>
      <c r="BH311" s="14">
        <v>0.17304698510960401</v>
      </c>
      <c r="BI311" s="14"/>
      <c r="BJ311" s="14">
        <v>7.6500187334524294E-2</v>
      </c>
      <c r="BK311" s="14">
        <v>0.159300093269405</v>
      </c>
      <c r="BL311" s="14"/>
      <c r="BM311" s="14">
        <v>0.14315987467624799</v>
      </c>
      <c r="BN311" s="14">
        <v>0.14824856855903101</v>
      </c>
      <c r="BO311" s="14"/>
      <c r="BP311" s="14">
        <v>0.17893666983953299</v>
      </c>
      <c r="BQ311" s="14">
        <v>0.13843549685503001</v>
      </c>
      <c r="BR311" s="14"/>
      <c r="BS311" s="14">
        <v>0.14759049843611899</v>
      </c>
      <c r="BT311" s="14">
        <v>0.14330925674818601</v>
      </c>
      <c r="BU311" s="14"/>
      <c r="BV311" s="14">
        <v>0.13373445978109499</v>
      </c>
      <c r="BW311" s="14">
        <v>0.15236535130690501</v>
      </c>
      <c r="BX311" s="14"/>
      <c r="BY311" s="14">
        <v>0.23727049715263701</v>
      </c>
      <c r="BZ311" s="14">
        <v>0.13273909921968199</v>
      </c>
      <c r="CA311" s="14"/>
      <c r="CB311" s="14">
        <v>0.18657938329253501</v>
      </c>
      <c r="CC311" s="14">
        <v>0.11447152980569</v>
      </c>
    </row>
    <row r="312" spans="2:81" x14ac:dyDescent="0.3">
      <c r="B312" t="s">
        <v>239</v>
      </c>
      <c r="C312" s="14">
        <v>0.14093199893365499</v>
      </c>
      <c r="D312" s="14">
        <v>0.18368065937251901</v>
      </c>
      <c r="E312" s="14">
        <v>9.5264665012083194E-2</v>
      </c>
      <c r="F312" s="14"/>
      <c r="G312" s="14">
        <v>0.14452452890645401</v>
      </c>
      <c r="H312" s="14">
        <v>7.7190328057661101E-2</v>
      </c>
      <c r="I312" s="14">
        <v>6.5779002456686206E-2</v>
      </c>
      <c r="J312" s="14">
        <v>0.182966721947112</v>
      </c>
      <c r="K312" s="14">
        <v>0.20406686068844801</v>
      </c>
      <c r="L312" s="14">
        <v>0.29597255967660702</v>
      </c>
      <c r="M312" s="14"/>
      <c r="N312" s="14">
        <v>0.12827381485075701</v>
      </c>
      <c r="O312" s="14">
        <v>0.12364107514450901</v>
      </c>
      <c r="P312" s="14">
        <v>0.17693865416305801</v>
      </c>
      <c r="Q312" s="14">
        <v>0.123568605202345</v>
      </c>
      <c r="R312" s="14"/>
      <c r="S312" s="14">
        <v>6.4527072252532194E-2</v>
      </c>
      <c r="T312" s="14">
        <v>0.26943493117198503</v>
      </c>
      <c r="U312" s="14">
        <v>5.6757350895488903E-2</v>
      </c>
      <c r="V312" s="14">
        <v>0.166691794231146</v>
      </c>
      <c r="W312" s="14">
        <v>0.10749658879123999</v>
      </c>
      <c r="X312" s="14">
        <v>0.16834457133021699</v>
      </c>
      <c r="Y312" s="14">
        <v>0.15995791447570501</v>
      </c>
      <c r="Z312" s="14">
        <v>0.117352606495116</v>
      </c>
      <c r="AA312" s="14">
        <v>0.16232293561913</v>
      </c>
      <c r="AB312" s="14">
        <v>0.16501262110440101</v>
      </c>
      <c r="AC312" s="14">
        <v>0.207774709764178</v>
      </c>
      <c r="AD312" s="14">
        <v>0</v>
      </c>
      <c r="AE312" s="14"/>
      <c r="AF312" s="14">
        <v>0.112715033270904</v>
      </c>
      <c r="AG312" s="14">
        <v>0.11473916138210299</v>
      </c>
      <c r="AH312" s="14">
        <v>0.22054932994141399</v>
      </c>
      <c r="AI312" s="14">
        <v>0.15929636776353601</v>
      </c>
      <c r="AJ312" s="14">
        <v>7.9658492968396999E-2</v>
      </c>
      <c r="AK312" s="14">
        <v>0.23176676664909501</v>
      </c>
      <c r="AL312" s="14"/>
      <c r="AM312" s="14">
        <v>0.195379096555443</v>
      </c>
      <c r="AN312" s="14">
        <v>0.119919564021814</v>
      </c>
      <c r="AO312" s="14">
        <v>0.12814365430018501</v>
      </c>
      <c r="AP312" s="14">
        <v>0.17935168281516201</v>
      </c>
      <c r="AQ312" s="14">
        <v>0</v>
      </c>
      <c r="AR312" s="14"/>
      <c r="AS312" s="14">
        <v>0.132725868220961</v>
      </c>
      <c r="AT312" s="14">
        <v>0.59104336431230997</v>
      </c>
      <c r="AU312" s="14"/>
      <c r="AV312" s="14">
        <v>5.21350590907175E-2</v>
      </c>
      <c r="AW312" s="14">
        <v>0.17864692749476299</v>
      </c>
      <c r="AX312" s="14">
        <v>0.20842611669382999</v>
      </c>
      <c r="AY312" s="14"/>
      <c r="AZ312" s="14">
        <v>8.6483352683259698E-2</v>
      </c>
      <c r="BA312" s="14">
        <v>3.8625823666036299E-2</v>
      </c>
      <c r="BB312" s="14">
        <v>8.8777271237111793E-2</v>
      </c>
      <c r="BC312" s="14"/>
      <c r="BD312" s="14">
        <v>0.106199790383325</v>
      </c>
      <c r="BE312" s="14">
        <v>0.181966745741164</v>
      </c>
      <c r="BF312" s="14"/>
      <c r="BG312" s="14">
        <v>8.8152281204370006E-2</v>
      </c>
      <c r="BH312" s="14">
        <v>0.15867359574444601</v>
      </c>
      <c r="BI312" s="14"/>
      <c r="BJ312" s="14">
        <v>4.1772032388821802E-2</v>
      </c>
      <c r="BK312" s="14">
        <v>0.15908426179746901</v>
      </c>
      <c r="BL312" s="14"/>
      <c r="BM312" s="14">
        <v>0.107407039068232</v>
      </c>
      <c r="BN312" s="14">
        <v>0.149815384941168</v>
      </c>
      <c r="BO312" s="14"/>
      <c r="BP312" s="14">
        <v>0.11051677013446699</v>
      </c>
      <c r="BQ312" s="14">
        <v>0.14894286394869999</v>
      </c>
      <c r="BR312" s="14"/>
      <c r="BS312" s="14">
        <v>0.114350597692221</v>
      </c>
      <c r="BT312" s="14">
        <v>0.16361374126070999</v>
      </c>
      <c r="BU312" s="14"/>
      <c r="BV312" s="14">
        <v>0.126540350047392</v>
      </c>
      <c r="BW312" s="14">
        <v>0.110149954530321</v>
      </c>
      <c r="BX312" s="14"/>
      <c r="BY312" s="14">
        <v>7.4648979679933503E-2</v>
      </c>
      <c r="BZ312" s="14">
        <v>0.15355274653524001</v>
      </c>
      <c r="CA312" s="14"/>
      <c r="CB312" s="14">
        <v>0.128513593209443</v>
      </c>
      <c r="CC312" s="14">
        <v>0.157457596005073</v>
      </c>
    </row>
    <row r="313" spans="2:81" x14ac:dyDescent="0.3">
      <c r="B313" t="s">
        <v>240</v>
      </c>
      <c r="C313" s="14">
        <v>0.11652172919769301</v>
      </c>
      <c r="D313" s="14">
        <v>0.11526761191580499</v>
      </c>
      <c r="E313" s="14">
        <v>0.118511197494716</v>
      </c>
      <c r="F313" s="14"/>
      <c r="G313" s="14">
        <v>0.176608243992665</v>
      </c>
      <c r="H313" s="14">
        <v>0.10282689019346899</v>
      </c>
      <c r="I313" s="14">
        <v>0.17635181229512201</v>
      </c>
      <c r="J313" s="14">
        <v>9.5450281099712E-2</v>
      </c>
      <c r="K313" s="14">
        <v>0</v>
      </c>
      <c r="L313" s="14">
        <v>2.36271650912603E-2</v>
      </c>
      <c r="M313" s="14"/>
      <c r="N313" s="14">
        <v>7.6321551801096704E-2</v>
      </c>
      <c r="O313" s="14">
        <v>0.127332896121131</v>
      </c>
      <c r="P313" s="14">
        <v>0.110190866802117</v>
      </c>
      <c r="Q313" s="14">
        <v>0.16005361646914401</v>
      </c>
      <c r="R313" s="14"/>
      <c r="S313" s="14">
        <v>0.14911683799412501</v>
      </c>
      <c r="T313" s="14">
        <v>5.3440565869301897E-2</v>
      </c>
      <c r="U313" s="14">
        <v>0.175481550570731</v>
      </c>
      <c r="V313" s="14">
        <v>5.0678968156568298E-2</v>
      </c>
      <c r="W313" s="14">
        <v>0.118124807852345</v>
      </c>
      <c r="X313" s="14">
        <v>0.23662894282620101</v>
      </c>
      <c r="Y313" s="14">
        <v>7.8011752083850902E-2</v>
      </c>
      <c r="Z313" s="14">
        <v>0.20936716833552699</v>
      </c>
      <c r="AA313" s="14">
        <v>5.8912847649755802E-2</v>
      </c>
      <c r="AB313" s="14">
        <v>8.6154448986221696E-2</v>
      </c>
      <c r="AC313" s="14">
        <v>9.6715119312121706E-2</v>
      </c>
      <c r="AD313" s="14">
        <v>0.34549649997050802</v>
      </c>
      <c r="AE313" s="14"/>
      <c r="AF313" s="14">
        <v>9.29228244708874E-2</v>
      </c>
      <c r="AG313" s="14">
        <v>3.4305630775953798E-2</v>
      </c>
      <c r="AH313" s="14">
        <v>0.11220670243733299</v>
      </c>
      <c r="AI313" s="14">
        <v>0.20679308365888999</v>
      </c>
      <c r="AJ313" s="14">
        <v>0.18563231509827099</v>
      </c>
      <c r="AK313" s="14">
        <v>0.10507181275156501</v>
      </c>
      <c r="AL313" s="14"/>
      <c r="AM313" s="14">
        <v>0.124581171899893</v>
      </c>
      <c r="AN313" s="14">
        <v>0.112281798500963</v>
      </c>
      <c r="AO313" s="14">
        <v>0.11708510940113299</v>
      </c>
      <c r="AP313" s="14">
        <v>8.5564707253796501E-2</v>
      </c>
      <c r="AQ313" s="14">
        <v>0</v>
      </c>
      <c r="AR313" s="14"/>
      <c r="AS313" s="14">
        <v>0.116227604423518</v>
      </c>
      <c r="AT313" s="14">
        <v>0.132654655704772</v>
      </c>
      <c r="AU313" s="14"/>
      <c r="AV313" s="14">
        <v>0.13413656306989799</v>
      </c>
      <c r="AW313" s="14">
        <v>0.17957809752534101</v>
      </c>
      <c r="AX313" s="14">
        <v>8.7142321635274203E-2</v>
      </c>
      <c r="AY313" s="14"/>
      <c r="AZ313" s="14">
        <v>0.16151794583006299</v>
      </c>
      <c r="BA313" s="14">
        <v>0.163435731576103</v>
      </c>
      <c r="BB313" s="14">
        <v>0.121627190791986</v>
      </c>
      <c r="BC313" s="14"/>
      <c r="BD313" s="14">
        <v>0.14373035430783901</v>
      </c>
      <c r="BE313" s="14">
        <v>8.4375802146800793E-2</v>
      </c>
      <c r="BF313" s="14"/>
      <c r="BG313" s="14">
        <v>0.123715307144541</v>
      </c>
      <c r="BH313" s="14">
        <v>0.114103649582061</v>
      </c>
      <c r="BI313" s="14"/>
      <c r="BJ313" s="14">
        <v>0.118017948695056</v>
      </c>
      <c r="BK313" s="14">
        <v>0.11466077771470699</v>
      </c>
      <c r="BL313" s="14"/>
      <c r="BM313" s="14">
        <v>0.15422863585125199</v>
      </c>
      <c r="BN313" s="14">
        <v>0.102221250097145</v>
      </c>
      <c r="BO313" s="14"/>
      <c r="BP313" s="14">
        <v>0.16886507597144099</v>
      </c>
      <c r="BQ313" s="14">
        <v>9.4961783347671705E-2</v>
      </c>
      <c r="BR313" s="14"/>
      <c r="BS313" s="14">
        <v>0.142108621769266</v>
      </c>
      <c r="BT313" s="14">
        <v>9.4688594857361794E-2</v>
      </c>
      <c r="BU313" s="14"/>
      <c r="BV313" s="14">
        <v>0.15062912329490699</v>
      </c>
      <c r="BW313" s="14">
        <v>0.13917241884841999</v>
      </c>
      <c r="BX313" s="14"/>
      <c r="BY313" s="14">
        <v>0.20391702876495199</v>
      </c>
      <c r="BZ313" s="14">
        <v>0.10429304918645201</v>
      </c>
      <c r="CA313" s="14"/>
      <c r="CB313" s="14">
        <v>0.13287734079011301</v>
      </c>
      <c r="CC313" s="14">
        <v>9.3632589930241303E-2</v>
      </c>
    </row>
    <row r="314" spans="2:81" x14ac:dyDescent="0.3">
      <c r="B314" t="s">
        <v>241</v>
      </c>
      <c r="C314" s="14">
        <v>0.115425068127516</v>
      </c>
      <c r="D314" s="14">
        <v>0.102848134980876</v>
      </c>
      <c r="E314" s="14">
        <v>0.12970552635900401</v>
      </c>
      <c r="F314" s="14"/>
      <c r="G314" s="14">
        <v>9.0262152156424996E-2</v>
      </c>
      <c r="H314" s="14">
        <v>0.11306151838338201</v>
      </c>
      <c r="I314" s="14">
        <v>0.27670846926139098</v>
      </c>
      <c r="J314" s="14">
        <v>9.2787845792999202E-2</v>
      </c>
      <c r="K314" s="14">
        <v>2.3739640618920501E-2</v>
      </c>
      <c r="L314" s="14">
        <v>0</v>
      </c>
      <c r="M314" s="14"/>
      <c r="N314" s="14">
        <v>0.139813730976593</v>
      </c>
      <c r="O314" s="14">
        <v>0.14110060413314901</v>
      </c>
      <c r="P314" s="14">
        <v>8.1477607572907396E-2</v>
      </c>
      <c r="Q314" s="14">
        <v>9.9517771857219994E-2</v>
      </c>
      <c r="R314" s="14"/>
      <c r="S314" s="14">
        <v>0.13460718962858101</v>
      </c>
      <c r="T314" s="14">
        <v>5.2395587301469398E-2</v>
      </c>
      <c r="U314" s="14">
        <v>0.14681724266087001</v>
      </c>
      <c r="V314" s="14">
        <v>8.6224393704981098E-2</v>
      </c>
      <c r="W314" s="14">
        <v>0.14532273214800701</v>
      </c>
      <c r="X314" s="14">
        <v>6.3582730975778906E-2</v>
      </c>
      <c r="Y314" s="14">
        <v>7.9201995980684198E-2</v>
      </c>
      <c r="Z314" s="14">
        <v>5.1356499843316798E-2</v>
      </c>
      <c r="AA314" s="14">
        <v>0.15470963750279601</v>
      </c>
      <c r="AB314" s="14">
        <v>0.155857970590534</v>
      </c>
      <c r="AC314" s="14">
        <v>9.8165870944885603E-2</v>
      </c>
      <c r="AD314" s="14">
        <v>0.34549649997050802</v>
      </c>
      <c r="AE314" s="14"/>
      <c r="AF314" s="14">
        <v>0.122615141741284</v>
      </c>
      <c r="AG314" s="14">
        <v>5.0028632759369702E-2</v>
      </c>
      <c r="AH314" s="14">
        <v>8.9149226126603295E-2</v>
      </c>
      <c r="AI314" s="14">
        <v>0.206428810357805</v>
      </c>
      <c r="AJ314" s="14">
        <v>0.163526767243693</v>
      </c>
      <c r="AK314" s="14">
        <v>3.3380763477759097E-2</v>
      </c>
      <c r="AL314" s="14"/>
      <c r="AM314" s="14">
        <v>8.9911778568202899E-2</v>
      </c>
      <c r="AN314" s="14">
        <v>8.0892024984576705E-2</v>
      </c>
      <c r="AO314" s="14">
        <v>0.14939172523942301</v>
      </c>
      <c r="AP314" s="14">
        <v>0.123612395405944</v>
      </c>
      <c r="AQ314" s="14">
        <v>0.20165175609056901</v>
      </c>
      <c r="AR314" s="14"/>
      <c r="AS314" s="14">
        <v>0.117529421115313</v>
      </c>
      <c r="AT314" s="14">
        <v>0</v>
      </c>
      <c r="AU314" s="14"/>
      <c r="AV314" s="14">
        <v>0.16904640436791099</v>
      </c>
      <c r="AW314" s="14">
        <v>0.114663856464748</v>
      </c>
      <c r="AX314" s="14">
        <v>6.5195674126218198E-2</v>
      </c>
      <c r="AY314" s="14"/>
      <c r="AZ314" s="14">
        <v>9.6442026819244603E-2</v>
      </c>
      <c r="BA314" s="14">
        <v>0.101771110762538</v>
      </c>
      <c r="BB314" s="14">
        <v>0.22189496626119701</v>
      </c>
      <c r="BC314" s="14"/>
      <c r="BD314" s="14">
        <v>0.10761057544075001</v>
      </c>
      <c r="BE314" s="14">
        <v>0.124657585788058</v>
      </c>
      <c r="BF314" s="14"/>
      <c r="BG314" s="14">
        <v>0.11503310942992701</v>
      </c>
      <c r="BH314" s="14">
        <v>0.11555682277642799</v>
      </c>
      <c r="BI314" s="14"/>
      <c r="BJ314" s="14">
        <v>7.4633717713826403E-2</v>
      </c>
      <c r="BK314" s="14">
        <v>0.121390294998713</v>
      </c>
      <c r="BL314" s="14"/>
      <c r="BM314" s="14">
        <v>0.15572085938724101</v>
      </c>
      <c r="BN314" s="14">
        <v>0.109773342866798</v>
      </c>
      <c r="BO314" s="14"/>
      <c r="BP314" s="14">
        <v>0.115317932650707</v>
      </c>
      <c r="BQ314" s="14">
        <v>0.119200203615759</v>
      </c>
      <c r="BR314" s="14"/>
      <c r="BS314" s="14">
        <v>0.11731029503519599</v>
      </c>
      <c r="BT314" s="14">
        <v>0.11381641587628</v>
      </c>
      <c r="BU314" s="14"/>
      <c r="BV314" s="14">
        <v>0.16954650288152601</v>
      </c>
      <c r="BW314" s="14">
        <v>9.9309464263583905E-2</v>
      </c>
      <c r="BX314" s="14"/>
      <c r="BY314" s="14">
        <v>0.105744043421551</v>
      </c>
      <c r="BZ314" s="14">
        <v>0.11571289941428201</v>
      </c>
      <c r="CA314" s="14"/>
      <c r="CB314" s="14">
        <v>0.128366278774976</v>
      </c>
      <c r="CC314" s="14">
        <v>0.105733444734295</v>
      </c>
    </row>
    <row r="315" spans="2:81" x14ac:dyDescent="0.3">
      <c r="B315" t="s">
        <v>242</v>
      </c>
      <c r="C315" s="14">
        <v>5.79305005564104E-2</v>
      </c>
      <c r="D315" s="14">
        <v>5.9141311324306098E-2</v>
      </c>
      <c r="E315" s="14">
        <v>5.6927478027235398E-2</v>
      </c>
      <c r="F315" s="14"/>
      <c r="G315" s="14">
        <v>9.1339471335872197E-2</v>
      </c>
      <c r="H315" s="14">
        <v>2.1502895420242699E-2</v>
      </c>
      <c r="I315" s="14">
        <v>0.102422054170589</v>
      </c>
      <c r="J315" s="14">
        <v>8.18904415142582E-2</v>
      </c>
      <c r="K315" s="14">
        <v>0</v>
      </c>
      <c r="L315" s="14">
        <v>0</v>
      </c>
      <c r="M315" s="14"/>
      <c r="N315" s="14">
        <v>5.3289848178869698E-2</v>
      </c>
      <c r="O315" s="14">
        <v>4.0652885858327402E-2</v>
      </c>
      <c r="P315" s="14">
        <v>6.1629593719256498E-2</v>
      </c>
      <c r="Q315" s="14">
        <v>7.7491857157117802E-2</v>
      </c>
      <c r="R315" s="14"/>
      <c r="S315" s="14">
        <v>4.7579649866996497E-2</v>
      </c>
      <c r="T315" s="14">
        <v>0.106373373862066</v>
      </c>
      <c r="U315" s="14">
        <v>9.1509583839846198E-2</v>
      </c>
      <c r="V315" s="14">
        <v>2.44248642972771E-2</v>
      </c>
      <c r="W315" s="14">
        <v>3.4592721401453599E-2</v>
      </c>
      <c r="X315" s="14">
        <v>7.4382103336960506E-2</v>
      </c>
      <c r="Y315" s="14">
        <v>0</v>
      </c>
      <c r="Z315" s="14">
        <v>5.8784455176040903E-2</v>
      </c>
      <c r="AA315" s="14">
        <v>3.9982886562634101E-2</v>
      </c>
      <c r="AB315" s="14">
        <v>5.4840076657355102E-2</v>
      </c>
      <c r="AC315" s="14">
        <v>0.100704248160512</v>
      </c>
      <c r="AD315" s="14">
        <v>0.34549649997050802</v>
      </c>
      <c r="AE315" s="14"/>
      <c r="AF315" s="14">
        <v>4.4523513176261097E-2</v>
      </c>
      <c r="AG315" s="14">
        <v>5.3687634014829302E-2</v>
      </c>
      <c r="AH315" s="14">
        <v>2.6427756593039701E-2</v>
      </c>
      <c r="AI315" s="14">
        <v>6.4543849865180497E-2</v>
      </c>
      <c r="AJ315" s="14">
        <v>8.4430233867784907E-2</v>
      </c>
      <c r="AK315" s="14">
        <v>0</v>
      </c>
      <c r="AL315" s="14"/>
      <c r="AM315" s="14">
        <v>7.8230943951290197E-2</v>
      </c>
      <c r="AN315" s="14">
        <v>2.4953711859837101E-2</v>
      </c>
      <c r="AO315" s="14">
        <v>5.68489991902928E-2</v>
      </c>
      <c r="AP315" s="14">
        <v>4.8626436258059701E-2</v>
      </c>
      <c r="AQ315" s="14">
        <v>8.4419309919400998E-2</v>
      </c>
      <c r="AR315" s="14"/>
      <c r="AS315" s="14">
        <v>5.8986650870272897E-2</v>
      </c>
      <c r="AT315" s="14">
        <v>0</v>
      </c>
      <c r="AU315" s="14"/>
      <c r="AV315" s="14">
        <v>8.6469839410219296E-2</v>
      </c>
      <c r="AW315" s="14">
        <v>6.6541306275479897E-2</v>
      </c>
      <c r="AX315" s="14">
        <v>2.8925596623563501E-2</v>
      </c>
      <c r="AY315" s="14"/>
      <c r="AZ315" s="14">
        <v>8.0587805935580903E-2</v>
      </c>
      <c r="BA315" s="14">
        <v>9.96337763153885E-2</v>
      </c>
      <c r="BB315" s="14">
        <v>8.5742818475952096E-2</v>
      </c>
      <c r="BC315" s="14"/>
      <c r="BD315" s="14">
        <v>4.61265244910515E-2</v>
      </c>
      <c r="BE315" s="14">
        <v>7.1876436889885903E-2</v>
      </c>
      <c r="BF315" s="14"/>
      <c r="BG315" s="14">
        <v>4.02457641123138E-2</v>
      </c>
      <c r="BH315" s="14">
        <v>6.3875122414858904E-2</v>
      </c>
      <c r="BI315" s="14"/>
      <c r="BJ315" s="14">
        <v>0</v>
      </c>
      <c r="BK315" s="14">
        <v>6.5608279776471101E-2</v>
      </c>
      <c r="BL315" s="14"/>
      <c r="BM315" s="14">
        <v>6.1007005214329398E-2</v>
      </c>
      <c r="BN315" s="14">
        <v>5.8365712483248303E-2</v>
      </c>
      <c r="BO315" s="14"/>
      <c r="BP315" s="14">
        <v>6.1831079777331897E-2</v>
      </c>
      <c r="BQ315" s="14">
        <v>5.8468131972997398E-2</v>
      </c>
      <c r="BR315" s="14"/>
      <c r="BS315" s="14">
        <v>7.4996011075604302E-2</v>
      </c>
      <c r="BT315" s="14">
        <v>4.3368607872113503E-2</v>
      </c>
      <c r="BU315" s="14"/>
      <c r="BV315" s="14">
        <v>6.3629147714020007E-2</v>
      </c>
      <c r="BW315" s="14">
        <v>7.8913083011183202E-2</v>
      </c>
      <c r="BX315" s="14"/>
      <c r="BY315" s="14">
        <v>9.0443757840867195E-2</v>
      </c>
      <c r="BZ315" s="14">
        <v>5.06544170509656E-2</v>
      </c>
      <c r="CA315" s="14"/>
      <c r="CB315" s="14">
        <v>7.1119782091445899E-2</v>
      </c>
      <c r="CC315" s="14">
        <v>4.5372969157556502E-2</v>
      </c>
    </row>
    <row r="316" spans="2:81" x14ac:dyDescent="0.3">
      <c r="B316" t="s">
        <v>243</v>
      </c>
      <c r="C316" s="14">
        <v>5.25952505256648E-2</v>
      </c>
      <c r="D316" s="14">
        <v>4.25948290267016E-2</v>
      </c>
      <c r="E316" s="14">
        <v>6.3739210495948107E-2</v>
      </c>
      <c r="F316" s="14"/>
      <c r="G316" s="14">
        <v>0.102246010278063</v>
      </c>
      <c r="H316" s="14">
        <v>6.3571900583337296E-2</v>
      </c>
      <c r="I316" s="14">
        <v>3.7944221854551603E-2</v>
      </c>
      <c r="J316" s="14">
        <v>1.62344573661608E-2</v>
      </c>
      <c r="K316" s="14">
        <v>2.9965309836978302E-2</v>
      </c>
      <c r="L316" s="14">
        <v>0</v>
      </c>
      <c r="M316" s="14"/>
      <c r="N316" s="14">
        <v>4.9902445776760097E-2</v>
      </c>
      <c r="O316" s="14">
        <v>6.1125326734305603E-2</v>
      </c>
      <c r="P316" s="14">
        <v>2.8243032044309599E-2</v>
      </c>
      <c r="Q316" s="14">
        <v>7.4061523262843307E-2</v>
      </c>
      <c r="R316" s="14"/>
      <c r="S316" s="14">
        <v>9.0496565283303701E-2</v>
      </c>
      <c r="T316" s="14">
        <v>5.0758435104575401E-2</v>
      </c>
      <c r="U316" s="14">
        <v>3.1270241781424402E-2</v>
      </c>
      <c r="V316" s="14">
        <v>0</v>
      </c>
      <c r="W316" s="14">
        <v>2.78176318090619E-2</v>
      </c>
      <c r="X316" s="14">
        <v>3.6465750441856903E-2</v>
      </c>
      <c r="Y316" s="14">
        <v>0</v>
      </c>
      <c r="Z316" s="14">
        <v>0</v>
      </c>
      <c r="AA316" s="14">
        <v>1.9701466842546599E-2</v>
      </c>
      <c r="AB316" s="14">
        <v>7.6293327396520297E-2</v>
      </c>
      <c r="AC316" s="14">
        <v>0.24484737322095801</v>
      </c>
      <c r="AD316" s="14">
        <v>0.313218627565648</v>
      </c>
      <c r="AE316" s="14"/>
      <c r="AF316" s="14">
        <v>8.1611983988205197E-2</v>
      </c>
      <c r="AG316" s="14">
        <v>8.0871547066948393E-2</v>
      </c>
      <c r="AH316" s="14">
        <v>2.54916019331341E-2</v>
      </c>
      <c r="AI316" s="14">
        <v>0</v>
      </c>
      <c r="AJ316" s="14">
        <v>5.4341449807457899E-2</v>
      </c>
      <c r="AK316" s="14">
        <v>3.28212973320504E-2</v>
      </c>
      <c r="AL316" s="14"/>
      <c r="AM316" s="14">
        <v>0</v>
      </c>
      <c r="AN316" s="14">
        <v>2.1364798450230101E-2</v>
      </c>
      <c r="AO316" s="14">
        <v>7.9875017014229999E-2</v>
      </c>
      <c r="AP316" s="14">
        <v>7.18320790215905E-2</v>
      </c>
      <c r="AQ316" s="14">
        <v>0</v>
      </c>
      <c r="AR316" s="14"/>
      <c r="AS316" s="14">
        <v>5.3554132113374703E-2</v>
      </c>
      <c r="AT316" s="14">
        <v>0</v>
      </c>
      <c r="AU316" s="14"/>
      <c r="AV316" s="14">
        <v>5.4495477189496301E-2</v>
      </c>
      <c r="AW316" s="14">
        <v>0.20147210600312199</v>
      </c>
      <c r="AX316" s="14">
        <v>1.6470478478906401E-2</v>
      </c>
      <c r="AY316" s="14"/>
      <c r="AZ316" s="14">
        <v>7.7128429431446696E-2</v>
      </c>
      <c r="BA316" s="14">
        <v>0.13462952264871</v>
      </c>
      <c r="BB316" s="14">
        <v>5.0094453591603E-2</v>
      </c>
      <c r="BC316" s="14"/>
      <c r="BD316" s="14">
        <v>6.6096073542221398E-2</v>
      </c>
      <c r="BE316" s="14">
        <v>3.6644555844830298E-2</v>
      </c>
      <c r="BF316" s="14"/>
      <c r="BG316" s="14">
        <v>8.6750540920218402E-2</v>
      </c>
      <c r="BH316" s="14">
        <v>4.1114147230574501E-2</v>
      </c>
      <c r="BI316" s="14"/>
      <c r="BJ316" s="14">
        <v>6.5006447011756105E-2</v>
      </c>
      <c r="BK316" s="14">
        <v>5.2434657943688297E-2</v>
      </c>
      <c r="BL316" s="14"/>
      <c r="BM316" s="14">
        <v>0.13403656898834701</v>
      </c>
      <c r="BN316" s="14">
        <v>3.7984280721125099E-2</v>
      </c>
      <c r="BO316" s="14"/>
      <c r="BP316" s="14">
        <v>3.7512662487415901E-2</v>
      </c>
      <c r="BQ316" s="14">
        <v>5.9474783937643501E-2</v>
      </c>
      <c r="BR316" s="14"/>
      <c r="BS316" s="14">
        <v>7.8897820908053806E-2</v>
      </c>
      <c r="BT316" s="14">
        <v>3.0151432815158599E-2</v>
      </c>
      <c r="BU316" s="14"/>
      <c r="BV316" s="14">
        <v>5.8895515026218703E-2</v>
      </c>
      <c r="BW316" s="14">
        <v>8.5790704945122198E-2</v>
      </c>
      <c r="BX316" s="14"/>
      <c r="BY316" s="14">
        <v>0.105568954907602</v>
      </c>
      <c r="BZ316" s="14">
        <v>4.2252547654659599E-2</v>
      </c>
      <c r="CA316" s="14"/>
      <c r="CB316" s="14">
        <v>4.9965796473536002E-2</v>
      </c>
      <c r="CC316" s="14">
        <v>4.7896629047026601E-2</v>
      </c>
    </row>
    <row r="317" spans="2:81" x14ac:dyDescent="0.3">
      <c r="B317" t="s">
        <v>244</v>
      </c>
      <c r="C317" s="14">
        <v>3.5781658352764298E-2</v>
      </c>
      <c r="D317" s="14">
        <v>3.0445911344551501E-2</v>
      </c>
      <c r="E317" s="14">
        <v>4.1769111007986498E-2</v>
      </c>
      <c r="F317" s="14"/>
      <c r="G317" s="14">
        <v>5.1119714062747401E-2</v>
      </c>
      <c r="H317" s="14">
        <v>4.5594310020796197E-2</v>
      </c>
      <c r="I317" s="14">
        <v>5.2202262110249302E-2</v>
      </c>
      <c r="J317" s="14">
        <v>0</v>
      </c>
      <c r="K317" s="14">
        <v>2.54629209314086E-2</v>
      </c>
      <c r="L317" s="14">
        <v>0</v>
      </c>
      <c r="M317" s="14"/>
      <c r="N317" s="14">
        <v>8.6537027191363105E-3</v>
      </c>
      <c r="O317" s="14">
        <v>1.9136059383E-2</v>
      </c>
      <c r="P317" s="14">
        <v>3.1107686766797499E-2</v>
      </c>
      <c r="Q317" s="14">
        <v>8.9360855843165901E-2</v>
      </c>
      <c r="R317" s="14"/>
      <c r="S317" s="14">
        <v>1.2042324260268199E-2</v>
      </c>
      <c r="T317" s="14">
        <v>5.0591265444274301E-2</v>
      </c>
      <c r="U317" s="14">
        <v>2.8530530430832101E-2</v>
      </c>
      <c r="V317" s="14">
        <v>2.3985868299336102E-2</v>
      </c>
      <c r="W317" s="14">
        <v>3.6483097626026098E-2</v>
      </c>
      <c r="X317" s="14">
        <v>3.7022650215022497E-2</v>
      </c>
      <c r="Y317" s="14">
        <v>0</v>
      </c>
      <c r="Z317" s="14">
        <v>0</v>
      </c>
      <c r="AA317" s="14">
        <v>4.1078957868632401E-2</v>
      </c>
      <c r="AB317" s="14">
        <v>0.118583315790141</v>
      </c>
      <c r="AC317" s="14">
        <v>5.0099190088664598E-2</v>
      </c>
      <c r="AD317" s="14">
        <v>0</v>
      </c>
      <c r="AE317" s="14"/>
      <c r="AF317" s="14">
        <v>3.1146302949068699E-2</v>
      </c>
      <c r="AG317" s="14">
        <v>0</v>
      </c>
      <c r="AH317" s="14">
        <v>0</v>
      </c>
      <c r="AI317" s="14">
        <v>4.6583538530681798E-2</v>
      </c>
      <c r="AJ317" s="14">
        <v>2.83804007125887E-2</v>
      </c>
      <c r="AK317" s="14">
        <v>0</v>
      </c>
      <c r="AL317" s="14"/>
      <c r="AM317" s="14">
        <v>1.5864201654983898E-2</v>
      </c>
      <c r="AN317" s="14">
        <v>3.42240432155747E-2</v>
      </c>
      <c r="AO317" s="14">
        <v>4.6602999610215301E-2</v>
      </c>
      <c r="AP317" s="14">
        <v>4.3782695896359997E-2</v>
      </c>
      <c r="AQ317" s="14">
        <v>0</v>
      </c>
      <c r="AR317" s="14"/>
      <c r="AS317" s="14">
        <v>3.6434005723092897E-2</v>
      </c>
      <c r="AT317" s="14">
        <v>0</v>
      </c>
      <c r="AU317" s="14"/>
      <c r="AV317" s="14">
        <v>3.89396919616267E-2</v>
      </c>
      <c r="AW317" s="14">
        <v>7.1908031238325398E-2</v>
      </c>
      <c r="AX317" s="14">
        <v>2.49915788878004E-2</v>
      </c>
      <c r="AY317" s="14"/>
      <c r="AZ317" s="14">
        <v>2.25829110428056E-2</v>
      </c>
      <c r="BA317" s="14">
        <v>3.9974317877517797E-2</v>
      </c>
      <c r="BB317" s="14">
        <v>4.1179857550160098E-2</v>
      </c>
      <c r="BC317" s="14"/>
      <c r="BD317" s="14">
        <v>3.8222854959075903E-2</v>
      </c>
      <c r="BE317" s="14">
        <v>3.2897479982644702E-2</v>
      </c>
      <c r="BF317" s="14"/>
      <c r="BG317" s="14">
        <v>5.2450972838334102E-2</v>
      </c>
      <c r="BH317" s="14">
        <v>3.01783647119734E-2</v>
      </c>
      <c r="BI317" s="14"/>
      <c r="BJ317" s="14">
        <v>7.2007229591130303E-2</v>
      </c>
      <c r="BK317" s="14">
        <v>3.1773638976364101E-2</v>
      </c>
      <c r="BL317" s="14"/>
      <c r="BM317" s="14">
        <v>3.2331924668976601E-2</v>
      </c>
      <c r="BN317" s="14">
        <v>3.4381474143590898E-2</v>
      </c>
      <c r="BO317" s="14"/>
      <c r="BP317" s="14">
        <v>3.0084800115780599E-2</v>
      </c>
      <c r="BQ317" s="14">
        <v>3.8895613486969599E-2</v>
      </c>
      <c r="BR317" s="14"/>
      <c r="BS317" s="14">
        <v>6.1349217997767297E-2</v>
      </c>
      <c r="BT317" s="14">
        <v>1.3965020676959299E-2</v>
      </c>
      <c r="BU317" s="14"/>
      <c r="BV317" s="14">
        <v>3.8657739708117103E-2</v>
      </c>
      <c r="BW317" s="14">
        <v>6.9168802869842103E-2</v>
      </c>
      <c r="BX317" s="14"/>
      <c r="BY317" s="14">
        <v>0.110629702303278</v>
      </c>
      <c r="BZ317" s="14">
        <v>2.4374543688676999E-2</v>
      </c>
      <c r="CA317" s="14"/>
      <c r="CB317" s="14">
        <v>2.8490556196606301E-2</v>
      </c>
      <c r="CC317" s="14">
        <v>3.81812325492649E-2</v>
      </c>
    </row>
    <row r="318" spans="2:81" x14ac:dyDescent="0.3">
      <c r="B318" t="s">
        <v>106</v>
      </c>
      <c r="C318" s="14">
        <v>1.2628761091933E-2</v>
      </c>
      <c r="D318" s="14">
        <v>1.46950902099156E-2</v>
      </c>
      <c r="E318" s="14">
        <v>1.04526747957465E-2</v>
      </c>
      <c r="F318" s="14"/>
      <c r="G318" s="14">
        <v>1.9687703629830602E-2</v>
      </c>
      <c r="H318" s="14">
        <v>1.1516610163854401E-2</v>
      </c>
      <c r="I318" s="14">
        <v>1.21913804481018E-2</v>
      </c>
      <c r="J318" s="14">
        <v>2.1477795838274E-2</v>
      </c>
      <c r="K318" s="14">
        <v>0</v>
      </c>
      <c r="L318" s="14">
        <v>0</v>
      </c>
      <c r="M318" s="14"/>
      <c r="N318" s="14">
        <v>0</v>
      </c>
      <c r="O318" s="14">
        <v>9.8089850187344195E-3</v>
      </c>
      <c r="P318" s="14">
        <v>1.9725601507907701E-2</v>
      </c>
      <c r="Q318" s="14">
        <v>2.2475089991887302E-2</v>
      </c>
      <c r="R318" s="14"/>
      <c r="S318" s="14">
        <v>4.1182766033200598E-2</v>
      </c>
      <c r="T318" s="14">
        <v>0</v>
      </c>
      <c r="U318" s="14">
        <v>0</v>
      </c>
      <c r="V318" s="14">
        <v>0</v>
      </c>
      <c r="W318" s="14">
        <v>0</v>
      </c>
      <c r="X318" s="14">
        <v>0</v>
      </c>
      <c r="Y318" s="14">
        <v>0</v>
      </c>
      <c r="Z318" s="14">
        <v>0</v>
      </c>
      <c r="AA318" s="14">
        <v>4.1181836817015101E-2</v>
      </c>
      <c r="AB318" s="14">
        <v>0</v>
      </c>
      <c r="AC318" s="14">
        <v>0</v>
      </c>
      <c r="AD318" s="14">
        <v>0</v>
      </c>
      <c r="AE318" s="14"/>
      <c r="AF318" s="14">
        <v>2.3525352968981499E-2</v>
      </c>
      <c r="AG318" s="14">
        <v>0</v>
      </c>
      <c r="AH318" s="14">
        <v>0</v>
      </c>
      <c r="AI318" s="14">
        <v>0</v>
      </c>
      <c r="AJ318" s="14">
        <v>0</v>
      </c>
      <c r="AK318" s="14">
        <v>3.5615410816505197E-2</v>
      </c>
      <c r="AL318" s="14"/>
      <c r="AM318" s="14">
        <v>0</v>
      </c>
      <c r="AN318" s="14">
        <v>1.23687914239785E-2</v>
      </c>
      <c r="AO318" s="14">
        <v>1.7096336574704999E-2</v>
      </c>
      <c r="AP318" s="14">
        <v>1.4102042137665E-2</v>
      </c>
      <c r="AQ318" s="14">
        <v>0</v>
      </c>
      <c r="AR318" s="14"/>
      <c r="AS318" s="14">
        <v>1.28590002554623E-2</v>
      </c>
      <c r="AT318" s="14">
        <v>0</v>
      </c>
      <c r="AU318" s="14"/>
      <c r="AV318" s="14">
        <v>1.1362322054883099E-2</v>
      </c>
      <c r="AW318" s="14">
        <v>0</v>
      </c>
      <c r="AX318" s="14">
        <v>1.1257207370559101E-2</v>
      </c>
      <c r="AY318" s="14"/>
      <c r="AZ318" s="14">
        <v>0</v>
      </c>
      <c r="BA318" s="14">
        <v>0</v>
      </c>
      <c r="BB318" s="14">
        <v>0</v>
      </c>
      <c r="BC318" s="14"/>
      <c r="BD318" s="14">
        <v>2.3317867230076599E-2</v>
      </c>
      <c r="BE318" s="14">
        <v>0</v>
      </c>
      <c r="BF318" s="14"/>
      <c r="BG318" s="14">
        <v>4.0912701854530602E-2</v>
      </c>
      <c r="BH318" s="14">
        <v>3.1212780128437598E-3</v>
      </c>
      <c r="BI318" s="14"/>
      <c r="BJ318" s="14">
        <v>6.4040820817115096E-2</v>
      </c>
      <c r="BK318" s="14">
        <v>5.7935307470000303E-3</v>
      </c>
      <c r="BL318" s="14"/>
      <c r="BM318" s="14">
        <v>3.1351491762775699E-2</v>
      </c>
      <c r="BN318" s="14">
        <v>9.2792966466540006E-3</v>
      </c>
      <c r="BO318" s="14"/>
      <c r="BP318" s="14">
        <v>0</v>
      </c>
      <c r="BQ318" s="14">
        <v>1.37101680688178E-2</v>
      </c>
      <c r="BR318" s="14"/>
      <c r="BS318" s="14">
        <v>1.6677600463761801E-2</v>
      </c>
      <c r="BT318" s="14">
        <v>9.1739119467981693E-3</v>
      </c>
      <c r="BU318" s="14"/>
      <c r="BV318" s="14">
        <v>4.2515688987952702E-2</v>
      </c>
      <c r="BW318" s="14">
        <v>7.7736796363889801E-3</v>
      </c>
      <c r="BX318" s="14"/>
      <c r="BY318" s="14">
        <v>0</v>
      </c>
      <c r="BZ318" s="14">
        <v>1.4825817631963899E-2</v>
      </c>
      <c r="CA318" s="14"/>
      <c r="CB318" s="14">
        <v>1.14989797472499E-2</v>
      </c>
      <c r="CC318" s="14">
        <v>1.41232622667608E-2</v>
      </c>
    </row>
    <row r="319" spans="2:81" x14ac:dyDescent="0.3">
      <c r="B319" t="s">
        <v>209</v>
      </c>
      <c r="C319" s="14">
        <v>2.3340709939540499E-2</v>
      </c>
      <c r="D319" s="14">
        <v>3.1890353717100098E-2</v>
      </c>
      <c r="E319" s="14">
        <v>1.41812453443452E-2</v>
      </c>
      <c r="F319" s="14"/>
      <c r="G319" s="14">
        <v>0</v>
      </c>
      <c r="H319" s="14">
        <v>2.9237333797296702E-2</v>
      </c>
      <c r="I319" s="14">
        <v>1.2826991325235199E-2</v>
      </c>
      <c r="J319" s="14">
        <v>3.8466146356663199E-2</v>
      </c>
      <c r="K319" s="14">
        <v>7.1755161076651197E-2</v>
      </c>
      <c r="L319" s="14">
        <v>2.4993871494962398E-2</v>
      </c>
      <c r="M319" s="14"/>
      <c r="N319" s="14">
        <v>1.35495889571351E-2</v>
      </c>
      <c r="O319" s="14">
        <v>2.0017982378193099E-2</v>
      </c>
      <c r="P319" s="14">
        <v>1.88327309575082E-2</v>
      </c>
      <c r="Q319" s="14">
        <v>4.3137899321257403E-2</v>
      </c>
      <c r="R319" s="14"/>
      <c r="S319" s="14">
        <v>2.2805233906262601E-2</v>
      </c>
      <c r="T319" s="14">
        <v>2.55078845454218E-2</v>
      </c>
      <c r="U319" s="14">
        <v>6.1679814718444401E-2</v>
      </c>
      <c r="V319" s="14">
        <v>0</v>
      </c>
      <c r="W319" s="14">
        <v>0</v>
      </c>
      <c r="X319" s="14">
        <v>2.5402230383711599E-2</v>
      </c>
      <c r="Y319" s="14">
        <v>7.7409214339548393E-2</v>
      </c>
      <c r="Z319" s="14">
        <v>0</v>
      </c>
      <c r="AA319" s="14">
        <v>1.9244482270381499E-2</v>
      </c>
      <c r="AB319" s="14">
        <v>0</v>
      </c>
      <c r="AC319" s="14">
        <v>5.00164567070326E-2</v>
      </c>
      <c r="AD319" s="14">
        <v>0</v>
      </c>
      <c r="AE319" s="14"/>
      <c r="AF319" s="14">
        <v>1.3327090857464001E-2</v>
      </c>
      <c r="AG319" s="14">
        <v>2.9765387830151199E-2</v>
      </c>
      <c r="AH319" s="14">
        <v>2.9457573249000401E-2</v>
      </c>
      <c r="AI319" s="14">
        <v>1.4459493759095001E-2</v>
      </c>
      <c r="AJ319" s="14">
        <v>2.5977244886388001E-2</v>
      </c>
      <c r="AK319" s="14">
        <v>6.7270714812061302E-2</v>
      </c>
      <c r="AL319" s="14"/>
      <c r="AM319" s="14">
        <v>4.3531766366801401E-2</v>
      </c>
      <c r="AN319" s="14">
        <v>3.0872766976071199E-2</v>
      </c>
      <c r="AO319" s="14">
        <v>1.7133561706540599E-2</v>
      </c>
      <c r="AP319" s="14">
        <v>1.14694346883289E-2</v>
      </c>
      <c r="AQ319" s="14">
        <v>0</v>
      </c>
      <c r="AR319" s="14"/>
      <c r="AS319" s="14">
        <v>2.1263607351320098E-2</v>
      </c>
      <c r="AT319" s="14">
        <v>0.137271076728501</v>
      </c>
      <c r="AU319" s="14"/>
      <c r="AV319" s="14">
        <v>2.5897895962363599E-2</v>
      </c>
      <c r="AW319" s="14">
        <v>0</v>
      </c>
      <c r="AX319" s="14">
        <v>2.7075981404537999E-2</v>
      </c>
      <c r="AY319" s="14"/>
      <c r="AZ319" s="14">
        <v>1.9447463927850302E-2</v>
      </c>
      <c r="BA319" s="14">
        <v>1.81991711537248E-2</v>
      </c>
      <c r="BB319" s="14">
        <v>2.0414772653257598E-2</v>
      </c>
      <c r="BC319" s="14"/>
      <c r="BD319" s="14">
        <v>4.3096513701062503E-2</v>
      </c>
      <c r="BE319" s="14">
        <v>0</v>
      </c>
      <c r="BF319" s="14"/>
      <c r="BG319" s="14">
        <v>7.5520840644715996E-3</v>
      </c>
      <c r="BH319" s="14">
        <v>2.86479651982488E-2</v>
      </c>
      <c r="BI319" s="14"/>
      <c r="BJ319" s="14">
        <v>1.4656229091952799E-2</v>
      </c>
      <c r="BK319" s="14">
        <v>2.52611119840963E-2</v>
      </c>
      <c r="BL319" s="14"/>
      <c r="BM319" s="14">
        <v>5.6632684192224197E-2</v>
      </c>
      <c r="BN319" s="14">
        <v>1.7400445066355501E-2</v>
      </c>
      <c r="BO319" s="14"/>
      <c r="BP319" s="14">
        <v>7.6874627751314997E-2</v>
      </c>
      <c r="BQ319" s="14">
        <v>5.7247376032393497E-3</v>
      </c>
      <c r="BR319" s="14"/>
      <c r="BS319" s="14">
        <v>2.0289882830238401E-2</v>
      </c>
      <c r="BT319" s="14">
        <v>2.5943961504387301E-2</v>
      </c>
      <c r="BU319" s="14"/>
      <c r="BV319" s="14">
        <v>3.9030261983252199E-2</v>
      </c>
      <c r="BW319" s="14">
        <v>1.38318643859887E-2</v>
      </c>
      <c r="BX319" s="14"/>
      <c r="BY319" s="14">
        <v>1.99292731783683E-2</v>
      </c>
      <c r="BZ319" s="14">
        <v>2.4225027333828801E-2</v>
      </c>
      <c r="CA319" s="14"/>
      <c r="CB319" s="14">
        <v>4.1944502780879897E-2</v>
      </c>
      <c r="CC319" s="14">
        <v>9.4576476310441193E-3</v>
      </c>
    </row>
    <row r="320" spans="2:81" x14ac:dyDescent="0.3">
      <c r="B320" t="s">
        <v>196</v>
      </c>
      <c r="C320" s="14">
        <v>4.3958001596212304E-3</v>
      </c>
      <c r="D320" s="14">
        <v>3.5066717987945698E-3</v>
      </c>
      <c r="E320" s="14">
        <v>5.3850895718338303E-3</v>
      </c>
      <c r="F320" s="14"/>
      <c r="G320" s="14">
        <v>0</v>
      </c>
      <c r="H320" s="14">
        <v>8.0225302119608793E-3</v>
      </c>
      <c r="I320" s="14">
        <v>0</v>
      </c>
      <c r="J320" s="14">
        <v>0</v>
      </c>
      <c r="K320" s="14">
        <v>0</v>
      </c>
      <c r="L320" s="14">
        <v>2.3785916723431399E-2</v>
      </c>
      <c r="M320" s="14"/>
      <c r="N320" s="14">
        <v>1.6285739664937501E-2</v>
      </c>
      <c r="O320" s="14">
        <v>0</v>
      </c>
      <c r="P320" s="14">
        <v>0</v>
      </c>
      <c r="Q320" s="14">
        <v>0</v>
      </c>
      <c r="R320" s="14"/>
      <c r="S320" s="14">
        <v>9.8518398326381401E-3</v>
      </c>
      <c r="T320" s="14">
        <v>0</v>
      </c>
      <c r="U320" s="14">
        <v>2.9411407075343302E-2</v>
      </c>
      <c r="V320" s="14">
        <v>0</v>
      </c>
      <c r="W320" s="14">
        <v>0</v>
      </c>
      <c r="X320" s="14">
        <v>0</v>
      </c>
      <c r="Y320" s="14">
        <v>0</v>
      </c>
      <c r="Z320" s="14">
        <v>0</v>
      </c>
      <c r="AA320" s="14">
        <v>0</v>
      </c>
      <c r="AB320" s="14">
        <v>0</v>
      </c>
      <c r="AC320" s="14">
        <v>0</v>
      </c>
      <c r="AD320" s="14">
        <v>0</v>
      </c>
      <c r="AE320" s="14"/>
      <c r="AF320" s="14">
        <v>0</v>
      </c>
      <c r="AG320" s="14">
        <v>1.86852287020281E-2</v>
      </c>
      <c r="AH320" s="14">
        <v>0</v>
      </c>
      <c r="AI320" s="14">
        <v>0</v>
      </c>
      <c r="AJ320" s="14">
        <v>0</v>
      </c>
      <c r="AK320" s="14">
        <v>0</v>
      </c>
      <c r="AL320" s="14"/>
      <c r="AM320" s="14">
        <v>1.5084807336799099E-2</v>
      </c>
      <c r="AN320" s="14">
        <v>0</v>
      </c>
      <c r="AO320" s="14">
        <v>0</v>
      </c>
      <c r="AP320" s="14">
        <v>1.0992570251064201E-2</v>
      </c>
      <c r="AQ320" s="14">
        <v>0</v>
      </c>
      <c r="AR320" s="14"/>
      <c r="AS320" s="14">
        <v>4.4759414612441997E-3</v>
      </c>
      <c r="AT320" s="14">
        <v>0</v>
      </c>
      <c r="AU320" s="14"/>
      <c r="AV320" s="14">
        <v>9.9557771346247704E-3</v>
      </c>
      <c r="AW320" s="14">
        <v>0</v>
      </c>
      <c r="AX320" s="14">
        <v>0</v>
      </c>
      <c r="AY320" s="14"/>
      <c r="AZ320" s="14">
        <v>1.5186045352697301E-2</v>
      </c>
      <c r="BA320" s="14">
        <v>0</v>
      </c>
      <c r="BB320" s="14">
        <v>1.07698553651443E-2</v>
      </c>
      <c r="BC320" s="14"/>
      <c r="BD320" s="14">
        <v>8.1164481413361095E-3</v>
      </c>
      <c r="BE320" s="14">
        <v>0</v>
      </c>
      <c r="BF320" s="14"/>
      <c r="BG320" s="14">
        <v>7.2380912291276798E-3</v>
      </c>
      <c r="BH320" s="14">
        <v>3.44038045781949E-3</v>
      </c>
      <c r="BI320" s="14"/>
      <c r="BJ320" s="14">
        <v>0</v>
      </c>
      <c r="BK320" s="14">
        <v>3.01360366562434E-3</v>
      </c>
      <c r="BL320" s="14"/>
      <c r="BM320" s="14">
        <v>0</v>
      </c>
      <c r="BN320" s="14">
        <v>5.3120865554740901E-3</v>
      </c>
      <c r="BO320" s="14"/>
      <c r="BP320" s="14">
        <v>1.03207292281139E-2</v>
      </c>
      <c r="BQ320" s="14">
        <v>2.5048360280683201E-3</v>
      </c>
      <c r="BR320" s="14"/>
      <c r="BS320" s="14">
        <v>0</v>
      </c>
      <c r="BT320" s="14">
        <v>8.1467087605696098E-3</v>
      </c>
      <c r="BU320" s="14"/>
      <c r="BV320" s="14">
        <v>0</v>
      </c>
      <c r="BW320" s="14">
        <v>0</v>
      </c>
      <c r="BX320" s="14"/>
      <c r="BY320" s="14">
        <v>0</v>
      </c>
      <c r="BZ320" s="14">
        <v>5.1605482943795798E-3</v>
      </c>
      <c r="CA320" s="14"/>
      <c r="CB320" s="14">
        <v>0</v>
      </c>
      <c r="CC320" s="14">
        <v>8.1357851216108702E-3</v>
      </c>
    </row>
    <row r="321" spans="2:81" x14ac:dyDescent="0.3">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c r="BY321" s="14"/>
      <c r="BZ321" s="14"/>
      <c r="CA321" s="14"/>
      <c r="CB321" s="14"/>
      <c r="CC321" s="14"/>
    </row>
    <row r="322" spans="2:81" x14ac:dyDescent="0.3">
      <c r="B322" s="6" t="s">
        <v>258</v>
      </c>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c r="BY322" s="14"/>
      <c r="BZ322" s="14"/>
      <c r="CA322" s="14"/>
      <c r="CB322" s="14"/>
      <c r="CC322" s="14"/>
    </row>
    <row r="323" spans="2:81" x14ac:dyDescent="0.3">
      <c r="B323" s="24" t="s">
        <v>198</v>
      </c>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c r="BY323" s="14"/>
      <c r="BZ323" s="14"/>
      <c r="CA323" s="14"/>
      <c r="CB323" s="14"/>
      <c r="CC323" s="14"/>
    </row>
    <row r="324" spans="2:81" x14ac:dyDescent="0.3">
      <c r="B324" t="s">
        <v>123</v>
      </c>
      <c r="C324" s="14">
        <v>0.39182347657023803</v>
      </c>
      <c r="D324" s="14">
        <v>0.38265347021235901</v>
      </c>
      <c r="E324" s="14">
        <v>0.40389230390737602</v>
      </c>
      <c r="F324" s="14"/>
      <c r="G324" s="14">
        <v>0.16501741438609599</v>
      </c>
      <c r="H324" s="14">
        <v>0.40900504693059903</v>
      </c>
      <c r="I324" s="14">
        <v>0.50452788964981898</v>
      </c>
      <c r="J324" s="14">
        <v>0.39742938818764301</v>
      </c>
      <c r="K324" s="14">
        <v>0.49405456936282399</v>
      </c>
      <c r="L324" s="14">
        <v>0.59462900408733599</v>
      </c>
      <c r="M324" s="14"/>
      <c r="N324" s="14">
        <v>0.51988851749978304</v>
      </c>
      <c r="O324" s="14">
        <v>0.38556626543183697</v>
      </c>
      <c r="P324" s="14">
        <v>0.30405959110818298</v>
      </c>
      <c r="Q324" s="14">
        <v>0.33860721905719599</v>
      </c>
      <c r="R324" s="14"/>
      <c r="S324" s="14">
        <v>0.50499830472048102</v>
      </c>
      <c r="T324" s="14">
        <v>0.39580290937555601</v>
      </c>
      <c r="U324" s="14">
        <v>0.52730042233468299</v>
      </c>
      <c r="V324" s="14">
        <v>0.30853451822977102</v>
      </c>
      <c r="W324" s="14">
        <v>0.30635337489450098</v>
      </c>
      <c r="X324" s="14">
        <v>0.40044415129410998</v>
      </c>
      <c r="Y324" s="14">
        <v>0.48147184788617398</v>
      </c>
      <c r="Z324" s="14">
        <v>0.308877446567415</v>
      </c>
      <c r="AA324" s="14">
        <v>0.32167687258642902</v>
      </c>
      <c r="AB324" s="14">
        <v>0.20750261847599299</v>
      </c>
      <c r="AC324" s="14">
        <v>0.44853673240980702</v>
      </c>
      <c r="AD324" s="14">
        <v>0.686781372434352</v>
      </c>
      <c r="AE324" s="14"/>
      <c r="AF324" s="14">
        <v>0.33894893285852001</v>
      </c>
      <c r="AG324" s="14">
        <v>0.51368653389761598</v>
      </c>
      <c r="AH324" s="14">
        <v>0.354625428838102</v>
      </c>
      <c r="AI324" s="14">
        <v>0.38592029190235499</v>
      </c>
      <c r="AJ324" s="14">
        <v>0.42954919659445401</v>
      </c>
      <c r="AK324" s="14">
        <v>0.45963571544283699</v>
      </c>
      <c r="AL324" s="14"/>
      <c r="AM324" s="14">
        <v>0.43825984675687701</v>
      </c>
      <c r="AN324" s="14">
        <v>0.32046284643246298</v>
      </c>
      <c r="AO324" s="14">
        <v>0.38524841214414401</v>
      </c>
      <c r="AP324" s="14">
        <v>0.45176741702454398</v>
      </c>
      <c r="AQ324" s="14">
        <v>0.30634757267868201</v>
      </c>
      <c r="AR324" s="14"/>
      <c r="AS324" s="14">
        <v>0.39151111622110302</v>
      </c>
      <c r="AT324" s="14">
        <v>0.40895663568768997</v>
      </c>
      <c r="AU324" s="14"/>
      <c r="AV324" s="14">
        <v>0.63203122793145505</v>
      </c>
      <c r="AW324" s="14">
        <v>0.301974947663186</v>
      </c>
      <c r="AX324" s="14">
        <v>0.17699516511927599</v>
      </c>
      <c r="AY324" s="14"/>
      <c r="AZ324" s="14">
        <v>0.61143458258064598</v>
      </c>
      <c r="BA324" s="14">
        <v>0.38326453000563798</v>
      </c>
      <c r="BB324" s="14">
        <v>0.61447422531156604</v>
      </c>
      <c r="BC324" s="14"/>
      <c r="BD324" s="14">
        <v>0.41222123592030901</v>
      </c>
      <c r="BE324" s="14">
        <v>0.367724321195256</v>
      </c>
      <c r="BF324" s="14"/>
      <c r="BG324" s="14">
        <v>0.37118083413037001</v>
      </c>
      <c r="BH324" s="14">
        <v>0.39876238141917802</v>
      </c>
      <c r="BI324" s="14"/>
      <c r="BJ324" s="14">
        <v>0.413497784992651</v>
      </c>
      <c r="BK324" s="14">
        <v>0.382153849905433</v>
      </c>
      <c r="BL324" s="14"/>
      <c r="BM324" s="14">
        <v>0.37859948335299598</v>
      </c>
      <c r="BN324" s="14">
        <v>0.39823041393324898</v>
      </c>
      <c r="BO324" s="14"/>
      <c r="BP324" s="14">
        <v>0.46377302997573999</v>
      </c>
      <c r="BQ324" s="14">
        <v>0.37643901303006999</v>
      </c>
      <c r="BR324" s="14"/>
      <c r="BS324" s="14">
        <v>0.32900853516224399</v>
      </c>
      <c r="BT324" s="14">
        <v>0.44542307060082997</v>
      </c>
      <c r="BU324" s="14"/>
      <c r="BV324" s="14">
        <v>0.49514509302979598</v>
      </c>
      <c r="BW324" s="14">
        <v>0.27175713452554601</v>
      </c>
      <c r="BX324" s="14"/>
      <c r="BY324" s="14">
        <v>0.33298028138934499</v>
      </c>
      <c r="BZ324" s="14">
        <v>0.40691964404064801</v>
      </c>
      <c r="CA324" s="14"/>
      <c r="CB324" s="14">
        <v>0.40201741979830202</v>
      </c>
      <c r="CC324" s="14">
        <v>0.38408272068681298</v>
      </c>
    </row>
    <row r="325" spans="2:81" x14ac:dyDescent="0.3">
      <c r="B325" t="s">
        <v>124</v>
      </c>
      <c r="C325" s="14">
        <v>0.28471686380758399</v>
      </c>
      <c r="D325" s="14">
        <v>0.28360833272443903</v>
      </c>
      <c r="E325" s="14">
        <v>0.28745394105009298</v>
      </c>
      <c r="F325" s="14"/>
      <c r="G325" s="14">
        <v>0.36877991036331498</v>
      </c>
      <c r="H325" s="14">
        <v>0.32696908011098702</v>
      </c>
      <c r="I325" s="14">
        <v>0.226791553998023</v>
      </c>
      <c r="J325" s="14">
        <v>0.30508735957062899</v>
      </c>
      <c r="K325" s="14">
        <v>0.26528479750414702</v>
      </c>
      <c r="L325" s="14">
        <v>9.4397422518876506E-2</v>
      </c>
      <c r="M325" s="14"/>
      <c r="N325" s="14">
        <v>0.275669027632096</v>
      </c>
      <c r="O325" s="14">
        <v>0.34303023513172998</v>
      </c>
      <c r="P325" s="14">
        <v>0.31747781081776</v>
      </c>
      <c r="Q325" s="14">
        <v>0.203928877182735</v>
      </c>
      <c r="R325" s="14"/>
      <c r="S325" s="14">
        <v>0.31837626834015897</v>
      </c>
      <c r="T325" s="14">
        <v>0.422217776174582</v>
      </c>
      <c r="U325" s="14">
        <v>0.17646056164533899</v>
      </c>
      <c r="V325" s="14">
        <v>0.360033935863601</v>
      </c>
      <c r="W325" s="14">
        <v>0.390252175596638</v>
      </c>
      <c r="X325" s="14">
        <v>0.15977656818094499</v>
      </c>
      <c r="Y325" s="14">
        <v>0.287026191348978</v>
      </c>
      <c r="Z325" s="14">
        <v>0.20656759194569099</v>
      </c>
      <c r="AA325" s="14">
        <v>0.18576598890309301</v>
      </c>
      <c r="AB325" s="14">
        <v>0.238464436554638</v>
      </c>
      <c r="AC325" s="14">
        <v>0.35026751684789698</v>
      </c>
      <c r="AD325" s="14">
        <v>0.313218627565648</v>
      </c>
      <c r="AE325" s="14"/>
      <c r="AF325" s="14">
        <v>0.400321506854805</v>
      </c>
      <c r="AG325" s="14">
        <v>0.30491885249396899</v>
      </c>
      <c r="AH325" s="14">
        <v>0.27964175493387999</v>
      </c>
      <c r="AI325" s="14">
        <v>0.24725483447201499</v>
      </c>
      <c r="AJ325" s="14">
        <v>0.158819164812282</v>
      </c>
      <c r="AK325" s="14">
        <v>0.12828563610441099</v>
      </c>
      <c r="AL325" s="14"/>
      <c r="AM325" s="14">
        <v>0.23298916386407201</v>
      </c>
      <c r="AN325" s="14">
        <v>0.26335068271945999</v>
      </c>
      <c r="AO325" s="14">
        <v>0.329959236550603</v>
      </c>
      <c r="AP325" s="14">
        <v>0.27960474372203098</v>
      </c>
      <c r="AQ325" s="14">
        <v>0.56215210577001795</v>
      </c>
      <c r="AR325" s="14"/>
      <c r="AS325" s="14">
        <v>0.289907632093446</v>
      </c>
      <c r="AT325" s="14">
        <v>0</v>
      </c>
      <c r="AU325" s="14"/>
      <c r="AV325" s="14">
        <v>0.28062141047800498</v>
      </c>
      <c r="AW325" s="14">
        <v>0.31901491823276601</v>
      </c>
      <c r="AX325" s="14">
        <v>0.27720913309401102</v>
      </c>
      <c r="AY325" s="14"/>
      <c r="AZ325" s="14">
        <v>0.366846947676986</v>
      </c>
      <c r="BA325" s="14">
        <v>0.44606504722387103</v>
      </c>
      <c r="BB325" s="14">
        <v>0.190877973999562</v>
      </c>
      <c r="BC325" s="14"/>
      <c r="BD325" s="14">
        <v>0.27973946094862701</v>
      </c>
      <c r="BE325" s="14">
        <v>0.29059747073127801</v>
      </c>
      <c r="BF325" s="14"/>
      <c r="BG325" s="14">
        <v>0.32728856314626098</v>
      </c>
      <c r="BH325" s="14">
        <v>0.27040663333058501</v>
      </c>
      <c r="BI325" s="14"/>
      <c r="BJ325" s="14">
        <v>0.20694455283185001</v>
      </c>
      <c r="BK325" s="14">
        <v>0.30205895609135902</v>
      </c>
      <c r="BL325" s="14"/>
      <c r="BM325" s="14">
        <v>0.28637371032646602</v>
      </c>
      <c r="BN325" s="14">
        <v>0.28673491800275103</v>
      </c>
      <c r="BO325" s="14"/>
      <c r="BP325" s="14">
        <v>0.26198499274042197</v>
      </c>
      <c r="BQ325" s="14">
        <v>0.29807783122196801</v>
      </c>
      <c r="BR325" s="14"/>
      <c r="BS325" s="14">
        <v>0.34146445898129901</v>
      </c>
      <c r="BT325" s="14">
        <v>0.236294498119657</v>
      </c>
      <c r="BU325" s="14"/>
      <c r="BV325" s="14">
        <v>0.339752138188401</v>
      </c>
      <c r="BW325" s="14">
        <v>0.34205453238230699</v>
      </c>
      <c r="BX325" s="14"/>
      <c r="BY325" s="14">
        <v>0.33239843369542299</v>
      </c>
      <c r="BZ325" s="14">
        <v>0.27852288476303599</v>
      </c>
      <c r="CA325" s="14"/>
      <c r="CB325" s="14">
        <v>0.26544688050566201</v>
      </c>
      <c r="CC325" s="14">
        <v>0.30908788348552801</v>
      </c>
    </row>
    <row r="326" spans="2:81" x14ac:dyDescent="0.3">
      <c r="B326" t="s">
        <v>125</v>
      </c>
      <c r="C326" s="14">
        <v>0.106643720237171</v>
      </c>
      <c r="D326" s="14">
        <v>0.122750659177303</v>
      </c>
      <c r="E326" s="14">
        <v>8.9725402463988801E-2</v>
      </c>
      <c r="F326" s="14"/>
      <c r="G326" s="14">
        <v>0.152446844616379</v>
      </c>
      <c r="H326" s="14">
        <v>9.7746661393256801E-2</v>
      </c>
      <c r="I326" s="14">
        <v>9.0755690388235596E-2</v>
      </c>
      <c r="J326" s="14">
        <v>8.5548046846349202E-2</v>
      </c>
      <c r="K326" s="14">
        <v>0.108846795555421</v>
      </c>
      <c r="L326" s="14">
        <v>6.7833625984479007E-2</v>
      </c>
      <c r="M326" s="14"/>
      <c r="N326" s="14">
        <v>0.13054550560220901</v>
      </c>
      <c r="O326" s="14">
        <v>7.1834914919748499E-2</v>
      </c>
      <c r="P326" s="14">
        <v>0.139703289436761</v>
      </c>
      <c r="Q326" s="14">
        <v>7.9953867763045097E-2</v>
      </c>
      <c r="R326" s="14"/>
      <c r="S326" s="14">
        <v>5.7350465382819397E-2</v>
      </c>
      <c r="T326" s="14">
        <v>2.8795062175677399E-2</v>
      </c>
      <c r="U326" s="14">
        <v>0.14963657763220201</v>
      </c>
      <c r="V326" s="14">
        <v>0.107309161523949</v>
      </c>
      <c r="W326" s="14">
        <v>7.3153090977596202E-2</v>
      </c>
      <c r="X326" s="14">
        <v>0.19754309081863899</v>
      </c>
      <c r="Y326" s="14">
        <v>3.9347376918088699E-2</v>
      </c>
      <c r="Z326" s="14">
        <v>0.106234788934167</v>
      </c>
      <c r="AA326" s="14">
        <v>0.12631593017700399</v>
      </c>
      <c r="AB326" s="14">
        <v>0.22963376289860199</v>
      </c>
      <c r="AC326" s="14">
        <v>9.7777545332232804E-2</v>
      </c>
      <c r="AD326" s="14">
        <v>0</v>
      </c>
      <c r="AE326" s="14"/>
      <c r="AF326" s="14">
        <v>0.101348608640052</v>
      </c>
      <c r="AG326" s="14">
        <v>5.3687159032911699E-2</v>
      </c>
      <c r="AH326" s="14">
        <v>0.140476921510713</v>
      </c>
      <c r="AI326" s="14">
        <v>5.8130270873106203E-2</v>
      </c>
      <c r="AJ326" s="14">
        <v>0.19199855588178499</v>
      </c>
      <c r="AK326" s="14">
        <v>0.14169865445428201</v>
      </c>
      <c r="AL326" s="14"/>
      <c r="AM326" s="14">
        <v>7.7439609585378696E-2</v>
      </c>
      <c r="AN326" s="14">
        <v>0.117843506158709</v>
      </c>
      <c r="AO326" s="14">
        <v>0.117685745935382</v>
      </c>
      <c r="AP326" s="14">
        <v>7.3764523985188707E-2</v>
      </c>
      <c r="AQ326" s="14">
        <v>0.13150032155130101</v>
      </c>
      <c r="AR326" s="14"/>
      <c r="AS326" s="14">
        <v>0.10564698306376499</v>
      </c>
      <c r="AT326" s="14">
        <v>0.16131537314556199</v>
      </c>
      <c r="AU326" s="14"/>
      <c r="AV326" s="14">
        <v>3.2486458121499397E-2</v>
      </c>
      <c r="AW326" s="14">
        <v>0.185299364656584</v>
      </c>
      <c r="AX326" s="14">
        <v>0.16537151195052699</v>
      </c>
      <c r="AY326" s="14"/>
      <c r="AZ326" s="14">
        <v>0</v>
      </c>
      <c r="BA326" s="14">
        <v>0.106003152326664</v>
      </c>
      <c r="BB326" s="14">
        <v>7.5825721061621706E-2</v>
      </c>
      <c r="BC326" s="14"/>
      <c r="BD326" s="14">
        <v>8.7044707444602104E-2</v>
      </c>
      <c r="BE326" s="14">
        <v>0.12979918777545901</v>
      </c>
      <c r="BF326" s="14"/>
      <c r="BG326" s="14">
        <v>6.8471585946133395E-2</v>
      </c>
      <c r="BH326" s="14">
        <v>0.11947506237265899</v>
      </c>
      <c r="BI326" s="14"/>
      <c r="BJ326" s="14">
        <v>6.4868538288405594E-2</v>
      </c>
      <c r="BK326" s="14">
        <v>0.115712148841792</v>
      </c>
      <c r="BL326" s="14"/>
      <c r="BM326" s="14">
        <v>8.0233298685985804E-2</v>
      </c>
      <c r="BN326" s="14">
        <v>0.10708960524458699</v>
      </c>
      <c r="BO326" s="14"/>
      <c r="BP326" s="14">
        <v>7.6674555383148699E-2</v>
      </c>
      <c r="BQ326" s="14">
        <v>9.5039253938274407E-2</v>
      </c>
      <c r="BR326" s="14"/>
      <c r="BS326" s="14">
        <v>0.107007168109387</v>
      </c>
      <c r="BT326" s="14">
        <v>0.106333592456019</v>
      </c>
      <c r="BU326" s="14"/>
      <c r="BV326" s="14">
        <v>6.2328150616763001E-2</v>
      </c>
      <c r="BW326" s="14">
        <v>0.122403757296961</v>
      </c>
      <c r="BX326" s="14"/>
      <c r="BY326" s="14">
        <v>0.141036213477579</v>
      </c>
      <c r="BZ326" s="14">
        <v>9.4186422089468397E-2</v>
      </c>
      <c r="CA326" s="14"/>
      <c r="CB326" s="14">
        <v>0.100838033683659</v>
      </c>
      <c r="CC326" s="14">
        <v>0.107420431872933</v>
      </c>
    </row>
    <row r="327" spans="2:81" x14ac:dyDescent="0.3">
      <c r="B327" t="s">
        <v>126</v>
      </c>
      <c r="C327" s="14">
        <v>0.116522790919292</v>
      </c>
      <c r="D327" s="14">
        <v>0.12939403671761401</v>
      </c>
      <c r="E327" s="14">
        <v>0.103171724727144</v>
      </c>
      <c r="F327" s="14"/>
      <c r="G327" s="14">
        <v>0.20965553691437899</v>
      </c>
      <c r="H327" s="14">
        <v>8.8835352617789895E-2</v>
      </c>
      <c r="I327" s="14">
        <v>8.1228626943149501E-2</v>
      </c>
      <c r="J327" s="14">
        <v>9.6475251119095801E-2</v>
      </c>
      <c r="K327" s="14">
        <v>5.1758437479299903E-2</v>
      </c>
      <c r="L327" s="14">
        <v>9.7248189087222894E-2</v>
      </c>
      <c r="M327" s="14"/>
      <c r="N327" s="14">
        <v>2.8089306854448302E-2</v>
      </c>
      <c r="O327" s="14">
        <v>0.12935704888820401</v>
      </c>
      <c r="P327" s="14">
        <v>0.138512624679303</v>
      </c>
      <c r="Q327" s="14">
        <v>0.18277883478846099</v>
      </c>
      <c r="R327" s="14"/>
      <c r="S327" s="14">
        <v>9.2627028506709994E-2</v>
      </c>
      <c r="T327" s="14">
        <v>0.102666928311033</v>
      </c>
      <c r="U327" s="14">
        <v>8.99178385492099E-2</v>
      </c>
      <c r="V327" s="14">
        <v>0.125861338873104</v>
      </c>
      <c r="W327" s="14">
        <v>0.15663353189830601</v>
      </c>
      <c r="X327" s="14">
        <v>6.8743065920827406E-2</v>
      </c>
      <c r="Y327" s="14">
        <v>0</v>
      </c>
      <c r="Z327" s="14">
        <v>0.15884306280496199</v>
      </c>
      <c r="AA327" s="14">
        <v>0.21558216612613801</v>
      </c>
      <c r="AB327" s="14">
        <v>0.144801699238403</v>
      </c>
      <c r="AC327" s="14">
        <v>0.103418205410063</v>
      </c>
      <c r="AD327" s="14">
        <v>0</v>
      </c>
      <c r="AE327" s="14"/>
      <c r="AF327" s="14">
        <v>0.103353030704693</v>
      </c>
      <c r="AG327" s="14">
        <v>5.2941630383897598E-2</v>
      </c>
      <c r="AH327" s="14">
        <v>0.17183225965703999</v>
      </c>
      <c r="AI327" s="14">
        <v>0.13526523865250401</v>
      </c>
      <c r="AJ327" s="14">
        <v>5.2999107675522801E-2</v>
      </c>
      <c r="AK327" s="14">
        <v>0.128234481478948</v>
      </c>
      <c r="AL327" s="14"/>
      <c r="AM327" s="14">
        <v>0.14602199587815101</v>
      </c>
      <c r="AN327" s="14">
        <v>0.13823656266867301</v>
      </c>
      <c r="AO327" s="14">
        <v>9.6100462033044398E-2</v>
      </c>
      <c r="AP327" s="14">
        <v>5.9339615199379199E-2</v>
      </c>
      <c r="AQ327" s="14">
        <v>0</v>
      </c>
      <c r="AR327" s="14"/>
      <c r="AS327" s="14">
        <v>0.11864715685812501</v>
      </c>
      <c r="AT327" s="14">
        <v>0</v>
      </c>
      <c r="AU327" s="14"/>
      <c r="AV327" s="14">
        <v>3.6887369561019102E-2</v>
      </c>
      <c r="AW327" s="14">
        <v>0.11415855853553</v>
      </c>
      <c r="AX327" s="14">
        <v>0.20051627355362101</v>
      </c>
      <c r="AY327" s="14"/>
      <c r="AZ327" s="14">
        <v>0</v>
      </c>
      <c r="BA327" s="14">
        <v>4.2965352425345903E-2</v>
      </c>
      <c r="BB327" s="14">
        <v>9.5653653616217305E-2</v>
      </c>
      <c r="BC327" s="14"/>
      <c r="BD327" s="14">
        <v>0.13188189628615499</v>
      </c>
      <c r="BE327" s="14">
        <v>9.8376608277155705E-2</v>
      </c>
      <c r="BF327" s="14"/>
      <c r="BG327" s="14">
        <v>0.14704710465200199</v>
      </c>
      <c r="BH327" s="14">
        <v>0.106262219425722</v>
      </c>
      <c r="BI327" s="14"/>
      <c r="BJ327" s="14">
        <v>0.13635941691096301</v>
      </c>
      <c r="BK327" s="14">
        <v>0.110711571916927</v>
      </c>
      <c r="BL327" s="14"/>
      <c r="BM327" s="14">
        <v>0.12476685696838</v>
      </c>
      <c r="BN327" s="14">
        <v>0.11424241362296</v>
      </c>
      <c r="BO327" s="14"/>
      <c r="BP327" s="14">
        <v>0.12009340129062</v>
      </c>
      <c r="BQ327" s="14">
        <v>0.11907133963140799</v>
      </c>
      <c r="BR327" s="14"/>
      <c r="BS327" s="14">
        <v>0.138647551756714</v>
      </c>
      <c r="BT327" s="14">
        <v>9.76438717906849E-2</v>
      </c>
      <c r="BU327" s="14"/>
      <c r="BV327" s="14">
        <v>6.7458220393160004E-2</v>
      </c>
      <c r="BW327" s="14">
        <v>0.163179713631662</v>
      </c>
      <c r="BX327" s="14"/>
      <c r="BY327" s="14">
        <v>0.117010134817496</v>
      </c>
      <c r="BZ327" s="14">
        <v>0.114834152116765</v>
      </c>
      <c r="CA327" s="14"/>
      <c r="CB327" s="14">
        <v>0.13914560188310501</v>
      </c>
      <c r="CC327" s="14">
        <v>9.8410431743134894E-2</v>
      </c>
    </row>
    <row r="328" spans="2:81" x14ac:dyDescent="0.3">
      <c r="B328" t="s">
        <v>255</v>
      </c>
      <c r="C328" s="14">
        <v>7.0067979031010405E-2</v>
      </c>
      <c r="D328" s="14">
        <v>6.6404851232858594E-2</v>
      </c>
      <c r="E328" s="14">
        <v>6.9038616269955694E-2</v>
      </c>
      <c r="F328" s="14"/>
      <c r="G328" s="14">
        <v>7.4812781781470106E-2</v>
      </c>
      <c r="H328" s="14">
        <v>6.5927248783513304E-2</v>
      </c>
      <c r="I328" s="14">
        <v>8.2244884933665496E-2</v>
      </c>
      <c r="J328" s="14">
        <v>3.8418432282577998E-2</v>
      </c>
      <c r="K328" s="14">
        <v>5.39807422504998E-2</v>
      </c>
      <c r="L328" s="14">
        <v>9.6290917305909995E-2</v>
      </c>
      <c r="M328" s="14"/>
      <c r="N328" s="14">
        <v>2.81894737083489E-2</v>
      </c>
      <c r="O328" s="14">
        <v>6.0506041265521802E-2</v>
      </c>
      <c r="P328" s="14">
        <v>7.0556200937588201E-2</v>
      </c>
      <c r="Q328" s="14">
        <v>0.12824548363764601</v>
      </c>
      <c r="R328" s="14"/>
      <c r="S328" s="14">
        <v>0</v>
      </c>
      <c r="T328" s="14">
        <v>2.55042087707253E-2</v>
      </c>
      <c r="U328" s="14">
        <v>0</v>
      </c>
      <c r="V328" s="14">
        <v>9.8261045509574402E-2</v>
      </c>
      <c r="W328" s="14">
        <v>3.6958361220272601E-2</v>
      </c>
      <c r="X328" s="14">
        <v>0.136470473570457</v>
      </c>
      <c r="Y328" s="14">
        <v>0.16044488697407899</v>
      </c>
      <c r="Z328" s="14">
        <v>0.21947710974776499</v>
      </c>
      <c r="AA328" s="14">
        <v>0.107082208922719</v>
      </c>
      <c r="AB328" s="14">
        <v>0.121158184724719</v>
      </c>
      <c r="AC328" s="14">
        <v>0</v>
      </c>
      <c r="AD328" s="14">
        <v>0</v>
      </c>
      <c r="AE328" s="14"/>
      <c r="AF328" s="14">
        <v>3.0764031524503001E-2</v>
      </c>
      <c r="AG328" s="14">
        <v>5.5867374880000001E-2</v>
      </c>
      <c r="AH328" s="14">
        <v>2.81517528547101E-2</v>
      </c>
      <c r="AI328" s="14">
        <v>0.12625585007928899</v>
      </c>
      <c r="AJ328" s="14">
        <v>0.118611534490635</v>
      </c>
      <c r="AK328" s="14">
        <v>0.10596157354916599</v>
      </c>
      <c r="AL328" s="14"/>
      <c r="AM328" s="14">
        <v>4.6046741826167803E-2</v>
      </c>
      <c r="AN328" s="14">
        <v>0.12358076981332999</v>
      </c>
      <c r="AO328" s="14">
        <v>5.3692979172961501E-2</v>
      </c>
      <c r="AP328" s="14">
        <v>0.106816283759194</v>
      </c>
      <c r="AQ328" s="14">
        <v>0</v>
      </c>
      <c r="AR328" s="14"/>
      <c r="AS328" s="14">
        <v>6.6373842905416397E-2</v>
      </c>
      <c r="AT328" s="14">
        <v>0.27269363947941799</v>
      </c>
      <c r="AU328" s="14"/>
      <c r="AV328" s="14">
        <v>1.20753526578003E-2</v>
      </c>
      <c r="AW328" s="14">
        <v>2.6743345483726901E-2</v>
      </c>
      <c r="AX328" s="14">
        <v>0.13538283439590201</v>
      </c>
      <c r="AY328" s="14"/>
      <c r="AZ328" s="14">
        <v>0</v>
      </c>
      <c r="BA328" s="14">
        <v>0</v>
      </c>
      <c r="BB328" s="14">
        <v>1.14079907810174E-2</v>
      </c>
      <c r="BC328" s="14"/>
      <c r="BD328" s="14">
        <v>6.1612971824110803E-2</v>
      </c>
      <c r="BE328" s="14">
        <v>8.0057239560988605E-2</v>
      </c>
      <c r="BF328" s="14"/>
      <c r="BG328" s="14">
        <v>5.4262928779144001E-2</v>
      </c>
      <c r="BH328" s="14">
        <v>7.5380755248972406E-2</v>
      </c>
      <c r="BI328" s="14"/>
      <c r="BJ328" s="14">
        <v>0.133515954928936</v>
      </c>
      <c r="BK328" s="14">
        <v>6.3270440730699401E-2</v>
      </c>
      <c r="BL328" s="14"/>
      <c r="BM328" s="14">
        <v>8.0091751479651099E-2</v>
      </c>
      <c r="BN328" s="14">
        <v>6.67047673331434E-2</v>
      </c>
      <c r="BO328" s="14"/>
      <c r="BP328" s="14">
        <v>4.9791758559152903E-2</v>
      </c>
      <c r="BQ328" s="14">
        <v>7.92957824091306E-2</v>
      </c>
      <c r="BR328" s="14"/>
      <c r="BS328" s="14">
        <v>6.2649095985947298E-2</v>
      </c>
      <c r="BT328" s="14">
        <v>7.6398465225258796E-2</v>
      </c>
      <c r="BU328" s="14"/>
      <c r="BV328" s="14">
        <v>1.8843798632976E-2</v>
      </c>
      <c r="BW328" s="14">
        <v>7.7744597306999202E-2</v>
      </c>
      <c r="BX328" s="14"/>
      <c r="BY328" s="14">
        <v>5.6178257636989699E-2</v>
      </c>
      <c r="BZ328" s="14">
        <v>7.3304198892085101E-2</v>
      </c>
      <c r="CA328" s="14"/>
      <c r="CB328" s="14">
        <v>6.5230679432705801E-2</v>
      </c>
      <c r="CC328" s="14">
        <v>7.2160777514863397E-2</v>
      </c>
    </row>
    <row r="329" spans="2:81" x14ac:dyDescent="0.3">
      <c r="B329" t="s">
        <v>106</v>
      </c>
      <c r="C329" s="14">
        <v>3.0225169434704501E-2</v>
      </c>
      <c r="D329" s="14">
        <v>1.51886499354258E-2</v>
      </c>
      <c r="E329" s="14">
        <v>4.67180115814421E-2</v>
      </c>
      <c r="F329" s="14"/>
      <c r="G329" s="14">
        <v>2.9287511938359899E-2</v>
      </c>
      <c r="H329" s="14">
        <v>1.1516610163854401E-2</v>
      </c>
      <c r="I329" s="14">
        <v>1.44513540871065E-2</v>
      </c>
      <c r="J329" s="14">
        <v>7.7041521993705106E-2</v>
      </c>
      <c r="K329" s="14">
        <v>2.6074657847809001E-2</v>
      </c>
      <c r="L329" s="14">
        <v>4.9600841016175998E-2</v>
      </c>
      <c r="M329" s="14"/>
      <c r="N329" s="14">
        <v>1.7618168703114601E-2</v>
      </c>
      <c r="O329" s="14">
        <v>9.7054943629577405E-3</v>
      </c>
      <c r="P329" s="14">
        <v>2.9690483020405101E-2</v>
      </c>
      <c r="Q329" s="14">
        <v>6.64857175709163E-2</v>
      </c>
      <c r="R329" s="14"/>
      <c r="S329" s="14">
        <v>2.66479330498306E-2</v>
      </c>
      <c r="T329" s="14">
        <v>2.5013115192426501E-2</v>
      </c>
      <c r="U329" s="14">
        <v>5.6684599838565899E-2</v>
      </c>
      <c r="V329" s="14">
        <v>0</v>
      </c>
      <c r="W329" s="14">
        <v>3.6649465412687099E-2</v>
      </c>
      <c r="X329" s="14">
        <v>3.7022650215022497E-2</v>
      </c>
      <c r="Y329" s="14">
        <v>3.1709696872679501E-2</v>
      </c>
      <c r="Z329" s="14">
        <v>0</v>
      </c>
      <c r="AA329" s="14">
        <v>4.3576833284618498E-2</v>
      </c>
      <c r="AB329" s="14">
        <v>5.8439298107645199E-2</v>
      </c>
      <c r="AC329" s="14">
        <v>0</v>
      </c>
      <c r="AD329" s="14">
        <v>0</v>
      </c>
      <c r="AE329" s="14"/>
      <c r="AF329" s="14">
        <v>2.5263889417427202E-2</v>
      </c>
      <c r="AG329" s="14">
        <v>1.8898449311605701E-2</v>
      </c>
      <c r="AH329" s="14">
        <v>2.5271882205554898E-2</v>
      </c>
      <c r="AI329" s="14">
        <v>4.7173514020731798E-2</v>
      </c>
      <c r="AJ329" s="14">
        <v>4.80224405453211E-2</v>
      </c>
      <c r="AK329" s="14">
        <v>3.6183938970354802E-2</v>
      </c>
      <c r="AL329" s="14"/>
      <c r="AM329" s="14">
        <v>5.9242642089354002E-2</v>
      </c>
      <c r="AN329" s="14">
        <v>3.65256322073658E-2</v>
      </c>
      <c r="AO329" s="14">
        <v>1.73131641638649E-2</v>
      </c>
      <c r="AP329" s="14">
        <v>2.8707416309662899E-2</v>
      </c>
      <c r="AQ329" s="14">
        <v>0</v>
      </c>
      <c r="AR329" s="14"/>
      <c r="AS329" s="14">
        <v>2.79132688581449E-2</v>
      </c>
      <c r="AT329" s="14">
        <v>0.15703435168732999</v>
      </c>
      <c r="AU329" s="14"/>
      <c r="AV329" s="14">
        <v>5.8981812502205203E-3</v>
      </c>
      <c r="AW329" s="14">
        <v>5.2808865428207202E-2</v>
      </c>
      <c r="AX329" s="14">
        <v>4.45250818866628E-2</v>
      </c>
      <c r="AY329" s="14"/>
      <c r="AZ329" s="14">
        <v>2.1718469742368102E-2</v>
      </c>
      <c r="BA329" s="14">
        <v>2.1701918018480499E-2</v>
      </c>
      <c r="BB329" s="14">
        <v>1.17604352300162E-2</v>
      </c>
      <c r="BC329" s="14"/>
      <c r="BD329" s="14">
        <v>2.74997275761957E-2</v>
      </c>
      <c r="BE329" s="14">
        <v>3.34451724598629E-2</v>
      </c>
      <c r="BF329" s="14"/>
      <c r="BG329" s="14">
        <v>3.1748983346088597E-2</v>
      </c>
      <c r="BH329" s="14">
        <v>2.9712948202883699E-2</v>
      </c>
      <c r="BI329" s="14"/>
      <c r="BJ329" s="14">
        <v>4.4813752047195399E-2</v>
      </c>
      <c r="BK329" s="14">
        <v>2.6093032513789201E-2</v>
      </c>
      <c r="BL329" s="14"/>
      <c r="BM329" s="14">
        <v>4.9934899186521498E-2</v>
      </c>
      <c r="BN329" s="14">
        <v>2.6997881863310001E-2</v>
      </c>
      <c r="BO329" s="14"/>
      <c r="BP329" s="14">
        <v>2.7682262050915198E-2</v>
      </c>
      <c r="BQ329" s="14">
        <v>3.2076779769149098E-2</v>
      </c>
      <c r="BR329" s="14"/>
      <c r="BS329" s="14">
        <v>2.1223190004409E-2</v>
      </c>
      <c r="BT329" s="14">
        <v>3.7906501807549502E-2</v>
      </c>
      <c r="BU329" s="14"/>
      <c r="BV329" s="14">
        <v>1.6472599138903799E-2</v>
      </c>
      <c r="BW329" s="14">
        <v>2.2860264856524998E-2</v>
      </c>
      <c r="BX329" s="14"/>
      <c r="BY329" s="14">
        <v>2.03966789831669E-2</v>
      </c>
      <c r="BZ329" s="14">
        <v>3.2232698097996899E-2</v>
      </c>
      <c r="CA329" s="14"/>
      <c r="CB329" s="14">
        <v>2.7321384696566298E-2</v>
      </c>
      <c r="CC329" s="14">
        <v>2.8837754696728099E-2</v>
      </c>
    </row>
    <row r="330" spans="2:81" x14ac:dyDescent="0.3">
      <c r="B330" t="s">
        <v>127</v>
      </c>
      <c r="C330" s="14">
        <v>0.67654034037782096</v>
      </c>
      <c r="D330" s="14">
        <v>0.66626180293679804</v>
      </c>
      <c r="E330" s="14">
        <v>0.69134624495746999</v>
      </c>
      <c r="F330" s="14"/>
      <c r="G330" s="14">
        <v>0.53379732474941199</v>
      </c>
      <c r="H330" s="14">
        <v>0.73597412704158605</v>
      </c>
      <c r="I330" s="14">
        <v>0.73131944364784296</v>
      </c>
      <c r="J330" s="14">
        <v>0.702516747758272</v>
      </c>
      <c r="K330" s="14">
        <v>0.75933936686697101</v>
      </c>
      <c r="L330" s="14">
        <v>0.68902642660621205</v>
      </c>
      <c r="M330" s="14"/>
      <c r="N330" s="14">
        <v>0.79555754513187904</v>
      </c>
      <c r="O330" s="14">
        <v>0.72859650056356795</v>
      </c>
      <c r="P330" s="14">
        <v>0.62153740192594298</v>
      </c>
      <c r="Q330" s="14">
        <v>0.54253609623993104</v>
      </c>
      <c r="R330" s="14"/>
      <c r="S330" s="14">
        <v>0.82337457306063999</v>
      </c>
      <c r="T330" s="14">
        <v>0.81802068555013796</v>
      </c>
      <c r="U330" s="14">
        <v>0.70376098398002196</v>
      </c>
      <c r="V330" s="14">
        <v>0.66856845409337295</v>
      </c>
      <c r="W330" s="14">
        <v>0.69660555049113804</v>
      </c>
      <c r="X330" s="14">
        <v>0.56022071947505403</v>
      </c>
      <c r="Y330" s="14">
        <v>0.76849803923515203</v>
      </c>
      <c r="Z330" s="14">
        <v>0.51544503851310597</v>
      </c>
      <c r="AA330" s="14">
        <v>0.507442861489521</v>
      </c>
      <c r="AB330" s="14">
        <v>0.445967055030631</v>
      </c>
      <c r="AC330" s="14">
        <v>0.79880424925770399</v>
      </c>
      <c r="AD330" s="14">
        <v>1</v>
      </c>
      <c r="AE330" s="14"/>
      <c r="AF330" s="14">
        <v>0.73927043971332496</v>
      </c>
      <c r="AG330" s="14">
        <v>0.81860538639158498</v>
      </c>
      <c r="AH330" s="14">
        <v>0.63426718377198199</v>
      </c>
      <c r="AI330" s="14">
        <v>0.63317512637436901</v>
      </c>
      <c r="AJ330" s="14">
        <v>0.58836836140673598</v>
      </c>
      <c r="AK330" s="14">
        <v>0.587921351547249</v>
      </c>
      <c r="AL330" s="14"/>
      <c r="AM330" s="14">
        <v>0.67124901062094899</v>
      </c>
      <c r="AN330" s="14">
        <v>0.58381352915192197</v>
      </c>
      <c r="AO330" s="14">
        <v>0.71520764869474696</v>
      </c>
      <c r="AP330" s="14">
        <v>0.73137216074657496</v>
      </c>
      <c r="AQ330" s="14">
        <v>0.86849967844869902</v>
      </c>
      <c r="AR330" s="14"/>
      <c r="AS330" s="14">
        <v>0.68141874831454896</v>
      </c>
      <c r="AT330" s="14">
        <v>0.40895663568768997</v>
      </c>
      <c r="AU330" s="14"/>
      <c r="AV330" s="14">
        <v>0.91265263840946098</v>
      </c>
      <c r="AW330" s="14">
        <v>0.62098986589595195</v>
      </c>
      <c r="AX330" s="14">
        <v>0.45420429821328701</v>
      </c>
      <c r="AY330" s="14"/>
      <c r="AZ330" s="14">
        <v>0.97828153025763198</v>
      </c>
      <c r="BA330" s="14">
        <v>0.82932957722950995</v>
      </c>
      <c r="BB330" s="14">
        <v>0.805352199311127</v>
      </c>
      <c r="BC330" s="14"/>
      <c r="BD330" s="14">
        <v>0.69196069686893602</v>
      </c>
      <c r="BE330" s="14">
        <v>0.65832179192653395</v>
      </c>
      <c r="BF330" s="14"/>
      <c r="BG330" s="14">
        <v>0.69846939727663204</v>
      </c>
      <c r="BH330" s="14">
        <v>0.66916901474976298</v>
      </c>
      <c r="BI330" s="14"/>
      <c r="BJ330" s="14">
        <v>0.62044233782450098</v>
      </c>
      <c r="BK330" s="14">
        <v>0.68421280599679202</v>
      </c>
      <c r="BL330" s="14"/>
      <c r="BM330" s="14">
        <v>0.66497319367946195</v>
      </c>
      <c r="BN330" s="14">
        <v>0.68496533193599995</v>
      </c>
      <c r="BO330" s="14"/>
      <c r="BP330" s="14">
        <v>0.72575802271616296</v>
      </c>
      <c r="BQ330" s="14">
        <v>0.67451684425203795</v>
      </c>
      <c r="BR330" s="14"/>
      <c r="BS330" s="14">
        <v>0.670472994143543</v>
      </c>
      <c r="BT330" s="14">
        <v>0.68171756872048805</v>
      </c>
      <c r="BU330" s="14"/>
      <c r="BV330" s="14">
        <v>0.83489723121819703</v>
      </c>
      <c r="BW330" s="14">
        <v>0.61381166690785305</v>
      </c>
      <c r="BX330" s="14"/>
      <c r="BY330" s="14">
        <v>0.66537871508476798</v>
      </c>
      <c r="BZ330" s="14">
        <v>0.68544252880368495</v>
      </c>
      <c r="CA330" s="14"/>
      <c r="CB330" s="14">
        <v>0.66746430030396398</v>
      </c>
      <c r="CC330" s="14">
        <v>0.693170604172341</v>
      </c>
    </row>
    <row r="331" spans="2:81" x14ac:dyDescent="0.3">
      <c r="B331" t="s">
        <v>256</v>
      </c>
      <c r="C331" s="14">
        <v>0.18659076995030299</v>
      </c>
      <c r="D331" s="14">
        <v>0.19579888795047301</v>
      </c>
      <c r="E331" s="14">
        <v>0.1722103409971</v>
      </c>
      <c r="F331" s="14"/>
      <c r="G331" s="14">
        <v>0.28446831869584899</v>
      </c>
      <c r="H331" s="14">
        <v>0.15476260140130299</v>
      </c>
      <c r="I331" s="14">
        <v>0.163473511876815</v>
      </c>
      <c r="J331" s="14">
        <v>0.13489368340167401</v>
      </c>
      <c r="K331" s="14">
        <v>0.1057391797298</v>
      </c>
      <c r="L331" s="14">
        <v>0.19353910639313299</v>
      </c>
      <c r="M331" s="14"/>
      <c r="N331" s="14">
        <v>5.6278780562797198E-2</v>
      </c>
      <c r="O331" s="14">
        <v>0.18986309015372599</v>
      </c>
      <c r="P331" s="14">
        <v>0.209068825616891</v>
      </c>
      <c r="Q331" s="14">
        <v>0.311024318426108</v>
      </c>
      <c r="R331" s="14"/>
      <c r="S331" s="14">
        <v>9.2627028506709994E-2</v>
      </c>
      <c r="T331" s="14">
        <v>0.12817113708175801</v>
      </c>
      <c r="U331" s="14">
        <v>8.99178385492099E-2</v>
      </c>
      <c r="V331" s="14">
        <v>0.22412238438267901</v>
      </c>
      <c r="W331" s="14">
        <v>0.193591893118578</v>
      </c>
      <c r="X331" s="14">
        <v>0.20521353949128401</v>
      </c>
      <c r="Y331" s="14">
        <v>0.16044488697407899</v>
      </c>
      <c r="Z331" s="14">
        <v>0.37832017255272699</v>
      </c>
      <c r="AA331" s="14">
        <v>0.32266437504885598</v>
      </c>
      <c r="AB331" s="14">
        <v>0.26595988396312198</v>
      </c>
      <c r="AC331" s="14">
        <v>0.103418205410063</v>
      </c>
      <c r="AD331" s="14">
        <v>0</v>
      </c>
      <c r="AE331" s="14"/>
      <c r="AF331" s="14">
        <v>0.134117062229196</v>
      </c>
      <c r="AG331" s="14">
        <v>0.108809005263898</v>
      </c>
      <c r="AH331" s="14">
        <v>0.19998401251174999</v>
      </c>
      <c r="AI331" s="14">
        <v>0.26152108873179303</v>
      </c>
      <c r="AJ331" s="14">
        <v>0.17161064216615701</v>
      </c>
      <c r="AK331" s="14">
        <v>0.234196055028114</v>
      </c>
      <c r="AL331" s="14"/>
      <c r="AM331" s="14">
        <v>0.19206873770431901</v>
      </c>
      <c r="AN331" s="14">
        <v>0.26181733248200301</v>
      </c>
      <c r="AO331" s="14">
        <v>0.14979344120600599</v>
      </c>
      <c r="AP331" s="14">
        <v>0.166155898958573</v>
      </c>
      <c r="AQ331" s="14">
        <v>0</v>
      </c>
      <c r="AR331" s="14"/>
      <c r="AS331" s="14">
        <v>0.185020999763541</v>
      </c>
      <c r="AT331" s="14">
        <v>0.27269363947941799</v>
      </c>
      <c r="AU331" s="14"/>
      <c r="AV331" s="14">
        <v>4.89627222188194E-2</v>
      </c>
      <c r="AW331" s="14">
        <v>0.14090190401925701</v>
      </c>
      <c r="AX331" s="14">
        <v>0.33589910794952299</v>
      </c>
      <c r="AY331" s="14"/>
      <c r="AZ331" s="14">
        <v>0</v>
      </c>
      <c r="BA331" s="14">
        <v>4.2965352425345903E-2</v>
      </c>
      <c r="BB331" s="14">
        <v>0.10706164439723501</v>
      </c>
      <c r="BC331" s="14"/>
      <c r="BD331" s="14">
        <v>0.19349486811026601</v>
      </c>
      <c r="BE331" s="14">
        <v>0.17843384783814401</v>
      </c>
      <c r="BF331" s="14"/>
      <c r="BG331" s="14">
        <v>0.20131003343114601</v>
      </c>
      <c r="BH331" s="14">
        <v>0.18164297467469401</v>
      </c>
      <c r="BI331" s="14"/>
      <c r="BJ331" s="14">
        <v>0.26987537183989802</v>
      </c>
      <c r="BK331" s="14">
        <v>0.173982012647626</v>
      </c>
      <c r="BL331" s="14"/>
      <c r="BM331" s="14">
        <v>0.204858608448031</v>
      </c>
      <c r="BN331" s="14">
        <v>0.18094718095610299</v>
      </c>
      <c r="BO331" s="14"/>
      <c r="BP331" s="14">
        <v>0.16988515984977301</v>
      </c>
      <c r="BQ331" s="14">
        <v>0.198367122040539</v>
      </c>
      <c r="BR331" s="14"/>
      <c r="BS331" s="14">
        <v>0.20129664774266101</v>
      </c>
      <c r="BT331" s="14">
        <v>0.17404233701594399</v>
      </c>
      <c r="BU331" s="14"/>
      <c r="BV331" s="14">
        <v>8.6302019026136101E-2</v>
      </c>
      <c r="BW331" s="14">
        <v>0.24092431093866101</v>
      </c>
      <c r="BX331" s="14"/>
      <c r="BY331" s="14">
        <v>0.173188392454486</v>
      </c>
      <c r="BZ331" s="14">
        <v>0.18813835100885001</v>
      </c>
      <c r="CA331" s="14"/>
      <c r="CB331" s="14">
        <v>0.20437628131581101</v>
      </c>
      <c r="CC331" s="14">
        <v>0.17057120925799801</v>
      </c>
    </row>
    <row r="332" spans="2:81" x14ac:dyDescent="0.3">
      <c r="B332" t="s">
        <v>93</v>
      </c>
      <c r="C332" s="14">
        <v>0.48994957042751902</v>
      </c>
      <c r="D332" s="14">
        <v>0.47046291498632598</v>
      </c>
      <c r="E332" s="14">
        <v>0.51913590396037002</v>
      </c>
      <c r="F332" s="14"/>
      <c r="G332" s="14">
        <v>0.24932900605356201</v>
      </c>
      <c r="H332" s="14">
        <v>0.581211525640282</v>
      </c>
      <c r="I332" s="14">
        <v>0.56784593177102805</v>
      </c>
      <c r="J332" s="14">
        <v>0.56762306435659804</v>
      </c>
      <c r="K332" s="14">
        <v>0.65360018713717105</v>
      </c>
      <c r="L332" s="14">
        <v>0.49548732021307901</v>
      </c>
      <c r="M332" s="14"/>
      <c r="N332" s="14">
        <v>0.73927876456908204</v>
      </c>
      <c r="O332" s="14">
        <v>0.53873341040984102</v>
      </c>
      <c r="P332" s="14">
        <v>0.41246857630905198</v>
      </c>
      <c r="Q332" s="14">
        <v>0.23151177781382301</v>
      </c>
      <c r="R332" s="14"/>
      <c r="S332" s="14">
        <v>0.73074754455392998</v>
      </c>
      <c r="T332" s="14">
        <v>0.68984954846837998</v>
      </c>
      <c r="U332" s="14">
        <v>0.61384314543081198</v>
      </c>
      <c r="V332" s="14">
        <v>0.444446069710694</v>
      </c>
      <c r="W332" s="14">
        <v>0.50301365737255999</v>
      </c>
      <c r="X332" s="14">
        <v>0.35500717998377102</v>
      </c>
      <c r="Y332" s="14">
        <v>0.60805315226107304</v>
      </c>
      <c r="Z332" s="14">
        <v>0.13712486596037801</v>
      </c>
      <c r="AA332" s="14">
        <v>0.184778486440665</v>
      </c>
      <c r="AB332" s="14">
        <v>0.18000717106750999</v>
      </c>
      <c r="AC332" s="14">
        <v>0.69538604384764102</v>
      </c>
      <c r="AD332" s="14">
        <v>1</v>
      </c>
      <c r="AE332" s="14"/>
      <c r="AF332" s="14">
        <v>0.60515337748412901</v>
      </c>
      <c r="AG332" s="14">
        <v>0.70979638112768795</v>
      </c>
      <c r="AH332" s="14">
        <v>0.43428317126023203</v>
      </c>
      <c r="AI332" s="14">
        <v>0.37165403764257698</v>
      </c>
      <c r="AJ332" s="14">
        <v>0.41675771924057903</v>
      </c>
      <c r="AK332" s="14">
        <v>0.35372529651913398</v>
      </c>
      <c r="AL332" s="14"/>
      <c r="AM332" s="14">
        <v>0.47918027291663001</v>
      </c>
      <c r="AN332" s="14">
        <v>0.32199619666991902</v>
      </c>
      <c r="AO332" s="14">
        <v>0.56541420748874105</v>
      </c>
      <c r="AP332" s="14">
        <v>0.56521626178800199</v>
      </c>
      <c r="AQ332" s="14">
        <v>0.86849967844869902</v>
      </c>
      <c r="AR332" s="14"/>
      <c r="AS332" s="14">
        <v>0.49639774855100699</v>
      </c>
      <c r="AT332" s="14">
        <v>0.13626299620827201</v>
      </c>
      <c r="AU332" s="14"/>
      <c r="AV332" s="14">
        <v>0.86368991619064095</v>
      </c>
      <c r="AW332" s="14">
        <v>0.480087961876695</v>
      </c>
      <c r="AX332" s="14">
        <v>0.118305190263764</v>
      </c>
      <c r="AY332" s="14"/>
      <c r="AZ332" s="14">
        <v>0.97828153025763198</v>
      </c>
      <c r="BA332" s="14">
        <v>0.78636422480416401</v>
      </c>
      <c r="BB332" s="14">
        <v>0.69829055491389302</v>
      </c>
      <c r="BC332" s="14"/>
      <c r="BD332" s="14">
        <v>0.49846582875867002</v>
      </c>
      <c r="BE332" s="14">
        <v>0.47988794408838997</v>
      </c>
      <c r="BF332" s="14"/>
      <c r="BG332" s="14">
        <v>0.49715936384548498</v>
      </c>
      <c r="BH332" s="14">
        <v>0.487526040075069</v>
      </c>
      <c r="BI332" s="14"/>
      <c r="BJ332" s="14">
        <v>0.35056696598460202</v>
      </c>
      <c r="BK332" s="14">
        <v>0.51023079334916599</v>
      </c>
      <c r="BL332" s="14"/>
      <c r="BM332" s="14">
        <v>0.46011458523143101</v>
      </c>
      <c r="BN332" s="14">
        <v>0.50401815097989699</v>
      </c>
      <c r="BO332" s="14"/>
      <c r="BP332" s="14">
        <v>0.55587286286638904</v>
      </c>
      <c r="BQ332" s="14">
        <v>0.47614972221149898</v>
      </c>
      <c r="BR332" s="14"/>
      <c r="BS332" s="14">
        <v>0.46917634640088202</v>
      </c>
      <c r="BT332" s="14">
        <v>0.50767523170454398</v>
      </c>
      <c r="BU332" s="14"/>
      <c r="BV332" s="14">
        <v>0.74859521219206104</v>
      </c>
      <c r="BW332" s="14">
        <v>0.37288735596919198</v>
      </c>
      <c r="BX332" s="14"/>
      <c r="BY332" s="14">
        <v>0.49219032263028301</v>
      </c>
      <c r="BZ332" s="14">
        <v>0.49730417779483399</v>
      </c>
      <c r="CA332" s="14"/>
      <c r="CB332" s="14">
        <v>0.46308801898815299</v>
      </c>
      <c r="CC332" s="14">
        <v>0.52259939491434304</v>
      </c>
    </row>
    <row r="333" spans="2:81" x14ac:dyDescent="0.3">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row>
    <row r="334" spans="2:81" x14ac:dyDescent="0.3">
      <c r="B334" s="6" t="s">
        <v>259</v>
      </c>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c r="BV334" s="14"/>
      <c r="BW334" s="14"/>
      <c r="BX334" s="14"/>
      <c r="BY334" s="14"/>
      <c r="BZ334" s="14"/>
      <c r="CA334" s="14"/>
      <c r="CB334" s="14"/>
      <c r="CC334" s="14"/>
    </row>
    <row r="335" spans="2:81" x14ac:dyDescent="0.3">
      <c r="B335" s="24" t="s">
        <v>198</v>
      </c>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row>
    <row r="336" spans="2:81" x14ac:dyDescent="0.3">
      <c r="B336" t="s">
        <v>123</v>
      </c>
      <c r="C336" s="14">
        <v>0.24585700910261099</v>
      </c>
      <c r="D336" s="14">
        <v>0.251221205658196</v>
      </c>
      <c r="E336" s="14">
        <v>0.24135526497513601</v>
      </c>
      <c r="F336" s="14"/>
      <c r="G336" s="14">
        <v>0.234678483703818</v>
      </c>
      <c r="H336" s="14">
        <v>0.21344473675693301</v>
      </c>
      <c r="I336" s="14">
        <v>0.30063909219929003</v>
      </c>
      <c r="J336" s="14">
        <v>0.22628434629998001</v>
      </c>
      <c r="K336" s="14">
        <v>0.255161987078042</v>
      </c>
      <c r="L336" s="14">
        <v>0.25745767805276698</v>
      </c>
      <c r="M336" s="14"/>
      <c r="N336" s="14">
        <v>0.30525535482566502</v>
      </c>
      <c r="O336" s="14">
        <v>0.28455606768707697</v>
      </c>
      <c r="P336" s="14">
        <v>0.19997871157201599</v>
      </c>
      <c r="Q336" s="14">
        <v>0.19099452866677</v>
      </c>
      <c r="R336" s="14"/>
      <c r="S336" s="14">
        <v>0.214689616498736</v>
      </c>
      <c r="T336" s="14">
        <v>0.15797465239108499</v>
      </c>
      <c r="U336" s="14">
        <v>0.35120887383353799</v>
      </c>
      <c r="V336" s="14">
        <v>0.27116791353963199</v>
      </c>
      <c r="W336" s="14">
        <v>0.24193958400273</v>
      </c>
      <c r="X336" s="14">
        <v>0.30392491449409098</v>
      </c>
      <c r="Y336" s="14">
        <v>0.15879296973686399</v>
      </c>
      <c r="Z336" s="14">
        <v>0.249105839606487</v>
      </c>
      <c r="AA336" s="14">
        <v>0.26335406871806799</v>
      </c>
      <c r="AB336" s="14">
        <v>0.24276581833671701</v>
      </c>
      <c r="AC336" s="14">
        <v>0.25402701555019003</v>
      </c>
      <c r="AD336" s="14">
        <v>0.34128487246384498</v>
      </c>
      <c r="AE336" s="14"/>
      <c r="AF336" s="14">
        <v>0.31054880134877599</v>
      </c>
      <c r="AG336" s="14">
        <v>0.28469900652262398</v>
      </c>
      <c r="AH336" s="14">
        <v>0.156676942854442</v>
      </c>
      <c r="AI336" s="14">
        <v>0.174745527115171</v>
      </c>
      <c r="AJ336" s="14">
        <v>0.226588612549565</v>
      </c>
      <c r="AK336" s="14">
        <v>0.23280916059453</v>
      </c>
      <c r="AL336" s="14"/>
      <c r="AM336" s="14">
        <v>0.24743171103470499</v>
      </c>
      <c r="AN336" s="14">
        <v>0.260916184519495</v>
      </c>
      <c r="AO336" s="14">
        <v>0.21849147099331501</v>
      </c>
      <c r="AP336" s="14">
        <v>0.25682343762867199</v>
      </c>
      <c r="AQ336" s="14">
        <v>0.52139512766211105</v>
      </c>
      <c r="AR336" s="14"/>
      <c r="AS336" s="14">
        <v>0.24252317443858401</v>
      </c>
      <c r="AT336" s="14">
        <v>0.42871991064651899</v>
      </c>
      <c r="AU336" s="14"/>
      <c r="AV336" s="14">
        <v>0.34664935515289902</v>
      </c>
      <c r="AW336" s="14">
        <v>0.22848232275479899</v>
      </c>
      <c r="AX336" s="14">
        <v>0.15613074783533001</v>
      </c>
      <c r="AY336" s="14"/>
      <c r="AZ336" s="14">
        <v>0.42067086860078301</v>
      </c>
      <c r="BA336" s="14">
        <v>0.35764083448318001</v>
      </c>
      <c r="BB336" s="14">
        <v>0.28215251044517897</v>
      </c>
      <c r="BC336" s="14"/>
      <c r="BD336" s="14">
        <v>0.220282901838109</v>
      </c>
      <c r="BE336" s="14">
        <v>0.276071817208068</v>
      </c>
      <c r="BF336" s="14"/>
      <c r="BG336" s="14">
        <v>0.232008995789904</v>
      </c>
      <c r="BH336" s="14">
        <v>0.250511938673941</v>
      </c>
      <c r="BI336" s="14"/>
      <c r="BJ336" s="14">
        <v>0.163973530119181</v>
      </c>
      <c r="BK336" s="14">
        <v>0.25425513626394403</v>
      </c>
      <c r="BL336" s="14"/>
      <c r="BM336" s="14">
        <v>0.21619185038281599</v>
      </c>
      <c r="BN336" s="14">
        <v>0.25585539344638902</v>
      </c>
      <c r="BO336" s="14"/>
      <c r="BP336" s="14">
        <v>0.243545030500642</v>
      </c>
      <c r="BQ336" s="14">
        <v>0.25461321773193102</v>
      </c>
      <c r="BR336" s="14"/>
      <c r="BS336" s="14">
        <v>0.25673029883019199</v>
      </c>
      <c r="BT336" s="14">
        <v>0.23657889943456401</v>
      </c>
      <c r="BU336" s="14"/>
      <c r="BV336" s="14">
        <v>0.259620887036078</v>
      </c>
      <c r="BW336" s="14">
        <v>0.25573418921064101</v>
      </c>
      <c r="BX336" s="14"/>
      <c r="BY336" s="14">
        <v>0.22759606721973799</v>
      </c>
      <c r="BZ336" s="14">
        <v>0.25235514501943301</v>
      </c>
      <c r="CA336" s="14"/>
      <c r="CB336" s="14">
        <v>0.246864268274674</v>
      </c>
      <c r="CC336" s="14">
        <v>0.247431149289189</v>
      </c>
    </row>
    <row r="337" spans="2:81" x14ac:dyDescent="0.3">
      <c r="B337" t="s">
        <v>124</v>
      </c>
      <c r="C337" s="14">
        <v>0.27844993396669698</v>
      </c>
      <c r="D337" s="14">
        <v>0.30409389691039401</v>
      </c>
      <c r="E337" s="14">
        <v>0.246714372248061</v>
      </c>
      <c r="F337" s="14"/>
      <c r="G337" s="14">
        <v>0.32641260053254401</v>
      </c>
      <c r="H337" s="14">
        <v>0.26902912569291099</v>
      </c>
      <c r="I337" s="14">
        <v>0.27066892061527198</v>
      </c>
      <c r="J337" s="14">
        <v>0.26107114422530697</v>
      </c>
      <c r="K337" s="14">
        <v>0.332108150223419</v>
      </c>
      <c r="L337" s="14">
        <v>0.17217787426786699</v>
      </c>
      <c r="M337" s="14"/>
      <c r="N337" s="14">
        <v>0.25460956834988202</v>
      </c>
      <c r="O337" s="14">
        <v>0.25936510586421602</v>
      </c>
      <c r="P337" s="14">
        <v>0.32855113386154</v>
      </c>
      <c r="Q337" s="14">
        <v>0.27432959173444899</v>
      </c>
      <c r="R337" s="14"/>
      <c r="S337" s="14">
        <v>0.32162879593548399</v>
      </c>
      <c r="T337" s="14">
        <v>0.33878264893160998</v>
      </c>
      <c r="U337" s="14">
        <v>0.20525880818527201</v>
      </c>
      <c r="V337" s="14">
        <v>0.20581803985122199</v>
      </c>
      <c r="W337" s="14">
        <v>0.359538027863961</v>
      </c>
      <c r="X337" s="14">
        <v>0.12873326047780101</v>
      </c>
      <c r="Y337" s="14">
        <v>0.267942243334226</v>
      </c>
      <c r="Z337" s="14">
        <v>0.210393075772661</v>
      </c>
      <c r="AA337" s="14">
        <v>0.35735717220778601</v>
      </c>
      <c r="AB337" s="14">
        <v>0.30086682442002499</v>
      </c>
      <c r="AC337" s="14">
        <v>0.29811977868150802</v>
      </c>
      <c r="AD337" s="14">
        <v>0</v>
      </c>
      <c r="AE337" s="14"/>
      <c r="AF337" s="14">
        <v>0.30651252617517999</v>
      </c>
      <c r="AG337" s="14">
        <v>0.213942516257497</v>
      </c>
      <c r="AH337" s="14">
        <v>0.23036963183310299</v>
      </c>
      <c r="AI337" s="14">
        <v>0.31486405147197</v>
      </c>
      <c r="AJ337" s="14">
        <v>0.26316701629526301</v>
      </c>
      <c r="AK337" s="14">
        <v>0.30263641637242999</v>
      </c>
      <c r="AL337" s="14"/>
      <c r="AM337" s="14">
        <v>0.27310834270446899</v>
      </c>
      <c r="AN337" s="14">
        <v>0.25769787417773399</v>
      </c>
      <c r="AO337" s="14">
        <v>0.24853249234545299</v>
      </c>
      <c r="AP337" s="14">
        <v>0.26339871613152999</v>
      </c>
      <c r="AQ337" s="14">
        <v>0.39135458130180201</v>
      </c>
      <c r="AR337" s="14"/>
      <c r="AS337" s="14">
        <v>0.28352644776045499</v>
      </c>
      <c r="AT337" s="14">
        <v>0</v>
      </c>
      <c r="AU337" s="14"/>
      <c r="AV337" s="14">
        <v>0.23180538479231499</v>
      </c>
      <c r="AW337" s="14">
        <v>0.230453170728634</v>
      </c>
      <c r="AX337" s="14">
        <v>0.33325801084712098</v>
      </c>
      <c r="AY337" s="14"/>
      <c r="AZ337" s="14">
        <v>0.19891544286031199</v>
      </c>
      <c r="BA337" s="14">
        <v>0.29550085000405402</v>
      </c>
      <c r="BB337" s="14">
        <v>0.205385980575264</v>
      </c>
      <c r="BC337" s="14"/>
      <c r="BD337" s="14">
        <v>0.32123143535077398</v>
      </c>
      <c r="BE337" s="14">
        <v>0.227905262302735</v>
      </c>
      <c r="BF337" s="14"/>
      <c r="BG337" s="14">
        <v>0.34354574344514399</v>
      </c>
      <c r="BH337" s="14">
        <v>0.25656835415677198</v>
      </c>
      <c r="BI337" s="14"/>
      <c r="BJ337" s="14">
        <v>0.42752128560466801</v>
      </c>
      <c r="BK337" s="14">
        <v>0.25477782971874702</v>
      </c>
      <c r="BL337" s="14"/>
      <c r="BM337" s="14">
        <v>0.22046375862162601</v>
      </c>
      <c r="BN337" s="14">
        <v>0.28492197418771897</v>
      </c>
      <c r="BO337" s="14"/>
      <c r="BP337" s="14">
        <v>0.32605213832400798</v>
      </c>
      <c r="BQ337" s="14">
        <v>0.25254637498139199</v>
      </c>
      <c r="BR337" s="14"/>
      <c r="BS337" s="14">
        <v>0.29667312736110701</v>
      </c>
      <c r="BT337" s="14">
        <v>0.26290019777356399</v>
      </c>
      <c r="BU337" s="14"/>
      <c r="BV337" s="14">
        <v>0.33654769851461702</v>
      </c>
      <c r="BW337" s="14">
        <v>0.28293217186264302</v>
      </c>
      <c r="BX337" s="14"/>
      <c r="BY337" s="14">
        <v>0.31694653527030398</v>
      </c>
      <c r="BZ337" s="14">
        <v>0.27637768309028699</v>
      </c>
      <c r="CA337" s="14"/>
      <c r="CB337" s="14">
        <v>0.258778304036616</v>
      </c>
      <c r="CC337" s="14">
        <v>0.29317598085304503</v>
      </c>
    </row>
    <row r="338" spans="2:81" x14ac:dyDescent="0.3">
      <c r="B338" t="s">
        <v>125</v>
      </c>
      <c r="C338" s="14">
        <v>0.242347397805146</v>
      </c>
      <c r="D338" s="14">
        <v>0.23176795221219801</v>
      </c>
      <c r="E338" s="14">
        <v>0.25514199689058997</v>
      </c>
      <c r="F338" s="14"/>
      <c r="G338" s="14">
        <v>0.22449306734590099</v>
      </c>
      <c r="H338" s="14">
        <v>0.278165865216015</v>
      </c>
      <c r="I338" s="14">
        <v>0.20397534287205099</v>
      </c>
      <c r="J338" s="14">
        <v>0.278319371743807</v>
      </c>
      <c r="K338" s="14">
        <v>0.15780232589206</v>
      </c>
      <c r="L338" s="14">
        <v>0.30973749937282402</v>
      </c>
      <c r="M338" s="14"/>
      <c r="N338" s="14">
        <v>0.18702486962016901</v>
      </c>
      <c r="O338" s="14">
        <v>0.25254003168393402</v>
      </c>
      <c r="P338" s="14">
        <v>0.27703990443929499</v>
      </c>
      <c r="Q338" s="14">
        <v>0.248815750029308</v>
      </c>
      <c r="R338" s="14"/>
      <c r="S338" s="14">
        <v>0.22146157478783299</v>
      </c>
      <c r="T338" s="14">
        <v>0.24557488050314599</v>
      </c>
      <c r="U338" s="14">
        <v>0.24142917521476401</v>
      </c>
      <c r="V338" s="14">
        <v>0.242938776581372</v>
      </c>
      <c r="W338" s="14">
        <v>0.21605119808346701</v>
      </c>
      <c r="X338" s="14">
        <v>0.26784279342301498</v>
      </c>
      <c r="Y338" s="14">
        <v>0.41336462298693499</v>
      </c>
      <c r="Z338" s="14">
        <v>0.207416551749566</v>
      </c>
      <c r="AA338" s="14">
        <v>0.198515498092042</v>
      </c>
      <c r="AB338" s="14">
        <v>0.17119302509808701</v>
      </c>
      <c r="AC338" s="14">
        <v>0.30035526891653103</v>
      </c>
      <c r="AD338" s="14">
        <v>0.65871512753615502</v>
      </c>
      <c r="AE338" s="14"/>
      <c r="AF338" s="14">
        <v>0.188220868207853</v>
      </c>
      <c r="AG338" s="14">
        <v>0.34572167441516</v>
      </c>
      <c r="AH338" s="14">
        <v>0.381571295775124</v>
      </c>
      <c r="AI338" s="14">
        <v>0.183199883123982</v>
      </c>
      <c r="AJ338" s="14">
        <v>0.24558154253468401</v>
      </c>
      <c r="AK338" s="14">
        <v>0.16790142889543</v>
      </c>
      <c r="AL338" s="14"/>
      <c r="AM338" s="14">
        <v>0.200598563427277</v>
      </c>
      <c r="AN338" s="14">
        <v>0.18106684013111801</v>
      </c>
      <c r="AO338" s="14">
        <v>0.26966871476577597</v>
      </c>
      <c r="AP338" s="14">
        <v>0.27102404852808598</v>
      </c>
      <c r="AQ338" s="14">
        <v>8.7250291036086794E-2</v>
      </c>
      <c r="AR338" s="14"/>
      <c r="AS338" s="14">
        <v>0.24132208485387799</v>
      </c>
      <c r="AT338" s="14">
        <v>0.29858644987406302</v>
      </c>
      <c r="AU338" s="14"/>
      <c r="AV338" s="14">
        <v>0.215527386472226</v>
      </c>
      <c r="AW338" s="14">
        <v>0.375080886885784</v>
      </c>
      <c r="AX338" s="14">
        <v>0.23771109809218399</v>
      </c>
      <c r="AY338" s="14"/>
      <c r="AZ338" s="14">
        <v>0.23754638116404</v>
      </c>
      <c r="BA338" s="14">
        <v>0.25388715809279599</v>
      </c>
      <c r="BB338" s="14">
        <v>0.25017736035986099</v>
      </c>
      <c r="BC338" s="14"/>
      <c r="BD338" s="14">
        <v>0.22921399851354701</v>
      </c>
      <c r="BE338" s="14">
        <v>0.257863995716614</v>
      </c>
      <c r="BF338" s="14"/>
      <c r="BG338" s="14">
        <v>0.214775349484533</v>
      </c>
      <c r="BH338" s="14">
        <v>0.25161558235779902</v>
      </c>
      <c r="BI338" s="14"/>
      <c r="BJ338" s="14">
        <v>0.24415780313464699</v>
      </c>
      <c r="BK338" s="14">
        <v>0.24721843142175001</v>
      </c>
      <c r="BL338" s="14"/>
      <c r="BM338" s="14">
        <v>0.25517635714169501</v>
      </c>
      <c r="BN338" s="14">
        <v>0.24148890474836801</v>
      </c>
      <c r="BO338" s="14"/>
      <c r="BP338" s="14">
        <v>0.20820386379668199</v>
      </c>
      <c r="BQ338" s="14">
        <v>0.25149475162303703</v>
      </c>
      <c r="BR338" s="14"/>
      <c r="BS338" s="14">
        <v>0.25552101051541798</v>
      </c>
      <c r="BT338" s="14">
        <v>0.231106437018435</v>
      </c>
      <c r="BU338" s="14"/>
      <c r="BV338" s="14">
        <v>0.28544356762880202</v>
      </c>
      <c r="BW338" s="14">
        <v>0.24520956355057499</v>
      </c>
      <c r="BX338" s="14"/>
      <c r="BY338" s="14">
        <v>0.26639474292514698</v>
      </c>
      <c r="BZ338" s="14">
        <v>0.233519186523615</v>
      </c>
      <c r="CA338" s="14"/>
      <c r="CB338" s="14">
        <v>0.24430484335736299</v>
      </c>
      <c r="CC338" s="14">
        <v>0.232999578814688</v>
      </c>
    </row>
    <row r="339" spans="2:81" x14ac:dyDescent="0.3">
      <c r="B339" t="s">
        <v>126</v>
      </c>
      <c r="C339" s="14">
        <v>0.13240850716367999</v>
      </c>
      <c r="D339" s="14">
        <v>0.14667631575072401</v>
      </c>
      <c r="E339" s="14">
        <v>0.11762627816828</v>
      </c>
      <c r="F339" s="14"/>
      <c r="G339" s="14">
        <v>0.12670919291486499</v>
      </c>
      <c r="H339" s="14">
        <v>0.10818679526493601</v>
      </c>
      <c r="I339" s="14">
        <v>0.18730175258521201</v>
      </c>
      <c r="J339" s="14">
        <v>9.5526089029545902E-2</v>
      </c>
      <c r="K339" s="14">
        <v>0.102668838411102</v>
      </c>
      <c r="L339" s="14">
        <v>0.16760713879699901</v>
      </c>
      <c r="M339" s="14"/>
      <c r="N339" s="14">
        <v>0.171335710028372</v>
      </c>
      <c r="O339" s="14">
        <v>9.3798372674136807E-2</v>
      </c>
      <c r="P339" s="14">
        <v>0.116814077916991</v>
      </c>
      <c r="Q339" s="14">
        <v>0.145325520777567</v>
      </c>
      <c r="R339" s="14"/>
      <c r="S339" s="14">
        <v>0.15551634212637599</v>
      </c>
      <c r="T339" s="14">
        <v>0.15646378945765299</v>
      </c>
      <c r="U339" s="14">
        <v>8.6216427216993893E-2</v>
      </c>
      <c r="V339" s="14">
        <v>0.160971201213188</v>
      </c>
      <c r="W339" s="14">
        <v>0.105888584747079</v>
      </c>
      <c r="X339" s="14">
        <v>0.13479001142705099</v>
      </c>
      <c r="Y339" s="14">
        <v>3.7882408139552702E-2</v>
      </c>
      <c r="Z339" s="14">
        <v>0.17579264185881699</v>
      </c>
      <c r="AA339" s="14">
        <v>7.9983205028685903E-2</v>
      </c>
      <c r="AB339" s="14">
        <v>0.230163798833046</v>
      </c>
      <c r="AC339" s="14">
        <v>9.9062758092874598E-2</v>
      </c>
      <c r="AD339" s="14">
        <v>0</v>
      </c>
      <c r="AE339" s="14"/>
      <c r="AF339" s="14">
        <v>0.106439165679426</v>
      </c>
      <c r="AG339" s="14">
        <v>6.8642180800228297E-2</v>
      </c>
      <c r="AH339" s="14">
        <v>0.17290971377252801</v>
      </c>
      <c r="AI339" s="14">
        <v>0.154483589646016</v>
      </c>
      <c r="AJ339" s="14">
        <v>0.186524550026895</v>
      </c>
      <c r="AK339" s="14">
        <v>0.19716070039025799</v>
      </c>
      <c r="AL339" s="14"/>
      <c r="AM339" s="14">
        <v>0.119290226126526</v>
      </c>
      <c r="AN339" s="14">
        <v>0.172297116183488</v>
      </c>
      <c r="AO339" s="14">
        <v>0.163110488437618</v>
      </c>
      <c r="AP339" s="14">
        <v>0.13626458085613399</v>
      </c>
      <c r="AQ339" s="14">
        <v>0</v>
      </c>
      <c r="AR339" s="14"/>
      <c r="AS339" s="14">
        <v>0.13482249090378001</v>
      </c>
      <c r="AT339" s="14">
        <v>0</v>
      </c>
      <c r="AU339" s="14"/>
      <c r="AV339" s="14">
        <v>0.13924941997002399</v>
      </c>
      <c r="AW339" s="14">
        <v>7.3470081990246905E-2</v>
      </c>
      <c r="AX339" s="14">
        <v>0.14363832339204499</v>
      </c>
      <c r="AY339" s="14"/>
      <c r="AZ339" s="14">
        <v>0.103490315706855</v>
      </c>
      <c r="BA339" s="14">
        <v>7.5273084943629803E-2</v>
      </c>
      <c r="BB339" s="14">
        <v>0.15627484657261001</v>
      </c>
      <c r="BC339" s="14"/>
      <c r="BD339" s="14">
        <v>0.14437868146514299</v>
      </c>
      <c r="BE339" s="14">
        <v>0.11826621411052</v>
      </c>
      <c r="BF339" s="14"/>
      <c r="BG339" s="14">
        <v>0.14430168326117801</v>
      </c>
      <c r="BH339" s="14">
        <v>0.12841068481450099</v>
      </c>
      <c r="BI339" s="14"/>
      <c r="BJ339" s="14">
        <v>0.111573634453123</v>
      </c>
      <c r="BK339" s="14">
        <v>0.13931283524198901</v>
      </c>
      <c r="BL339" s="14"/>
      <c r="BM339" s="14">
        <v>0.16968606337324499</v>
      </c>
      <c r="BN339" s="14">
        <v>0.124868838728178</v>
      </c>
      <c r="BO339" s="14"/>
      <c r="BP339" s="14">
        <v>0.14082716999535799</v>
      </c>
      <c r="BQ339" s="14">
        <v>0.130424871597697</v>
      </c>
      <c r="BR339" s="14"/>
      <c r="BS339" s="14">
        <v>0.11540112820795299</v>
      </c>
      <c r="BT339" s="14">
        <v>0.14692079655085799</v>
      </c>
      <c r="BU339" s="14"/>
      <c r="BV339" s="14">
        <v>5.98566951812897E-2</v>
      </c>
      <c r="BW339" s="14">
        <v>0.134541988167764</v>
      </c>
      <c r="BX339" s="14"/>
      <c r="BY339" s="14">
        <v>0.155119766875151</v>
      </c>
      <c r="BZ339" s="14">
        <v>0.12797170453986001</v>
      </c>
      <c r="CA339" s="14"/>
      <c r="CB339" s="14">
        <v>0.141833740980607</v>
      </c>
      <c r="CC339" s="14">
        <v>0.12663273927645799</v>
      </c>
    </row>
    <row r="340" spans="2:81" x14ac:dyDescent="0.3">
      <c r="B340" t="s">
        <v>255</v>
      </c>
      <c r="C340" s="14">
        <v>8.0771615029978899E-2</v>
      </c>
      <c r="D340" s="14">
        <v>5.18363288489272E-2</v>
      </c>
      <c r="E340" s="14">
        <v>0.11263109659857699</v>
      </c>
      <c r="F340" s="14"/>
      <c r="G340" s="14">
        <v>6.8639030296155798E-2</v>
      </c>
      <c r="H340" s="14">
        <v>0.109063850973038</v>
      </c>
      <c r="I340" s="14">
        <v>3.7414891728175498E-2</v>
      </c>
      <c r="J340" s="14">
        <v>9.6038606127052506E-2</v>
      </c>
      <c r="K340" s="14">
        <v>0.12618404054756799</v>
      </c>
      <c r="L340" s="14">
        <v>6.9673188724488494E-2</v>
      </c>
      <c r="M340" s="14"/>
      <c r="N340" s="14">
        <v>6.2367959093199997E-2</v>
      </c>
      <c r="O340" s="14">
        <v>0.109740422090636</v>
      </c>
      <c r="P340" s="14">
        <v>4.7925689189752499E-2</v>
      </c>
      <c r="Q340" s="14">
        <v>0.10911244158964301</v>
      </c>
      <c r="R340" s="14"/>
      <c r="S340" s="14">
        <v>7.2561025407298405E-2</v>
      </c>
      <c r="T340" s="14">
        <v>5.0683028978658499E-2</v>
      </c>
      <c r="U340" s="14">
        <v>5.9202115710866601E-2</v>
      </c>
      <c r="V340" s="14">
        <v>9.5091974483577202E-2</v>
      </c>
      <c r="W340" s="14">
        <v>3.9933139890076803E-2</v>
      </c>
      <c r="X340" s="14">
        <v>0.16470902017804301</v>
      </c>
      <c r="Y340" s="14">
        <v>8.0788396674122007E-2</v>
      </c>
      <c r="Z340" s="14">
        <v>0.15729189101246999</v>
      </c>
      <c r="AA340" s="14">
        <v>0.100790055953418</v>
      </c>
      <c r="AB340" s="14">
        <v>5.5010533312125902E-2</v>
      </c>
      <c r="AC340" s="14">
        <v>4.8435178758896101E-2</v>
      </c>
      <c r="AD340" s="14">
        <v>0</v>
      </c>
      <c r="AE340" s="14"/>
      <c r="AF340" s="14">
        <v>8.0219802596006598E-2</v>
      </c>
      <c r="AG340" s="14">
        <v>8.69946220044895E-2</v>
      </c>
      <c r="AH340" s="14">
        <v>3.0839790188695201E-2</v>
      </c>
      <c r="AI340" s="14">
        <v>0.14139270872214599</v>
      </c>
      <c r="AJ340" s="14">
        <v>2.5139170918069699E-2</v>
      </c>
      <c r="AK340" s="14">
        <v>9.9492293747352301E-2</v>
      </c>
      <c r="AL340" s="14"/>
      <c r="AM340" s="14">
        <v>0.102085890271905</v>
      </c>
      <c r="AN340" s="14">
        <v>0.10381884324143401</v>
      </c>
      <c r="AO340" s="14">
        <v>8.2346278962778505E-2</v>
      </c>
      <c r="AP340" s="14">
        <v>7.2489216855577701E-2</v>
      </c>
      <c r="AQ340" s="14">
        <v>0</v>
      </c>
      <c r="AR340" s="14"/>
      <c r="AS340" s="14">
        <v>7.7272620469039197E-2</v>
      </c>
      <c r="AT340" s="14">
        <v>0.27269363947941799</v>
      </c>
      <c r="AU340" s="14"/>
      <c r="AV340" s="14">
        <v>5.4904874058819997E-2</v>
      </c>
      <c r="AW340" s="14">
        <v>9.2513537640536506E-2</v>
      </c>
      <c r="AX340" s="14">
        <v>0.100912335585017</v>
      </c>
      <c r="AY340" s="14"/>
      <c r="AZ340" s="14">
        <v>3.9376991668009703E-2</v>
      </c>
      <c r="BA340" s="14">
        <v>1.76980724763399E-2</v>
      </c>
      <c r="BB340" s="14">
        <v>8.4099661331501901E-2</v>
      </c>
      <c r="BC340" s="14"/>
      <c r="BD340" s="14">
        <v>6.1458740216179503E-2</v>
      </c>
      <c r="BE340" s="14">
        <v>0.10358902173076399</v>
      </c>
      <c r="BF340" s="14"/>
      <c r="BG340" s="14">
        <v>5.4977706224508198E-2</v>
      </c>
      <c r="BH340" s="14">
        <v>8.9442088270252407E-2</v>
      </c>
      <c r="BI340" s="14"/>
      <c r="BJ340" s="14">
        <v>5.2773746688380599E-2</v>
      </c>
      <c r="BK340" s="14">
        <v>8.0834094333426906E-2</v>
      </c>
      <c r="BL340" s="14"/>
      <c r="BM340" s="14">
        <v>9.0856838092718203E-2</v>
      </c>
      <c r="BN340" s="14">
        <v>7.7582823936527906E-2</v>
      </c>
      <c r="BO340" s="14"/>
      <c r="BP340" s="14">
        <v>5.0614814489184499E-2</v>
      </c>
      <c r="BQ340" s="14">
        <v>9.3736932585731403E-2</v>
      </c>
      <c r="BR340" s="14"/>
      <c r="BS340" s="14">
        <v>6.5020113494012904E-2</v>
      </c>
      <c r="BT340" s="14">
        <v>9.4212272121678306E-2</v>
      </c>
      <c r="BU340" s="14"/>
      <c r="BV340" s="14">
        <v>5.8531151639212901E-2</v>
      </c>
      <c r="BW340" s="14">
        <v>6.7256238761285905E-2</v>
      </c>
      <c r="BX340" s="14"/>
      <c r="BY340" s="14">
        <v>3.3942887709659898E-2</v>
      </c>
      <c r="BZ340" s="14">
        <v>8.6102495977572399E-2</v>
      </c>
      <c r="CA340" s="14"/>
      <c r="CB340" s="14">
        <v>0.10279421949918099</v>
      </c>
      <c r="CC340" s="14">
        <v>6.6801747129548394E-2</v>
      </c>
    </row>
    <row r="341" spans="2:81" x14ac:dyDescent="0.3">
      <c r="B341" t="s">
        <v>106</v>
      </c>
      <c r="C341" s="14">
        <v>2.0165536931886101E-2</v>
      </c>
      <c r="D341" s="14">
        <v>1.4404300619560301E-2</v>
      </c>
      <c r="E341" s="14">
        <v>2.6530991119356799E-2</v>
      </c>
      <c r="F341" s="14"/>
      <c r="G341" s="14">
        <v>1.9067625206715899E-2</v>
      </c>
      <c r="H341" s="14">
        <v>2.2109626096166499E-2</v>
      </c>
      <c r="I341" s="14">
        <v>0</v>
      </c>
      <c r="J341" s="14">
        <v>4.2760442574307798E-2</v>
      </c>
      <c r="K341" s="14">
        <v>2.6074657847809001E-2</v>
      </c>
      <c r="L341" s="14">
        <v>2.3346620785055099E-2</v>
      </c>
      <c r="M341" s="14"/>
      <c r="N341" s="14">
        <v>1.94065380827112E-2</v>
      </c>
      <c r="O341" s="14">
        <v>0</v>
      </c>
      <c r="P341" s="14">
        <v>2.9690483020405101E-2</v>
      </c>
      <c r="Q341" s="14">
        <v>3.14221672022627E-2</v>
      </c>
      <c r="R341" s="14"/>
      <c r="S341" s="14">
        <v>1.4142645244273101E-2</v>
      </c>
      <c r="T341" s="14">
        <v>5.0520999737848203E-2</v>
      </c>
      <c r="U341" s="14">
        <v>5.6684599838565899E-2</v>
      </c>
      <c r="V341" s="14">
        <v>2.4012094331008899E-2</v>
      </c>
      <c r="W341" s="14">
        <v>3.6649465412687099E-2</v>
      </c>
      <c r="X341" s="14">
        <v>0</v>
      </c>
      <c r="Y341" s="14">
        <v>4.1229359128299697E-2</v>
      </c>
      <c r="Z341" s="14">
        <v>0</v>
      </c>
      <c r="AA341" s="14">
        <v>0</v>
      </c>
      <c r="AB341" s="14">
        <v>0</v>
      </c>
      <c r="AC341" s="14">
        <v>0</v>
      </c>
      <c r="AD341" s="14">
        <v>0</v>
      </c>
      <c r="AE341" s="14"/>
      <c r="AF341" s="14">
        <v>8.0588359927585996E-3</v>
      </c>
      <c r="AG341" s="14">
        <v>0</v>
      </c>
      <c r="AH341" s="14">
        <v>2.7632625576107898E-2</v>
      </c>
      <c r="AI341" s="14">
        <v>3.1314239920716302E-2</v>
      </c>
      <c r="AJ341" s="14">
        <v>5.2999107675522801E-2</v>
      </c>
      <c r="AK341" s="14">
        <v>0</v>
      </c>
      <c r="AL341" s="14"/>
      <c r="AM341" s="14">
        <v>5.7485266435117803E-2</v>
      </c>
      <c r="AN341" s="14">
        <v>2.4203141746730699E-2</v>
      </c>
      <c r="AO341" s="14">
        <v>1.78505544950592E-2</v>
      </c>
      <c r="AP341" s="14">
        <v>0</v>
      </c>
      <c r="AQ341" s="14">
        <v>0</v>
      </c>
      <c r="AR341" s="14"/>
      <c r="AS341" s="14">
        <v>2.05331815742637E-2</v>
      </c>
      <c r="AT341" s="14">
        <v>0</v>
      </c>
      <c r="AU341" s="14"/>
      <c r="AV341" s="14">
        <v>1.18635795537152E-2</v>
      </c>
      <c r="AW341" s="14">
        <v>0</v>
      </c>
      <c r="AX341" s="14">
        <v>2.83494842483029E-2</v>
      </c>
      <c r="AY341" s="14"/>
      <c r="AZ341" s="14">
        <v>0</v>
      </c>
      <c r="BA341" s="14">
        <v>0</v>
      </c>
      <c r="BB341" s="14">
        <v>2.1909640715583701E-2</v>
      </c>
      <c r="BC341" s="14"/>
      <c r="BD341" s="14">
        <v>2.3434242616248099E-2</v>
      </c>
      <c r="BE341" s="14">
        <v>1.6303688931299298E-2</v>
      </c>
      <c r="BF341" s="14"/>
      <c r="BG341" s="14">
        <v>1.03905217947322E-2</v>
      </c>
      <c r="BH341" s="14">
        <v>2.3451351726733599E-2</v>
      </c>
      <c r="BI341" s="14"/>
      <c r="BJ341" s="14">
        <v>0</v>
      </c>
      <c r="BK341" s="14">
        <v>2.3601673020143401E-2</v>
      </c>
      <c r="BL341" s="14"/>
      <c r="BM341" s="14">
        <v>4.7625132387899297E-2</v>
      </c>
      <c r="BN341" s="14">
        <v>1.52820649528189E-2</v>
      </c>
      <c r="BO341" s="14"/>
      <c r="BP341" s="14">
        <v>3.0756982894125599E-2</v>
      </c>
      <c r="BQ341" s="14">
        <v>1.71838514802106E-2</v>
      </c>
      <c r="BR341" s="14"/>
      <c r="BS341" s="14">
        <v>1.0654321591316299E-2</v>
      </c>
      <c r="BT341" s="14">
        <v>2.8281397100900201E-2</v>
      </c>
      <c r="BU341" s="14"/>
      <c r="BV341" s="14">
        <v>0</v>
      </c>
      <c r="BW341" s="14">
        <v>1.4325848447091E-2</v>
      </c>
      <c r="BX341" s="14"/>
      <c r="BY341" s="14">
        <v>0</v>
      </c>
      <c r="BZ341" s="14">
        <v>2.3673784849232202E-2</v>
      </c>
      <c r="CA341" s="14"/>
      <c r="CB341" s="14">
        <v>5.4246238515585996E-3</v>
      </c>
      <c r="CC341" s="14">
        <v>3.29588046370708E-2</v>
      </c>
    </row>
    <row r="342" spans="2:81" x14ac:dyDescent="0.3">
      <c r="B342" t="s">
        <v>127</v>
      </c>
      <c r="C342" s="14">
        <v>0.52430694306930803</v>
      </c>
      <c r="D342" s="14">
        <v>0.55531510256858996</v>
      </c>
      <c r="E342" s="14">
        <v>0.48806963722319702</v>
      </c>
      <c r="F342" s="14"/>
      <c r="G342" s="14">
        <v>0.561091084236363</v>
      </c>
      <c r="H342" s="14">
        <v>0.48247386244984403</v>
      </c>
      <c r="I342" s="14">
        <v>0.57130801281456201</v>
      </c>
      <c r="J342" s="14">
        <v>0.48735549052528698</v>
      </c>
      <c r="K342" s="14">
        <v>0.58727013730146105</v>
      </c>
      <c r="L342" s="14">
        <v>0.429635552320634</v>
      </c>
      <c r="M342" s="14"/>
      <c r="N342" s="14">
        <v>0.55986492317554704</v>
      </c>
      <c r="O342" s="14">
        <v>0.54392117355129399</v>
      </c>
      <c r="P342" s="14">
        <v>0.52852984543355597</v>
      </c>
      <c r="Q342" s="14">
        <v>0.46532412040122001</v>
      </c>
      <c r="R342" s="14"/>
      <c r="S342" s="14">
        <v>0.53631841243421896</v>
      </c>
      <c r="T342" s="14">
        <v>0.49675730132269502</v>
      </c>
      <c r="U342" s="14">
        <v>0.55646768201881003</v>
      </c>
      <c r="V342" s="14">
        <v>0.47698595339085398</v>
      </c>
      <c r="W342" s="14">
        <v>0.60147761186669102</v>
      </c>
      <c r="X342" s="14">
        <v>0.43265817497189102</v>
      </c>
      <c r="Y342" s="14">
        <v>0.42673521307109002</v>
      </c>
      <c r="Z342" s="14">
        <v>0.459498915379147</v>
      </c>
      <c r="AA342" s="14">
        <v>0.62071124092585395</v>
      </c>
      <c r="AB342" s="14">
        <v>0.54363264275674095</v>
      </c>
      <c r="AC342" s="14">
        <v>0.55214679423169799</v>
      </c>
      <c r="AD342" s="14">
        <v>0.34128487246384498</v>
      </c>
      <c r="AE342" s="14"/>
      <c r="AF342" s="14">
        <v>0.61706132752395604</v>
      </c>
      <c r="AG342" s="14">
        <v>0.49864152278012203</v>
      </c>
      <c r="AH342" s="14">
        <v>0.387046574687545</v>
      </c>
      <c r="AI342" s="14">
        <v>0.48960957858714099</v>
      </c>
      <c r="AJ342" s="14">
        <v>0.48975562884482798</v>
      </c>
      <c r="AK342" s="14">
        <v>0.53544557696696005</v>
      </c>
      <c r="AL342" s="14"/>
      <c r="AM342" s="14">
        <v>0.520540053739174</v>
      </c>
      <c r="AN342" s="14">
        <v>0.51861405869722899</v>
      </c>
      <c r="AO342" s="14">
        <v>0.467023963338768</v>
      </c>
      <c r="AP342" s="14">
        <v>0.52022215376020198</v>
      </c>
      <c r="AQ342" s="14">
        <v>0.91274970896391305</v>
      </c>
      <c r="AR342" s="14"/>
      <c r="AS342" s="14">
        <v>0.52604962219903895</v>
      </c>
      <c r="AT342" s="14">
        <v>0.42871991064651899</v>
      </c>
      <c r="AU342" s="14"/>
      <c r="AV342" s="14">
        <v>0.57845473994521401</v>
      </c>
      <c r="AW342" s="14">
        <v>0.45893549348343299</v>
      </c>
      <c r="AX342" s="14">
        <v>0.48938875868245102</v>
      </c>
      <c r="AY342" s="14"/>
      <c r="AZ342" s="14">
        <v>0.619586311461095</v>
      </c>
      <c r="BA342" s="14">
        <v>0.65314168448723398</v>
      </c>
      <c r="BB342" s="14">
        <v>0.487538491020443</v>
      </c>
      <c r="BC342" s="14"/>
      <c r="BD342" s="14">
        <v>0.54151433718888198</v>
      </c>
      <c r="BE342" s="14">
        <v>0.50397707951080295</v>
      </c>
      <c r="BF342" s="14"/>
      <c r="BG342" s="14">
        <v>0.57555473923504796</v>
      </c>
      <c r="BH342" s="14">
        <v>0.50708029283071399</v>
      </c>
      <c r="BI342" s="14"/>
      <c r="BJ342" s="14">
        <v>0.59149481572384899</v>
      </c>
      <c r="BK342" s="14">
        <v>0.50903296598269099</v>
      </c>
      <c r="BL342" s="14"/>
      <c r="BM342" s="14">
        <v>0.436655609004442</v>
      </c>
      <c r="BN342" s="14">
        <v>0.540777367634108</v>
      </c>
      <c r="BO342" s="14"/>
      <c r="BP342" s="14">
        <v>0.56959716882464995</v>
      </c>
      <c r="BQ342" s="14">
        <v>0.507159592713324</v>
      </c>
      <c r="BR342" s="14"/>
      <c r="BS342" s="14">
        <v>0.55340342619129901</v>
      </c>
      <c r="BT342" s="14">
        <v>0.499479097208128</v>
      </c>
      <c r="BU342" s="14"/>
      <c r="BV342" s="14">
        <v>0.59616858555069496</v>
      </c>
      <c r="BW342" s="14">
        <v>0.53866636107328403</v>
      </c>
      <c r="BX342" s="14"/>
      <c r="BY342" s="14">
        <v>0.54454260249004205</v>
      </c>
      <c r="BZ342" s="14">
        <v>0.52873282810972</v>
      </c>
      <c r="CA342" s="14"/>
      <c r="CB342" s="14">
        <v>0.50564257231128995</v>
      </c>
      <c r="CC342" s="14">
        <v>0.54060713014223405</v>
      </c>
    </row>
    <row r="343" spans="2:81" x14ac:dyDescent="0.3">
      <c r="B343" t="s">
        <v>256</v>
      </c>
      <c r="C343" s="14">
        <v>0.21318012219365901</v>
      </c>
      <c r="D343" s="14">
        <v>0.19851264459965201</v>
      </c>
      <c r="E343" s="14">
        <v>0.23025737476685701</v>
      </c>
      <c r="F343" s="14"/>
      <c r="G343" s="14">
        <v>0.19534822321101999</v>
      </c>
      <c r="H343" s="14">
        <v>0.21725064623797399</v>
      </c>
      <c r="I343" s="14">
        <v>0.224716644313388</v>
      </c>
      <c r="J343" s="14">
        <v>0.19156469515659799</v>
      </c>
      <c r="K343" s="14">
        <v>0.22885287895866999</v>
      </c>
      <c r="L343" s="14">
        <v>0.23728032752148701</v>
      </c>
      <c r="M343" s="14"/>
      <c r="N343" s="14">
        <v>0.23370366912157201</v>
      </c>
      <c r="O343" s="14">
        <v>0.20353879476477299</v>
      </c>
      <c r="P343" s="14">
        <v>0.16473976710674401</v>
      </c>
      <c r="Q343" s="14">
        <v>0.25443796236721</v>
      </c>
      <c r="R343" s="14"/>
      <c r="S343" s="14">
        <v>0.228077367533675</v>
      </c>
      <c r="T343" s="14">
        <v>0.207146818436311</v>
      </c>
      <c r="U343" s="14">
        <v>0.14541854292786</v>
      </c>
      <c r="V343" s="14">
        <v>0.25606317569676501</v>
      </c>
      <c r="W343" s="14">
        <v>0.14582172463715601</v>
      </c>
      <c r="X343" s="14">
        <v>0.299499031605094</v>
      </c>
      <c r="Y343" s="14">
        <v>0.11867080481367499</v>
      </c>
      <c r="Z343" s="14">
        <v>0.33308453287128698</v>
      </c>
      <c r="AA343" s="14">
        <v>0.180773260982104</v>
      </c>
      <c r="AB343" s="14">
        <v>0.28517433214517202</v>
      </c>
      <c r="AC343" s="14">
        <v>0.14749793685177101</v>
      </c>
      <c r="AD343" s="14">
        <v>0</v>
      </c>
      <c r="AE343" s="14"/>
      <c r="AF343" s="14">
        <v>0.18665896827543199</v>
      </c>
      <c r="AG343" s="14">
        <v>0.15563680280471801</v>
      </c>
      <c r="AH343" s="14">
        <v>0.20374950396122299</v>
      </c>
      <c r="AI343" s="14">
        <v>0.29587629836816098</v>
      </c>
      <c r="AJ343" s="14">
        <v>0.21166372094496499</v>
      </c>
      <c r="AK343" s="14">
        <v>0.29665299413760998</v>
      </c>
      <c r="AL343" s="14"/>
      <c r="AM343" s="14">
        <v>0.22137611639843099</v>
      </c>
      <c r="AN343" s="14">
        <v>0.27611595942492301</v>
      </c>
      <c r="AO343" s="14">
        <v>0.24545676740039701</v>
      </c>
      <c r="AP343" s="14">
        <v>0.20875379771171201</v>
      </c>
      <c r="AQ343" s="14">
        <v>0</v>
      </c>
      <c r="AR343" s="14"/>
      <c r="AS343" s="14">
        <v>0.212095111372819</v>
      </c>
      <c r="AT343" s="14">
        <v>0.27269363947941799</v>
      </c>
      <c r="AU343" s="14"/>
      <c r="AV343" s="14">
        <v>0.19415429402884399</v>
      </c>
      <c r="AW343" s="14">
        <v>0.16598361963078301</v>
      </c>
      <c r="AX343" s="14">
        <v>0.24455065897706299</v>
      </c>
      <c r="AY343" s="14"/>
      <c r="AZ343" s="14">
        <v>0.142867307374865</v>
      </c>
      <c r="BA343" s="14">
        <v>9.2971157419969697E-2</v>
      </c>
      <c r="BB343" s="14">
        <v>0.24037450790411199</v>
      </c>
      <c r="BC343" s="14"/>
      <c r="BD343" s="14">
        <v>0.20583742168132299</v>
      </c>
      <c r="BE343" s="14">
        <v>0.221855235841284</v>
      </c>
      <c r="BF343" s="14"/>
      <c r="BG343" s="14">
        <v>0.19927938948568599</v>
      </c>
      <c r="BH343" s="14">
        <v>0.21785277308475301</v>
      </c>
      <c r="BI343" s="14"/>
      <c r="BJ343" s="14">
        <v>0.16434738114150299</v>
      </c>
      <c r="BK343" s="14">
        <v>0.22014692957541601</v>
      </c>
      <c r="BL343" s="14"/>
      <c r="BM343" s="14">
        <v>0.26054290146596398</v>
      </c>
      <c r="BN343" s="14">
        <v>0.20245166266470499</v>
      </c>
      <c r="BO343" s="14"/>
      <c r="BP343" s="14">
        <v>0.191441984484542</v>
      </c>
      <c r="BQ343" s="14">
        <v>0.22416180418342799</v>
      </c>
      <c r="BR343" s="14"/>
      <c r="BS343" s="14">
        <v>0.180421241701966</v>
      </c>
      <c r="BT343" s="14">
        <v>0.24113306867253601</v>
      </c>
      <c r="BU343" s="14"/>
      <c r="BV343" s="14">
        <v>0.118387846820503</v>
      </c>
      <c r="BW343" s="14">
        <v>0.20179822692905</v>
      </c>
      <c r="BX343" s="14"/>
      <c r="BY343" s="14">
        <v>0.189062654584811</v>
      </c>
      <c r="BZ343" s="14">
        <v>0.21407420051743201</v>
      </c>
      <c r="CA343" s="14"/>
      <c r="CB343" s="14">
        <v>0.24462796047978799</v>
      </c>
      <c r="CC343" s="14">
        <v>0.19343448640600699</v>
      </c>
    </row>
    <row r="344" spans="2:81" x14ac:dyDescent="0.3">
      <c r="B344" t="s">
        <v>93</v>
      </c>
      <c r="C344" s="14">
        <v>0.31112682087564902</v>
      </c>
      <c r="D344" s="14">
        <v>0.356802457968938</v>
      </c>
      <c r="E344" s="14">
        <v>0.25781226245634098</v>
      </c>
      <c r="F344" s="14"/>
      <c r="G344" s="14">
        <v>0.36574286102534198</v>
      </c>
      <c r="H344" s="14">
        <v>0.26522321621187001</v>
      </c>
      <c r="I344" s="14">
        <v>0.346591368501174</v>
      </c>
      <c r="J344" s="14">
        <v>0.29579079536868902</v>
      </c>
      <c r="K344" s="14">
        <v>0.35841725834279198</v>
      </c>
      <c r="L344" s="14">
        <v>0.19235522479914699</v>
      </c>
      <c r="M344" s="14"/>
      <c r="N344" s="14">
        <v>0.326161254053975</v>
      </c>
      <c r="O344" s="14">
        <v>0.340382378786521</v>
      </c>
      <c r="P344" s="14">
        <v>0.36379007832681198</v>
      </c>
      <c r="Q344" s="14">
        <v>0.21088615803401001</v>
      </c>
      <c r="R344" s="14"/>
      <c r="S344" s="14">
        <v>0.30824104490054499</v>
      </c>
      <c r="T344" s="14">
        <v>0.28961048288638402</v>
      </c>
      <c r="U344" s="14">
        <v>0.41104913909094898</v>
      </c>
      <c r="V344" s="14">
        <v>0.220922777694089</v>
      </c>
      <c r="W344" s="14">
        <v>0.45565588722953498</v>
      </c>
      <c r="X344" s="14">
        <v>0.13315914336679799</v>
      </c>
      <c r="Y344" s="14">
        <v>0.30806440825741499</v>
      </c>
      <c r="Z344" s="14">
        <v>0.12641438250786</v>
      </c>
      <c r="AA344" s="14">
        <v>0.43993797994375</v>
      </c>
      <c r="AB344" s="14">
        <v>0.25845831061156899</v>
      </c>
      <c r="AC344" s="14">
        <v>0.40464885737992701</v>
      </c>
      <c r="AD344" s="14">
        <v>0.34128487246384498</v>
      </c>
      <c r="AE344" s="14"/>
      <c r="AF344" s="14">
        <v>0.43040235924852299</v>
      </c>
      <c r="AG344" s="14">
        <v>0.34300471997540399</v>
      </c>
      <c r="AH344" s="14">
        <v>0.18329707072632201</v>
      </c>
      <c r="AI344" s="14">
        <v>0.19373328021897901</v>
      </c>
      <c r="AJ344" s="14">
        <v>0.27809190789986299</v>
      </c>
      <c r="AK344" s="14">
        <v>0.23879258282934901</v>
      </c>
      <c r="AL344" s="14"/>
      <c r="AM344" s="14">
        <v>0.29916393734074298</v>
      </c>
      <c r="AN344" s="14">
        <v>0.24249809927230701</v>
      </c>
      <c r="AO344" s="14">
        <v>0.22156719593837099</v>
      </c>
      <c r="AP344" s="14">
        <v>0.31146835604848899</v>
      </c>
      <c r="AQ344" s="14">
        <v>0.91274970896391305</v>
      </c>
      <c r="AR344" s="14"/>
      <c r="AS344" s="14">
        <v>0.31395451082622</v>
      </c>
      <c r="AT344" s="14">
        <v>0.15602627116710099</v>
      </c>
      <c r="AU344" s="14"/>
      <c r="AV344" s="14">
        <v>0.38430044591637003</v>
      </c>
      <c r="AW344" s="14">
        <v>0.29295187385264898</v>
      </c>
      <c r="AX344" s="14">
        <v>0.244838099705388</v>
      </c>
      <c r="AY344" s="14"/>
      <c r="AZ344" s="14">
        <v>0.47671900408623102</v>
      </c>
      <c r="BA344" s="14">
        <v>0.560170527067264</v>
      </c>
      <c r="BB344" s="14">
        <v>0.24716398311633</v>
      </c>
      <c r="BC344" s="14"/>
      <c r="BD344" s="14">
        <v>0.33567691550756001</v>
      </c>
      <c r="BE344" s="14">
        <v>0.28212184366951998</v>
      </c>
      <c r="BF344" s="14"/>
      <c r="BG344" s="14">
        <v>0.376275349749362</v>
      </c>
      <c r="BH344" s="14">
        <v>0.289227519745961</v>
      </c>
      <c r="BI344" s="14"/>
      <c r="BJ344" s="14">
        <v>0.427147434582346</v>
      </c>
      <c r="BK344" s="14">
        <v>0.288886036407276</v>
      </c>
      <c r="BL344" s="14"/>
      <c r="BM344" s="14">
        <v>0.17611270753847799</v>
      </c>
      <c r="BN344" s="14">
        <v>0.33832570496940201</v>
      </c>
      <c r="BO344" s="14"/>
      <c r="BP344" s="14">
        <v>0.37815518434010797</v>
      </c>
      <c r="BQ344" s="14">
        <v>0.28299778852989599</v>
      </c>
      <c r="BR344" s="14"/>
      <c r="BS344" s="14">
        <v>0.37298218448933301</v>
      </c>
      <c r="BT344" s="14">
        <v>0.25834602853559202</v>
      </c>
      <c r="BU344" s="14"/>
      <c r="BV344" s="14">
        <v>0.477780738730193</v>
      </c>
      <c r="BW344" s="14">
        <v>0.336868134144234</v>
      </c>
      <c r="BX344" s="14"/>
      <c r="BY344" s="14">
        <v>0.35547994790523102</v>
      </c>
      <c r="BZ344" s="14">
        <v>0.31465862759228802</v>
      </c>
      <c r="CA344" s="14"/>
      <c r="CB344" s="14">
        <v>0.26101461183150199</v>
      </c>
      <c r="CC344" s="14">
        <v>0.34717264373622703</v>
      </c>
    </row>
    <row r="345" spans="2:81" x14ac:dyDescent="0.3">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c r="BY345" s="14"/>
      <c r="BZ345" s="14"/>
      <c r="CA345" s="14"/>
      <c r="CB345" s="14"/>
      <c r="CC345" s="14"/>
    </row>
    <row r="346" spans="2:81" x14ac:dyDescent="0.3">
      <c r="B346" s="6" t="s">
        <v>260</v>
      </c>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c r="BX346" s="14"/>
      <c r="BY346" s="14"/>
      <c r="BZ346" s="14"/>
      <c r="CA346" s="14"/>
      <c r="CB346" s="14"/>
      <c r="CC346" s="14"/>
    </row>
    <row r="347" spans="2:81" x14ac:dyDescent="0.3">
      <c r="B347" s="24" t="s">
        <v>198</v>
      </c>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c r="BY347" s="14"/>
      <c r="BZ347" s="14"/>
      <c r="CA347" s="14"/>
      <c r="CB347" s="14"/>
      <c r="CC347" s="14"/>
    </row>
    <row r="348" spans="2:81" x14ac:dyDescent="0.3">
      <c r="B348" t="s">
        <v>123</v>
      </c>
      <c r="C348" s="14">
        <v>0.182580091806754</v>
      </c>
      <c r="D348" s="14">
        <v>0.20702639993119701</v>
      </c>
      <c r="E348" s="14">
        <v>0.15701389768757401</v>
      </c>
      <c r="F348" s="14"/>
      <c r="G348" s="14">
        <v>0.15198366720485401</v>
      </c>
      <c r="H348" s="14">
        <v>0.241701526246238</v>
      </c>
      <c r="I348" s="14">
        <v>0.23857816564734699</v>
      </c>
      <c r="J348" s="14">
        <v>8.4750624925704399E-2</v>
      </c>
      <c r="K348" s="14">
        <v>0.15445819112447701</v>
      </c>
      <c r="L348" s="14">
        <v>0.16804527740640801</v>
      </c>
      <c r="M348" s="14"/>
      <c r="N348" s="14">
        <v>0.25444760350842299</v>
      </c>
      <c r="O348" s="14">
        <v>0.15260571634503101</v>
      </c>
      <c r="P348" s="14">
        <v>0.126231857777202</v>
      </c>
      <c r="Q348" s="14">
        <v>0.18146123324504701</v>
      </c>
      <c r="R348" s="14"/>
      <c r="S348" s="14">
        <v>0.188519624092917</v>
      </c>
      <c r="T348" s="14">
        <v>0.21598813771525499</v>
      </c>
      <c r="U348" s="14">
        <v>0.11911374319305899</v>
      </c>
      <c r="V348" s="14">
        <v>0.146234768118744</v>
      </c>
      <c r="W348" s="14">
        <v>0.21143558564345299</v>
      </c>
      <c r="X348" s="14">
        <v>0.21328061212157301</v>
      </c>
      <c r="Y348" s="14">
        <v>0.119445592818775</v>
      </c>
      <c r="Z348" s="14">
        <v>0.25151709150533302</v>
      </c>
      <c r="AA348" s="14">
        <v>0.15090374148562599</v>
      </c>
      <c r="AB348" s="14">
        <v>0.13492870476735</v>
      </c>
      <c r="AC348" s="14">
        <v>0.30209369640641098</v>
      </c>
      <c r="AD348" s="14">
        <v>0.686781372434352</v>
      </c>
      <c r="AE348" s="14"/>
      <c r="AF348" s="14">
        <v>0.21835922032306401</v>
      </c>
      <c r="AG348" s="14">
        <v>0.20622556955171401</v>
      </c>
      <c r="AH348" s="14">
        <v>0.12959060376842099</v>
      </c>
      <c r="AI348" s="14">
        <v>0.17998110897134501</v>
      </c>
      <c r="AJ348" s="14">
        <v>0.130090775616022</v>
      </c>
      <c r="AK348" s="14">
        <v>0.197312026626282</v>
      </c>
      <c r="AL348" s="14"/>
      <c r="AM348" s="14">
        <v>0.28014665714753001</v>
      </c>
      <c r="AN348" s="14">
        <v>8.1315163549069702E-2</v>
      </c>
      <c r="AO348" s="14">
        <v>0.18997978232302001</v>
      </c>
      <c r="AP348" s="14">
        <v>0.18832466068950601</v>
      </c>
      <c r="AQ348" s="14">
        <v>0.45946683793442999</v>
      </c>
      <c r="AR348" s="14"/>
      <c r="AS348" s="14">
        <v>0.18304582473130701</v>
      </c>
      <c r="AT348" s="14">
        <v>0.15703435168732999</v>
      </c>
      <c r="AU348" s="14"/>
      <c r="AV348" s="14">
        <v>0.27189458916974901</v>
      </c>
      <c r="AW348" s="14">
        <v>0.165810842830905</v>
      </c>
      <c r="AX348" s="14">
        <v>9.6569798506221299E-2</v>
      </c>
      <c r="AY348" s="14"/>
      <c r="AZ348" s="14">
        <v>0.39889227188952497</v>
      </c>
      <c r="BA348" s="14">
        <v>0.26680374951518898</v>
      </c>
      <c r="BB348" s="14">
        <v>0.19359671472871001</v>
      </c>
      <c r="BC348" s="14"/>
      <c r="BD348" s="14">
        <v>0.17197700470893801</v>
      </c>
      <c r="BE348" s="14">
        <v>0.19510722476480799</v>
      </c>
      <c r="BF348" s="14"/>
      <c r="BG348" s="14">
        <v>0.18765214525738799</v>
      </c>
      <c r="BH348" s="14">
        <v>0.18087515037858101</v>
      </c>
      <c r="BI348" s="14"/>
      <c r="BJ348" s="14">
        <v>0.101762149449281</v>
      </c>
      <c r="BK348" s="14">
        <v>0.19288516854815899</v>
      </c>
      <c r="BL348" s="14"/>
      <c r="BM348" s="14">
        <v>0.18714089783851701</v>
      </c>
      <c r="BN348" s="14">
        <v>0.184931597696917</v>
      </c>
      <c r="BO348" s="14"/>
      <c r="BP348" s="14">
        <v>0.18519801813708101</v>
      </c>
      <c r="BQ348" s="14">
        <v>0.184212119226528</v>
      </c>
      <c r="BR348" s="14"/>
      <c r="BS348" s="14">
        <v>0.16410070900394499</v>
      </c>
      <c r="BT348" s="14">
        <v>0.19834843280914599</v>
      </c>
      <c r="BU348" s="14"/>
      <c r="BV348" s="14">
        <v>0.120598899330165</v>
      </c>
      <c r="BW348" s="14">
        <v>0.17909162711385601</v>
      </c>
      <c r="BX348" s="14"/>
      <c r="BY348" s="14">
        <v>0.27113895514500103</v>
      </c>
      <c r="BZ348" s="14">
        <v>0.17112993136813301</v>
      </c>
      <c r="CA348" s="14"/>
      <c r="CB348" s="14">
        <v>0.183291255891326</v>
      </c>
      <c r="CC348" s="14">
        <v>0.19047529002938901</v>
      </c>
    </row>
    <row r="349" spans="2:81" x14ac:dyDescent="0.3">
      <c r="B349" t="s">
        <v>124</v>
      </c>
      <c r="C349" s="14">
        <v>0.23843873341180499</v>
      </c>
      <c r="D349" s="14">
        <v>0.248555808601859</v>
      </c>
      <c r="E349" s="14">
        <v>0.22873528295277601</v>
      </c>
      <c r="F349" s="14"/>
      <c r="G349" s="14">
        <v>0.24646925652159499</v>
      </c>
      <c r="H349" s="14">
        <v>0.27746590498693902</v>
      </c>
      <c r="I349" s="14">
        <v>0.226753129596165</v>
      </c>
      <c r="J349" s="14">
        <v>0.23789680594964999</v>
      </c>
      <c r="K349" s="14">
        <v>0.201656091012862</v>
      </c>
      <c r="L349" s="14">
        <v>0.19108490435716999</v>
      </c>
      <c r="M349" s="14"/>
      <c r="N349" s="14">
        <v>0.26242830864892402</v>
      </c>
      <c r="O349" s="14">
        <v>0.253656756751792</v>
      </c>
      <c r="P349" s="14">
        <v>0.23742492604139401</v>
      </c>
      <c r="Q349" s="14">
        <v>0.19941427325577399</v>
      </c>
      <c r="R349" s="14"/>
      <c r="S349" s="14">
        <v>0.35020411316501998</v>
      </c>
      <c r="T349" s="14">
        <v>0.178385664123619</v>
      </c>
      <c r="U349" s="14">
        <v>0.20142398671633699</v>
      </c>
      <c r="V349" s="14">
        <v>0.236005340551698</v>
      </c>
      <c r="W349" s="14">
        <v>0.43194584950648901</v>
      </c>
      <c r="X349" s="14">
        <v>0.18985875783748299</v>
      </c>
      <c r="Y349" s="14">
        <v>0.244271641009316</v>
      </c>
      <c r="Z349" s="14">
        <v>0.10596106720124</v>
      </c>
      <c r="AA349" s="14">
        <v>0.21861102572296201</v>
      </c>
      <c r="AB349" s="14">
        <v>0.154895675148919</v>
      </c>
      <c r="AC349" s="14">
        <v>9.7339478793675493E-2</v>
      </c>
      <c r="AD349" s="14">
        <v>0.313218627565648</v>
      </c>
      <c r="AE349" s="14"/>
      <c r="AF349" s="14">
        <v>0.28692647970264301</v>
      </c>
      <c r="AG349" s="14">
        <v>0.19302957683883601</v>
      </c>
      <c r="AH349" s="14">
        <v>0.17990807679648799</v>
      </c>
      <c r="AI349" s="14">
        <v>0.22452876053203</v>
      </c>
      <c r="AJ349" s="14">
        <v>0.20011833891240799</v>
      </c>
      <c r="AK349" s="14">
        <v>0.26060706613436302</v>
      </c>
      <c r="AL349" s="14"/>
      <c r="AM349" s="14">
        <v>0.18035077692950799</v>
      </c>
      <c r="AN349" s="14">
        <v>0.22184139160299099</v>
      </c>
      <c r="AO349" s="14">
        <v>0.22547641240774399</v>
      </c>
      <c r="AP349" s="14">
        <v>0.273952989278888</v>
      </c>
      <c r="AQ349" s="14">
        <v>0.45611385214616901</v>
      </c>
      <c r="AR349" s="14"/>
      <c r="AS349" s="14">
        <v>0.240367318281586</v>
      </c>
      <c r="AT349" s="14">
        <v>0.132654655704772</v>
      </c>
      <c r="AU349" s="14"/>
      <c r="AV349" s="14">
        <v>0.31669617076665402</v>
      </c>
      <c r="AW349" s="14">
        <v>0.253019169452949</v>
      </c>
      <c r="AX349" s="14">
        <v>0.157386418780572</v>
      </c>
      <c r="AY349" s="14"/>
      <c r="AZ349" s="14">
        <v>0.14428160668464199</v>
      </c>
      <c r="BA349" s="14">
        <v>0.30453916943256099</v>
      </c>
      <c r="BB349" s="14">
        <v>0.34596804000263498</v>
      </c>
      <c r="BC349" s="14"/>
      <c r="BD349" s="14">
        <v>0.22970853242650899</v>
      </c>
      <c r="BE349" s="14">
        <v>0.248753124634324</v>
      </c>
      <c r="BF349" s="14"/>
      <c r="BG349" s="14">
        <v>0.298355483034486</v>
      </c>
      <c r="BH349" s="14">
        <v>0.21829806461415999</v>
      </c>
      <c r="BI349" s="14"/>
      <c r="BJ349" s="14">
        <v>0.30173867791525399</v>
      </c>
      <c r="BK349" s="14">
        <v>0.22484173051749501</v>
      </c>
      <c r="BL349" s="14"/>
      <c r="BM349" s="14">
        <v>0.177407709282977</v>
      </c>
      <c r="BN349" s="14">
        <v>0.25126072776174402</v>
      </c>
      <c r="BO349" s="14"/>
      <c r="BP349" s="14">
        <v>0.17934293404044199</v>
      </c>
      <c r="BQ349" s="14">
        <v>0.26278033216969798</v>
      </c>
      <c r="BR349" s="14"/>
      <c r="BS349" s="14">
        <v>0.265966311100856</v>
      </c>
      <c r="BT349" s="14">
        <v>0.21494962467897399</v>
      </c>
      <c r="BU349" s="14"/>
      <c r="BV349" s="14">
        <v>0.34436197329197099</v>
      </c>
      <c r="BW349" s="14">
        <v>0.23895081540327001</v>
      </c>
      <c r="BX349" s="14"/>
      <c r="BY349" s="14">
        <v>0.23548331536796099</v>
      </c>
      <c r="BZ349" s="14">
        <v>0.23972195496851301</v>
      </c>
      <c r="CA349" s="14"/>
      <c r="CB349" s="14">
        <v>0.202991748703648</v>
      </c>
      <c r="CC349" s="14">
        <v>0.27380617719529399</v>
      </c>
    </row>
    <row r="350" spans="2:81" x14ac:dyDescent="0.3">
      <c r="B350" t="s">
        <v>125</v>
      </c>
      <c r="C350" s="14">
        <v>0.194963209478525</v>
      </c>
      <c r="D350" s="14">
        <v>0.20192893281558999</v>
      </c>
      <c r="E350" s="14">
        <v>0.188448102645802</v>
      </c>
      <c r="F350" s="14"/>
      <c r="G350" s="14">
        <v>0.180065355936111</v>
      </c>
      <c r="H350" s="14">
        <v>0.15974171087581299</v>
      </c>
      <c r="I350" s="14">
        <v>0.23880300368995999</v>
      </c>
      <c r="J350" s="14">
        <v>0.26161648398551801</v>
      </c>
      <c r="K350" s="14">
        <v>0.174459080942857</v>
      </c>
      <c r="L350" s="14">
        <v>0.16785384322743899</v>
      </c>
      <c r="M350" s="14"/>
      <c r="N350" s="14">
        <v>0.22175025638909199</v>
      </c>
      <c r="O350" s="14">
        <v>0.22377817364045899</v>
      </c>
      <c r="P350" s="14">
        <v>0.18872985295133601</v>
      </c>
      <c r="Q350" s="14">
        <v>0.14405401099599599</v>
      </c>
      <c r="R350" s="14"/>
      <c r="S350" s="14">
        <v>0.23158460860291299</v>
      </c>
      <c r="T350" s="14">
        <v>0.18675832844155801</v>
      </c>
      <c r="U350" s="14">
        <v>0.327012977507114</v>
      </c>
      <c r="V350" s="14">
        <v>0.22643658739169301</v>
      </c>
      <c r="W350" s="14">
        <v>0.104560636443831</v>
      </c>
      <c r="X350" s="14">
        <v>0.23114686283788299</v>
      </c>
      <c r="Y350" s="14">
        <v>0.16492871529761</v>
      </c>
      <c r="Z350" s="14">
        <v>0.10529643705292099</v>
      </c>
      <c r="AA350" s="14">
        <v>9.4957439116194295E-2</v>
      </c>
      <c r="AB350" s="14">
        <v>0.19231651883350201</v>
      </c>
      <c r="AC350" s="14">
        <v>0.25024967257563402</v>
      </c>
      <c r="AD350" s="14">
        <v>0</v>
      </c>
      <c r="AE350" s="14"/>
      <c r="AF350" s="14">
        <v>0.200647285560585</v>
      </c>
      <c r="AG350" s="14">
        <v>0.22752082379848099</v>
      </c>
      <c r="AH350" s="14">
        <v>0.21620827330202999</v>
      </c>
      <c r="AI350" s="14">
        <v>0.26981847201110698</v>
      </c>
      <c r="AJ350" s="14">
        <v>0.14864730334875401</v>
      </c>
      <c r="AK350" s="14">
        <v>9.9686725579470004E-2</v>
      </c>
      <c r="AL350" s="14"/>
      <c r="AM350" s="14">
        <v>0.122005997483774</v>
      </c>
      <c r="AN350" s="14">
        <v>0.23272447047022299</v>
      </c>
      <c r="AO350" s="14">
        <v>0.153292336566272</v>
      </c>
      <c r="AP350" s="14">
        <v>0.25471642324545402</v>
      </c>
      <c r="AQ350" s="14">
        <v>8.4419309919400998E-2</v>
      </c>
      <c r="AR350" s="14"/>
      <c r="AS350" s="14">
        <v>0.198517648899981</v>
      </c>
      <c r="AT350" s="14">
        <v>0</v>
      </c>
      <c r="AU350" s="14"/>
      <c r="AV350" s="14">
        <v>0.15482224986473</v>
      </c>
      <c r="AW350" s="14">
        <v>0.26995418096684198</v>
      </c>
      <c r="AX350" s="14">
        <v>0.22303970283733701</v>
      </c>
      <c r="AY350" s="14"/>
      <c r="AZ350" s="14">
        <v>0.115597880567367</v>
      </c>
      <c r="BA350" s="14">
        <v>0.226801363310041</v>
      </c>
      <c r="BB350" s="14">
        <v>0.188438213483554</v>
      </c>
      <c r="BC350" s="14"/>
      <c r="BD350" s="14">
        <v>0.19547108723305301</v>
      </c>
      <c r="BE350" s="14">
        <v>0.19436317176321599</v>
      </c>
      <c r="BF350" s="14"/>
      <c r="BG350" s="14">
        <v>0.19030962796048301</v>
      </c>
      <c r="BH350" s="14">
        <v>0.19652748398720499</v>
      </c>
      <c r="BI350" s="14"/>
      <c r="BJ350" s="14">
        <v>0.202890736067939</v>
      </c>
      <c r="BK350" s="14">
        <v>0.197580486589225</v>
      </c>
      <c r="BL350" s="14"/>
      <c r="BM350" s="14">
        <v>0.20650116830898399</v>
      </c>
      <c r="BN350" s="14">
        <v>0.190748694675202</v>
      </c>
      <c r="BO350" s="14"/>
      <c r="BP350" s="14">
        <v>0.16772166326451299</v>
      </c>
      <c r="BQ350" s="14">
        <v>0.20719885287675199</v>
      </c>
      <c r="BR350" s="14"/>
      <c r="BS350" s="14">
        <v>0.15973294846922101</v>
      </c>
      <c r="BT350" s="14">
        <v>0.22502496939366301</v>
      </c>
      <c r="BU350" s="14"/>
      <c r="BV350" s="14">
        <v>0.24860315443941</v>
      </c>
      <c r="BW350" s="14">
        <v>0.129107878153744</v>
      </c>
      <c r="BX350" s="14"/>
      <c r="BY350" s="14">
        <v>0.167573358716301</v>
      </c>
      <c r="BZ350" s="14">
        <v>0.19355957484762201</v>
      </c>
      <c r="CA350" s="14"/>
      <c r="CB350" s="14">
        <v>0.20486111982143401</v>
      </c>
      <c r="CC350" s="14">
        <v>0.17273898396559401</v>
      </c>
    </row>
    <row r="351" spans="2:81" x14ac:dyDescent="0.3">
      <c r="B351" t="s">
        <v>126</v>
      </c>
      <c r="C351" s="14">
        <v>0.233774050708909</v>
      </c>
      <c r="D351" s="14">
        <v>0.21820151008300501</v>
      </c>
      <c r="E351" s="14">
        <v>0.25194512403993402</v>
      </c>
      <c r="F351" s="14"/>
      <c r="G351" s="14">
        <v>0.22796405035237999</v>
      </c>
      <c r="H351" s="14">
        <v>0.20277871709223999</v>
      </c>
      <c r="I351" s="14">
        <v>0.199630266783827</v>
      </c>
      <c r="J351" s="14">
        <v>0.232163993218785</v>
      </c>
      <c r="K351" s="14">
        <v>0.34075035659493302</v>
      </c>
      <c r="L351" s="14">
        <v>0.281433385380846</v>
      </c>
      <c r="M351" s="14"/>
      <c r="N351" s="14">
        <v>0.150713807440469</v>
      </c>
      <c r="O351" s="14">
        <v>0.24843539194301101</v>
      </c>
      <c r="P351" s="14">
        <v>0.27873178854734398</v>
      </c>
      <c r="Q351" s="14">
        <v>0.26853993856754099</v>
      </c>
      <c r="R351" s="14"/>
      <c r="S351" s="14">
        <v>0.12876737306726699</v>
      </c>
      <c r="T351" s="14">
        <v>0.31517389911287302</v>
      </c>
      <c r="U351" s="14">
        <v>0.14877812777132199</v>
      </c>
      <c r="V351" s="14">
        <v>0.22200755930255001</v>
      </c>
      <c r="W351" s="14">
        <v>0.108840130609723</v>
      </c>
      <c r="X351" s="14">
        <v>0.19222064341758199</v>
      </c>
      <c r="Y351" s="14">
        <v>0.39082368680751001</v>
      </c>
      <c r="Z351" s="14">
        <v>0.315645733599764</v>
      </c>
      <c r="AA351" s="14">
        <v>0.34985697205197902</v>
      </c>
      <c r="AB351" s="14">
        <v>0.25242266596148299</v>
      </c>
      <c r="AC351" s="14">
        <v>0.350317152224279</v>
      </c>
      <c r="AD351" s="14">
        <v>0</v>
      </c>
      <c r="AE351" s="14"/>
      <c r="AF351" s="14">
        <v>0.202508987665595</v>
      </c>
      <c r="AG351" s="14">
        <v>0.244332079684523</v>
      </c>
      <c r="AH351" s="14">
        <v>0.36639375139366198</v>
      </c>
      <c r="AI351" s="14">
        <v>0.15436903368007801</v>
      </c>
      <c r="AJ351" s="14">
        <v>0.26898127411954398</v>
      </c>
      <c r="AK351" s="14">
        <v>0.164819716070708</v>
      </c>
      <c r="AL351" s="14"/>
      <c r="AM351" s="14">
        <v>0.31529375175313501</v>
      </c>
      <c r="AN351" s="14">
        <v>0.18870103285863599</v>
      </c>
      <c r="AO351" s="14">
        <v>0.29125932203469801</v>
      </c>
      <c r="AP351" s="14">
        <v>0.14361254965814699</v>
      </c>
      <c r="AQ351" s="14">
        <v>0</v>
      </c>
      <c r="AR351" s="14"/>
      <c r="AS351" s="14">
        <v>0.23553342867525001</v>
      </c>
      <c r="AT351" s="14">
        <v>0.137271076728501</v>
      </c>
      <c r="AU351" s="14"/>
      <c r="AV351" s="14">
        <v>0.166903704692764</v>
      </c>
      <c r="AW351" s="14">
        <v>0.18327296361381801</v>
      </c>
      <c r="AX351" s="14">
        <v>0.31313477724236899</v>
      </c>
      <c r="AY351" s="14"/>
      <c r="AZ351" s="14">
        <v>0.28569810049578898</v>
      </c>
      <c r="BA351" s="14">
        <v>0.16188139986469099</v>
      </c>
      <c r="BB351" s="14">
        <v>0.13184106995186001</v>
      </c>
      <c r="BC351" s="14"/>
      <c r="BD351" s="14">
        <v>0.25665453162167601</v>
      </c>
      <c r="BE351" s="14">
        <v>0.206741656850946</v>
      </c>
      <c r="BF351" s="14"/>
      <c r="BG351" s="14">
        <v>0.19031285136204101</v>
      </c>
      <c r="BH351" s="14">
        <v>0.24838328146835401</v>
      </c>
      <c r="BI351" s="14"/>
      <c r="BJ351" s="14">
        <v>0.20025270190765099</v>
      </c>
      <c r="BK351" s="14">
        <v>0.23897560902024401</v>
      </c>
      <c r="BL351" s="14"/>
      <c r="BM351" s="14">
        <v>0.266096496917689</v>
      </c>
      <c r="BN351" s="14">
        <v>0.23173196511681099</v>
      </c>
      <c r="BO351" s="14"/>
      <c r="BP351" s="14">
        <v>0.304188074952424</v>
      </c>
      <c r="BQ351" s="14">
        <v>0.202635379122866</v>
      </c>
      <c r="BR351" s="14"/>
      <c r="BS351" s="14">
        <v>0.27177380012955799</v>
      </c>
      <c r="BT351" s="14">
        <v>0.201349103768628</v>
      </c>
      <c r="BU351" s="14"/>
      <c r="BV351" s="14">
        <v>0.18105380449486599</v>
      </c>
      <c r="BW351" s="14">
        <v>0.30303631623382099</v>
      </c>
      <c r="BX351" s="14"/>
      <c r="BY351" s="14">
        <v>0.230410517169196</v>
      </c>
      <c r="BZ351" s="14">
        <v>0.234410173239505</v>
      </c>
      <c r="CA351" s="14"/>
      <c r="CB351" s="14">
        <v>0.26398139035311002</v>
      </c>
      <c r="CC351" s="14">
        <v>0.22031570910579101</v>
      </c>
    </row>
    <row r="352" spans="2:81" x14ac:dyDescent="0.3">
      <c r="B352" t="s">
        <v>255</v>
      </c>
      <c r="C352" s="14">
        <v>0.11361504352146901</v>
      </c>
      <c r="D352" s="14">
        <v>9.2900734042279998E-2</v>
      </c>
      <c r="E352" s="14">
        <v>0.13133824002366001</v>
      </c>
      <c r="F352" s="14"/>
      <c r="G352" s="14">
        <v>0.121257988995274</v>
      </c>
      <c r="H352" s="14">
        <v>9.5796025587978201E-2</v>
      </c>
      <c r="I352" s="14">
        <v>8.1784080195593495E-2</v>
      </c>
      <c r="J352" s="14">
        <v>0.14081164934603499</v>
      </c>
      <c r="K352" s="14">
        <v>0.102601622477063</v>
      </c>
      <c r="L352" s="14">
        <v>0.16779667290470501</v>
      </c>
      <c r="M352" s="14"/>
      <c r="N352" s="14">
        <v>9.10773045624068E-2</v>
      </c>
      <c r="O352" s="14">
        <v>0.101250662444561</v>
      </c>
      <c r="P352" s="14">
        <v>0.118123555720166</v>
      </c>
      <c r="Q352" s="14">
        <v>0.14857089915628499</v>
      </c>
      <c r="R352" s="14"/>
      <c r="S352" s="14">
        <v>8.6781635827610504E-2</v>
      </c>
      <c r="T352" s="14">
        <v>5.3946416302221398E-2</v>
      </c>
      <c r="U352" s="14">
        <v>0.11757515789825899</v>
      </c>
      <c r="V352" s="14">
        <v>0.145303650304306</v>
      </c>
      <c r="W352" s="14">
        <v>0.10656833238381599</v>
      </c>
      <c r="X352" s="14">
        <v>0.136470473570457</v>
      </c>
      <c r="Y352" s="14">
        <v>8.0530364066788901E-2</v>
      </c>
      <c r="Z352" s="14">
        <v>0.22157967064074299</v>
      </c>
      <c r="AA352" s="14">
        <v>0.185670821623239</v>
      </c>
      <c r="AB352" s="14">
        <v>0.116114204444767</v>
      </c>
      <c r="AC352" s="14">
        <v>0</v>
      </c>
      <c r="AD352" s="14">
        <v>0</v>
      </c>
      <c r="AE352" s="14"/>
      <c r="AF352" s="14">
        <v>7.4962345115324694E-2</v>
      </c>
      <c r="AG352" s="14">
        <v>0.110206721424416</v>
      </c>
      <c r="AH352" s="14">
        <v>0.10789929473939899</v>
      </c>
      <c r="AI352" s="14">
        <v>0.12553163410493001</v>
      </c>
      <c r="AJ352" s="14">
        <v>0.22514044521413801</v>
      </c>
      <c r="AK352" s="14">
        <v>0.17247855134954199</v>
      </c>
      <c r="AL352" s="14"/>
      <c r="AM352" s="14">
        <v>4.37188587242981E-2</v>
      </c>
      <c r="AN352" s="14">
        <v>0.24018291164108799</v>
      </c>
      <c r="AO352" s="14">
        <v>9.2823494506770104E-2</v>
      </c>
      <c r="AP352" s="14">
        <v>0.13939337712800401</v>
      </c>
      <c r="AQ352" s="14">
        <v>0</v>
      </c>
      <c r="AR352" s="14"/>
      <c r="AS352" s="14">
        <v>0.105239115150808</v>
      </c>
      <c r="AT352" s="14">
        <v>0.57303991587939795</v>
      </c>
      <c r="AU352" s="14"/>
      <c r="AV352" s="14">
        <v>7.2431570762476596E-2</v>
      </c>
      <c r="AW352" s="14">
        <v>0.101740010661901</v>
      </c>
      <c r="AX352" s="14">
        <v>0.155787233916448</v>
      </c>
      <c r="AY352" s="14"/>
      <c r="AZ352" s="14">
        <v>5.5530140362678101E-2</v>
      </c>
      <c r="BA352" s="14">
        <v>0</v>
      </c>
      <c r="BB352" s="14">
        <v>0.11804741544696799</v>
      </c>
      <c r="BC352" s="14"/>
      <c r="BD352" s="14">
        <v>0.101888283489494</v>
      </c>
      <c r="BE352" s="14">
        <v>0.12746975212968201</v>
      </c>
      <c r="BF352" s="14"/>
      <c r="BG352" s="14">
        <v>8.8660359698362307E-2</v>
      </c>
      <c r="BH352" s="14">
        <v>0.12200341613841199</v>
      </c>
      <c r="BI352" s="14"/>
      <c r="BJ352" s="14">
        <v>0.12134850506874501</v>
      </c>
      <c r="BK352" s="14">
        <v>0.112951791581218</v>
      </c>
      <c r="BL352" s="14"/>
      <c r="BM352" s="14">
        <v>0.112918828465311</v>
      </c>
      <c r="BN352" s="14">
        <v>0.113065617810923</v>
      </c>
      <c r="BO352" s="14"/>
      <c r="BP352" s="14">
        <v>0.112464332747261</v>
      </c>
      <c r="BQ352" s="14">
        <v>0.117689693467725</v>
      </c>
      <c r="BR352" s="14"/>
      <c r="BS352" s="14">
        <v>0.108819294231785</v>
      </c>
      <c r="BT352" s="14">
        <v>0.117707226197084</v>
      </c>
      <c r="BU352" s="14"/>
      <c r="BV352" s="14">
        <v>0.105382168443589</v>
      </c>
      <c r="BW352" s="14">
        <v>0.110003743145766</v>
      </c>
      <c r="BX352" s="14"/>
      <c r="BY352" s="14">
        <v>7.4997174618374296E-2</v>
      </c>
      <c r="BZ352" s="14">
        <v>0.121427898160963</v>
      </c>
      <c r="CA352" s="14"/>
      <c r="CB352" s="14">
        <v>0.12834147098106599</v>
      </c>
      <c r="CC352" s="14">
        <v>9.3295537471404705E-2</v>
      </c>
    </row>
    <row r="353" spans="2:81" x14ac:dyDescent="0.3">
      <c r="B353" t="s">
        <v>106</v>
      </c>
      <c r="C353" s="14">
        <v>3.66288710725379E-2</v>
      </c>
      <c r="D353" s="14">
        <v>3.1386614526069001E-2</v>
      </c>
      <c r="E353" s="14">
        <v>4.25193526502557E-2</v>
      </c>
      <c r="F353" s="14"/>
      <c r="G353" s="14">
        <v>7.2259680989784594E-2</v>
      </c>
      <c r="H353" s="14">
        <v>2.2516115210792099E-2</v>
      </c>
      <c r="I353" s="14">
        <v>1.44513540871065E-2</v>
      </c>
      <c r="J353" s="14">
        <v>4.2760442574307798E-2</v>
      </c>
      <c r="K353" s="14">
        <v>2.6074657847809001E-2</v>
      </c>
      <c r="L353" s="14">
        <v>2.3785916723431399E-2</v>
      </c>
      <c r="M353" s="14"/>
      <c r="N353" s="14">
        <v>1.9582719450684599E-2</v>
      </c>
      <c r="O353" s="14">
        <v>2.0273298875144799E-2</v>
      </c>
      <c r="P353" s="14">
        <v>5.0758018962557903E-2</v>
      </c>
      <c r="Q353" s="14">
        <v>5.7959644779356598E-2</v>
      </c>
      <c r="R353" s="14"/>
      <c r="S353" s="14">
        <v>1.4142645244273101E-2</v>
      </c>
      <c r="T353" s="14">
        <v>4.9747554304473703E-2</v>
      </c>
      <c r="U353" s="14">
        <v>8.6096006913909201E-2</v>
      </c>
      <c r="V353" s="14">
        <v>2.4012094331008899E-2</v>
      </c>
      <c r="W353" s="14">
        <v>3.6649465412687099E-2</v>
      </c>
      <c r="X353" s="14">
        <v>3.7022650215022497E-2</v>
      </c>
      <c r="Y353" s="14">
        <v>0</v>
      </c>
      <c r="Z353" s="14">
        <v>0</v>
      </c>
      <c r="AA353" s="14">
        <v>0</v>
      </c>
      <c r="AB353" s="14">
        <v>0.149322230843978</v>
      </c>
      <c r="AC353" s="14">
        <v>0</v>
      </c>
      <c r="AD353" s="14">
        <v>0</v>
      </c>
      <c r="AE353" s="14"/>
      <c r="AF353" s="14">
        <v>1.6595681632787702E-2</v>
      </c>
      <c r="AG353" s="14">
        <v>1.86852287020281E-2</v>
      </c>
      <c r="AH353" s="14">
        <v>0</v>
      </c>
      <c r="AI353" s="14">
        <v>4.5770990700510397E-2</v>
      </c>
      <c r="AJ353" s="14">
        <v>2.70218627891348E-2</v>
      </c>
      <c r="AK353" s="14">
        <v>0.105095914239636</v>
      </c>
      <c r="AL353" s="14"/>
      <c r="AM353" s="14">
        <v>5.8483957961755803E-2</v>
      </c>
      <c r="AN353" s="14">
        <v>3.52350298779915E-2</v>
      </c>
      <c r="AO353" s="14">
        <v>4.71686521614956E-2</v>
      </c>
      <c r="AP353" s="14">
        <v>0</v>
      </c>
      <c r="AQ353" s="14">
        <v>0</v>
      </c>
      <c r="AR353" s="14"/>
      <c r="AS353" s="14">
        <v>3.7296664261067702E-2</v>
      </c>
      <c r="AT353" s="14">
        <v>0</v>
      </c>
      <c r="AU353" s="14"/>
      <c r="AV353" s="14">
        <v>1.7251714743626599E-2</v>
      </c>
      <c r="AW353" s="14">
        <v>2.6202832473585298E-2</v>
      </c>
      <c r="AX353" s="14">
        <v>5.4082068717053101E-2</v>
      </c>
      <c r="AY353" s="14"/>
      <c r="AZ353" s="14">
        <v>0</v>
      </c>
      <c r="BA353" s="14">
        <v>3.9974317877517797E-2</v>
      </c>
      <c r="BB353" s="14">
        <v>2.21085463862719E-2</v>
      </c>
      <c r="BC353" s="14"/>
      <c r="BD353" s="14">
        <v>4.43005605203304E-2</v>
      </c>
      <c r="BE353" s="14">
        <v>2.7565069857022902E-2</v>
      </c>
      <c r="BF353" s="14"/>
      <c r="BG353" s="14">
        <v>4.4709532687240101E-2</v>
      </c>
      <c r="BH353" s="14">
        <v>3.3912603413286502E-2</v>
      </c>
      <c r="BI353" s="14"/>
      <c r="BJ353" s="14">
        <v>7.2007229591130303E-2</v>
      </c>
      <c r="BK353" s="14">
        <v>3.2765213743658601E-2</v>
      </c>
      <c r="BL353" s="14"/>
      <c r="BM353" s="14">
        <v>4.9934899186521498E-2</v>
      </c>
      <c r="BN353" s="14">
        <v>2.82613969384026E-2</v>
      </c>
      <c r="BO353" s="14"/>
      <c r="BP353" s="14">
        <v>5.1084976858279202E-2</v>
      </c>
      <c r="BQ353" s="14">
        <v>2.5483623136430902E-2</v>
      </c>
      <c r="BR353" s="14"/>
      <c r="BS353" s="14">
        <v>2.9606937064634499E-2</v>
      </c>
      <c r="BT353" s="14">
        <v>4.2620643152505799E-2</v>
      </c>
      <c r="BU353" s="14"/>
      <c r="BV353" s="14">
        <v>0</v>
      </c>
      <c r="BW353" s="14">
        <v>3.9809619949543101E-2</v>
      </c>
      <c r="BX353" s="14"/>
      <c r="BY353" s="14">
        <v>2.03966789831669E-2</v>
      </c>
      <c r="BZ353" s="14">
        <v>3.9750467415263703E-2</v>
      </c>
      <c r="CA353" s="14"/>
      <c r="CB353" s="14">
        <v>1.65330142494154E-2</v>
      </c>
      <c r="CC353" s="14">
        <v>4.9368302232526202E-2</v>
      </c>
    </row>
    <row r="354" spans="2:81" x14ac:dyDescent="0.3">
      <c r="B354" t="s">
        <v>127</v>
      </c>
      <c r="C354" s="14">
        <v>0.42101882521855899</v>
      </c>
      <c r="D354" s="14">
        <v>0.45558220853305598</v>
      </c>
      <c r="E354" s="14">
        <v>0.38574918064035002</v>
      </c>
      <c r="F354" s="14"/>
      <c r="G354" s="14">
        <v>0.39845292372645003</v>
      </c>
      <c r="H354" s="14">
        <v>0.51916743123317699</v>
      </c>
      <c r="I354" s="14">
        <v>0.46533129524351302</v>
      </c>
      <c r="J354" s="14">
        <v>0.32264743087535402</v>
      </c>
      <c r="K354" s="14">
        <v>0.35611428213733898</v>
      </c>
      <c r="L354" s="14">
        <v>0.35913018176357803</v>
      </c>
      <c r="M354" s="14"/>
      <c r="N354" s="14">
        <v>0.51687591215734796</v>
      </c>
      <c r="O354" s="14">
        <v>0.40626247309682401</v>
      </c>
      <c r="P354" s="14">
        <v>0.36365678381859601</v>
      </c>
      <c r="Q354" s="14">
        <v>0.38087550650082103</v>
      </c>
      <c r="R354" s="14"/>
      <c r="S354" s="14">
        <v>0.53872373725793699</v>
      </c>
      <c r="T354" s="14">
        <v>0.39437380183887399</v>
      </c>
      <c r="U354" s="14">
        <v>0.320537729909395</v>
      </c>
      <c r="V354" s="14">
        <v>0.382240108670442</v>
      </c>
      <c r="W354" s="14">
        <v>0.64338143514994195</v>
      </c>
      <c r="X354" s="14">
        <v>0.40313936995905603</v>
      </c>
      <c r="Y354" s="14">
        <v>0.36371723382809101</v>
      </c>
      <c r="Z354" s="14">
        <v>0.35747815870657201</v>
      </c>
      <c r="AA354" s="14">
        <v>0.369514767208588</v>
      </c>
      <c r="AB354" s="14">
        <v>0.28982437991627003</v>
      </c>
      <c r="AC354" s="14">
        <v>0.39943317520008598</v>
      </c>
      <c r="AD354" s="14">
        <v>1</v>
      </c>
      <c r="AE354" s="14"/>
      <c r="AF354" s="14">
        <v>0.50528570002570805</v>
      </c>
      <c r="AG354" s="14">
        <v>0.39925514639055099</v>
      </c>
      <c r="AH354" s="14">
        <v>0.30949868056490898</v>
      </c>
      <c r="AI354" s="14">
        <v>0.40450986950337497</v>
      </c>
      <c r="AJ354" s="14">
        <v>0.33020911452842899</v>
      </c>
      <c r="AK354" s="14">
        <v>0.45791909276064502</v>
      </c>
      <c r="AL354" s="14"/>
      <c r="AM354" s="14">
        <v>0.46049743407703803</v>
      </c>
      <c r="AN354" s="14">
        <v>0.30315655515206102</v>
      </c>
      <c r="AO354" s="14">
        <v>0.41545619473076401</v>
      </c>
      <c r="AP354" s="14">
        <v>0.46227764996839399</v>
      </c>
      <c r="AQ354" s="14">
        <v>0.91558069008059895</v>
      </c>
      <c r="AR354" s="14"/>
      <c r="AS354" s="14">
        <v>0.42341314301289301</v>
      </c>
      <c r="AT354" s="14">
        <v>0.28968900739210102</v>
      </c>
      <c r="AU354" s="14"/>
      <c r="AV354" s="14">
        <v>0.58859075993640297</v>
      </c>
      <c r="AW354" s="14">
        <v>0.41883001228385403</v>
      </c>
      <c r="AX354" s="14">
        <v>0.25395621728679302</v>
      </c>
      <c r="AY354" s="14"/>
      <c r="AZ354" s="14">
        <v>0.54317387857416699</v>
      </c>
      <c r="BA354" s="14">
        <v>0.57134291894775102</v>
      </c>
      <c r="BB354" s="14">
        <v>0.53956475473134502</v>
      </c>
      <c r="BC354" s="14"/>
      <c r="BD354" s="14">
        <v>0.40168553713544702</v>
      </c>
      <c r="BE354" s="14">
        <v>0.44386034939913299</v>
      </c>
      <c r="BF354" s="14"/>
      <c r="BG354" s="14">
        <v>0.486007628291873</v>
      </c>
      <c r="BH354" s="14">
        <v>0.399173214992742</v>
      </c>
      <c r="BI354" s="14"/>
      <c r="BJ354" s="14">
        <v>0.40350082736453402</v>
      </c>
      <c r="BK354" s="14">
        <v>0.41772689906565302</v>
      </c>
      <c r="BL354" s="14"/>
      <c r="BM354" s="14">
        <v>0.36454860712149401</v>
      </c>
      <c r="BN354" s="14">
        <v>0.43619232545866099</v>
      </c>
      <c r="BO354" s="14"/>
      <c r="BP354" s="14">
        <v>0.36454095217752303</v>
      </c>
      <c r="BQ354" s="14">
        <v>0.44699245139622601</v>
      </c>
      <c r="BR354" s="14"/>
      <c r="BS354" s="14">
        <v>0.43006702010480102</v>
      </c>
      <c r="BT354" s="14">
        <v>0.41329805748811899</v>
      </c>
      <c r="BU354" s="14"/>
      <c r="BV354" s="14">
        <v>0.46496087262213598</v>
      </c>
      <c r="BW354" s="14">
        <v>0.41804244251712602</v>
      </c>
      <c r="BX354" s="14"/>
      <c r="BY354" s="14">
        <v>0.50662227051296105</v>
      </c>
      <c r="BZ354" s="14">
        <v>0.41085188633664599</v>
      </c>
      <c r="CA354" s="14"/>
      <c r="CB354" s="14">
        <v>0.386283004594975</v>
      </c>
      <c r="CC354" s="14">
        <v>0.464281467224684</v>
      </c>
    </row>
    <row r="355" spans="2:81" x14ac:dyDescent="0.3">
      <c r="B355" t="s">
        <v>256</v>
      </c>
      <c r="C355" s="14">
        <v>0.347389094230378</v>
      </c>
      <c r="D355" s="14">
        <v>0.31110224412528498</v>
      </c>
      <c r="E355" s="14">
        <v>0.38328336406359298</v>
      </c>
      <c r="F355" s="14"/>
      <c r="G355" s="14">
        <v>0.349222039347655</v>
      </c>
      <c r="H355" s="14">
        <v>0.298574742680218</v>
      </c>
      <c r="I355" s="14">
        <v>0.28141434697942103</v>
      </c>
      <c r="J355" s="14">
        <v>0.37297564256482002</v>
      </c>
      <c r="K355" s="14">
        <v>0.44335197907199603</v>
      </c>
      <c r="L355" s="14">
        <v>0.44923005828555101</v>
      </c>
      <c r="M355" s="14"/>
      <c r="N355" s="14">
        <v>0.24179111200287601</v>
      </c>
      <c r="O355" s="14">
        <v>0.349686054387572</v>
      </c>
      <c r="P355" s="14">
        <v>0.39685534426751001</v>
      </c>
      <c r="Q355" s="14">
        <v>0.41711083772382601</v>
      </c>
      <c r="R355" s="14"/>
      <c r="S355" s="14">
        <v>0.21554900889487699</v>
      </c>
      <c r="T355" s="14">
        <v>0.36912031541509399</v>
      </c>
      <c r="U355" s="14">
        <v>0.266353285669581</v>
      </c>
      <c r="V355" s="14">
        <v>0.36731120960685498</v>
      </c>
      <c r="W355" s="14">
        <v>0.215408462993539</v>
      </c>
      <c r="X355" s="14">
        <v>0.32869111698803799</v>
      </c>
      <c r="Y355" s="14">
        <v>0.47135405087429899</v>
      </c>
      <c r="Z355" s="14">
        <v>0.53722540424050702</v>
      </c>
      <c r="AA355" s="14">
        <v>0.53552779367521797</v>
      </c>
      <c r="AB355" s="14">
        <v>0.36853687040625099</v>
      </c>
      <c r="AC355" s="14">
        <v>0.350317152224279</v>
      </c>
      <c r="AD355" s="14">
        <v>0</v>
      </c>
      <c r="AE355" s="14"/>
      <c r="AF355" s="14">
        <v>0.27747133278091901</v>
      </c>
      <c r="AG355" s="14">
        <v>0.35453880110893998</v>
      </c>
      <c r="AH355" s="14">
        <v>0.474293046133061</v>
      </c>
      <c r="AI355" s="14">
        <v>0.27990066778500799</v>
      </c>
      <c r="AJ355" s="14">
        <v>0.49412171933368199</v>
      </c>
      <c r="AK355" s="14">
        <v>0.33729826742024899</v>
      </c>
      <c r="AL355" s="14"/>
      <c r="AM355" s="14">
        <v>0.35901261047743299</v>
      </c>
      <c r="AN355" s="14">
        <v>0.428883944499724</v>
      </c>
      <c r="AO355" s="14">
        <v>0.38408281654146798</v>
      </c>
      <c r="AP355" s="14">
        <v>0.283005926786152</v>
      </c>
      <c r="AQ355" s="14">
        <v>0</v>
      </c>
      <c r="AR355" s="14"/>
      <c r="AS355" s="14">
        <v>0.34077254382605798</v>
      </c>
      <c r="AT355" s="14">
        <v>0.71031099260789898</v>
      </c>
      <c r="AU355" s="14"/>
      <c r="AV355" s="14">
        <v>0.23933527545524</v>
      </c>
      <c r="AW355" s="14">
        <v>0.28501297427571998</v>
      </c>
      <c r="AX355" s="14">
        <v>0.46892201115881699</v>
      </c>
      <c r="AY355" s="14"/>
      <c r="AZ355" s="14">
        <v>0.34122824085846698</v>
      </c>
      <c r="BA355" s="14">
        <v>0.16188139986469099</v>
      </c>
      <c r="BB355" s="14">
        <v>0.24988848539882899</v>
      </c>
      <c r="BC355" s="14"/>
      <c r="BD355" s="14">
        <v>0.35854281511116998</v>
      </c>
      <c r="BE355" s="14">
        <v>0.33421140898062801</v>
      </c>
      <c r="BF355" s="14"/>
      <c r="BG355" s="14">
        <v>0.27897321106040301</v>
      </c>
      <c r="BH355" s="14">
        <v>0.37038669760676601</v>
      </c>
      <c r="BI355" s="14"/>
      <c r="BJ355" s="14">
        <v>0.32160120697639599</v>
      </c>
      <c r="BK355" s="14">
        <v>0.35192740060146299</v>
      </c>
      <c r="BL355" s="14"/>
      <c r="BM355" s="14">
        <v>0.37901532538299998</v>
      </c>
      <c r="BN355" s="14">
        <v>0.34479758292773399</v>
      </c>
      <c r="BO355" s="14"/>
      <c r="BP355" s="14">
        <v>0.41665240769968498</v>
      </c>
      <c r="BQ355" s="14">
        <v>0.32032507259059101</v>
      </c>
      <c r="BR355" s="14"/>
      <c r="BS355" s="14">
        <v>0.38059309436134298</v>
      </c>
      <c r="BT355" s="14">
        <v>0.31905632996571198</v>
      </c>
      <c r="BU355" s="14"/>
      <c r="BV355" s="14">
        <v>0.28643597293845402</v>
      </c>
      <c r="BW355" s="14">
        <v>0.41304005937958799</v>
      </c>
      <c r="BX355" s="14"/>
      <c r="BY355" s="14">
        <v>0.30540769178756999</v>
      </c>
      <c r="BZ355" s="14">
        <v>0.35583807140046902</v>
      </c>
      <c r="CA355" s="14"/>
      <c r="CB355" s="14">
        <v>0.39232286133417599</v>
      </c>
      <c r="CC355" s="14">
        <v>0.31361124657719602</v>
      </c>
    </row>
    <row r="356" spans="2:81" x14ac:dyDescent="0.3">
      <c r="B356" t="s">
        <v>93</v>
      </c>
      <c r="C356" s="14">
        <v>7.3629730988180694E-2</v>
      </c>
      <c r="D356" s="14">
        <v>0.144479964407771</v>
      </c>
      <c r="E356" s="14">
        <v>2.4658165767563701E-3</v>
      </c>
      <c r="F356" s="14"/>
      <c r="G356" s="14">
        <v>4.9230884378794901E-2</v>
      </c>
      <c r="H356" s="14">
        <v>0.22059268855295899</v>
      </c>
      <c r="I356" s="14">
        <v>0.183916948264092</v>
      </c>
      <c r="J356" s="14">
        <v>-5.0328211689465698E-2</v>
      </c>
      <c r="K356" s="14">
        <v>-8.7237696934657299E-2</v>
      </c>
      <c r="L356" s="14">
        <v>-9.0099876521973404E-2</v>
      </c>
      <c r="M356" s="14"/>
      <c r="N356" s="14">
        <v>0.27508480015447201</v>
      </c>
      <c r="O356" s="14">
        <v>5.6576418709251799E-2</v>
      </c>
      <c r="P356" s="14">
        <v>-3.3198560448913998E-2</v>
      </c>
      <c r="Q356" s="14">
        <v>-3.6235331223004298E-2</v>
      </c>
      <c r="R356" s="14"/>
      <c r="S356" s="14">
        <v>0.32317472836305999</v>
      </c>
      <c r="T356" s="14">
        <v>2.5253486423779399E-2</v>
      </c>
      <c r="U356" s="14">
        <v>5.4184444239813903E-2</v>
      </c>
      <c r="V356" s="14">
        <v>1.49288990635868E-2</v>
      </c>
      <c r="W356" s="14">
        <v>0.42797297215640301</v>
      </c>
      <c r="X356" s="14">
        <v>7.44482529710178E-2</v>
      </c>
      <c r="Y356" s="14">
        <v>-0.10763681704620801</v>
      </c>
      <c r="Z356" s="14">
        <v>-0.17974724553393501</v>
      </c>
      <c r="AA356" s="14">
        <v>-0.16601302646662999</v>
      </c>
      <c r="AB356" s="14">
        <v>-7.8712490489980996E-2</v>
      </c>
      <c r="AC356" s="14">
        <v>4.9116022975807E-2</v>
      </c>
      <c r="AD356" s="14">
        <v>1</v>
      </c>
      <c r="AE356" s="14"/>
      <c r="AF356" s="14">
        <v>0.22781436724478901</v>
      </c>
      <c r="AG356" s="14">
        <v>4.4716345281610899E-2</v>
      </c>
      <c r="AH356" s="14">
        <v>-0.164794365568152</v>
      </c>
      <c r="AI356" s="14">
        <v>0.12460920171836801</v>
      </c>
      <c r="AJ356" s="14">
        <v>-0.16391260480525299</v>
      </c>
      <c r="AK356" s="14">
        <v>0.120620825340395</v>
      </c>
      <c r="AL356" s="14"/>
      <c r="AM356" s="14">
        <v>0.10148482359960501</v>
      </c>
      <c r="AN356" s="14">
        <v>-0.125727389347663</v>
      </c>
      <c r="AO356" s="14">
        <v>3.1373378189295399E-2</v>
      </c>
      <c r="AP356" s="14">
        <v>0.17927172318224299</v>
      </c>
      <c r="AQ356" s="14">
        <v>0.91558069008059895</v>
      </c>
      <c r="AR356" s="14"/>
      <c r="AS356" s="14">
        <v>8.2640599186835306E-2</v>
      </c>
      <c r="AT356" s="14">
        <v>-0.42062198521579702</v>
      </c>
      <c r="AU356" s="14"/>
      <c r="AV356" s="14">
        <v>0.349255484481162</v>
      </c>
      <c r="AW356" s="14">
        <v>0.13381703800813399</v>
      </c>
      <c r="AX356" s="14">
        <v>-0.214965793872023</v>
      </c>
      <c r="AY356" s="14"/>
      <c r="AZ356" s="14">
        <v>0.20194563771570001</v>
      </c>
      <c r="BA356" s="14">
        <v>0.40946151908306</v>
      </c>
      <c r="BB356" s="14">
        <v>0.289676269332516</v>
      </c>
      <c r="BC356" s="14"/>
      <c r="BD356" s="14">
        <v>4.3142722024277401E-2</v>
      </c>
      <c r="BE356" s="14">
        <v>0.10964894041850499</v>
      </c>
      <c r="BF356" s="14"/>
      <c r="BG356" s="14">
        <v>0.20703441723147001</v>
      </c>
      <c r="BH356" s="14">
        <v>2.8786517385975399E-2</v>
      </c>
      <c r="BI356" s="14"/>
      <c r="BJ356" s="14">
        <v>8.1899620388138097E-2</v>
      </c>
      <c r="BK356" s="14">
        <v>6.5799498464190198E-2</v>
      </c>
      <c r="BL356" s="14"/>
      <c r="BM356" s="14">
        <v>-1.44667182615065E-2</v>
      </c>
      <c r="BN356" s="14">
        <v>9.1394742530927095E-2</v>
      </c>
      <c r="BO356" s="14"/>
      <c r="BP356" s="14">
        <v>-5.2111455522161697E-2</v>
      </c>
      <c r="BQ356" s="14">
        <v>0.126667378805635</v>
      </c>
      <c r="BR356" s="14"/>
      <c r="BS356" s="14">
        <v>4.9473925743458401E-2</v>
      </c>
      <c r="BT356" s="14">
        <v>9.4241727522406796E-2</v>
      </c>
      <c r="BU356" s="14"/>
      <c r="BV356" s="14">
        <v>0.17852489968368199</v>
      </c>
      <c r="BW356" s="14">
        <v>5.0023831375379801E-3</v>
      </c>
      <c r="BX356" s="14"/>
      <c r="BY356" s="14">
        <v>0.201214578725391</v>
      </c>
      <c r="BZ356" s="14">
        <v>5.5013814936177401E-2</v>
      </c>
      <c r="CA356" s="14"/>
      <c r="CB356" s="14">
        <v>-6.0398567392008799E-3</v>
      </c>
      <c r="CC356" s="14">
        <v>0.150670220647488</v>
      </c>
    </row>
    <row r="357" spans="2:81" x14ac:dyDescent="0.3">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c r="BE357" s="14"/>
      <c r="BF357" s="14"/>
      <c r="BG357" s="14"/>
      <c r="BH357" s="14"/>
      <c r="BI357" s="14"/>
      <c r="BJ357" s="14"/>
      <c r="BK357" s="14"/>
      <c r="BL357" s="14"/>
      <c r="BM357" s="14"/>
      <c r="BN357" s="14"/>
      <c r="BO357" s="14"/>
      <c r="BP357" s="14"/>
      <c r="BQ357" s="14"/>
      <c r="BR357" s="14"/>
      <c r="BS357" s="14"/>
      <c r="BT357" s="14"/>
      <c r="BU357" s="14"/>
      <c r="BV357" s="14"/>
      <c r="BW357" s="14"/>
      <c r="BX357" s="14"/>
      <c r="BY357" s="14"/>
      <c r="BZ357" s="14"/>
      <c r="CA357" s="14"/>
      <c r="CB357" s="14"/>
      <c r="CC357" s="14"/>
    </row>
    <row r="358" spans="2:81" x14ac:dyDescent="0.3">
      <c r="B358" s="6" t="s">
        <v>261</v>
      </c>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c r="BB358" s="14"/>
      <c r="BC358" s="14"/>
      <c r="BD358" s="14"/>
      <c r="BE358" s="14"/>
      <c r="BF358" s="14"/>
      <c r="BG358" s="14"/>
      <c r="BH358" s="14"/>
      <c r="BI358" s="14"/>
      <c r="BJ358" s="14"/>
      <c r="BK358" s="14"/>
      <c r="BL358" s="14"/>
      <c r="BM358" s="14"/>
      <c r="BN358" s="14"/>
      <c r="BO358" s="14"/>
      <c r="BP358" s="14"/>
      <c r="BQ358" s="14"/>
      <c r="BR358" s="14"/>
      <c r="BS358" s="14"/>
      <c r="BT358" s="14"/>
      <c r="BU358" s="14"/>
      <c r="BV358" s="14"/>
      <c r="BW358" s="14"/>
      <c r="BX358" s="14"/>
      <c r="BY358" s="14"/>
      <c r="BZ358" s="14"/>
      <c r="CA358" s="14"/>
      <c r="CB358" s="14"/>
      <c r="CC358" s="14"/>
    </row>
    <row r="359" spans="2:81" x14ac:dyDescent="0.3">
      <c r="B359" s="24" t="s">
        <v>198</v>
      </c>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row>
    <row r="360" spans="2:81" x14ac:dyDescent="0.3">
      <c r="B360" t="s">
        <v>123</v>
      </c>
      <c r="C360" s="14">
        <v>0.38736859777334498</v>
      </c>
      <c r="D360" s="14">
        <v>0.366756801829629</v>
      </c>
      <c r="E360" s="14">
        <v>0.41183954006101198</v>
      </c>
      <c r="F360" s="14"/>
      <c r="G360" s="14">
        <v>0.30207089827148997</v>
      </c>
      <c r="H360" s="14">
        <v>0.41780187384154599</v>
      </c>
      <c r="I360" s="14">
        <v>0.47890902553213499</v>
      </c>
      <c r="J360" s="14">
        <v>0.36690770741967899</v>
      </c>
      <c r="K360" s="14">
        <v>0.36107377866672802</v>
      </c>
      <c r="L360" s="14">
        <v>0.408667175547269</v>
      </c>
      <c r="M360" s="14"/>
      <c r="N360" s="14">
        <v>0.50401757307722705</v>
      </c>
      <c r="O360" s="14">
        <v>0.35358903560535998</v>
      </c>
      <c r="P360" s="14">
        <v>0.277436434985397</v>
      </c>
      <c r="Q360" s="14">
        <v>0.399164751943061</v>
      </c>
      <c r="R360" s="14"/>
      <c r="S360" s="14">
        <v>0.50954703154849001</v>
      </c>
      <c r="T360" s="14">
        <v>0.31663524111677899</v>
      </c>
      <c r="U360" s="14">
        <v>0.41347819752451698</v>
      </c>
      <c r="V360" s="14">
        <v>0.31608574748888801</v>
      </c>
      <c r="W360" s="14">
        <v>0.43139342242796902</v>
      </c>
      <c r="X360" s="14">
        <v>0.41025009441485</v>
      </c>
      <c r="Y360" s="14">
        <v>0.31497012895284798</v>
      </c>
      <c r="Z360" s="14">
        <v>0.25349185198849</v>
      </c>
      <c r="AA360" s="14">
        <v>0.42038991253303198</v>
      </c>
      <c r="AB360" s="14">
        <v>0.18435489784482401</v>
      </c>
      <c r="AC360" s="14">
        <v>0.54461378047270903</v>
      </c>
      <c r="AD360" s="14">
        <v>0.686781372434352</v>
      </c>
      <c r="AE360" s="14"/>
      <c r="AF360" s="14">
        <v>0.39900229638310802</v>
      </c>
      <c r="AG360" s="14">
        <v>0.45192834451713498</v>
      </c>
      <c r="AH360" s="14">
        <v>0.38635319886810798</v>
      </c>
      <c r="AI360" s="14">
        <v>0.46045345140729199</v>
      </c>
      <c r="AJ360" s="14">
        <v>0.33184645680848401</v>
      </c>
      <c r="AK360" s="14">
        <v>0.29897540235342002</v>
      </c>
      <c r="AL360" s="14"/>
      <c r="AM360" s="14">
        <v>0.49483014382535601</v>
      </c>
      <c r="AN360" s="14">
        <v>0.291176843312484</v>
      </c>
      <c r="AO360" s="14">
        <v>0.40727377306901802</v>
      </c>
      <c r="AP360" s="14">
        <v>0.39989479393188598</v>
      </c>
      <c r="AQ360" s="14">
        <v>0.26599830168834598</v>
      </c>
      <c r="AR360" s="14"/>
      <c r="AS360" s="14">
        <v>0.39156789838287698</v>
      </c>
      <c r="AT360" s="14">
        <v>0.15703435168732999</v>
      </c>
      <c r="AU360" s="14"/>
      <c r="AV360" s="14">
        <v>0.52611099661339</v>
      </c>
      <c r="AW360" s="14">
        <v>0.32649090121395502</v>
      </c>
      <c r="AX360" s="14">
        <v>0.26235895555542399</v>
      </c>
      <c r="AY360" s="14"/>
      <c r="AZ360" s="14">
        <v>0.61313799124287305</v>
      </c>
      <c r="BA360" s="14">
        <v>0.50514310034855103</v>
      </c>
      <c r="BB360" s="14">
        <v>0.42349777167451902</v>
      </c>
      <c r="BC360" s="14"/>
      <c r="BD360" s="14">
        <v>0.41761018654941401</v>
      </c>
      <c r="BE360" s="14">
        <v>0.35163934270209002</v>
      </c>
      <c r="BF360" s="14"/>
      <c r="BG360" s="14">
        <v>0.41552087447376601</v>
      </c>
      <c r="BH360" s="14">
        <v>0.37790537280714698</v>
      </c>
      <c r="BI360" s="14"/>
      <c r="BJ360" s="14">
        <v>0.342939316520944</v>
      </c>
      <c r="BK360" s="14">
        <v>0.38646764337512501</v>
      </c>
      <c r="BL360" s="14"/>
      <c r="BM360" s="14">
        <v>0.41119849257533903</v>
      </c>
      <c r="BN360" s="14">
        <v>0.38393997619153802</v>
      </c>
      <c r="BO360" s="14"/>
      <c r="BP360" s="14">
        <v>0.43207574276629601</v>
      </c>
      <c r="BQ360" s="14">
        <v>0.380910312916518</v>
      </c>
      <c r="BR360" s="14"/>
      <c r="BS360" s="14">
        <v>0.38366672367383398</v>
      </c>
      <c r="BT360" s="14">
        <v>0.390527383636049</v>
      </c>
      <c r="BU360" s="14"/>
      <c r="BV360" s="14">
        <v>0.43965290086902298</v>
      </c>
      <c r="BW360" s="14">
        <v>0.36437363669851403</v>
      </c>
      <c r="BX360" s="14"/>
      <c r="BY360" s="14">
        <v>0.378754140707595</v>
      </c>
      <c r="BZ360" s="14">
        <v>0.39108296639416501</v>
      </c>
      <c r="CA360" s="14"/>
      <c r="CB360" s="14">
        <v>0.41418272892358599</v>
      </c>
      <c r="CC360" s="14">
        <v>0.374745540122153</v>
      </c>
    </row>
    <row r="361" spans="2:81" x14ac:dyDescent="0.3">
      <c r="B361" t="s">
        <v>124</v>
      </c>
      <c r="C361" s="14">
        <v>0.334803236399911</v>
      </c>
      <c r="D361" s="14">
        <v>0.34967617482684699</v>
      </c>
      <c r="E361" s="14">
        <v>0.32045370162319903</v>
      </c>
      <c r="F361" s="14"/>
      <c r="G361" s="14">
        <v>0.30771592677922899</v>
      </c>
      <c r="H361" s="14">
        <v>0.304511828726718</v>
      </c>
      <c r="I361" s="14">
        <v>0.359637794849614</v>
      </c>
      <c r="J361" s="14">
        <v>0.40429330766029897</v>
      </c>
      <c r="K361" s="14">
        <v>0.37910533456850398</v>
      </c>
      <c r="L361" s="14">
        <v>0.29992932357008301</v>
      </c>
      <c r="M361" s="14"/>
      <c r="N361" s="14">
        <v>0.347214188420429</v>
      </c>
      <c r="O361" s="14">
        <v>0.35102160997229298</v>
      </c>
      <c r="P361" s="14">
        <v>0.32341424993837498</v>
      </c>
      <c r="Q361" s="14">
        <v>0.32049042937121802</v>
      </c>
      <c r="R361" s="14"/>
      <c r="S361" s="14">
        <v>0.38689000792476402</v>
      </c>
      <c r="T361" s="14">
        <v>0.39863490908896498</v>
      </c>
      <c r="U361" s="14">
        <v>0.208784802154865</v>
      </c>
      <c r="V361" s="14">
        <v>0.34355244266355001</v>
      </c>
      <c r="W361" s="14">
        <v>0.32496454254599699</v>
      </c>
      <c r="X361" s="14">
        <v>0.35200833031369699</v>
      </c>
      <c r="Y361" s="14">
        <v>0.44886186404269601</v>
      </c>
      <c r="Z361" s="14">
        <v>0.312990523110871</v>
      </c>
      <c r="AA361" s="14">
        <v>0.208691674809346</v>
      </c>
      <c r="AB361" s="14">
        <v>0.33488923992995401</v>
      </c>
      <c r="AC361" s="14">
        <v>0.40633991814144799</v>
      </c>
      <c r="AD361" s="14">
        <v>0.313218627565648</v>
      </c>
      <c r="AE361" s="14"/>
      <c r="AF361" s="14">
        <v>0.29408439613042398</v>
      </c>
      <c r="AG361" s="14">
        <v>0.36486012401188</v>
      </c>
      <c r="AH361" s="14">
        <v>0.25742151611390501</v>
      </c>
      <c r="AI361" s="14">
        <v>0.31422542879124499</v>
      </c>
      <c r="AJ361" s="14">
        <v>0.37048020481462801</v>
      </c>
      <c r="AK361" s="14">
        <v>0.392813086150407</v>
      </c>
      <c r="AL361" s="14"/>
      <c r="AM361" s="14">
        <v>0.243069190651094</v>
      </c>
      <c r="AN361" s="14">
        <v>0.349715626660354</v>
      </c>
      <c r="AO361" s="14">
        <v>0.34474894072412499</v>
      </c>
      <c r="AP361" s="14">
        <v>0.36199739119193802</v>
      </c>
      <c r="AQ361" s="14">
        <v>0.56075783609128904</v>
      </c>
      <c r="AR361" s="14"/>
      <c r="AS361" s="14">
        <v>0.33051032652477302</v>
      </c>
      <c r="AT361" s="14">
        <v>0.57027200883325202</v>
      </c>
      <c r="AU361" s="14"/>
      <c r="AV361" s="14">
        <v>0.301924256845019</v>
      </c>
      <c r="AW361" s="14">
        <v>0.48565198762453599</v>
      </c>
      <c r="AX361" s="14">
        <v>0.33464433246027198</v>
      </c>
      <c r="AY361" s="14"/>
      <c r="AZ361" s="14">
        <v>0.30154112732573701</v>
      </c>
      <c r="BA361" s="14">
        <v>0.33315973843173002</v>
      </c>
      <c r="BB361" s="14">
        <v>0.358463375054559</v>
      </c>
      <c r="BC361" s="14"/>
      <c r="BD361" s="14">
        <v>0.31361864121113903</v>
      </c>
      <c r="BE361" s="14">
        <v>0.35983200756288303</v>
      </c>
      <c r="BF361" s="14"/>
      <c r="BG361" s="14">
        <v>0.317724934121765</v>
      </c>
      <c r="BH361" s="14">
        <v>0.34054400892138897</v>
      </c>
      <c r="BI361" s="14"/>
      <c r="BJ361" s="14">
        <v>0.29095054645079999</v>
      </c>
      <c r="BK361" s="14">
        <v>0.348890943294411</v>
      </c>
      <c r="BL361" s="14"/>
      <c r="BM361" s="14">
        <v>0.30691881236444701</v>
      </c>
      <c r="BN361" s="14">
        <v>0.34057806999731999</v>
      </c>
      <c r="BO361" s="14"/>
      <c r="BP361" s="14">
        <v>0.322053363111516</v>
      </c>
      <c r="BQ361" s="14">
        <v>0.35002232845757397</v>
      </c>
      <c r="BR361" s="14"/>
      <c r="BS361" s="14">
        <v>0.32516708668587002</v>
      </c>
      <c r="BT361" s="14">
        <v>0.34302570228324197</v>
      </c>
      <c r="BU361" s="14"/>
      <c r="BV361" s="14">
        <v>0.35096153118353002</v>
      </c>
      <c r="BW361" s="14">
        <v>0.31627820578517102</v>
      </c>
      <c r="BX361" s="14"/>
      <c r="BY361" s="14">
        <v>0.29504960940904201</v>
      </c>
      <c r="BZ361" s="14">
        <v>0.343357564090504</v>
      </c>
      <c r="CA361" s="14"/>
      <c r="CB361" s="14">
        <v>0.32923084617013099</v>
      </c>
      <c r="CC361" s="14">
        <v>0.33571850655893598</v>
      </c>
    </row>
    <row r="362" spans="2:81" x14ac:dyDescent="0.3">
      <c r="B362" t="s">
        <v>125</v>
      </c>
      <c r="C362" s="14">
        <v>0.121346382970679</v>
      </c>
      <c r="D362" s="14">
        <v>0.14857538502679299</v>
      </c>
      <c r="E362" s="14">
        <v>9.2428365790841904E-2</v>
      </c>
      <c r="F362" s="14"/>
      <c r="G362" s="14">
        <v>0.20493545238587099</v>
      </c>
      <c r="H362" s="14">
        <v>0.13236239786617501</v>
      </c>
      <c r="I362" s="14">
        <v>5.0563513075803201E-2</v>
      </c>
      <c r="J362" s="14">
        <v>7.7295337474078907E-2</v>
      </c>
      <c r="K362" s="14">
        <v>0.15200924258843901</v>
      </c>
      <c r="L362" s="14">
        <v>5.0467395834602698E-2</v>
      </c>
      <c r="M362" s="14"/>
      <c r="N362" s="14">
        <v>7.4261740010974006E-2</v>
      </c>
      <c r="O362" s="14">
        <v>0.14031394550461199</v>
      </c>
      <c r="P362" s="14">
        <v>0.18116535369034201</v>
      </c>
      <c r="Q362" s="14">
        <v>9.2908709254437699E-2</v>
      </c>
      <c r="R362" s="14"/>
      <c r="S362" s="14">
        <v>4.9819696357469599E-2</v>
      </c>
      <c r="T362" s="14">
        <v>0.130378203427789</v>
      </c>
      <c r="U362" s="14">
        <v>0.20336465843538501</v>
      </c>
      <c r="V362" s="14">
        <v>0.12458897434409499</v>
      </c>
      <c r="W362" s="14">
        <v>0.137071727127028</v>
      </c>
      <c r="X362" s="14">
        <v>0.101271101700996</v>
      </c>
      <c r="Y362" s="14">
        <v>8.1548726620117196E-2</v>
      </c>
      <c r="Z362" s="14">
        <v>0.10463712374466599</v>
      </c>
      <c r="AA362" s="14">
        <v>0.14630643286955</v>
      </c>
      <c r="AB362" s="14">
        <v>0.253121243639916</v>
      </c>
      <c r="AC362" s="14">
        <v>0</v>
      </c>
      <c r="AD362" s="14">
        <v>0</v>
      </c>
      <c r="AE362" s="14"/>
      <c r="AF362" s="14">
        <v>0.17037222542564601</v>
      </c>
      <c r="AG362" s="14">
        <v>7.3239089254123702E-2</v>
      </c>
      <c r="AH362" s="14">
        <v>0.13130163462710401</v>
      </c>
      <c r="AI362" s="14">
        <v>1.5249203210216901E-2</v>
      </c>
      <c r="AJ362" s="14">
        <v>0.10793327139505</v>
      </c>
      <c r="AK362" s="14">
        <v>0.17035697928287399</v>
      </c>
      <c r="AL362" s="14"/>
      <c r="AM362" s="14">
        <v>7.1307136757649894E-2</v>
      </c>
      <c r="AN362" s="14">
        <v>9.6593227028667697E-2</v>
      </c>
      <c r="AO362" s="14">
        <v>0.15352510117566601</v>
      </c>
      <c r="AP362" s="14">
        <v>8.8611371299709904E-2</v>
      </c>
      <c r="AQ362" s="14">
        <v>0.173243862220365</v>
      </c>
      <c r="AR362" s="14"/>
      <c r="AS362" s="14">
        <v>0.123558689428065</v>
      </c>
      <c r="AT362" s="14">
        <v>0</v>
      </c>
      <c r="AU362" s="14"/>
      <c r="AV362" s="14">
        <v>9.7868084625471294E-2</v>
      </c>
      <c r="AW362" s="14">
        <v>9.1895933441194996E-2</v>
      </c>
      <c r="AX362" s="14">
        <v>0.155604635895435</v>
      </c>
      <c r="AY362" s="14"/>
      <c r="AZ362" s="14">
        <v>4.31079423681388E-2</v>
      </c>
      <c r="BA362" s="14">
        <v>0.122895647288851</v>
      </c>
      <c r="BB362" s="14">
        <v>0.102276596151992</v>
      </c>
      <c r="BC362" s="14"/>
      <c r="BD362" s="14">
        <v>0.122023450392698</v>
      </c>
      <c r="BE362" s="14">
        <v>0.120546454276428</v>
      </c>
      <c r="BF362" s="14"/>
      <c r="BG362" s="14">
        <v>0.12517643643816201</v>
      </c>
      <c r="BH362" s="14">
        <v>0.120058932652503</v>
      </c>
      <c r="BI362" s="14"/>
      <c r="BJ362" s="14">
        <v>0.22091314553813299</v>
      </c>
      <c r="BK362" s="14">
        <v>0.108094425775421</v>
      </c>
      <c r="BL362" s="14"/>
      <c r="BM362" s="14">
        <v>0.15557037813212399</v>
      </c>
      <c r="BN362" s="14">
        <v>0.110482631496876</v>
      </c>
      <c r="BO362" s="14"/>
      <c r="BP362" s="14">
        <v>0.10849273612693699</v>
      </c>
      <c r="BQ362" s="14">
        <v>0.100961430916113</v>
      </c>
      <c r="BR362" s="14"/>
      <c r="BS362" s="14">
        <v>0.14834877150238501</v>
      </c>
      <c r="BT362" s="14">
        <v>9.8305414839304203E-2</v>
      </c>
      <c r="BU362" s="14"/>
      <c r="BV362" s="14">
        <v>0.12796801655873299</v>
      </c>
      <c r="BW362" s="14">
        <v>0.15537207077819901</v>
      </c>
      <c r="BX362" s="14"/>
      <c r="BY362" s="14">
        <v>0.17219037364454101</v>
      </c>
      <c r="BZ362" s="14">
        <v>0.109148870825935</v>
      </c>
      <c r="CA362" s="14"/>
      <c r="CB362" s="14">
        <v>8.0936539152366399E-2</v>
      </c>
      <c r="CC362" s="14">
        <v>0.15059894550081299</v>
      </c>
    </row>
    <row r="363" spans="2:81" x14ac:dyDescent="0.3">
      <c r="B363" t="s">
        <v>126</v>
      </c>
      <c r="C363" s="14">
        <v>7.9937266580011407E-2</v>
      </c>
      <c r="D363" s="14">
        <v>5.8890594510790102E-2</v>
      </c>
      <c r="E363" s="14">
        <v>0.103224999212461</v>
      </c>
      <c r="F363" s="14"/>
      <c r="G363" s="14">
        <v>8.4192102988660297E-2</v>
      </c>
      <c r="H363" s="14">
        <v>7.8409744781765003E-2</v>
      </c>
      <c r="I363" s="14">
        <v>8.2279324351142297E-2</v>
      </c>
      <c r="J363" s="14">
        <v>7.6514218543322604E-2</v>
      </c>
      <c r="K363" s="14">
        <v>2.7756244078020201E-2</v>
      </c>
      <c r="L363" s="14">
        <v>0.118401898593764</v>
      </c>
      <c r="M363" s="14"/>
      <c r="N363" s="14">
        <v>1.9694857924493599E-2</v>
      </c>
      <c r="O363" s="14">
        <v>8.0116351735932498E-2</v>
      </c>
      <c r="P363" s="14">
        <v>0.149199418955452</v>
      </c>
      <c r="Q363" s="14">
        <v>7.4955353978476996E-2</v>
      </c>
      <c r="R363" s="14"/>
      <c r="S363" s="14">
        <v>3.9600618925003502E-2</v>
      </c>
      <c r="T363" s="14">
        <v>7.8326437857893103E-2</v>
      </c>
      <c r="U363" s="14">
        <v>5.8485626335799797E-2</v>
      </c>
      <c r="V363" s="14">
        <v>4.6793657995057303E-2</v>
      </c>
      <c r="W363" s="14">
        <v>6.9920842486318704E-2</v>
      </c>
      <c r="X363" s="14">
        <v>3.6465750441856903E-2</v>
      </c>
      <c r="Y363" s="14">
        <v>4.0840112191679698E-2</v>
      </c>
      <c r="Z363" s="14">
        <v>0.211527894660857</v>
      </c>
      <c r="AA363" s="14">
        <v>0.14058653450255801</v>
      </c>
      <c r="AB363" s="14">
        <v>0.17262408527317999</v>
      </c>
      <c r="AC363" s="14">
        <v>4.9046301385841998E-2</v>
      </c>
      <c r="AD363" s="14">
        <v>0</v>
      </c>
      <c r="AE363" s="14"/>
      <c r="AF363" s="14">
        <v>9.7896607495980906E-2</v>
      </c>
      <c r="AG363" s="14">
        <v>5.2953493824485401E-2</v>
      </c>
      <c r="AH363" s="14">
        <v>0.16913927196006501</v>
      </c>
      <c r="AI363" s="14">
        <v>3.3479101829494401E-2</v>
      </c>
      <c r="AJ363" s="14">
        <v>8.31130383313924E-2</v>
      </c>
      <c r="AK363" s="14">
        <v>3.1333782884021E-2</v>
      </c>
      <c r="AL363" s="14"/>
      <c r="AM363" s="14">
        <v>0.10368129334948201</v>
      </c>
      <c r="AN363" s="14">
        <v>0.12525162603693599</v>
      </c>
      <c r="AO363" s="14">
        <v>5.11924082042658E-2</v>
      </c>
      <c r="AP363" s="14">
        <v>9.2649178208761798E-2</v>
      </c>
      <c r="AQ363" s="14">
        <v>0</v>
      </c>
      <c r="AR363" s="14"/>
      <c r="AS363" s="14">
        <v>8.1394629599092896E-2</v>
      </c>
      <c r="AT363" s="14">
        <v>0</v>
      </c>
      <c r="AU363" s="14"/>
      <c r="AV363" s="14">
        <v>5.06049543141898E-2</v>
      </c>
      <c r="AW363" s="14">
        <v>4.4574788178498498E-2</v>
      </c>
      <c r="AX363" s="14">
        <v>0.120264068307546</v>
      </c>
      <c r="AY363" s="14"/>
      <c r="AZ363" s="14">
        <v>4.2212939063250299E-2</v>
      </c>
      <c r="BA363" s="14">
        <v>3.8801513930867698E-2</v>
      </c>
      <c r="BB363" s="14">
        <v>6.1485054988997402E-2</v>
      </c>
      <c r="BC363" s="14"/>
      <c r="BD363" s="14">
        <v>9.1466842976032706E-2</v>
      </c>
      <c r="BE363" s="14">
        <v>6.6315522730265197E-2</v>
      </c>
      <c r="BF363" s="14"/>
      <c r="BG363" s="14">
        <v>0.11003425883858201</v>
      </c>
      <c r="BH363" s="14">
        <v>6.9820336728134605E-2</v>
      </c>
      <c r="BI363" s="14"/>
      <c r="BJ363" s="14">
        <v>0.10081438722154699</v>
      </c>
      <c r="BK363" s="14">
        <v>7.6181450671854001E-2</v>
      </c>
      <c r="BL363" s="14"/>
      <c r="BM363" s="14">
        <v>3.0599922108623698E-2</v>
      </c>
      <c r="BN363" s="14">
        <v>9.0761382030357302E-2</v>
      </c>
      <c r="BO363" s="14"/>
      <c r="BP363" s="14">
        <v>6.9393038036709695E-2</v>
      </c>
      <c r="BQ363" s="14">
        <v>8.6144861213086094E-2</v>
      </c>
      <c r="BR363" s="14"/>
      <c r="BS363" s="14">
        <v>6.6096869663284902E-2</v>
      </c>
      <c r="BT363" s="14">
        <v>9.1747190132123596E-2</v>
      </c>
      <c r="BU363" s="14"/>
      <c r="BV363" s="14">
        <v>1.98463480137928E-2</v>
      </c>
      <c r="BW363" s="14">
        <v>8.2035006209500799E-2</v>
      </c>
      <c r="BX363" s="14"/>
      <c r="BY363" s="14">
        <v>9.7259678135003802E-2</v>
      </c>
      <c r="BZ363" s="14">
        <v>7.5593641709809298E-2</v>
      </c>
      <c r="CA363" s="14"/>
      <c r="CB363" s="14">
        <v>7.5638979902994896E-2</v>
      </c>
      <c r="CC363" s="14">
        <v>7.7719822509334194E-2</v>
      </c>
    </row>
    <row r="364" spans="2:81" x14ac:dyDescent="0.3">
      <c r="B364" t="s">
        <v>255</v>
      </c>
      <c r="C364" s="14">
        <v>5.4649420350261997E-2</v>
      </c>
      <c r="D364" s="14">
        <v>6.1696743186380701E-2</v>
      </c>
      <c r="E364" s="14">
        <v>4.1905180095890102E-2</v>
      </c>
      <c r="F364" s="14"/>
      <c r="G364" s="14">
        <v>8.2017994368034294E-2</v>
      </c>
      <c r="H364" s="14">
        <v>3.3805023640691899E-2</v>
      </c>
      <c r="I364" s="14">
        <v>2.8610342191305201E-2</v>
      </c>
      <c r="J364" s="14">
        <v>3.8418432282577998E-2</v>
      </c>
      <c r="K364" s="14">
        <v>5.39807422504998E-2</v>
      </c>
      <c r="L364" s="14">
        <v>9.9187585669226794E-2</v>
      </c>
      <c r="M364" s="14"/>
      <c r="N364" s="14">
        <v>3.8247062684548597E-2</v>
      </c>
      <c r="O364" s="14">
        <v>6.4475634535600193E-2</v>
      </c>
      <c r="P364" s="14">
        <v>3.90940594100294E-2</v>
      </c>
      <c r="Q364" s="14">
        <v>8.1058588250542907E-2</v>
      </c>
      <c r="R364" s="14"/>
      <c r="S364" s="14">
        <v>0</v>
      </c>
      <c r="T364" s="14">
        <v>2.55042087707253E-2</v>
      </c>
      <c r="U364" s="14">
        <v>5.9202115710866601E-2</v>
      </c>
      <c r="V364" s="14">
        <v>0.16897917750840899</v>
      </c>
      <c r="W364" s="14">
        <v>0</v>
      </c>
      <c r="X364" s="14">
        <v>0.1000047231286</v>
      </c>
      <c r="Y364" s="14">
        <v>4.0840112191679698E-2</v>
      </c>
      <c r="Z364" s="14">
        <v>0.117352606495116</v>
      </c>
      <c r="AA364" s="14">
        <v>8.4025445285514505E-2</v>
      </c>
      <c r="AB364" s="14">
        <v>2.78373292855339E-2</v>
      </c>
      <c r="AC364" s="14">
        <v>0</v>
      </c>
      <c r="AD364" s="14">
        <v>0</v>
      </c>
      <c r="AE364" s="14"/>
      <c r="AF364" s="14">
        <v>3.05856385720823E-2</v>
      </c>
      <c r="AG364" s="14">
        <v>5.7018948392375597E-2</v>
      </c>
      <c r="AH364" s="14">
        <v>2.81517528547101E-2</v>
      </c>
      <c r="AI364" s="14">
        <v>0.14527857484103501</v>
      </c>
      <c r="AJ364" s="14">
        <v>3.26273432187364E-2</v>
      </c>
      <c r="AK364" s="14">
        <v>7.3115884363448E-2</v>
      </c>
      <c r="AL364" s="14"/>
      <c r="AM364" s="14">
        <v>2.96269689813E-2</v>
      </c>
      <c r="AN364" s="14">
        <v>0.11305953521482801</v>
      </c>
      <c r="AO364" s="14">
        <v>2.6139177083090399E-2</v>
      </c>
      <c r="AP364" s="14">
        <v>4.5113276590900697E-2</v>
      </c>
      <c r="AQ364" s="14">
        <v>0</v>
      </c>
      <c r="AR364" s="14"/>
      <c r="AS364" s="14">
        <v>5.06741833290505E-2</v>
      </c>
      <c r="AT364" s="14">
        <v>0.27269363947941799</v>
      </c>
      <c r="AU364" s="14"/>
      <c r="AV364" s="14">
        <v>1.7767775188500801E-2</v>
      </c>
      <c r="AW364" s="14">
        <v>5.1386389541814903E-2</v>
      </c>
      <c r="AX364" s="14">
        <v>8.8680328605422395E-2</v>
      </c>
      <c r="AY364" s="14"/>
      <c r="AZ364" s="14">
        <v>0</v>
      </c>
      <c r="BA364" s="14">
        <v>0</v>
      </c>
      <c r="BB364" s="14">
        <v>4.37062524354771E-2</v>
      </c>
      <c r="BC364" s="14"/>
      <c r="BD364" s="14">
        <v>2.8653161717032E-2</v>
      </c>
      <c r="BE364" s="14">
        <v>8.5362983797034706E-2</v>
      </c>
      <c r="BF364" s="14"/>
      <c r="BG364" s="14">
        <v>2.11529743329932E-2</v>
      </c>
      <c r="BH364" s="14">
        <v>6.5909056919008696E-2</v>
      </c>
      <c r="BI364" s="14"/>
      <c r="BJ364" s="14">
        <v>4.4382604268575897E-2</v>
      </c>
      <c r="BK364" s="14">
        <v>5.4739594140842202E-2</v>
      </c>
      <c r="BL364" s="14"/>
      <c r="BM364" s="14">
        <v>4.80872624315676E-2</v>
      </c>
      <c r="BN364" s="14">
        <v>5.68657969051371E-2</v>
      </c>
      <c r="BO364" s="14"/>
      <c r="BP364" s="14">
        <v>3.0295593171587299E-2</v>
      </c>
      <c r="BQ364" s="14">
        <v>6.4777215016498704E-2</v>
      </c>
      <c r="BR364" s="14"/>
      <c r="BS364" s="14">
        <v>5.6421962455348598E-2</v>
      </c>
      <c r="BT364" s="14">
        <v>5.31369213316338E-2</v>
      </c>
      <c r="BU364" s="14"/>
      <c r="BV364" s="14">
        <v>4.5098604236016797E-2</v>
      </c>
      <c r="BW364" s="14">
        <v>6.0324042324396102E-2</v>
      </c>
      <c r="BX364" s="14"/>
      <c r="BY364" s="14">
        <v>5.67461981038185E-2</v>
      </c>
      <c r="BZ364" s="14">
        <v>5.5112717516423097E-2</v>
      </c>
      <c r="CA364" s="14"/>
      <c r="CB364" s="14">
        <v>8.4369948399163605E-2</v>
      </c>
      <c r="CC364" s="14">
        <v>3.3275653475256302E-2</v>
      </c>
    </row>
    <row r="365" spans="2:81" x14ac:dyDescent="0.3">
      <c r="B365" t="s">
        <v>106</v>
      </c>
      <c r="C365" s="14">
        <v>2.18950959257912E-2</v>
      </c>
      <c r="D365" s="14">
        <v>1.4404300619560301E-2</v>
      </c>
      <c r="E365" s="14">
        <v>3.0148213216596002E-2</v>
      </c>
      <c r="F365" s="14"/>
      <c r="G365" s="14">
        <v>1.9067625206715899E-2</v>
      </c>
      <c r="H365" s="14">
        <v>3.3109131143104202E-2</v>
      </c>
      <c r="I365" s="14">
        <v>0</v>
      </c>
      <c r="J365" s="14">
        <v>3.6570996620041901E-2</v>
      </c>
      <c r="K365" s="14">
        <v>2.6074657847809001E-2</v>
      </c>
      <c r="L365" s="14">
        <v>2.3346620785055099E-2</v>
      </c>
      <c r="M365" s="14"/>
      <c r="N365" s="14">
        <v>1.65645778823276E-2</v>
      </c>
      <c r="O365" s="14">
        <v>1.04834226462024E-2</v>
      </c>
      <c r="P365" s="14">
        <v>2.9690483020405101E-2</v>
      </c>
      <c r="Q365" s="14">
        <v>3.14221672022627E-2</v>
      </c>
      <c r="R365" s="14"/>
      <c r="S365" s="14">
        <v>1.4142645244273101E-2</v>
      </c>
      <c r="T365" s="14">
        <v>5.0520999737848203E-2</v>
      </c>
      <c r="U365" s="14">
        <v>5.6684599838565899E-2</v>
      </c>
      <c r="V365" s="14">
        <v>0</v>
      </c>
      <c r="W365" s="14">
        <v>3.6649465412687099E-2</v>
      </c>
      <c r="X365" s="14">
        <v>0</v>
      </c>
      <c r="Y365" s="14">
        <v>7.2939056000979205E-2</v>
      </c>
      <c r="Z365" s="14">
        <v>0</v>
      </c>
      <c r="AA365" s="14">
        <v>0</v>
      </c>
      <c r="AB365" s="14">
        <v>2.7173204026592099E-2</v>
      </c>
      <c r="AC365" s="14">
        <v>0</v>
      </c>
      <c r="AD365" s="14">
        <v>0</v>
      </c>
      <c r="AE365" s="14"/>
      <c r="AF365" s="14">
        <v>8.0588359927585996E-3</v>
      </c>
      <c r="AG365" s="14">
        <v>0</v>
      </c>
      <c r="AH365" s="14">
        <v>2.7632625576107898E-2</v>
      </c>
      <c r="AI365" s="14">
        <v>3.1314239920716302E-2</v>
      </c>
      <c r="AJ365" s="14">
        <v>7.3999685431708997E-2</v>
      </c>
      <c r="AK365" s="14">
        <v>3.3404864965829499E-2</v>
      </c>
      <c r="AL365" s="14"/>
      <c r="AM365" s="14">
        <v>5.7485266435117803E-2</v>
      </c>
      <c r="AN365" s="14">
        <v>2.4203141746730699E-2</v>
      </c>
      <c r="AO365" s="14">
        <v>1.71205997438348E-2</v>
      </c>
      <c r="AP365" s="14">
        <v>1.1733988776802999E-2</v>
      </c>
      <c r="AQ365" s="14">
        <v>0</v>
      </c>
      <c r="AR365" s="14"/>
      <c r="AS365" s="14">
        <v>2.2294272736140899E-2</v>
      </c>
      <c r="AT365" s="14">
        <v>0</v>
      </c>
      <c r="AU365" s="14"/>
      <c r="AV365" s="14">
        <v>5.7239324134284297E-3</v>
      </c>
      <c r="AW365" s="14">
        <v>0</v>
      </c>
      <c r="AX365" s="14">
        <v>3.8447679175900501E-2</v>
      </c>
      <c r="AY365" s="14"/>
      <c r="AZ365" s="14">
        <v>0</v>
      </c>
      <c r="BA365" s="14">
        <v>0</v>
      </c>
      <c r="BB365" s="14">
        <v>1.05709496944561E-2</v>
      </c>
      <c r="BC365" s="14"/>
      <c r="BD365" s="14">
        <v>2.6627717153685001E-2</v>
      </c>
      <c r="BE365" s="14">
        <v>1.6303688931299298E-2</v>
      </c>
      <c r="BF365" s="14"/>
      <c r="BG365" s="14">
        <v>1.03905217947322E-2</v>
      </c>
      <c r="BH365" s="14">
        <v>2.57622919718179E-2</v>
      </c>
      <c r="BI365" s="14"/>
      <c r="BJ365" s="14">
        <v>0</v>
      </c>
      <c r="BK365" s="14">
        <v>2.5625942742346901E-2</v>
      </c>
      <c r="BL365" s="14"/>
      <c r="BM365" s="14">
        <v>4.7625132387899297E-2</v>
      </c>
      <c r="BN365" s="14">
        <v>1.7372143378771202E-2</v>
      </c>
      <c r="BO365" s="14"/>
      <c r="BP365" s="14">
        <v>3.7689526786955002E-2</v>
      </c>
      <c r="BQ365" s="14">
        <v>1.71838514802106E-2</v>
      </c>
      <c r="BR365" s="14"/>
      <c r="BS365" s="14">
        <v>2.0298586019277601E-2</v>
      </c>
      <c r="BT365" s="14">
        <v>2.32573877776476E-2</v>
      </c>
      <c r="BU365" s="14"/>
      <c r="BV365" s="14">
        <v>1.6472599138903799E-2</v>
      </c>
      <c r="BW365" s="14">
        <v>2.1617038204218501E-2</v>
      </c>
      <c r="BX365" s="14"/>
      <c r="BY365" s="14">
        <v>0</v>
      </c>
      <c r="BZ365" s="14">
        <v>2.5704239463164101E-2</v>
      </c>
      <c r="CA365" s="14"/>
      <c r="CB365" s="14">
        <v>1.5640957451758499E-2</v>
      </c>
      <c r="CC365" s="14">
        <v>2.7941531833508001E-2</v>
      </c>
    </row>
    <row r="366" spans="2:81" x14ac:dyDescent="0.3">
      <c r="B366" t="s">
        <v>127</v>
      </c>
      <c r="C366" s="14">
        <v>0.72217183417325603</v>
      </c>
      <c r="D366" s="14">
        <v>0.71643297665647598</v>
      </c>
      <c r="E366" s="14">
        <v>0.73229324168421095</v>
      </c>
      <c r="F366" s="14"/>
      <c r="G366" s="14">
        <v>0.60978682505071902</v>
      </c>
      <c r="H366" s="14">
        <v>0.72231370256826399</v>
      </c>
      <c r="I366" s="14">
        <v>0.83854682038174899</v>
      </c>
      <c r="J366" s="14">
        <v>0.77120101507997896</v>
      </c>
      <c r="K366" s="14">
        <v>0.740179113235232</v>
      </c>
      <c r="L366" s="14">
        <v>0.70859649911735201</v>
      </c>
      <c r="M366" s="14"/>
      <c r="N366" s="14">
        <v>0.851231761497656</v>
      </c>
      <c r="O366" s="14">
        <v>0.70461064557765296</v>
      </c>
      <c r="P366" s="14">
        <v>0.60085068492377203</v>
      </c>
      <c r="Q366" s="14">
        <v>0.71965518131427997</v>
      </c>
      <c r="R366" s="14"/>
      <c r="S366" s="14">
        <v>0.89643703947325404</v>
      </c>
      <c r="T366" s="14">
        <v>0.71527015020574403</v>
      </c>
      <c r="U366" s="14">
        <v>0.62226299967938203</v>
      </c>
      <c r="V366" s="14">
        <v>0.65963819015243796</v>
      </c>
      <c r="W366" s="14">
        <v>0.75635796497396601</v>
      </c>
      <c r="X366" s="14">
        <v>0.76225842472854799</v>
      </c>
      <c r="Y366" s="14">
        <v>0.76383199299554405</v>
      </c>
      <c r="Z366" s="14">
        <v>0.56648237509936095</v>
      </c>
      <c r="AA366" s="14">
        <v>0.62908158734237896</v>
      </c>
      <c r="AB366" s="14">
        <v>0.51924413777477796</v>
      </c>
      <c r="AC366" s="14">
        <v>0.95095369861415802</v>
      </c>
      <c r="AD366" s="14">
        <v>1</v>
      </c>
      <c r="AE366" s="14"/>
      <c r="AF366" s="14">
        <v>0.69308669251353205</v>
      </c>
      <c r="AG366" s="14">
        <v>0.81678846852901499</v>
      </c>
      <c r="AH366" s="14">
        <v>0.643774714982013</v>
      </c>
      <c r="AI366" s="14">
        <v>0.77467888019853703</v>
      </c>
      <c r="AJ366" s="14">
        <v>0.70232666162311197</v>
      </c>
      <c r="AK366" s="14">
        <v>0.69178848850382701</v>
      </c>
      <c r="AL366" s="14"/>
      <c r="AM366" s="14">
        <v>0.73789933447644995</v>
      </c>
      <c r="AN366" s="14">
        <v>0.640892469972838</v>
      </c>
      <c r="AO366" s="14">
        <v>0.75202271379314301</v>
      </c>
      <c r="AP366" s="14">
        <v>0.76189218512382495</v>
      </c>
      <c r="AQ366" s="14">
        <v>0.82675613777963497</v>
      </c>
      <c r="AR366" s="14"/>
      <c r="AS366" s="14">
        <v>0.72207822490764995</v>
      </c>
      <c r="AT366" s="14">
        <v>0.72730636052058195</v>
      </c>
      <c r="AU366" s="14"/>
      <c r="AV366" s="14">
        <v>0.82803525345841</v>
      </c>
      <c r="AW366" s="14">
        <v>0.81214288883849195</v>
      </c>
      <c r="AX366" s="14">
        <v>0.59700328801569602</v>
      </c>
      <c r="AY366" s="14"/>
      <c r="AZ366" s="14">
        <v>0.91467911856861095</v>
      </c>
      <c r="BA366" s="14">
        <v>0.838302838780281</v>
      </c>
      <c r="BB366" s="14">
        <v>0.78196114672907802</v>
      </c>
      <c r="BC366" s="14"/>
      <c r="BD366" s="14">
        <v>0.73122882776055298</v>
      </c>
      <c r="BE366" s="14">
        <v>0.71147135026497299</v>
      </c>
      <c r="BF366" s="14"/>
      <c r="BG366" s="14">
        <v>0.73324580859553101</v>
      </c>
      <c r="BH366" s="14">
        <v>0.71844938172853601</v>
      </c>
      <c r="BI366" s="14"/>
      <c r="BJ366" s="14">
        <v>0.63388986297174399</v>
      </c>
      <c r="BK366" s="14">
        <v>0.73535858666953602</v>
      </c>
      <c r="BL366" s="14"/>
      <c r="BM366" s="14">
        <v>0.71811730493978598</v>
      </c>
      <c r="BN366" s="14">
        <v>0.72451804618885896</v>
      </c>
      <c r="BO366" s="14"/>
      <c r="BP366" s="14">
        <v>0.75412910587781101</v>
      </c>
      <c r="BQ366" s="14">
        <v>0.73093264137409197</v>
      </c>
      <c r="BR366" s="14"/>
      <c r="BS366" s="14">
        <v>0.70883381035970405</v>
      </c>
      <c r="BT366" s="14">
        <v>0.73355308591929103</v>
      </c>
      <c r="BU366" s="14"/>
      <c r="BV366" s="14">
        <v>0.790614432052553</v>
      </c>
      <c r="BW366" s="14">
        <v>0.68065184248368604</v>
      </c>
      <c r="BX366" s="14"/>
      <c r="BY366" s="14">
        <v>0.67380375011663596</v>
      </c>
      <c r="BZ366" s="14">
        <v>0.73444053048466895</v>
      </c>
      <c r="CA366" s="14"/>
      <c r="CB366" s="14">
        <v>0.74341357509371697</v>
      </c>
      <c r="CC366" s="14">
        <v>0.71046404668108898</v>
      </c>
    </row>
    <row r="367" spans="2:81" x14ac:dyDescent="0.3">
      <c r="B367" t="s">
        <v>256</v>
      </c>
      <c r="C367" s="14">
        <v>0.13458668693027301</v>
      </c>
      <c r="D367" s="14">
        <v>0.120587337697171</v>
      </c>
      <c r="E367" s="14">
        <v>0.14513017930835101</v>
      </c>
      <c r="F367" s="14"/>
      <c r="G367" s="14">
        <v>0.16621009735669501</v>
      </c>
      <c r="H367" s="14">
        <v>0.11221476842245701</v>
      </c>
      <c r="I367" s="14">
        <v>0.110889666542448</v>
      </c>
      <c r="J367" s="14">
        <v>0.114932650825901</v>
      </c>
      <c r="K367" s="14">
        <v>8.1736986328520098E-2</v>
      </c>
      <c r="L367" s="14">
        <v>0.21758948426298999</v>
      </c>
      <c r="M367" s="14"/>
      <c r="N367" s="14">
        <v>5.79419206090422E-2</v>
      </c>
      <c r="O367" s="14">
        <v>0.144591986271533</v>
      </c>
      <c r="P367" s="14">
        <v>0.18829347836548099</v>
      </c>
      <c r="Q367" s="14">
        <v>0.15601394222901999</v>
      </c>
      <c r="R367" s="14"/>
      <c r="S367" s="14">
        <v>3.9600618925003502E-2</v>
      </c>
      <c r="T367" s="14">
        <v>0.103830646628618</v>
      </c>
      <c r="U367" s="14">
        <v>0.117687742046666</v>
      </c>
      <c r="V367" s="14">
        <v>0.21577283550346699</v>
      </c>
      <c r="W367" s="14">
        <v>6.9920842486318704E-2</v>
      </c>
      <c r="X367" s="14">
        <v>0.136470473570457</v>
      </c>
      <c r="Y367" s="14">
        <v>8.1680224383359298E-2</v>
      </c>
      <c r="Z367" s="14">
        <v>0.328880501155973</v>
      </c>
      <c r="AA367" s="14">
        <v>0.22461197978807201</v>
      </c>
      <c r="AB367" s="14">
        <v>0.200461414558714</v>
      </c>
      <c r="AC367" s="14">
        <v>4.9046301385841998E-2</v>
      </c>
      <c r="AD367" s="14">
        <v>0</v>
      </c>
      <c r="AE367" s="14"/>
      <c r="AF367" s="14">
        <v>0.12848224606806299</v>
      </c>
      <c r="AG367" s="14">
        <v>0.109972442216861</v>
      </c>
      <c r="AH367" s="14">
        <v>0.19729102481477501</v>
      </c>
      <c r="AI367" s="14">
        <v>0.17875767667053</v>
      </c>
      <c r="AJ367" s="14">
        <v>0.115740381550129</v>
      </c>
      <c r="AK367" s="14">
        <v>0.104449667247469</v>
      </c>
      <c r="AL367" s="14"/>
      <c r="AM367" s="14">
        <v>0.133308262330782</v>
      </c>
      <c r="AN367" s="14">
        <v>0.23831116125176399</v>
      </c>
      <c r="AO367" s="14">
        <v>7.7331585287356105E-2</v>
      </c>
      <c r="AP367" s="14">
        <v>0.13776245479966201</v>
      </c>
      <c r="AQ367" s="14">
        <v>0</v>
      </c>
      <c r="AR367" s="14"/>
      <c r="AS367" s="14">
        <v>0.13206881292814299</v>
      </c>
      <c r="AT367" s="14">
        <v>0.27269363947941799</v>
      </c>
      <c r="AU367" s="14"/>
      <c r="AV367" s="14">
        <v>6.8372729502690494E-2</v>
      </c>
      <c r="AW367" s="14">
        <v>9.5961177720313498E-2</v>
      </c>
      <c r="AX367" s="14">
        <v>0.20894439691296901</v>
      </c>
      <c r="AY367" s="14"/>
      <c r="AZ367" s="14">
        <v>4.2212939063250299E-2</v>
      </c>
      <c r="BA367" s="14">
        <v>3.8801513930867698E-2</v>
      </c>
      <c r="BB367" s="14">
        <v>0.10519130742447499</v>
      </c>
      <c r="BC367" s="14"/>
      <c r="BD367" s="14">
        <v>0.120120004693065</v>
      </c>
      <c r="BE367" s="14">
        <v>0.1516785065273</v>
      </c>
      <c r="BF367" s="14"/>
      <c r="BG367" s="14">
        <v>0.13118723317157499</v>
      </c>
      <c r="BH367" s="14">
        <v>0.13572939364714301</v>
      </c>
      <c r="BI367" s="14"/>
      <c r="BJ367" s="14">
        <v>0.145196991490123</v>
      </c>
      <c r="BK367" s="14">
        <v>0.13092104481269601</v>
      </c>
      <c r="BL367" s="14"/>
      <c r="BM367" s="14">
        <v>7.8687184540191302E-2</v>
      </c>
      <c r="BN367" s="14">
        <v>0.14762717893549401</v>
      </c>
      <c r="BO367" s="14"/>
      <c r="BP367" s="14">
        <v>9.9688631208297004E-2</v>
      </c>
      <c r="BQ367" s="14">
        <v>0.15092207622958501</v>
      </c>
      <c r="BR367" s="14"/>
      <c r="BS367" s="14">
        <v>0.122518832118634</v>
      </c>
      <c r="BT367" s="14">
        <v>0.14488411146375699</v>
      </c>
      <c r="BU367" s="14"/>
      <c r="BV367" s="14">
        <v>6.4944952249809604E-2</v>
      </c>
      <c r="BW367" s="14">
        <v>0.142359048533897</v>
      </c>
      <c r="BX367" s="14"/>
      <c r="BY367" s="14">
        <v>0.154005876238822</v>
      </c>
      <c r="BZ367" s="14">
        <v>0.130706359226232</v>
      </c>
      <c r="CA367" s="14"/>
      <c r="CB367" s="14">
        <v>0.16000892830215899</v>
      </c>
      <c r="CC367" s="14">
        <v>0.11099547598459</v>
      </c>
    </row>
    <row r="368" spans="2:81" x14ac:dyDescent="0.3">
      <c r="B368" t="s">
        <v>93</v>
      </c>
      <c r="C368" s="14">
        <v>0.58758514724298305</v>
      </c>
      <c r="D368" s="14">
        <v>0.59584563895930498</v>
      </c>
      <c r="E368" s="14">
        <v>0.58716306237586102</v>
      </c>
      <c r="F368" s="14"/>
      <c r="G368" s="14">
        <v>0.44357672769402401</v>
      </c>
      <c r="H368" s="14">
        <v>0.61009893414580696</v>
      </c>
      <c r="I368" s="14">
        <v>0.72765715383930196</v>
      </c>
      <c r="J368" s="14">
        <v>0.65626836425407797</v>
      </c>
      <c r="K368" s="14">
        <v>0.658442126906712</v>
      </c>
      <c r="L368" s="14">
        <v>0.49100701485436199</v>
      </c>
      <c r="M368" s="14"/>
      <c r="N368" s="14">
        <v>0.79328984088861398</v>
      </c>
      <c r="O368" s="14">
        <v>0.56001865930612005</v>
      </c>
      <c r="P368" s="14">
        <v>0.41255720655828998</v>
      </c>
      <c r="Q368" s="14">
        <v>0.56364123908525998</v>
      </c>
      <c r="R368" s="14"/>
      <c r="S368" s="14">
        <v>0.85683642054825004</v>
      </c>
      <c r="T368" s="14">
        <v>0.61143950357712595</v>
      </c>
      <c r="U368" s="14">
        <v>0.50457525763271605</v>
      </c>
      <c r="V368" s="14">
        <v>0.44386535464897198</v>
      </c>
      <c r="W368" s="14">
        <v>0.68643712248764699</v>
      </c>
      <c r="X368" s="14">
        <v>0.62578795115809105</v>
      </c>
      <c r="Y368" s="14">
        <v>0.68215176861218496</v>
      </c>
      <c r="Z368" s="14">
        <v>0.237601873943388</v>
      </c>
      <c r="AA368" s="14">
        <v>0.404469607554306</v>
      </c>
      <c r="AB368" s="14">
        <v>0.31878272321606399</v>
      </c>
      <c r="AC368" s="14">
        <v>0.90190739722831603</v>
      </c>
      <c r="AD368" s="14">
        <v>1</v>
      </c>
      <c r="AE368" s="14"/>
      <c r="AF368" s="14">
        <v>0.56460444644546903</v>
      </c>
      <c r="AG368" s="14">
        <v>0.70681602631215401</v>
      </c>
      <c r="AH368" s="14">
        <v>0.44648369016723799</v>
      </c>
      <c r="AI368" s="14">
        <v>0.59592120352800704</v>
      </c>
      <c r="AJ368" s="14">
        <v>0.58658628007298297</v>
      </c>
      <c r="AK368" s="14">
        <v>0.58733882125635795</v>
      </c>
      <c r="AL368" s="14"/>
      <c r="AM368" s="14">
        <v>0.60459107214566699</v>
      </c>
      <c r="AN368" s="14">
        <v>0.40258130872107301</v>
      </c>
      <c r="AO368" s="14">
        <v>0.67469112850578705</v>
      </c>
      <c r="AP368" s="14">
        <v>0.62412973032416197</v>
      </c>
      <c r="AQ368" s="14">
        <v>0.82675613777963497</v>
      </c>
      <c r="AR368" s="14"/>
      <c r="AS368" s="14">
        <v>0.59000941197950696</v>
      </c>
      <c r="AT368" s="14">
        <v>0.45461272104116401</v>
      </c>
      <c r="AU368" s="14"/>
      <c r="AV368" s="14">
        <v>0.75966252395571898</v>
      </c>
      <c r="AW368" s="14">
        <v>0.71618171111817797</v>
      </c>
      <c r="AX368" s="14">
        <v>0.38805889110272701</v>
      </c>
      <c r="AY368" s="14"/>
      <c r="AZ368" s="14">
        <v>0.87246617950535998</v>
      </c>
      <c r="BA368" s="14">
        <v>0.79950132484941405</v>
      </c>
      <c r="BB368" s="14">
        <v>0.67676983930460299</v>
      </c>
      <c r="BC368" s="14"/>
      <c r="BD368" s="14">
        <v>0.61110882306748804</v>
      </c>
      <c r="BE368" s="14">
        <v>0.55979284373767302</v>
      </c>
      <c r="BF368" s="14"/>
      <c r="BG368" s="14">
        <v>0.60205857542395602</v>
      </c>
      <c r="BH368" s="14">
        <v>0.58271998808139303</v>
      </c>
      <c r="BI368" s="14"/>
      <c r="BJ368" s="14">
        <v>0.48869287148162199</v>
      </c>
      <c r="BK368" s="14">
        <v>0.60443754185683896</v>
      </c>
      <c r="BL368" s="14"/>
      <c r="BM368" s="14">
        <v>0.63943012039959501</v>
      </c>
      <c r="BN368" s="14">
        <v>0.57689086725336403</v>
      </c>
      <c r="BO368" s="14"/>
      <c r="BP368" s="14">
        <v>0.65444047466951405</v>
      </c>
      <c r="BQ368" s="14">
        <v>0.580010565144507</v>
      </c>
      <c r="BR368" s="14"/>
      <c r="BS368" s="14">
        <v>0.58631497824107004</v>
      </c>
      <c r="BT368" s="14">
        <v>0.58866897445553401</v>
      </c>
      <c r="BU368" s="14"/>
      <c r="BV368" s="14">
        <v>0.72566947980274399</v>
      </c>
      <c r="BW368" s="14">
        <v>0.53829279394978902</v>
      </c>
      <c r="BX368" s="14"/>
      <c r="BY368" s="14">
        <v>0.51979787387781395</v>
      </c>
      <c r="BZ368" s="14">
        <v>0.60373417125843598</v>
      </c>
      <c r="CA368" s="14"/>
      <c r="CB368" s="14">
        <v>0.58340464679155801</v>
      </c>
      <c r="CC368" s="14">
        <v>0.59946857069649795</v>
      </c>
    </row>
    <row r="369" spans="2:81" x14ac:dyDescent="0.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c r="BS369" s="14"/>
      <c r="BT369" s="14"/>
      <c r="BU369" s="14"/>
      <c r="BV369" s="14"/>
      <c r="BW369" s="14"/>
      <c r="BX369" s="14"/>
      <c r="BY369" s="14"/>
      <c r="BZ369" s="14"/>
      <c r="CA369" s="14"/>
      <c r="CB369" s="14"/>
      <c r="CC369" s="14"/>
    </row>
    <row r="370" spans="2:81" x14ac:dyDescent="0.3">
      <c r="B370" s="6" t="s">
        <v>262</v>
      </c>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c r="BT370" s="14"/>
      <c r="BU370" s="14"/>
      <c r="BV370" s="14"/>
      <c r="BW370" s="14"/>
      <c r="BX370" s="14"/>
      <c r="BY370" s="14"/>
      <c r="BZ370" s="14"/>
      <c r="CA370" s="14"/>
      <c r="CB370" s="14"/>
      <c r="CC370" s="14"/>
    </row>
    <row r="371" spans="2:81" x14ac:dyDescent="0.3">
      <c r="B371" s="24" t="s">
        <v>198</v>
      </c>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c r="BS371" s="14"/>
      <c r="BT371" s="14"/>
      <c r="BU371" s="14"/>
      <c r="BV371" s="14"/>
      <c r="BW371" s="14"/>
      <c r="BX371" s="14"/>
      <c r="BY371" s="14"/>
      <c r="BZ371" s="14"/>
      <c r="CA371" s="14"/>
      <c r="CB371" s="14"/>
      <c r="CC371" s="14"/>
    </row>
    <row r="372" spans="2:81" x14ac:dyDescent="0.3">
      <c r="B372" t="s">
        <v>123</v>
      </c>
      <c r="C372" s="14">
        <v>0.32153507295050499</v>
      </c>
      <c r="D372" s="14">
        <v>0.33244541600633098</v>
      </c>
      <c r="E372" s="14">
        <v>0.31141757962958699</v>
      </c>
      <c r="F372" s="14"/>
      <c r="G372" s="14">
        <v>0.33454317156042601</v>
      </c>
      <c r="H372" s="14">
        <v>0.28995208580287202</v>
      </c>
      <c r="I372" s="14">
        <v>0.39471969582250899</v>
      </c>
      <c r="J372" s="14">
        <v>0.283831740699445</v>
      </c>
      <c r="K372" s="14">
        <v>0.305017946653243</v>
      </c>
      <c r="L372" s="14">
        <v>0.28516389266311898</v>
      </c>
      <c r="M372" s="14"/>
      <c r="N372" s="14">
        <v>0.33570307358104601</v>
      </c>
      <c r="O372" s="14">
        <v>0.23896924725226401</v>
      </c>
      <c r="P372" s="14">
        <v>0.31849758299508601</v>
      </c>
      <c r="Q372" s="14">
        <v>0.38404740843117302</v>
      </c>
      <c r="R372" s="14"/>
      <c r="S372" s="14">
        <v>0.28359414160589203</v>
      </c>
      <c r="T372" s="14">
        <v>0.39467270459600701</v>
      </c>
      <c r="U372" s="14">
        <v>0.353050073700925</v>
      </c>
      <c r="V372" s="14">
        <v>0.35656681348967401</v>
      </c>
      <c r="W372" s="14">
        <v>0.29314201457077999</v>
      </c>
      <c r="X372" s="14">
        <v>0.199384827831706</v>
      </c>
      <c r="Y372" s="14">
        <v>0.28091407855890299</v>
      </c>
      <c r="Z372" s="14">
        <v>0.151179902645947</v>
      </c>
      <c r="AA372" s="14">
        <v>0.41381637489196199</v>
      </c>
      <c r="AB372" s="14">
        <v>0.24323593486794901</v>
      </c>
      <c r="AC372" s="14">
        <v>0.54316691851412202</v>
      </c>
      <c r="AD372" s="14">
        <v>0.34549649997050802</v>
      </c>
      <c r="AE372" s="14"/>
      <c r="AF372" s="14">
        <v>0.33533683847316098</v>
      </c>
      <c r="AG372" s="14">
        <v>0.30641991683444197</v>
      </c>
      <c r="AH372" s="14">
        <v>0.40444632987504398</v>
      </c>
      <c r="AI372" s="14">
        <v>0.26188807009630199</v>
      </c>
      <c r="AJ372" s="14">
        <v>0.40356544512079601</v>
      </c>
      <c r="AK372" s="14">
        <v>0.228875128319456</v>
      </c>
      <c r="AL372" s="14"/>
      <c r="AM372" s="14">
        <v>0.33787534308191602</v>
      </c>
      <c r="AN372" s="14">
        <v>0.29726335897477102</v>
      </c>
      <c r="AO372" s="14">
        <v>0.35273066514380202</v>
      </c>
      <c r="AP372" s="14">
        <v>0.27698942240631103</v>
      </c>
      <c r="AQ372" s="14">
        <v>0.28525325912740501</v>
      </c>
      <c r="AR372" s="14"/>
      <c r="AS372" s="14">
        <v>0.327397086310528</v>
      </c>
      <c r="AT372" s="14">
        <v>0</v>
      </c>
      <c r="AU372" s="14"/>
      <c r="AV372" s="14">
        <v>0.32672780164756798</v>
      </c>
      <c r="AW372" s="14">
        <v>0.338086267166953</v>
      </c>
      <c r="AX372" s="14">
        <v>0.30924578012952297</v>
      </c>
      <c r="AY372" s="14"/>
      <c r="AZ372" s="14">
        <v>0.42950268874459802</v>
      </c>
      <c r="BA372" s="14">
        <v>0.39932915971557897</v>
      </c>
      <c r="BB372" s="14">
        <v>0.21576373513658401</v>
      </c>
      <c r="BC372" s="14"/>
      <c r="BD372" s="14">
        <v>0.33133742968796798</v>
      </c>
      <c r="BE372" s="14">
        <v>0.30995397161467297</v>
      </c>
      <c r="BF372" s="14"/>
      <c r="BG372" s="14">
        <v>0.35734817669806901</v>
      </c>
      <c r="BH372" s="14">
        <v>0.30949670528641099</v>
      </c>
      <c r="BI372" s="14"/>
      <c r="BJ372" s="14">
        <v>0.27840867665307201</v>
      </c>
      <c r="BK372" s="14">
        <v>0.31231581168204597</v>
      </c>
      <c r="BL372" s="14"/>
      <c r="BM372" s="14">
        <v>0.40719760460665599</v>
      </c>
      <c r="BN372" s="14">
        <v>0.30514437081257101</v>
      </c>
      <c r="BO372" s="14"/>
      <c r="BP372" s="14">
        <v>0.32149506986426701</v>
      </c>
      <c r="BQ372" s="14">
        <v>0.33196262721580599</v>
      </c>
      <c r="BR372" s="14"/>
      <c r="BS372" s="14">
        <v>0.36005469763029502</v>
      </c>
      <c r="BT372" s="14">
        <v>0.28866651972465102</v>
      </c>
      <c r="BU372" s="14"/>
      <c r="BV372" s="14">
        <v>0.36327292791441301</v>
      </c>
      <c r="BW372" s="14">
        <v>0.35894568108570102</v>
      </c>
      <c r="BX372" s="14"/>
      <c r="BY372" s="14">
        <v>0.240943680917068</v>
      </c>
      <c r="BZ372" s="14">
        <v>0.33576042244787901</v>
      </c>
      <c r="CA372" s="14"/>
      <c r="CB372" s="14">
        <v>0.34595013144497899</v>
      </c>
      <c r="CC372" s="14">
        <v>0.302663803018695</v>
      </c>
    </row>
    <row r="373" spans="2:81" x14ac:dyDescent="0.3">
      <c r="B373" t="s">
        <v>124</v>
      </c>
      <c r="C373" s="14">
        <v>0.31453631834736401</v>
      </c>
      <c r="D373" s="14">
        <v>0.25742560404577502</v>
      </c>
      <c r="E373" s="14">
        <v>0.37825391196095998</v>
      </c>
      <c r="F373" s="14"/>
      <c r="G373" s="14">
        <v>0.33541216495942899</v>
      </c>
      <c r="H373" s="14">
        <v>0.33576263963832498</v>
      </c>
      <c r="I373" s="14">
        <v>0.32594725372111</v>
      </c>
      <c r="J373" s="14">
        <v>0.281638507609411</v>
      </c>
      <c r="K373" s="14">
        <v>0.34089409550151401</v>
      </c>
      <c r="L373" s="14">
        <v>0.215369244325747</v>
      </c>
      <c r="M373" s="14"/>
      <c r="N373" s="14">
        <v>0.27916132132113702</v>
      </c>
      <c r="O373" s="14">
        <v>0.37184642010669999</v>
      </c>
      <c r="P373" s="14">
        <v>0.33745271649532599</v>
      </c>
      <c r="Q373" s="14">
        <v>0.27606678426554199</v>
      </c>
      <c r="R373" s="14"/>
      <c r="S373" s="14">
        <v>0.39818570182906599</v>
      </c>
      <c r="T373" s="14">
        <v>0.31983175342395098</v>
      </c>
      <c r="U373" s="14">
        <v>0.41474238498655103</v>
      </c>
      <c r="V373" s="14">
        <v>0.26304965331792202</v>
      </c>
      <c r="W373" s="14">
        <v>0.31572021127774402</v>
      </c>
      <c r="X373" s="14">
        <v>0.39801494873508397</v>
      </c>
      <c r="Y373" s="14">
        <v>0.27919722296799199</v>
      </c>
      <c r="Z373" s="14">
        <v>0.52511592346066105</v>
      </c>
      <c r="AA373" s="14">
        <v>0.24583157653048701</v>
      </c>
      <c r="AB373" s="14">
        <v>0.218653970967641</v>
      </c>
      <c r="AC373" s="14">
        <v>4.84080646446442E-2</v>
      </c>
      <c r="AD373" s="14">
        <v>0</v>
      </c>
      <c r="AE373" s="14"/>
      <c r="AF373" s="14">
        <v>0.31728712677873699</v>
      </c>
      <c r="AG373" s="14">
        <v>0.30398534368694302</v>
      </c>
      <c r="AH373" s="14">
        <v>0.208132832279841</v>
      </c>
      <c r="AI373" s="14">
        <v>0.35159618499351503</v>
      </c>
      <c r="AJ373" s="14">
        <v>0.30865168363422002</v>
      </c>
      <c r="AK373" s="14">
        <v>0.30730798232985501</v>
      </c>
      <c r="AL373" s="14"/>
      <c r="AM373" s="14">
        <v>0.34483792220035098</v>
      </c>
      <c r="AN373" s="14">
        <v>0.37770902809422202</v>
      </c>
      <c r="AO373" s="14">
        <v>0.23679506586676799</v>
      </c>
      <c r="AP373" s="14">
        <v>0.28773636914228501</v>
      </c>
      <c r="AQ373" s="14">
        <v>0.36677255056044999</v>
      </c>
      <c r="AR373" s="14"/>
      <c r="AS373" s="14">
        <v>0.31773601621730502</v>
      </c>
      <c r="AT373" s="14">
        <v>0.139030903254417</v>
      </c>
      <c r="AU373" s="14"/>
      <c r="AV373" s="14">
        <v>0.31576759124192799</v>
      </c>
      <c r="AW373" s="14">
        <v>0.27379722751268198</v>
      </c>
      <c r="AX373" s="14">
        <v>0.32078534492995697</v>
      </c>
      <c r="AY373" s="14"/>
      <c r="AZ373" s="14">
        <v>0.41941325215275199</v>
      </c>
      <c r="BA373" s="14">
        <v>0.27436398398539502</v>
      </c>
      <c r="BB373" s="14">
        <v>0.29976926664136999</v>
      </c>
      <c r="BC373" s="14"/>
      <c r="BD373" s="14">
        <v>0.29249687801241803</v>
      </c>
      <c r="BE373" s="14">
        <v>0.34057505563679302</v>
      </c>
      <c r="BF373" s="14"/>
      <c r="BG373" s="14">
        <v>0.27640734803044498</v>
      </c>
      <c r="BH373" s="14">
        <v>0.32735315116263303</v>
      </c>
      <c r="BI373" s="14"/>
      <c r="BJ373" s="14">
        <v>0.26023945187429298</v>
      </c>
      <c r="BK373" s="14">
        <v>0.32948043545116601</v>
      </c>
      <c r="BL373" s="14"/>
      <c r="BM373" s="14">
        <v>0.22791493009303701</v>
      </c>
      <c r="BN373" s="14">
        <v>0.327375336746631</v>
      </c>
      <c r="BO373" s="14"/>
      <c r="BP373" s="14">
        <v>0.303008874241459</v>
      </c>
      <c r="BQ373" s="14">
        <v>0.30722818329718699</v>
      </c>
      <c r="BR373" s="14"/>
      <c r="BS373" s="14">
        <v>0.30868898924647598</v>
      </c>
      <c r="BT373" s="14">
        <v>0.31952580745530001</v>
      </c>
      <c r="BU373" s="14"/>
      <c r="BV373" s="14">
        <v>0.32711370093965197</v>
      </c>
      <c r="BW373" s="14">
        <v>0.30233975122023399</v>
      </c>
      <c r="BX373" s="14"/>
      <c r="BY373" s="14">
        <v>0.37678390744123802</v>
      </c>
      <c r="BZ373" s="14">
        <v>0.30627994944369102</v>
      </c>
      <c r="CA373" s="14"/>
      <c r="CB373" s="14">
        <v>0.332477594744852</v>
      </c>
      <c r="CC373" s="14">
        <v>0.30512519194475701</v>
      </c>
    </row>
    <row r="374" spans="2:81" x14ac:dyDescent="0.3">
      <c r="B374" t="s">
        <v>125</v>
      </c>
      <c r="C374" s="14">
        <v>0.17776845578219599</v>
      </c>
      <c r="D374" s="14">
        <v>0.22214031217803801</v>
      </c>
      <c r="E374" s="14">
        <v>0.12515171379645501</v>
      </c>
      <c r="F374" s="14"/>
      <c r="G374" s="14">
        <v>0.170213503759579</v>
      </c>
      <c r="H374" s="14">
        <v>0.17066131698105799</v>
      </c>
      <c r="I374" s="14">
        <v>0.159182106276339</v>
      </c>
      <c r="J374" s="14">
        <v>0.22788611280575499</v>
      </c>
      <c r="K374" s="14">
        <v>0.20727668894317</v>
      </c>
      <c r="L374" s="14">
        <v>0.16024237159951399</v>
      </c>
      <c r="M374" s="14"/>
      <c r="N374" s="14">
        <v>0.18531321646723301</v>
      </c>
      <c r="O374" s="14">
        <v>0.205006515075984</v>
      </c>
      <c r="P374" s="14">
        <v>0.18517198996638301</v>
      </c>
      <c r="Q374" s="14">
        <v>0.13560062884249099</v>
      </c>
      <c r="R374" s="14"/>
      <c r="S374" s="14">
        <v>0.192851694748957</v>
      </c>
      <c r="T374" s="14">
        <v>0.21339920202312801</v>
      </c>
      <c r="U374" s="14">
        <v>0.11754289975477</v>
      </c>
      <c r="V374" s="14">
        <v>0.11836301741788</v>
      </c>
      <c r="W374" s="14">
        <v>0.21017601912564801</v>
      </c>
      <c r="X374" s="14">
        <v>0.10269186351588901</v>
      </c>
      <c r="Y374" s="14">
        <v>0.203727139463482</v>
      </c>
      <c r="Z374" s="14">
        <v>0.154326048850636</v>
      </c>
      <c r="AA374" s="14">
        <v>6.0958092423573002E-2</v>
      </c>
      <c r="AB374" s="14">
        <v>0.26243089404549302</v>
      </c>
      <c r="AC374" s="14">
        <v>0.408425016841234</v>
      </c>
      <c r="AD374" s="14">
        <v>0.65450350002949198</v>
      </c>
      <c r="AE374" s="14"/>
      <c r="AF374" s="14">
        <v>0.12934544049105601</v>
      </c>
      <c r="AG374" s="14">
        <v>0.14689144822095099</v>
      </c>
      <c r="AH374" s="14">
        <v>0.21661559011936399</v>
      </c>
      <c r="AI374" s="14">
        <v>0.20539286454622799</v>
      </c>
      <c r="AJ374" s="14">
        <v>0.155778197703974</v>
      </c>
      <c r="AK374" s="14">
        <v>0.28904343889532802</v>
      </c>
      <c r="AL374" s="14"/>
      <c r="AM374" s="14">
        <v>0.177983904683744</v>
      </c>
      <c r="AN374" s="14">
        <v>0.14853332752267201</v>
      </c>
      <c r="AO374" s="14">
        <v>0.19058134828453699</v>
      </c>
      <c r="AP374" s="14">
        <v>0.178909159874103</v>
      </c>
      <c r="AQ374" s="14">
        <v>0.26072389927605799</v>
      </c>
      <c r="AR374" s="14"/>
      <c r="AS374" s="14">
        <v>0.173147311202622</v>
      </c>
      <c r="AT374" s="14">
        <v>0.43124110557883499</v>
      </c>
      <c r="AU374" s="14"/>
      <c r="AV374" s="14">
        <v>0.153403998890947</v>
      </c>
      <c r="AW374" s="14">
        <v>0.26412345395061898</v>
      </c>
      <c r="AX374" s="14">
        <v>0.18676152289545001</v>
      </c>
      <c r="AY374" s="14"/>
      <c r="AZ374" s="14">
        <v>4.3107352815465301E-2</v>
      </c>
      <c r="BA374" s="14">
        <v>0.185213326731484</v>
      </c>
      <c r="BB374" s="14">
        <v>0.24035425648457301</v>
      </c>
      <c r="BC374" s="14"/>
      <c r="BD374" s="14">
        <v>0.19448607513045699</v>
      </c>
      <c r="BE374" s="14">
        <v>0.15801724197193301</v>
      </c>
      <c r="BF374" s="14"/>
      <c r="BG374" s="14">
        <v>0.21345103340517099</v>
      </c>
      <c r="BH374" s="14">
        <v>0.16577396371985401</v>
      </c>
      <c r="BI374" s="14"/>
      <c r="BJ374" s="14">
        <v>0.238751093963187</v>
      </c>
      <c r="BK374" s="14">
        <v>0.174554593258023</v>
      </c>
      <c r="BL374" s="14"/>
      <c r="BM374" s="14">
        <v>0.16859265958599601</v>
      </c>
      <c r="BN374" s="14">
        <v>0.179968954069541</v>
      </c>
      <c r="BO374" s="14"/>
      <c r="BP374" s="14">
        <v>0.178111594139989</v>
      </c>
      <c r="BQ374" s="14">
        <v>0.18002531314475401</v>
      </c>
      <c r="BR374" s="14"/>
      <c r="BS374" s="14">
        <v>0.135799938035187</v>
      </c>
      <c r="BT374" s="14">
        <v>0.213579927748628</v>
      </c>
      <c r="BU374" s="14"/>
      <c r="BV374" s="14">
        <v>0.143431771603695</v>
      </c>
      <c r="BW374" s="14">
        <v>0.133169974065597</v>
      </c>
      <c r="BX374" s="14"/>
      <c r="BY374" s="14">
        <v>0.150320538358335</v>
      </c>
      <c r="BZ374" s="14">
        <v>0.17638117516084001</v>
      </c>
      <c r="CA374" s="14"/>
      <c r="CB374" s="14">
        <v>0.14222878912936299</v>
      </c>
      <c r="CC374" s="14">
        <v>0.19698192681478199</v>
      </c>
    </row>
    <row r="375" spans="2:81" x14ac:dyDescent="0.3">
      <c r="B375" t="s">
        <v>126</v>
      </c>
      <c r="C375" s="14">
        <v>0.115043822018721</v>
      </c>
      <c r="D375" s="14">
        <v>0.13671095031613001</v>
      </c>
      <c r="E375" s="14">
        <v>9.2132216754875498E-2</v>
      </c>
      <c r="F375" s="14"/>
      <c r="G375" s="14">
        <v>0.110768316396538</v>
      </c>
      <c r="H375" s="14">
        <v>0.11480162425663</v>
      </c>
      <c r="I375" s="14">
        <v>9.3477540135597698E-2</v>
      </c>
      <c r="J375" s="14">
        <v>0.107515741293139</v>
      </c>
      <c r="K375" s="14">
        <v>0.120736611054263</v>
      </c>
      <c r="L375" s="14">
        <v>0.16744458994085301</v>
      </c>
      <c r="M375" s="14"/>
      <c r="N375" s="14">
        <v>0.137039478302076</v>
      </c>
      <c r="O375" s="14">
        <v>0.131604820855166</v>
      </c>
      <c r="P375" s="14">
        <v>6.7909048776354994E-2</v>
      </c>
      <c r="Q375" s="14">
        <v>0.12541800693876001</v>
      </c>
      <c r="R375" s="14"/>
      <c r="S375" s="14">
        <v>0.11122581657181201</v>
      </c>
      <c r="T375" s="14">
        <v>7.2096339956914599E-2</v>
      </c>
      <c r="U375" s="14">
        <v>2.8568634643844699E-2</v>
      </c>
      <c r="V375" s="14">
        <v>0.119691947686604</v>
      </c>
      <c r="W375" s="14">
        <v>7.1962643415083502E-2</v>
      </c>
      <c r="X375" s="14">
        <v>0.19990363678872</v>
      </c>
      <c r="Y375" s="14">
        <v>8.3566012708686493E-2</v>
      </c>
      <c r="Z375" s="14">
        <v>5.3675680138813901E-2</v>
      </c>
      <c r="AA375" s="14">
        <v>0.218955319710775</v>
      </c>
      <c r="AB375" s="14">
        <v>0.19006669798467901</v>
      </c>
      <c r="AC375" s="14">
        <v>0</v>
      </c>
      <c r="AD375" s="14">
        <v>0</v>
      </c>
      <c r="AE375" s="14"/>
      <c r="AF375" s="14">
        <v>0.17992479248804699</v>
      </c>
      <c r="AG375" s="14">
        <v>0.16960451289155201</v>
      </c>
      <c r="AH375" s="14">
        <v>8.4751854127191495E-2</v>
      </c>
      <c r="AI375" s="14">
        <v>6.6627744917773193E-2</v>
      </c>
      <c r="AJ375" s="14">
        <v>5.5845779589578898E-2</v>
      </c>
      <c r="AK375" s="14">
        <v>3.2812646943236101E-2</v>
      </c>
      <c r="AL375" s="14"/>
      <c r="AM375" s="14">
        <v>5.88502788811191E-2</v>
      </c>
      <c r="AN375" s="14">
        <v>0.115176916388556</v>
      </c>
      <c r="AO375" s="14">
        <v>0.160021459929089</v>
      </c>
      <c r="AP375" s="14">
        <v>0.15674434877316801</v>
      </c>
      <c r="AQ375" s="14">
        <v>8.7250291036086794E-2</v>
      </c>
      <c r="AR375" s="14"/>
      <c r="AS375" s="14">
        <v>0.117141224381311</v>
      </c>
      <c r="AT375" s="14">
        <v>0</v>
      </c>
      <c r="AU375" s="14"/>
      <c r="AV375" s="14">
        <v>0.13903192246611701</v>
      </c>
      <c r="AW375" s="14">
        <v>7.0643672931398005E-2</v>
      </c>
      <c r="AX375" s="14">
        <v>0.105045973186865</v>
      </c>
      <c r="AY375" s="14"/>
      <c r="AZ375" s="14">
        <v>8.5886939477888793E-2</v>
      </c>
      <c r="BA375" s="14">
        <v>0.14109352956754201</v>
      </c>
      <c r="BB375" s="14">
        <v>0.153688083323861</v>
      </c>
      <c r="BC375" s="14"/>
      <c r="BD375" s="14">
        <v>0.116763770723362</v>
      </c>
      <c r="BE375" s="14">
        <v>0.113011769852659</v>
      </c>
      <c r="BF375" s="14"/>
      <c r="BG375" s="14">
        <v>0.13205129384491801</v>
      </c>
      <c r="BH375" s="14">
        <v>0.109326858743948</v>
      </c>
      <c r="BI375" s="14"/>
      <c r="BJ375" s="14">
        <v>0.18162351884630501</v>
      </c>
      <c r="BK375" s="14">
        <v>0.109158864729041</v>
      </c>
      <c r="BL375" s="14"/>
      <c r="BM375" s="14">
        <v>6.8913495380537898E-2</v>
      </c>
      <c r="BN375" s="14">
        <v>0.125875508435704</v>
      </c>
      <c r="BO375" s="14"/>
      <c r="BP375" s="14">
        <v>0.106794929637453</v>
      </c>
      <c r="BQ375" s="14">
        <v>0.114047111734098</v>
      </c>
      <c r="BR375" s="14"/>
      <c r="BS375" s="14">
        <v>0.148683154665324</v>
      </c>
      <c r="BT375" s="14">
        <v>8.6339591259246604E-2</v>
      </c>
      <c r="BU375" s="14"/>
      <c r="BV375" s="14">
        <v>0.131972000337919</v>
      </c>
      <c r="BW375" s="14">
        <v>0.15444189316201601</v>
      </c>
      <c r="BX375" s="14"/>
      <c r="BY375" s="14">
        <v>0.153824958436411</v>
      </c>
      <c r="BZ375" s="14">
        <v>0.11054168997885901</v>
      </c>
      <c r="CA375" s="14"/>
      <c r="CB375" s="14">
        <v>0.10353556792560099</v>
      </c>
      <c r="CC375" s="14">
        <v>0.124588743078517</v>
      </c>
    </row>
    <row r="376" spans="2:81" x14ac:dyDescent="0.3">
      <c r="B376" t="s">
        <v>255</v>
      </c>
      <c r="C376" s="14">
        <v>4.8886479358132298E-2</v>
      </c>
      <c r="D376" s="14">
        <v>4.6243772923472697E-2</v>
      </c>
      <c r="E376" s="14">
        <v>5.20197830621816E-2</v>
      </c>
      <c r="F376" s="14"/>
      <c r="G376" s="14">
        <v>1.9690983120073301E-2</v>
      </c>
      <c r="H376" s="14">
        <v>6.6306218110322404E-2</v>
      </c>
      <c r="I376" s="14">
        <v>2.6673404044444501E-2</v>
      </c>
      <c r="J376" s="14">
        <v>6.2556900972207494E-2</v>
      </c>
      <c r="K376" s="14">
        <v>2.6074657847809001E-2</v>
      </c>
      <c r="L376" s="14">
        <v>0.12464736396228</v>
      </c>
      <c r="M376" s="14"/>
      <c r="N376" s="14">
        <v>3.66788967702543E-2</v>
      </c>
      <c r="O376" s="14">
        <v>4.2089574063683702E-2</v>
      </c>
      <c r="P376" s="14">
        <v>6.1601384394009202E-2</v>
      </c>
      <c r="Q376" s="14">
        <v>5.6637573942152401E-2</v>
      </c>
      <c r="R376" s="14"/>
      <c r="S376" s="14">
        <v>0</v>
      </c>
      <c r="T376" s="14">
        <v>0</v>
      </c>
      <c r="U376" s="14">
        <v>2.8115965194721201E-2</v>
      </c>
      <c r="V376" s="14">
        <v>0.14232856808792099</v>
      </c>
      <c r="W376" s="14">
        <v>7.2349646198056797E-2</v>
      </c>
      <c r="X376" s="14">
        <v>0.1000047231286</v>
      </c>
      <c r="Y376" s="14">
        <v>7.9656490299957403E-2</v>
      </c>
      <c r="Z376" s="14">
        <v>0.11570244490394201</v>
      </c>
      <c r="AA376" s="14">
        <v>1.95305727085585E-2</v>
      </c>
      <c r="AB376" s="14">
        <v>5.8439298107645199E-2</v>
      </c>
      <c r="AC376" s="14">
        <v>0</v>
      </c>
      <c r="AD376" s="14">
        <v>0</v>
      </c>
      <c r="AE376" s="14"/>
      <c r="AF376" s="14">
        <v>3.0046965776239699E-2</v>
      </c>
      <c r="AG376" s="14">
        <v>5.44135496640843E-2</v>
      </c>
      <c r="AH376" s="14">
        <v>5.8420768022452003E-2</v>
      </c>
      <c r="AI376" s="14">
        <v>9.8443504515418806E-2</v>
      </c>
      <c r="AJ376" s="14">
        <v>0</v>
      </c>
      <c r="AK376" s="14">
        <v>0.108555938546295</v>
      </c>
      <c r="AL376" s="14"/>
      <c r="AM376" s="14">
        <v>5.0201873082159197E-2</v>
      </c>
      <c r="AN376" s="14">
        <v>3.7114227273047397E-2</v>
      </c>
      <c r="AO376" s="14">
        <v>3.3876152909340297E-2</v>
      </c>
      <c r="AP376" s="14">
        <v>7.3523814718691793E-2</v>
      </c>
      <c r="AQ376" s="14">
        <v>0</v>
      </c>
      <c r="AR376" s="14"/>
      <c r="AS376" s="14">
        <v>4.1943230493281698E-2</v>
      </c>
      <c r="AT376" s="14">
        <v>0.42972799116674798</v>
      </c>
      <c r="AU376" s="14"/>
      <c r="AV376" s="14">
        <v>4.7614936712241603E-2</v>
      </c>
      <c r="AW376" s="14">
        <v>5.3349378438348798E-2</v>
      </c>
      <c r="AX376" s="14">
        <v>4.5132775183126403E-2</v>
      </c>
      <c r="AY376" s="14"/>
      <c r="AZ376" s="14">
        <v>2.2089766809295901E-2</v>
      </c>
      <c r="BA376" s="14">
        <v>0</v>
      </c>
      <c r="BB376" s="14">
        <v>6.9083853354011501E-2</v>
      </c>
      <c r="BC376" s="14"/>
      <c r="BD376" s="14">
        <v>3.33166586423842E-2</v>
      </c>
      <c r="BE376" s="14">
        <v>6.7281613948643695E-2</v>
      </c>
      <c r="BF376" s="14"/>
      <c r="BG376" s="14">
        <v>0</v>
      </c>
      <c r="BH376" s="14">
        <v>6.5319386610869903E-2</v>
      </c>
      <c r="BI376" s="14"/>
      <c r="BJ376" s="14">
        <v>1.9257753731029701E-2</v>
      </c>
      <c r="BK376" s="14">
        <v>5.1520547804124697E-2</v>
      </c>
      <c r="BL376" s="14"/>
      <c r="BM376" s="14">
        <v>6.3421320203845402E-2</v>
      </c>
      <c r="BN376" s="14">
        <v>4.6975850107356699E-2</v>
      </c>
      <c r="BO376" s="14"/>
      <c r="BP376" s="14">
        <v>4.2006922053329697E-2</v>
      </c>
      <c r="BQ376" s="14">
        <v>5.2830753460393801E-2</v>
      </c>
      <c r="BR376" s="14"/>
      <c r="BS376" s="14">
        <v>3.1696796307947299E-2</v>
      </c>
      <c r="BT376" s="14">
        <v>6.3554327681353495E-2</v>
      </c>
      <c r="BU376" s="14"/>
      <c r="BV376" s="14">
        <v>1.7737000065418E-2</v>
      </c>
      <c r="BW376" s="14">
        <v>3.6507404507286997E-2</v>
      </c>
      <c r="BX376" s="14"/>
      <c r="BY376" s="14">
        <v>5.8944398631284402E-2</v>
      </c>
      <c r="BZ376" s="14">
        <v>4.7996834831225202E-2</v>
      </c>
      <c r="CA376" s="14"/>
      <c r="CB376" s="14">
        <v>5.9599848752760698E-2</v>
      </c>
      <c r="CC376" s="14">
        <v>4.2535437131719499E-2</v>
      </c>
    </row>
    <row r="377" spans="2:81" x14ac:dyDescent="0.3">
      <c r="B377" t="s">
        <v>106</v>
      </c>
      <c r="C377" s="14">
        <v>2.22298515430812E-2</v>
      </c>
      <c r="D377" s="14">
        <v>5.0339445302541403E-3</v>
      </c>
      <c r="E377" s="14">
        <v>4.1024794795941698E-2</v>
      </c>
      <c r="F377" s="14"/>
      <c r="G377" s="14">
        <v>2.9371860203954901E-2</v>
      </c>
      <c r="H377" s="14">
        <v>2.2516115210792099E-2</v>
      </c>
      <c r="I377" s="14">
        <v>0</v>
      </c>
      <c r="J377" s="14">
        <v>3.6570996620041901E-2</v>
      </c>
      <c r="K377" s="14">
        <v>0</v>
      </c>
      <c r="L377" s="14">
        <v>4.7132537508486498E-2</v>
      </c>
      <c r="M377" s="14"/>
      <c r="N377" s="14">
        <v>2.61040135582538E-2</v>
      </c>
      <c r="O377" s="14">
        <v>1.04834226462024E-2</v>
      </c>
      <c r="P377" s="14">
        <v>2.9367277372840599E-2</v>
      </c>
      <c r="Q377" s="14">
        <v>2.22295975798819E-2</v>
      </c>
      <c r="R377" s="14"/>
      <c r="S377" s="14">
        <v>1.4142645244273101E-2</v>
      </c>
      <c r="T377" s="14">
        <v>0</v>
      </c>
      <c r="U377" s="14">
        <v>5.7980041719187997E-2</v>
      </c>
      <c r="V377" s="14">
        <v>0</v>
      </c>
      <c r="W377" s="14">
        <v>3.6649465412687099E-2</v>
      </c>
      <c r="X377" s="14">
        <v>0</v>
      </c>
      <c r="Y377" s="14">
        <v>7.2939056000979205E-2</v>
      </c>
      <c r="Z377" s="14">
        <v>0</v>
      </c>
      <c r="AA377" s="14">
        <v>4.0908063734644402E-2</v>
      </c>
      <c r="AB377" s="14">
        <v>2.7173204026592099E-2</v>
      </c>
      <c r="AC377" s="14">
        <v>0</v>
      </c>
      <c r="AD377" s="14">
        <v>0</v>
      </c>
      <c r="AE377" s="14"/>
      <c r="AF377" s="14">
        <v>8.0588359927585996E-3</v>
      </c>
      <c r="AG377" s="14">
        <v>1.86852287020281E-2</v>
      </c>
      <c r="AH377" s="14">
        <v>2.7632625576107898E-2</v>
      </c>
      <c r="AI377" s="14">
        <v>1.6051630930762999E-2</v>
      </c>
      <c r="AJ377" s="14">
        <v>7.6158893951431494E-2</v>
      </c>
      <c r="AK377" s="14">
        <v>3.3404864965829499E-2</v>
      </c>
      <c r="AL377" s="14"/>
      <c r="AM377" s="14">
        <v>3.02506780707112E-2</v>
      </c>
      <c r="AN377" s="14">
        <v>2.4203141746730699E-2</v>
      </c>
      <c r="AO377" s="14">
        <v>2.5995307866462598E-2</v>
      </c>
      <c r="AP377" s="14">
        <v>2.6096885085441501E-2</v>
      </c>
      <c r="AQ377" s="14">
        <v>0</v>
      </c>
      <c r="AR377" s="14"/>
      <c r="AS377" s="14">
        <v>2.2635131394952698E-2</v>
      </c>
      <c r="AT377" s="14">
        <v>0</v>
      </c>
      <c r="AU377" s="14"/>
      <c r="AV377" s="14">
        <v>1.74537490411984E-2</v>
      </c>
      <c r="AW377" s="14">
        <v>0</v>
      </c>
      <c r="AX377" s="14">
        <v>3.30286036750784E-2</v>
      </c>
      <c r="AY377" s="14"/>
      <c r="AZ377" s="14">
        <v>0</v>
      </c>
      <c r="BA377" s="14">
        <v>0</v>
      </c>
      <c r="BB377" s="14">
        <v>2.1340805059600398E-2</v>
      </c>
      <c r="BC377" s="14"/>
      <c r="BD377" s="14">
        <v>3.1599187803411102E-2</v>
      </c>
      <c r="BE377" s="14">
        <v>1.11603469752989E-2</v>
      </c>
      <c r="BF377" s="14"/>
      <c r="BG377" s="14">
        <v>2.07421480213975E-2</v>
      </c>
      <c r="BH377" s="14">
        <v>2.2729934476284599E-2</v>
      </c>
      <c r="BI377" s="14"/>
      <c r="BJ377" s="14">
        <v>2.1719504932112599E-2</v>
      </c>
      <c r="BK377" s="14">
        <v>2.2969747075599501E-2</v>
      </c>
      <c r="BL377" s="14"/>
      <c r="BM377" s="14">
        <v>6.3959990129927702E-2</v>
      </c>
      <c r="BN377" s="14">
        <v>1.4659979828195901E-2</v>
      </c>
      <c r="BO377" s="14"/>
      <c r="BP377" s="14">
        <v>4.8582610063502799E-2</v>
      </c>
      <c r="BQ377" s="14">
        <v>1.3906011147761599E-2</v>
      </c>
      <c r="BR377" s="14"/>
      <c r="BS377" s="14">
        <v>1.50764241147711E-2</v>
      </c>
      <c r="BT377" s="14">
        <v>2.83338261308206E-2</v>
      </c>
      <c r="BU377" s="14"/>
      <c r="BV377" s="14">
        <v>1.6472599138903799E-2</v>
      </c>
      <c r="BW377" s="14">
        <v>1.45952959591649E-2</v>
      </c>
      <c r="BX377" s="14"/>
      <c r="BY377" s="14">
        <v>1.91825162156633E-2</v>
      </c>
      <c r="BZ377" s="14">
        <v>2.3039928137506299E-2</v>
      </c>
      <c r="CA377" s="14"/>
      <c r="CB377" s="14">
        <v>1.62080680024441E-2</v>
      </c>
      <c r="CC377" s="14">
        <v>2.8104898011529499E-2</v>
      </c>
    </row>
    <row r="378" spans="2:81" x14ac:dyDescent="0.3">
      <c r="B378" t="s">
        <v>127</v>
      </c>
      <c r="C378" s="14">
        <v>0.63607139129786905</v>
      </c>
      <c r="D378" s="14">
        <v>0.58987102005210601</v>
      </c>
      <c r="E378" s="14">
        <v>0.68967149159054697</v>
      </c>
      <c r="F378" s="14"/>
      <c r="G378" s="14">
        <v>0.66995533651985495</v>
      </c>
      <c r="H378" s="14">
        <v>0.62571472544119799</v>
      </c>
      <c r="I378" s="14">
        <v>0.72066694954361898</v>
      </c>
      <c r="J378" s="14">
        <v>0.56547024830885695</v>
      </c>
      <c r="K378" s="14">
        <v>0.64591204215475795</v>
      </c>
      <c r="L378" s="14">
        <v>0.50053313698886603</v>
      </c>
      <c r="M378" s="14"/>
      <c r="N378" s="14">
        <v>0.61486439490218303</v>
      </c>
      <c r="O378" s="14">
        <v>0.61081566735896398</v>
      </c>
      <c r="P378" s="14">
        <v>0.65595029949041195</v>
      </c>
      <c r="Q378" s="14">
        <v>0.66011419269671501</v>
      </c>
      <c r="R378" s="14"/>
      <c r="S378" s="14">
        <v>0.68177984343495801</v>
      </c>
      <c r="T378" s="14">
        <v>0.71450445801995799</v>
      </c>
      <c r="U378" s="14">
        <v>0.76779245868747603</v>
      </c>
      <c r="V378" s="14">
        <v>0.61961646680759497</v>
      </c>
      <c r="W378" s="14">
        <v>0.60886222584852401</v>
      </c>
      <c r="X378" s="14">
        <v>0.597399776566791</v>
      </c>
      <c r="Y378" s="14">
        <v>0.56011130152689503</v>
      </c>
      <c r="Z378" s="14">
        <v>0.67629582610660799</v>
      </c>
      <c r="AA378" s="14">
        <v>0.65964795142244903</v>
      </c>
      <c r="AB378" s="14">
        <v>0.46188990583559097</v>
      </c>
      <c r="AC378" s="14">
        <v>0.591574983158766</v>
      </c>
      <c r="AD378" s="14">
        <v>0.34549649997050802</v>
      </c>
      <c r="AE378" s="14"/>
      <c r="AF378" s="14">
        <v>0.65262396525189803</v>
      </c>
      <c r="AG378" s="14">
        <v>0.610405260521385</v>
      </c>
      <c r="AH378" s="14">
        <v>0.61257916215488495</v>
      </c>
      <c r="AI378" s="14">
        <v>0.61348425508981697</v>
      </c>
      <c r="AJ378" s="14">
        <v>0.71221712875501597</v>
      </c>
      <c r="AK378" s="14">
        <v>0.53618311064931101</v>
      </c>
      <c r="AL378" s="14"/>
      <c r="AM378" s="14">
        <v>0.68271326528226595</v>
      </c>
      <c r="AN378" s="14">
        <v>0.67497238706899298</v>
      </c>
      <c r="AO378" s="14">
        <v>0.58952573101057104</v>
      </c>
      <c r="AP378" s="14">
        <v>0.56472579154859603</v>
      </c>
      <c r="AQ378" s="14">
        <v>0.65202580968785495</v>
      </c>
      <c r="AR378" s="14"/>
      <c r="AS378" s="14">
        <v>0.64513310252783296</v>
      </c>
      <c r="AT378" s="14">
        <v>0.139030903254417</v>
      </c>
      <c r="AU378" s="14"/>
      <c r="AV378" s="14">
        <v>0.64249539288949598</v>
      </c>
      <c r="AW378" s="14">
        <v>0.61188349467963499</v>
      </c>
      <c r="AX378" s="14">
        <v>0.63003112505948</v>
      </c>
      <c r="AY378" s="14"/>
      <c r="AZ378" s="14">
        <v>0.84891594089735001</v>
      </c>
      <c r="BA378" s="14">
        <v>0.673693143700974</v>
      </c>
      <c r="BB378" s="14">
        <v>0.51553300177795502</v>
      </c>
      <c r="BC378" s="14"/>
      <c r="BD378" s="14">
        <v>0.62383430770038595</v>
      </c>
      <c r="BE378" s="14">
        <v>0.650529027251465</v>
      </c>
      <c r="BF378" s="14"/>
      <c r="BG378" s="14">
        <v>0.63375552472851404</v>
      </c>
      <c r="BH378" s="14">
        <v>0.63684985644904402</v>
      </c>
      <c r="BI378" s="14"/>
      <c r="BJ378" s="14">
        <v>0.53864812852736499</v>
      </c>
      <c r="BK378" s="14">
        <v>0.64179624713321204</v>
      </c>
      <c r="BL378" s="14"/>
      <c r="BM378" s="14">
        <v>0.63511253469969298</v>
      </c>
      <c r="BN378" s="14">
        <v>0.63251970755920295</v>
      </c>
      <c r="BO378" s="14"/>
      <c r="BP378" s="14">
        <v>0.62450394410572596</v>
      </c>
      <c r="BQ378" s="14">
        <v>0.63919081051299198</v>
      </c>
      <c r="BR378" s="14"/>
      <c r="BS378" s="14">
        <v>0.66874368687677199</v>
      </c>
      <c r="BT378" s="14">
        <v>0.60819232717995197</v>
      </c>
      <c r="BU378" s="14"/>
      <c r="BV378" s="14">
        <v>0.69038662885406399</v>
      </c>
      <c r="BW378" s="14">
        <v>0.66128543230593495</v>
      </c>
      <c r="BX378" s="14"/>
      <c r="BY378" s="14">
        <v>0.61772758835830599</v>
      </c>
      <c r="BZ378" s="14">
        <v>0.64204037189157104</v>
      </c>
      <c r="CA378" s="14"/>
      <c r="CB378" s="14">
        <v>0.67842772618983105</v>
      </c>
      <c r="CC378" s="14">
        <v>0.60778899496345196</v>
      </c>
    </row>
    <row r="379" spans="2:81" x14ac:dyDescent="0.3">
      <c r="B379" t="s">
        <v>256</v>
      </c>
      <c r="C379" s="14">
        <v>0.16393030137685399</v>
      </c>
      <c r="D379" s="14">
        <v>0.18295472323960199</v>
      </c>
      <c r="E379" s="14">
        <v>0.14415199981705701</v>
      </c>
      <c r="F379" s="14"/>
      <c r="G379" s="14">
        <v>0.130459299516611</v>
      </c>
      <c r="H379" s="14">
        <v>0.18110784236695199</v>
      </c>
      <c r="I379" s="14">
        <v>0.120150944180042</v>
      </c>
      <c r="J379" s="14">
        <v>0.17007264226534699</v>
      </c>
      <c r="K379" s="14">
        <v>0.146811268902072</v>
      </c>
      <c r="L379" s="14">
        <v>0.29209195390313297</v>
      </c>
      <c r="M379" s="14"/>
      <c r="N379" s="14">
        <v>0.17371837507233001</v>
      </c>
      <c r="O379" s="14">
        <v>0.17369439491885</v>
      </c>
      <c r="P379" s="14">
        <v>0.12951043317036401</v>
      </c>
      <c r="Q379" s="14">
        <v>0.182055580880913</v>
      </c>
      <c r="R379" s="14"/>
      <c r="S379" s="14">
        <v>0.11122581657181201</v>
      </c>
      <c r="T379" s="14">
        <v>7.2096339956914599E-2</v>
      </c>
      <c r="U379" s="14">
        <v>5.6684599838565899E-2</v>
      </c>
      <c r="V379" s="14">
        <v>0.26202051577452501</v>
      </c>
      <c r="W379" s="14">
        <v>0.14431228961313999</v>
      </c>
      <c r="X379" s="14">
        <v>0.29990835991732001</v>
      </c>
      <c r="Y379" s="14">
        <v>0.16322250300864399</v>
      </c>
      <c r="Z379" s="14">
        <v>0.16937812504275601</v>
      </c>
      <c r="AA379" s="14">
        <v>0.23848589241933299</v>
      </c>
      <c r="AB379" s="14">
        <v>0.24850599609232399</v>
      </c>
      <c r="AC379" s="14">
        <v>0</v>
      </c>
      <c r="AD379" s="14">
        <v>0</v>
      </c>
      <c r="AE379" s="14"/>
      <c r="AF379" s="14">
        <v>0.20997175826428699</v>
      </c>
      <c r="AG379" s="14">
        <v>0.224018062555636</v>
      </c>
      <c r="AH379" s="14">
        <v>0.14317262214964399</v>
      </c>
      <c r="AI379" s="14">
        <v>0.16507124943319201</v>
      </c>
      <c r="AJ379" s="14">
        <v>5.5845779589578898E-2</v>
      </c>
      <c r="AK379" s="14">
        <v>0.14136858548953099</v>
      </c>
      <c r="AL379" s="14"/>
      <c r="AM379" s="14">
        <v>0.109052151963278</v>
      </c>
      <c r="AN379" s="14">
        <v>0.15229114366160401</v>
      </c>
      <c r="AO379" s="14">
        <v>0.19389761283842899</v>
      </c>
      <c r="AP379" s="14">
        <v>0.230268163491859</v>
      </c>
      <c r="AQ379" s="14">
        <v>8.7250291036086794E-2</v>
      </c>
      <c r="AR379" s="14"/>
      <c r="AS379" s="14">
        <v>0.159084454874593</v>
      </c>
      <c r="AT379" s="14">
        <v>0.42972799116674798</v>
      </c>
      <c r="AU379" s="14"/>
      <c r="AV379" s="14">
        <v>0.18664685917835899</v>
      </c>
      <c r="AW379" s="14">
        <v>0.123993051369747</v>
      </c>
      <c r="AX379" s="14">
        <v>0.15017874836999201</v>
      </c>
      <c r="AY379" s="14"/>
      <c r="AZ379" s="14">
        <v>0.107976706287185</v>
      </c>
      <c r="BA379" s="14">
        <v>0.14109352956754201</v>
      </c>
      <c r="BB379" s="14">
        <v>0.22277193667787201</v>
      </c>
      <c r="BC379" s="14"/>
      <c r="BD379" s="14">
        <v>0.150080429365746</v>
      </c>
      <c r="BE379" s="14">
        <v>0.180293383801303</v>
      </c>
      <c r="BF379" s="14"/>
      <c r="BG379" s="14">
        <v>0.13205129384491801</v>
      </c>
      <c r="BH379" s="14">
        <v>0.17464624535481699</v>
      </c>
      <c r="BI379" s="14"/>
      <c r="BJ379" s="14">
        <v>0.20088127257733501</v>
      </c>
      <c r="BK379" s="14">
        <v>0.16067941253316501</v>
      </c>
      <c r="BL379" s="14"/>
      <c r="BM379" s="14">
        <v>0.13233481558438301</v>
      </c>
      <c r="BN379" s="14">
        <v>0.172851358543061</v>
      </c>
      <c r="BO379" s="14"/>
      <c r="BP379" s="14">
        <v>0.148801851690783</v>
      </c>
      <c r="BQ379" s="14">
        <v>0.16687786519449199</v>
      </c>
      <c r="BR379" s="14"/>
      <c r="BS379" s="14">
        <v>0.180379950973271</v>
      </c>
      <c r="BT379" s="14">
        <v>0.1498939189406</v>
      </c>
      <c r="BU379" s="14"/>
      <c r="BV379" s="14">
        <v>0.14970900040333701</v>
      </c>
      <c r="BW379" s="14">
        <v>0.19094929766930299</v>
      </c>
      <c r="BX379" s="14"/>
      <c r="BY379" s="14">
        <v>0.21276935706769501</v>
      </c>
      <c r="BZ379" s="14">
        <v>0.15853852481008401</v>
      </c>
      <c r="CA379" s="14"/>
      <c r="CB379" s="14">
        <v>0.16313541667836201</v>
      </c>
      <c r="CC379" s="14">
        <v>0.16712418021023601</v>
      </c>
    </row>
    <row r="380" spans="2:81" x14ac:dyDescent="0.3">
      <c r="B380" t="s">
        <v>93</v>
      </c>
      <c r="C380" s="14">
        <v>0.472141089921016</v>
      </c>
      <c r="D380" s="14">
        <v>0.40691629681250402</v>
      </c>
      <c r="E380" s="14">
        <v>0.54551949177349002</v>
      </c>
      <c r="F380" s="14"/>
      <c r="G380" s="14">
        <v>0.539496037003244</v>
      </c>
      <c r="H380" s="14">
        <v>0.44460688307424501</v>
      </c>
      <c r="I380" s="14">
        <v>0.60051600536357597</v>
      </c>
      <c r="J380" s="14">
        <v>0.39539760604350999</v>
      </c>
      <c r="K380" s="14">
        <v>0.49910077325268498</v>
      </c>
      <c r="L380" s="14">
        <v>0.20844118308573401</v>
      </c>
      <c r="M380" s="14"/>
      <c r="N380" s="14">
        <v>0.44114601982985302</v>
      </c>
      <c r="O380" s="14">
        <v>0.43712127244011401</v>
      </c>
      <c r="P380" s="14">
        <v>0.52643986632004802</v>
      </c>
      <c r="Q380" s="14">
        <v>0.478058611815802</v>
      </c>
      <c r="R380" s="14"/>
      <c r="S380" s="14">
        <v>0.57055402686314605</v>
      </c>
      <c r="T380" s="14">
        <v>0.64240811806304299</v>
      </c>
      <c r="U380" s="14">
        <v>0.71110785884891103</v>
      </c>
      <c r="V380" s="14">
        <v>0.35759595103307101</v>
      </c>
      <c r="W380" s="14">
        <v>0.46454993623538399</v>
      </c>
      <c r="X380" s="14">
        <v>0.29749141664947099</v>
      </c>
      <c r="Y380" s="14">
        <v>0.39688879851825098</v>
      </c>
      <c r="Z380" s="14">
        <v>0.50691770106385103</v>
      </c>
      <c r="AA380" s="14">
        <v>0.42116205900311598</v>
      </c>
      <c r="AB380" s="14">
        <v>0.21338390974326699</v>
      </c>
      <c r="AC380" s="14">
        <v>0.591574983158766</v>
      </c>
      <c r="AD380" s="14">
        <v>0.34549649997050802</v>
      </c>
      <c r="AE380" s="14"/>
      <c r="AF380" s="14">
        <v>0.44265220698761198</v>
      </c>
      <c r="AG380" s="14">
        <v>0.386387197965749</v>
      </c>
      <c r="AH380" s="14">
        <v>0.46940654000524101</v>
      </c>
      <c r="AI380" s="14">
        <v>0.44841300565662501</v>
      </c>
      <c r="AJ380" s="14">
        <v>0.65637134916543705</v>
      </c>
      <c r="AK380" s="14">
        <v>0.39481452515977999</v>
      </c>
      <c r="AL380" s="14"/>
      <c r="AM380" s="14">
        <v>0.57366111331898795</v>
      </c>
      <c r="AN380" s="14">
        <v>0.52268124340738897</v>
      </c>
      <c r="AO380" s="14">
        <v>0.395628118172141</v>
      </c>
      <c r="AP380" s="14">
        <v>0.33445762805673601</v>
      </c>
      <c r="AQ380" s="14">
        <v>0.564775518651768</v>
      </c>
      <c r="AR380" s="14"/>
      <c r="AS380" s="14">
        <v>0.48604864765324102</v>
      </c>
      <c r="AT380" s="14">
        <v>-0.29069708791233001</v>
      </c>
      <c r="AU380" s="14"/>
      <c r="AV380" s="14">
        <v>0.45584853371113698</v>
      </c>
      <c r="AW380" s="14">
        <v>0.48789044330988801</v>
      </c>
      <c r="AX380" s="14">
        <v>0.47985237668948899</v>
      </c>
      <c r="AY380" s="14"/>
      <c r="AZ380" s="14">
        <v>0.74093923461016498</v>
      </c>
      <c r="BA380" s="14">
        <v>0.53259961413343204</v>
      </c>
      <c r="BB380" s="14">
        <v>0.29276106510008199</v>
      </c>
      <c r="BC380" s="14"/>
      <c r="BD380" s="14">
        <v>0.47375387833464</v>
      </c>
      <c r="BE380" s="14">
        <v>0.470235643450162</v>
      </c>
      <c r="BF380" s="14"/>
      <c r="BG380" s="14">
        <v>0.50170423088359695</v>
      </c>
      <c r="BH380" s="14">
        <v>0.46220361109422697</v>
      </c>
      <c r="BI380" s="14"/>
      <c r="BJ380" s="14">
        <v>0.33776685595003098</v>
      </c>
      <c r="BK380" s="14">
        <v>0.48111683460004701</v>
      </c>
      <c r="BL380" s="14"/>
      <c r="BM380" s="14">
        <v>0.50277771911531</v>
      </c>
      <c r="BN380" s="14">
        <v>0.45966834901614201</v>
      </c>
      <c r="BO380" s="14"/>
      <c r="BP380" s="14">
        <v>0.47570209241494299</v>
      </c>
      <c r="BQ380" s="14">
        <v>0.47231294531849999</v>
      </c>
      <c r="BR380" s="14"/>
      <c r="BS380" s="14">
        <v>0.48836373590350102</v>
      </c>
      <c r="BT380" s="14">
        <v>0.45829840823935197</v>
      </c>
      <c r="BU380" s="14"/>
      <c r="BV380" s="14">
        <v>0.54067762845072698</v>
      </c>
      <c r="BW380" s="14">
        <v>0.47033613463663099</v>
      </c>
      <c r="BX380" s="14"/>
      <c r="BY380" s="14">
        <v>0.40495823129061098</v>
      </c>
      <c r="BZ380" s="14">
        <v>0.48350184708148702</v>
      </c>
      <c r="CA380" s="14"/>
      <c r="CB380" s="14">
        <v>0.51529230951146898</v>
      </c>
      <c r="CC380" s="14">
        <v>0.44066481475321601</v>
      </c>
    </row>
    <row r="381" spans="2:81" x14ac:dyDescent="0.3">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c r="BX381" s="14"/>
      <c r="BY381" s="14"/>
      <c r="BZ381" s="14"/>
      <c r="CA381" s="14"/>
      <c r="CB381" s="14"/>
      <c r="CC381" s="14"/>
    </row>
    <row r="382" spans="2:81" x14ac:dyDescent="0.3">
      <c r="B382" s="6" t="s">
        <v>263</v>
      </c>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c r="BS382" s="14"/>
      <c r="BT382" s="14"/>
      <c r="BU382" s="14"/>
      <c r="BV382" s="14"/>
      <c r="BW382" s="14"/>
      <c r="BX382" s="14"/>
      <c r="BY382" s="14"/>
      <c r="BZ382" s="14"/>
      <c r="CA382" s="14"/>
      <c r="CB382" s="14"/>
      <c r="CC382" s="14"/>
    </row>
    <row r="383" spans="2:81" x14ac:dyDescent="0.3">
      <c r="B383" s="24" t="s">
        <v>198</v>
      </c>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c r="BS383" s="14"/>
      <c r="BT383" s="14"/>
      <c r="BU383" s="14"/>
      <c r="BV383" s="14"/>
      <c r="BW383" s="14"/>
      <c r="BX383" s="14"/>
      <c r="BY383" s="14"/>
      <c r="BZ383" s="14"/>
      <c r="CA383" s="14"/>
      <c r="CB383" s="14"/>
      <c r="CC383" s="14"/>
    </row>
    <row r="384" spans="2:81" x14ac:dyDescent="0.3">
      <c r="B384" t="s">
        <v>123</v>
      </c>
      <c r="C384" s="14">
        <v>0.59485897539939703</v>
      </c>
      <c r="D384" s="14">
        <v>0.54261146783117498</v>
      </c>
      <c r="E384" s="14">
        <v>0.65480450910096499</v>
      </c>
      <c r="F384" s="14"/>
      <c r="G384" s="14">
        <v>0.46491043989122199</v>
      </c>
      <c r="H384" s="14">
        <v>0.57250101175772505</v>
      </c>
      <c r="I384" s="14">
        <v>0.68574213373252502</v>
      </c>
      <c r="J384" s="14">
        <v>0.63746266305519705</v>
      </c>
      <c r="K384" s="14">
        <v>0.63722978028810295</v>
      </c>
      <c r="L384" s="14">
        <v>0.70103778460261401</v>
      </c>
      <c r="M384" s="14"/>
      <c r="N384" s="14">
        <v>0.70285965100556602</v>
      </c>
      <c r="O384" s="14">
        <v>0.58080844208873394</v>
      </c>
      <c r="P384" s="14">
        <v>0.52482232531569895</v>
      </c>
      <c r="Q384" s="14">
        <v>0.56804646379695201</v>
      </c>
      <c r="R384" s="14"/>
      <c r="S384" s="14">
        <v>0.69867683626306798</v>
      </c>
      <c r="T384" s="14">
        <v>0.466432969115119</v>
      </c>
      <c r="U384" s="14">
        <v>0.55828984653549196</v>
      </c>
      <c r="V384" s="14">
        <v>0.455126635669653</v>
      </c>
      <c r="W384" s="14">
        <v>0.56393959455265397</v>
      </c>
      <c r="X384" s="14">
        <v>0.599524804703228</v>
      </c>
      <c r="Y384" s="14">
        <v>0.80140710703353701</v>
      </c>
      <c r="Z384" s="14">
        <v>0.50489988711323197</v>
      </c>
      <c r="AA384" s="14">
        <v>0.62273194486161898</v>
      </c>
      <c r="AB384" s="14">
        <v>0.52470077182139796</v>
      </c>
      <c r="AC384" s="14">
        <v>0.75100730724000597</v>
      </c>
      <c r="AD384" s="14">
        <v>0.686781372434352</v>
      </c>
      <c r="AE384" s="14"/>
      <c r="AF384" s="14">
        <v>0.48666039802619698</v>
      </c>
      <c r="AG384" s="14">
        <v>0.720978515639637</v>
      </c>
      <c r="AH384" s="14">
        <v>0.62419724469441396</v>
      </c>
      <c r="AI384" s="14">
        <v>0.62106529264601495</v>
      </c>
      <c r="AJ384" s="14">
        <v>0.66899995700048398</v>
      </c>
      <c r="AK384" s="14">
        <v>0.59793770140079905</v>
      </c>
      <c r="AL384" s="14"/>
      <c r="AM384" s="14">
        <v>0.56561574594701203</v>
      </c>
      <c r="AN384" s="14">
        <v>0.56985952211643298</v>
      </c>
      <c r="AO384" s="14">
        <v>0.52990842233456703</v>
      </c>
      <c r="AP384" s="14">
        <v>0.67474700161673096</v>
      </c>
      <c r="AQ384" s="14">
        <v>0.75786288374571897</v>
      </c>
      <c r="AR384" s="14"/>
      <c r="AS384" s="14">
        <v>0.59244428286226303</v>
      </c>
      <c r="AT384" s="14">
        <v>0.72730636052058195</v>
      </c>
      <c r="AU384" s="14"/>
      <c r="AV384" s="14">
        <v>0.69820415646545297</v>
      </c>
      <c r="AW384" s="14">
        <v>0.46753199207489599</v>
      </c>
      <c r="AX384" s="14">
        <v>0.53331049641492001</v>
      </c>
      <c r="AY384" s="14"/>
      <c r="AZ384" s="14">
        <v>0.87281884169093404</v>
      </c>
      <c r="BA384" s="14">
        <v>0.50693969330024602</v>
      </c>
      <c r="BB384" s="14">
        <v>0.61500291425861198</v>
      </c>
      <c r="BC384" s="14"/>
      <c r="BD384" s="14">
        <v>0.62763214621500496</v>
      </c>
      <c r="BE384" s="14">
        <v>0.55613875510160304</v>
      </c>
      <c r="BF384" s="14"/>
      <c r="BG384" s="14">
        <v>0.57719532157968301</v>
      </c>
      <c r="BH384" s="14">
        <v>0.600796510455612</v>
      </c>
      <c r="BI384" s="14"/>
      <c r="BJ384" s="14">
        <v>0.50065710172204503</v>
      </c>
      <c r="BK384" s="14">
        <v>0.59589933697029995</v>
      </c>
      <c r="BL384" s="14"/>
      <c r="BM384" s="14">
        <v>0.51211552882797695</v>
      </c>
      <c r="BN384" s="14">
        <v>0.60997257144132</v>
      </c>
      <c r="BO384" s="14"/>
      <c r="BP384" s="14">
        <v>0.73657548282775498</v>
      </c>
      <c r="BQ384" s="14">
        <v>0.55145437193392699</v>
      </c>
      <c r="BR384" s="14"/>
      <c r="BS384" s="14">
        <v>0.541206555242006</v>
      </c>
      <c r="BT384" s="14">
        <v>0.64064024773262196</v>
      </c>
      <c r="BU384" s="14"/>
      <c r="BV384" s="14">
        <v>0.66500055587630502</v>
      </c>
      <c r="BW384" s="14">
        <v>0.49854658914120298</v>
      </c>
      <c r="BX384" s="14"/>
      <c r="BY384" s="14">
        <v>0.431973755258451</v>
      </c>
      <c r="BZ384" s="14">
        <v>0.62618882348410299</v>
      </c>
      <c r="CA384" s="14"/>
      <c r="CB384" s="14">
        <v>0.65274046795496399</v>
      </c>
      <c r="CC384" s="14">
        <v>0.55710281355549895</v>
      </c>
    </row>
    <row r="385" spans="2:81" x14ac:dyDescent="0.3">
      <c r="B385" t="s">
        <v>124</v>
      </c>
      <c r="C385" s="14">
        <v>0.25448434477371301</v>
      </c>
      <c r="D385" s="14">
        <v>0.303915983470054</v>
      </c>
      <c r="E385" s="14">
        <v>0.19678564736663801</v>
      </c>
      <c r="F385" s="14"/>
      <c r="G385" s="14">
        <v>0.379713769444599</v>
      </c>
      <c r="H385" s="14">
        <v>0.22921565473175501</v>
      </c>
      <c r="I385" s="14">
        <v>0.195147042745516</v>
      </c>
      <c r="J385" s="14">
        <v>0.225255995245534</v>
      </c>
      <c r="K385" s="14">
        <v>0.25656253676315</v>
      </c>
      <c r="L385" s="14">
        <v>0.149363088791508</v>
      </c>
      <c r="M385" s="14"/>
      <c r="N385" s="14">
        <v>0.19333691824259</v>
      </c>
      <c r="O385" s="14">
        <v>0.233440081379335</v>
      </c>
      <c r="P385" s="14">
        <v>0.31880929253012902</v>
      </c>
      <c r="Q385" s="14">
        <v>0.27954681166432199</v>
      </c>
      <c r="R385" s="14"/>
      <c r="S385" s="14">
        <v>0.16913289847919499</v>
      </c>
      <c r="T385" s="14">
        <v>0.292084477260178</v>
      </c>
      <c r="U385" s="14">
        <v>0.32356549445064098</v>
      </c>
      <c r="V385" s="14">
        <v>0.427814251082966</v>
      </c>
      <c r="W385" s="14">
        <v>0.26109526724188398</v>
      </c>
      <c r="X385" s="14">
        <v>0.26400472172631601</v>
      </c>
      <c r="Y385" s="14">
        <v>0.11780449629234099</v>
      </c>
      <c r="Z385" s="14">
        <v>0.26693753266797099</v>
      </c>
      <c r="AA385" s="14">
        <v>0.199078815747459</v>
      </c>
      <c r="AB385" s="14">
        <v>0.30714111210897599</v>
      </c>
      <c r="AC385" s="14">
        <v>0.200261448813604</v>
      </c>
      <c r="AD385" s="14">
        <v>0</v>
      </c>
      <c r="AE385" s="14"/>
      <c r="AF385" s="14">
        <v>0.34645318602984498</v>
      </c>
      <c r="AG385" s="14">
        <v>0.14600800601599601</v>
      </c>
      <c r="AH385" s="14">
        <v>0.26654781358855201</v>
      </c>
      <c r="AI385" s="14">
        <v>0.23669996270066301</v>
      </c>
      <c r="AJ385" s="14">
        <v>0.167285027560375</v>
      </c>
      <c r="AK385" s="14">
        <v>0.26420776638590199</v>
      </c>
      <c r="AL385" s="14"/>
      <c r="AM385" s="14">
        <v>0.22983528444614701</v>
      </c>
      <c r="AN385" s="14">
        <v>0.27576536722925599</v>
      </c>
      <c r="AO385" s="14">
        <v>0.33486842944351702</v>
      </c>
      <c r="AP385" s="14">
        <v>0.160615456851296</v>
      </c>
      <c r="AQ385" s="14">
        <v>0.15485037789615599</v>
      </c>
      <c r="AR385" s="14"/>
      <c r="AS385" s="14">
        <v>0.259123933902485</v>
      </c>
      <c r="AT385" s="14">
        <v>0</v>
      </c>
      <c r="AU385" s="14"/>
      <c r="AV385" s="14">
        <v>0.20905752414248199</v>
      </c>
      <c r="AW385" s="14">
        <v>0.34677255295742399</v>
      </c>
      <c r="AX385" s="14">
        <v>0.27282876120535399</v>
      </c>
      <c r="AY385" s="14"/>
      <c r="AZ385" s="14">
        <v>0.10459824726626001</v>
      </c>
      <c r="BA385" s="14">
        <v>0.39506385321582399</v>
      </c>
      <c r="BB385" s="14">
        <v>0.23744487830925401</v>
      </c>
      <c r="BC385" s="14"/>
      <c r="BD385" s="14">
        <v>0.211731825923587</v>
      </c>
      <c r="BE385" s="14">
        <v>0.30499477470666497</v>
      </c>
      <c r="BF385" s="14"/>
      <c r="BG385" s="14">
        <v>0.23237397516916999</v>
      </c>
      <c r="BH385" s="14">
        <v>0.26191661761900098</v>
      </c>
      <c r="BI385" s="14"/>
      <c r="BJ385" s="14">
        <v>0.33134283306593598</v>
      </c>
      <c r="BK385" s="14">
        <v>0.25134879720918701</v>
      </c>
      <c r="BL385" s="14"/>
      <c r="BM385" s="14">
        <v>0.25409051976202002</v>
      </c>
      <c r="BN385" s="14">
        <v>0.25257496814062103</v>
      </c>
      <c r="BO385" s="14"/>
      <c r="BP385" s="14">
        <v>0.16540263341216599</v>
      </c>
      <c r="BQ385" s="14">
        <v>0.274946139858748</v>
      </c>
      <c r="BR385" s="14"/>
      <c r="BS385" s="14">
        <v>0.295346771661397</v>
      </c>
      <c r="BT385" s="14">
        <v>0.219616693173771</v>
      </c>
      <c r="BU385" s="14"/>
      <c r="BV385" s="14">
        <v>0.186868114403858</v>
      </c>
      <c r="BW385" s="14">
        <v>0.33272900195976202</v>
      </c>
      <c r="BX385" s="14"/>
      <c r="BY385" s="14">
        <v>0.39551355557178097</v>
      </c>
      <c r="BZ385" s="14">
        <v>0.23279545956272599</v>
      </c>
      <c r="CA385" s="14"/>
      <c r="CB385" s="14">
        <v>0.20045664796051901</v>
      </c>
      <c r="CC385" s="14">
        <v>0.30037510328811001</v>
      </c>
    </row>
    <row r="386" spans="2:81" x14ac:dyDescent="0.3">
      <c r="B386" t="s">
        <v>125</v>
      </c>
      <c r="C386" s="14">
        <v>5.7401717151090603E-2</v>
      </c>
      <c r="D386" s="14">
        <v>6.3884808717183494E-2</v>
      </c>
      <c r="E386" s="14">
        <v>5.0670002441650902E-2</v>
      </c>
      <c r="F386" s="14"/>
      <c r="G386" s="14">
        <v>6.6735085481318498E-2</v>
      </c>
      <c r="H386" s="14">
        <v>6.47372607216469E-2</v>
      </c>
      <c r="I386" s="14">
        <v>3.9864659755787603E-2</v>
      </c>
      <c r="J386" s="14">
        <v>3.7566072099410201E-2</v>
      </c>
      <c r="K386" s="14">
        <v>5.46664628906589E-2</v>
      </c>
      <c r="L386" s="14">
        <v>7.6187111972093297E-2</v>
      </c>
      <c r="M386" s="14"/>
      <c r="N386" s="14">
        <v>6.5123649861921401E-2</v>
      </c>
      <c r="O386" s="14">
        <v>7.0963832482102501E-2</v>
      </c>
      <c r="P386" s="14">
        <v>5.8025976713010401E-2</v>
      </c>
      <c r="Q386" s="14">
        <v>2.2622222673961499E-2</v>
      </c>
      <c r="R386" s="14"/>
      <c r="S386" s="14">
        <v>9.0807436703926797E-2</v>
      </c>
      <c r="T386" s="14">
        <v>0.138889566794793</v>
      </c>
      <c r="U386" s="14">
        <v>6.1460059175300903E-2</v>
      </c>
      <c r="V386" s="14">
        <v>0</v>
      </c>
      <c r="W386" s="14">
        <v>0.10307009528532</v>
      </c>
      <c r="X386" s="14">
        <v>0</v>
      </c>
      <c r="Y386" s="14">
        <v>0</v>
      </c>
      <c r="Z386" s="14">
        <v>0</v>
      </c>
      <c r="AA386" s="14">
        <v>9.8801498573802896E-2</v>
      </c>
      <c r="AB386" s="14">
        <v>0</v>
      </c>
      <c r="AC386" s="14">
        <v>0</v>
      </c>
      <c r="AD386" s="14">
        <v>0.313218627565648</v>
      </c>
      <c r="AE386" s="14"/>
      <c r="AF386" s="14">
        <v>8.2503290327419307E-2</v>
      </c>
      <c r="AG386" s="14">
        <v>7.9040443454584594E-2</v>
      </c>
      <c r="AH386" s="14">
        <v>5.1293329490935798E-2</v>
      </c>
      <c r="AI386" s="14">
        <v>1.6604421042713199E-2</v>
      </c>
      <c r="AJ386" s="14">
        <v>2.5844858462495301E-2</v>
      </c>
      <c r="AK386" s="14">
        <v>3.1333782884021E-2</v>
      </c>
      <c r="AL386" s="14"/>
      <c r="AM386" s="14">
        <v>5.9796363297236997E-2</v>
      </c>
      <c r="AN386" s="14">
        <v>4.6908210120614503E-2</v>
      </c>
      <c r="AO386" s="14">
        <v>6.6207754889263101E-2</v>
      </c>
      <c r="AP386" s="14">
        <v>5.8266289486644099E-2</v>
      </c>
      <c r="AQ386" s="14">
        <v>8.7286738358125004E-2</v>
      </c>
      <c r="AR386" s="14"/>
      <c r="AS386" s="14">
        <v>5.8448227037990901E-2</v>
      </c>
      <c r="AT386" s="14">
        <v>0</v>
      </c>
      <c r="AU386" s="14"/>
      <c r="AV386" s="14">
        <v>3.9869383483957001E-2</v>
      </c>
      <c r="AW386" s="14">
        <v>9.2361123575996407E-2</v>
      </c>
      <c r="AX386" s="14">
        <v>6.8309980580795696E-2</v>
      </c>
      <c r="AY386" s="14"/>
      <c r="AZ386" s="14">
        <v>0</v>
      </c>
      <c r="BA386" s="14">
        <v>5.8245862663307897E-2</v>
      </c>
      <c r="BB386" s="14">
        <v>7.3416175257603994E-2</v>
      </c>
      <c r="BC386" s="14"/>
      <c r="BD386" s="14">
        <v>5.3705639992810403E-2</v>
      </c>
      <c r="BE386" s="14">
        <v>6.1768487843235499E-2</v>
      </c>
      <c r="BF386" s="14"/>
      <c r="BG386" s="14">
        <v>7.8121706621607001E-2</v>
      </c>
      <c r="BH386" s="14">
        <v>5.0436812545210999E-2</v>
      </c>
      <c r="BI386" s="14"/>
      <c r="BJ386" s="14">
        <v>4.1033578126671702E-2</v>
      </c>
      <c r="BK386" s="14">
        <v>6.1424346268533797E-2</v>
      </c>
      <c r="BL386" s="14"/>
      <c r="BM386" s="14">
        <v>9.1018623792521902E-2</v>
      </c>
      <c r="BN386" s="14">
        <v>5.2000477157435103E-2</v>
      </c>
      <c r="BO386" s="14"/>
      <c r="BP386" s="14">
        <v>1.87332594258195E-2</v>
      </c>
      <c r="BQ386" s="14">
        <v>7.2531189801120596E-2</v>
      </c>
      <c r="BR386" s="14"/>
      <c r="BS386" s="14">
        <v>7.0051189521953397E-2</v>
      </c>
      <c r="BT386" s="14">
        <v>4.6608002016093102E-2</v>
      </c>
      <c r="BU386" s="14"/>
      <c r="BV386" s="14">
        <v>8.37783884755368E-2</v>
      </c>
      <c r="BW386" s="14">
        <v>6.5320735388325502E-2</v>
      </c>
      <c r="BX386" s="14"/>
      <c r="BY386" s="14">
        <v>0</v>
      </c>
      <c r="BZ386" s="14">
        <v>6.4638753501749704E-2</v>
      </c>
      <c r="CA386" s="14"/>
      <c r="CB386" s="14">
        <v>4.1456080729600303E-2</v>
      </c>
      <c r="CC386" s="14">
        <v>6.8556620426820397E-2</v>
      </c>
    </row>
    <row r="387" spans="2:81" x14ac:dyDescent="0.3">
      <c r="B387" t="s">
        <v>126</v>
      </c>
      <c r="C387" s="14">
        <v>4.0801073348949703E-2</v>
      </c>
      <c r="D387" s="14">
        <v>5.5051712737520103E-2</v>
      </c>
      <c r="E387" s="14">
        <v>2.5544190632650999E-2</v>
      </c>
      <c r="F387" s="14"/>
      <c r="G387" s="14">
        <v>2.9758037348933199E-2</v>
      </c>
      <c r="H387" s="14">
        <v>6.7013408478862405E-2</v>
      </c>
      <c r="I387" s="14">
        <v>5.3167602175721702E-2</v>
      </c>
      <c r="J387" s="14">
        <v>4.04094533870855E-2</v>
      </c>
      <c r="K387" s="14">
        <v>0</v>
      </c>
      <c r="L387" s="14">
        <v>2.5973675924915798E-2</v>
      </c>
      <c r="M387" s="14"/>
      <c r="N387" s="14">
        <v>1.9694857924493599E-2</v>
      </c>
      <c r="O387" s="14">
        <v>6.2978914302912706E-2</v>
      </c>
      <c r="P387" s="14">
        <v>3.0568315654411898E-2</v>
      </c>
      <c r="Q387" s="14">
        <v>5.4152767661804699E-2</v>
      </c>
      <c r="R387" s="14"/>
      <c r="S387" s="14">
        <v>1.4142645244273101E-2</v>
      </c>
      <c r="T387" s="14">
        <v>2.6567778321336801E-2</v>
      </c>
      <c r="U387" s="14">
        <v>0</v>
      </c>
      <c r="V387" s="14">
        <v>7.1123483116791203E-2</v>
      </c>
      <c r="W387" s="14">
        <v>3.5245577507454398E-2</v>
      </c>
      <c r="X387" s="14">
        <v>3.6465750441856903E-2</v>
      </c>
      <c r="Y387" s="14">
        <v>3.9948284482442399E-2</v>
      </c>
      <c r="Z387" s="14">
        <v>5.8784455176040903E-2</v>
      </c>
      <c r="AA387" s="14">
        <v>3.8479677082474503E-2</v>
      </c>
      <c r="AB387" s="14">
        <v>0.11339672269527799</v>
      </c>
      <c r="AC387" s="14">
        <v>4.87312439463908E-2</v>
      </c>
      <c r="AD387" s="14">
        <v>0</v>
      </c>
      <c r="AE387" s="14"/>
      <c r="AF387" s="14">
        <v>4.6172402020322599E-2</v>
      </c>
      <c r="AG387" s="14">
        <v>1.64874882213773E-2</v>
      </c>
      <c r="AH387" s="14">
        <v>5.7961612226098302E-2</v>
      </c>
      <c r="AI387" s="14">
        <v>6.4553093806133194E-2</v>
      </c>
      <c r="AJ387" s="14">
        <v>2.9467337153198998E-2</v>
      </c>
      <c r="AK387" s="14">
        <v>0</v>
      </c>
      <c r="AL387" s="14"/>
      <c r="AM387" s="14">
        <v>7.3328527706125093E-2</v>
      </c>
      <c r="AN387" s="14">
        <v>1.1480568544294601E-2</v>
      </c>
      <c r="AO387" s="14">
        <v>3.4368140829379501E-2</v>
      </c>
      <c r="AP387" s="14">
        <v>4.71536988611964E-2</v>
      </c>
      <c r="AQ387" s="14">
        <v>0</v>
      </c>
      <c r="AR387" s="14"/>
      <c r="AS387" s="14">
        <v>4.1544931351375498E-2</v>
      </c>
      <c r="AT387" s="14">
        <v>0</v>
      </c>
      <c r="AU387" s="14"/>
      <c r="AV387" s="14">
        <v>2.9717743072898602E-2</v>
      </c>
      <c r="AW387" s="14">
        <v>6.6590985907957104E-2</v>
      </c>
      <c r="AX387" s="14">
        <v>4.6944246571392498E-2</v>
      </c>
      <c r="AY387" s="14"/>
      <c r="AZ387" s="14">
        <v>2.25829110428056E-2</v>
      </c>
      <c r="BA387" s="14">
        <v>3.97505908206214E-2</v>
      </c>
      <c r="BB387" s="14">
        <v>4.2273196562613601E-2</v>
      </c>
      <c r="BC387" s="14"/>
      <c r="BD387" s="14">
        <v>6.0895046854041797E-2</v>
      </c>
      <c r="BE387" s="14">
        <v>1.7060829075585999E-2</v>
      </c>
      <c r="BF387" s="14"/>
      <c r="BG387" s="14">
        <v>8.1535006049771694E-2</v>
      </c>
      <c r="BH387" s="14">
        <v>2.71085974967178E-2</v>
      </c>
      <c r="BI387" s="14"/>
      <c r="BJ387" s="14">
        <v>8.5989228422205397E-2</v>
      </c>
      <c r="BK387" s="14">
        <v>3.5686189894065502E-2</v>
      </c>
      <c r="BL387" s="14"/>
      <c r="BM387" s="14">
        <v>4.6876366815373903E-2</v>
      </c>
      <c r="BN387" s="14">
        <v>4.0361858525272701E-2</v>
      </c>
      <c r="BO387" s="14"/>
      <c r="BP387" s="14">
        <v>2.9415057117139699E-2</v>
      </c>
      <c r="BQ387" s="14">
        <v>4.6030018467954098E-2</v>
      </c>
      <c r="BR387" s="14"/>
      <c r="BS387" s="14">
        <v>5.5870100532965601E-2</v>
      </c>
      <c r="BT387" s="14">
        <v>2.7942767325019598E-2</v>
      </c>
      <c r="BU387" s="14"/>
      <c r="BV387" s="14">
        <v>6.4352941244300299E-2</v>
      </c>
      <c r="BW387" s="14">
        <v>5.2946875697110499E-2</v>
      </c>
      <c r="BX387" s="14"/>
      <c r="BY387" s="14">
        <v>0.13578238331937401</v>
      </c>
      <c r="BZ387" s="14">
        <v>2.0651610387661501E-2</v>
      </c>
      <c r="CA387" s="14"/>
      <c r="CB387" s="14">
        <v>4.1600454593511201E-2</v>
      </c>
      <c r="CC387" s="14">
        <v>2.8163013568457001E-2</v>
      </c>
    </row>
    <row r="388" spans="2:81" x14ac:dyDescent="0.3">
      <c r="B388" t="s">
        <v>255</v>
      </c>
      <c r="C388" s="14">
        <v>3.25060679425173E-2</v>
      </c>
      <c r="D388" s="14">
        <v>2.01317266245068E-2</v>
      </c>
      <c r="E388" s="14">
        <v>4.6119992456774998E-2</v>
      </c>
      <c r="F388" s="14"/>
      <c r="G388" s="14">
        <v>2.9910869851717301E-2</v>
      </c>
      <c r="H388" s="14">
        <v>3.34235331669063E-2</v>
      </c>
      <c r="I388" s="14">
        <v>2.60785615904492E-2</v>
      </c>
      <c r="J388" s="14">
        <v>3.8418432282577998E-2</v>
      </c>
      <c r="K388" s="14">
        <v>2.5466562210279799E-2</v>
      </c>
      <c r="L388" s="14">
        <v>4.7438338708869703E-2</v>
      </c>
      <c r="M388" s="14"/>
      <c r="N388" s="14">
        <v>1.8984922965428998E-2</v>
      </c>
      <c r="O388" s="14">
        <v>3.0727940266726199E-2</v>
      </c>
      <c r="P388" s="14">
        <v>3.8083606766344598E-2</v>
      </c>
      <c r="Q388" s="14">
        <v>4.4209567000696899E-2</v>
      </c>
      <c r="R388" s="14"/>
      <c r="S388" s="14">
        <v>1.3097538065263901E-2</v>
      </c>
      <c r="T388" s="14">
        <v>2.55042087707253E-2</v>
      </c>
      <c r="U388" s="14">
        <v>0</v>
      </c>
      <c r="V388" s="14">
        <v>2.358051718138E-2</v>
      </c>
      <c r="W388" s="14">
        <v>0</v>
      </c>
      <c r="X388" s="14">
        <v>0.1000047231286</v>
      </c>
      <c r="Y388" s="14">
        <v>4.0840112191679698E-2</v>
      </c>
      <c r="Z388" s="14">
        <v>0.16937812504275601</v>
      </c>
      <c r="AA388" s="14">
        <v>4.0908063734644402E-2</v>
      </c>
      <c r="AB388" s="14">
        <v>2.7588189347755799E-2</v>
      </c>
      <c r="AC388" s="14">
        <v>0</v>
      </c>
      <c r="AD388" s="14">
        <v>0</v>
      </c>
      <c r="AE388" s="14"/>
      <c r="AF388" s="14">
        <v>3.0151887603458102E-2</v>
      </c>
      <c r="AG388" s="14">
        <v>3.7485546668404597E-2</v>
      </c>
      <c r="AH388" s="14">
        <v>0</v>
      </c>
      <c r="AI388" s="14">
        <v>2.9762989883759101E-2</v>
      </c>
      <c r="AJ388" s="14">
        <v>2.8136453406110502E-2</v>
      </c>
      <c r="AK388" s="14">
        <v>7.3115884363448E-2</v>
      </c>
      <c r="AL388" s="14"/>
      <c r="AM388" s="14">
        <v>1.39388121683606E-2</v>
      </c>
      <c r="AN388" s="14">
        <v>5.9841367622600103E-2</v>
      </c>
      <c r="AO388" s="14">
        <v>2.6139177083090399E-2</v>
      </c>
      <c r="AP388" s="14">
        <v>5.9217553184132403E-2</v>
      </c>
      <c r="AQ388" s="14">
        <v>0</v>
      </c>
      <c r="AR388" s="14"/>
      <c r="AS388" s="14">
        <v>2.81271280640755E-2</v>
      </c>
      <c r="AT388" s="14">
        <v>0.27269363947941799</v>
      </c>
      <c r="AU388" s="14"/>
      <c r="AV388" s="14">
        <v>2.3151192835209299E-2</v>
      </c>
      <c r="AW388" s="14">
        <v>2.6743345483726901E-2</v>
      </c>
      <c r="AX388" s="14">
        <v>3.8839761107457897E-2</v>
      </c>
      <c r="AY388" s="14"/>
      <c r="AZ388" s="14">
        <v>0</v>
      </c>
      <c r="BA388" s="14">
        <v>0</v>
      </c>
      <c r="BB388" s="14">
        <v>3.1862835611915399E-2</v>
      </c>
      <c r="BC388" s="14"/>
      <c r="BD388" s="14">
        <v>1.8336654122892E-2</v>
      </c>
      <c r="BE388" s="14">
        <v>4.9246676523643999E-2</v>
      </c>
      <c r="BF388" s="14"/>
      <c r="BG388" s="14">
        <v>1.03516262266653E-2</v>
      </c>
      <c r="BH388" s="14">
        <v>3.9953155373087502E-2</v>
      </c>
      <c r="BI388" s="14"/>
      <c r="BJ388" s="14">
        <v>4.0977258663142398E-2</v>
      </c>
      <c r="BK388" s="14">
        <v>3.2294470143709703E-2</v>
      </c>
      <c r="BL388" s="14"/>
      <c r="BM388" s="14">
        <v>4.8273828414207499E-2</v>
      </c>
      <c r="BN388" s="14">
        <v>3.0071157237166E-2</v>
      </c>
      <c r="BO388" s="14"/>
      <c r="BP388" s="14">
        <v>1.9975162800506999E-2</v>
      </c>
      <c r="BQ388" s="14">
        <v>3.7859262115064199E-2</v>
      </c>
      <c r="BR388" s="14"/>
      <c r="BS388" s="14">
        <v>1.59670166702509E-2</v>
      </c>
      <c r="BT388" s="14">
        <v>4.6618736265914403E-2</v>
      </c>
      <c r="BU388" s="14"/>
      <c r="BV388" s="14">
        <v>0</v>
      </c>
      <c r="BW388" s="14">
        <v>2.1469322003253799E-2</v>
      </c>
      <c r="BX388" s="14"/>
      <c r="BY388" s="14">
        <v>3.6730305850393698E-2</v>
      </c>
      <c r="BZ388" s="14">
        <v>3.2307160269850602E-2</v>
      </c>
      <c r="CA388" s="14"/>
      <c r="CB388" s="14">
        <v>5.2577521552665103E-2</v>
      </c>
      <c r="CC388" s="14">
        <v>1.7867420936530501E-2</v>
      </c>
    </row>
    <row r="389" spans="2:81" x14ac:dyDescent="0.3">
      <c r="B389" t="s">
        <v>106</v>
      </c>
      <c r="C389" s="14">
        <v>1.9947821384332699E-2</v>
      </c>
      <c r="D389" s="14">
        <v>1.4404300619560301E-2</v>
      </c>
      <c r="E389" s="14">
        <v>2.60756580013203E-2</v>
      </c>
      <c r="F389" s="14"/>
      <c r="G389" s="14">
        <v>2.8971797982210199E-2</v>
      </c>
      <c r="H389" s="14">
        <v>3.3109131143104202E-2</v>
      </c>
      <c r="I389" s="14">
        <v>0</v>
      </c>
      <c r="J389" s="14">
        <v>2.08873839301951E-2</v>
      </c>
      <c r="K389" s="14">
        <v>2.6074657847809001E-2</v>
      </c>
      <c r="L389" s="14">
        <v>0</v>
      </c>
      <c r="M389" s="14"/>
      <c r="N389" s="14">
        <v>0</v>
      </c>
      <c r="O389" s="14">
        <v>2.1080789480189599E-2</v>
      </c>
      <c r="P389" s="14">
        <v>2.9690483020405101E-2</v>
      </c>
      <c r="Q389" s="14">
        <v>3.14221672022627E-2</v>
      </c>
      <c r="R389" s="14"/>
      <c r="S389" s="14">
        <v>1.4142645244273101E-2</v>
      </c>
      <c r="T389" s="14">
        <v>5.0520999737848203E-2</v>
      </c>
      <c r="U389" s="14">
        <v>5.6684599838565899E-2</v>
      </c>
      <c r="V389" s="14">
        <v>2.23551129492107E-2</v>
      </c>
      <c r="W389" s="14">
        <v>3.6649465412687099E-2</v>
      </c>
      <c r="X389" s="14">
        <v>0</v>
      </c>
      <c r="Y389" s="14">
        <v>0</v>
      </c>
      <c r="Z389" s="14">
        <v>0</v>
      </c>
      <c r="AA389" s="14">
        <v>0</v>
      </c>
      <c r="AB389" s="14">
        <v>2.7173204026592099E-2</v>
      </c>
      <c r="AC389" s="14">
        <v>0</v>
      </c>
      <c r="AD389" s="14">
        <v>0</v>
      </c>
      <c r="AE389" s="14"/>
      <c r="AF389" s="14">
        <v>8.0588359927585996E-3</v>
      </c>
      <c r="AG389" s="14">
        <v>0</v>
      </c>
      <c r="AH389" s="14">
        <v>0</v>
      </c>
      <c r="AI389" s="14">
        <v>3.1314239920716302E-2</v>
      </c>
      <c r="AJ389" s="14">
        <v>8.0266366417336199E-2</v>
      </c>
      <c r="AK389" s="14">
        <v>3.3404864965829499E-2</v>
      </c>
      <c r="AL389" s="14"/>
      <c r="AM389" s="14">
        <v>5.7485266435117803E-2</v>
      </c>
      <c r="AN389" s="14">
        <v>3.6144964366801799E-2</v>
      </c>
      <c r="AO389" s="14">
        <v>8.5080754201838395E-3</v>
      </c>
      <c r="AP389" s="14">
        <v>0</v>
      </c>
      <c r="AQ389" s="14">
        <v>0</v>
      </c>
      <c r="AR389" s="14"/>
      <c r="AS389" s="14">
        <v>2.0311496781810399E-2</v>
      </c>
      <c r="AT389" s="14">
        <v>0</v>
      </c>
      <c r="AU389" s="14"/>
      <c r="AV389" s="14">
        <v>0</v>
      </c>
      <c r="AW389" s="14">
        <v>0</v>
      </c>
      <c r="AX389" s="14">
        <v>3.9766754120079302E-2</v>
      </c>
      <c r="AY389" s="14"/>
      <c r="AZ389" s="14">
        <v>0</v>
      </c>
      <c r="BA389" s="14">
        <v>0</v>
      </c>
      <c r="BB389" s="14">
        <v>0</v>
      </c>
      <c r="BC389" s="14"/>
      <c r="BD389" s="14">
        <v>2.7698686891664E-2</v>
      </c>
      <c r="BE389" s="14">
        <v>1.07904767492657E-2</v>
      </c>
      <c r="BF389" s="14"/>
      <c r="BG389" s="14">
        <v>2.0422364353102601E-2</v>
      </c>
      <c r="BH389" s="14">
        <v>1.9788306510371199E-2</v>
      </c>
      <c r="BI389" s="14"/>
      <c r="BJ389" s="14">
        <v>0</v>
      </c>
      <c r="BK389" s="14">
        <v>2.3346859514204302E-2</v>
      </c>
      <c r="BL389" s="14"/>
      <c r="BM389" s="14">
        <v>4.7625132387899297E-2</v>
      </c>
      <c r="BN389" s="14">
        <v>1.50189674981848E-2</v>
      </c>
      <c r="BO389" s="14"/>
      <c r="BP389" s="14">
        <v>2.9898404416611998E-2</v>
      </c>
      <c r="BQ389" s="14">
        <v>1.7179017823186701E-2</v>
      </c>
      <c r="BR389" s="14"/>
      <c r="BS389" s="14">
        <v>2.1558366371426701E-2</v>
      </c>
      <c r="BT389" s="14">
        <v>1.8573553486579599E-2</v>
      </c>
      <c r="BU389" s="14"/>
      <c r="BV389" s="14">
        <v>0</v>
      </c>
      <c r="BW389" s="14">
        <v>2.89874758103453E-2</v>
      </c>
      <c r="BX389" s="14"/>
      <c r="BY389" s="14">
        <v>0</v>
      </c>
      <c r="BZ389" s="14">
        <v>2.34181927939092E-2</v>
      </c>
      <c r="CA389" s="14"/>
      <c r="CB389" s="14">
        <v>1.116882720874E-2</v>
      </c>
      <c r="CC389" s="14">
        <v>2.7935028224582999E-2</v>
      </c>
    </row>
    <row r="390" spans="2:81" x14ac:dyDescent="0.3">
      <c r="B390" t="s">
        <v>127</v>
      </c>
      <c r="C390" s="14">
        <v>0.84934332017310998</v>
      </c>
      <c r="D390" s="14">
        <v>0.84652745130122897</v>
      </c>
      <c r="E390" s="14">
        <v>0.85159015646760305</v>
      </c>
      <c r="F390" s="14"/>
      <c r="G390" s="14">
        <v>0.84462420933582105</v>
      </c>
      <c r="H390" s="14">
        <v>0.80171666648948003</v>
      </c>
      <c r="I390" s="14">
        <v>0.88088917647804099</v>
      </c>
      <c r="J390" s="14">
        <v>0.86271865830073102</v>
      </c>
      <c r="K390" s="14">
        <v>0.89379231705125295</v>
      </c>
      <c r="L390" s="14">
        <v>0.85040087339412096</v>
      </c>
      <c r="M390" s="14"/>
      <c r="N390" s="14">
        <v>0.89619656924815605</v>
      </c>
      <c r="O390" s="14">
        <v>0.81424852346806897</v>
      </c>
      <c r="P390" s="14">
        <v>0.84363161784582796</v>
      </c>
      <c r="Q390" s="14">
        <v>0.84759327546127405</v>
      </c>
      <c r="R390" s="14"/>
      <c r="S390" s="14">
        <v>0.86780973474226297</v>
      </c>
      <c r="T390" s="14">
        <v>0.75851744637529706</v>
      </c>
      <c r="U390" s="14">
        <v>0.88185534098613305</v>
      </c>
      <c r="V390" s="14">
        <v>0.88294088675261795</v>
      </c>
      <c r="W390" s="14">
        <v>0.825034861794538</v>
      </c>
      <c r="X390" s="14">
        <v>0.86352952642954395</v>
      </c>
      <c r="Y390" s="14">
        <v>0.91921160332587803</v>
      </c>
      <c r="Z390" s="14">
        <v>0.77183741978120302</v>
      </c>
      <c r="AA390" s="14">
        <v>0.82181076060907798</v>
      </c>
      <c r="AB390" s="14">
        <v>0.83184188393037395</v>
      </c>
      <c r="AC390" s="14">
        <v>0.95126875605360905</v>
      </c>
      <c r="AD390" s="14">
        <v>0.686781372434352</v>
      </c>
      <c r="AE390" s="14"/>
      <c r="AF390" s="14">
        <v>0.83311358405604097</v>
      </c>
      <c r="AG390" s="14">
        <v>0.86698652165563395</v>
      </c>
      <c r="AH390" s="14">
        <v>0.89074505828296602</v>
      </c>
      <c r="AI390" s="14">
        <v>0.85776525534667802</v>
      </c>
      <c r="AJ390" s="14">
        <v>0.83628498456085898</v>
      </c>
      <c r="AK390" s="14">
        <v>0.86214546778670198</v>
      </c>
      <c r="AL390" s="14"/>
      <c r="AM390" s="14">
        <v>0.79545103039316001</v>
      </c>
      <c r="AN390" s="14">
        <v>0.84562488934568902</v>
      </c>
      <c r="AO390" s="14">
        <v>0.86477685177808306</v>
      </c>
      <c r="AP390" s="14">
        <v>0.83536245846802704</v>
      </c>
      <c r="AQ390" s="14">
        <v>0.91271326164187505</v>
      </c>
      <c r="AR390" s="14"/>
      <c r="AS390" s="14">
        <v>0.85156821676474803</v>
      </c>
      <c r="AT390" s="14">
        <v>0.72730636052058195</v>
      </c>
      <c r="AU390" s="14"/>
      <c r="AV390" s="14">
        <v>0.90726168060793499</v>
      </c>
      <c r="AW390" s="14">
        <v>0.81430454503231997</v>
      </c>
      <c r="AX390" s="14">
        <v>0.80613925762027505</v>
      </c>
      <c r="AY390" s="14"/>
      <c r="AZ390" s="14">
        <v>0.97741708895719404</v>
      </c>
      <c r="BA390" s="14">
        <v>0.90200354651607095</v>
      </c>
      <c r="BB390" s="14">
        <v>0.85244779256786696</v>
      </c>
      <c r="BC390" s="14"/>
      <c r="BD390" s="14">
        <v>0.83936397213859204</v>
      </c>
      <c r="BE390" s="14">
        <v>0.86113352980826896</v>
      </c>
      <c r="BF390" s="14"/>
      <c r="BG390" s="14">
        <v>0.80956929674885303</v>
      </c>
      <c r="BH390" s="14">
        <v>0.86271312807461298</v>
      </c>
      <c r="BI390" s="14"/>
      <c r="BJ390" s="14">
        <v>0.83199993478798095</v>
      </c>
      <c r="BK390" s="14">
        <v>0.84724813417948697</v>
      </c>
      <c r="BL390" s="14"/>
      <c r="BM390" s="14">
        <v>0.76620604858999697</v>
      </c>
      <c r="BN390" s="14">
        <v>0.86254753958194097</v>
      </c>
      <c r="BO390" s="14"/>
      <c r="BP390" s="14">
        <v>0.90197811623992197</v>
      </c>
      <c r="BQ390" s="14">
        <v>0.82640051179267404</v>
      </c>
      <c r="BR390" s="14"/>
      <c r="BS390" s="14">
        <v>0.83655332690340301</v>
      </c>
      <c r="BT390" s="14">
        <v>0.86025694090639304</v>
      </c>
      <c r="BU390" s="14"/>
      <c r="BV390" s="14">
        <v>0.851868670280163</v>
      </c>
      <c r="BW390" s="14">
        <v>0.83127559110096505</v>
      </c>
      <c r="BX390" s="14"/>
      <c r="BY390" s="14">
        <v>0.82748731083023197</v>
      </c>
      <c r="BZ390" s="14">
        <v>0.85898428304682894</v>
      </c>
      <c r="CA390" s="14"/>
      <c r="CB390" s="14">
        <v>0.85319711591548297</v>
      </c>
      <c r="CC390" s="14">
        <v>0.85747791684360897</v>
      </c>
    </row>
    <row r="391" spans="2:81" x14ac:dyDescent="0.3">
      <c r="B391" t="s">
        <v>256</v>
      </c>
      <c r="C391" s="14">
        <v>7.3307141291466996E-2</v>
      </c>
      <c r="D391" s="14">
        <v>7.5183439362026802E-2</v>
      </c>
      <c r="E391" s="14">
        <v>7.1664183089426001E-2</v>
      </c>
      <c r="F391" s="14"/>
      <c r="G391" s="14">
        <v>5.9668907200650503E-2</v>
      </c>
      <c r="H391" s="14">
        <v>0.100436941645769</v>
      </c>
      <c r="I391" s="14">
        <v>7.9246163766170899E-2</v>
      </c>
      <c r="J391" s="14">
        <v>7.8827885669663603E-2</v>
      </c>
      <c r="K391" s="14">
        <v>2.5466562210279799E-2</v>
      </c>
      <c r="L391" s="14">
        <v>7.3412014633785494E-2</v>
      </c>
      <c r="M391" s="14"/>
      <c r="N391" s="14">
        <v>3.8679780889922598E-2</v>
      </c>
      <c r="O391" s="14">
        <v>9.3706854569638801E-2</v>
      </c>
      <c r="P391" s="14">
        <v>6.8651922420756503E-2</v>
      </c>
      <c r="Q391" s="14">
        <v>9.8362334662501494E-2</v>
      </c>
      <c r="R391" s="14"/>
      <c r="S391" s="14">
        <v>2.7240183309537001E-2</v>
      </c>
      <c r="T391" s="14">
        <v>5.2071987092062101E-2</v>
      </c>
      <c r="U391" s="14">
        <v>0</v>
      </c>
      <c r="V391" s="14">
        <v>9.4704000298171206E-2</v>
      </c>
      <c r="W391" s="14">
        <v>3.5245577507454398E-2</v>
      </c>
      <c r="X391" s="14">
        <v>0.136470473570457</v>
      </c>
      <c r="Y391" s="14">
        <v>8.0788396674122007E-2</v>
      </c>
      <c r="Z391" s="14">
        <v>0.22816258021879701</v>
      </c>
      <c r="AA391" s="14">
        <v>7.9387740817118801E-2</v>
      </c>
      <c r="AB391" s="14">
        <v>0.14098491204303401</v>
      </c>
      <c r="AC391" s="14">
        <v>4.87312439463908E-2</v>
      </c>
      <c r="AD391" s="14">
        <v>0</v>
      </c>
      <c r="AE391" s="14"/>
      <c r="AF391" s="14">
        <v>7.6324289623780697E-2</v>
      </c>
      <c r="AG391" s="14">
        <v>5.3973034889782001E-2</v>
      </c>
      <c r="AH391" s="14">
        <v>5.7961612226098302E-2</v>
      </c>
      <c r="AI391" s="14">
        <v>9.4316083689892194E-2</v>
      </c>
      <c r="AJ391" s="14">
        <v>5.7603790559309503E-2</v>
      </c>
      <c r="AK391" s="14">
        <v>7.3115884363448E-2</v>
      </c>
      <c r="AL391" s="14"/>
      <c r="AM391" s="14">
        <v>8.7267339874485705E-2</v>
      </c>
      <c r="AN391" s="14">
        <v>7.1321936166894695E-2</v>
      </c>
      <c r="AO391" s="14">
        <v>6.0507317912469903E-2</v>
      </c>
      <c r="AP391" s="14">
        <v>0.106371252045329</v>
      </c>
      <c r="AQ391" s="14">
        <v>0</v>
      </c>
      <c r="AR391" s="14"/>
      <c r="AS391" s="14">
        <v>6.9672059415450904E-2</v>
      </c>
      <c r="AT391" s="14">
        <v>0.27269363947941799</v>
      </c>
      <c r="AU391" s="14"/>
      <c r="AV391" s="14">
        <v>5.28689359081079E-2</v>
      </c>
      <c r="AW391" s="14">
        <v>9.3334331391683997E-2</v>
      </c>
      <c r="AX391" s="14">
        <v>8.5784007678850402E-2</v>
      </c>
      <c r="AY391" s="14"/>
      <c r="AZ391" s="14">
        <v>2.25829110428056E-2</v>
      </c>
      <c r="BA391" s="14">
        <v>3.97505908206214E-2</v>
      </c>
      <c r="BB391" s="14">
        <v>7.4136032174529007E-2</v>
      </c>
      <c r="BC391" s="14"/>
      <c r="BD391" s="14">
        <v>7.92317009769338E-2</v>
      </c>
      <c r="BE391" s="14">
        <v>6.6307505599230099E-2</v>
      </c>
      <c r="BF391" s="14"/>
      <c r="BG391" s="14">
        <v>9.1886632276436994E-2</v>
      </c>
      <c r="BH391" s="14">
        <v>6.7061752869805202E-2</v>
      </c>
      <c r="BI391" s="14"/>
      <c r="BJ391" s="14">
        <v>0.126966487085348</v>
      </c>
      <c r="BK391" s="14">
        <v>6.7980660037775198E-2</v>
      </c>
      <c r="BL391" s="14"/>
      <c r="BM391" s="14">
        <v>9.5150195229581305E-2</v>
      </c>
      <c r="BN391" s="14">
        <v>7.0433015762438697E-2</v>
      </c>
      <c r="BO391" s="14"/>
      <c r="BP391" s="14">
        <v>4.9390219917646798E-2</v>
      </c>
      <c r="BQ391" s="14">
        <v>8.3889280583018297E-2</v>
      </c>
      <c r="BR391" s="14"/>
      <c r="BS391" s="14">
        <v>7.1837117203216505E-2</v>
      </c>
      <c r="BT391" s="14">
        <v>7.4561503590933997E-2</v>
      </c>
      <c r="BU391" s="14"/>
      <c r="BV391" s="14">
        <v>6.4352941244300299E-2</v>
      </c>
      <c r="BW391" s="14">
        <v>7.4416197700364201E-2</v>
      </c>
      <c r="BX391" s="14"/>
      <c r="BY391" s="14">
        <v>0.172512689169768</v>
      </c>
      <c r="BZ391" s="14">
        <v>5.2958770657512103E-2</v>
      </c>
      <c r="CA391" s="14"/>
      <c r="CB391" s="14">
        <v>9.4177976146176207E-2</v>
      </c>
      <c r="CC391" s="14">
        <v>4.6030434504987498E-2</v>
      </c>
    </row>
    <row r="392" spans="2:81" x14ac:dyDescent="0.3">
      <c r="B392" t="s">
        <v>93</v>
      </c>
      <c r="C392" s="14">
        <v>0.776036178881643</v>
      </c>
      <c r="D392" s="14">
        <v>0.77134401193920199</v>
      </c>
      <c r="E392" s="14">
        <v>0.77992597337817704</v>
      </c>
      <c r="F392" s="14"/>
      <c r="G392" s="14">
        <v>0.78495530213516995</v>
      </c>
      <c r="H392" s="14">
        <v>0.70127972484371104</v>
      </c>
      <c r="I392" s="14">
        <v>0.80164301271187</v>
      </c>
      <c r="J392" s="14">
        <v>0.78389077263106699</v>
      </c>
      <c r="K392" s="14">
        <v>0.86832575484097296</v>
      </c>
      <c r="L392" s="14">
        <v>0.77698885876033597</v>
      </c>
      <c r="M392" s="14"/>
      <c r="N392" s="14">
        <v>0.85751678835823297</v>
      </c>
      <c r="O392" s="14">
        <v>0.72054166889842997</v>
      </c>
      <c r="P392" s="14">
        <v>0.77497969542507095</v>
      </c>
      <c r="Q392" s="14">
        <v>0.74923094079877295</v>
      </c>
      <c r="R392" s="14"/>
      <c r="S392" s="14">
        <v>0.84056955143272605</v>
      </c>
      <c r="T392" s="14">
        <v>0.70644545928323499</v>
      </c>
      <c r="U392" s="14">
        <v>0.88185534098613305</v>
      </c>
      <c r="V392" s="14">
        <v>0.78823688645444701</v>
      </c>
      <c r="W392" s="14">
        <v>0.78978928428708395</v>
      </c>
      <c r="X392" s="14">
        <v>0.72705905285908701</v>
      </c>
      <c r="Y392" s="14">
        <v>0.83842320665175596</v>
      </c>
      <c r="Z392" s="14">
        <v>0.54367483956240603</v>
      </c>
      <c r="AA392" s="14">
        <v>0.74242301979195902</v>
      </c>
      <c r="AB392" s="14">
        <v>0.69085697188734096</v>
      </c>
      <c r="AC392" s="14">
        <v>0.902537512107218</v>
      </c>
      <c r="AD392" s="14">
        <v>0.686781372434352</v>
      </c>
      <c r="AE392" s="14"/>
      <c r="AF392" s="14">
        <v>0.75678929443226095</v>
      </c>
      <c r="AG392" s="14">
        <v>0.81301348676585194</v>
      </c>
      <c r="AH392" s="14">
        <v>0.83278344605686805</v>
      </c>
      <c r="AI392" s="14">
        <v>0.76344917165678605</v>
      </c>
      <c r="AJ392" s="14">
        <v>0.778681194001549</v>
      </c>
      <c r="AK392" s="14">
        <v>0.78902958342325402</v>
      </c>
      <c r="AL392" s="14"/>
      <c r="AM392" s="14">
        <v>0.70818369051867402</v>
      </c>
      <c r="AN392" s="14">
        <v>0.77430295317879405</v>
      </c>
      <c r="AO392" s="14">
        <v>0.80426953386561295</v>
      </c>
      <c r="AP392" s="14">
        <v>0.72899120642269799</v>
      </c>
      <c r="AQ392" s="14">
        <v>0.91271326164187505</v>
      </c>
      <c r="AR392" s="14"/>
      <c r="AS392" s="14">
        <v>0.78189615734929696</v>
      </c>
      <c r="AT392" s="14">
        <v>0.45461272104116401</v>
      </c>
      <c r="AU392" s="14"/>
      <c r="AV392" s="14">
        <v>0.85439274469982696</v>
      </c>
      <c r="AW392" s="14">
        <v>0.72097021364063596</v>
      </c>
      <c r="AX392" s="14">
        <v>0.72035524994142397</v>
      </c>
      <c r="AY392" s="14"/>
      <c r="AZ392" s="14">
        <v>0.95483417791438896</v>
      </c>
      <c r="BA392" s="14">
        <v>0.86225295569544902</v>
      </c>
      <c r="BB392" s="14">
        <v>0.77831176039333805</v>
      </c>
      <c r="BC392" s="14"/>
      <c r="BD392" s="14">
        <v>0.76013227116165805</v>
      </c>
      <c r="BE392" s="14">
        <v>0.79482602420903903</v>
      </c>
      <c r="BF392" s="14"/>
      <c r="BG392" s="14">
        <v>0.71768266447241602</v>
      </c>
      <c r="BH392" s="14">
        <v>0.795651375204807</v>
      </c>
      <c r="BI392" s="14"/>
      <c r="BJ392" s="14">
        <v>0.70503344770263299</v>
      </c>
      <c r="BK392" s="14">
        <v>0.77926747414171105</v>
      </c>
      <c r="BL392" s="14"/>
      <c r="BM392" s="14">
        <v>0.67105585336041595</v>
      </c>
      <c r="BN392" s="14">
        <v>0.79211452381950298</v>
      </c>
      <c r="BO392" s="14"/>
      <c r="BP392" s="14">
        <v>0.85258789632227505</v>
      </c>
      <c r="BQ392" s="14">
        <v>0.74251123120965601</v>
      </c>
      <c r="BR392" s="14"/>
      <c r="BS392" s="14">
        <v>0.76471620970018706</v>
      </c>
      <c r="BT392" s="14">
        <v>0.78569543731545899</v>
      </c>
      <c r="BU392" s="14"/>
      <c r="BV392" s="14">
        <v>0.78751572903586298</v>
      </c>
      <c r="BW392" s="14">
        <v>0.75685939340060104</v>
      </c>
      <c r="BX392" s="14"/>
      <c r="BY392" s="14">
        <v>0.65497462166046405</v>
      </c>
      <c r="BZ392" s="14">
        <v>0.80602551238931697</v>
      </c>
      <c r="CA392" s="14"/>
      <c r="CB392" s="14">
        <v>0.75901913976930702</v>
      </c>
      <c r="CC392" s="14">
        <v>0.81144748233862196</v>
      </c>
    </row>
    <row r="393" spans="2:81" x14ac:dyDescent="0.3">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c r="BX393" s="14"/>
      <c r="BY393" s="14"/>
      <c r="BZ393" s="14"/>
      <c r="CA393" s="14"/>
      <c r="CB393" s="14"/>
      <c r="CC393" s="14"/>
    </row>
    <row r="394" spans="2:81" x14ac:dyDescent="0.3">
      <c r="B394" s="6" t="s">
        <v>264</v>
      </c>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c r="BS394" s="14"/>
      <c r="BT394" s="14"/>
      <c r="BU394" s="14"/>
      <c r="BV394" s="14"/>
      <c r="BW394" s="14"/>
      <c r="BX394" s="14"/>
      <c r="BY394" s="14"/>
      <c r="BZ394" s="14"/>
      <c r="CA394" s="14"/>
      <c r="CB394" s="14"/>
      <c r="CC394" s="14"/>
    </row>
    <row r="395" spans="2:81" x14ac:dyDescent="0.3">
      <c r="B395" s="24" t="s">
        <v>198</v>
      </c>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c r="BS395" s="14"/>
      <c r="BT395" s="14"/>
      <c r="BU395" s="14"/>
      <c r="BV395" s="14"/>
      <c r="BW395" s="14"/>
      <c r="BX395" s="14"/>
      <c r="BY395" s="14"/>
      <c r="BZ395" s="14"/>
      <c r="CA395" s="14"/>
      <c r="CB395" s="14"/>
      <c r="CC395" s="14"/>
    </row>
    <row r="396" spans="2:81" x14ac:dyDescent="0.3">
      <c r="B396" t="s">
        <v>123</v>
      </c>
      <c r="C396" s="14">
        <v>0.59110330565730596</v>
      </c>
      <c r="D396" s="14">
        <v>0.56256261657784001</v>
      </c>
      <c r="E396" s="14">
        <v>0.62528234600029198</v>
      </c>
      <c r="F396" s="14"/>
      <c r="G396" s="14">
        <v>0.45087135563494701</v>
      </c>
      <c r="H396" s="14">
        <v>0.59307427869668405</v>
      </c>
      <c r="I396" s="14">
        <v>0.73484041111375697</v>
      </c>
      <c r="J396" s="14">
        <v>0.576647562586312</v>
      </c>
      <c r="K396" s="14">
        <v>0.61076404568060405</v>
      </c>
      <c r="L396" s="14">
        <v>0.66205186727907495</v>
      </c>
      <c r="M396" s="14"/>
      <c r="N396" s="14">
        <v>0.67867098061252495</v>
      </c>
      <c r="O396" s="14">
        <v>0.64536322876584296</v>
      </c>
      <c r="P396" s="14">
        <v>0.51629824979804095</v>
      </c>
      <c r="Q396" s="14">
        <v>0.51144033239845499</v>
      </c>
      <c r="R396" s="14"/>
      <c r="S396" s="14">
        <v>0.66784512984457101</v>
      </c>
      <c r="T396" s="14">
        <v>0.68495073932396999</v>
      </c>
      <c r="U396" s="14">
        <v>0.52547117306095903</v>
      </c>
      <c r="V396" s="14">
        <v>0.584479035773108</v>
      </c>
      <c r="W396" s="14">
        <v>0.45194517633322301</v>
      </c>
      <c r="X396" s="14">
        <v>0.55662840134827796</v>
      </c>
      <c r="Y396" s="14">
        <v>0.64513160782149503</v>
      </c>
      <c r="Z396" s="14">
        <v>0.40164457906145401</v>
      </c>
      <c r="AA396" s="14">
        <v>0.54029922639720795</v>
      </c>
      <c r="AB396" s="14">
        <v>0.55556070068506502</v>
      </c>
      <c r="AC396" s="14">
        <v>0.79611947658433402</v>
      </c>
      <c r="AD396" s="14">
        <v>0.686781372434352</v>
      </c>
      <c r="AE396" s="14"/>
      <c r="AF396" s="14">
        <v>0.57344406069936005</v>
      </c>
      <c r="AG396" s="14">
        <v>0.60011428628823904</v>
      </c>
      <c r="AH396" s="14">
        <v>0.58483178662883595</v>
      </c>
      <c r="AI396" s="14">
        <v>0.58958778166497805</v>
      </c>
      <c r="AJ396" s="14">
        <v>0.61823462625923598</v>
      </c>
      <c r="AK396" s="14">
        <v>0.72553394438683805</v>
      </c>
      <c r="AL396" s="14"/>
      <c r="AM396" s="14">
        <v>0.59816983279088098</v>
      </c>
      <c r="AN396" s="14">
        <v>0.52270330650668995</v>
      </c>
      <c r="AO396" s="14">
        <v>0.55400763691713595</v>
      </c>
      <c r="AP396" s="14">
        <v>0.69989453526352596</v>
      </c>
      <c r="AQ396" s="14">
        <v>0.78121294009057396</v>
      </c>
      <c r="AR396" s="14"/>
      <c r="AS396" s="14">
        <v>0.58862014225009796</v>
      </c>
      <c r="AT396" s="14">
        <v>0.72730636052058195</v>
      </c>
      <c r="AU396" s="14"/>
      <c r="AV396" s="14">
        <v>0.71371038854662205</v>
      </c>
      <c r="AW396" s="14">
        <v>0.48190454242659703</v>
      </c>
      <c r="AX396" s="14">
        <v>0.50493110749303804</v>
      </c>
      <c r="AY396" s="14"/>
      <c r="AZ396" s="14">
        <v>0.87793046724257295</v>
      </c>
      <c r="BA396" s="14">
        <v>0.55065632754096305</v>
      </c>
      <c r="BB396" s="14">
        <v>0.61625808905091295</v>
      </c>
      <c r="BC396" s="14"/>
      <c r="BD396" s="14">
        <v>0.58471319187346504</v>
      </c>
      <c r="BE396" s="14">
        <v>0.59865297531943196</v>
      </c>
      <c r="BF396" s="14"/>
      <c r="BG396" s="14">
        <v>0.57203802434969198</v>
      </c>
      <c r="BH396" s="14">
        <v>0.59751198968587305</v>
      </c>
      <c r="BI396" s="14"/>
      <c r="BJ396" s="14">
        <v>0.473648509055835</v>
      </c>
      <c r="BK396" s="14">
        <v>0.60158869632994005</v>
      </c>
      <c r="BL396" s="14"/>
      <c r="BM396" s="14">
        <v>0.50211059099061395</v>
      </c>
      <c r="BN396" s="14">
        <v>0.60086798237961503</v>
      </c>
      <c r="BO396" s="14"/>
      <c r="BP396" s="14">
        <v>0.64656429037200402</v>
      </c>
      <c r="BQ396" s="14">
        <v>0.580461191537746</v>
      </c>
      <c r="BR396" s="14"/>
      <c r="BS396" s="14">
        <v>0.55563126468380897</v>
      </c>
      <c r="BT396" s="14">
        <v>0.62137137489368</v>
      </c>
      <c r="BU396" s="14"/>
      <c r="BV396" s="14">
        <v>0.73245476555316502</v>
      </c>
      <c r="BW396" s="14">
        <v>0.49469709570743198</v>
      </c>
      <c r="BX396" s="14"/>
      <c r="BY396" s="14">
        <v>0.46165849647928697</v>
      </c>
      <c r="BZ396" s="14">
        <v>0.62035996823370698</v>
      </c>
      <c r="CA396" s="14"/>
      <c r="CB396" s="14">
        <v>0.62246698685876301</v>
      </c>
      <c r="CC396" s="14">
        <v>0.58426878241122604</v>
      </c>
    </row>
    <row r="397" spans="2:81" x14ac:dyDescent="0.3">
      <c r="B397" t="s">
        <v>124</v>
      </c>
      <c r="C397" s="14">
        <v>0.27226090296939498</v>
      </c>
      <c r="D397" s="14">
        <v>0.30847655635425397</v>
      </c>
      <c r="E397" s="14">
        <v>0.23439579524631601</v>
      </c>
      <c r="F397" s="14"/>
      <c r="G397" s="14">
        <v>0.405374941783605</v>
      </c>
      <c r="H397" s="14">
        <v>0.23901799710413299</v>
      </c>
      <c r="I397" s="14">
        <v>0.14636203253496999</v>
      </c>
      <c r="J397" s="14">
        <v>0.248909687186298</v>
      </c>
      <c r="K397" s="14">
        <v>0.28938016456891402</v>
      </c>
      <c r="L397" s="14">
        <v>0.26327379183187599</v>
      </c>
      <c r="M397" s="14"/>
      <c r="N397" s="14">
        <v>0.212086318050239</v>
      </c>
      <c r="O397" s="14">
        <v>0.23201377137455201</v>
      </c>
      <c r="P397" s="14">
        <v>0.34562430250672599</v>
      </c>
      <c r="Q397" s="14">
        <v>0.30611005020793097</v>
      </c>
      <c r="R397" s="14"/>
      <c r="S397" s="14">
        <v>0.22787519495931099</v>
      </c>
      <c r="T397" s="14">
        <v>0.183661211670442</v>
      </c>
      <c r="U397" s="14">
        <v>0.26701109228301301</v>
      </c>
      <c r="V397" s="14">
        <v>0.36871289565036602</v>
      </c>
      <c r="W397" s="14">
        <v>0.36474443596573303</v>
      </c>
      <c r="X397" s="14">
        <v>0.27358585017329001</v>
      </c>
      <c r="Y397" s="14">
        <v>0.24237029863170401</v>
      </c>
      <c r="Z397" s="14">
        <v>0.43336624141642899</v>
      </c>
      <c r="AA397" s="14">
        <v>0.27255996606349497</v>
      </c>
      <c r="AB397" s="14">
        <v>0.23915309418648201</v>
      </c>
      <c r="AC397" s="14">
        <v>0.20388052341566601</v>
      </c>
      <c r="AD397" s="14">
        <v>0.313218627565648</v>
      </c>
      <c r="AE397" s="14"/>
      <c r="AF397" s="14">
        <v>0.27969932812550902</v>
      </c>
      <c r="AG397" s="14">
        <v>0.28742487941580702</v>
      </c>
      <c r="AH397" s="14">
        <v>0.30016282900631303</v>
      </c>
      <c r="AI397" s="14">
        <v>0.30232173452483702</v>
      </c>
      <c r="AJ397" s="14">
        <v>0.193450096732039</v>
      </c>
      <c r="AK397" s="14">
        <v>0.108494057355352</v>
      </c>
      <c r="AL397" s="14"/>
      <c r="AM397" s="14">
        <v>0.24191017483099</v>
      </c>
      <c r="AN397" s="14">
        <v>0.34589818315783299</v>
      </c>
      <c r="AO397" s="14">
        <v>0.30554970577610002</v>
      </c>
      <c r="AP397" s="14">
        <v>0.14953930829474499</v>
      </c>
      <c r="AQ397" s="14">
        <v>0.13150032155130101</v>
      </c>
      <c r="AR397" s="14"/>
      <c r="AS397" s="14">
        <v>0.27722458247089699</v>
      </c>
      <c r="AT397" s="14">
        <v>0</v>
      </c>
      <c r="AU397" s="14"/>
      <c r="AV397" s="14">
        <v>0.210671412242279</v>
      </c>
      <c r="AW397" s="14">
        <v>0.374801177773676</v>
      </c>
      <c r="AX397" s="14">
        <v>0.31176654242331098</v>
      </c>
      <c r="AY397" s="14"/>
      <c r="AZ397" s="14">
        <v>0.12206953275742601</v>
      </c>
      <c r="BA397" s="14">
        <v>0.28687516399537899</v>
      </c>
      <c r="BB397" s="14">
        <v>0.27835263521574599</v>
      </c>
      <c r="BC397" s="14"/>
      <c r="BD397" s="14">
        <v>0.28767165521121002</v>
      </c>
      <c r="BE397" s="14">
        <v>0.25405370156324902</v>
      </c>
      <c r="BF397" s="14"/>
      <c r="BG397" s="14">
        <v>0.31154724855611798</v>
      </c>
      <c r="BH397" s="14">
        <v>0.25905502515201001</v>
      </c>
      <c r="BI397" s="14"/>
      <c r="BJ397" s="14">
        <v>0.30371825219008503</v>
      </c>
      <c r="BK397" s="14">
        <v>0.276031095384766</v>
      </c>
      <c r="BL397" s="14"/>
      <c r="BM397" s="14">
        <v>0.33747647838338501</v>
      </c>
      <c r="BN397" s="14">
        <v>0.26462191294014398</v>
      </c>
      <c r="BO397" s="14"/>
      <c r="BP397" s="14">
        <v>0.24459410308736601</v>
      </c>
      <c r="BQ397" s="14">
        <v>0.28358201334238098</v>
      </c>
      <c r="BR397" s="14"/>
      <c r="BS397" s="14">
        <v>0.28799604956885699</v>
      </c>
      <c r="BT397" s="14">
        <v>0.258834201442047</v>
      </c>
      <c r="BU397" s="14"/>
      <c r="BV397" s="14">
        <v>0.251072635307931</v>
      </c>
      <c r="BW397" s="14">
        <v>0.30072002320753299</v>
      </c>
      <c r="BX397" s="14"/>
      <c r="BY397" s="14">
        <v>0.34612118955541699</v>
      </c>
      <c r="BZ397" s="14">
        <v>0.261794810357448</v>
      </c>
      <c r="CA397" s="14"/>
      <c r="CB397" s="14">
        <v>0.25181282433928598</v>
      </c>
      <c r="CC397" s="14">
        <v>0.28224222202981603</v>
      </c>
    </row>
    <row r="398" spans="2:81" x14ac:dyDescent="0.3">
      <c r="B398" t="s">
        <v>125</v>
      </c>
      <c r="C398" s="14">
        <v>5.0217433299047501E-2</v>
      </c>
      <c r="D398" s="14">
        <v>4.79375027937863E-2</v>
      </c>
      <c r="E398" s="14">
        <v>5.2963919274641301E-2</v>
      </c>
      <c r="F398" s="14"/>
      <c r="G398" s="14">
        <v>4.01059432935904E-2</v>
      </c>
      <c r="H398" s="14">
        <v>7.8541109657292496E-2</v>
      </c>
      <c r="I398" s="14">
        <v>5.2348823601252703E-2</v>
      </c>
      <c r="J398" s="14">
        <v>5.7769134575547602E-2</v>
      </c>
      <c r="K398" s="14">
        <v>2.4002193401279601E-2</v>
      </c>
      <c r="L398" s="14">
        <v>2.50734998728732E-2</v>
      </c>
      <c r="M398" s="14"/>
      <c r="N398" s="14">
        <v>6.33615968729377E-2</v>
      </c>
      <c r="O398" s="14">
        <v>5.03132963214196E-2</v>
      </c>
      <c r="P398" s="14">
        <v>3.9740990727876603E-2</v>
      </c>
      <c r="Q398" s="14">
        <v>4.6967959072002602E-2</v>
      </c>
      <c r="R398" s="14"/>
      <c r="S398" s="14">
        <v>6.3318444198835797E-2</v>
      </c>
      <c r="T398" s="14">
        <v>2.8795062175677399E-2</v>
      </c>
      <c r="U398" s="14">
        <v>0.121699401233723</v>
      </c>
      <c r="V398" s="14">
        <v>0</v>
      </c>
      <c r="W398" s="14">
        <v>0.109990928936786</v>
      </c>
      <c r="X398" s="14">
        <v>6.9781025349832895E-2</v>
      </c>
      <c r="Y398" s="14">
        <v>0</v>
      </c>
      <c r="Z398" s="14">
        <v>5.2529044207261802E-2</v>
      </c>
      <c r="AA398" s="14">
        <v>6.0103942187032897E-2</v>
      </c>
      <c r="AB398" s="14">
        <v>2.72518873095993E-2</v>
      </c>
      <c r="AC398" s="14">
        <v>0</v>
      </c>
      <c r="AD398" s="14">
        <v>0</v>
      </c>
      <c r="AE398" s="14"/>
      <c r="AF398" s="14">
        <v>6.8482285540897803E-2</v>
      </c>
      <c r="AG398" s="14">
        <v>5.8320296591903298E-2</v>
      </c>
      <c r="AH398" s="14">
        <v>5.6111672394250099E-2</v>
      </c>
      <c r="AI398" s="14">
        <v>1.4832834122086001E-2</v>
      </c>
      <c r="AJ398" s="14">
        <v>5.7603790559309503E-2</v>
      </c>
      <c r="AK398" s="14">
        <v>6.1649945163545702E-2</v>
      </c>
      <c r="AL398" s="14"/>
      <c r="AM398" s="14">
        <v>3.02444872778917E-2</v>
      </c>
      <c r="AN398" s="14">
        <v>4.8517813961047401E-2</v>
      </c>
      <c r="AO398" s="14">
        <v>4.9870377192472302E-2</v>
      </c>
      <c r="AP398" s="14">
        <v>6.0194777886879498E-2</v>
      </c>
      <c r="AQ398" s="14">
        <v>8.7286738358125004E-2</v>
      </c>
      <c r="AR398" s="14"/>
      <c r="AS398" s="14">
        <v>5.1132964106320802E-2</v>
      </c>
      <c r="AT398" s="14">
        <v>0</v>
      </c>
      <c r="AU398" s="14"/>
      <c r="AV398" s="14">
        <v>4.6045014961450997E-2</v>
      </c>
      <c r="AW398" s="14">
        <v>6.93277845776442E-2</v>
      </c>
      <c r="AX398" s="14">
        <v>5.13063435543386E-2</v>
      </c>
      <c r="AY398" s="14"/>
      <c r="AZ398" s="14">
        <v>0</v>
      </c>
      <c r="BA398" s="14">
        <v>7.8432960033836804E-2</v>
      </c>
      <c r="BB398" s="14">
        <v>6.2928170723864404E-2</v>
      </c>
      <c r="BC398" s="14"/>
      <c r="BD398" s="14">
        <v>2.8513384943343802E-2</v>
      </c>
      <c r="BE398" s="14">
        <v>7.5859918074630897E-2</v>
      </c>
      <c r="BF398" s="14"/>
      <c r="BG398" s="14">
        <v>4.0862570730826303E-2</v>
      </c>
      <c r="BH398" s="14">
        <v>5.3362016238217798E-2</v>
      </c>
      <c r="BI398" s="14"/>
      <c r="BJ398" s="14">
        <v>6.5309878261433196E-2</v>
      </c>
      <c r="BK398" s="14">
        <v>4.6307828751687097E-2</v>
      </c>
      <c r="BL398" s="14"/>
      <c r="BM398" s="14">
        <v>4.9191074471170299E-2</v>
      </c>
      <c r="BN398" s="14">
        <v>5.1299372657498898E-2</v>
      </c>
      <c r="BO398" s="14"/>
      <c r="BP398" s="14">
        <v>3.1131185806285499E-2</v>
      </c>
      <c r="BQ398" s="14">
        <v>5.4966314514564997E-2</v>
      </c>
      <c r="BR398" s="14"/>
      <c r="BS398" s="14">
        <v>5.0532590164876601E-2</v>
      </c>
      <c r="BT398" s="14">
        <v>4.9948511929612797E-2</v>
      </c>
      <c r="BU398" s="14"/>
      <c r="BV398" s="14">
        <v>0</v>
      </c>
      <c r="BW398" s="14">
        <v>6.7946346666596297E-2</v>
      </c>
      <c r="BX398" s="14"/>
      <c r="BY398" s="14">
        <v>7.5648334014357096E-2</v>
      </c>
      <c r="BZ398" s="14">
        <v>3.4971666057646199E-2</v>
      </c>
      <c r="CA398" s="14"/>
      <c r="CB398" s="14">
        <v>3.4170787760033801E-2</v>
      </c>
      <c r="CC398" s="14">
        <v>5.1438271254700997E-2</v>
      </c>
    </row>
    <row r="399" spans="2:81" x14ac:dyDescent="0.3">
      <c r="B399" t="s">
        <v>126</v>
      </c>
      <c r="C399" s="14">
        <v>1.7685343928432799E-2</v>
      </c>
      <c r="D399" s="14">
        <v>2.00993614764742E-2</v>
      </c>
      <c r="E399" s="14">
        <v>1.5158887615296599E-2</v>
      </c>
      <c r="F399" s="14"/>
      <c r="G399" s="14">
        <v>0</v>
      </c>
      <c r="H399" s="14">
        <v>1.06895837961767E-2</v>
      </c>
      <c r="I399" s="14">
        <v>3.9913513364367902E-2</v>
      </c>
      <c r="J399" s="14">
        <v>2.0206390910948099E-2</v>
      </c>
      <c r="K399" s="14">
        <v>2.43123762911133E-2</v>
      </c>
      <c r="L399" s="14">
        <v>2.5973675924915798E-2</v>
      </c>
      <c r="M399" s="14"/>
      <c r="N399" s="14">
        <v>1.9694857924493599E-2</v>
      </c>
      <c r="O399" s="14">
        <v>1.991943215747E-2</v>
      </c>
      <c r="P399" s="14">
        <v>1.9724090169250801E-2</v>
      </c>
      <c r="Q399" s="14">
        <v>1.1114456756682401E-2</v>
      </c>
      <c r="R399" s="14"/>
      <c r="S399" s="14">
        <v>1.2417097902537699E-2</v>
      </c>
      <c r="T399" s="14">
        <v>2.6567778321336801E-2</v>
      </c>
      <c r="U399" s="14">
        <v>0</v>
      </c>
      <c r="V399" s="14">
        <v>0</v>
      </c>
      <c r="W399" s="14">
        <v>3.6669993351570097E-2</v>
      </c>
      <c r="X399" s="14">
        <v>0</v>
      </c>
      <c r="Y399" s="14">
        <v>3.9948284482442399E-2</v>
      </c>
      <c r="Z399" s="14">
        <v>5.8784455176040903E-2</v>
      </c>
      <c r="AA399" s="14">
        <v>1.9916895193714899E-2</v>
      </c>
      <c r="AB399" s="14">
        <v>3.0601968822111299E-2</v>
      </c>
      <c r="AC399" s="14">
        <v>0</v>
      </c>
      <c r="AD399" s="14">
        <v>0</v>
      </c>
      <c r="AE399" s="14"/>
      <c r="AF399" s="14">
        <v>2.3185878992710601E-2</v>
      </c>
      <c r="AG399" s="14">
        <v>1.6654991035646102E-2</v>
      </c>
      <c r="AH399" s="14">
        <v>3.0741959115890598E-2</v>
      </c>
      <c r="AI399" s="14">
        <v>1.51840375230327E-2</v>
      </c>
      <c r="AJ399" s="14">
        <v>0</v>
      </c>
      <c r="AK399" s="14">
        <v>0</v>
      </c>
      <c r="AL399" s="14"/>
      <c r="AM399" s="14">
        <v>5.8251426496758699E-2</v>
      </c>
      <c r="AN399" s="14">
        <v>1.1480568544294601E-2</v>
      </c>
      <c r="AO399" s="14">
        <v>8.5341173325501306E-3</v>
      </c>
      <c r="AP399" s="14">
        <v>1.6973427532859901E-2</v>
      </c>
      <c r="AQ399" s="14">
        <v>0</v>
      </c>
      <c r="AR399" s="14"/>
      <c r="AS399" s="14">
        <v>1.8007771343376201E-2</v>
      </c>
      <c r="AT399" s="14">
        <v>0</v>
      </c>
      <c r="AU399" s="14"/>
      <c r="AV399" s="14">
        <v>1.1107081287606801E-2</v>
      </c>
      <c r="AW399" s="14">
        <v>2.4509664725839798E-2</v>
      </c>
      <c r="AX399" s="14">
        <v>2.3176068768748202E-2</v>
      </c>
      <c r="AY399" s="14"/>
      <c r="AZ399" s="14">
        <v>0</v>
      </c>
      <c r="BA399" s="14">
        <v>2.0447773152529599E-2</v>
      </c>
      <c r="BB399" s="14">
        <v>2.0433455773200899E-2</v>
      </c>
      <c r="BC399" s="14"/>
      <c r="BD399" s="14">
        <v>2.3054545605852898E-2</v>
      </c>
      <c r="BE399" s="14">
        <v>1.1341842015155E-2</v>
      </c>
      <c r="BF399" s="14"/>
      <c r="BG399" s="14">
        <v>2.1130559582608399E-2</v>
      </c>
      <c r="BH399" s="14">
        <v>1.6527254615107598E-2</v>
      </c>
      <c r="BI399" s="14"/>
      <c r="BJ399" s="14">
        <v>1.91411556566633E-2</v>
      </c>
      <c r="BK399" s="14">
        <v>1.8012702406945701E-2</v>
      </c>
      <c r="BL399" s="14"/>
      <c r="BM399" s="14">
        <v>1.55094613353635E-2</v>
      </c>
      <c r="BN399" s="14">
        <v>1.84125692394672E-2</v>
      </c>
      <c r="BO399" s="14"/>
      <c r="BP399" s="14">
        <v>9.7253007758019393E-3</v>
      </c>
      <c r="BQ399" s="14">
        <v>2.0989885020895601E-2</v>
      </c>
      <c r="BR399" s="14"/>
      <c r="BS399" s="14">
        <v>2.18004671984166E-2</v>
      </c>
      <c r="BT399" s="14">
        <v>1.41739351503152E-2</v>
      </c>
      <c r="BU399" s="14"/>
      <c r="BV399" s="14">
        <v>0</v>
      </c>
      <c r="BW399" s="14">
        <v>2.9313005664747201E-2</v>
      </c>
      <c r="BX399" s="14"/>
      <c r="BY399" s="14">
        <v>3.9789228040136702E-2</v>
      </c>
      <c r="BZ399" s="14">
        <v>1.44205082070847E-2</v>
      </c>
      <c r="CA399" s="14"/>
      <c r="CB399" s="14">
        <v>2.3357943623727302E-2</v>
      </c>
      <c r="CC399" s="14">
        <v>9.6945214852931505E-3</v>
      </c>
    </row>
    <row r="400" spans="2:81" x14ac:dyDescent="0.3">
      <c r="B400" t="s">
        <v>255</v>
      </c>
      <c r="C400" s="14">
        <v>4.41528059486955E-2</v>
      </c>
      <c r="D400" s="14">
        <v>4.16079575697378E-2</v>
      </c>
      <c r="E400" s="14">
        <v>4.1769408908389198E-2</v>
      </c>
      <c r="F400" s="14"/>
      <c r="G400" s="14">
        <v>8.4580134081140901E-2</v>
      </c>
      <c r="H400" s="14">
        <v>3.4330948763286302E-2</v>
      </c>
      <c r="I400" s="14">
        <v>2.6535219385653001E-2</v>
      </c>
      <c r="J400" s="14">
        <v>3.8418432282577998E-2</v>
      </c>
      <c r="K400" s="14">
        <v>2.5466562210279799E-2</v>
      </c>
      <c r="L400" s="14">
        <v>2.36271650912603E-2</v>
      </c>
      <c r="M400" s="14"/>
      <c r="N400" s="14">
        <v>1.8984922965428998E-2</v>
      </c>
      <c r="O400" s="14">
        <v>4.1906848734513197E-2</v>
      </c>
      <c r="P400" s="14">
        <v>3.8893432593822698E-2</v>
      </c>
      <c r="Q400" s="14">
        <v>8.1605585573590905E-2</v>
      </c>
      <c r="R400" s="14"/>
      <c r="S400" s="14">
        <v>0</v>
      </c>
      <c r="T400" s="14">
        <v>2.55042087707253E-2</v>
      </c>
      <c r="U400" s="14">
        <v>0</v>
      </c>
      <c r="V400" s="14">
        <v>4.6808068576525801E-2</v>
      </c>
      <c r="W400" s="14">
        <v>0</v>
      </c>
      <c r="X400" s="14">
        <v>0.1000047231286</v>
      </c>
      <c r="Y400" s="14">
        <v>4.0840112191679698E-2</v>
      </c>
      <c r="Z400" s="14">
        <v>5.3675680138813901E-2</v>
      </c>
      <c r="AA400" s="14">
        <v>0.107119970158549</v>
      </c>
      <c r="AB400" s="14">
        <v>0.120259144970151</v>
      </c>
      <c r="AC400" s="14">
        <v>0</v>
      </c>
      <c r="AD400" s="14">
        <v>0</v>
      </c>
      <c r="AE400" s="14"/>
      <c r="AF400" s="14">
        <v>3.9266468406004902E-2</v>
      </c>
      <c r="AG400" s="14">
        <v>3.7485546668404597E-2</v>
      </c>
      <c r="AH400" s="14">
        <v>2.81517528547101E-2</v>
      </c>
      <c r="AI400" s="14">
        <v>4.6759372244350297E-2</v>
      </c>
      <c r="AJ400" s="14">
        <v>5.6711801017706599E-2</v>
      </c>
      <c r="AK400" s="14">
        <v>3.5301777311929801E-2</v>
      </c>
      <c r="AL400" s="14"/>
      <c r="AM400" s="14">
        <v>1.39388121683606E-2</v>
      </c>
      <c r="AN400" s="14">
        <v>4.7196986083404398E-2</v>
      </c>
      <c r="AO400" s="14">
        <v>6.4838348521865805E-2</v>
      </c>
      <c r="AP400" s="14">
        <v>6.16639622451867E-2</v>
      </c>
      <c r="AQ400" s="14">
        <v>0</v>
      </c>
      <c r="AR400" s="14"/>
      <c r="AS400" s="14">
        <v>3.9986201642750997E-2</v>
      </c>
      <c r="AT400" s="14">
        <v>0.27269363947941799</v>
      </c>
      <c r="AU400" s="14"/>
      <c r="AV400" s="14">
        <v>1.8466102962041101E-2</v>
      </c>
      <c r="AW400" s="14">
        <v>4.94568304962439E-2</v>
      </c>
      <c r="AX400" s="14">
        <v>6.4571913556154797E-2</v>
      </c>
      <c r="AY400" s="14"/>
      <c r="AZ400" s="14">
        <v>0</v>
      </c>
      <c r="BA400" s="14">
        <v>6.3587775277291106E-2</v>
      </c>
      <c r="BB400" s="14">
        <v>2.20276492362751E-2</v>
      </c>
      <c r="BC400" s="14"/>
      <c r="BD400" s="14">
        <v>3.9795251437124403E-2</v>
      </c>
      <c r="BE400" s="14">
        <v>4.9301086278267098E-2</v>
      </c>
      <c r="BF400" s="14"/>
      <c r="BG400" s="14">
        <v>2.3312175567816801E-2</v>
      </c>
      <c r="BH400" s="14">
        <v>5.1158263298746898E-2</v>
      </c>
      <c r="BI400" s="14"/>
      <c r="BJ400" s="14">
        <v>9.4710364929080096E-2</v>
      </c>
      <c r="BK400" s="14">
        <v>3.5391680583986097E-2</v>
      </c>
      <c r="BL400" s="14"/>
      <c r="BM400" s="14">
        <v>4.80872624315676E-2</v>
      </c>
      <c r="BN400" s="14">
        <v>4.4181206565306601E-2</v>
      </c>
      <c r="BO400" s="14"/>
      <c r="BP400" s="14">
        <v>3.0295593171587299E-2</v>
      </c>
      <c r="BQ400" s="14">
        <v>4.2784768811734902E-2</v>
      </c>
      <c r="BR400" s="14"/>
      <c r="BS400" s="14">
        <v>5.2420044786322201E-2</v>
      </c>
      <c r="BT400" s="14">
        <v>3.7098423097765301E-2</v>
      </c>
      <c r="BU400" s="14"/>
      <c r="BV400" s="14">
        <v>0</v>
      </c>
      <c r="BW400" s="14">
        <v>7.04842265893902E-2</v>
      </c>
      <c r="BX400" s="14"/>
      <c r="BY400" s="14">
        <v>5.7995720390340899E-2</v>
      </c>
      <c r="BZ400" s="14">
        <v>4.2590832777663998E-2</v>
      </c>
      <c r="CA400" s="14"/>
      <c r="CB400" s="14">
        <v>4.0557974376498503E-2</v>
      </c>
      <c r="CC400" s="14">
        <v>4.90922248857254E-2</v>
      </c>
    </row>
    <row r="401" spans="2:81" x14ac:dyDescent="0.3">
      <c r="B401" t="s">
        <v>106</v>
      </c>
      <c r="C401" s="14">
        <v>2.45802081971234E-2</v>
      </c>
      <c r="D401" s="14">
        <v>1.93160052279077E-2</v>
      </c>
      <c r="E401" s="14">
        <v>3.0429642955065402E-2</v>
      </c>
      <c r="F401" s="14"/>
      <c r="G401" s="14">
        <v>1.9067625206715899E-2</v>
      </c>
      <c r="H401" s="14">
        <v>4.4346081982427198E-2</v>
      </c>
      <c r="I401" s="14">
        <v>0</v>
      </c>
      <c r="J401" s="14">
        <v>5.8048792458315901E-2</v>
      </c>
      <c r="K401" s="14">
        <v>2.6074657847809001E-2</v>
      </c>
      <c r="L401" s="14">
        <v>0</v>
      </c>
      <c r="M401" s="14"/>
      <c r="N401" s="14">
        <v>7.2013235743748696E-3</v>
      </c>
      <c r="O401" s="14">
        <v>1.04834226462024E-2</v>
      </c>
      <c r="P401" s="14">
        <v>3.9718934204282602E-2</v>
      </c>
      <c r="Q401" s="14">
        <v>4.27616159913385E-2</v>
      </c>
      <c r="R401" s="14"/>
      <c r="S401" s="14">
        <v>2.8544133094744701E-2</v>
      </c>
      <c r="T401" s="14">
        <v>5.0520999737848203E-2</v>
      </c>
      <c r="U401" s="14">
        <v>8.5818333422304896E-2</v>
      </c>
      <c r="V401" s="14">
        <v>0</v>
      </c>
      <c r="W401" s="14">
        <v>3.6649465412687099E-2</v>
      </c>
      <c r="X401" s="14">
        <v>0</v>
      </c>
      <c r="Y401" s="14">
        <v>3.1709696872679501E-2</v>
      </c>
      <c r="Z401" s="14">
        <v>0</v>
      </c>
      <c r="AA401" s="14">
        <v>0</v>
      </c>
      <c r="AB401" s="14">
        <v>2.7173204026592099E-2</v>
      </c>
      <c r="AC401" s="14">
        <v>0</v>
      </c>
      <c r="AD401" s="14">
        <v>0</v>
      </c>
      <c r="AE401" s="14"/>
      <c r="AF401" s="14">
        <v>1.59219782355179E-2</v>
      </c>
      <c r="AG401" s="14">
        <v>0</v>
      </c>
      <c r="AH401" s="14">
        <v>0</v>
      </c>
      <c r="AI401" s="14">
        <v>3.1314239920716302E-2</v>
      </c>
      <c r="AJ401" s="14">
        <v>7.3999685431708997E-2</v>
      </c>
      <c r="AK401" s="14">
        <v>6.90202757823348E-2</v>
      </c>
      <c r="AL401" s="14"/>
      <c r="AM401" s="14">
        <v>5.7485266435117803E-2</v>
      </c>
      <c r="AN401" s="14">
        <v>2.4203141746730699E-2</v>
      </c>
      <c r="AO401" s="14">
        <v>1.7199814259875899E-2</v>
      </c>
      <c r="AP401" s="14">
        <v>1.1733988776802999E-2</v>
      </c>
      <c r="AQ401" s="14">
        <v>0</v>
      </c>
      <c r="AR401" s="14"/>
      <c r="AS401" s="14">
        <v>2.5028338186556399E-2</v>
      </c>
      <c r="AT401" s="14">
        <v>0</v>
      </c>
      <c r="AU401" s="14"/>
      <c r="AV401" s="14">
        <v>0</v>
      </c>
      <c r="AW401" s="14">
        <v>0</v>
      </c>
      <c r="AX401" s="14">
        <v>4.4248024204409299E-2</v>
      </c>
      <c r="AY401" s="14"/>
      <c r="AZ401" s="14">
        <v>0</v>
      </c>
      <c r="BA401" s="14">
        <v>0</v>
      </c>
      <c r="BB401" s="14">
        <v>0</v>
      </c>
      <c r="BC401" s="14"/>
      <c r="BD401" s="14">
        <v>3.6251970929004E-2</v>
      </c>
      <c r="BE401" s="14">
        <v>1.07904767492657E-2</v>
      </c>
      <c r="BF401" s="14"/>
      <c r="BG401" s="14">
        <v>3.1109421212939199E-2</v>
      </c>
      <c r="BH401" s="14">
        <v>2.2385451010044001E-2</v>
      </c>
      <c r="BI401" s="14"/>
      <c r="BJ401" s="14">
        <v>4.3471839906903099E-2</v>
      </c>
      <c r="BK401" s="14">
        <v>2.2667996542675099E-2</v>
      </c>
      <c r="BL401" s="14"/>
      <c r="BM401" s="14">
        <v>4.7625132387899297E-2</v>
      </c>
      <c r="BN401" s="14">
        <v>2.0616956217968E-2</v>
      </c>
      <c r="BO401" s="14"/>
      <c r="BP401" s="14">
        <v>3.7689526786955002E-2</v>
      </c>
      <c r="BQ401" s="14">
        <v>1.7215826772677099E-2</v>
      </c>
      <c r="BR401" s="14"/>
      <c r="BS401" s="14">
        <v>3.1619583597718798E-2</v>
      </c>
      <c r="BT401" s="14">
        <v>1.8573553486579599E-2</v>
      </c>
      <c r="BU401" s="14"/>
      <c r="BV401" s="14">
        <v>1.6472599138903799E-2</v>
      </c>
      <c r="BW401" s="14">
        <v>3.6839302164301799E-2</v>
      </c>
      <c r="BX401" s="14"/>
      <c r="BY401" s="14">
        <v>1.8787031520461302E-2</v>
      </c>
      <c r="BZ401" s="14">
        <v>2.58622143664494E-2</v>
      </c>
      <c r="CA401" s="14"/>
      <c r="CB401" s="14">
        <v>2.76334830416919E-2</v>
      </c>
      <c r="CC401" s="14">
        <v>2.3263977933238599E-2</v>
      </c>
    </row>
    <row r="402" spans="2:81" x14ac:dyDescent="0.3">
      <c r="B402" t="s">
        <v>127</v>
      </c>
      <c r="C402" s="14">
        <v>0.86336420862670105</v>
      </c>
      <c r="D402" s="14">
        <v>0.87103917293209399</v>
      </c>
      <c r="E402" s="14">
        <v>0.85967814124660802</v>
      </c>
      <c r="F402" s="14"/>
      <c r="G402" s="14">
        <v>0.85624629741855296</v>
      </c>
      <c r="H402" s="14">
        <v>0.83209227580081702</v>
      </c>
      <c r="I402" s="14">
        <v>0.88120244364872602</v>
      </c>
      <c r="J402" s="14">
        <v>0.82555724977261002</v>
      </c>
      <c r="K402" s="14">
        <v>0.90014421024951796</v>
      </c>
      <c r="L402" s="14">
        <v>0.92532565911095099</v>
      </c>
      <c r="M402" s="14"/>
      <c r="N402" s="14">
        <v>0.89075729866276498</v>
      </c>
      <c r="O402" s="14">
        <v>0.87737700014039499</v>
      </c>
      <c r="P402" s="14">
        <v>0.861922552304767</v>
      </c>
      <c r="Q402" s="14">
        <v>0.81755038260638502</v>
      </c>
      <c r="R402" s="14"/>
      <c r="S402" s="14">
        <v>0.89572032480388197</v>
      </c>
      <c r="T402" s="14">
        <v>0.86861195099441202</v>
      </c>
      <c r="U402" s="14">
        <v>0.79248226534397204</v>
      </c>
      <c r="V402" s="14">
        <v>0.95319193142347403</v>
      </c>
      <c r="W402" s="14">
        <v>0.81668961229895598</v>
      </c>
      <c r="X402" s="14">
        <v>0.83021425152156703</v>
      </c>
      <c r="Y402" s="14">
        <v>0.88750190645319804</v>
      </c>
      <c r="Z402" s="14">
        <v>0.835010820477883</v>
      </c>
      <c r="AA402" s="14">
        <v>0.81285919246070304</v>
      </c>
      <c r="AB402" s="14">
        <v>0.79471379487154703</v>
      </c>
      <c r="AC402" s="14">
        <v>1</v>
      </c>
      <c r="AD402" s="14">
        <v>1</v>
      </c>
      <c r="AE402" s="14"/>
      <c r="AF402" s="14">
        <v>0.85314338882486895</v>
      </c>
      <c r="AG402" s="14">
        <v>0.88753916570404601</v>
      </c>
      <c r="AH402" s="14">
        <v>0.88499461563514903</v>
      </c>
      <c r="AI402" s="14">
        <v>0.89190951618981495</v>
      </c>
      <c r="AJ402" s="14">
        <v>0.81168472299127503</v>
      </c>
      <c r="AK402" s="14">
        <v>0.83402800174219005</v>
      </c>
      <c r="AL402" s="14"/>
      <c r="AM402" s="14">
        <v>0.84008000762187096</v>
      </c>
      <c r="AN402" s="14">
        <v>0.868601489664523</v>
      </c>
      <c r="AO402" s="14">
        <v>0.85955734269323603</v>
      </c>
      <c r="AP402" s="14">
        <v>0.84943384355827101</v>
      </c>
      <c r="AQ402" s="14">
        <v>0.91271326164187505</v>
      </c>
      <c r="AR402" s="14"/>
      <c r="AS402" s="14">
        <v>0.86584472472099605</v>
      </c>
      <c r="AT402" s="14">
        <v>0.72730636052058195</v>
      </c>
      <c r="AU402" s="14"/>
      <c r="AV402" s="14">
        <v>0.92438180078890098</v>
      </c>
      <c r="AW402" s="14">
        <v>0.85670572020027203</v>
      </c>
      <c r="AX402" s="14">
        <v>0.81669764991634897</v>
      </c>
      <c r="AY402" s="14"/>
      <c r="AZ402" s="14">
        <v>1</v>
      </c>
      <c r="BA402" s="14">
        <v>0.83753149153634199</v>
      </c>
      <c r="BB402" s="14">
        <v>0.89461072426666</v>
      </c>
      <c r="BC402" s="14"/>
      <c r="BD402" s="14">
        <v>0.87238484708467501</v>
      </c>
      <c r="BE402" s="14">
        <v>0.85270667688268098</v>
      </c>
      <c r="BF402" s="14"/>
      <c r="BG402" s="14">
        <v>0.88358527290580902</v>
      </c>
      <c r="BH402" s="14">
        <v>0.856567014837884</v>
      </c>
      <c r="BI402" s="14"/>
      <c r="BJ402" s="14">
        <v>0.77736676124591997</v>
      </c>
      <c r="BK402" s="14">
        <v>0.87761979171470605</v>
      </c>
      <c r="BL402" s="14"/>
      <c r="BM402" s="14">
        <v>0.83958706937399896</v>
      </c>
      <c r="BN402" s="14">
        <v>0.86548989531975895</v>
      </c>
      <c r="BO402" s="14"/>
      <c r="BP402" s="14">
        <v>0.89115839345936998</v>
      </c>
      <c r="BQ402" s="14">
        <v>0.86404320488012698</v>
      </c>
      <c r="BR402" s="14"/>
      <c r="BS402" s="14">
        <v>0.84362731425266602</v>
      </c>
      <c r="BT402" s="14">
        <v>0.88020557633572705</v>
      </c>
      <c r="BU402" s="14"/>
      <c r="BV402" s="14">
        <v>0.98352740086109602</v>
      </c>
      <c r="BW402" s="14">
        <v>0.79541711891496503</v>
      </c>
      <c r="BX402" s="14"/>
      <c r="BY402" s="14">
        <v>0.80777968603470396</v>
      </c>
      <c r="BZ402" s="14">
        <v>0.88215477859115599</v>
      </c>
      <c r="CA402" s="14"/>
      <c r="CB402" s="14">
        <v>0.87427981119804898</v>
      </c>
      <c r="CC402" s="14">
        <v>0.86651100444104201</v>
      </c>
    </row>
    <row r="403" spans="2:81" x14ac:dyDescent="0.3">
      <c r="B403" t="s">
        <v>256</v>
      </c>
      <c r="C403" s="14">
        <v>6.18381498771284E-2</v>
      </c>
      <c r="D403" s="14">
        <v>6.1707319046211899E-2</v>
      </c>
      <c r="E403" s="14">
        <v>5.6928296523685903E-2</v>
      </c>
      <c r="F403" s="14"/>
      <c r="G403" s="14">
        <v>8.4580134081140901E-2</v>
      </c>
      <c r="H403" s="14">
        <v>4.5020532559462999E-2</v>
      </c>
      <c r="I403" s="14">
        <v>6.6448732750020903E-2</v>
      </c>
      <c r="J403" s="14">
        <v>5.8624823193526202E-2</v>
      </c>
      <c r="K403" s="14">
        <v>4.9778938501392998E-2</v>
      </c>
      <c r="L403" s="14">
        <v>4.9600841016175998E-2</v>
      </c>
      <c r="M403" s="14"/>
      <c r="N403" s="14">
        <v>3.8679780889922598E-2</v>
      </c>
      <c r="O403" s="14">
        <v>6.18262808919832E-2</v>
      </c>
      <c r="P403" s="14">
        <v>5.8617522763073499E-2</v>
      </c>
      <c r="Q403" s="14">
        <v>9.2720042330273297E-2</v>
      </c>
      <c r="R403" s="14"/>
      <c r="S403" s="14">
        <v>1.2417097902537699E-2</v>
      </c>
      <c r="T403" s="14">
        <v>5.2071987092062101E-2</v>
      </c>
      <c r="U403" s="14">
        <v>0</v>
      </c>
      <c r="V403" s="14">
        <v>4.6808068576525801E-2</v>
      </c>
      <c r="W403" s="14">
        <v>3.6669993351570097E-2</v>
      </c>
      <c r="X403" s="14">
        <v>0.1000047231286</v>
      </c>
      <c r="Y403" s="14">
        <v>8.0788396674122007E-2</v>
      </c>
      <c r="Z403" s="14">
        <v>0.11246013531485501</v>
      </c>
      <c r="AA403" s="14">
        <v>0.12703686535226399</v>
      </c>
      <c r="AB403" s="14">
        <v>0.150861113792262</v>
      </c>
      <c r="AC403" s="14">
        <v>0</v>
      </c>
      <c r="AD403" s="14">
        <v>0</v>
      </c>
      <c r="AE403" s="14"/>
      <c r="AF403" s="14">
        <v>6.2452347398715503E-2</v>
      </c>
      <c r="AG403" s="14">
        <v>5.4140537704050702E-2</v>
      </c>
      <c r="AH403" s="14">
        <v>5.8893711970600698E-2</v>
      </c>
      <c r="AI403" s="14">
        <v>6.1943409767383002E-2</v>
      </c>
      <c r="AJ403" s="14">
        <v>5.6711801017706599E-2</v>
      </c>
      <c r="AK403" s="14">
        <v>3.5301777311929801E-2</v>
      </c>
      <c r="AL403" s="14"/>
      <c r="AM403" s="14">
        <v>7.2190238665119297E-2</v>
      </c>
      <c r="AN403" s="14">
        <v>5.8677554627698997E-2</v>
      </c>
      <c r="AO403" s="14">
        <v>7.3372465854415897E-2</v>
      </c>
      <c r="AP403" s="14">
        <v>7.8637389778046601E-2</v>
      </c>
      <c r="AQ403" s="14">
        <v>0</v>
      </c>
      <c r="AR403" s="14"/>
      <c r="AS403" s="14">
        <v>5.7993972986127199E-2</v>
      </c>
      <c r="AT403" s="14">
        <v>0.27269363947941799</v>
      </c>
      <c r="AU403" s="14"/>
      <c r="AV403" s="14">
        <v>2.9573184249647898E-2</v>
      </c>
      <c r="AW403" s="14">
        <v>7.3966495222083803E-2</v>
      </c>
      <c r="AX403" s="14">
        <v>8.7747982324902996E-2</v>
      </c>
      <c r="AY403" s="14"/>
      <c r="AZ403" s="14">
        <v>0</v>
      </c>
      <c r="BA403" s="14">
        <v>8.4035548429820695E-2</v>
      </c>
      <c r="BB403" s="14">
        <v>4.2461105009476002E-2</v>
      </c>
      <c r="BC403" s="14"/>
      <c r="BD403" s="14">
        <v>6.2849797042977204E-2</v>
      </c>
      <c r="BE403" s="14">
        <v>6.0642928293422001E-2</v>
      </c>
      <c r="BF403" s="14"/>
      <c r="BG403" s="14">
        <v>4.4442735150425197E-2</v>
      </c>
      <c r="BH403" s="14">
        <v>6.7685517913854507E-2</v>
      </c>
      <c r="BI403" s="14"/>
      <c r="BJ403" s="14">
        <v>0.11385152058574299</v>
      </c>
      <c r="BK403" s="14">
        <v>5.3404382990931802E-2</v>
      </c>
      <c r="BL403" s="14"/>
      <c r="BM403" s="14">
        <v>6.3596723766931096E-2</v>
      </c>
      <c r="BN403" s="14">
        <v>6.2593775804773794E-2</v>
      </c>
      <c r="BO403" s="14"/>
      <c r="BP403" s="14">
        <v>4.0020893947389197E-2</v>
      </c>
      <c r="BQ403" s="14">
        <v>6.3774653832630507E-2</v>
      </c>
      <c r="BR403" s="14"/>
      <c r="BS403" s="14">
        <v>7.4220511984738793E-2</v>
      </c>
      <c r="BT403" s="14">
        <v>5.1272358248080498E-2</v>
      </c>
      <c r="BU403" s="14"/>
      <c r="BV403" s="14">
        <v>0</v>
      </c>
      <c r="BW403" s="14">
        <v>9.9797232254137405E-2</v>
      </c>
      <c r="BX403" s="14"/>
      <c r="BY403" s="14">
        <v>9.7784948430477595E-2</v>
      </c>
      <c r="BZ403" s="14">
        <v>5.7011340984748797E-2</v>
      </c>
      <c r="CA403" s="14"/>
      <c r="CB403" s="14">
        <v>6.3915918000225794E-2</v>
      </c>
      <c r="CC403" s="14">
        <v>5.8786746371018599E-2</v>
      </c>
    </row>
    <row r="404" spans="2:81" x14ac:dyDescent="0.3">
      <c r="B404" t="s">
        <v>93</v>
      </c>
      <c r="C404" s="14">
        <v>0.80152605874957294</v>
      </c>
      <c r="D404" s="14">
        <v>0.80933185388588202</v>
      </c>
      <c r="E404" s="14">
        <v>0.80274984472292199</v>
      </c>
      <c r="F404" s="14"/>
      <c r="G404" s="14">
        <v>0.771666163337412</v>
      </c>
      <c r="H404" s="14">
        <v>0.78707174324135398</v>
      </c>
      <c r="I404" s="14">
        <v>0.81475371089870596</v>
      </c>
      <c r="J404" s="14">
        <v>0.766932426579084</v>
      </c>
      <c r="K404" s="14">
        <v>0.85036527174812504</v>
      </c>
      <c r="L404" s="14">
        <v>0.87572481809477498</v>
      </c>
      <c r="M404" s="14"/>
      <c r="N404" s="14">
        <v>0.85207751777284202</v>
      </c>
      <c r="O404" s="14">
        <v>0.81555071924841205</v>
      </c>
      <c r="P404" s="14">
        <v>0.80330502954169403</v>
      </c>
      <c r="Q404" s="14">
        <v>0.72483034027611204</v>
      </c>
      <c r="R404" s="14"/>
      <c r="S404" s="14">
        <v>0.883303226901344</v>
      </c>
      <c r="T404" s="14">
        <v>0.81653996390234995</v>
      </c>
      <c r="U404" s="14">
        <v>0.79248226534397204</v>
      </c>
      <c r="V404" s="14">
        <v>0.90638386284694805</v>
      </c>
      <c r="W404" s="14">
        <v>0.78001961894738603</v>
      </c>
      <c r="X404" s="14">
        <v>0.73020952839296804</v>
      </c>
      <c r="Y404" s="14">
        <v>0.80671350977907597</v>
      </c>
      <c r="Z404" s="14">
        <v>0.72255068516302901</v>
      </c>
      <c r="AA404" s="14">
        <v>0.68582232710843904</v>
      </c>
      <c r="AB404" s="14">
        <v>0.64385268107928495</v>
      </c>
      <c r="AC404" s="14">
        <v>1</v>
      </c>
      <c r="AD404" s="14">
        <v>1</v>
      </c>
      <c r="AE404" s="14"/>
      <c r="AF404" s="14">
        <v>0.79069104142615398</v>
      </c>
      <c r="AG404" s="14">
        <v>0.83339862799999498</v>
      </c>
      <c r="AH404" s="14">
        <v>0.82610090366454803</v>
      </c>
      <c r="AI404" s="14">
        <v>0.82996610642243196</v>
      </c>
      <c r="AJ404" s="14">
        <v>0.75497292197356802</v>
      </c>
      <c r="AK404" s="14">
        <v>0.79872622443025998</v>
      </c>
      <c r="AL404" s="14"/>
      <c r="AM404" s="14">
        <v>0.76788976895675198</v>
      </c>
      <c r="AN404" s="14">
        <v>0.80992393503682403</v>
      </c>
      <c r="AO404" s="14">
        <v>0.78618487683881999</v>
      </c>
      <c r="AP404" s="14">
        <v>0.77079645378022399</v>
      </c>
      <c r="AQ404" s="14">
        <v>0.91271326164187505</v>
      </c>
      <c r="AR404" s="14"/>
      <c r="AS404" s="14">
        <v>0.80785075173486898</v>
      </c>
      <c r="AT404" s="14">
        <v>0.45461272104116401</v>
      </c>
      <c r="AU404" s="14"/>
      <c r="AV404" s="14">
        <v>0.89480861653925303</v>
      </c>
      <c r="AW404" s="14">
        <v>0.78273922497818804</v>
      </c>
      <c r="AX404" s="14">
        <v>0.72894966759144597</v>
      </c>
      <c r="AY404" s="14"/>
      <c r="AZ404" s="14">
        <v>1</v>
      </c>
      <c r="BA404" s="14">
        <v>0.75349594310652201</v>
      </c>
      <c r="BB404" s="14">
        <v>0.85214961925718402</v>
      </c>
      <c r="BC404" s="14"/>
      <c r="BD404" s="14">
        <v>0.80953505004169801</v>
      </c>
      <c r="BE404" s="14">
        <v>0.79206374858925899</v>
      </c>
      <c r="BF404" s="14"/>
      <c r="BG404" s="14">
        <v>0.83914253775538405</v>
      </c>
      <c r="BH404" s="14">
        <v>0.78888149692402898</v>
      </c>
      <c r="BI404" s="14"/>
      <c r="BJ404" s="14">
        <v>0.66351524066017697</v>
      </c>
      <c r="BK404" s="14">
        <v>0.82421540872377397</v>
      </c>
      <c r="BL404" s="14"/>
      <c r="BM404" s="14">
        <v>0.77599034560706803</v>
      </c>
      <c r="BN404" s="14">
        <v>0.80289611951498496</v>
      </c>
      <c r="BO404" s="14"/>
      <c r="BP404" s="14">
        <v>0.85113749951198103</v>
      </c>
      <c r="BQ404" s="14">
        <v>0.80026855104749695</v>
      </c>
      <c r="BR404" s="14"/>
      <c r="BS404" s="14">
        <v>0.76940680226792701</v>
      </c>
      <c r="BT404" s="14">
        <v>0.82893321808764697</v>
      </c>
      <c r="BU404" s="14"/>
      <c r="BV404" s="14">
        <v>0.98352740086109602</v>
      </c>
      <c r="BW404" s="14">
        <v>0.69561988666082697</v>
      </c>
      <c r="BX404" s="14"/>
      <c r="BY404" s="14">
        <v>0.70999473760422604</v>
      </c>
      <c r="BZ404" s="14">
        <v>0.82514343760640696</v>
      </c>
      <c r="CA404" s="14"/>
      <c r="CB404" s="14">
        <v>0.81036389319782298</v>
      </c>
      <c r="CC404" s="14">
        <v>0.80772425807002302</v>
      </c>
    </row>
    <row r="405" spans="2:81" x14ac:dyDescent="0.3">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c r="BT405" s="14"/>
      <c r="BU405" s="14"/>
      <c r="BV405" s="14"/>
      <c r="BW405" s="14"/>
      <c r="BX405" s="14"/>
      <c r="BY405" s="14"/>
      <c r="BZ405" s="14"/>
      <c r="CA405" s="14"/>
      <c r="CB405" s="14"/>
      <c r="CC405" s="14"/>
    </row>
    <row r="406" spans="2:81" x14ac:dyDescent="0.3">
      <c r="B406" s="6" t="s">
        <v>265</v>
      </c>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c r="BT406" s="14"/>
      <c r="BU406" s="14"/>
      <c r="BV406" s="14"/>
      <c r="BW406" s="14"/>
      <c r="BX406" s="14"/>
      <c r="BY406" s="14"/>
      <c r="BZ406" s="14"/>
      <c r="CA406" s="14"/>
      <c r="CB406" s="14"/>
      <c r="CC406" s="14"/>
    </row>
    <row r="407" spans="2:81" x14ac:dyDescent="0.3">
      <c r="B407" s="24" t="s">
        <v>198</v>
      </c>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c r="BT407" s="14"/>
      <c r="BU407" s="14"/>
      <c r="BV407" s="14"/>
      <c r="BW407" s="14"/>
      <c r="BX407" s="14"/>
      <c r="BY407" s="14"/>
      <c r="BZ407" s="14"/>
      <c r="CA407" s="14"/>
      <c r="CB407" s="14"/>
      <c r="CC407" s="14"/>
    </row>
    <row r="408" spans="2:81" x14ac:dyDescent="0.3">
      <c r="B408" t="s">
        <v>123</v>
      </c>
      <c r="C408" s="14">
        <v>0.12980567686747199</v>
      </c>
      <c r="D408" s="14">
        <v>0.15180548516169001</v>
      </c>
      <c r="E408" s="14">
        <v>0.10661226341154099</v>
      </c>
      <c r="F408" s="14"/>
      <c r="G408" s="14">
        <v>8.1603438147601598E-2</v>
      </c>
      <c r="H408" s="14">
        <v>0.18058785873126301</v>
      </c>
      <c r="I408" s="14">
        <v>0.19764126191100001</v>
      </c>
      <c r="J408" s="14">
        <v>8.5029154512712396E-2</v>
      </c>
      <c r="K408" s="14">
        <v>7.1591401130750201E-2</v>
      </c>
      <c r="L408" s="14">
        <v>0.11874880941098399</v>
      </c>
      <c r="M408" s="14"/>
      <c r="N408" s="14">
        <v>0.200512275175837</v>
      </c>
      <c r="O408" s="14">
        <v>7.1112144137145103E-2</v>
      </c>
      <c r="P408" s="14">
        <v>0.11700019239323201</v>
      </c>
      <c r="Q408" s="14">
        <v>0.12350328125947101</v>
      </c>
      <c r="R408" s="14"/>
      <c r="S408" s="14">
        <v>0.170902047982227</v>
      </c>
      <c r="T408" s="14">
        <v>0.105423794491627</v>
      </c>
      <c r="U408" s="14">
        <v>5.7138924389606098E-2</v>
      </c>
      <c r="V408" s="14">
        <v>9.9129608593504503E-2</v>
      </c>
      <c r="W408" s="14">
        <v>9.8401105909509498E-2</v>
      </c>
      <c r="X408" s="14">
        <v>0.24422943805669101</v>
      </c>
      <c r="Y408" s="14">
        <v>8.0301424175747593E-2</v>
      </c>
      <c r="Z408" s="14">
        <v>9.4381578543196398E-2</v>
      </c>
      <c r="AA408" s="14">
        <v>0.100072365771413</v>
      </c>
      <c r="AB408" s="14">
        <v>0.109943382200996</v>
      </c>
      <c r="AC408" s="14">
        <v>0.19867549099634799</v>
      </c>
      <c r="AD408" s="14">
        <v>0.686781372434352</v>
      </c>
      <c r="AE408" s="14"/>
      <c r="AF408" s="14">
        <v>0.15537397456935001</v>
      </c>
      <c r="AG408" s="14">
        <v>5.8528580112682603E-2</v>
      </c>
      <c r="AH408" s="14">
        <v>0.210856687117394</v>
      </c>
      <c r="AI408" s="14">
        <v>0.15306831237405699</v>
      </c>
      <c r="AJ408" s="14">
        <v>0.105747825293696</v>
      </c>
      <c r="AK408" s="14">
        <v>9.9934918445417298E-2</v>
      </c>
      <c r="AL408" s="14"/>
      <c r="AM408" s="14">
        <v>0.18547875324641</v>
      </c>
      <c r="AN408" s="14">
        <v>5.9030429301593502E-2</v>
      </c>
      <c r="AO408" s="14">
        <v>0.13995981988905201</v>
      </c>
      <c r="AP408" s="14">
        <v>0.14609447841534601</v>
      </c>
      <c r="AQ408" s="14">
        <v>0.19929613526516499</v>
      </c>
      <c r="AR408" s="14"/>
      <c r="AS408" s="14">
        <v>0.13217220753867201</v>
      </c>
      <c r="AT408" s="14">
        <v>0</v>
      </c>
      <c r="AU408" s="14"/>
      <c r="AV408" s="14">
        <v>0.22306461715616899</v>
      </c>
      <c r="AW408" s="14">
        <v>9.0976307004820997E-2</v>
      </c>
      <c r="AX408" s="14">
        <v>4.3298284474178203E-2</v>
      </c>
      <c r="AY408" s="14"/>
      <c r="AZ408" s="14">
        <v>0.24952774901549901</v>
      </c>
      <c r="BA408" s="14">
        <v>0.23734181131515</v>
      </c>
      <c r="BB408" s="14">
        <v>0.11953831152502201</v>
      </c>
      <c r="BC408" s="14"/>
      <c r="BD408" s="14">
        <v>0.153583403735853</v>
      </c>
      <c r="BE408" s="14">
        <v>0.101713221984039</v>
      </c>
      <c r="BF408" s="14"/>
      <c r="BG408" s="14">
        <v>0.178122831468665</v>
      </c>
      <c r="BH408" s="14">
        <v>0.11356414483852401</v>
      </c>
      <c r="BI408" s="14"/>
      <c r="BJ408" s="14">
        <v>0.10636928417882199</v>
      </c>
      <c r="BK408" s="14">
        <v>0.12753693657643</v>
      </c>
      <c r="BL408" s="14"/>
      <c r="BM408" s="14">
        <v>0.17244011142513499</v>
      </c>
      <c r="BN408" s="14">
        <v>0.12093137877658799</v>
      </c>
      <c r="BO408" s="14"/>
      <c r="BP408" s="14">
        <v>0.16254396481737399</v>
      </c>
      <c r="BQ408" s="14">
        <v>0.119112993411746</v>
      </c>
      <c r="BR408" s="14"/>
      <c r="BS408" s="14">
        <v>0.160992737720346</v>
      </c>
      <c r="BT408" s="14">
        <v>0.103193954190473</v>
      </c>
      <c r="BU408" s="14"/>
      <c r="BV408" s="14">
        <v>0.22086539990884901</v>
      </c>
      <c r="BW408" s="14">
        <v>0.14036035063987901</v>
      </c>
      <c r="BX408" s="14"/>
      <c r="BY408" s="14">
        <v>0.234850513698103</v>
      </c>
      <c r="BZ408" s="14">
        <v>0.114957865813977</v>
      </c>
      <c r="CA408" s="14"/>
      <c r="CB408" s="14">
        <v>0.137275257504932</v>
      </c>
      <c r="CC408" s="14">
        <v>0.12512348686543301</v>
      </c>
    </row>
    <row r="409" spans="2:81" x14ac:dyDescent="0.3">
      <c r="B409" t="s">
        <v>124</v>
      </c>
      <c r="C409" s="14">
        <v>0.17451210230022901</v>
      </c>
      <c r="D409" s="14">
        <v>0.166034667066839</v>
      </c>
      <c r="E409" s="14">
        <v>0.18465857065621699</v>
      </c>
      <c r="F409" s="14"/>
      <c r="G409" s="14">
        <v>0.15982735957706401</v>
      </c>
      <c r="H409" s="14">
        <v>0.26400740525504501</v>
      </c>
      <c r="I409" s="14">
        <v>0.16354757000474199</v>
      </c>
      <c r="J409" s="14">
        <v>0.158348349417503</v>
      </c>
      <c r="K409" s="14">
        <v>0.19004485835760701</v>
      </c>
      <c r="L409" s="14">
        <v>4.57966747303587E-2</v>
      </c>
      <c r="M409" s="14"/>
      <c r="N409" s="14">
        <v>0.19701250174940799</v>
      </c>
      <c r="O409" s="14">
        <v>0.215310547843445</v>
      </c>
      <c r="P409" s="14">
        <v>0.18409085280753501</v>
      </c>
      <c r="Q409" s="14">
        <v>9.89941296819664E-2</v>
      </c>
      <c r="R409" s="14"/>
      <c r="S409" s="14">
        <v>0.24649585205684699</v>
      </c>
      <c r="T409" s="14">
        <v>0.204690322208603</v>
      </c>
      <c r="U409" s="14">
        <v>0.17714349511619301</v>
      </c>
      <c r="V409" s="14">
        <v>0.10806779815048299</v>
      </c>
      <c r="W409" s="14">
        <v>0.182327535066207</v>
      </c>
      <c r="X409" s="14">
        <v>0.19543214520510899</v>
      </c>
      <c r="Y409" s="14">
        <v>0.15841528581967201</v>
      </c>
      <c r="Z409" s="14">
        <v>5.3432022993978E-2</v>
      </c>
      <c r="AA409" s="14">
        <v>0.154638276457327</v>
      </c>
      <c r="AB409" s="14">
        <v>0.12433178850706</v>
      </c>
      <c r="AC409" s="14">
        <v>0.19905236942013499</v>
      </c>
      <c r="AD409" s="14">
        <v>0.313218627565648</v>
      </c>
      <c r="AE409" s="14"/>
      <c r="AF409" s="14">
        <v>0.20395355106523799</v>
      </c>
      <c r="AG409" s="14">
        <v>0.211151399852641</v>
      </c>
      <c r="AH409" s="14">
        <v>0.124857692970938</v>
      </c>
      <c r="AI409" s="14">
        <v>0.200096696560632</v>
      </c>
      <c r="AJ409" s="14">
        <v>9.3589722612089907E-2</v>
      </c>
      <c r="AK409" s="14">
        <v>6.4714546361780104E-2</v>
      </c>
      <c r="AL409" s="14"/>
      <c r="AM409" s="14">
        <v>0.118790897557189</v>
      </c>
      <c r="AN409" s="14">
        <v>7.9857505632842593E-2</v>
      </c>
      <c r="AO409" s="14">
        <v>0.178109464337047</v>
      </c>
      <c r="AP409" s="14">
        <v>0.235820605784827</v>
      </c>
      <c r="AQ409" s="14">
        <v>0.370475608164408</v>
      </c>
      <c r="AR409" s="14"/>
      <c r="AS409" s="14">
        <v>0.172772584525587</v>
      </c>
      <c r="AT409" s="14">
        <v>0.269925732433273</v>
      </c>
      <c r="AU409" s="14"/>
      <c r="AV409" s="14">
        <v>0.204642714709242</v>
      </c>
      <c r="AW409" s="14">
        <v>0.293243242289984</v>
      </c>
      <c r="AX409" s="14">
        <v>0.115124741259561</v>
      </c>
      <c r="AY409" s="14"/>
      <c r="AZ409" s="14">
        <v>0.19393098419363</v>
      </c>
      <c r="BA409" s="14">
        <v>0.39203067844450401</v>
      </c>
      <c r="BB409" s="14">
        <v>0.13330948722182301</v>
      </c>
      <c r="BC409" s="14"/>
      <c r="BD409" s="14">
        <v>0.188455984224985</v>
      </c>
      <c r="BE409" s="14">
        <v>0.15803795083741401</v>
      </c>
      <c r="BF409" s="14"/>
      <c r="BG409" s="14">
        <v>0.25567514771793498</v>
      </c>
      <c r="BH409" s="14">
        <v>0.14722961407013699</v>
      </c>
      <c r="BI409" s="14"/>
      <c r="BJ409" s="14">
        <v>0.26245352271542399</v>
      </c>
      <c r="BK409" s="14">
        <v>0.16528587862986499</v>
      </c>
      <c r="BL409" s="14"/>
      <c r="BM409" s="14">
        <v>0.180901020311695</v>
      </c>
      <c r="BN409" s="14">
        <v>0.17368266167927501</v>
      </c>
      <c r="BO409" s="14"/>
      <c r="BP409" s="14">
        <v>0.14072081543982601</v>
      </c>
      <c r="BQ409" s="14">
        <v>0.18833313782172501</v>
      </c>
      <c r="BR409" s="14"/>
      <c r="BS409" s="14">
        <v>0.189665510365323</v>
      </c>
      <c r="BT409" s="14">
        <v>0.16158179460172301</v>
      </c>
      <c r="BU409" s="14"/>
      <c r="BV409" s="14">
        <v>0.23844444998029499</v>
      </c>
      <c r="BW409" s="14">
        <v>0.17285606968366199</v>
      </c>
      <c r="BX409" s="14"/>
      <c r="BY409" s="14">
        <v>0.16940281935416901</v>
      </c>
      <c r="BZ409" s="14">
        <v>0.17219844797545</v>
      </c>
      <c r="CA409" s="14"/>
      <c r="CB409" s="14">
        <v>0.161685188396267</v>
      </c>
      <c r="CC409" s="14">
        <v>0.17894749072338001</v>
      </c>
    </row>
    <row r="410" spans="2:81" x14ac:dyDescent="0.3">
      <c r="B410" t="s">
        <v>125</v>
      </c>
      <c r="C410" s="14">
        <v>0.24803051853129701</v>
      </c>
      <c r="D410" s="14">
        <v>0.29246986125535301</v>
      </c>
      <c r="E410" s="14">
        <v>0.201103774682623</v>
      </c>
      <c r="F410" s="14"/>
      <c r="G410" s="14">
        <v>0.310329697720859</v>
      </c>
      <c r="H410" s="14">
        <v>0.20951443808297901</v>
      </c>
      <c r="I410" s="14">
        <v>0.25743343171041999</v>
      </c>
      <c r="J410" s="14">
        <v>0.25511475101903403</v>
      </c>
      <c r="K410" s="14">
        <v>0.202191381979271</v>
      </c>
      <c r="L410" s="14">
        <v>0.19735862203740001</v>
      </c>
      <c r="M410" s="14"/>
      <c r="N410" s="14">
        <v>0.24189478151992599</v>
      </c>
      <c r="O410" s="14">
        <v>0.26118206416717199</v>
      </c>
      <c r="P410" s="14">
        <v>0.23025901467259299</v>
      </c>
      <c r="Q410" s="14">
        <v>0.25185101165292101</v>
      </c>
      <c r="R410" s="14"/>
      <c r="S410" s="14">
        <v>0.29415542668927402</v>
      </c>
      <c r="T410" s="14">
        <v>0.296862871728446</v>
      </c>
      <c r="U410" s="14">
        <v>0.17376085313565001</v>
      </c>
      <c r="V410" s="14">
        <v>0.30570509250987099</v>
      </c>
      <c r="W410" s="14">
        <v>0.217497572792511</v>
      </c>
      <c r="X410" s="14">
        <v>0.26575557246100401</v>
      </c>
      <c r="Y410" s="14">
        <v>0.36983290041321798</v>
      </c>
      <c r="Z410" s="14">
        <v>0.106234788934167</v>
      </c>
      <c r="AA410" s="14">
        <v>0.19108846416131101</v>
      </c>
      <c r="AB410" s="14">
        <v>0.22467929973914399</v>
      </c>
      <c r="AC410" s="14">
        <v>0.20175992922672001</v>
      </c>
      <c r="AD410" s="14">
        <v>0</v>
      </c>
      <c r="AE410" s="14"/>
      <c r="AF410" s="14">
        <v>0.25463597259229598</v>
      </c>
      <c r="AG410" s="14">
        <v>0.24817855625868501</v>
      </c>
      <c r="AH410" s="14">
        <v>0.214523381174444</v>
      </c>
      <c r="AI410" s="14">
        <v>0.271363150361355</v>
      </c>
      <c r="AJ410" s="14">
        <v>0.37765885021606599</v>
      </c>
      <c r="AK410" s="14">
        <v>0.12505560049999601</v>
      </c>
      <c r="AL410" s="14"/>
      <c r="AM410" s="14">
        <v>0.19209687697952901</v>
      </c>
      <c r="AN410" s="14">
        <v>0.291855514420783</v>
      </c>
      <c r="AO410" s="14">
        <v>0.29939625697176497</v>
      </c>
      <c r="AP410" s="14">
        <v>0.21693582670470499</v>
      </c>
      <c r="AQ410" s="14">
        <v>0.34668102313829802</v>
      </c>
      <c r="AR410" s="14"/>
      <c r="AS410" s="14">
        <v>0.25255244579721497</v>
      </c>
      <c r="AT410" s="14">
        <v>0</v>
      </c>
      <c r="AU410" s="14"/>
      <c r="AV410" s="14">
        <v>0.25898102939353201</v>
      </c>
      <c r="AW410" s="14">
        <v>0.30155943267040403</v>
      </c>
      <c r="AX410" s="14">
        <v>0.22467234893236501</v>
      </c>
      <c r="AY410" s="14"/>
      <c r="AZ410" s="14">
        <v>0.25022039685816</v>
      </c>
      <c r="BA410" s="14">
        <v>0.18946829934388301</v>
      </c>
      <c r="BB410" s="14">
        <v>0.33923908508400802</v>
      </c>
      <c r="BC410" s="14"/>
      <c r="BD410" s="14">
        <v>0.26798600704595299</v>
      </c>
      <c r="BE410" s="14">
        <v>0.22445388886110501</v>
      </c>
      <c r="BF410" s="14"/>
      <c r="BG410" s="14">
        <v>0.265436450218902</v>
      </c>
      <c r="BH410" s="14">
        <v>0.24217961527899901</v>
      </c>
      <c r="BI410" s="14"/>
      <c r="BJ410" s="14">
        <v>0.226560240533003</v>
      </c>
      <c r="BK410" s="14">
        <v>0.25557260808856402</v>
      </c>
      <c r="BL410" s="14"/>
      <c r="BM410" s="14">
        <v>0.29259326890427501</v>
      </c>
      <c r="BN410" s="14">
        <v>0.24390453977770299</v>
      </c>
      <c r="BO410" s="14"/>
      <c r="BP410" s="14">
        <v>0.26929833653683799</v>
      </c>
      <c r="BQ410" s="14">
        <v>0.24876493843429801</v>
      </c>
      <c r="BR410" s="14"/>
      <c r="BS410" s="14">
        <v>0.26565281759655701</v>
      </c>
      <c r="BT410" s="14">
        <v>0.232993521686094</v>
      </c>
      <c r="BU410" s="14"/>
      <c r="BV410" s="14">
        <v>0.25758100152359997</v>
      </c>
      <c r="BW410" s="14">
        <v>0.268434401504339</v>
      </c>
      <c r="BX410" s="14"/>
      <c r="BY410" s="14">
        <v>0.27338394785737202</v>
      </c>
      <c r="BZ410" s="14">
        <v>0.24200236342041601</v>
      </c>
      <c r="CA410" s="14"/>
      <c r="CB410" s="14">
        <v>0.25715035295140998</v>
      </c>
      <c r="CC410" s="14">
        <v>0.23318459654761101</v>
      </c>
    </row>
    <row r="411" spans="2:81" x14ac:dyDescent="0.3">
      <c r="B411" t="s">
        <v>126</v>
      </c>
      <c r="C411" s="14">
        <v>0.24391196894784101</v>
      </c>
      <c r="D411" s="14">
        <v>0.22369911139427501</v>
      </c>
      <c r="E411" s="14">
        <v>0.267177148536617</v>
      </c>
      <c r="F411" s="14"/>
      <c r="G411" s="14">
        <v>0.26688329606398398</v>
      </c>
      <c r="H411" s="14">
        <v>0.160305160388518</v>
      </c>
      <c r="I411" s="14">
        <v>0.23281555031753401</v>
      </c>
      <c r="J411" s="14">
        <v>0.248241002676408</v>
      </c>
      <c r="K411" s="14">
        <v>0.38042721244559902</v>
      </c>
      <c r="L411" s="14">
        <v>0.26078068096205997</v>
      </c>
      <c r="M411" s="14"/>
      <c r="N411" s="14">
        <v>0.226324610002894</v>
      </c>
      <c r="O411" s="14">
        <v>0.28797622487596503</v>
      </c>
      <c r="P411" s="14">
        <v>0.24040653338439</v>
      </c>
      <c r="Q411" s="14">
        <v>0.22619520193436601</v>
      </c>
      <c r="R411" s="14"/>
      <c r="S411" s="14">
        <v>0.174169132153113</v>
      </c>
      <c r="T411" s="14">
        <v>0.28825944108808899</v>
      </c>
      <c r="U411" s="14">
        <v>0.38685783252151801</v>
      </c>
      <c r="V411" s="14">
        <v>0.270754137778774</v>
      </c>
      <c r="W411" s="14">
        <v>0.17990948603620099</v>
      </c>
      <c r="X411" s="14">
        <v>0.158006779737074</v>
      </c>
      <c r="Y411" s="14">
        <v>0.19493178901660199</v>
      </c>
      <c r="Z411" s="14">
        <v>0.26513658882670799</v>
      </c>
      <c r="AA411" s="14">
        <v>0.27912378468334698</v>
      </c>
      <c r="AB411" s="14">
        <v>0.28605601487225402</v>
      </c>
      <c r="AC411" s="14">
        <v>0.248485770099449</v>
      </c>
      <c r="AD411" s="14">
        <v>0</v>
      </c>
      <c r="AE411" s="14"/>
      <c r="AF411" s="14">
        <v>0.21490701801492901</v>
      </c>
      <c r="AG411" s="14">
        <v>0.300513049477943</v>
      </c>
      <c r="AH411" s="14">
        <v>0.31314224941013102</v>
      </c>
      <c r="AI411" s="14">
        <v>0.125096285409767</v>
      </c>
      <c r="AJ411" s="14">
        <v>0.266282948114137</v>
      </c>
      <c r="AK411" s="14">
        <v>0.30499453383409297</v>
      </c>
      <c r="AL411" s="14"/>
      <c r="AM411" s="14">
        <v>0.24882155961010799</v>
      </c>
      <c r="AN411" s="14">
        <v>0.220386173119833</v>
      </c>
      <c r="AO411" s="14">
        <v>0.28511224820230302</v>
      </c>
      <c r="AP411" s="14">
        <v>0.19346064198562299</v>
      </c>
      <c r="AQ411" s="14">
        <v>8.3547233432128803E-2</v>
      </c>
      <c r="AR411" s="14"/>
      <c r="AS411" s="14">
        <v>0.245824090703848</v>
      </c>
      <c r="AT411" s="14">
        <v>0.139030903254417</v>
      </c>
      <c r="AU411" s="14"/>
      <c r="AV411" s="14">
        <v>0.183868917719023</v>
      </c>
      <c r="AW411" s="14">
        <v>0.137587194645933</v>
      </c>
      <c r="AX411" s="14">
        <v>0.33140463345238802</v>
      </c>
      <c r="AY411" s="14"/>
      <c r="AZ411" s="14">
        <v>0.18210260331574499</v>
      </c>
      <c r="BA411" s="14">
        <v>0.181159210896463</v>
      </c>
      <c r="BB411" s="14">
        <v>0.164904535272522</v>
      </c>
      <c r="BC411" s="14"/>
      <c r="BD411" s="14">
        <v>0.22895809741284201</v>
      </c>
      <c r="BE411" s="14">
        <v>0.26157938365720101</v>
      </c>
      <c r="BF411" s="14"/>
      <c r="BG411" s="14">
        <v>0.18849599432957501</v>
      </c>
      <c r="BH411" s="14">
        <v>0.26253972826245198</v>
      </c>
      <c r="BI411" s="14"/>
      <c r="BJ411" s="14">
        <v>0.25472807123253199</v>
      </c>
      <c r="BK411" s="14">
        <v>0.240368211122303</v>
      </c>
      <c r="BL411" s="14"/>
      <c r="BM411" s="14">
        <v>0.16584385782566199</v>
      </c>
      <c r="BN411" s="14">
        <v>0.25387281946621099</v>
      </c>
      <c r="BO411" s="14"/>
      <c r="BP411" s="14">
        <v>0.25972994499228702</v>
      </c>
      <c r="BQ411" s="14">
        <v>0.224467586166958</v>
      </c>
      <c r="BR411" s="14"/>
      <c r="BS411" s="14">
        <v>0.23683254018512401</v>
      </c>
      <c r="BT411" s="14">
        <v>0.24995280094011299</v>
      </c>
      <c r="BU411" s="14"/>
      <c r="BV411" s="14">
        <v>0.183194976780476</v>
      </c>
      <c r="BW411" s="14">
        <v>0.25531628434758502</v>
      </c>
      <c r="BX411" s="14"/>
      <c r="BY411" s="14">
        <v>0.19072068356296201</v>
      </c>
      <c r="BZ411" s="14">
        <v>0.25263756689449501</v>
      </c>
      <c r="CA411" s="14"/>
      <c r="CB411" s="14">
        <v>0.225949456777774</v>
      </c>
      <c r="CC411" s="14">
        <v>0.26542543100571397</v>
      </c>
    </row>
    <row r="412" spans="2:81" x14ac:dyDescent="0.3">
      <c r="B412" t="s">
        <v>255</v>
      </c>
      <c r="C412" s="14">
        <v>0.18130490613754699</v>
      </c>
      <c r="D412" s="14">
        <v>0.15584667194922999</v>
      </c>
      <c r="E412" s="14">
        <v>0.20454464325313901</v>
      </c>
      <c r="F412" s="14"/>
      <c r="G412" s="14">
        <v>0.16228858328377599</v>
      </c>
      <c r="H412" s="14">
        <v>0.163069022331402</v>
      </c>
      <c r="I412" s="14">
        <v>0.148562186056305</v>
      </c>
      <c r="J412" s="14">
        <v>0.194875100252446</v>
      </c>
      <c r="K412" s="14">
        <v>0.15574514608677401</v>
      </c>
      <c r="L412" s="14">
        <v>0.32901548264980401</v>
      </c>
      <c r="M412" s="14"/>
      <c r="N412" s="14">
        <v>0.11751507230163501</v>
      </c>
      <c r="O412" s="14">
        <v>0.15393559633007101</v>
      </c>
      <c r="P412" s="14">
        <v>0.208231037363971</v>
      </c>
      <c r="Q412" s="14">
        <v>0.25545189104744398</v>
      </c>
      <c r="R412" s="14"/>
      <c r="S412" s="14">
        <v>0.100134895874265</v>
      </c>
      <c r="T412" s="14">
        <v>5.1598151580910898E-2</v>
      </c>
      <c r="U412" s="14">
        <v>0.14711885311784401</v>
      </c>
      <c r="V412" s="14">
        <v>0.216343362967367</v>
      </c>
      <c r="W412" s="14">
        <v>0.28521483478288401</v>
      </c>
      <c r="X412" s="14">
        <v>0.136576064540122</v>
      </c>
      <c r="Y412" s="14">
        <v>0.16480890370208201</v>
      </c>
      <c r="Z412" s="14">
        <v>0.48081502070195098</v>
      </c>
      <c r="AA412" s="14">
        <v>0.25287776666807099</v>
      </c>
      <c r="AB412" s="14">
        <v>0.227816310653954</v>
      </c>
      <c r="AC412" s="14">
        <v>0.15202644025734799</v>
      </c>
      <c r="AD412" s="14">
        <v>0</v>
      </c>
      <c r="AE412" s="14"/>
      <c r="AF412" s="14">
        <v>0.16307064776542901</v>
      </c>
      <c r="AG412" s="14">
        <v>0.162943185596021</v>
      </c>
      <c r="AH412" s="14">
        <v>0.13661998932709399</v>
      </c>
      <c r="AI412" s="14">
        <v>0.234323924363427</v>
      </c>
      <c r="AJ412" s="14">
        <v>0.10869821321869</v>
      </c>
      <c r="AK412" s="14">
        <v>0.335711596922529</v>
      </c>
      <c r="AL412" s="14"/>
      <c r="AM412" s="14">
        <v>0.17935841903910901</v>
      </c>
      <c r="AN412" s="14">
        <v>0.32466723577821699</v>
      </c>
      <c r="AO412" s="14">
        <v>8.8914135179648607E-2</v>
      </c>
      <c r="AP412" s="14">
        <v>0.19595445833269701</v>
      </c>
      <c r="AQ412" s="14">
        <v>0</v>
      </c>
      <c r="AR412" s="14"/>
      <c r="AS412" s="14">
        <v>0.17383482738721101</v>
      </c>
      <c r="AT412" s="14">
        <v>0.59104336431230997</v>
      </c>
      <c r="AU412" s="14"/>
      <c r="AV412" s="14">
        <v>0.117600990527042</v>
      </c>
      <c r="AW412" s="14">
        <v>0.176633823388857</v>
      </c>
      <c r="AX412" s="14">
        <v>0.24637013374102501</v>
      </c>
      <c r="AY412" s="14"/>
      <c r="AZ412" s="14">
        <v>0.124218266616967</v>
      </c>
      <c r="BA412" s="14">
        <v>0</v>
      </c>
      <c r="BB412" s="14">
        <v>0.221139290989533</v>
      </c>
      <c r="BC412" s="14"/>
      <c r="BD412" s="14">
        <v>0.13861887331497999</v>
      </c>
      <c r="BE412" s="14">
        <v>0.23173678542771101</v>
      </c>
      <c r="BF412" s="14"/>
      <c r="BG412" s="14">
        <v>0.10187905447019099</v>
      </c>
      <c r="BH412" s="14">
        <v>0.208003446737244</v>
      </c>
      <c r="BI412" s="14"/>
      <c r="BJ412" s="14">
        <v>0.14988888134021799</v>
      </c>
      <c r="BK412" s="14">
        <v>0.184978723250037</v>
      </c>
      <c r="BL412" s="14"/>
      <c r="BM412" s="14">
        <v>0.15582494745397099</v>
      </c>
      <c r="BN412" s="14">
        <v>0.186678647642429</v>
      </c>
      <c r="BO412" s="14"/>
      <c r="BP412" s="14">
        <v>0.12956282913331299</v>
      </c>
      <c r="BQ412" s="14">
        <v>0.20155105898240999</v>
      </c>
      <c r="BR412" s="14"/>
      <c r="BS412" s="14">
        <v>0.131779970017878</v>
      </c>
      <c r="BT412" s="14">
        <v>0.223564222327365</v>
      </c>
      <c r="BU412" s="14"/>
      <c r="BV412" s="14">
        <v>8.3441572667876301E-2</v>
      </c>
      <c r="BW412" s="14">
        <v>0.14843759786537</v>
      </c>
      <c r="BX412" s="14"/>
      <c r="BY412" s="14">
        <v>0.13164203552739301</v>
      </c>
      <c r="BZ412" s="14">
        <v>0.19186588676645899</v>
      </c>
      <c r="CA412" s="14"/>
      <c r="CB412" s="14">
        <v>0.19607670208314501</v>
      </c>
      <c r="CC412" s="14">
        <v>0.17338377386815801</v>
      </c>
    </row>
    <row r="413" spans="2:81" x14ac:dyDescent="0.3">
      <c r="B413" t="s">
        <v>106</v>
      </c>
      <c r="C413" s="14">
        <v>2.2434827215614201E-2</v>
      </c>
      <c r="D413" s="14">
        <v>1.0144203172612901E-2</v>
      </c>
      <c r="E413" s="14">
        <v>3.59035994598636E-2</v>
      </c>
      <c r="F413" s="14"/>
      <c r="G413" s="14">
        <v>1.9067625206715899E-2</v>
      </c>
      <c r="H413" s="14">
        <v>2.2516115210792099E-2</v>
      </c>
      <c r="I413" s="14">
        <v>0</v>
      </c>
      <c r="J413" s="14">
        <v>5.8391642121895598E-2</v>
      </c>
      <c r="K413" s="14">
        <v>0</v>
      </c>
      <c r="L413" s="14">
        <v>4.8299730209392398E-2</v>
      </c>
      <c r="M413" s="14"/>
      <c r="N413" s="14">
        <v>1.6740759250301E-2</v>
      </c>
      <c r="O413" s="14">
        <v>1.04834226462024E-2</v>
      </c>
      <c r="P413" s="14">
        <v>2.0012369378278601E-2</v>
      </c>
      <c r="Q413" s="14">
        <v>4.4004484423831799E-2</v>
      </c>
      <c r="R413" s="14"/>
      <c r="S413" s="14">
        <v>1.4142645244273101E-2</v>
      </c>
      <c r="T413" s="14">
        <v>5.3165418902324103E-2</v>
      </c>
      <c r="U413" s="14">
        <v>5.7980041719187997E-2</v>
      </c>
      <c r="V413" s="14">
        <v>0</v>
      </c>
      <c r="W413" s="14">
        <v>3.6649465412687099E-2</v>
      </c>
      <c r="X413" s="14">
        <v>0</v>
      </c>
      <c r="Y413" s="14">
        <v>3.1709696872679501E-2</v>
      </c>
      <c r="Z413" s="14">
        <v>0</v>
      </c>
      <c r="AA413" s="14">
        <v>2.2199342258532699E-2</v>
      </c>
      <c r="AB413" s="14">
        <v>2.7173204026592099E-2</v>
      </c>
      <c r="AC413" s="14">
        <v>0</v>
      </c>
      <c r="AD413" s="14">
        <v>0</v>
      </c>
      <c r="AE413" s="14"/>
      <c r="AF413" s="14">
        <v>8.0588359927585996E-3</v>
      </c>
      <c r="AG413" s="14">
        <v>1.86852287020281E-2</v>
      </c>
      <c r="AH413" s="14">
        <v>0</v>
      </c>
      <c r="AI413" s="14">
        <v>1.6051630930762999E-2</v>
      </c>
      <c r="AJ413" s="14">
        <v>4.80224405453211E-2</v>
      </c>
      <c r="AK413" s="14">
        <v>6.9588803936184301E-2</v>
      </c>
      <c r="AL413" s="14"/>
      <c r="AM413" s="14">
        <v>7.5453493567656599E-2</v>
      </c>
      <c r="AN413" s="14">
        <v>2.4203141746730699E-2</v>
      </c>
      <c r="AO413" s="14">
        <v>8.5080754201838395E-3</v>
      </c>
      <c r="AP413" s="14">
        <v>1.1733988776802999E-2</v>
      </c>
      <c r="AQ413" s="14">
        <v>0</v>
      </c>
      <c r="AR413" s="14"/>
      <c r="AS413" s="14">
        <v>2.2843844047466901E-2</v>
      </c>
      <c r="AT413" s="14">
        <v>0</v>
      </c>
      <c r="AU413" s="14"/>
      <c r="AV413" s="14">
        <v>1.1841730494991499E-2</v>
      </c>
      <c r="AW413" s="14">
        <v>0</v>
      </c>
      <c r="AX413" s="14">
        <v>3.9129858140482303E-2</v>
      </c>
      <c r="AY413" s="14"/>
      <c r="AZ413" s="14">
        <v>0</v>
      </c>
      <c r="BA413" s="14">
        <v>0</v>
      </c>
      <c r="BB413" s="14">
        <v>2.18692899070911E-2</v>
      </c>
      <c r="BC413" s="14"/>
      <c r="BD413" s="14">
        <v>2.2397634265386199E-2</v>
      </c>
      <c r="BE413" s="14">
        <v>2.2478769232529699E-2</v>
      </c>
      <c r="BF413" s="14"/>
      <c r="BG413" s="14">
        <v>1.03905217947322E-2</v>
      </c>
      <c r="BH413" s="14">
        <v>2.6483450812643101E-2</v>
      </c>
      <c r="BI413" s="14"/>
      <c r="BJ413" s="14">
        <v>0</v>
      </c>
      <c r="BK413" s="14">
        <v>2.6257642332800299E-2</v>
      </c>
      <c r="BL413" s="14"/>
      <c r="BM413" s="14">
        <v>3.2396794079261999E-2</v>
      </c>
      <c r="BN413" s="14">
        <v>2.09299526577937E-2</v>
      </c>
      <c r="BO413" s="14"/>
      <c r="BP413" s="14">
        <v>3.8144109080362802E-2</v>
      </c>
      <c r="BQ413" s="14">
        <v>1.7770285182862802E-2</v>
      </c>
      <c r="BR413" s="14"/>
      <c r="BS413" s="14">
        <v>1.50764241147711E-2</v>
      </c>
      <c r="BT413" s="14">
        <v>2.8713706254231901E-2</v>
      </c>
      <c r="BU413" s="14"/>
      <c r="BV413" s="14">
        <v>1.6472599138903799E-2</v>
      </c>
      <c r="BW413" s="14">
        <v>1.45952959591649E-2</v>
      </c>
      <c r="BX413" s="14"/>
      <c r="BY413" s="14">
        <v>0</v>
      </c>
      <c r="BZ413" s="14">
        <v>2.6337869129204199E-2</v>
      </c>
      <c r="CA413" s="14"/>
      <c r="CB413" s="14">
        <v>2.1863042286472501E-2</v>
      </c>
      <c r="CC413" s="14">
        <v>2.3935220989703802E-2</v>
      </c>
    </row>
    <row r="414" spans="2:81" x14ac:dyDescent="0.3">
      <c r="B414" t="s">
        <v>127</v>
      </c>
      <c r="C414" s="14">
        <v>0.30431777916770097</v>
      </c>
      <c r="D414" s="14">
        <v>0.31784015222852902</v>
      </c>
      <c r="E414" s="14">
        <v>0.291270834067758</v>
      </c>
      <c r="F414" s="14"/>
      <c r="G414" s="14">
        <v>0.241430797724666</v>
      </c>
      <c r="H414" s="14">
        <v>0.444595263986308</v>
      </c>
      <c r="I414" s="14">
        <v>0.36118883191574203</v>
      </c>
      <c r="J414" s="14">
        <v>0.24337750393021601</v>
      </c>
      <c r="K414" s="14">
        <v>0.261636259488357</v>
      </c>
      <c r="L414" s="14">
        <v>0.16454548414134301</v>
      </c>
      <c r="M414" s="14"/>
      <c r="N414" s="14">
        <v>0.39752477692524502</v>
      </c>
      <c r="O414" s="14">
        <v>0.28642269198059001</v>
      </c>
      <c r="P414" s="14">
        <v>0.30109104520076702</v>
      </c>
      <c r="Q414" s="14">
        <v>0.22249741094143699</v>
      </c>
      <c r="R414" s="14"/>
      <c r="S414" s="14">
        <v>0.41739790003907401</v>
      </c>
      <c r="T414" s="14">
        <v>0.31011411670022998</v>
      </c>
      <c r="U414" s="14">
        <v>0.23428241950579901</v>
      </c>
      <c r="V414" s="14">
        <v>0.20719740674398701</v>
      </c>
      <c r="W414" s="14">
        <v>0.28072864097571698</v>
      </c>
      <c r="X414" s="14">
        <v>0.43966158326179999</v>
      </c>
      <c r="Y414" s="14">
        <v>0.238716709995419</v>
      </c>
      <c r="Z414" s="14">
        <v>0.14781360153717399</v>
      </c>
      <c r="AA414" s="14">
        <v>0.25471064222873901</v>
      </c>
      <c r="AB414" s="14">
        <v>0.23427517070805601</v>
      </c>
      <c r="AC414" s="14">
        <v>0.397727860416483</v>
      </c>
      <c r="AD414" s="14">
        <v>1</v>
      </c>
      <c r="AE414" s="14"/>
      <c r="AF414" s="14">
        <v>0.35932752563458797</v>
      </c>
      <c r="AG414" s="14">
        <v>0.269679979965323</v>
      </c>
      <c r="AH414" s="14">
        <v>0.33571438008833199</v>
      </c>
      <c r="AI414" s="14">
        <v>0.353165008934689</v>
      </c>
      <c r="AJ414" s="14">
        <v>0.19933754790578601</v>
      </c>
      <c r="AK414" s="14">
        <v>0.164649464807197</v>
      </c>
      <c r="AL414" s="14"/>
      <c r="AM414" s="14">
        <v>0.30426965080359802</v>
      </c>
      <c r="AN414" s="14">
        <v>0.13888793493443599</v>
      </c>
      <c r="AO414" s="14">
        <v>0.31806928422609898</v>
      </c>
      <c r="AP414" s="14">
        <v>0.38191508420017201</v>
      </c>
      <c r="AQ414" s="14">
        <v>0.56977174342957304</v>
      </c>
      <c r="AR414" s="14"/>
      <c r="AS414" s="14">
        <v>0.30494479206425901</v>
      </c>
      <c r="AT414" s="14">
        <v>0.269925732433273</v>
      </c>
      <c r="AU414" s="14"/>
      <c r="AV414" s="14">
        <v>0.42770733186541099</v>
      </c>
      <c r="AW414" s="14">
        <v>0.38421954929480501</v>
      </c>
      <c r="AX414" s="14">
        <v>0.15842302573373901</v>
      </c>
      <c r="AY414" s="14"/>
      <c r="AZ414" s="14">
        <v>0.44345873320912799</v>
      </c>
      <c r="BA414" s="14">
        <v>0.62937248975965498</v>
      </c>
      <c r="BB414" s="14">
        <v>0.25284779874684599</v>
      </c>
      <c r="BC414" s="14"/>
      <c r="BD414" s="14">
        <v>0.34203938796083899</v>
      </c>
      <c r="BE414" s="14">
        <v>0.25975117282145399</v>
      </c>
      <c r="BF414" s="14"/>
      <c r="BG414" s="14">
        <v>0.43379797918660001</v>
      </c>
      <c r="BH414" s="14">
        <v>0.26079375890866102</v>
      </c>
      <c r="BI414" s="14"/>
      <c r="BJ414" s="14">
        <v>0.36882280689424701</v>
      </c>
      <c r="BK414" s="14">
        <v>0.292822815206295</v>
      </c>
      <c r="BL414" s="14"/>
      <c r="BM414" s="14">
        <v>0.35334113173683002</v>
      </c>
      <c r="BN414" s="14">
        <v>0.29461404045586298</v>
      </c>
      <c r="BO414" s="14"/>
      <c r="BP414" s="14">
        <v>0.3032647802572</v>
      </c>
      <c r="BQ414" s="14">
        <v>0.30744613123347098</v>
      </c>
      <c r="BR414" s="14"/>
      <c r="BS414" s="14">
        <v>0.35065824808566898</v>
      </c>
      <c r="BT414" s="14">
        <v>0.26477574879219601</v>
      </c>
      <c r="BU414" s="14"/>
      <c r="BV414" s="14">
        <v>0.45930984988914397</v>
      </c>
      <c r="BW414" s="14">
        <v>0.31321642032354102</v>
      </c>
      <c r="BX414" s="14"/>
      <c r="BY414" s="14">
        <v>0.40425333305227201</v>
      </c>
      <c r="BZ414" s="14">
        <v>0.28715631378942702</v>
      </c>
      <c r="CA414" s="14"/>
      <c r="CB414" s="14">
        <v>0.29896044590119902</v>
      </c>
      <c r="CC414" s="14">
        <v>0.30407097758881302</v>
      </c>
    </row>
    <row r="415" spans="2:81" x14ac:dyDescent="0.3">
      <c r="B415" t="s">
        <v>256</v>
      </c>
      <c r="C415" s="14">
        <v>0.42521687508538802</v>
      </c>
      <c r="D415" s="14">
        <v>0.37954578334350503</v>
      </c>
      <c r="E415" s="14">
        <v>0.47172179178975598</v>
      </c>
      <c r="F415" s="14"/>
      <c r="G415" s="14">
        <v>0.42917187934776002</v>
      </c>
      <c r="H415" s="14">
        <v>0.32337418271992102</v>
      </c>
      <c r="I415" s="14">
        <v>0.38137773637383798</v>
      </c>
      <c r="J415" s="14">
        <v>0.44311610292885401</v>
      </c>
      <c r="K415" s="14">
        <v>0.536172358532372</v>
      </c>
      <c r="L415" s="14">
        <v>0.58979616361186404</v>
      </c>
      <c r="M415" s="14"/>
      <c r="N415" s="14">
        <v>0.34383968230452799</v>
      </c>
      <c r="O415" s="14">
        <v>0.441911821206036</v>
      </c>
      <c r="P415" s="14">
        <v>0.44863757074836103</v>
      </c>
      <c r="Q415" s="14">
        <v>0.48164709298181002</v>
      </c>
      <c r="R415" s="14"/>
      <c r="S415" s="14">
        <v>0.27430402802737802</v>
      </c>
      <c r="T415" s="14">
        <v>0.33985759266900001</v>
      </c>
      <c r="U415" s="14">
        <v>0.53397668563936196</v>
      </c>
      <c r="V415" s="14">
        <v>0.487097500746141</v>
      </c>
      <c r="W415" s="14">
        <v>0.465124320819085</v>
      </c>
      <c r="X415" s="14">
        <v>0.294582844277196</v>
      </c>
      <c r="Y415" s="14">
        <v>0.35974069271868298</v>
      </c>
      <c r="Z415" s="14">
        <v>0.74595160952865902</v>
      </c>
      <c r="AA415" s="14">
        <v>0.53200155135141702</v>
      </c>
      <c r="AB415" s="14">
        <v>0.51387232552620898</v>
      </c>
      <c r="AC415" s="14">
        <v>0.40051221035679702</v>
      </c>
      <c r="AD415" s="14">
        <v>0</v>
      </c>
      <c r="AE415" s="14"/>
      <c r="AF415" s="14">
        <v>0.37797766578035802</v>
      </c>
      <c r="AG415" s="14">
        <v>0.463456235073964</v>
      </c>
      <c r="AH415" s="14">
        <v>0.44976223873722398</v>
      </c>
      <c r="AI415" s="14">
        <v>0.359420209773194</v>
      </c>
      <c r="AJ415" s="14">
        <v>0.374981161332827</v>
      </c>
      <c r="AK415" s="14">
        <v>0.64070613075662197</v>
      </c>
      <c r="AL415" s="14"/>
      <c r="AM415" s="14">
        <v>0.42817997864921697</v>
      </c>
      <c r="AN415" s="14">
        <v>0.54505340889804998</v>
      </c>
      <c r="AO415" s="14">
        <v>0.37402638338195199</v>
      </c>
      <c r="AP415" s="14">
        <v>0.38941510031832</v>
      </c>
      <c r="AQ415" s="14">
        <v>8.3547233432128803E-2</v>
      </c>
      <c r="AR415" s="14"/>
      <c r="AS415" s="14">
        <v>0.41965891809105899</v>
      </c>
      <c r="AT415" s="14">
        <v>0.730074267566727</v>
      </c>
      <c r="AU415" s="14"/>
      <c r="AV415" s="14">
        <v>0.30146990824606501</v>
      </c>
      <c r="AW415" s="14">
        <v>0.31422101803479002</v>
      </c>
      <c r="AX415" s="14">
        <v>0.57777476719341303</v>
      </c>
      <c r="AY415" s="14"/>
      <c r="AZ415" s="14">
        <v>0.30632086993271102</v>
      </c>
      <c r="BA415" s="14">
        <v>0.181159210896463</v>
      </c>
      <c r="BB415" s="14">
        <v>0.38604382626205502</v>
      </c>
      <c r="BC415" s="14"/>
      <c r="BD415" s="14">
        <v>0.36757697072782203</v>
      </c>
      <c r="BE415" s="14">
        <v>0.49331616908491199</v>
      </c>
      <c r="BF415" s="14"/>
      <c r="BG415" s="14">
        <v>0.290375048799766</v>
      </c>
      <c r="BH415" s="14">
        <v>0.470543174999697</v>
      </c>
      <c r="BI415" s="14"/>
      <c r="BJ415" s="14">
        <v>0.40461695257274999</v>
      </c>
      <c r="BK415" s="14">
        <v>0.42534693437234</v>
      </c>
      <c r="BL415" s="14"/>
      <c r="BM415" s="14">
        <v>0.32166880527963299</v>
      </c>
      <c r="BN415" s="14">
        <v>0.44055146710864002</v>
      </c>
      <c r="BO415" s="14"/>
      <c r="BP415" s="14">
        <v>0.38929277412559998</v>
      </c>
      <c r="BQ415" s="14">
        <v>0.42601864514936799</v>
      </c>
      <c r="BR415" s="14"/>
      <c r="BS415" s="14">
        <v>0.36861251020300201</v>
      </c>
      <c r="BT415" s="14">
        <v>0.47351702326747802</v>
      </c>
      <c r="BU415" s="14"/>
      <c r="BV415" s="14">
        <v>0.26663654944835202</v>
      </c>
      <c r="BW415" s="14">
        <v>0.403753882212955</v>
      </c>
      <c r="BX415" s="14"/>
      <c r="BY415" s="14">
        <v>0.32236271909035602</v>
      </c>
      <c r="BZ415" s="14">
        <v>0.44450345366095401</v>
      </c>
      <c r="CA415" s="14"/>
      <c r="CB415" s="14">
        <v>0.42202615886091799</v>
      </c>
      <c r="CC415" s="14">
        <v>0.43880920487387198</v>
      </c>
    </row>
    <row r="416" spans="2:81" x14ac:dyDescent="0.3">
      <c r="B416" t="s">
        <v>93</v>
      </c>
      <c r="C416" s="14">
        <v>-0.12089909591768699</v>
      </c>
      <c r="D416" s="14">
        <v>-6.1705631114976102E-2</v>
      </c>
      <c r="E416" s="14">
        <v>-0.18045095772199801</v>
      </c>
      <c r="F416" s="14"/>
      <c r="G416" s="14">
        <v>-0.187741081623094</v>
      </c>
      <c r="H416" s="14">
        <v>0.121221081266387</v>
      </c>
      <c r="I416" s="14">
        <v>-2.0188904458096301E-2</v>
      </c>
      <c r="J416" s="14">
        <v>-0.19973859899863899</v>
      </c>
      <c r="K416" s="14">
        <v>-0.27453609904401599</v>
      </c>
      <c r="L416" s="14">
        <v>-0.42525067947052098</v>
      </c>
      <c r="M416" s="14"/>
      <c r="N416" s="14">
        <v>5.3685094620716099E-2</v>
      </c>
      <c r="O416" s="14">
        <v>-0.155489129225446</v>
      </c>
      <c r="P416" s="14">
        <v>-0.14754652554759401</v>
      </c>
      <c r="Q416" s="14">
        <v>-0.25914968204037298</v>
      </c>
      <c r="R416" s="14"/>
      <c r="S416" s="14">
        <v>0.14309387201169599</v>
      </c>
      <c r="T416" s="14">
        <v>-2.974347596877E-2</v>
      </c>
      <c r="U416" s="14">
        <v>-0.29969426613356298</v>
      </c>
      <c r="V416" s="14">
        <v>-0.27990009400215399</v>
      </c>
      <c r="W416" s="14">
        <v>-0.18439567984336799</v>
      </c>
      <c r="X416" s="14">
        <v>0.14507873898460399</v>
      </c>
      <c r="Y416" s="14">
        <v>-0.12102398272326401</v>
      </c>
      <c r="Z416" s="14">
        <v>-0.59813800799148498</v>
      </c>
      <c r="AA416" s="14">
        <v>-0.27729090912267801</v>
      </c>
      <c r="AB416" s="14">
        <v>-0.279597154818153</v>
      </c>
      <c r="AC416" s="14">
        <v>-2.7843499403144602E-3</v>
      </c>
      <c r="AD416" s="14">
        <v>1</v>
      </c>
      <c r="AE416" s="14"/>
      <c r="AF416" s="14">
        <v>-1.8650140145770201E-2</v>
      </c>
      <c r="AG416" s="14">
        <v>-0.19377625510863999</v>
      </c>
      <c r="AH416" s="14">
        <v>-0.114047858648892</v>
      </c>
      <c r="AI416" s="14">
        <v>-6.2552008385047802E-3</v>
      </c>
      <c r="AJ416" s="14">
        <v>-0.17564361342704099</v>
      </c>
      <c r="AK416" s="14">
        <v>-0.47605666594942497</v>
      </c>
      <c r="AL416" s="14"/>
      <c r="AM416" s="14">
        <v>-0.12391032784561801</v>
      </c>
      <c r="AN416" s="14">
        <v>-0.40616547396361402</v>
      </c>
      <c r="AO416" s="14">
        <v>-5.5957099155852501E-2</v>
      </c>
      <c r="AP416" s="14">
        <v>-7.5000161181479896E-3</v>
      </c>
      <c r="AQ416" s="14">
        <v>0.48622450999744399</v>
      </c>
      <c r="AR416" s="14"/>
      <c r="AS416" s="14">
        <v>-0.11471412602680001</v>
      </c>
      <c r="AT416" s="14">
        <v>-0.46014853513345499</v>
      </c>
      <c r="AU416" s="14"/>
      <c r="AV416" s="14">
        <v>0.12623742361934601</v>
      </c>
      <c r="AW416" s="14">
        <v>6.9998531260015096E-2</v>
      </c>
      <c r="AX416" s="14">
        <v>-0.41935174145967302</v>
      </c>
      <c r="AY416" s="14"/>
      <c r="AZ416" s="14">
        <v>0.137137863276417</v>
      </c>
      <c r="BA416" s="14">
        <v>0.44821327886319201</v>
      </c>
      <c r="BB416" s="14">
        <v>-0.13319602751520901</v>
      </c>
      <c r="BC416" s="14"/>
      <c r="BD416" s="14">
        <v>-2.55375827669834E-2</v>
      </c>
      <c r="BE416" s="14">
        <v>-0.233564996263458</v>
      </c>
      <c r="BF416" s="14"/>
      <c r="BG416" s="14">
        <v>0.14342293038683401</v>
      </c>
      <c r="BH416" s="14">
        <v>-0.20974941609103501</v>
      </c>
      <c r="BI416" s="14"/>
      <c r="BJ416" s="14">
        <v>-3.5794145678503302E-2</v>
      </c>
      <c r="BK416" s="14">
        <v>-0.13252411916604501</v>
      </c>
      <c r="BL416" s="14"/>
      <c r="BM416" s="14">
        <v>3.1672326457196802E-2</v>
      </c>
      <c r="BN416" s="14">
        <v>-0.14593742665277701</v>
      </c>
      <c r="BO416" s="14"/>
      <c r="BP416" s="14">
        <v>-8.6027993868400404E-2</v>
      </c>
      <c r="BQ416" s="14">
        <v>-0.118572513915898</v>
      </c>
      <c r="BR416" s="14"/>
      <c r="BS416" s="14">
        <v>-1.7954262117332798E-2</v>
      </c>
      <c r="BT416" s="14">
        <v>-0.20874127447528201</v>
      </c>
      <c r="BU416" s="14"/>
      <c r="BV416" s="14">
        <v>0.19267330044079201</v>
      </c>
      <c r="BW416" s="14">
        <v>-9.0537461889413404E-2</v>
      </c>
      <c r="BX416" s="14"/>
      <c r="BY416" s="14">
        <v>8.1890613961916506E-2</v>
      </c>
      <c r="BZ416" s="14">
        <v>-0.15734713987152699</v>
      </c>
      <c r="CA416" s="14"/>
      <c r="CB416" s="14">
        <v>-0.12306571295971901</v>
      </c>
      <c r="CC416" s="14">
        <v>-0.13473822728505899</v>
      </c>
    </row>
    <row r="417" spans="2:81" x14ac:dyDescent="0.3">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c r="BY417" s="14"/>
      <c r="BZ417" s="14"/>
      <c r="CA417" s="14"/>
      <c r="CB417" s="14"/>
      <c r="CC417" s="14"/>
    </row>
    <row r="418" spans="2:81" x14ac:dyDescent="0.3">
      <c r="B418" s="6" t="s">
        <v>266</v>
      </c>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c r="BY418" s="14"/>
      <c r="BZ418" s="14"/>
      <c r="CA418" s="14"/>
      <c r="CB418" s="14"/>
      <c r="CC418" s="14"/>
    </row>
    <row r="419" spans="2:81" x14ac:dyDescent="0.3">
      <c r="B419" s="24" t="s">
        <v>198</v>
      </c>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c r="BS419" s="14"/>
      <c r="BT419" s="14"/>
      <c r="BU419" s="14"/>
      <c r="BV419" s="14"/>
      <c r="BW419" s="14"/>
      <c r="BX419" s="14"/>
      <c r="BY419" s="14"/>
      <c r="BZ419" s="14"/>
      <c r="CA419" s="14"/>
      <c r="CB419" s="14"/>
      <c r="CC419" s="14"/>
    </row>
    <row r="420" spans="2:81" x14ac:dyDescent="0.3">
      <c r="B420" t="s">
        <v>123</v>
      </c>
      <c r="C420" s="14">
        <v>0.277290202666026</v>
      </c>
      <c r="D420" s="14">
        <v>0.26572079526044301</v>
      </c>
      <c r="E420" s="14">
        <v>0.29134809271156797</v>
      </c>
      <c r="F420" s="14"/>
      <c r="G420" s="14">
        <v>0.30171327617391303</v>
      </c>
      <c r="H420" s="14">
        <v>0.284036085619643</v>
      </c>
      <c r="I420" s="14">
        <v>0.31225766030610302</v>
      </c>
      <c r="J420" s="14">
        <v>0.20906823398219501</v>
      </c>
      <c r="K420" s="14">
        <v>0.202706225485002</v>
      </c>
      <c r="L420" s="14">
        <v>0.286906238240837</v>
      </c>
      <c r="M420" s="14"/>
      <c r="N420" s="14">
        <v>0.36109375331016302</v>
      </c>
      <c r="O420" s="14">
        <v>0.200447672175977</v>
      </c>
      <c r="P420" s="14">
        <v>0.25771643866687999</v>
      </c>
      <c r="Q420" s="14">
        <v>0.28346791248389303</v>
      </c>
      <c r="R420" s="14"/>
      <c r="S420" s="14">
        <v>0.31879677967377501</v>
      </c>
      <c r="T420" s="14">
        <v>0.18637978447609599</v>
      </c>
      <c r="U420" s="14">
        <v>0.32354494512950399</v>
      </c>
      <c r="V420" s="14">
        <v>0.23456801532958699</v>
      </c>
      <c r="W420" s="14">
        <v>0.33944010936534602</v>
      </c>
      <c r="X420" s="14">
        <v>0.26611926157960802</v>
      </c>
      <c r="Y420" s="14">
        <v>0.20312190209407399</v>
      </c>
      <c r="Z420" s="14">
        <v>0.14640709709083599</v>
      </c>
      <c r="AA420" s="14">
        <v>0.32255943101669399</v>
      </c>
      <c r="AB420" s="14">
        <v>0.28097683575026899</v>
      </c>
      <c r="AC420" s="14">
        <v>0.25413891027760799</v>
      </c>
      <c r="AD420" s="14">
        <v>0.686781372434352</v>
      </c>
      <c r="AE420" s="14"/>
      <c r="AF420" s="14">
        <v>0.33771018378922302</v>
      </c>
      <c r="AG420" s="14">
        <v>0.270510955371768</v>
      </c>
      <c r="AH420" s="14">
        <v>0.26575173548042802</v>
      </c>
      <c r="AI420" s="14">
        <v>0.20866926439049299</v>
      </c>
      <c r="AJ420" s="14">
        <v>0.23466350360372101</v>
      </c>
      <c r="AK420" s="14">
        <v>0.202523085107917</v>
      </c>
      <c r="AL420" s="14"/>
      <c r="AM420" s="14">
        <v>0.32464951480749299</v>
      </c>
      <c r="AN420" s="14">
        <v>0.21121772489166399</v>
      </c>
      <c r="AO420" s="14">
        <v>0.25554471227438802</v>
      </c>
      <c r="AP420" s="14">
        <v>0.32609495313520098</v>
      </c>
      <c r="AQ420" s="14">
        <v>0.54301407136655899</v>
      </c>
      <c r="AR420" s="14"/>
      <c r="AS420" s="14">
        <v>0.27706415591384598</v>
      </c>
      <c r="AT420" s="14">
        <v>0.28968900739210102</v>
      </c>
      <c r="AU420" s="14"/>
      <c r="AV420" s="14">
        <v>0.36316114334849398</v>
      </c>
      <c r="AW420" s="14">
        <v>0.24880814430050099</v>
      </c>
      <c r="AX420" s="14">
        <v>0.20615013564642501</v>
      </c>
      <c r="AY420" s="14"/>
      <c r="AZ420" s="14">
        <v>0.54003242076881197</v>
      </c>
      <c r="BA420" s="14">
        <v>0.30484691635018002</v>
      </c>
      <c r="BB420" s="14">
        <v>0.222912051598148</v>
      </c>
      <c r="BC420" s="14"/>
      <c r="BD420" s="14">
        <v>0.29330842996037199</v>
      </c>
      <c r="BE420" s="14">
        <v>0.25836529322998802</v>
      </c>
      <c r="BF420" s="14"/>
      <c r="BG420" s="14">
        <v>0.29924223916391102</v>
      </c>
      <c r="BH420" s="14">
        <v>0.26991115257866399</v>
      </c>
      <c r="BI420" s="14"/>
      <c r="BJ420" s="14">
        <v>0.35338787701830698</v>
      </c>
      <c r="BK420" s="14">
        <v>0.25607264990002099</v>
      </c>
      <c r="BL420" s="14"/>
      <c r="BM420" s="14">
        <v>0.32728129128942202</v>
      </c>
      <c r="BN420" s="14">
        <v>0.266924905517266</v>
      </c>
      <c r="BO420" s="14"/>
      <c r="BP420" s="14">
        <v>0.266285250924018</v>
      </c>
      <c r="BQ420" s="14">
        <v>0.29004774458628202</v>
      </c>
      <c r="BR420" s="14"/>
      <c r="BS420" s="14">
        <v>0.296688228977879</v>
      </c>
      <c r="BT420" s="14">
        <v>0.26073798894100098</v>
      </c>
      <c r="BU420" s="14"/>
      <c r="BV420" s="14">
        <v>0.31407180910358201</v>
      </c>
      <c r="BW420" s="14">
        <v>0.29069776954468102</v>
      </c>
      <c r="BX420" s="14"/>
      <c r="BY420" s="14">
        <v>0.323732268075626</v>
      </c>
      <c r="BZ420" s="14">
        <v>0.27393468189478898</v>
      </c>
      <c r="CA420" s="14"/>
      <c r="CB420" s="14">
        <v>0.26868654677570403</v>
      </c>
      <c r="CC420" s="14">
        <v>0.29274666056241899</v>
      </c>
    </row>
    <row r="421" spans="2:81" x14ac:dyDescent="0.3">
      <c r="B421" t="s">
        <v>124</v>
      </c>
      <c r="C421" s="14">
        <v>0.29649425968517701</v>
      </c>
      <c r="D421" s="14">
        <v>0.29115205718079501</v>
      </c>
      <c r="E421" s="14">
        <v>0.29850770961044198</v>
      </c>
      <c r="F421" s="14"/>
      <c r="G421" s="14">
        <v>0.30588683125039401</v>
      </c>
      <c r="H421" s="14">
        <v>0.32637710859484798</v>
      </c>
      <c r="I421" s="14">
        <v>0.247056191765231</v>
      </c>
      <c r="J421" s="14">
        <v>0.23596440501986701</v>
      </c>
      <c r="K421" s="14">
        <v>0.41700109056220702</v>
      </c>
      <c r="L421" s="14">
        <v>0.26344884565384402</v>
      </c>
      <c r="M421" s="14"/>
      <c r="N421" s="14">
        <v>0.22671774821857599</v>
      </c>
      <c r="O421" s="14">
        <v>0.37007224106297798</v>
      </c>
      <c r="P421" s="14">
        <v>0.28749136652461998</v>
      </c>
      <c r="Q421" s="14">
        <v>0.31543995686936799</v>
      </c>
      <c r="R421" s="14"/>
      <c r="S421" s="14">
        <v>0.28703927849724398</v>
      </c>
      <c r="T421" s="14">
        <v>0.359534461731703</v>
      </c>
      <c r="U421" s="14">
        <v>0.26770037611147102</v>
      </c>
      <c r="V421" s="14">
        <v>0.25463281053977799</v>
      </c>
      <c r="W421" s="14">
        <v>0.14455258318772199</v>
      </c>
      <c r="X421" s="14">
        <v>0.368225915196361</v>
      </c>
      <c r="Y421" s="14">
        <v>0.39247120056840501</v>
      </c>
      <c r="Z421" s="14">
        <v>0.43418220986164602</v>
      </c>
      <c r="AA421" s="14">
        <v>0.312069378005634</v>
      </c>
      <c r="AB421" s="14">
        <v>0.26940222895446703</v>
      </c>
      <c r="AC421" s="14">
        <v>0.28994074138805098</v>
      </c>
      <c r="AD421" s="14">
        <v>0</v>
      </c>
      <c r="AE421" s="14"/>
      <c r="AF421" s="14">
        <v>0.29918054341986899</v>
      </c>
      <c r="AG421" s="14">
        <v>0.28208657019232303</v>
      </c>
      <c r="AH421" s="14">
        <v>0.31850595856828801</v>
      </c>
      <c r="AI421" s="14">
        <v>0.27596528706506401</v>
      </c>
      <c r="AJ421" s="14">
        <v>0.33055807279239402</v>
      </c>
      <c r="AK421" s="14">
        <v>0.207589642667874</v>
      </c>
      <c r="AL421" s="14"/>
      <c r="AM421" s="14">
        <v>0.27697564433229899</v>
      </c>
      <c r="AN421" s="14">
        <v>0.349394714145569</v>
      </c>
      <c r="AO421" s="14">
        <v>0.265005936469213</v>
      </c>
      <c r="AP421" s="14">
        <v>0.24507289765809201</v>
      </c>
      <c r="AQ421" s="14">
        <v>0.45698592863344101</v>
      </c>
      <c r="AR421" s="14"/>
      <c r="AS421" s="14">
        <v>0.29686239188393798</v>
      </c>
      <c r="AT421" s="14">
        <v>0.276301979982918</v>
      </c>
      <c r="AU421" s="14"/>
      <c r="AV421" s="14">
        <v>0.24237479758934599</v>
      </c>
      <c r="AW421" s="14">
        <v>0.33204786148254101</v>
      </c>
      <c r="AX421" s="14">
        <v>0.33845031015288601</v>
      </c>
      <c r="AY421" s="14"/>
      <c r="AZ421" s="14">
        <v>0.135830316955283</v>
      </c>
      <c r="BA421" s="14">
        <v>0.38584573907530401</v>
      </c>
      <c r="BB421" s="14">
        <v>0.26045629350646798</v>
      </c>
      <c r="BC421" s="14"/>
      <c r="BD421" s="14">
        <v>0.32668383214962698</v>
      </c>
      <c r="BE421" s="14">
        <v>0.26082645985291197</v>
      </c>
      <c r="BF421" s="14"/>
      <c r="BG421" s="14">
        <v>0.372757437383612</v>
      </c>
      <c r="BH421" s="14">
        <v>0.27085883364566699</v>
      </c>
      <c r="BI421" s="14"/>
      <c r="BJ421" s="14">
        <v>0.28391323678293201</v>
      </c>
      <c r="BK421" s="14">
        <v>0.30221381248548201</v>
      </c>
      <c r="BL421" s="14"/>
      <c r="BM421" s="14">
        <v>0.36286159150539898</v>
      </c>
      <c r="BN421" s="14">
        <v>0.279824606785672</v>
      </c>
      <c r="BO421" s="14"/>
      <c r="BP421" s="14">
        <v>0.33828776749397599</v>
      </c>
      <c r="BQ421" s="14">
        <v>0.28438375980166603</v>
      </c>
      <c r="BR421" s="14"/>
      <c r="BS421" s="14">
        <v>0.32129203717746402</v>
      </c>
      <c r="BT421" s="14">
        <v>0.27533447227385799</v>
      </c>
      <c r="BU421" s="14"/>
      <c r="BV421" s="14">
        <v>0.31651186271755899</v>
      </c>
      <c r="BW421" s="14">
        <v>0.32293930666847898</v>
      </c>
      <c r="BX421" s="14"/>
      <c r="BY421" s="14">
        <v>0.296809482988517</v>
      </c>
      <c r="BZ421" s="14">
        <v>0.29810339247892897</v>
      </c>
      <c r="CA421" s="14"/>
      <c r="CB421" s="14">
        <v>0.28985066782325603</v>
      </c>
      <c r="CC421" s="14">
        <v>0.28755362302682902</v>
      </c>
    </row>
    <row r="422" spans="2:81" x14ac:dyDescent="0.3">
      <c r="B422" t="s">
        <v>125</v>
      </c>
      <c r="C422" s="14">
        <v>0.18956234460368901</v>
      </c>
      <c r="D422" s="14">
        <v>0.21628297592870399</v>
      </c>
      <c r="E422" s="14">
        <v>0.16156377071259301</v>
      </c>
      <c r="F422" s="14"/>
      <c r="G422" s="14">
        <v>0.246624858382964</v>
      </c>
      <c r="H422" s="14">
        <v>0.16973568989576401</v>
      </c>
      <c r="I422" s="14">
        <v>0.12160933803099799</v>
      </c>
      <c r="J422" s="14">
        <v>0.21795138839231401</v>
      </c>
      <c r="K422" s="14">
        <v>0.16137119716002801</v>
      </c>
      <c r="L422" s="14">
        <v>0.20917463008407</v>
      </c>
      <c r="M422" s="14"/>
      <c r="N422" s="14">
        <v>0.16566807816954199</v>
      </c>
      <c r="O422" s="14">
        <v>0.174842965518125</v>
      </c>
      <c r="P422" s="14">
        <v>0.22851866871918899</v>
      </c>
      <c r="Q422" s="14">
        <v>0.17990543900922801</v>
      </c>
      <c r="R422" s="14"/>
      <c r="S422" s="14">
        <v>0.173031405113105</v>
      </c>
      <c r="T422" s="14">
        <v>0.19488620261391901</v>
      </c>
      <c r="U422" s="14">
        <v>0.118144659013867</v>
      </c>
      <c r="V422" s="14">
        <v>0.226282685727898</v>
      </c>
      <c r="W422" s="14">
        <v>0.188053377490842</v>
      </c>
      <c r="X422" s="14">
        <v>0.158694502437631</v>
      </c>
      <c r="Y422" s="14">
        <v>0.16562425972610401</v>
      </c>
      <c r="Z422" s="14">
        <v>5.1445891920687603E-2</v>
      </c>
      <c r="AA422" s="14">
        <v>0.22563240046462901</v>
      </c>
      <c r="AB422" s="14">
        <v>0.25655975854315899</v>
      </c>
      <c r="AC422" s="14">
        <v>0.25405050745834901</v>
      </c>
      <c r="AD422" s="14">
        <v>0.313218627565648</v>
      </c>
      <c r="AE422" s="14"/>
      <c r="AF422" s="14">
        <v>0.18143331790567299</v>
      </c>
      <c r="AG422" s="14">
        <v>0.27640201664228098</v>
      </c>
      <c r="AH422" s="14">
        <v>0.10223022829296401</v>
      </c>
      <c r="AI422" s="14">
        <v>0.141992920455663</v>
      </c>
      <c r="AJ422" s="14">
        <v>0.18583454457940499</v>
      </c>
      <c r="AK422" s="14">
        <v>0.22550435603676</v>
      </c>
      <c r="AL422" s="14"/>
      <c r="AM422" s="14">
        <v>0.13386915615883199</v>
      </c>
      <c r="AN422" s="14">
        <v>0.147592845799877</v>
      </c>
      <c r="AO422" s="14">
        <v>0.228320850839488</v>
      </c>
      <c r="AP422" s="14">
        <v>0.213665832235614</v>
      </c>
      <c r="AQ422" s="14">
        <v>0</v>
      </c>
      <c r="AR422" s="14"/>
      <c r="AS422" s="14">
        <v>0.19007732457943</v>
      </c>
      <c r="AT422" s="14">
        <v>0.16131537314556199</v>
      </c>
      <c r="AU422" s="14"/>
      <c r="AV422" s="14">
        <v>0.20002812002031001</v>
      </c>
      <c r="AW422" s="14">
        <v>0.298520209812698</v>
      </c>
      <c r="AX422" s="14">
        <v>0.158500176846118</v>
      </c>
      <c r="AY422" s="14"/>
      <c r="AZ422" s="14">
        <v>0.184112225356134</v>
      </c>
      <c r="BA422" s="14">
        <v>0.19584944001000801</v>
      </c>
      <c r="BB422" s="14">
        <v>0.25562526398183499</v>
      </c>
      <c r="BC422" s="14"/>
      <c r="BD422" s="14">
        <v>0.17338897563327099</v>
      </c>
      <c r="BE422" s="14">
        <v>0.20867054786590999</v>
      </c>
      <c r="BF422" s="14"/>
      <c r="BG422" s="14">
        <v>0.184762080142474</v>
      </c>
      <c r="BH422" s="14">
        <v>0.19117592573523101</v>
      </c>
      <c r="BI422" s="14"/>
      <c r="BJ422" s="14">
        <v>0.219789920516445</v>
      </c>
      <c r="BK422" s="14">
        <v>0.18809177276764599</v>
      </c>
      <c r="BL422" s="14"/>
      <c r="BM422" s="14">
        <v>0.12580733148711201</v>
      </c>
      <c r="BN422" s="14">
        <v>0.20507174202032</v>
      </c>
      <c r="BO422" s="14"/>
      <c r="BP422" s="14">
        <v>0.14732755421660201</v>
      </c>
      <c r="BQ422" s="14">
        <v>0.19222327570932399</v>
      </c>
      <c r="BR422" s="14"/>
      <c r="BS422" s="14">
        <v>0.20107411554253601</v>
      </c>
      <c r="BT422" s="14">
        <v>0.17973942293784401</v>
      </c>
      <c r="BU422" s="14"/>
      <c r="BV422" s="14">
        <v>0.26365177898733799</v>
      </c>
      <c r="BW422" s="14">
        <v>0.179509572935105</v>
      </c>
      <c r="BX422" s="14"/>
      <c r="BY422" s="14">
        <v>0.18826875390482101</v>
      </c>
      <c r="BZ422" s="14">
        <v>0.18666996191280999</v>
      </c>
      <c r="CA422" s="14"/>
      <c r="CB422" s="14">
        <v>0.186111393524761</v>
      </c>
      <c r="CC422" s="14">
        <v>0.196495285713672</v>
      </c>
    </row>
    <row r="423" spans="2:81" x14ac:dyDescent="0.3">
      <c r="B423" t="s">
        <v>126</v>
      </c>
      <c r="C423" s="14">
        <v>0.143318928033038</v>
      </c>
      <c r="D423" s="14">
        <v>0.15216153202861901</v>
      </c>
      <c r="E423" s="14">
        <v>0.134487375172266</v>
      </c>
      <c r="F423" s="14"/>
      <c r="G423" s="14">
        <v>6.6843687755617706E-2</v>
      </c>
      <c r="H423" s="14">
        <v>0.11991243063120099</v>
      </c>
      <c r="I423" s="14">
        <v>0.24951794151845499</v>
      </c>
      <c r="J423" s="14">
        <v>0.15808924819418099</v>
      </c>
      <c r="K423" s="14">
        <v>0.16852194165378201</v>
      </c>
      <c r="L423" s="14">
        <v>0.14554845442240999</v>
      </c>
      <c r="M423" s="14"/>
      <c r="N423" s="14">
        <v>0.198602450655744</v>
      </c>
      <c r="O423" s="14">
        <v>0.13131178037039801</v>
      </c>
      <c r="P423" s="14">
        <v>0.12810692638123899</v>
      </c>
      <c r="Q423" s="14">
        <v>0.110157958843503</v>
      </c>
      <c r="R423" s="14"/>
      <c r="S423" s="14">
        <v>0.14035559244067</v>
      </c>
      <c r="T423" s="14">
        <v>0.18241237932426399</v>
      </c>
      <c r="U423" s="14">
        <v>0.17472330419572499</v>
      </c>
      <c r="V423" s="14">
        <v>9.3226299228485701E-2</v>
      </c>
      <c r="W423" s="14">
        <v>0.25137132465332701</v>
      </c>
      <c r="X423" s="14">
        <v>7.3488400656879505E-2</v>
      </c>
      <c r="Y423" s="14">
        <v>0.121665794599008</v>
      </c>
      <c r="Z423" s="14">
        <v>0.21134192881868399</v>
      </c>
      <c r="AA423" s="14">
        <v>7.89501025165327E-2</v>
      </c>
      <c r="AB423" s="14">
        <v>0.16588797272551301</v>
      </c>
      <c r="AC423" s="14">
        <v>0.201869840875992</v>
      </c>
      <c r="AD423" s="14">
        <v>0</v>
      </c>
      <c r="AE423" s="14"/>
      <c r="AF423" s="14">
        <v>0.12064279619037301</v>
      </c>
      <c r="AG423" s="14">
        <v>0.11685134953311201</v>
      </c>
      <c r="AH423" s="14">
        <v>0.20120152037307101</v>
      </c>
      <c r="AI423" s="14">
        <v>0.20266210081975</v>
      </c>
      <c r="AJ423" s="14">
        <v>0.162027414274795</v>
      </c>
      <c r="AK423" s="14">
        <v>0.19343411420920101</v>
      </c>
      <c r="AL423" s="14"/>
      <c r="AM423" s="14">
        <v>0.16029017898850201</v>
      </c>
      <c r="AN423" s="14">
        <v>0.111738339331814</v>
      </c>
      <c r="AO423" s="14">
        <v>0.18352867549941199</v>
      </c>
      <c r="AP423" s="14">
        <v>0.154666760928588</v>
      </c>
      <c r="AQ423" s="14">
        <v>0</v>
      </c>
      <c r="AR423" s="14"/>
      <c r="AS423" s="14">
        <v>0.145931823301863</v>
      </c>
      <c r="AT423" s="14">
        <v>0</v>
      </c>
      <c r="AU423" s="14"/>
      <c r="AV423" s="14">
        <v>0.120952606864751</v>
      </c>
      <c r="AW423" s="14">
        <v>9.6505623393713102E-2</v>
      </c>
      <c r="AX423" s="14">
        <v>0.18128630086908601</v>
      </c>
      <c r="AY423" s="14"/>
      <c r="AZ423" s="14">
        <v>7.93421778560916E-2</v>
      </c>
      <c r="BA423" s="14">
        <v>9.5185504705470103E-2</v>
      </c>
      <c r="BB423" s="14">
        <v>0.16548445793102101</v>
      </c>
      <c r="BC423" s="14"/>
      <c r="BD423" s="14">
        <v>0.13703655341395901</v>
      </c>
      <c r="BE423" s="14">
        <v>0.15074130808325201</v>
      </c>
      <c r="BF423" s="14"/>
      <c r="BG423" s="14">
        <v>0.11223518695746799</v>
      </c>
      <c r="BH423" s="14">
        <v>0.15376754779190699</v>
      </c>
      <c r="BI423" s="14"/>
      <c r="BJ423" s="14">
        <v>0.12070884108016799</v>
      </c>
      <c r="BK423" s="14">
        <v>0.15080036997377899</v>
      </c>
      <c r="BL423" s="14"/>
      <c r="BM423" s="14">
        <v>8.6938611016921102E-2</v>
      </c>
      <c r="BN423" s="14">
        <v>0.15391819062515999</v>
      </c>
      <c r="BO423" s="14"/>
      <c r="BP423" s="14">
        <v>0.13888589196481199</v>
      </c>
      <c r="BQ423" s="14">
        <v>0.146099141264347</v>
      </c>
      <c r="BR423" s="14"/>
      <c r="BS423" s="14">
        <v>0.114482610666435</v>
      </c>
      <c r="BT423" s="14">
        <v>0.16792477609310699</v>
      </c>
      <c r="BU423" s="14"/>
      <c r="BV423" s="14">
        <v>8.4164731902924103E-2</v>
      </c>
      <c r="BW423" s="14">
        <v>0.12493028723939199</v>
      </c>
      <c r="BX423" s="14"/>
      <c r="BY423" s="14">
        <v>0.173641705396306</v>
      </c>
      <c r="BZ423" s="14">
        <v>0.13782821561477299</v>
      </c>
      <c r="CA423" s="14"/>
      <c r="CB423" s="14">
        <v>0.14545093302849299</v>
      </c>
      <c r="CC423" s="14">
        <v>0.13886811509740901</v>
      </c>
    </row>
    <row r="424" spans="2:81" x14ac:dyDescent="0.3">
      <c r="B424" t="s">
        <v>255</v>
      </c>
      <c r="C424" s="14">
        <v>6.0650363227755903E-2</v>
      </c>
      <c r="D424" s="14">
        <v>5.0588229497428E-2</v>
      </c>
      <c r="E424" s="14">
        <v>7.1904720658283697E-2</v>
      </c>
      <c r="F424" s="14"/>
      <c r="G424" s="14">
        <v>4.0810046777637297E-2</v>
      </c>
      <c r="H424" s="14">
        <v>7.7422570047752604E-2</v>
      </c>
      <c r="I424" s="14">
        <v>5.62572497452506E-2</v>
      </c>
      <c r="J424" s="14">
        <v>0.114688485998862</v>
      </c>
      <c r="K424" s="14">
        <v>0</v>
      </c>
      <c r="L424" s="14">
        <v>7.0984703422253298E-2</v>
      </c>
      <c r="M424" s="14"/>
      <c r="N424" s="14">
        <v>2.82746062458634E-2</v>
      </c>
      <c r="O424" s="14">
        <v>8.2812666808442695E-2</v>
      </c>
      <c r="P424" s="14">
        <v>5.8454654055384303E-2</v>
      </c>
      <c r="Q424" s="14">
        <v>7.8509716230765303E-2</v>
      </c>
      <c r="R424" s="14"/>
      <c r="S424" s="14">
        <v>3.8213513057578197E-2</v>
      </c>
      <c r="T424" s="14">
        <v>0</v>
      </c>
      <c r="U424" s="14">
        <v>5.9202115710866601E-2</v>
      </c>
      <c r="V424" s="14">
        <v>0.14492298189403199</v>
      </c>
      <c r="W424" s="14">
        <v>3.9933139890076803E-2</v>
      </c>
      <c r="X424" s="14">
        <v>0.13347192012952</v>
      </c>
      <c r="Y424" s="14">
        <v>7.9656490299957403E-2</v>
      </c>
      <c r="Z424" s="14">
        <v>0.156622872308147</v>
      </c>
      <c r="AA424" s="14">
        <v>6.0788687996510098E-2</v>
      </c>
      <c r="AB424" s="14">
        <v>0</v>
      </c>
      <c r="AC424" s="14">
        <v>0</v>
      </c>
      <c r="AD424" s="14">
        <v>0</v>
      </c>
      <c r="AE424" s="14"/>
      <c r="AF424" s="14">
        <v>5.2974322702102401E-2</v>
      </c>
      <c r="AG424" s="14">
        <v>3.7485546668404597E-2</v>
      </c>
      <c r="AH424" s="14">
        <v>5.6111672394250099E-2</v>
      </c>
      <c r="AI424" s="14">
        <v>0.124939436568519</v>
      </c>
      <c r="AJ424" s="14">
        <v>3.26273432187364E-2</v>
      </c>
      <c r="AK424" s="14">
        <v>0.101928526195913</v>
      </c>
      <c r="AL424" s="14"/>
      <c r="AM424" s="14">
        <v>6.0816355087917003E-2</v>
      </c>
      <c r="AN424" s="14">
        <v>0.120618608108351</v>
      </c>
      <c r="AO424" s="14">
        <v>4.9853719325906501E-2</v>
      </c>
      <c r="AP424" s="14">
        <v>4.5113276590900697E-2</v>
      </c>
      <c r="AQ424" s="14">
        <v>0</v>
      </c>
      <c r="AR424" s="14"/>
      <c r="AS424" s="14">
        <v>5.6784531401435898E-2</v>
      </c>
      <c r="AT424" s="14">
        <v>0.27269363947941799</v>
      </c>
      <c r="AU424" s="14"/>
      <c r="AV424" s="14">
        <v>5.6194544653391403E-2</v>
      </c>
      <c r="AW424" s="14">
        <v>0</v>
      </c>
      <c r="AX424" s="14">
        <v>7.6092205356811299E-2</v>
      </c>
      <c r="AY424" s="14"/>
      <c r="AZ424" s="14">
        <v>6.0682859063679602E-2</v>
      </c>
      <c r="BA424" s="14">
        <v>0</v>
      </c>
      <c r="BB424" s="14">
        <v>7.3344920642264902E-2</v>
      </c>
      <c r="BC424" s="14"/>
      <c r="BD424" s="14">
        <v>2.7378446673632699E-2</v>
      </c>
      <c r="BE424" s="14">
        <v>9.9959832120888797E-2</v>
      </c>
      <c r="BF424" s="14"/>
      <c r="BG424" s="14">
        <v>0</v>
      </c>
      <c r="BH424" s="14">
        <v>8.1037631995163298E-2</v>
      </c>
      <c r="BI424" s="14"/>
      <c r="BJ424" s="14">
        <v>0</v>
      </c>
      <c r="BK424" s="14">
        <v>6.7683711857937298E-2</v>
      </c>
      <c r="BL424" s="14"/>
      <c r="BM424" s="14">
        <v>6.4714380621883894E-2</v>
      </c>
      <c r="BN424" s="14">
        <v>6.0945150543054299E-2</v>
      </c>
      <c r="BO424" s="14"/>
      <c r="BP424" s="14">
        <v>4.8858880215486997E-2</v>
      </c>
      <c r="BQ424" s="14">
        <v>6.6661333216946603E-2</v>
      </c>
      <c r="BR424" s="14"/>
      <c r="BS424" s="14">
        <v>3.3822334233351001E-2</v>
      </c>
      <c r="BT424" s="14">
        <v>8.3542551463691703E-2</v>
      </c>
      <c r="BU424" s="14"/>
      <c r="BV424" s="14">
        <v>0</v>
      </c>
      <c r="BW424" s="14">
        <v>4.5477661829614303E-2</v>
      </c>
      <c r="BX424" s="14"/>
      <c r="BY424" s="14">
        <v>1.7547789634730401E-2</v>
      </c>
      <c r="BZ424" s="14">
        <v>6.50937477615499E-2</v>
      </c>
      <c r="CA424" s="14"/>
      <c r="CB424" s="14">
        <v>8.1281328383892099E-2</v>
      </c>
      <c r="CC424" s="14">
        <v>4.6866838465173699E-2</v>
      </c>
    </row>
    <row r="425" spans="2:81" x14ac:dyDescent="0.3">
      <c r="B425" t="s">
        <v>106</v>
      </c>
      <c r="C425" s="14">
        <v>3.2683901784313601E-2</v>
      </c>
      <c r="D425" s="14">
        <v>2.4094410104010301E-2</v>
      </c>
      <c r="E425" s="14">
        <v>4.2188331134846997E-2</v>
      </c>
      <c r="F425" s="14"/>
      <c r="G425" s="14">
        <v>3.81212996594745E-2</v>
      </c>
      <c r="H425" s="14">
        <v>2.2516115210792099E-2</v>
      </c>
      <c r="I425" s="14">
        <v>1.33016186339631E-2</v>
      </c>
      <c r="J425" s="14">
        <v>6.4238238412581805E-2</v>
      </c>
      <c r="K425" s="14">
        <v>5.0399545138980401E-2</v>
      </c>
      <c r="L425" s="14">
        <v>2.3937128176586199E-2</v>
      </c>
      <c r="M425" s="14"/>
      <c r="N425" s="14">
        <v>1.96433634001109E-2</v>
      </c>
      <c r="O425" s="14">
        <v>4.0512674064079303E-2</v>
      </c>
      <c r="P425" s="14">
        <v>3.9711945652687201E-2</v>
      </c>
      <c r="Q425" s="14">
        <v>3.2519016563242999E-2</v>
      </c>
      <c r="R425" s="14"/>
      <c r="S425" s="14">
        <v>4.2563431217627803E-2</v>
      </c>
      <c r="T425" s="14">
        <v>7.6787171854017802E-2</v>
      </c>
      <c r="U425" s="14">
        <v>5.6684599838565899E-2</v>
      </c>
      <c r="V425" s="14">
        <v>4.6367207280219598E-2</v>
      </c>
      <c r="W425" s="14">
        <v>3.6649465412687099E-2</v>
      </c>
      <c r="X425" s="14">
        <v>0</v>
      </c>
      <c r="Y425" s="14">
        <v>3.7460352712452002E-2</v>
      </c>
      <c r="Z425" s="14">
        <v>0</v>
      </c>
      <c r="AA425" s="14">
        <v>0</v>
      </c>
      <c r="AB425" s="14">
        <v>2.7173204026592099E-2</v>
      </c>
      <c r="AC425" s="14">
        <v>0</v>
      </c>
      <c r="AD425" s="14">
        <v>0</v>
      </c>
      <c r="AE425" s="14"/>
      <c r="AF425" s="14">
        <v>8.0588359927585996E-3</v>
      </c>
      <c r="AG425" s="14">
        <v>1.66635615921117E-2</v>
      </c>
      <c r="AH425" s="14">
        <v>5.6198884890998897E-2</v>
      </c>
      <c r="AI425" s="14">
        <v>4.5770990700510397E-2</v>
      </c>
      <c r="AJ425" s="14">
        <v>5.4289121530948198E-2</v>
      </c>
      <c r="AK425" s="14">
        <v>6.90202757823348E-2</v>
      </c>
      <c r="AL425" s="14"/>
      <c r="AM425" s="14">
        <v>4.3399150624956799E-2</v>
      </c>
      <c r="AN425" s="14">
        <v>5.94377677227255E-2</v>
      </c>
      <c r="AO425" s="14">
        <v>1.77461055915921E-2</v>
      </c>
      <c r="AP425" s="14">
        <v>1.53862794516026E-2</v>
      </c>
      <c r="AQ425" s="14">
        <v>0</v>
      </c>
      <c r="AR425" s="14"/>
      <c r="AS425" s="14">
        <v>3.32797729194877E-2</v>
      </c>
      <c r="AT425" s="14">
        <v>0</v>
      </c>
      <c r="AU425" s="14"/>
      <c r="AV425" s="14">
        <v>1.72887875237074E-2</v>
      </c>
      <c r="AW425" s="14">
        <v>2.4118161010546601E-2</v>
      </c>
      <c r="AX425" s="14">
        <v>3.95208711286733E-2</v>
      </c>
      <c r="AY425" s="14"/>
      <c r="AZ425" s="14">
        <v>0</v>
      </c>
      <c r="BA425" s="14">
        <v>1.8272399859037301E-2</v>
      </c>
      <c r="BB425" s="14">
        <v>2.21770123402634E-2</v>
      </c>
      <c r="BC425" s="14"/>
      <c r="BD425" s="14">
        <v>4.2203762169138501E-2</v>
      </c>
      <c r="BE425" s="14">
        <v>2.14365588470499E-2</v>
      </c>
      <c r="BF425" s="14"/>
      <c r="BG425" s="14">
        <v>3.1003056352535401E-2</v>
      </c>
      <c r="BH425" s="14">
        <v>3.3248908253367099E-2</v>
      </c>
      <c r="BI425" s="14"/>
      <c r="BJ425" s="14">
        <v>2.22001246021492E-2</v>
      </c>
      <c r="BK425" s="14">
        <v>3.5137683015135403E-2</v>
      </c>
      <c r="BL425" s="14"/>
      <c r="BM425" s="14">
        <v>3.2396794079261999E-2</v>
      </c>
      <c r="BN425" s="14">
        <v>3.3315404508528101E-2</v>
      </c>
      <c r="BO425" s="14"/>
      <c r="BP425" s="14">
        <v>6.0354655185106298E-2</v>
      </c>
      <c r="BQ425" s="14">
        <v>2.05847454214339E-2</v>
      </c>
      <c r="BR425" s="14"/>
      <c r="BS425" s="14">
        <v>3.2640673402334203E-2</v>
      </c>
      <c r="BT425" s="14">
        <v>3.2720788290497502E-2</v>
      </c>
      <c r="BU425" s="14"/>
      <c r="BV425" s="14">
        <v>2.1599817288597799E-2</v>
      </c>
      <c r="BW425" s="14">
        <v>3.6445401782728301E-2</v>
      </c>
      <c r="BX425" s="14"/>
      <c r="BY425" s="14">
        <v>0</v>
      </c>
      <c r="BZ425" s="14">
        <v>3.8370000337149698E-2</v>
      </c>
      <c r="CA425" s="14"/>
      <c r="CB425" s="14">
        <v>2.8619130463894499E-2</v>
      </c>
      <c r="CC425" s="14">
        <v>3.7469477134496901E-2</v>
      </c>
    </row>
    <row r="426" spans="2:81" x14ac:dyDescent="0.3">
      <c r="B426" t="s">
        <v>127</v>
      </c>
      <c r="C426" s="14">
        <v>0.57378446235120295</v>
      </c>
      <c r="D426" s="14">
        <v>0.55687285244123896</v>
      </c>
      <c r="E426" s="14">
        <v>0.58985580232200996</v>
      </c>
      <c r="F426" s="14"/>
      <c r="G426" s="14">
        <v>0.60760010742430703</v>
      </c>
      <c r="H426" s="14">
        <v>0.61041319421449103</v>
      </c>
      <c r="I426" s="14">
        <v>0.559313852071333</v>
      </c>
      <c r="J426" s="14">
        <v>0.44503263900206202</v>
      </c>
      <c r="K426" s="14">
        <v>0.61970731604720897</v>
      </c>
      <c r="L426" s="14">
        <v>0.55035508389468002</v>
      </c>
      <c r="M426" s="14"/>
      <c r="N426" s="14">
        <v>0.58781150152873995</v>
      </c>
      <c r="O426" s="14">
        <v>0.57051991323895501</v>
      </c>
      <c r="P426" s="14">
        <v>0.54520780519150003</v>
      </c>
      <c r="Q426" s="14">
        <v>0.59890786935326101</v>
      </c>
      <c r="R426" s="14"/>
      <c r="S426" s="14">
        <v>0.60583605817101904</v>
      </c>
      <c r="T426" s="14">
        <v>0.54591424620779905</v>
      </c>
      <c r="U426" s="14">
        <v>0.59124532124097495</v>
      </c>
      <c r="V426" s="14">
        <v>0.48920082586936497</v>
      </c>
      <c r="W426" s="14">
        <v>0.48399269255306798</v>
      </c>
      <c r="X426" s="14">
        <v>0.63434517677596902</v>
      </c>
      <c r="Y426" s="14">
        <v>0.595593102662479</v>
      </c>
      <c r="Z426" s="14">
        <v>0.58058930695248201</v>
      </c>
      <c r="AA426" s="14">
        <v>0.63462880902232799</v>
      </c>
      <c r="AB426" s="14">
        <v>0.55037906470473597</v>
      </c>
      <c r="AC426" s="14">
        <v>0.54407965166565897</v>
      </c>
      <c r="AD426" s="14">
        <v>0.686781372434352</v>
      </c>
      <c r="AE426" s="14"/>
      <c r="AF426" s="14">
        <v>0.63689072720909301</v>
      </c>
      <c r="AG426" s="14">
        <v>0.55259752556409003</v>
      </c>
      <c r="AH426" s="14">
        <v>0.58425769404871597</v>
      </c>
      <c r="AI426" s="14">
        <v>0.48463455145555701</v>
      </c>
      <c r="AJ426" s="14">
        <v>0.56522157639611603</v>
      </c>
      <c r="AK426" s="14">
        <v>0.410112727775791</v>
      </c>
      <c r="AL426" s="14"/>
      <c r="AM426" s="14">
        <v>0.60162515913979198</v>
      </c>
      <c r="AN426" s="14">
        <v>0.56061243903723201</v>
      </c>
      <c r="AO426" s="14">
        <v>0.52055064874360202</v>
      </c>
      <c r="AP426" s="14">
        <v>0.57116785079329402</v>
      </c>
      <c r="AQ426" s="14">
        <v>1</v>
      </c>
      <c r="AR426" s="14"/>
      <c r="AS426" s="14">
        <v>0.57392654779778296</v>
      </c>
      <c r="AT426" s="14">
        <v>0.56599098737501996</v>
      </c>
      <c r="AU426" s="14"/>
      <c r="AV426" s="14">
        <v>0.60553594093784102</v>
      </c>
      <c r="AW426" s="14">
        <v>0.58085600578304197</v>
      </c>
      <c r="AX426" s="14">
        <v>0.54460044579931099</v>
      </c>
      <c r="AY426" s="14"/>
      <c r="AZ426" s="14">
        <v>0.675862737724094</v>
      </c>
      <c r="BA426" s="14">
        <v>0.69069265542548397</v>
      </c>
      <c r="BB426" s="14">
        <v>0.48336834510461502</v>
      </c>
      <c r="BC426" s="14"/>
      <c r="BD426" s="14">
        <v>0.61999226210999903</v>
      </c>
      <c r="BE426" s="14">
        <v>0.519191753082899</v>
      </c>
      <c r="BF426" s="14"/>
      <c r="BG426" s="14">
        <v>0.67199967654752202</v>
      </c>
      <c r="BH426" s="14">
        <v>0.54076998622433103</v>
      </c>
      <c r="BI426" s="14"/>
      <c r="BJ426" s="14">
        <v>0.63730111380123899</v>
      </c>
      <c r="BK426" s="14">
        <v>0.55828646238550295</v>
      </c>
      <c r="BL426" s="14"/>
      <c r="BM426" s="14">
        <v>0.69014288279482106</v>
      </c>
      <c r="BN426" s="14">
        <v>0.546749512302938</v>
      </c>
      <c r="BO426" s="14"/>
      <c r="BP426" s="14">
        <v>0.60457301841799305</v>
      </c>
      <c r="BQ426" s="14">
        <v>0.57443150438794799</v>
      </c>
      <c r="BR426" s="14"/>
      <c r="BS426" s="14">
        <v>0.61798026615534396</v>
      </c>
      <c r="BT426" s="14">
        <v>0.53607246121485896</v>
      </c>
      <c r="BU426" s="14"/>
      <c r="BV426" s="14">
        <v>0.63058367182113995</v>
      </c>
      <c r="BW426" s="14">
        <v>0.61363707621315999</v>
      </c>
      <c r="BX426" s="14"/>
      <c r="BY426" s="14">
        <v>0.620541751064143</v>
      </c>
      <c r="BZ426" s="14">
        <v>0.57203807437371801</v>
      </c>
      <c r="CA426" s="14"/>
      <c r="CB426" s="14">
        <v>0.55853721459896</v>
      </c>
      <c r="CC426" s="14">
        <v>0.58030028358924801</v>
      </c>
    </row>
    <row r="427" spans="2:81" x14ac:dyDescent="0.3">
      <c r="B427" t="s">
        <v>256</v>
      </c>
      <c r="C427" s="14">
        <v>0.20396929126079399</v>
      </c>
      <c r="D427" s="14">
        <v>0.20274976152604701</v>
      </c>
      <c r="E427" s="14">
        <v>0.20639209583054999</v>
      </c>
      <c r="F427" s="14"/>
      <c r="G427" s="14">
        <v>0.107653734533255</v>
      </c>
      <c r="H427" s="14">
        <v>0.19733500067895299</v>
      </c>
      <c r="I427" s="14">
        <v>0.305775191263705</v>
      </c>
      <c r="J427" s="14">
        <v>0.27277773419304302</v>
      </c>
      <c r="K427" s="14">
        <v>0.16852194165378201</v>
      </c>
      <c r="L427" s="14">
        <v>0.21653315784466301</v>
      </c>
      <c r="M427" s="14"/>
      <c r="N427" s="14">
        <v>0.226877056901608</v>
      </c>
      <c r="O427" s="14">
        <v>0.21412444717884099</v>
      </c>
      <c r="P427" s="14">
        <v>0.18656158043662299</v>
      </c>
      <c r="Q427" s="14">
        <v>0.18866767507426799</v>
      </c>
      <c r="R427" s="14"/>
      <c r="S427" s="14">
        <v>0.178569105498248</v>
      </c>
      <c r="T427" s="14">
        <v>0.18241237932426399</v>
      </c>
      <c r="U427" s="14">
        <v>0.23392541990659199</v>
      </c>
      <c r="V427" s="14">
        <v>0.23814928112251799</v>
      </c>
      <c r="W427" s="14">
        <v>0.29130446454340297</v>
      </c>
      <c r="X427" s="14">
        <v>0.2069603207864</v>
      </c>
      <c r="Y427" s="14">
        <v>0.201322284898965</v>
      </c>
      <c r="Z427" s="14">
        <v>0.367964801126831</v>
      </c>
      <c r="AA427" s="14">
        <v>0.139738790513043</v>
      </c>
      <c r="AB427" s="14">
        <v>0.16588797272551301</v>
      </c>
      <c r="AC427" s="14">
        <v>0.201869840875992</v>
      </c>
      <c r="AD427" s="14">
        <v>0</v>
      </c>
      <c r="AE427" s="14"/>
      <c r="AF427" s="14">
        <v>0.173617118892476</v>
      </c>
      <c r="AG427" s="14">
        <v>0.154336896201517</v>
      </c>
      <c r="AH427" s="14">
        <v>0.25731319276732101</v>
      </c>
      <c r="AI427" s="14">
        <v>0.32760153738826903</v>
      </c>
      <c r="AJ427" s="14">
        <v>0.19465475749353101</v>
      </c>
      <c r="AK427" s="14">
        <v>0.29536264040511401</v>
      </c>
      <c r="AL427" s="14"/>
      <c r="AM427" s="14">
        <v>0.221106534076419</v>
      </c>
      <c r="AN427" s="14">
        <v>0.232356947440165</v>
      </c>
      <c r="AO427" s="14">
        <v>0.233382394825318</v>
      </c>
      <c r="AP427" s="14">
        <v>0.199780037519489</v>
      </c>
      <c r="AQ427" s="14">
        <v>0</v>
      </c>
      <c r="AR427" s="14"/>
      <c r="AS427" s="14">
        <v>0.20271635470329899</v>
      </c>
      <c r="AT427" s="14">
        <v>0.27269363947941799</v>
      </c>
      <c r="AU427" s="14"/>
      <c r="AV427" s="14">
        <v>0.177147151518142</v>
      </c>
      <c r="AW427" s="14">
        <v>9.6505623393713102E-2</v>
      </c>
      <c r="AX427" s="14">
        <v>0.25737850622589797</v>
      </c>
      <c r="AY427" s="14"/>
      <c r="AZ427" s="14">
        <v>0.140025036919771</v>
      </c>
      <c r="BA427" s="14">
        <v>9.5185504705470103E-2</v>
      </c>
      <c r="BB427" s="14">
        <v>0.23882937857328601</v>
      </c>
      <c r="BC427" s="14"/>
      <c r="BD427" s="14">
        <v>0.164415000087591</v>
      </c>
      <c r="BE427" s="14">
        <v>0.25070114020414103</v>
      </c>
      <c r="BF427" s="14"/>
      <c r="BG427" s="14">
        <v>0.11223518695746799</v>
      </c>
      <c r="BH427" s="14">
        <v>0.23480517978707099</v>
      </c>
      <c r="BI427" s="14"/>
      <c r="BJ427" s="14">
        <v>0.12070884108016799</v>
      </c>
      <c r="BK427" s="14">
        <v>0.218484081831716</v>
      </c>
      <c r="BL427" s="14"/>
      <c r="BM427" s="14">
        <v>0.151652991638805</v>
      </c>
      <c r="BN427" s="14">
        <v>0.21486334116821501</v>
      </c>
      <c r="BO427" s="14"/>
      <c r="BP427" s="14">
        <v>0.187744772180299</v>
      </c>
      <c r="BQ427" s="14">
        <v>0.21276047448129401</v>
      </c>
      <c r="BR427" s="14"/>
      <c r="BS427" s="14">
        <v>0.14830494489978599</v>
      </c>
      <c r="BT427" s="14">
        <v>0.25146732755679901</v>
      </c>
      <c r="BU427" s="14"/>
      <c r="BV427" s="14">
        <v>8.4164731902924103E-2</v>
      </c>
      <c r="BW427" s="14">
        <v>0.170407949069007</v>
      </c>
      <c r="BX427" s="14"/>
      <c r="BY427" s="14">
        <v>0.19118949503103599</v>
      </c>
      <c r="BZ427" s="14">
        <v>0.20292196337632301</v>
      </c>
      <c r="CA427" s="14"/>
      <c r="CB427" s="14">
        <v>0.22673226141238501</v>
      </c>
      <c r="CC427" s="14">
        <v>0.18573495356258199</v>
      </c>
    </row>
    <row r="428" spans="2:81" x14ac:dyDescent="0.3">
      <c r="B428" t="s">
        <v>93</v>
      </c>
      <c r="C428" s="14">
        <v>0.36981517109040901</v>
      </c>
      <c r="D428" s="14">
        <v>0.35412309091519101</v>
      </c>
      <c r="E428" s="14">
        <v>0.383463706491461</v>
      </c>
      <c r="F428" s="14"/>
      <c r="G428" s="14">
        <v>0.49994637289105198</v>
      </c>
      <c r="H428" s="14">
        <v>0.41307819353553699</v>
      </c>
      <c r="I428" s="14">
        <v>0.25353866080762799</v>
      </c>
      <c r="J428" s="14">
        <v>0.172254904809019</v>
      </c>
      <c r="K428" s="14">
        <v>0.45118537439342699</v>
      </c>
      <c r="L428" s="14">
        <v>0.33382192605001698</v>
      </c>
      <c r="M428" s="14"/>
      <c r="N428" s="14">
        <v>0.36093444462713198</v>
      </c>
      <c r="O428" s="14">
        <v>0.35639546606011402</v>
      </c>
      <c r="P428" s="14">
        <v>0.35864622475487701</v>
      </c>
      <c r="Q428" s="14">
        <v>0.410240194278993</v>
      </c>
      <c r="R428" s="14"/>
      <c r="S428" s="14">
        <v>0.42726695267276998</v>
      </c>
      <c r="T428" s="14">
        <v>0.36350186688353497</v>
      </c>
      <c r="U428" s="14">
        <v>0.35731990133438302</v>
      </c>
      <c r="V428" s="14">
        <v>0.25105154474684699</v>
      </c>
      <c r="W428" s="14">
        <v>0.19268822800966401</v>
      </c>
      <c r="X428" s="14">
        <v>0.42738485598956999</v>
      </c>
      <c r="Y428" s="14">
        <v>0.39427081776351403</v>
      </c>
      <c r="Z428" s="14">
        <v>0.21262450582565101</v>
      </c>
      <c r="AA428" s="14">
        <v>0.49489001850928499</v>
      </c>
      <c r="AB428" s="14">
        <v>0.38449109197922199</v>
      </c>
      <c r="AC428" s="14">
        <v>0.342209810789667</v>
      </c>
      <c r="AD428" s="14">
        <v>0.686781372434352</v>
      </c>
      <c r="AE428" s="14"/>
      <c r="AF428" s="14">
        <v>0.46327360831661701</v>
      </c>
      <c r="AG428" s="14">
        <v>0.398260629362574</v>
      </c>
      <c r="AH428" s="14">
        <v>0.32694450128139502</v>
      </c>
      <c r="AI428" s="14">
        <v>0.15703301406728801</v>
      </c>
      <c r="AJ428" s="14">
        <v>0.37056681890258403</v>
      </c>
      <c r="AK428" s="14">
        <v>0.114750087370677</v>
      </c>
      <c r="AL428" s="14"/>
      <c r="AM428" s="14">
        <v>0.38051862506337403</v>
      </c>
      <c r="AN428" s="14">
        <v>0.32825549159706802</v>
      </c>
      <c r="AO428" s="14">
        <v>0.28716825391828299</v>
      </c>
      <c r="AP428" s="14">
        <v>0.37138781327380499</v>
      </c>
      <c r="AQ428" s="14">
        <v>1</v>
      </c>
      <c r="AR428" s="14"/>
      <c r="AS428" s="14">
        <v>0.371210193094484</v>
      </c>
      <c r="AT428" s="14">
        <v>0.29329734789560202</v>
      </c>
      <c r="AU428" s="14"/>
      <c r="AV428" s="14">
        <v>0.42838878941969799</v>
      </c>
      <c r="AW428" s="14">
        <v>0.48435038238932898</v>
      </c>
      <c r="AX428" s="14">
        <v>0.28722193957341402</v>
      </c>
      <c r="AY428" s="14"/>
      <c r="AZ428" s="14">
        <v>0.53583770080432302</v>
      </c>
      <c r="BA428" s="14">
        <v>0.59550715072001403</v>
      </c>
      <c r="BB428" s="14">
        <v>0.24453896653132901</v>
      </c>
      <c r="BC428" s="14"/>
      <c r="BD428" s="14">
        <v>0.455577262022408</v>
      </c>
      <c r="BE428" s="14">
        <v>0.26849061287875903</v>
      </c>
      <c r="BF428" s="14"/>
      <c r="BG428" s="14">
        <v>0.55976448959005398</v>
      </c>
      <c r="BH428" s="14">
        <v>0.30596480643726098</v>
      </c>
      <c r="BI428" s="14"/>
      <c r="BJ428" s="14">
        <v>0.516592272721071</v>
      </c>
      <c r="BK428" s="14">
        <v>0.33980238055378698</v>
      </c>
      <c r="BL428" s="14"/>
      <c r="BM428" s="14">
        <v>0.53848989115601598</v>
      </c>
      <c r="BN428" s="14">
        <v>0.33188617113472302</v>
      </c>
      <c r="BO428" s="14"/>
      <c r="BP428" s="14">
        <v>0.41682824623769499</v>
      </c>
      <c r="BQ428" s="14">
        <v>0.36167102990665401</v>
      </c>
      <c r="BR428" s="14"/>
      <c r="BS428" s="14">
        <v>0.469675321255558</v>
      </c>
      <c r="BT428" s="14">
        <v>0.28460513365806001</v>
      </c>
      <c r="BU428" s="14"/>
      <c r="BV428" s="14">
        <v>0.546418939918216</v>
      </c>
      <c r="BW428" s="14">
        <v>0.44322912714415402</v>
      </c>
      <c r="BX428" s="14"/>
      <c r="BY428" s="14">
        <v>0.429352256033107</v>
      </c>
      <c r="BZ428" s="14">
        <v>0.369116110997395</v>
      </c>
      <c r="CA428" s="14"/>
      <c r="CB428" s="14">
        <v>0.33180495318657499</v>
      </c>
      <c r="CC428" s="14">
        <v>0.39456533002666599</v>
      </c>
    </row>
    <row r="429" spans="2:81" x14ac:dyDescent="0.3">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c r="BT429" s="14"/>
      <c r="BU429" s="14"/>
      <c r="BV429" s="14"/>
      <c r="BW429" s="14"/>
      <c r="BX429" s="14"/>
      <c r="BY429" s="14"/>
      <c r="BZ429" s="14"/>
      <c r="CA429" s="14"/>
      <c r="CB429" s="14"/>
      <c r="CC429" s="14"/>
    </row>
    <row r="430" spans="2:81" x14ac:dyDescent="0.3">
      <c r="B430" s="6" t="s">
        <v>267</v>
      </c>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c r="BS430" s="14"/>
      <c r="BT430" s="14"/>
      <c r="BU430" s="14"/>
      <c r="BV430" s="14"/>
      <c r="BW430" s="14"/>
      <c r="BX430" s="14"/>
      <c r="BY430" s="14"/>
      <c r="BZ430" s="14"/>
      <c r="CA430" s="14"/>
      <c r="CB430" s="14"/>
      <c r="CC430" s="14"/>
    </row>
    <row r="431" spans="2:81" x14ac:dyDescent="0.3">
      <c r="B431" s="24" t="s">
        <v>198</v>
      </c>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c r="BS431" s="14"/>
      <c r="BT431" s="14"/>
      <c r="BU431" s="14"/>
      <c r="BV431" s="14"/>
      <c r="BW431" s="14"/>
      <c r="BX431" s="14"/>
      <c r="BY431" s="14"/>
      <c r="BZ431" s="14"/>
      <c r="CA431" s="14"/>
      <c r="CB431" s="14"/>
      <c r="CC431" s="14"/>
    </row>
    <row r="432" spans="2:81" x14ac:dyDescent="0.3">
      <c r="B432" t="s">
        <v>123</v>
      </c>
      <c r="C432" s="14">
        <v>0.410703849082173</v>
      </c>
      <c r="D432" s="14">
        <v>0.37123325154700998</v>
      </c>
      <c r="E432" s="14">
        <v>0.45578163724656301</v>
      </c>
      <c r="F432" s="14"/>
      <c r="G432" s="14">
        <v>0.28357291904558402</v>
      </c>
      <c r="H432" s="14">
        <v>0.41627169677957798</v>
      </c>
      <c r="I432" s="14">
        <v>0.48312615447445301</v>
      </c>
      <c r="J432" s="14">
        <v>0.38201933857038101</v>
      </c>
      <c r="K432" s="14">
        <v>0.534970433722048</v>
      </c>
      <c r="L432" s="14">
        <v>0.49457349742489498</v>
      </c>
      <c r="M432" s="14"/>
      <c r="N432" s="14">
        <v>0.53476605464459603</v>
      </c>
      <c r="O432" s="14">
        <v>0.31441671781258601</v>
      </c>
      <c r="P432" s="14">
        <v>0.36416670544502</v>
      </c>
      <c r="Q432" s="14">
        <v>0.40899026632526603</v>
      </c>
      <c r="R432" s="14"/>
      <c r="S432" s="14">
        <v>0.46798790661476503</v>
      </c>
      <c r="T432" s="14">
        <v>0.45366156540699998</v>
      </c>
      <c r="U432" s="14">
        <v>0.52359434046516595</v>
      </c>
      <c r="V432" s="14">
        <v>0.25512274649977001</v>
      </c>
      <c r="W432" s="14">
        <v>0.48700334878395801</v>
      </c>
      <c r="X432" s="14">
        <v>0.43730784304290399</v>
      </c>
      <c r="Y432" s="14">
        <v>0.48470819140879301</v>
      </c>
      <c r="Z432" s="14">
        <v>0.25752094672409798</v>
      </c>
      <c r="AA432" s="14">
        <v>0.38125435762905202</v>
      </c>
      <c r="AB432" s="14">
        <v>0.273395278303595</v>
      </c>
      <c r="AC432" s="14">
        <v>0.44582389313720999</v>
      </c>
      <c r="AD432" s="14">
        <v>0.686781372434352</v>
      </c>
      <c r="AE432" s="14"/>
      <c r="AF432" s="14">
        <v>0.40574029878151802</v>
      </c>
      <c r="AG432" s="14">
        <v>0.48534980015745599</v>
      </c>
      <c r="AH432" s="14">
        <v>0.383311806188322</v>
      </c>
      <c r="AI432" s="14">
        <v>0.41583960124124802</v>
      </c>
      <c r="AJ432" s="14">
        <v>0.44177203676973997</v>
      </c>
      <c r="AK432" s="14">
        <v>0.35788513271913303</v>
      </c>
      <c r="AL432" s="14"/>
      <c r="AM432" s="14">
        <v>0.519006488834729</v>
      </c>
      <c r="AN432" s="14">
        <v>0.32808847217309001</v>
      </c>
      <c r="AO432" s="14">
        <v>0.38743819619487202</v>
      </c>
      <c r="AP432" s="14">
        <v>0.479473941518338</v>
      </c>
      <c r="AQ432" s="14">
        <v>0.61041297866064304</v>
      </c>
      <c r="AR432" s="14"/>
      <c r="AS432" s="14">
        <v>0.41525053372332599</v>
      </c>
      <c r="AT432" s="14">
        <v>0.16131537314556199</v>
      </c>
      <c r="AU432" s="14"/>
      <c r="AV432" s="14">
        <v>0.58203141633279898</v>
      </c>
      <c r="AW432" s="14">
        <v>0.25831547035451002</v>
      </c>
      <c r="AX432" s="14">
        <v>0.28063026521789802</v>
      </c>
      <c r="AY432" s="14"/>
      <c r="AZ432" s="14">
        <v>0.67045314817373503</v>
      </c>
      <c r="BA432" s="14">
        <v>0.45574515305444802</v>
      </c>
      <c r="BB432" s="14">
        <v>0.49322844742504501</v>
      </c>
      <c r="BC432" s="14"/>
      <c r="BD432" s="14">
        <v>0.42973090186664797</v>
      </c>
      <c r="BE432" s="14">
        <v>0.38822412993696997</v>
      </c>
      <c r="BF432" s="14"/>
      <c r="BG432" s="14">
        <v>0.38932469635884098</v>
      </c>
      <c r="BH432" s="14">
        <v>0.41789032760256101</v>
      </c>
      <c r="BI432" s="14"/>
      <c r="BJ432" s="14">
        <v>0.3565150762564</v>
      </c>
      <c r="BK432" s="14">
        <v>0.40599347507093703</v>
      </c>
      <c r="BL432" s="14"/>
      <c r="BM432" s="14">
        <v>0.41605692854285597</v>
      </c>
      <c r="BN432" s="14">
        <v>0.41389942615932102</v>
      </c>
      <c r="BO432" s="14"/>
      <c r="BP432" s="14">
        <v>0.51233400385822203</v>
      </c>
      <c r="BQ432" s="14">
        <v>0.38574500385855198</v>
      </c>
      <c r="BR432" s="14"/>
      <c r="BS432" s="14">
        <v>0.36280418165844602</v>
      </c>
      <c r="BT432" s="14">
        <v>0.451576333726176</v>
      </c>
      <c r="BU432" s="14"/>
      <c r="BV432" s="14">
        <v>0.41848803957845598</v>
      </c>
      <c r="BW432" s="14">
        <v>0.34361527525702001</v>
      </c>
      <c r="BX432" s="14"/>
      <c r="BY432" s="14">
        <v>0.47533208680788702</v>
      </c>
      <c r="BZ432" s="14">
        <v>0.40308533688065701</v>
      </c>
      <c r="CA432" s="14"/>
      <c r="CB432" s="14">
        <v>0.43711052531255501</v>
      </c>
      <c r="CC432" s="14">
        <v>0.395044393584774</v>
      </c>
    </row>
    <row r="433" spans="2:81" x14ac:dyDescent="0.3">
      <c r="B433" t="s">
        <v>124</v>
      </c>
      <c r="C433" s="14">
        <v>0.31488883626556002</v>
      </c>
      <c r="D433" s="14">
        <v>0.33563583134776098</v>
      </c>
      <c r="E433" s="14">
        <v>0.29405267360183801</v>
      </c>
      <c r="F433" s="14"/>
      <c r="G433" s="14">
        <v>0.24241496742243199</v>
      </c>
      <c r="H433" s="14">
        <v>0.34259297804168298</v>
      </c>
      <c r="I433" s="14">
        <v>0.35809806746084499</v>
      </c>
      <c r="J433" s="14">
        <v>0.422426390614495</v>
      </c>
      <c r="K433" s="14">
        <v>0.27247351265452002</v>
      </c>
      <c r="L433" s="14">
        <v>0.26478670511207097</v>
      </c>
      <c r="M433" s="14"/>
      <c r="N433" s="14">
        <v>0.322955190834879</v>
      </c>
      <c r="O433" s="14">
        <v>0.439956505276687</v>
      </c>
      <c r="P433" s="14">
        <v>0.30953005815253298</v>
      </c>
      <c r="Q433" s="14">
        <v>0.188366218937673</v>
      </c>
      <c r="R433" s="14"/>
      <c r="S433" s="14">
        <v>0.32333692225918198</v>
      </c>
      <c r="T433" s="14">
        <v>0.339624681031091</v>
      </c>
      <c r="U433" s="14">
        <v>0.20345907750931699</v>
      </c>
      <c r="V433" s="14">
        <v>0.45565533428480698</v>
      </c>
      <c r="W433" s="14">
        <v>0.28796609503992998</v>
      </c>
      <c r="X433" s="14">
        <v>0.18806362422620099</v>
      </c>
      <c r="Y433" s="14">
        <v>0.35750810234796199</v>
      </c>
      <c r="Z433" s="14">
        <v>0.30885547080676901</v>
      </c>
      <c r="AA433" s="14">
        <v>0.310643242317104</v>
      </c>
      <c r="AB433" s="14">
        <v>0.34791494185486299</v>
      </c>
      <c r="AC433" s="14">
        <v>0.30072376681920598</v>
      </c>
      <c r="AD433" s="14">
        <v>0</v>
      </c>
      <c r="AE433" s="14"/>
      <c r="AF433" s="14">
        <v>0.334323641034245</v>
      </c>
      <c r="AG433" s="14">
        <v>0.40050085154668902</v>
      </c>
      <c r="AH433" s="14">
        <v>0.344702334283776</v>
      </c>
      <c r="AI433" s="14">
        <v>0.25967737092173099</v>
      </c>
      <c r="AJ433" s="14">
        <v>0.27308805589109503</v>
      </c>
      <c r="AK433" s="14">
        <v>0.32757338810683401</v>
      </c>
      <c r="AL433" s="14"/>
      <c r="AM433" s="14">
        <v>0.27481409248187399</v>
      </c>
      <c r="AN433" s="14">
        <v>0.28354904411304999</v>
      </c>
      <c r="AO433" s="14">
        <v>0.37610140721727497</v>
      </c>
      <c r="AP433" s="14">
        <v>0.344473089460826</v>
      </c>
      <c r="AQ433" s="14">
        <v>0.23753857517514901</v>
      </c>
      <c r="AR433" s="14"/>
      <c r="AS433" s="14">
        <v>0.310310909039684</v>
      </c>
      <c r="AT433" s="14">
        <v>0.56599098737501996</v>
      </c>
      <c r="AU433" s="14"/>
      <c r="AV433" s="14">
        <v>0.31240615849811798</v>
      </c>
      <c r="AW433" s="14">
        <v>0.45214264989186498</v>
      </c>
      <c r="AX433" s="14">
        <v>0.28796839862055601</v>
      </c>
      <c r="AY433" s="14"/>
      <c r="AZ433" s="14">
        <v>0.32954685182626497</v>
      </c>
      <c r="BA433" s="14">
        <v>0.35631991348213798</v>
      </c>
      <c r="BB433" s="14">
        <v>0.32552659398561501</v>
      </c>
      <c r="BC433" s="14"/>
      <c r="BD433" s="14">
        <v>0.28774133195691898</v>
      </c>
      <c r="BE433" s="14">
        <v>0.346962551478531</v>
      </c>
      <c r="BF433" s="14"/>
      <c r="BG433" s="14">
        <v>0.26759773773437301</v>
      </c>
      <c r="BH433" s="14">
        <v>0.330785465481789</v>
      </c>
      <c r="BI433" s="14"/>
      <c r="BJ433" s="14">
        <v>0.25797202469848801</v>
      </c>
      <c r="BK433" s="14">
        <v>0.33017099722219301</v>
      </c>
      <c r="BL433" s="14"/>
      <c r="BM433" s="14">
        <v>0.29891832833279602</v>
      </c>
      <c r="BN433" s="14">
        <v>0.32080259526951299</v>
      </c>
      <c r="BO433" s="14"/>
      <c r="BP433" s="14">
        <v>0.30897721829827302</v>
      </c>
      <c r="BQ433" s="14">
        <v>0.327116171368803</v>
      </c>
      <c r="BR433" s="14"/>
      <c r="BS433" s="14">
        <v>0.33871822969902499</v>
      </c>
      <c r="BT433" s="14">
        <v>0.29455536487484302</v>
      </c>
      <c r="BU433" s="14"/>
      <c r="BV433" s="14">
        <v>0.31559325444570102</v>
      </c>
      <c r="BW433" s="14">
        <v>0.34668719956294403</v>
      </c>
      <c r="BX433" s="14"/>
      <c r="BY433" s="14">
        <v>0.25460318723654501</v>
      </c>
      <c r="BZ433" s="14">
        <v>0.32367566759454502</v>
      </c>
      <c r="CA433" s="14"/>
      <c r="CB433" s="14">
        <v>0.29335796141147003</v>
      </c>
      <c r="CC433" s="14">
        <v>0.33402502581184301</v>
      </c>
    </row>
    <row r="434" spans="2:81" x14ac:dyDescent="0.3">
      <c r="B434" t="s">
        <v>125</v>
      </c>
      <c r="C434" s="14">
        <v>0.12553130428276699</v>
      </c>
      <c r="D434" s="14">
        <v>0.129788153902125</v>
      </c>
      <c r="E434" s="14">
        <v>0.121584224029262</v>
      </c>
      <c r="F434" s="14"/>
      <c r="G434" s="14">
        <v>0.23511200957544401</v>
      </c>
      <c r="H434" s="14">
        <v>0.12066711047111001</v>
      </c>
      <c r="I434" s="14">
        <v>0.11853044489813901</v>
      </c>
      <c r="J434" s="14">
        <v>3.8852942347946999E-2</v>
      </c>
      <c r="K434" s="14">
        <v>5.5514379531493199E-2</v>
      </c>
      <c r="L434" s="14">
        <v>5.0467395834602698E-2</v>
      </c>
      <c r="M434" s="14"/>
      <c r="N434" s="14">
        <v>8.8842268439870101E-2</v>
      </c>
      <c r="O434" s="14">
        <v>0.112657363825218</v>
      </c>
      <c r="P434" s="14">
        <v>0.11903877902561601</v>
      </c>
      <c r="Q434" s="14">
        <v>0.18933970729125499</v>
      </c>
      <c r="R434" s="14"/>
      <c r="S434" s="14">
        <v>0.11518392799321001</v>
      </c>
      <c r="T434" s="14">
        <v>2.8795062175677399E-2</v>
      </c>
      <c r="U434" s="14">
        <v>0.154582167468507</v>
      </c>
      <c r="V434" s="14">
        <v>9.3111585030013197E-2</v>
      </c>
      <c r="W434" s="14">
        <v>0.151422729543152</v>
      </c>
      <c r="X434" s="14">
        <v>0.17020223236741799</v>
      </c>
      <c r="Y434" s="14">
        <v>8.5233897178885604E-2</v>
      </c>
      <c r="Z434" s="14">
        <v>0.106234788934167</v>
      </c>
      <c r="AA434" s="14">
        <v>0.10291902901444799</v>
      </c>
      <c r="AB434" s="14">
        <v>0.23678183186135299</v>
      </c>
      <c r="AC434" s="14">
        <v>0.15003413463352</v>
      </c>
      <c r="AD434" s="14">
        <v>0.313218627565648</v>
      </c>
      <c r="AE434" s="14"/>
      <c r="AF434" s="14">
        <v>0.16210638528042101</v>
      </c>
      <c r="AG434" s="14">
        <v>7.6448959993869497E-2</v>
      </c>
      <c r="AH434" s="14">
        <v>0.100603717066054</v>
      </c>
      <c r="AI434" s="14">
        <v>8.7259824111626194E-2</v>
      </c>
      <c r="AJ434" s="14">
        <v>0.15995966035327899</v>
      </c>
      <c r="AK434" s="14">
        <v>7.1691049273805998E-2</v>
      </c>
      <c r="AL434" s="14"/>
      <c r="AM434" s="14">
        <v>1.3248107668459699E-2</v>
      </c>
      <c r="AN434" s="14">
        <v>0.152659519810915</v>
      </c>
      <c r="AO434" s="14">
        <v>0.159534960021947</v>
      </c>
      <c r="AP434" s="14">
        <v>4.49213915458158E-2</v>
      </c>
      <c r="AQ434" s="14">
        <v>0.15204844616420701</v>
      </c>
      <c r="AR434" s="14"/>
      <c r="AS434" s="14">
        <v>0.12781990743903901</v>
      </c>
      <c r="AT434" s="14">
        <v>0</v>
      </c>
      <c r="AU434" s="14"/>
      <c r="AV434" s="14">
        <v>7.1614645206960204E-2</v>
      </c>
      <c r="AW434" s="14">
        <v>0.166018784327915</v>
      </c>
      <c r="AX434" s="14">
        <v>0.17366935459844501</v>
      </c>
      <c r="AY434" s="14"/>
      <c r="AZ434" s="14">
        <v>0</v>
      </c>
      <c r="BA434" s="14">
        <v>0.12991194278375601</v>
      </c>
      <c r="BB434" s="14">
        <v>0.106738130437319</v>
      </c>
      <c r="BC434" s="14"/>
      <c r="BD434" s="14">
        <v>0.122995369573834</v>
      </c>
      <c r="BE434" s="14">
        <v>0.128527412018061</v>
      </c>
      <c r="BF434" s="14"/>
      <c r="BG434" s="14">
        <v>0.18484818802865699</v>
      </c>
      <c r="BH434" s="14">
        <v>0.10559227692968599</v>
      </c>
      <c r="BI434" s="14"/>
      <c r="BJ434" s="14">
        <v>0.22581313506697401</v>
      </c>
      <c r="BK434" s="14">
        <v>0.112002933793326</v>
      </c>
      <c r="BL434" s="14"/>
      <c r="BM434" s="14">
        <v>0.111099685142556</v>
      </c>
      <c r="BN434" s="14">
        <v>0.124024908943457</v>
      </c>
      <c r="BO434" s="14"/>
      <c r="BP434" s="14">
        <v>4.17537862267435E-2</v>
      </c>
      <c r="BQ434" s="14">
        <v>0.13999628049954099</v>
      </c>
      <c r="BR434" s="14"/>
      <c r="BS434" s="14">
        <v>0.13489008932607499</v>
      </c>
      <c r="BT434" s="14">
        <v>0.11754551192673</v>
      </c>
      <c r="BU434" s="14"/>
      <c r="BV434" s="14">
        <v>0.119500836888037</v>
      </c>
      <c r="BW434" s="14">
        <v>0.140193294521477</v>
      </c>
      <c r="BX434" s="14"/>
      <c r="BY434" s="14">
        <v>9.6325302127771698E-2</v>
      </c>
      <c r="BZ434" s="14">
        <v>0.12615321150880901</v>
      </c>
      <c r="CA434" s="14"/>
      <c r="CB434" s="14">
        <v>9.2534968580847907E-2</v>
      </c>
      <c r="CC434" s="14">
        <v>0.14281936138938101</v>
      </c>
    </row>
    <row r="435" spans="2:81" x14ac:dyDescent="0.3">
      <c r="B435" t="s">
        <v>126</v>
      </c>
      <c r="C435" s="14">
        <v>5.1943905552436997E-2</v>
      </c>
      <c r="D435" s="14">
        <v>6.7329633992017704E-2</v>
      </c>
      <c r="E435" s="14">
        <v>3.5514287724744201E-2</v>
      </c>
      <c r="F435" s="14"/>
      <c r="G435" s="14">
        <v>7.6890230712044899E-2</v>
      </c>
      <c r="H435" s="14">
        <v>5.45930068472818E-2</v>
      </c>
      <c r="I435" s="14">
        <v>2.7395382899091499E-2</v>
      </c>
      <c r="J435" s="14">
        <v>3.9122583138548703E-2</v>
      </c>
      <c r="K435" s="14">
        <v>2.5466562210279799E-2</v>
      </c>
      <c r="L435" s="14">
        <v>6.8887612827558301E-2</v>
      </c>
      <c r="M435" s="14"/>
      <c r="N435" s="14">
        <v>2.7140555684327199E-2</v>
      </c>
      <c r="O435" s="14">
        <v>7.1712975834752404E-2</v>
      </c>
      <c r="P435" s="14">
        <v>7.8987026849015304E-2</v>
      </c>
      <c r="Q435" s="14">
        <v>3.1739771934146899E-2</v>
      </c>
      <c r="R435" s="14"/>
      <c r="S435" s="14">
        <v>5.1849571972834699E-2</v>
      </c>
      <c r="T435" s="14">
        <v>0.12817113708175801</v>
      </c>
      <c r="U435" s="14">
        <v>0</v>
      </c>
      <c r="V435" s="14">
        <v>4.7137614817455098E-2</v>
      </c>
      <c r="W435" s="14">
        <v>0</v>
      </c>
      <c r="X435" s="14">
        <v>0</v>
      </c>
      <c r="Y435" s="14">
        <v>0</v>
      </c>
      <c r="Z435" s="14">
        <v>0.10791168378720099</v>
      </c>
      <c r="AA435" s="14">
        <v>3.9161377464096397E-2</v>
      </c>
      <c r="AB435" s="14">
        <v>0.115101450456725</v>
      </c>
      <c r="AC435" s="14">
        <v>0.103418205410063</v>
      </c>
      <c r="AD435" s="14">
        <v>0</v>
      </c>
      <c r="AE435" s="14"/>
      <c r="AF435" s="14">
        <v>5.1785329348506701E-2</v>
      </c>
      <c r="AG435" s="14">
        <v>0</v>
      </c>
      <c r="AH435" s="14">
        <v>0.113772816358137</v>
      </c>
      <c r="AI435" s="14">
        <v>4.9369056283100503E-2</v>
      </c>
      <c r="AJ435" s="14">
        <v>4.7690469287364999E-2</v>
      </c>
      <c r="AK435" s="14">
        <v>9.7918319199423107E-2</v>
      </c>
      <c r="AL435" s="14"/>
      <c r="AM435" s="14">
        <v>7.3060760348398299E-2</v>
      </c>
      <c r="AN435" s="14">
        <v>4.51629302151157E-2</v>
      </c>
      <c r="AO435" s="14">
        <v>5.0437278789115803E-2</v>
      </c>
      <c r="AP435" s="14">
        <v>4.3258108513530798E-2</v>
      </c>
      <c r="AQ435" s="14">
        <v>0</v>
      </c>
      <c r="AR435" s="14"/>
      <c r="AS435" s="14">
        <v>5.2890912252284698E-2</v>
      </c>
      <c r="AT435" s="14">
        <v>0</v>
      </c>
      <c r="AU435" s="14"/>
      <c r="AV435" s="14">
        <v>1.1429125507471201E-2</v>
      </c>
      <c r="AW435" s="14">
        <v>4.6726736506519997E-2</v>
      </c>
      <c r="AX435" s="14">
        <v>9.5422615100583599E-2</v>
      </c>
      <c r="AY435" s="14"/>
      <c r="AZ435" s="14">
        <v>0</v>
      </c>
      <c r="BA435" s="14">
        <v>2.0447773152529599E-2</v>
      </c>
      <c r="BB435" s="14">
        <v>3.0848627133378499E-2</v>
      </c>
      <c r="BC435" s="14"/>
      <c r="BD435" s="14">
        <v>5.5494114441422202E-2</v>
      </c>
      <c r="BE435" s="14">
        <v>4.7749472518840298E-2</v>
      </c>
      <c r="BF435" s="14"/>
      <c r="BG435" s="14">
        <v>6.19116979511488E-2</v>
      </c>
      <c r="BH435" s="14">
        <v>4.8593289796235603E-2</v>
      </c>
      <c r="BI435" s="14"/>
      <c r="BJ435" s="14">
        <v>4.4382604268575897E-2</v>
      </c>
      <c r="BK435" s="14">
        <v>5.4566559515788503E-2</v>
      </c>
      <c r="BL435" s="14"/>
      <c r="BM435" s="14">
        <v>6.1270110066823598E-2</v>
      </c>
      <c r="BN435" s="14">
        <v>5.1081035951111103E-2</v>
      </c>
      <c r="BO435" s="14"/>
      <c r="BP435" s="14">
        <v>4.84004908511688E-2</v>
      </c>
      <c r="BQ435" s="14">
        <v>5.4842295841971103E-2</v>
      </c>
      <c r="BR435" s="14"/>
      <c r="BS435" s="14">
        <v>7.5794788206852703E-2</v>
      </c>
      <c r="BT435" s="14">
        <v>3.15920975447758E-2</v>
      </c>
      <c r="BU435" s="14"/>
      <c r="BV435" s="14">
        <v>4.5098604236016797E-2</v>
      </c>
      <c r="BW435" s="14">
        <v>8.6372830445654497E-2</v>
      </c>
      <c r="BX435" s="14"/>
      <c r="BY435" s="14">
        <v>0.11812049101447999</v>
      </c>
      <c r="BZ435" s="14">
        <v>4.21546964219255E-2</v>
      </c>
      <c r="CA435" s="14"/>
      <c r="CB435" s="14">
        <v>7.3757577850101105E-2</v>
      </c>
      <c r="CC435" s="14">
        <v>3.6805203979130799E-2</v>
      </c>
    </row>
    <row r="436" spans="2:81" x14ac:dyDescent="0.3">
      <c r="B436" t="s">
        <v>255</v>
      </c>
      <c r="C436" s="14">
        <v>6.90016818874159E-2</v>
      </c>
      <c r="D436" s="14">
        <v>7.5840364771535301E-2</v>
      </c>
      <c r="E436" s="14">
        <v>5.65613164445158E-2</v>
      </c>
      <c r="F436" s="14"/>
      <c r="G436" s="14">
        <v>0.12481849709768</v>
      </c>
      <c r="H436" s="14">
        <v>4.2342389922657299E-2</v>
      </c>
      <c r="I436" s="14">
        <v>1.2849950267471801E-2</v>
      </c>
      <c r="J436" s="14">
        <v>7.5213565560159304E-2</v>
      </c>
      <c r="K436" s="14">
        <v>5.6960033204022799E-2</v>
      </c>
      <c r="L436" s="14">
        <v>9.6290917305909995E-2</v>
      </c>
      <c r="M436" s="14"/>
      <c r="N436" s="14">
        <v>2.6295930396327001E-2</v>
      </c>
      <c r="O436" s="14">
        <v>5.14665610218146E-2</v>
      </c>
      <c r="P436" s="14">
        <v>9.8586947507410594E-2</v>
      </c>
      <c r="Q436" s="14">
        <v>0.104681444311709</v>
      </c>
      <c r="R436" s="14"/>
      <c r="S436" s="14">
        <v>1.3097538065263901E-2</v>
      </c>
      <c r="T436" s="14">
        <v>0</v>
      </c>
      <c r="U436" s="14">
        <v>0</v>
      </c>
      <c r="V436" s="14">
        <v>0.148972719367955</v>
      </c>
      <c r="W436" s="14">
        <v>3.6958361220272601E-2</v>
      </c>
      <c r="X436" s="14">
        <v>0.16796054992161899</v>
      </c>
      <c r="Y436" s="14">
        <v>7.2549809064359205E-2</v>
      </c>
      <c r="Z436" s="14">
        <v>0.21947710974776499</v>
      </c>
      <c r="AA436" s="14">
        <v>0.14725006996012999</v>
      </c>
      <c r="AB436" s="14">
        <v>2.68064975234646E-2</v>
      </c>
      <c r="AC436" s="14">
        <v>0</v>
      </c>
      <c r="AD436" s="14">
        <v>0</v>
      </c>
      <c r="AE436" s="14"/>
      <c r="AF436" s="14">
        <v>3.7985509562551902E-2</v>
      </c>
      <c r="AG436" s="14">
        <v>3.77003883019855E-2</v>
      </c>
      <c r="AH436" s="14">
        <v>2.81517528547101E-2</v>
      </c>
      <c r="AI436" s="14">
        <v>0.14208315674178401</v>
      </c>
      <c r="AJ436" s="14">
        <v>2.1000577756186301E-2</v>
      </c>
      <c r="AK436" s="14">
        <v>7.3115884363448E-2</v>
      </c>
      <c r="AL436" s="14"/>
      <c r="AM436" s="14">
        <v>6.0687340271206501E-2</v>
      </c>
      <c r="AN436" s="14">
        <v>0.144484423911409</v>
      </c>
      <c r="AO436" s="14">
        <v>1.7267965776654001E-2</v>
      </c>
      <c r="AP436" s="14">
        <v>7.1408712255639203E-2</v>
      </c>
      <c r="AQ436" s="14">
        <v>0</v>
      </c>
      <c r="AR436" s="14"/>
      <c r="AS436" s="14">
        <v>6.5288105742280306E-2</v>
      </c>
      <c r="AT436" s="14">
        <v>0.27269363947941799</v>
      </c>
      <c r="AU436" s="14"/>
      <c r="AV436" s="14">
        <v>1.1061050821282E-2</v>
      </c>
      <c r="AW436" s="14">
        <v>7.6796358919189595E-2</v>
      </c>
      <c r="AX436" s="14">
        <v>0.121947172525512</v>
      </c>
      <c r="AY436" s="14"/>
      <c r="AZ436" s="14">
        <v>0</v>
      </c>
      <c r="BA436" s="14">
        <v>1.9302817668091801E-2</v>
      </c>
      <c r="BB436" s="14">
        <v>3.2250210237624297E-2</v>
      </c>
      <c r="BC436" s="14"/>
      <c r="BD436" s="14">
        <v>7.0127730934274796E-2</v>
      </c>
      <c r="BE436" s="14">
        <v>6.7671298952978201E-2</v>
      </c>
      <c r="BF436" s="14"/>
      <c r="BG436" s="14">
        <v>6.4505197131981801E-2</v>
      </c>
      <c r="BH436" s="14">
        <v>7.0513149228070393E-2</v>
      </c>
      <c r="BI436" s="14"/>
      <c r="BJ436" s="14">
        <v>7.0370174819181799E-2</v>
      </c>
      <c r="BK436" s="14">
        <v>7.0883971897190798E-2</v>
      </c>
      <c r="BL436" s="14"/>
      <c r="BM436" s="14">
        <v>8.02581538357061E-2</v>
      </c>
      <c r="BN436" s="14">
        <v>6.5384455313853104E-2</v>
      </c>
      <c r="BO436" s="14"/>
      <c r="BP436" s="14">
        <v>4.6999355243389503E-2</v>
      </c>
      <c r="BQ436" s="14">
        <v>7.1795714917237394E-2</v>
      </c>
      <c r="BR436" s="14"/>
      <c r="BS436" s="14">
        <v>6.4778979175070694E-2</v>
      </c>
      <c r="BT436" s="14">
        <v>7.2604887526397696E-2</v>
      </c>
      <c r="BU436" s="14"/>
      <c r="BV436" s="14">
        <v>7.8390211380359398E-2</v>
      </c>
      <c r="BW436" s="14">
        <v>6.0088487701391802E-2</v>
      </c>
      <c r="BX436" s="14"/>
      <c r="BY436" s="14">
        <v>3.56896596349488E-2</v>
      </c>
      <c r="BZ436" s="14">
        <v>7.5317863644666305E-2</v>
      </c>
      <c r="CA436" s="14"/>
      <c r="CB436" s="14">
        <v>8.0127088853202702E-2</v>
      </c>
      <c r="CC436" s="14">
        <v>6.3252039925685594E-2</v>
      </c>
    </row>
    <row r="437" spans="2:81" x14ac:dyDescent="0.3">
      <c r="B437" t="s">
        <v>106</v>
      </c>
      <c r="C437" s="14">
        <v>2.7930422929647199E-2</v>
      </c>
      <c r="D437" s="14">
        <v>2.01727644395506E-2</v>
      </c>
      <c r="E437" s="14">
        <v>3.6505860953077097E-2</v>
      </c>
      <c r="F437" s="14"/>
      <c r="G437" s="14">
        <v>3.7191376146815197E-2</v>
      </c>
      <c r="H437" s="14">
        <v>2.35328179376901E-2</v>
      </c>
      <c r="I437" s="14">
        <v>0</v>
      </c>
      <c r="J437" s="14">
        <v>4.2365179768469201E-2</v>
      </c>
      <c r="K437" s="14">
        <v>5.4615078677635903E-2</v>
      </c>
      <c r="L437" s="14">
        <v>2.4993871494962398E-2</v>
      </c>
      <c r="M437" s="14"/>
      <c r="N437" s="14">
        <v>0</v>
      </c>
      <c r="O437" s="14">
        <v>9.7898762289424599E-3</v>
      </c>
      <c r="P437" s="14">
        <v>2.9690483020405101E-2</v>
      </c>
      <c r="Q437" s="14">
        <v>7.6882591199950501E-2</v>
      </c>
      <c r="R437" s="14"/>
      <c r="S437" s="14">
        <v>2.8544133094744701E-2</v>
      </c>
      <c r="T437" s="14">
        <v>4.9747554304473703E-2</v>
      </c>
      <c r="U437" s="14">
        <v>0.11836441455700999</v>
      </c>
      <c r="V437" s="14">
        <v>0</v>
      </c>
      <c r="W437" s="14">
        <v>3.6649465412687099E-2</v>
      </c>
      <c r="X437" s="14">
        <v>3.6465750441856903E-2</v>
      </c>
      <c r="Y437" s="14">
        <v>0</v>
      </c>
      <c r="Z437" s="14">
        <v>0</v>
      </c>
      <c r="AA437" s="14">
        <v>1.8771923615170199E-2</v>
      </c>
      <c r="AB437" s="14">
        <v>0</v>
      </c>
      <c r="AC437" s="14">
        <v>0</v>
      </c>
      <c r="AD437" s="14">
        <v>0</v>
      </c>
      <c r="AE437" s="14"/>
      <c r="AF437" s="14">
        <v>8.0588359927585996E-3</v>
      </c>
      <c r="AG437" s="14">
        <v>0</v>
      </c>
      <c r="AH437" s="14">
        <v>2.9457573249000401E-2</v>
      </c>
      <c r="AI437" s="14">
        <v>4.5770990700510397E-2</v>
      </c>
      <c r="AJ437" s="14">
        <v>5.6489199942333798E-2</v>
      </c>
      <c r="AK437" s="14">
        <v>7.1816226337355807E-2</v>
      </c>
      <c r="AL437" s="14"/>
      <c r="AM437" s="14">
        <v>5.9183210395331802E-2</v>
      </c>
      <c r="AN437" s="14">
        <v>4.60556097764203E-2</v>
      </c>
      <c r="AO437" s="14">
        <v>9.2201920001358101E-3</v>
      </c>
      <c r="AP437" s="14">
        <v>1.6464756705850701E-2</v>
      </c>
      <c r="AQ437" s="14">
        <v>0</v>
      </c>
      <c r="AR437" s="14"/>
      <c r="AS437" s="14">
        <v>2.8439631803386E-2</v>
      </c>
      <c r="AT437" s="14">
        <v>0</v>
      </c>
      <c r="AU437" s="14"/>
      <c r="AV437" s="14">
        <v>1.14576036333702E-2</v>
      </c>
      <c r="AW437" s="14">
        <v>0</v>
      </c>
      <c r="AX437" s="14">
        <v>4.0362193937004603E-2</v>
      </c>
      <c r="AY437" s="14"/>
      <c r="AZ437" s="14">
        <v>0</v>
      </c>
      <c r="BA437" s="14">
        <v>1.8272399859037301E-2</v>
      </c>
      <c r="BB437" s="14">
        <v>1.14079907810174E-2</v>
      </c>
      <c r="BC437" s="14"/>
      <c r="BD437" s="14">
        <v>3.3910551226902501E-2</v>
      </c>
      <c r="BE437" s="14">
        <v>2.0865135094619399E-2</v>
      </c>
      <c r="BF437" s="14"/>
      <c r="BG437" s="14">
        <v>3.18124827949978E-2</v>
      </c>
      <c r="BH437" s="14">
        <v>2.66254909616577E-2</v>
      </c>
      <c r="BI437" s="14"/>
      <c r="BJ437" s="14">
        <v>4.4946984890380702E-2</v>
      </c>
      <c r="BK437" s="14">
        <v>2.6382062500565E-2</v>
      </c>
      <c r="BL437" s="14"/>
      <c r="BM437" s="14">
        <v>3.2396794079261999E-2</v>
      </c>
      <c r="BN437" s="14">
        <v>2.48075783627442E-2</v>
      </c>
      <c r="BO437" s="14"/>
      <c r="BP437" s="14">
        <v>4.1535145522202603E-2</v>
      </c>
      <c r="BQ437" s="14">
        <v>2.0504533513895699E-2</v>
      </c>
      <c r="BR437" s="14"/>
      <c r="BS437" s="14">
        <v>2.3013731934531E-2</v>
      </c>
      <c r="BT437" s="14">
        <v>3.2125804401077797E-2</v>
      </c>
      <c r="BU437" s="14"/>
      <c r="BV437" s="14">
        <v>2.29290534714305E-2</v>
      </c>
      <c r="BW437" s="14">
        <v>2.30429125115123E-2</v>
      </c>
      <c r="BX437" s="14"/>
      <c r="BY437" s="14">
        <v>1.99292731783683E-2</v>
      </c>
      <c r="BZ437" s="14">
        <v>2.9613223949397301E-2</v>
      </c>
      <c r="CA437" s="14"/>
      <c r="CB437" s="14">
        <v>2.3111877991823699E-2</v>
      </c>
      <c r="CC437" s="14">
        <v>2.80539753091858E-2</v>
      </c>
    </row>
    <row r="438" spans="2:81" x14ac:dyDescent="0.3">
      <c r="B438" t="s">
        <v>127</v>
      </c>
      <c r="C438" s="14">
        <v>0.72559268534773302</v>
      </c>
      <c r="D438" s="14">
        <v>0.70686908289477202</v>
      </c>
      <c r="E438" s="14">
        <v>0.74983431084840102</v>
      </c>
      <c r="F438" s="14"/>
      <c r="G438" s="14">
        <v>0.52598788646801597</v>
      </c>
      <c r="H438" s="14">
        <v>0.75886467482126096</v>
      </c>
      <c r="I438" s="14">
        <v>0.841224221935298</v>
      </c>
      <c r="J438" s="14">
        <v>0.804445729184876</v>
      </c>
      <c r="K438" s="14">
        <v>0.80744394637656802</v>
      </c>
      <c r="L438" s="14">
        <v>0.75936020253696701</v>
      </c>
      <c r="M438" s="14"/>
      <c r="N438" s="14">
        <v>0.85772124547947604</v>
      </c>
      <c r="O438" s="14">
        <v>0.75437322308927202</v>
      </c>
      <c r="P438" s="14">
        <v>0.67369676359755304</v>
      </c>
      <c r="Q438" s="14">
        <v>0.59735648526293805</v>
      </c>
      <c r="R438" s="14"/>
      <c r="S438" s="14">
        <v>0.79132482887394695</v>
      </c>
      <c r="T438" s="14">
        <v>0.79328624643809098</v>
      </c>
      <c r="U438" s="14">
        <v>0.72705341797448297</v>
      </c>
      <c r="V438" s="14">
        <v>0.71077808078457705</v>
      </c>
      <c r="W438" s="14">
        <v>0.77496944382388799</v>
      </c>
      <c r="X438" s="14">
        <v>0.62537146726910497</v>
      </c>
      <c r="Y438" s="14">
        <v>0.842216293756755</v>
      </c>
      <c r="Z438" s="14">
        <v>0.56637641753086698</v>
      </c>
      <c r="AA438" s="14">
        <v>0.69189759994615596</v>
      </c>
      <c r="AB438" s="14">
        <v>0.62131022015845805</v>
      </c>
      <c r="AC438" s="14">
        <v>0.74654765995641603</v>
      </c>
      <c r="AD438" s="14">
        <v>0.686781372434352</v>
      </c>
      <c r="AE438" s="14"/>
      <c r="AF438" s="14">
        <v>0.74006393981576202</v>
      </c>
      <c r="AG438" s="14">
        <v>0.88585065170414501</v>
      </c>
      <c r="AH438" s="14">
        <v>0.728014140472099</v>
      </c>
      <c r="AI438" s="14">
        <v>0.67551697216297901</v>
      </c>
      <c r="AJ438" s="14">
        <v>0.71486009266083606</v>
      </c>
      <c r="AK438" s="14">
        <v>0.68545852082596703</v>
      </c>
      <c r="AL438" s="14"/>
      <c r="AM438" s="14">
        <v>0.79382058131660405</v>
      </c>
      <c r="AN438" s="14">
        <v>0.61163751628614005</v>
      </c>
      <c r="AO438" s="14">
        <v>0.76353960341214699</v>
      </c>
      <c r="AP438" s="14">
        <v>0.823947030979164</v>
      </c>
      <c r="AQ438" s="14">
        <v>0.84795155383579301</v>
      </c>
      <c r="AR438" s="14"/>
      <c r="AS438" s="14">
        <v>0.72556144276301004</v>
      </c>
      <c r="AT438" s="14">
        <v>0.72730636052058195</v>
      </c>
      <c r="AU438" s="14"/>
      <c r="AV438" s="14">
        <v>0.89443757483091602</v>
      </c>
      <c r="AW438" s="14">
        <v>0.710458120246375</v>
      </c>
      <c r="AX438" s="14">
        <v>0.56859866383845503</v>
      </c>
      <c r="AY438" s="14"/>
      <c r="AZ438" s="14">
        <v>1</v>
      </c>
      <c r="BA438" s="14">
        <v>0.81206506653658606</v>
      </c>
      <c r="BB438" s="14">
        <v>0.81875504141066102</v>
      </c>
      <c r="BC438" s="14"/>
      <c r="BD438" s="14">
        <v>0.71747223382356695</v>
      </c>
      <c r="BE438" s="14">
        <v>0.73518668141550103</v>
      </c>
      <c r="BF438" s="14"/>
      <c r="BG438" s="14">
        <v>0.65692243409321405</v>
      </c>
      <c r="BH438" s="14">
        <v>0.74867579308434995</v>
      </c>
      <c r="BI438" s="14"/>
      <c r="BJ438" s="14">
        <v>0.61448710095488801</v>
      </c>
      <c r="BK438" s="14">
        <v>0.73616447229312998</v>
      </c>
      <c r="BL438" s="14"/>
      <c r="BM438" s="14">
        <v>0.714975256875652</v>
      </c>
      <c r="BN438" s="14">
        <v>0.73470202142883501</v>
      </c>
      <c r="BO438" s="14"/>
      <c r="BP438" s="14">
        <v>0.82131122215649599</v>
      </c>
      <c r="BQ438" s="14">
        <v>0.71286117522735504</v>
      </c>
      <c r="BR438" s="14"/>
      <c r="BS438" s="14">
        <v>0.70152241135746995</v>
      </c>
      <c r="BT438" s="14">
        <v>0.74613169860101902</v>
      </c>
      <c r="BU438" s="14"/>
      <c r="BV438" s="14">
        <v>0.73408129402415601</v>
      </c>
      <c r="BW438" s="14">
        <v>0.69030247481996398</v>
      </c>
      <c r="BX438" s="14"/>
      <c r="BY438" s="14">
        <v>0.72993527404443204</v>
      </c>
      <c r="BZ438" s="14">
        <v>0.72676100447520198</v>
      </c>
      <c r="CA438" s="14"/>
      <c r="CB438" s="14">
        <v>0.73046848672402498</v>
      </c>
      <c r="CC438" s="14">
        <v>0.72906941939661596</v>
      </c>
    </row>
    <row r="439" spans="2:81" x14ac:dyDescent="0.3">
      <c r="B439" t="s">
        <v>256</v>
      </c>
      <c r="C439" s="14">
        <v>0.12094558743985299</v>
      </c>
      <c r="D439" s="14">
        <v>0.14316999876355299</v>
      </c>
      <c r="E439" s="14">
        <v>9.207560416926E-2</v>
      </c>
      <c r="F439" s="14"/>
      <c r="G439" s="14">
        <v>0.20170872780972501</v>
      </c>
      <c r="H439" s="14">
        <v>9.6935396769939106E-2</v>
      </c>
      <c r="I439" s="14">
        <v>4.0245333166563299E-2</v>
      </c>
      <c r="J439" s="14">
        <v>0.11433614869870801</v>
      </c>
      <c r="K439" s="14">
        <v>8.2426595414302598E-2</v>
      </c>
      <c r="L439" s="14">
        <v>0.165178530133468</v>
      </c>
      <c r="M439" s="14"/>
      <c r="N439" s="14">
        <v>5.3436486080654197E-2</v>
      </c>
      <c r="O439" s="14">
        <v>0.123179536856567</v>
      </c>
      <c r="P439" s="14">
        <v>0.177573974356426</v>
      </c>
      <c r="Q439" s="14">
        <v>0.13642121624585599</v>
      </c>
      <c r="R439" s="14"/>
      <c r="S439" s="14">
        <v>6.4947110038098596E-2</v>
      </c>
      <c r="T439" s="14">
        <v>0.12817113708175801</v>
      </c>
      <c r="U439" s="14">
        <v>0</v>
      </c>
      <c r="V439" s="14">
        <v>0.19611033418540999</v>
      </c>
      <c r="W439" s="14">
        <v>3.6958361220272601E-2</v>
      </c>
      <c r="X439" s="14">
        <v>0.16796054992161899</v>
      </c>
      <c r="Y439" s="14">
        <v>7.2549809064359205E-2</v>
      </c>
      <c r="Z439" s="14">
        <v>0.32738879353496603</v>
      </c>
      <c r="AA439" s="14">
        <v>0.18641144742422699</v>
      </c>
      <c r="AB439" s="14">
        <v>0.14190794798018899</v>
      </c>
      <c r="AC439" s="14">
        <v>0.103418205410063</v>
      </c>
      <c r="AD439" s="14">
        <v>0</v>
      </c>
      <c r="AE439" s="14"/>
      <c r="AF439" s="14">
        <v>8.9770838911058595E-2</v>
      </c>
      <c r="AG439" s="14">
        <v>3.77003883019855E-2</v>
      </c>
      <c r="AH439" s="14">
        <v>0.14192456921284699</v>
      </c>
      <c r="AI439" s="14">
        <v>0.19145221302488399</v>
      </c>
      <c r="AJ439" s="14">
        <v>6.8691047043551196E-2</v>
      </c>
      <c r="AK439" s="14">
        <v>0.171034203562871</v>
      </c>
      <c r="AL439" s="14"/>
      <c r="AM439" s="14">
        <v>0.13374810061960499</v>
      </c>
      <c r="AN439" s="14">
        <v>0.189647354126525</v>
      </c>
      <c r="AO439" s="14">
        <v>6.7705244565769804E-2</v>
      </c>
      <c r="AP439" s="14">
        <v>0.11466682076916999</v>
      </c>
      <c r="AQ439" s="14">
        <v>0</v>
      </c>
      <c r="AR439" s="14"/>
      <c r="AS439" s="14">
        <v>0.118179017994565</v>
      </c>
      <c r="AT439" s="14">
        <v>0.27269363947941799</v>
      </c>
      <c r="AU439" s="14"/>
      <c r="AV439" s="14">
        <v>2.2490176328753199E-2</v>
      </c>
      <c r="AW439" s="14">
        <v>0.12352309542570999</v>
      </c>
      <c r="AX439" s="14">
        <v>0.21736978762609599</v>
      </c>
      <c r="AY439" s="14"/>
      <c r="AZ439" s="14">
        <v>0</v>
      </c>
      <c r="BA439" s="14">
        <v>3.97505908206214E-2</v>
      </c>
      <c r="BB439" s="14">
        <v>6.30988373710029E-2</v>
      </c>
      <c r="BC439" s="14"/>
      <c r="BD439" s="14">
        <v>0.12562184537569701</v>
      </c>
      <c r="BE439" s="14">
        <v>0.11542077147181901</v>
      </c>
      <c r="BF439" s="14"/>
      <c r="BG439" s="14">
        <v>0.126416895083131</v>
      </c>
      <c r="BH439" s="14">
        <v>0.119106439024306</v>
      </c>
      <c r="BI439" s="14"/>
      <c r="BJ439" s="14">
        <v>0.11475277908775799</v>
      </c>
      <c r="BK439" s="14">
        <v>0.12545053141297899</v>
      </c>
      <c r="BL439" s="14"/>
      <c r="BM439" s="14">
        <v>0.14152826390253001</v>
      </c>
      <c r="BN439" s="14">
        <v>0.116465491264964</v>
      </c>
      <c r="BO439" s="14"/>
      <c r="BP439" s="14">
        <v>9.5399846094558302E-2</v>
      </c>
      <c r="BQ439" s="14">
        <v>0.126638010759209</v>
      </c>
      <c r="BR439" s="14"/>
      <c r="BS439" s="14">
        <v>0.14057376738192301</v>
      </c>
      <c r="BT439" s="14">
        <v>0.104196985071173</v>
      </c>
      <c r="BU439" s="14"/>
      <c r="BV439" s="14">
        <v>0.12348881561637599</v>
      </c>
      <c r="BW439" s="14">
        <v>0.14646131814704599</v>
      </c>
      <c r="BX439" s="14"/>
      <c r="BY439" s="14">
        <v>0.15381015064942799</v>
      </c>
      <c r="BZ439" s="14">
        <v>0.117472560066592</v>
      </c>
      <c r="CA439" s="14"/>
      <c r="CB439" s="14">
        <v>0.153884666703304</v>
      </c>
      <c r="CC439" s="14">
        <v>0.100057243904816</v>
      </c>
    </row>
    <row r="440" spans="2:81" x14ac:dyDescent="0.3">
      <c r="B440" t="s">
        <v>93</v>
      </c>
      <c r="C440" s="14">
        <v>0.60464709790787996</v>
      </c>
      <c r="D440" s="14">
        <v>0.56369908413121905</v>
      </c>
      <c r="E440" s="14">
        <v>0.65775870667914105</v>
      </c>
      <c r="F440" s="14"/>
      <c r="G440" s="14">
        <v>0.32427915865829099</v>
      </c>
      <c r="H440" s="14">
        <v>0.66192927805132196</v>
      </c>
      <c r="I440" s="14">
        <v>0.80097888876873502</v>
      </c>
      <c r="J440" s="14">
        <v>0.69010958048616799</v>
      </c>
      <c r="K440" s="14">
        <v>0.72501735096226605</v>
      </c>
      <c r="L440" s="14">
        <v>0.59418167240349795</v>
      </c>
      <c r="M440" s="14"/>
      <c r="N440" s="14">
        <v>0.80428475939882105</v>
      </c>
      <c r="O440" s="14">
        <v>0.631193686232705</v>
      </c>
      <c r="P440" s="14">
        <v>0.49612278924112702</v>
      </c>
      <c r="Q440" s="14">
        <v>0.46093526901708198</v>
      </c>
      <c r="R440" s="14"/>
      <c r="S440" s="14">
        <v>0.72637771883584801</v>
      </c>
      <c r="T440" s="14">
        <v>0.665115109356333</v>
      </c>
      <c r="U440" s="14">
        <v>0.72705341797448297</v>
      </c>
      <c r="V440" s="14">
        <v>0.51466774659916803</v>
      </c>
      <c r="W440" s="14">
        <v>0.73801108260361503</v>
      </c>
      <c r="X440" s="14">
        <v>0.45741091734748601</v>
      </c>
      <c r="Y440" s="14">
        <v>0.76966648469239596</v>
      </c>
      <c r="Z440" s="14">
        <v>0.23898762399590101</v>
      </c>
      <c r="AA440" s="14">
        <v>0.50548615252192897</v>
      </c>
      <c r="AB440" s="14">
        <v>0.47940227217826797</v>
      </c>
      <c r="AC440" s="14">
        <v>0.64312945454635295</v>
      </c>
      <c r="AD440" s="14">
        <v>0.686781372434352</v>
      </c>
      <c r="AE440" s="14"/>
      <c r="AF440" s="14">
        <v>0.65029310090470405</v>
      </c>
      <c r="AG440" s="14">
        <v>0.84815026340215904</v>
      </c>
      <c r="AH440" s="14">
        <v>0.58608957125925198</v>
      </c>
      <c r="AI440" s="14">
        <v>0.48406475913809499</v>
      </c>
      <c r="AJ440" s="14">
        <v>0.64616904561728405</v>
      </c>
      <c r="AK440" s="14">
        <v>0.51442431726309601</v>
      </c>
      <c r="AL440" s="14"/>
      <c r="AM440" s="14">
        <v>0.66007248069699898</v>
      </c>
      <c r="AN440" s="14">
        <v>0.42199016215961499</v>
      </c>
      <c r="AO440" s="14">
        <v>0.69583435884637801</v>
      </c>
      <c r="AP440" s="14">
        <v>0.70928021020999399</v>
      </c>
      <c r="AQ440" s="14">
        <v>0.84795155383579301</v>
      </c>
      <c r="AR440" s="14"/>
      <c r="AS440" s="14">
        <v>0.60738242476844495</v>
      </c>
      <c r="AT440" s="14">
        <v>0.45461272104116401</v>
      </c>
      <c r="AU440" s="14"/>
      <c r="AV440" s="14">
        <v>0.87194739850216296</v>
      </c>
      <c r="AW440" s="14">
        <v>0.58693502482066595</v>
      </c>
      <c r="AX440" s="14">
        <v>0.35122887621235899</v>
      </c>
      <c r="AY440" s="14"/>
      <c r="AZ440" s="14">
        <v>1</v>
      </c>
      <c r="BA440" s="14">
        <v>0.77231447571596401</v>
      </c>
      <c r="BB440" s="14">
        <v>0.75565620403965805</v>
      </c>
      <c r="BC440" s="14"/>
      <c r="BD440" s="14">
        <v>0.59185038844786997</v>
      </c>
      <c r="BE440" s="14">
        <v>0.61976590994368297</v>
      </c>
      <c r="BF440" s="14"/>
      <c r="BG440" s="14">
        <v>0.53050553901008302</v>
      </c>
      <c r="BH440" s="14">
        <v>0.629569354060044</v>
      </c>
      <c r="BI440" s="14"/>
      <c r="BJ440" s="14">
        <v>0.49973432186713002</v>
      </c>
      <c r="BK440" s="14">
        <v>0.61071394088014996</v>
      </c>
      <c r="BL440" s="14"/>
      <c r="BM440" s="14">
        <v>0.57344699297312296</v>
      </c>
      <c r="BN440" s="14">
        <v>0.61823653016387004</v>
      </c>
      <c r="BO440" s="14"/>
      <c r="BP440" s="14">
        <v>0.72591137606193701</v>
      </c>
      <c r="BQ440" s="14">
        <v>0.58622316446814604</v>
      </c>
      <c r="BR440" s="14"/>
      <c r="BS440" s="14">
        <v>0.560948643975547</v>
      </c>
      <c r="BT440" s="14">
        <v>0.64193471352984599</v>
      </c>
      <c r="BU440" s="14"/>
      <c r="BV440" s="14">
        <v>0.61059247840777997</v>
      </c>
      <c r="BW440" s="14">
        <v>0.54384115667291799</v>
      </c>
      <c r="BX440" s="14"/>
      <c r="BY440" s="14">
        <v>0.57612512339500299</v>
      </c>
      <c r="BZ440" s="14">
        <v>0.60928844440860996</v>
      </c>
      <c r="CA440" s="14"/>
      <c r="CB440" s="14">
        <v>0.57658382002072095</v>
      </c>
      <c r="CC440" s="14">
        <v>0.6290121754918</v>
      </c>
    </row>
    <row r="441" spans="2:81" x14ac:dyDescent="0.3">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c r="BT441" s="14"/>
      <c r="BU441" s="14"/>
      <c r="BV441" s="14"/>
      <c r="BW441" s="14"/>
      <c r="BX441" s="14"/>
      <c r="BY441" s="14"/>
      <c r="BZ441" s="14"/>
      <c r="CA441" s="14"/>
      <c r="CB441" s="14"/>
      <c r="CC441" s="14"/>
    </row>
    <row r="442" spans="2:81" x14ac:dyDescent="0.3">
      <c r="B442" s="6" t="s">
        <v>268</v>
      </c>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c r="BY442" s="14"/>
      <c r="BZ442" s="14"/>
      <c r="CA442" s="14"/>
      <c r="CB442" s="14"/>
      <c r="CC442" s="14"/>
    </row>
    <row r="443" spans="2:81" x14ac:dyDescent="0.3">
      <c r="B443" s="24" t="s">
        <v>198</v>
      </c>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c r="BT443" s="14"/>
      <c r="BU443" s="14"/>
      <c r="BV443" s="14"/>
      <c r="BW443" s="14"/>
      <c r="BX443" s="14"/>
      <c r="BY443" s="14"/>
      <c r="BZ443" s="14"/>
      <c r="CA443" s="14"/>
      <c r="CB443" s="14"/>
      <c r="CC443" s="14"/>
    </row>
    <row r="444" spans="2:81" x14ac:dyDescent="0.3">
      <c r="B444" t="s">
        <v>123</v>
      </c>
      <c r="C444" s="14">
        <v>0.23419395298550499</v>
      </c>
      <c r="D444" s="14">
        <v>0.23340797283401099</v>
      </c>
      <c r="E444" s="14">
        <v>0.23630866835400999</v>
      </c>
      <c r="F444" s="14"/>
      <c r="G444" s="14">
        <v>0.16794545706529099</v>
      </c>
      <c r="H444" s="14">
        <v>0.23975057341362699</v>
      </c>
      <c r="I444" s="14">
        <v>0.26358077942144298</v>
      </c>
      <c r="J444" s="14">
        <v>0.174307584562815</v>
      </c>
      <c r="K444" s="14">
        <v>0.27836275138684102</v>
      </c>
      <c r="L444" s="14">
        <v>0.35651923813671199</v>
      </c>
      <c r="M444" s="14"/>
      <c r="N444" s="14">
        <v>0.30434101280376402</v>
      </c>
      <c r="O444" s="14">
        <v>0.219798275824693</v>
      </c>
      <c r="P444" s="14">
        <v>0.16723144942360299</v>
      </c>
      <c r="Q444" s="14">
        <v>0.231376161339789</v>
      </c>
      <c r="R444" s="14"/>
      <c r="S444" s="14">
        <v>0.26193393424834299</v>
      </c>
      <c r="T444" s="14">
        <v>0.160054900419276</v>
      </c>
      <c r="U444" s="14">
        <v>0.29941545098481098</v>
      </c>
      <c r="V444" s="14">
        <v>0.16379051362772301</v>
      </c>
      <c r="W444" s="14">
        <v>0.138933373842484</v>
      </c>
      <c r="X444" s="14">
        <v>0.36094958088705398</v>
      </c>
      <c r="Y444" s="14">
        <v>0.19470284912555999</v>
      </c>
      <c r="Z444" s="14">
        <v>0.30141103445282802</v>
      </c>
      <c r="AA444" s="14">
        <v>0.238763103755914</v>
      </c>
      <c r="AB444" s="14">
        <v>0.21965893247232801</v>
      </c>
      <c r="AC444" s="14">
        <v>0.24617511575461601</v>
      </c>
      <c r="AD444" s="14">
        <v>0.34549649997050802</v>
      </c>
      <c r="AE444" s="14"/>
      <c r="AF444" s="14">
        <v>0.23743602502755001</v>
      </c>
      <c r="AG444" s="14">
        <v>0.28404961345866597</v>
      </c>
      <c r="AH444" s="14">
        <v>0.28831452746658298</v>
      </c>
      <c r="AI444" s="14">
        <v>0.15035409031309299</v>
      </c>
      <c r="AJ444" s="14">
        <v>0.26644205317925501</v>
      </c>
      <c r="AK444" s="14">
        <v>0.19700857319178999</v>
      </c>
      <c r="AL444" s="14"/>
      <c r="AM444" s="14">
        <v>0.181820850467733</v>
      </c>
      <c r="AN444" s="14">
        <v>0.16449730244404301</v>
      </c>
      <c r="AO444" s="14">
        <v>0.28137378318681999</v>
      </c>
      <c r="AP444" s="14">
        <v>0.27434313969232299</v>
      </c>
      <c r="AQ444" s="14">
        <v>0.36977020914619402</v>
      </c>
      <c r="AR444" s="14"/>
      <c r="AS444" s="14">
        <v>0.236045149844887</v>
      </c>
      <c r="AT444" s="14">
        <v>0.132654655704772</v>
      </c>
      <c r="AU444" s="14"/>
      <c r="AV444" s="14">
        <v>0.299848185837778</v>
      </c>
      <c r="AW444" s="14">
        <v>0.20530459163297701</v>
      </c>
      <c r="AX444" s="14">
        <v>0.17530340710742501</v>
      </c>
      <c r="AY444" s="14"/>
      <c r="AZ444" s="14">
        <v>0.319362710324891</v>
      </c>
      <c r="BA444" s="14">
        <v>0.34753029817238401</v>
      </c>
      <c r="BB444" s="14">
        <v>0.20013996707544601</v>
      </c>
      <c r="BC444" s="14"/>
      <c r="BD444" s="14">
        <v>0.25092340843689898</v>
      </c>
      <c r="BE444" s="14">
        <v>0.21442875528203501</v>
      </c>
      <c r="BF444" s="14"/>
      <c r="BG444" s="14">
        <v>0.28314246176913599</v>
      </c>
      <c r="BH444" s="14">
        <v>0.217740194900195</v>
      </c>
      <c r="BI444" s="14"/>
      <c r="BJ444" s="14">
        <v>0.27420832731267197</v>
      </c>
      <c r="BK444" s="14">
        <v>0.22296717456015</v>
      </c>
      <c r="BL444" s="14"/>
      <c r="BM444" s="14">
        <v>0.236118302149111</v>
      </c>
      <c r="BN444" s="14">
        <v>0.23224208159996401</v>
      </c>
      <c r="BO444" s="14"/>
      <c r="BP444" s="14">
        <v>0.25343984349798698</v>
      </c>
      <c r="BQ444" s="14">
        <v>0.235174127471486</v>
      </c>
      <c r="BR444" s="14"/>
      <c r="BS444" s="14">
        <v>0.27607938328526999</v>
      </c>
      <c r="BT444" s="14">
        <v>0.198453379014702</v>
      </c>
      <c r="BU444" s="14"/>
      <c r="BV444" s="14">
        <v>0.34310132050304898</v>
      </c>
      <c r="BW444" s="14">
        <v>0.25298332406535001</v>
      </c>
      <c r="BX444" s="14"/>
      <c r="BY444" s="14">
        <v>0.28663031242420101</v>
      </c>
      <c r="BZ444" s="14">
        <v>0.22925417346008001</v>
      </c>
      <c r="CA444" s="14"/>
      <c r="CB444" s="14">
        <v>0.20904733421168301</v>
      </c>
      <c r="CC444" s="14">
        <v>0.25651313941303799</v>
      </c>
    </row>
    <row r="445" spans="2:81" x14ac:dyDescent="0.3">
      <c r="B445" t="s">
        <v>124</v>
      </c>
      <c r="C445" s="14">
        <v>0.32141409733871101</v>
      </c>
      <c r="D445" s="14">
        <v>0.335388976168359</v>
      </c>
      <c r="E445" s="14">
        <v>0.307967780829908</v>
      </c>
      <c r="F445" s="14"/>
      <c r="G445" s="14">
        <v>0.38724187409375299</v>
      </c>
      <c r="H445" s="14">
        <v>0.30827589820889401</v>
      </c>
      <c r="I445" s="14">
        <v>0.24835916880248901</v>
      </c>
      <c r="J445" s="14">
        <v>0.28116560003268798</v>
      </c>
      <c r="K445" s="14">
        <v>0.44185801104413402</v>
      </c>
      <c r="L445" s="14">
        <v>0.26436585320275902</v>
      </c>
      <c r="M445" s="14"/>
      <c r="N445" s="14">
        <v>0.32236294427263201</v>
      </c>
      <c r="O445" s="14">
        <v>0.35184234728833202</v>
      </c>
      <c r="P445" s="14">
        <v>0.308135305978047</v>
      </c>
      <c r="Q445" s="14">
        <v>0.30774926611373699</v>
      </c>
      <c r="R445" s="14"/>
      <c r="S445" s="14">
        <v>0.36915114342170802</v>
      </c>
      <c r="T445" s="14">
        <v>0.50033315597619399</v>
      </c>
      <c r="U445" s="14">
        <v>0.29037021646241501</v>
      </c>
      <c r="V445" s="14">
        <v>0.26693530201547</v>
      </c>
      <c r="W445" s="14">
        <v>0.42695391633773999</v>
      </c>
      <c r="X445" s="14">
        <v>0.24413302690087901</v>
      </c>
      <c r="Y445" s="14">
        <v>0.32561916611597902</v>
      </c>
      <c r="Z445" s="14">
        <v>0.26507134064653298</v>
      </c>
      <c r="AA445" s="14">
        <v>0.22103848237106499</v>
      </c>
      <c r="AB445" s="14">
        <v>0.29575322901958601</v>
      </c>
      <c r="AC445" s="14">
        <v>0.34793606518589998</v>
      </c>
      <c r="AD445" s="14">
        <v>0</v>
      </c>
      <c r="AE445" s="14"/>
      <c r="AF445" s="14">
        <v>0.31659456227731397</v>
      </c>
      <c r="AG445" s="14">
        <v>0.39095890635910802</v>
      </c>
      <c r="AH445" s="14">
        <v>0.295474626375125</v>
      </c>
      <c r="AI445" s="14">
        <v>0.349529288348152</v>
      </c>
      <c r="AJ445" s="14">
        <v>0.25411346557071002</v>
      </c>
      <c r="AK445" s="14">
        <v>0.298595472006489</v>
      </c>
      <c r="AL445" s="14"/>
      <c r="AM445" s="14">
        <v>0.40036572246886099</v>
      </c>
      <c r="AN445" s="14">
        <v>0.292483981715429</v>
      </c>
      <c r="AO445" s="14">
        <v>0.328726893884906</v>
      </c>
      <c r="AP445" s="14">
        <v>0.32875762113253898</v>
      </c>
      <c r="AQ445" s="14">
        <v>0.37256661871404001</v>
      </c>
      <c r="AR445" s="14"/>
      <c r="AS445" s="14">
        <v>0.324332910678516</v>
      </c>
      <c r="AT445" s="14">
        <v>0.16131537314556199</v>
      </c>
      <c r="AU445" s="14"/>
      <c r="AV445" s="14">
        <v>0.34401705276765099</v>
      </c>
      <c r="AW445" s="14">
        <v>0.330302961798007</v>
      </c>
      <c r="AX445" s="14">
        <v>0.30034857258835002</v>
      </c>
      <c r="AY445" s="14"/>
      <c r="AZ445" s="14">
        <v>0.34845500362453802</v>
      </c>
      <c r="BA445" s="14">
        <v>0.29564114697198302</v>
      </c>
      <c r="BB445" s="14">
        <v>0.36069613217070601</v>
      </c>
      <c r="BC445" s="14"/>
      <c r="BD445" s="14">
        <v>0.31312143971670597</v>
      </c>
      <c r="BE445" s="14">
        <v>0.331211548179975</v>
      </c>
      <c r="BF445" s="14"/>
      <c r="BG445" s="14">
        <v>0.318719320910826</v>
      </c>
      <c r="BH445" s="14">
        <v>0.32231993084702998</v>
      </c>
      <c r="BI445" s="14"/>
      <c r="BJ445" s="14">
        <v>0.26065814339814097</v>
      </c>
      <c r="BK445" s="14">
        <v>0.33454415680431498</v>
      </c>
      <c r="BL445" s="14"/>
      <c r="BM445" s="14">
        <v>0.31382573513538398</v>
      </c>
      <c r="BN445" s="14">
        <v>0.32584368070845499</v>
      </c>
      <c r="BO445" s="14"/>
      <c r="BP445" s="14">
        <v>0.29822541674931102</v>
      </c>
      <c r="BQ445" s="14">
        <v>0.33635433726833103</v>
      </c>
      <c r="BR445" s="14"/>
      <c r="BS445" s="14">
        <v>0.37535372347485002</v>
      </c>
      <c r="BT445" s="14">
        <v>0.27538775395202397</v>
      </c>
      <c r="BU445" s="14"/>
      <c r="BV445" s="14">
        <v>0.37775865724587299</v>
      </c>
      <c r="BW445" s="14">
        <v>0.37452497254491202</v>
      </c>
      <c r="BX445" s="14"/>
      <c r="BY445" s="14">
        <v>0.36749218996906802</v>
      </c>
      <c r="BZ445" s="14">
        <v>0.31583518439334901</v>
      </c>
      <c r="CA445" s="14"/>
      <c r="CB445" s="14">
        <v>0.33535091595571798</v>
      </c>
      <c r="CC445" s="14">
        <v>0.31554325072413503</v>
      </c>
    </row>
    <row r="446" spans="2:81" x14ac:dyDescent="0.3">
      <c r="B446" t="s">
        <v>125</v>
      </c>
      <c r="C446" s="14">
        <v>0.18028872451016301</v>
      </c>
      <c r="D446" s="14">
        <v>0.19695070279355301</v>
      </c>
      <c r="E446" s="14">
        <v>0.16316419191435799</v>
      </c>
      <c r="F446" s="14"/>
      <c r="G446" s="14">
        <v>0.19204566746837801</v>
      </c>
      <c r="H446" s="14">
        <v>0.192949823815597</v>
      </c>
      <c r="I446" s="14">
        <v>0.219361830776652</v>
      </c>
      <c r="J446" s="14">
        <v>0.200779020148938</v>
      </c>
      <c r="K446" s="14">
        <v>0.104248418956572</v>
      </c>
      <c r="L446" s="14">
        <v>9.9754568352810005E-2</v>
      </c>
      <c r="M446" s="14"/>
      <c r="N446" s="14">
        <v>0.17702088848749201</v>
      </c>
      <c r="O446" s="14">
        <v>0.140808474640533</v>
      </c>
      <c r="P446" s="14">
        <v>0.23619135425394</v>
      </c>
      <c r="Q446" s="14">
        <v>0.16572542944511201</v>
      </c>
      <c r="R446" s="14"/>
      <c r="S446" s="14">
        <v>0.16869437500411699</v>
      </c>
      <c r="T446" s="14">
        <v>0.16094838508741099</v>
      </c>
      <c r="U446" s="14">
        <v>0.147359350900234</v>
      </c>
      <c r="V446" s="14">
        <v>0.17817595605688899</v>
      </c>
      <c r="W446" s="14">
        <v>0.14146686898932301</v>
      </c>
      <c r="X446" s="14">
        <v>0.100727371361077</v>
      </c>
      <c r="Y446" s="14">
        <v>0.28752340091170198</v>
      </c>
      <c r="Z446" s="14">
        <v>0.15622781607068201</v>
      </c>
      <c r="AA446" s="14">
        <v>0.235101682633722</v>
      </c>
      <c r="AB446" s="14">
        <v>0.14224847332877599</v>
      </c>
      <c r="AC446" s="14">
        <v>0.30666441176866399</v>
      </c>
      <c r="AD446" s="14">
        <v>0.313218627565648</v>
      </c>
      <c r="AE446" s="14"/>
      <c r="AF446" s="14">
        <v>0.26564242704234903</v>
      </c>
      <c r="AG446" s="14">
        <v>0.109369100614256</v>
      </c>
      <c r="AH446" s="14">
        <v>0.107856703004248</v>
      </c>
      <c r="AI446" s="14">
        <v>0.19754362907054901</v>
      </c>
      <c r="AJ446" s="14">
        <v>7.7143608017143706E-2</v>
      </c>
      <c r="AK446" s="14">
        <v>0.164930387795031</v>
      </c>
      <c r="AL446" s="14"/>
      <c r="AM446" s="14">
        <v>0.12855534743702199</v>
      </c>
      <c r="AN446" s="14">
        <v>0.21018607074663601</v>
      </c>
      <c r="AO446" s="14">
        <v>0.16684330340088399</v>
      </c>
      <c r="AP446" s="14">
        <v>0.144254425593557</v>
      </c>
      <c r="AQ446" s="14">
        <v>0.25766317213976597</v>
      </c>
      <c r="AR446" s="14"/>
      <c r="AS446" s="14">
        <v>0.18357562849249301</v>
      </c>
      <c r="AT446" s="14">
        <v>0</v>
      </c>
      <c r="AU446" s="14"/>
      <c r="AV446" s="14">
        <v>0.17319934936509401</v>
      </c>
      <c r="AW446" s="14">
        <v>0.29789085391647402</v>
      </c>
      <c r="AX446" s="14">
        <v>0.15844741406656401</v>
      </c>
      <c r="AY446" s="14"/>
      <c r="AZ446" s="14">
        <v>0.18771150180919399</v>
      </c>
      <c r="BA446" s="14">
        <v>0.24974652728213301</v>
      </c>
      <c r="BB446" s="14">
        <v>0.207511648350307</v>
      </c>
      <c r="BC446" s="14"/>
      <c r="BD446" s="14">
        <v>0.17859983852316499</v>
      </c>
      <c r="BE446" s="14">
        <v>0.182284077289493</v>
      </c>
      <c r="BF446" s="14"/>
      <c r="BG446" s="14">
        <v>0.20710885619234301</v>
      </c>
      <c r="BH446" s="14">
        <v>0.17127329238606201</v>
      </c>
      <c r="BI446" s="14"/>
      <c r="BJ446" s="14">
        <v>0.17166730148353099</v>
      </c>
      <c r="BK446" s="14">
        <v>0.18086132817846401</v>
      </c>
      <c r="BL446" s="14"/>
      <c r="BM446" s="14">
        <v>0.17012535377489199</v>
      </c>
      <c r="BN446" s="14">
        <v>0.18264567292422099</v>
      </c>
      <c r="BO446" s="14"/>
      <c r="BP446" s="14">
        <v>0.14942446384858199</v>
      </c>
      <c r="BQ446" s="14">
        <v>0.18212185814620899</v>
      </c>
      <c r="BR446" s="14"/>
      <c r="BS446" s="14">
        <v>0.15509003874737001</v>
      </c>
      <c r="BT446" s="14">
        <v>0.20179060442464899</v>
      </c>
      <c r="BU446" s="14"/>
      <c r="BV446" s="14">
        <v>9.6618160111804505E-2</v>
      </c>
      <c r="BW446" s="14">
        <v>0.17523970955259999</v>
      </c>
      <c r="BX446" s="14"/>
      <c r="BY446" s="14">
        <v>0.17411031012566899</v>
      </c>
      <c r="BZ446" s="14">
        <v>0.18115505213758901</v>
      </c>
      <c r="CA446" s="14"/>
      <c r="CB446" s="14">
        <v>0.198516721567566</v>
      </c>
      <c r="CC446" s="14">
        <v>0.159833930189238</v>
      </c>
    </row>
    <row r="447" spans="2:81" x14ac:dyDescent="0.3">
      <c r="B447" t="s">
        <v>126</v>
      </c>
      <c r="C447" s="14">
        <v>0.119078956252229</v>
      </c>
      <c r="D447" s="14">
        <v>0.103252657076604</v>
      </c>
      <c r="E447" s="14">
        <v>0.13690799300849901</v>
      </c>
      <c r="F447" s="14"/>
      <c r="G447" s="14">
        <v>0.13205094183487701</v>
      </c>
      <c r="H447" s="14">
        <v>9.5843093492610498E-2</v>
      </c>
      <c r="I447" s="14">
        <v>0.147243807304548</v>
      </c>
      <c r="J447" s="14">
        <v>0.187503888835055</v>
      </c>
      <c r="K447" s="14">
        <v>4.8387533378435502E-2</v>
      </c>
      <c r="L447" s="14">
        <v>7.0716644448448093E-2</v>
      </c>
      <c r="M447" s="14"/>
      <c r="N447" s="14">
        <v>0.101058213742365</v>
      </c>
      <c r="O447" s="14">
        <v>0.142298124894148</v>
      </c>
      <c r="P447" s="14">
        <v>0.11072316524119299</v>
      </c>
      <c r="Q447" s="14">
        <v>0.12674495285866799</v>
      </c>
      <c r="R447" s="14"/>
      <c r="S447" s="14">
        <v>7.4747432838174199E-2</v>
      </c>
      <c r="T447" s="14">
        <v>0.102638350008545</v>
      </c>
      <c r="U447" s="14">
        <v>0.14675423069239901</v>
      </c>
      <c r="V447" s="14">
        <v>0.15313949674462099</v>
      </c>
      <c r="W447" s="14">
        <v>0.10782919198711401</v>
      </c>
      <c r="X447" s="14">
        <v>3.6465750441856903E-2</v>
      </c>
      <c r="Y447" s="14">
        <v>0</v>
      </c>
      <c r="Z447" s="14">
        <v>0.10791168378720099</v>
      </c>
      <c r="AA447" s="14">
        <v>0.178781014612654</v>
      </c>
      <c r="AB447" s="14">
        <v>0.22672024993582801</v>
      </c>
      <c r="AC447" s="14">
        <v>9.9224407290820202E-2</v>
      </c>
      <c r="AD447" s="14">
        <v>0.34128487246384498</v>
      </c>
      <c r="AE447" s="14"/>
      <c r="AF447" s="14">
        <v>0.105313067664213</v>
      </c>
      <c r="AG447" s="14">
        <v>0.11121455001981299</v>
      </c>
      <c r="AH447" s="14">
        <v>0.16741349154587501</v>
      </c>
      <c r="AI447" s="14">
        <v>6.3965230747211096E-2</v>
      </c>
      <c r="AJ447" s="14">
        <v>0.16382641428383701</v>
      </c>
      <c r="AK447" s="14">
        <v>0.202350340998869</v>
      </c>
      <c r="AL447" s="14"/>
      <c r="AM447" s="14">
        <v>6.4740562721428502E-2</v>
      </c>
      <c r="AN447" s="14">
        <v>0.14206903570773599</v>
      </c>
      <c r="AO447" s="14">
        <v>0.15768809535842199</v>
      </c>
      <c r="AP447" s="14">
        <v>7.6608032868199394E-2</v>
      </c>
      <c r="AQ447" s="14">
        <v>0</v>
      </c>
      <c r="AR447" s="14"/>
      <c r="AS447" s="14">
        <v>0.118715205639233</v>
      </c>
      <c r="AT447" s="14">
        <v>0.139030903254417</v>
      </c>
      <c r="AU447" s="14"/>
      <c r="AV447" s="14">
        <v>0.131958043070209</v>
      </c>
      <c r="AW447" s="14">
        <v>4.5192616409535299E-2</v>
      </c>
      <c r="AX447" s="14">
        <v>0.12744211984665399</v>
      </c>
      <c r="AY447" s="14"/>
      <c r="AZ447" s="14">
        <v>0.14447078424137699</v>
      </c>
      <c r="BA447" s="14">
        <v>8.6530556294514699E-2</v>
      </c>
      <c r="BB447" s="14">
        <v>0.12464084846922301</v>
      </c>
      <c r="BC447" s="14"/>
      <c r="BD447" s="14">
        <v>0.126161703439433</v>
      </c>
      <c r="BE447" s="14">
        <v>0.110710967297326</v>
      </c>
      <c r="BF447" s="14"/>
      <c r="BG447" s="14">
        <v>0.112513793951998</v>
      </c>
      <c r="BH447" s="14">
        <v>0.12128579758331599</v>
      </c>
      <c r="BI447" s="14"/>
      <c r="BJ447" s="14">
        <v>0.15196771589058899</v>
      </c>
      <c r="BK447" s="14">
        <v>0.118043299172987</v>
      </c>
      <c r="BL447" s="14"/>
      <c r="BM447" s="14">
        <v>7.7976929858888502E-2</v>
      </c>
      <c r="BN447" s="14">
        <v>0.12254743097274701</v>
      </c>
      <c r="BO447" s="14"/>
      <c r="BP447" s="14">
        <v>0.179964989473857</v>
      </c>
      <c r="BQ447" s="14">
        <v>9.4670129180760496E-2</v>
      </c>
      <c r="BR447" s="14"/>
      <c r="BS447" s="14">
        <v>6.8869262751059798E-2</v>
      </c>
      <c r="BT447" s="14">
        <v>0.161922571604557</v>
      </c>
      <c r="BU447" s="14"/>
      <c r="BV447" s="14">
        <v>1.9254337008283499E-2</v>
      </c>
      <c r="BW447" s="14">
        <v>8.5966787990051793E-2</v>
      </c>
      <c r="BX447" s="14"/>
      <c r="BY447" s="14">
        <v>9.6683393787630703E-2</v>
      </c>
      <c r="BZ447" s="14">
        <v>0.118779276879274</v>
      </c>
      <c r="CA447" s="14"/>
      <c r="CB447" s="14">
        <v>9.1257619543128499E-2</v>
      </c>
      <c r="CC447" s="14">
        <v>0.13309453839799701</v>
      </c>
    </row>
    <row r="448" spans="2:81" x14ac:dyDescent="0.3">
      <c r="B448" t="s">
        <v>255</v>
      </c>
      <c r="C448" s="14">
        <v>0.107305456822593</v>
      </c>
      <c r="D448" s="14">
        <v>0.105574817289185</v>
      </c>
      <c r="E448" s="14">
        <v>0.10437787898951301</v>
      </c>
      <c r="F448" s="14"/>
      <c r="G448" s="14">
        <v>7.1798107636390301E-2</v>
      </c>
      <c r="H448" s="14">
        <v>0.15166400090541801</v>
      </c>
      <c r="I448" s="14">
        <v>9.6017201819956502E-2</v>
      </c>
      <c r="J448" s="14">
        <v>9.7799851156348094E-2</v>
      </c>
      <c r="K448" s="14">
        <v>7.0157011240387299E-2</v>
      </c>
      <c r="L448" s="14">
        <v>0.161138012201992</v>
      </c>
      <c r="M448" s="14"/>
      <c r="N448" s="14">
        <v>5.8603521412430998E-2</v>
      </c>
      <c r="O448" s="14">
        <v>0.12486811451143801</v>
      </c>
      <c r="P448" s="14">
        <v>0.12805792883171699</v>
      </c>
      <c r="Q448" s="14">
        <v>0.12430816200590999</v>
      </c>
      <c r="R448" s="14"/>
      <c r="S448" s="14">
        <v>7.2349381655023498E-2</v>
      </c>
      <c r="T448" s="14">
        <v>5.1012093316146999E-2</v>
      </c>
      <c r="U448" s="14">
        <v>5.6757350895488903E-2</v>
      </c>
      <c r="V448" s="14">
        <v>0.191591524275077</v>
      </c>
      <c r="W448" s="14">
        <v>0.14816718343065199</v>
      </c>
      <c r="X448" s="14">
        <v>0.189768443616113</v>
      </c>
      <c r="Y448" s="14">
        <v>0.16044488697407899</v>
      </c>
      <c r="Z448" s="14">
        <v>0.16937812504275601</v>
      </c>
      <c r="AA448" s="14">
        <v>0.104272928769045</v>
      </c>
      <c r="AB448" s="14">
        <v>8.5017146421371301E-2</v>
      </c>
      <c r="AC448" s="14">
        <v>0</v>
      </c>
      <c r="AD448" s="14">
        <v>0</v>
      </c>
      <c r="AE448" s="14"/>
      <c r="AF448" s="14">
        <v>5.82868742111756E-2</v>
      </c>
      <c r="AG448" s="14">
        <v>8.68732968212967E-2</v>
      </c>
      <c r="AH448" s="14">
        <v>0.111483078359168</v>
      </c>
      <c r="AI448" s="14">
        <v>0.22255613059023199</v>
      </c>
      <c r="AJ448" s="14">
        <v>0.163184759661919</v>
      </c>
      <c r="AK448" s="14">
        <v>0.105928531306684</v>
      </c>
      <c r="AL448" s="14"/>
      <c r="AM448" s="14">
        <v>0.164022935215626</v>
      </c>
      <c r="AN448" s="14">
        <v>0.14358966445511401</v>
      </c>
      <c r="AO448" s="14">
        <v>5.6129893997559299E-2</v>
      </c>
      <c r="AP448" s="14">
        <v>0.13274284056305999</v>
      </c>
      <c r="AQ448" s="14">
        <v>0</v>
      </c>
      <c r="AR448" s="14"/>
      <c r="AS448" s="14">
        <v>0.10429020959799699</v>
      </c>
      <c r="AT448" s="14">
        <v>0.27269363947941799</v>
      </c>
      <c r="AU448" s="14"/>
      <c r="AV448" s="14">
        <v>3.3992103806753403E-2</v>
      </c>
      <c r="AW448" s="14">
        <v>6.9292973911010497E-2</v>
      </c>
      <c r="AX448" s="14">
        <v>0.18223612508172399</v>
      </c>
      <c r="AY448" s="14"/>
      <c r="AZ448" s="14">
        <v>0</v>
      </c>
      <c r="BA448" s="14">
        <v>2.0551471278984899E-2</v>
      </c>
      <c r="BB448" s="14">
        <v>5.2650857232740302E-2</v>
      </c>
      <c r="BC448" s="14"/>
      <c r="BD448" s="14">
        <v>8.5293515018838806E-2</v>
      </c>
      <c r="BE448" s="14">
        <v>0.13331170567226699</v>
      </c>
      <c r="BF448" s="14"/>
      <c r="BG448" s="14">
        <v>3.7889932918364802E-2</v>
      </c>
      <c r="BH448" s="14">
        <v>0.13063908364938501</v>
      </c>
      <c r="BI448" s="14"/>
      <c r="BJ448" s="14">
        <v>0.14149851191506699</v>
      </c>
      <c r="BK448" s="14">
        <v>9.9438077173025996E-2</v>
      </c>
      <c r="BL448" s="14"/>
      <c r="BM448" s="14">
        <v>0.15399009999976199</v>
      </c>
      <c r="BN448" s="14">
        <v>0.100291461710958</v>
      </c>
      <c r="BO448" s="14"/>
      <c r="BP448" s="14">
        <v>6.02697935545876E-2</v>
      </c>
      <c r="BQ448" s="14">
        <v>0.12692268593784001</v>
      </c>
      <c r="BR448" s="14"/>
      <c r="BS448" s="14">
        <v>9.8432977100650298E-2</v>
      </c>
      <c r="BT448" s="14">
        <v>0.11487628790961001</v>
      </c>
      <c r="BU448" s="14"/>
      <c r="BV448" s="14">
        <v>0.103721112383606</v>
      </c>
      <c r="BW448" s="14">
        <v>9.6610662038923004E-2</v>
      </c>
      <c r="BX448" s="14"/>
      <c r="BY448" s="14">
        <v>7.5083793693430906E-2</v>
      </c>
      <c r="BZ448" s="14">
        <v>0.110695466791605</v>
      </c>
      <c r="CA448" s="14"/>
      <c r="CB448" s="14">
        <v>0.13238297034016799</v>
      </c>
      <c r="CC448" s="14">
        <v>9.2108645203116304E-2</v>
      </c>
    </row>
    <row r="449" spans="2:81" x14ac:dyDescent="0.3">
      <c r="B449" t="s">
        <v>106</v>
      </c>
      <c r="C449" s="14">
        <v>3.7718812090799102E-2</v>
      </c>
      <c r="D449" s="14">
        <v>2.54248738382883E-2</v>
      </c>
      <c r="E449" s="14">
        <v>5.1273486903711397E-2</v>
      </c>
      <c r="F449" s="14"/>
      <c r="G449" s="14">
        <v>4.8917951901310701E-2</v>
      </c>
      <c r="H449" s="14">
        <v>1.1516610163854401E-2</v>
      </c>
      <c r="I449" s="14">
        <v>2.5437211874911499E-2</v>
      </c>
      <c r="J449" s="14">
        <v>5.8444055264154499E-2</v>
      </c>
      <c r="K449" s="14">
        <v>5.6986273993629703E-2</v>
      </c>
      <c r="L449" s="14">
        <v>4.7505683657279599E-2</v>
      </c>
      <c r="M449" s="14"/>
      <c r="N449" s="14">
        <v>3.6613419281316797E-2</v>
      </c>
      <c r="O449" s="14">
        <v>2.0384662840857201E-2</v>
      </c>
      <c r="P449" s="14">
        <v>4.96607962715001E-2</v>
      </c>
      <c r="Q449" s="14">
        <v>4.4096028236784497E-2</v>
      </c>
      <c r="R449" s="14"/>
      <c r="S449" s="14">
        <v>5.31237328326346E-2</v>
      </c>
      <c r="T449" s="14">
        <v>2.5013115192426501E-2</v>
      </c>
      <c r="U449" s="14">
        <v>5.9343400064651101E-2</v>
      </c>
      <c r="V449" s="14">
        <v>4.6367207280219598E-2</v>
      </c>
      <c r="W449" s="14">
        <v>3.6649465412687099E-2</v>
      </c>
      <c r="X449" s="14">
        <v>6.79558267930198E-2</v>
      </c>
      <c r="Y449" s="14">
        <v>3.1709696872679501E-2</v>
      </c>
      <c r="Z449" s="14">
        <v>0</v>
      </c>
      <c r="AA449" s="14">
        <v>2.20427878576007E-2</v>
      </c>
      <c r="AB449" s="14">
        <v>3.0601968822111299E-2</v>
      </c>
      <c r="AC449" s="14">
        <v>0</v>
      </c>
      <c r="AD449" s="14">
        <v>0</v>
      </c>
      <c r="AE449" s="14"/>
      <c r="AF449" s="14">
        <v>1.6727043777398001E-2</v>
      </c>
      <c r="AG449" s="14">
        <v>1.7534532726860601E-2</v>
      </c>
      <c r="AH449" s="14">
        <v>2.9457573249000401E-2</v>
      </c>
      <c r="AI449" s="14">
        <v>1.6051630930762999E-2</v>
      </c>
      <c r="AJ449" s="14">
        <v>7.5289699287134498E-2</v>
      </c>
      <c r="AK449" s="14">
        <v>3.11866947011365E-2</v>
      </c>
      <c r="AL449" s="14"/>
      <c r="AM449" s="14">
        <v>6.0494581689330501E-2</v>
      </c>
      <c r="AN449" s="14">
        <v>4.71739449310421E-2</v>
      </c>
      <c r="AO449" s="14">
        <v>9.2380301714082205E-3</v>
      </c>
      <c r="AP449" s="14">
        <v>4.3293940150322299E-2</v>
      </c>
      <c r="AQ449" s="14">
        <v>0</v>
      </c>
      <c r="AR449" s="14"/>
      <c r="AS449" s="14">
        <v>3.3040895746874098E-2</v>
      </c>
      <c r="AT449" s="14">
        <v>0.29430542841583102</v>
      </c>
      <c r="AU449" s="14"/>
      <c r="AV449" s="14">
        <v>1.6985265152514601E-2</v>
      </c>
      <c r="AW449" s="14">
        <v>5.2016002331996603E-2</v>
      </c>
      <c r="AX449" s="14">
        <v>5.6222361309283597E-2</v>
      </c>
      <c r="AY449" s="14"/>
      <c r="AZ449" s="14">
        <v>0</v>
      </c>
      <c r="BA449" s="14">
        <v>0</v>
      </c>
      <c r="BB449" s="14">
        <v>5.4360546701578298E-2</v>
      </c>
      <c r="BC449" s="14"/>
      <c r="BD449" s="14">
        <v>4.5900094864958003E-2</v>
      </c>
      <c r="BE449" s="14">
        <v>2.8052946278904201E-2</v>
      </c>
      <c r="BF449" s="14"/>
      <c r="BG449" s="14">
        <v>4.06256342573326E-2</v>
      </c>
      <c r="BH449" s="14">
        <v>3.6741700634011401E-2</v>
      </c>
      <c r="BI449" s="14"/>
      <c r="BJ449" s="14">
        <v>0</v>
      </c>
      <c r="BK449" s="14">
        <v>4.4145964111058603E-2</v>
      </c>
      <c r="BL449" s="14"/>
      <c r="BM449" s="14">
        <v>4.79635790819622E-2</v>
      </c>
      <c r="BN449" s="14">
        <v>3.64296720836539E-2</v>
      </c>
      <c r="BO449" s="14"/>
      <c r="BP449" s="14">
        <v>5.8675492875675299E-2</v>
      </c>
      <c r="BQ449" s="14">
        <v>2.4756861995374E-2</v>
      </c>
      <c r="BR449" s="14"/>
      <c r="BS449" s="14">
        <v>2.6174614640799301E-2</v>
      </c>
      <c r="BT449" s="14">
        <v>4.7569403094458798E-2</v>
      </c>
      <c r="BU449" s="14"/>
      <c r="BV449" s="14">
        <v>5.9546412747383301E-2</v>
      </c>
      <c r="BW449" s="14">
        <v>1.46745438081641E-2</v>
      </c>
      <c r="BX449" s="14"/>
      <c r="BY449" s="14">
        <v>0</v>
      </c>
      <c r="BZ449" s="14">
        <v>4.4280846338103301E-2</v>
      </c>
      <c r="CA449" s="14"/>
      <c r="CB449" s="14">
        <v>3.3444438381736503E-2</v>
      </c>
      <c r="CC449" s="14">
        <v>4.2906496072475903E-2</v>
      </c>
    </row>
    <row r="450" spans="2:81" x14ac:dyDescent="0.3">
      <c r="B450" t="s">
        <v>127</v>
      </c>
      <c r="C450" s="14">
        <v>0.55560805032421701</v>
      </c>
      <c r="D450" s="14">
        <v>0.56879694900236999</v>
      </c>
      <c r="E450" s="14">
        <v>0.54427644918391804</v>
      </c>
      <c r="F450" s="14"/>
      <c r="G450" s="14">
        <v>0.55518733115904395</v>
      </c>
      <c r="H450" s="14">
        <v>0.54802647162252105</v>
      </c>
      <c r="I450" s="14">
        <v>0.51193994822393196</v>
      </c>
      <c r="J450" s="14">
        <v>0.45547318459550401</v>
      </c>
      <c r="K450" s="14">
        <v>0.72022076243097499</v>
      </c>
      <c r="L450" s="14">
        <v>0.62088509133947001</v>
      </c>
      <c r="M450" s="14"/>
      <c r="N450" s="14">
        <v>0.62670395707639504</v>
      </c>
      <c r="O450" s="14">
        <v>0.57164062311302399</v>
      </c>
      <c r="P450" s="14">
        <v>0.47536675540165002</v>
      </c>
      <c r="Q450" s="14">
        <v>0.53912542745352598</v>
      </c>
      <c r="R450" s="14"/>
      <c r="S450" s="14">
        <v>0.63108507767005095</v>
      </c>
      <c r="T450" s="14">
        <v>0.66038805639547005</v>
      </c>
      <c r="U450" s="14">
        <v>0.58978566744722605</v>
      </c>
      <c r="V450" s="14">
        <v>0.43072581564319301</v>
      </c>
      <c r="W450" s="14">
        <v>0.56588729018022399</v>
      </c>
      <c r="X450" s="14">
        <v>0.60508260778793299</v>
      </c>
      <c r="Y450" s="14">
        <v>0.52032201524153898</v>
      </c>
      <c r="Z450" s="14">
        <v>0.56648237509936095</v>
      </c>
      <c r="AA450" s="14">
        <v>0.45980158612697902</v>
      </c>
      <c r="AB450" s="14">
        <v>0.51541216149191305</v>
      </c>
      <c r="AC450" s="14">
        <v>0.59411118094051596</v>
      </c>
      <c r="AD450" s="14">
        <v>0.34549649997050802</v>
      </c>
      <c r="AE450" s="14"/>
      <c r="AF450" s="14">
        <v>0.55403058730486399</v>
      </c>
      <c r="AG450" s="14">
        <v>0.67500851981777299</v>
      </c>
      <c r="AH450" s="14">
        <v>0.58378915384170904</v>
      </c>
      <c r="AI450" s="14">
        <v>0.49988337866124499</v>
      </c>
      <c r="AJ450" s="14">
        <v>0.52055551874996597</v>
      </c>
      <c r="AK450" s="14">
        <v>0.49560404519828</v>
      </c>
      <c r="AL450" s="14"/>
      <c r="AM450" s="14">
        <v>0.58218657293659304</v>
      </c>
      <c r="AN450" s="14">
        <v>0.45698128415947198</v>
      </c>
      <c r="AO450" s="14">
        <v>0.61010067707172699</v>
      </c>
      <c r="AP450" s="14">
        <v>0.60310076082486197</v>
      </c>
      <c r="AQ450" s="14">
        <v>0.74233682786023403</v>
      </c>
      <c r="AR450" s="14"/>
      <c r="AS450" s="14">
        <v>0.560378060523402</v>
      </c>
      <c r="AT450" s="14">
        <v>0.29397002885033402</v>
      </c>
      <c r="AU450" s="14"/>
      <c r="AV450" s="14">
        <v>0.64386523860542899</v>
      </c>
      <c r="AW450" s="14">
        <v>0.53560755343098398</v>
      </c>
      <c r="AX450" s="14">
        <v>0.475651979695775</v>
      </c>
      <c r="AY450" s="14"/>
      <c r="AZ450" s="14">
        <v>0.66781771394942901</v>
      </c>
      <c r="BA450" s="14">
        <v>0.64317144514436797</v>
      </c>
      <c r="BB450" s="14">
        <v>0.56083609924615196</v>
      </c>
      <c r="BC450" s="14"/>
      <c r="BD450" s="14">
        <v>0.56404484815360501</v>
      </c>
      <c r="BE450" s="14">
        <v>0.54564030346200998</v>
      </c>
      <c r="BF450" s="14"/>
      <c r="BG450" s="14">
        <v>0.60186178267996104</v>
      </c>
      <c r="BH450" s="14">
        <v>0.54006012574722495</v>
      </c>
      <c r="BI450" s="14"/>
      <c r="BJ450" s="14">
        <v>0.53486647071081295</v>
      </c>
      <c r="BK450" s="14">
        <v>0.55751133136446496</v>
      </c>
      <c r="BL450" s="14"/>
      <c r="BM450" s="14">
        <v>0.54994403728449504</v>
      </c>
      <c r="BN450" s="14">
        <v>0.558085762308419</v>
      </c>
      <c r="BO450" s="14"/>
      <c r="BP450" s="14">
        <v>0.55166526024729801</v>
      </c>
      <c r="BQ450" s="14">
        <v>0.571528464739816</v>
      </c>
      <c r="BR450" s="14"/>
      <c r="BS450" s="14">
        <v>0.65143310676012101</v>
      </c>
      <c r="BT450" s="14">
        <v>0.47384113296672598</v>
      </c>
      <c r="BU450" s="14"/>
      <c r="BV450" s="14">
        <v>0.72085997774892296</v>
      </c>
      <c r="BW450" s="14">
        <v>0.62750829661026197</v>
      </c>
      <c r="BX450" s="14"/>
      <c r="BY450" s="14">
        <v>0.65412250239326897</v>
      </c>
      <c r="BZ450" s="14">
        <v>0.54508935785342905</v>
      </c>
      <c r="CA450" s="14"/>
      <c r="CB450" s="14">
        <v>0.54439825016740095</v>
      </c>
      <c r="CC450" s="14">
        <v>0.57205639013717202</v>
      </c>
    </row>
    <row r="451" spans="2:81" x14ac:dyDescent="0.3">
      <c r="B451" t="s">
        <v>256</v>
      </c>
      <c r="C451" s="14">
        <v>0.22638441307482199</v>
      </c>
      <c r="D451" s="14">
        <v>0.208827474365788</v>
      </c>
      <c r="E451" s="14">
        <v>0.24128587199801199</v>
      </c>
      <c r="F451" s="14"/>
      <c r="G451" s="14">
        <v>0.203849049471267</v>
      </c>
      <c r="H451" s="14">
        <v>0.24750709439802801</v>
      </c>
      <c r="I451" s="14">
        <v>0.24326100912450399</v>
      </c>
      <c r="J451" s="14">
        <v>0.28530373999140302</v>
      </c>
      <c r="K451" s="14">
        <v>0.11854454461882299</v>
      </c>
      <c r="L451" s="14">
        <v>0.23185465665044</v>
      </c>
      <c r="M451" s="14"/>
      <c r="N451" s="14">
        <v>0.15966173515479601</v>
      </c>
      <c r="O451" s="14">
        <v>0.26716623940558498</v>
      </c>
      <c r="P451" s="14">
        <v>0.23878109407291001</v>
      </c>
      <c r="Q451" s="14">
        <v>0.25105311486457799</v>
      </c>
      <c r="R451" s="14"/>
      <c r="S451" s="14">
        <v>0.147096814493198</v>
      </c>
      <c r="T451" s="14">
        <v>0.15365044332469199</v>
      </c>
      <c r="U451" s="14">
        <v>0.20351158158788801</v>
      </c>
      <c r="V451" s="14">
        <v>0.34473102101969799</v>
      </c>
      <c r="W451" s="14">
        <v>0.25599637541776599</v>
      </c>
      <c r="X451" s="14">
        <v>0.22623419405796999</v>
      </c>
      <c r="Y451" s="14">
        <v>0.16044488697407899</v>
      </c>
      <c r="Z451" s="14">
        <v>0.27728980882995702</v>
      </c>
      <c r="AA451" s="14">
        <v>0.28305394338169898</v>
      </c>
      <c r="AB451" s="14">
        <v>0.31173739635719899</v>
      </c>
      <c r="AC451" s="14">
        <v>9.9224407290820202E-2</v>
      </c>
      <c r="AD451" s="14">
        <v>0.34128487246384498</v>
      </c>
      <c r="AE451" s="14"/>
      <c r="AF451" s="14">
        <v>0.16359994187538901</v>
      </c>
      <c r="AG451" s="14">
        <v>0.19808784684111</v>
      </c>
      <c r="AH451" s="14">
        <v>0.27889656990504302</v>
      </c>
      <c r="AI451" s="14">
        <v>0.28652136133744299</v>
      </c>
      <c r="AJ451" s="14">
        <v>0.32701117394575602</v>
      </c>
      <c r="AK451" s="14">
        <v>0.30827887230555301</v>
      </c>
      <c r="AL451" s="14"/>
      <c r="AM451" s="14">
        <v>0.228763497937054</v>
      </c>
      <c r="AN451" s="14">
        <v>0.28565870016285</v>
      </c>
      <c r="AO451" s="14">
        <v>0.21381798935598101</v>
      </c>
      <c r="AP451" s="14">
        <v>0.20935087343125899</v>
      </c>
      <c r="AQ451" s="14">
        <v>0</v>
      </c>
      <c r="AR451" s="14"/>
      <c r="AS451" s="14">
        <v>0.22300541523723</v>
      </c>
      <c r="AT451" s="14">
        <v>0.41172454273383502</v>
      </c>
      <c r="AU451" s="14"/>
      <c r="AV451" s="14">
        <v>0.165950146876962</v>
      </c>
      <c r="AW451" s="14">
        <v>0.114485590320546</v>
      </c>
      <c r="AX451" s="14">
        <v>0.30967824492837798</v>
      </c>
      <c r="AY451" s="14"/>
      <c r="AZ451" s="14">
        <v>0.14447078424137699</v>
      </c>
      <c r="BA451" s="14">
        <v>0.10708202757349999</v>
      </c>
      <c r="BB451" s="14">
        <v>0.17729170570196301</v>
      </c>
      <c r="BC451" s="14"/>
      <c r="BD451" s="14">
        <v>0.211455218458272</v>
      </c>
      <c r="BE451" s="14">
        <v>0.24402267296959301</v>
      </c>
      <c r="BF451" s="14"/>
      <c r="BG451" s="14">
        <v>0.15040372687036299</v>
      </c>
      <c r="BH451" s="14">
        <v>0.25192488123270101</v>
      </c>
      <c r="BI451" s="14"/>
      <c r="BJ451" s="14">
        <v>0.29346622780565601</v>
      </c>
      <c r="BK451" s="14">
        <v>0.217481376346013</v>
      </c>
      <c r="BL451" s="14"/>
      <c r="BM451" s="14">
        <v>0.23196702985865</v>
      </c>
      <c r="BN451" s="14">
        <v>0.22283889268370499</v>
      </c>
      <c r="BO451" s="14"/>
      <c r="BP451" s="14">
        <v>0.240234783028444</v>
      </c>
      <c r="BQ451" s="14">
        <v>0.22159281511859999</v>
      </c>
      <c r="BR451" s="14"/>
      <c r="BS451" s="14">
        <v>0.16730223985171</v>
      </c>
      <c r="BT451" s="14">
        <v>0.27679885951416699</v>
      </c>
      <c r="BU451" s="14"/>
      <c r="BV451" s="14">
        <v>0.12297544939188999</v>
      </c>
      <c r="BW451" s="14">
        <v>0.18257745002897499</v>
      </c>
      <c r="BX451" s="14"/>
      <c r="BY451" s="14">
        <v>0.17176718748106201</v>
      </c>
      <c r="BZ451" s="14">
        <v>0.229474743670879</v>
      </c>
      <c r="CA451" s="14"/>
      <c r="CB451" s="14">
        <v>0.22364058988329599</v>
      </c>
      <c r="CC451" s="14">
        <v>0.22520318360111299</v>
      </c>
    </row>
    <row r="452" spans="2:81" x14ac:dyDescent="0.3">
      <c r="B452" t="s">
        <v>93</v>
      </c>
      <c r="C452" s="14">
        <v>0.32922363724939502</v>
      </c>
      <c r="D452" s="14">
        <v>0.35996947463658202</v>
      </c>
      <c r="E452" s="14">
        <v>0.302990577185906</v>
      </c>
      <c r="F452" s="14"/>
      <c r="G452" s="14">
        <v>0.35133828168777698</v>
      </c>
      <c r="H452" s="14">
        <v>0.30051937722449201</v>
      </c>
      <c r="I452" s="14">
        <v>0.26867893909942803</v>
      </c>
      <c r="J452" s="14">
        <v>0.17016944460410099</v>
      </c>
      <c r="K452" s="14">
        <v>0.60167621781215297</v>
      </c>
      <c r="L452" s="14">
        <v>0.38903043468902998</v>
      </c>
      <c r="M452" s="14"/>
      <c r="N452" s="14">
        <v>0.467042221921599</v>
      </c>
      <c r="O452" s="14">
        <v>0.30447438370743901</v>
      </c>
      <c r="P452" s="14">
        <v>0.23658566132874101</v>
      </c>
      <c r="Q452" s="14">
        <v>0.288072312588948</v>
      </c>
      <c r="R452" s="14"/>
      <c r="S452" s="14">
        <v>0.48398826317685301</v>
      </c>
      <c r="T452" s="14">
        <v>0.50673761307077902</v>
      </c>
      <c r="U452" s="14">
        <v>0.38627408585933798</v>
      </c>
      <c r="V452" s="14">
        <v>8.5994794623495199E-2</v>
      </c>
      <c r="W452" s="14">
        <v>0.309890914762457</v>
      </c>
      <c r="X452" s="14">
        <v>0.37884841372996297</v>
      </c>
      <c r="Y452" s="14">
        <v>0.35987712826745999</v>
      </c>
      <c r="Z452" s="14">
        <v>0.28919256626940398</v>
      </c>
      <c r="AA452" s="14">
        <v>0.17674764274527999</v>
      </c>
      <c r="AB452" s="14">
        <v>0.203674765134715</v>
      </c>
      <c r="AC452" s="14">
        <v>0.49488677364969602</v>
      </c>
      <c r="AD452" s="14">
        <v>4.2116275066628201E-3</v>
      </c>
      <c r="AE452" s="14"/>
      <c r="AF452" s="14">
        <v>0.39043064542947498</v>
      </c>
      <c r="AG452" s="14">
        <v>0.47692067297666302</v>
      </c>
      <c r="AH452" s="14">
        <v>0.30489258393666602</v>
      </c>
      <c r="AI452" s="14">
        <v>0.213362017323802</v>
      </c>
      <c r="AJ452" s="14">
        <v>0.19354434480420901</v>
      </c>
      <c r="AK452" s="14">
        <v>0.18732517289272699</v>
      </c>
      <c r="AL452" s="14"/>
      <c r="AM452" s="14">
        <v>0.35342307499953901</v>
      </c>
      <c r="AN452" s="14">
        <v>0.17132258399662201</v>
      </c>
      <c r="AO452" s="14">
        <v>0.39628268771574598</v>
      </c>
      <c r="AP452" s="14">
        <v>0.393749887393603</v>
      </c>
      <c r="AQ452" s="14">
        <v>0.74233682786023403</v>
      </c>
      <c r="AR452" s="14"/>
      <c r="AS452" s="14">
        <v>0.337372645286172</v>
      </c>
      <c r="AT452" s="14">
        <v>-0.117754513883501</v>
      </c>
      <c r="AU452" s="14"/>
      <c r="AV452" s="14">
        <v>0.47791509172846702</v>
      </c>
      <c r="AW452" s="14">
        <v>0.42112196311043798</v>
      </c>
      <c r="AX452" s="14">
        <v>0.16597373476739699</v>
      </c>
      <c r="AY452" s="14"/>
      <c r="AZ452" s="14">
        <v>0.52334692970805197</v>
      </c>
      <c r="BA452" s="14">
        <v>0.53608941757086803</v>
      </c>
      <c r="BB452" s="14">
        <v>0.38354439354418901</v>
      </c>
      <c r="BC452" s="14"/>
      <c r="BD452" s="14">
        <v>0.35258962969533297</v>
      </c>
      <c r="BE452" s="14">
        <v>0.30161763049241702</v>
      </c>
      <c r="BF452" s="14"/>
      <c r="BG452" s="14">
        <v>0.45145805580959902</v>
      </c>
      <c r="BH452" s="14">
        <v>0.28813524451452399</v>
      </c>
      <c r="BI452" s="14"/>
      <c r="BJ452" s="14">
        <v>0.24140024290515699</v>
      </c>
      <c r="BK452" s="14">
        <v>0.34002995501845301</v>
      </c>
      <c r="BL452" s="14"/>
      <c r="BM452" s="14">
        <v>0.317977007425844</v>
      </c>
      <c r="BN452" s="14">
        <v>0.33524686962471401</v>
      </c>
      <c r="BO452" s="14"/>
      <c r="BP452" s="14">
        <v>0.31143047721885397</v>
      </c>
      <c r="BQ452" s="14">
        <v>0.34993564962121598</v>
      </c>
      <c r="BR452" s="14"/>
      <c r="BS452" s="14">
        <v>0.48413086690841001</v>
      </c>
      <c r="BT452" s="14">
        <v>0.19704227345255901</v>
      </c>
      <c r="BU452" s="14"/>
      <c r="BV452" s="14">
        <v>0.59788452835703298</v>
      </c>
      <c r="BW452" s="14">
        <v>0.44493084658128701</v>
      </c>
      <c r="BX452" s="14"/>
      <c r="BY452" s="14">
        <v>0.48235531491220801</v>
      </c>
      <c r="BZ452" s="14">
        <v>0.31561461418254999</v>
      </c>
      <c r="CA452" s="14"/>
      <c r="CB452" s="14">
        <v>0.32075766028410402</v>
      </c>
      <c r="CC452" s="14">
        <v>0.346853206536059</v>
      </c>
    </row>
    <row r="453" spans="2:81" x14ac:dyDescent="0.3">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c r="BS453" s="14"/>
      <c r="BT453" s="14"/>
      <c r="BU453" s="14"/>
      <c r="BV453" s="14"/>
      <c r="BW453" s="14"/>
      <c r="BX453" s="14"/>
      <c r="BY453" s="14"/>
      <c r="BZ453" s="14"/>
      <c r="CA453" s="14"/>
      <c r="CB453" s="14"/>
      <c r="CC453" s="14"/>
    </row>
    <row r="454" spans="2:81" x14ac:dyDescent="0.3">
      <c r="B454" s="6" t="s">
        <v>269</v>
      </c>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c r="BS454" s="14"/>
      <c r="BT454" s="14"/>
      <c r="BU454" s="14"/>
      <c r="BV454" s="14"/>
      <c r="BW454" s="14"/>
      <c r="BX454" s="14"/>
      <c r="BY454" s="14"/>
      <c r="BZ454" s="14"/>
      <c r="CA454" s="14"/>
      <c r="CB454" s="14"/>
      <c r="CC454" s="14"/>
    </row>
    <row r="455" spans="2:81" x14ac:dyDescent="0.3">
      <c r="B455" s="24" t="s">
        <v>198</v>
      </c>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c r="BT455" s="14"/>
      <c r="BU455" s="14"/>
      <c r="BV455" s="14"/>
      <c r="BW455" s="14"/>
      <c r="BX455" s="14"/>
      <c r="BY455" s="14"/>
      <c r="BZ455" s="14"/>
      <c r="CA455" s="14"/>
      <c r="CB455" s="14"/>
      <c r="CC455" s="14"/>
    </row>
    <row r="456" spans="2:81" x14ac:dyDescent="0.3">
      <c r="B456" t="s">
        <v>123</v>
      </c>
      <c r="C456" s="14">
        <v>0.29262159515334701</v>
      </c>
      <c r="D456" s="14">
        <v>0.28781246626774398</v>
      </c>
      <c r="E456" s="14">
        <v>0.29942019178225998</v>
      </c>
      <c r="F456" s="14"/>
      <c r="G456" s="14">
        <v>0.31614366990765402</v>
      </c>
      <c r="H456" s="14">
        <v>0.41222029928887299</v>
      </c>
      <c r="I456" s="14">
        <v>0.35565546834743</v>
      </c>
      <c r="J456" s="14">
        <v>0.212990526010984</v>
      </c>
      <c r="K456" s="14">
        <v>0.22393214924313101</v>
      </c>
      <c r="L456" s="14">
        <v>2.5973675924915798E-2</v>
      </c>
      <c r="M456" s="14"/>
      <c r="N456" s="14">
        <v>0.266819190269871</v>
      </c>
      <c r="O456" s="14">
        <v>0.34824415978892698</v>
      </c>
      <c r="P456" s="14">
        <v>0.27610456218209201</v>
      </c>
      <c r="Q456" s="14">
        <v>0.28731441830210702</v>
      </c>
      <c r="R456" s="14"/>
      <c r="S456" s="14">
        <v>0.37559020976191998</v>
      </c>
      <c r="T456" s="14">
        <v>0.288327254786995</v>
      </c>
      <c r="U456" s="14">
        <v>0.25854668319049501</v>
      </c>
      <c r="V456" s="14">
        <v>0.157685916127317</v>
      </c>
      <c r="W456" s="14">
        <v>0.208716474051827</v>
      </c>
      <c r="X456" s="14">
        <v>0.432309086408669</v>
      </c>
      <c r="Y456" s="14">
        <v>0.31829699392861099</v>
      </c>
      <c r="Z456" s="14">
        <v>0.19917010138049099</v>
      </c>
      <c r="AA456" s="14">
        <v>0.29473888345979199</v>
      </c>
      <c r="AB456" s="14">
        <v>0.269048930504868</v>
      </c>
      <c r="AC456" s="14">
        <v>0.35201624120673602</v>
      </c>
      <c r="AD456" s="14">
        <v>0.34549649997050802</v>
      </c>
      <c r="AE456" s="14"/>
      <c r="AF456" s="14">
        <v>0.36819610935409902</v>
      </c>
      <c r="AG456" s="14">
        <v>0.191070592847567</v>
      </c>
      <c r="AH456" s="14">
        <v>0.29811854002642901</v>
      </c>
      <c r="AI456" s="14">
        <v>0.28178180023481397</v>
      </c>
      <c r="AJ456" s="14">
        <v>0.39727570552340602</v>
      </c>
      <c r="AK456" s="14">
        <v>0.23428618102862001</v>
      </c>
      <c r="AL456" s="14"/>
      <c r="AM456" s="14">
        <v>0.306484464565694</v>
      </c>
      <c r="AN456" s="14">
        <v>0.218256240042497</v>
      </c>
      <c r="AO456" s="14">
        <v>0.33256107572146498</v>
      </c>
      <c r="AP456" s="14">
        <v>0.33346226603818402</v>
      </c>
      <c r="AQ456" s="14">
        <v>0.38989480611081001</v>
      </c>
      <c r="AR456" s="14"/>
      <c r="AS456" s="14">
        <v>0.29795647723784102</v>
      </c>
      <c r="AT456" s="14">
        <v>0</v>
      </c>
      <c r="AU456" s="14"/>
      <c r="AV456" s="14">
        <v>0.38029184671390898</v>
      </c>
      <c r="AW456" s="14">
        <v>0.34046837340807001</v>
      </c>
      <c r="AX456" s="14">
        <v>0.188865052989872</v>
      </c>
      <c r="AY456" s="14"/>
      <c r="AZ456" s="14">
        <v>0.45420756887359498</v>
      </c>
      <c r="BA456" s="14">
        <v>0.48580167309088801</v>
      </c>
      <c r="BB456" s="14">
        <v>0.25001061328701601</v>
      </c>
      <c r="BC456" s="14"/>
      <c r="BD456" s="14">
        <v>0.34794363434740599</v>
      </c>
      <c r="BE456" s="14">
        <v>0.22726076824498401</v>
      </c>
      <c r="BF456" s="14"/>
      <c r="BG456" s="14">
        <v>0.32642303233394299</v>
      </c>
      <c r="BH456" s="14">
        <v>0.28125943756926802</v>
      </c>
      <c r="BI456" s="14"/>
      <c r="BJ456" s="14">
        <v>0.24165830318017301</v>
      </c>
      <c r="BK456" s="14">
        <v>0.29288190668526898</v>
      </c>
      <c r="BL456" s="14"/>
      <c r="BM456" s="14">
        <v>0.46662451684825101</v>
      </c>
      <c r="BN456" s="14">
        <v>0.25239030683564501</v>
      </c>
      <c r="BO456" s="14"/>
      <c r="BP456" s="14">
        <v>0.41415780871608598</v>
      </c>
      <c r="BQ456" s="14">
        <v>0.249357744893063</v>
      </c>
      <c r="BR456" s="14"/>
      <c r="BS456" s="14">
        <v>0.33613954406055802</v>
      </c>
      <c r="BT456" s="14">
        <v>0.25548800333288701</v>
      </c>
      <c r="BU456" s="14"/>
      <c r="BV456" s="14">
        <v>0.39762859257850403</v>
      </c>
      <c r="BW456" s="14">
        <v>0.31495014302411201</v>
      </c>
      <c r="BX456" s="14"/>
      <c r="BY456" s="14">
        <v>0.40741498634581602</v>
      </c>
      <c r="BZ456" s="14">
        <v>0.27253535494238201</v>
      </c>
      <c r="CA456" s="14"/>
      <c r="CB456" s="14">
        <v>0.33719117476875898</v>
      </c>
      <c r="CC456" s="14">
        <v>0.25186214266191598</v>
      </c>
    </row>
    <row r="457" spans="2:81" x14ac:dyDescent="0.3">
      <c r="B457" t="s">
        <v>124</v>
      </c>
      <c r="C457" s="14">
        <v>0.29066694592252201</v>
      </c>
      <c r="D457" s="14">
        <v>0.22849264965837399</v>
      </c>
      <c r="E457" s="14">
        <v>0.35975519648154702</v>
      </c>
      <c r="F457" s="14"/>
      <c r="G457" s="14">
        <v>0.308346306278106</v>
      </c>
      <c r="H457" s="14">
        <v>0.27540296847956702</v>
      </c>
      <c r="I457" s="14">
        <v>0.298235520955836</v>
      </c>
      <c r="J457" s="14">
        <v>0.21901988988916499</v>
      </c>
      <c r="K457" s="14">
        <v>0.36415755995627402</v>
      </c>
      <c r="L457" s="14">
        <v>0.28559921020989598</v>
      </c>
      <c r="M457" s="14"/>
      <c r="N457" s="14">
        <v>0.30151019914607402</v>
      </c>
      <c r="O457" s="14">
        <v>0.25043366087680502</v>
      </c>
      <c r="P457" s="14">
        <v>0.23319470482674401</v>
      </c>
      <c r="Q457" s="14">
        <v>0.384819704779234</v>
      </c>
      <c r="R457" s="14"/>
      <c r="S457" s="14">
        <v>0.24391949122235099</v>
      </c>
      <c r="T457" s="14">
        <v>0.230425258586545</v>
      </c>
      <c r="U457" s="14">
        <v>0.32961901212418099</v>
      </c>
      <c r="V457" s="14">
        <v>0.337165858702627</v>
      </c>
      <c r="W457" s="14">
        <v>0.40441360688503097</v>
      </c>
      <c r="X457" s="14">
        <v>0.26071666002078803</v>
      </c>
      <c r="Y457" s="14">
        <v>0.35639665169915802</v>
      </c>
      <c r="Z457" s="14">
        <v>0.315819198206299</v>
      </c>
      <c r="AA457" s="14">
        <v>0.315874201528415</v>
      </c>
      <c r="AB457" s="14">
        <v>0.22683023801212299</v>
      </c>
      <c r="AC457" s="14">
        <v>0.293649411121367</v>
      </c>
      <c r="AD457" s="14">
        <v>0</v>
      </c>
      <c r="AE457" s="14"/>
      <c r="AF457" s="14">
        <v>0.29891592866871902</v>
      </c>
      <c r="AG457" s="14">
        <v>0.33696824346334098</v>
      </c>
      <c r="AH457" s="14">
        <v>0.226969557320018</v>
      </c>
      <c r="AI457" s="14">
        <v>0.22964857828200699</v>
      </c>
      <c r="AJ457" s="14">
        <v>0.359755712204677</v>
      </c>
      <c r="AK457" s="14">
        <v>0.194094139582839</v>
      </c>
      <c r="AL457" s="14"/>
      <c r="AM457" s="14">
        <v>0.27459702318403301</v>
      </c>
      <c r="AN457" s="14">
        <v>0.17804425986703801</v>
      </c>
      <c r="AO457" s="14">
        <v>0.35409576877627302</v>
      </c>
      <c r="AP457" s="14">
        <v>0.26988862939270902</v>
      </c>
      <c r="AQ457" s="14">
        <v>0.35114885457557699</v>
      </c>
      <c r="AR457" s="14"/>
      <c r="AS457" s="14">
        <v>0.29104508591658601</v>
      </c>
      <c r="AT457" s="14">
        <v>0.269925732433273</v>
      </c>
      <c r="AU457" s="14"/>
      <c r="AV457" s="14">
        <v>0.32417701046947101</v>
      </c>
      <c r="AW457" s="14">
        <v>0.36491718600663298</v>
      </c>
      <c r="AX457" s="14">
        <v>0.24202759161828699</v>
      </c>
      <c r="AY457" s="14"/>
      <c r="AZ457" s="14">
        <v>0.36440393329104098</v>
      </c>
      <c r="BA457" s="14">
        <v>0.26797913901916698</v>
      </c>
      <c r="BB457" s="14">
        <v>0.32779393277162799</v>
      </c>
      <c r="BC457" s="14"/>
      <c r="BD457" s="14">
        <v>0.30066495552114197</v>
      </c>
      <c r="BE457" s="14">
        <v>0.278854688378809</v>
      </c>
      <c r="BF457" s="14"/>
      <c r="BG457" s="14">
        <v>0.31454663530628002</v>
      </c>
      <c r="BH457" s="14">
        <v>0.28263992646806801</v>
      </c>
      <c r="BI457" s="14"/>
      <c r="BJ457" s="14">
        <v>0.41794480540205098</v>
      </c>
      <c r="BK457" s="14">
        <v>0.26930107674682702</v>
      </c>
      <c r="BL457" s="14"/>
      <c r="BM457" s="14">
        <v>0.25636863481312</v>
      </c>
      <c r="BN457" s="14">
        <v>0.29957652531746498</v>
      </c>
      <c r="BO457" s="14"/>
      <c r="BP457" s="14">
        <v>0.29490451724114602</v>
      </c>
      <c r="BQ457" s="14">
        <v>0.29862675771331998</v>
      </c>
      <c r="BR457" s="14"/>
      <c r="BS457" s="14">
        <v>0.32661650455652202</v>
      </c>
      <c r="BT457" s="14">
        <v>0.25999141387281399</v>
      </c>
      <c r="BU457" s="14"/>
      <c r="BV457" s="14">
        <v>0.31097056665302403</v>
      </c>
      <c r="BW457" s="14">
        <v>0.33200816471096101</v>
      </c>
      <c r="BX457" s="14"/>
      <c r="BY457" s="14">
        <v>0.28727916604406201</v>
      </c>
      <c r="BZ457" s="14">
        <v>0.29278122645930099</v>
      </c>
      <c r="CA457" s="14"/>
      <c r="CB457" s="14">
        <v>0.23662248475523401</v>
      </c>
      <c r="CC457" s="14">
        <v>0.33836899627068501</v>
      </c>
    </row>
    <row r="458" spans="2:81" x14ac:dyDescent="0.3">
      <c r="B458" t="s">
        <v>125</v>
      </c>
      <c r="C458" s="14">
        <v>0.167198435448601</v>
      </c>
      <c r="D458" s="14">
        <v>0.20915332299289599</v>
      </c>
      <c r="E458" s="14">
        <v>0.12253460415564101</v>
      </c>
      <c r="F458" s="14"/>
      <c r="G458" s="14">
        <v>0.16074761719269401</v>
      </c>
      <c r="H458" s="14">
        <v>0.16247047385560201</v>
      </c>
      <c r="I458" s="14">
        <v>0.122174546872657</v>
      </c>
      <c r="J458" s="14">
        <v>0.22888292679611999</v>
      </c>
      <c r="K458" s="14">
        <v>0.15504035780497899</v>
      </c>
      <c r="L458" s="14">
        <v>0.21197334037520499</v>
      </c>
      <c r="M458" s="14"/>
      <c r="N458" s="14">
        <v>0.20611781574871699</v>
      </c>
      <c r="O458" s="14">
        <v>0.104362657317218</v>
      </c>
      <c r="P458" s="14">
        <v>0.24569201171226299</v>
      </c>
      <c r="Q458" s="14">
        <v>9.10228758462647E-2</v>
      </c>
      <c r="R458" s="14"/>
      <c r="S458" s="14">
        <v>0.17771321639911</v>
      </c>
      <c r="T458" s="14">
        <v>0.21529221830418699</v>
      </c>
      <c r="U458" s="14">
        <v>0.235968275620141</v>
      </c>
      <c r="V458" s="14">
        <v>0.22027563455355401</v>
      </c>
      <c r="W458" s="14">
        <v>0.14183353673624899</v>
      </c>
      <c r="X458" s="14">
        <v>0.105546506648003</v>
      </c>
      <c r="Y458" s="14">
        <v>7.6714064210693905E-2</v>
      </c>
      <c r="Z458" s="14">
        <v>5.0931379017761201E-2</v>
      </c>
      <c r="AA458" s="14">
        <v>0.143005961384087</v>
      </c>
      <c r="AB458" s="14">
        <v>0.16872276427369301</v>
      </c>
      <c r="AC458" s="14">
        <v>0.103418205410063</v>
      </c>
      <c r="AD458" s="14">
        <v>0.65450350002949198</v>
      </c>
      <c r="AE458" s="14"/>
      <c r="AF458" s="14">
        <v>0.146361571255094</v>
      </c>
      <c r="AG458" s="14">
        <v>0.204781508519916</v>
      </c>
      <c r="AH458" s="14">
        <v>0.19487668738911201</v>
      </c>
      <c r="AI458" s="14">
        <v>0.17567801293857699</v>
      </c>
      <c r="AJ458" s="14">
        <v>5.1764835498343598E-2</v>
      </c>
      <c r="AK458" s="14">
        <v>0.23476920733762099</v>
      </c>
      <c r="AL458" s="14"/>
      <c r="AM458" s="14">
        <v>0.152131818027333</v>
      </c>
      <c r="AN458" s="14">
        <v>0.18010037960597</v>
      </c>
      <c r="AO458" s="14">
        <v>0.13622584302091201</v>
      </c>
      <c r="AP458" s="14">
        <v>0.162247810708745</v>
      </c>
      <c r="AQ458" s="14">
        <v>0.258956339313613</v>
      </c>
      <c r="AR458" s="14"/>
      <c r="AS458" s="14">
        <v>0.17024668599676299</v>
      </c>
      <c r="AT458" s="14">
        <v>0</v>
      </c>
      <c r="AU458" s="14"/>
      <c r="AV458" s="14">
        <v>0.12772679886190699</v>
      </c>
      <c r="AW458" s="14">
        <v>0.16483033694470001</v>
      </c>
      <c r="AX458" s="14">
        <v>0.21236953868421399</v>
      </c>
      <c r="AY458" s="14"/>
      <c r="AZ458" s="14">
        <v>3.8427486176031103E-2</v>
      </c>
      <c r="BA458" s="14">
        <v>0.12904191086837699</v>
      </c>
      <c r="BB458" s="14">
        <v>0.210806774509053</v>
      </c>
      <c r="BC458" s="14"/>
      <c r="BD458" s="14">
        <v>0.13447581346997001</v>
      </c>
      <c r="BE458" s="14">
        <v>0.20585893427133301</v>
      </c>
      <c r="BF458" s="14"/>
      <c r="BG458" s="14">
        <v>0.17886786199166399</v>
      </c>
      <c r="BH458" s="14">
        <v>0.16327582521786699</v>
      </c>
      <c r="BI458" s="14"/>
      <c r="BJ458" s="14">
        <v>0.13534176567004499</v>
      </c>
      <c r="BK458" s="14">
        <v>0.17456413376201499</v>
      </c>
      <c r="BL458" s="14"/>
      <c r="BM458" s="14">
        <v>9.1461384148843305E-2</v>
      </c>
      <c r="BN458" s="14">
        <v>0.184599389245718</v>
      </c>
      <c r="BO458" s="14"/>
      <c r="BP458" s="14">
        <v>0.110633072891252</v>
      </c>
      <c r="BQ458" s="14">
        <v>0.18521535206422399</v>
      </c>
      <c r="BR458" s="14"/>
      <c r="BS458" s="14">
        <v>0.16705706087582001</v>
      </c>
      <c r="BT458" s="14">
        <v>0.16731906948148301</v>
      </c>
      <c r="BU458" s="14"/>
      <c r="BV458" s="14">
        <v>0.102144880853123</v>
      </c>
      <c r="BW458" s="14">
        <v>0.189426088333604</v>
      </c>
      <c r="BX458" s="14"/>
      <c r="BY458" s="14">
        <v>0.111221300665353</v>
      </c>
      <c r="BZ458" s="14">
        <v>0.17563464332937001</v>
      </c>
      <c r="CA458" s="14"/>
      <c r="CB458" s="14">
        <v>0.150525548299589</v>
      </c>
      <c r="CC458" s="14">
        <v>0.18304695072411301</v>
      </c>
    </row>
    <row r="459" spans="2:81" x14ac:dyDescent="0.3">
      <c r="B459" t="s">
        <v>126</v>
      </c>
      <c r="C459" s="14">
        <v>0.1122322954227</v>
      </c>
      <c r="D459" s="14">
        <v>0.14461257462956401</v>
      </c>
      <c r="E459" s="14">
        <v>7.7670768122124395E-2</v>
      </c>
      <c r="F459" s="14"/>
      <c r="G459" s="14">
        <v>0.100676368019088</v>
      </c>
      <c r="H459" s="14">
        <v>6.36759923346817E-2</v>
      </c>
      <c r="I459" s="14">
        <v>0.14088020956332301</v>
      </c>
      <c r="J459" s="14">
        <v>0.13729351531876099</v>
      </c>
      <c r="K459" s="14">
        <v>7.7210274320100095E-2</v>
      </c>
      <c r="L459" s="14">
        <v>0.19238558644353501</v>
      </c>
      <c r="M459" s="14"/>
      <c r="N459" s="14">
        <v>0.109246915931888</v>
      </c>
      <c r="O459" s="14">
        <v>0.15308233753086301</v>
      </c>
      <c r="P459" s="14">
        <v>0.108552563761163</v>
      </c>
      <c r="Q459" s="14">
        <v>7.9573700352220902E-2</v>
      </c>
      <c r="R459" s="14"/>
      <c r="S459" s="14">
        <v>0.10392425613398</v>
      </c>
      <c r="T459" s="14">
        <v>0.16190844307139701</v>
      </c>
      <c r="U459" s="14">
        <v>2.8434526720367701E-2</v>
      </c>
      <c r="V459" s="14">
        <v>9.2720279161811595E-2</v>
      </c>
      <c r="W459" s="14">
        <v>0.135905811731346</v>
      </c>
      <c r="X459" s="14">
        <v>6.79558267930198E-2</v>
      </c>
      <c r="Y459" s="14">
        <v>4.3835101977012701E-2</v>
      </c>
      <c r="Z459" s="14">
        <v>0.10888343988105</v>
      </c>
      <c r="AA459" s="14">
        <v>0.142196139595267</v>
      </c>
      <c r="AB459" s="14">
        <v>0.20030432299932199</v>
      </c>
      <c r="AC459" s="14">
        <v>0.14749793685177101</v>
      </c>
      <c r="AD459" s="14">
        <v>0</v>
      </c>
      <c r="AE459" s="14"/>
      <c r="AF459" s="14">
        <v>9.0119413684684305E-2</v>
      </c>
      <c r="AG459" s="14">
        <v>0.14046623102392899</v>
      </c>
      <c r="AH459" s="14">
        <v>0.16882246782749499</v>
      </c>
      <c r="AI459" s="14">
        <v>9.4006247782871005E-2</v>
      </c>
      <c r="AJ459" s="14">
        <v>8.1460915652136798E-2</v>
      </c>
      <c r="AK459" s="14">
        <v>9.7437248852684497E-2</v>
      </c>
      <c r="AL459" s="14"/>
      <c r="AM459" s="14">
        <v>8.7965523222416298E-2</v>
      </c>
      <c r="AN459" s="14">
        <v>0.164162035555734</v>
      </c>
      <c r="AO459" s="14">
        <v>0.110288989739719</v>
      </c>
      <c r="AP459" s="14">
        <v>7.1290542026274301E-2</v>
      </c>
      <c r="AQ459" s="14">
        <v>0</v>
      </c>
      <c r="AR459" s="14"/>
      <c r="AS459" s="14">
        <v>0.111743721048222</v>
      </c>
      <c r="AT459" s="14">
        <v>0.139030903254417</v>
      </c>
      <c r="AU459" s="14"/>
      <c r="AV459" s="14">
        <v>0.10550206314888499</v>
      </c>
      <c r="AW459" s="14">
        <v>2.3693397508167801E-2</v>
      </c>
      <c r="AX459" s="14">
        <v>0.14360346176341099</v>
      </c>
      <c r="AY459" s="14"/>
      <c r="AZ459" s="14">
        <v>8.0362238574519504E-2</v>
      </c>
      <c r="BA459" s="14">
        <v>9.8904877162530699E-2</v>
      </c>
      <c r="BB459" s="14">
        <v>0.102403579585977</v>
      </c>
      <c r="BC459" s="14"/>
      <c r="BD459" s="14">
        <v>0.124980599851583</v>
      </c>
      <c r="BE459" s="14">
        <v>9.7170672039141301E-2</v>
      </c>
      <c r="BF459" s="14"/>
      <c r="BG459" s="14">
        <v>0.149844643033022</v>
      </c>
      <c r="BH459" s="14">
        <v>9.9589122341851993E-2</v>
      </c>
      <c r="BI459" s="14"/>
      <c r="BJ459" s="14">
        <v>0.12839229821364501</v>
      </c>
      <c r="BK459" s="14">
        <v>0.11333843233337999</v>
      </c>
      <c r="BL459" s="14"/>
      <c r="BM459" s="14">
        <v>3.2207340675478403E-2</v>
      </c>
      <c r="BN459" s="14">
        <v>0.12948148018446801</v>
      </c>
      <c r="BO459" s="14"/>
      <c r="BP459" s="14">
        <v>7.90230322057031E-2</v>
      </c>
      <c r="BQ459" s="14">
        <v>0.11271889390916701</v>
      </c>
      <c r="BR459" s="14"/>
      <c r="BS459" s="14">
        <v>0.116144198746789</v>
      </c>
      <c r="BT459" s="14">
        <v>0.10889429294497301</v>
      </c>
      <c r="BU459" s="14"/>
      <c r="BV459" s="14">
        <v>0.12869018382132599</v>
      </c>
      <c r="BW459" s="14">
        <v>0.11182079619708001</v>
      </c>
      <c r="BX459" s="14"/>
      <c r="BY459" s="14">
        <v>0.17653675731003801</v>
      </c>
      <c r="BZ459" s="14">
        <v>0.10068174510394801</v>
      </c>
      <c r="CA459" s="14"/>
      <c r="CB459" s="14">
        <v>0.122065484403148</v>
      </c>
      <c r="CC459" s="14">
        <v>0.100645033376929</v>
      </c>
    </row>
    <row r="460" spans="2:81" x14ac:dyDescent="0.3">
      <c r="B460" t="s">
        <v>255</v>
      </c>
      <c r="C460" s="14">
        <v>0.11184157235519999</v>
      </c>
      <c r="D460" s="14">
        <v>0.109937950964867</v>
      </c>
      <c r="E460" s="14">
        <v>0.109126284348132</v>
      </c>
      <c r="F460" s="14"/>
      <c r="G460" s="14">
        <v>8.5868911718477103E-2</v>
      </c>
      <c r="H460" s="14">
        <v>7.4713655877422194E-2</v>
      </c>
      <c r="I460" s="14">
        <v>8.3054254260753704E-2</v>
      </c>
      <c r="J460" s="14">
        <v>0.15910511255292101</v>
      </c>
      <c r="K460" s="14">
        <v>0.15358500082770801</v>
      </c>
      <c r="L460" s="14">
        <v>0.21127164227355799</v>
      </c>
      <c r="M460" s="14"/>
      <c r="N460" s="14">
        <v>8.7110537627972606E-2</v>
      </c>
      <c r="O460" s="14">
        <v>0.13408730825724399</v>
      </c>
      <c r="P460" s="14">
        <v>0.106765674497333</v>
      </c>
      <c r="Q460" s="14">
        <v>0.124569272742548</v>
      </c>
      <c r="R460" s="14"/>
      <c r="S460" s="14">
        <v>7.0690883115482703E-2</v>
      </c>
      <c r="T460" s="14">
        <v>2.55042087707253E-2</v>
      </c>
      <c r="U460" s="14">
        <v>6.1335495430905197E-2</v>
      </c>
      <c r="V460" s="14">
        <v>0.192152311454689</v>
      </c>
      <c r="W460" s="14">
        <v>7.24811051828603E-2</v>
      </c>
      <c r="X460" s="14">
        <v>0.13347192012952</v>
      </c>
      <c r="Y460" s="14">
        <v>0.20475718818452401</v>
      </c>
      <c r="Z460" s="14">
        <v>0.32519588151439899</v>
      </c>
      <c r="AA460" s="14">
        <v>8.1985471773905597E-2</v>
      </c>
      <c r="AB460" s="14">
        <v>0.13509374420999401</v>
      </c>
      <c r="AC460" s="14">
        <v>0.103418205410063</v>
      </c>
      <c r="AD460" s="14">
        <v>0</v>
      </c>
      <c r="AE460" s="14"/>
      <c r="AF460" s="14">
        <v>8.8348141044645404E-2</v>
      </c>
      <c r="AG460" s="14">
        <v>8.8331494873195707E-2</v>
      </c>
      <c r="AH460" s="14">
        <v>8.2881208309265403E-2</v>
      </c>
      <c r="AI460" s="14">
        <v>0.17311437006122099</v>
      </c>
      <c r="AJ460" s="14">
        <v>8.2720968332302205E-2</v>
      </c>
      <c r="AK460" s="14">
        <v>0.20322928422788</v>
      </c>
      <c r="AL460" s="14"/>
      <c r="AM460" s="14">
        <v>0.10449372157437101</v>
      </c>
      <c r="AN460" s="14">
        <v>0.21194113982610599</v>
      </c>
      <c r="AO460" s="14">
        <v>5.7578755983241602E-2</v>
      </c>
      <c r="AP460" s="14">
        <v>0.16311075183408799</v>
      </c>
      <c r="AQ460" s="14">
        <v>0</v>
      </c>
      <c r="AR460" s="14"/>
      <c r="AS460" s="14">
        <v>0.103105084354615</v>
      </c>
      <c r="AT460" s="14">
        <v>0.59104336431230997</v>
      </c>
      <c r="AU460" s="14"/>
      <c r="AV460" s="14">
        <v>4.53215050448584E-2</v>
      </c>
      <c r="AW460" s="14">
        <v>0.10609070613242901</v>
      </c>
      <c r="AX460" s="14">
        <v>0.17793008581755401</v>
      </c>
      <c r="AY460" s="14"/>
      <c r="AZ460" s="14">
        <v>6.2598773084813E-2</v>
      </c>
      <c r="BA460" s="14">
        <v>0</v>
      </c>
      <c r="BB460" s="14">
        <v>8.7376923162045303E-2</v>
      </c>
      <c r="BC460" s="14"/>
      <c r="BD460" s="14">
        <v>6.8406882096104293E-2</v>
      </c>
      <c r="BE460" s="14">
        <v>0.16315796114348599</v>
      </c>
      <c r="BF460" s="14"/>
      <c r="BG460" s="14">
        <v>1.9927305540359E-2</v>
      </c>
      <c r="BH460" s="14">
        <v>0.142738021467574</v>
      </c>
      <c r="BI460" s="14"/>
      <c r="BJ460" s="14">
        <v>7.66628275340865E-2</v>
      </c>
      <c r="BK460" s="14">
        <v>0.120140552722501</v>
      </c>
      <c r="BL460" s="14"/>
      <c r="BM460" s="14">
        <v>0.120941329435046</v>
      </c>
      <c r="BN460" s="14">
        <v>0.109391777407751</v>
      </c>
      <c r="BO460" s="14"/>
      <c r="BP460" s="14">
        <v>6.0683360032587903E-2</v>
      </c>
      <c r="BQ460" s="14">
        <v>0.13302050496364801</v>
      </c>
      <c r="BR460" s="14"/>
      <c r="BS460" s="14">
        <v>4.8610532073500898E-2</v>
      </c>
      <c r="BT460" s="14">
        <v>0.16579622093503399</v>
      </c>
      <c r="BU460" s="14"/>
      <c r="BV460" s="14">
        <v>6.0565776094022299E-2</v>
      </c>
      <c r="BW460" s="14">
        <v>4.4490701532205898E-2</v>
      </c>
      <c r="BX460" s="14"/>
      <c r="BY460" s="14">
        <v>1.7547789634730401E-2</v>
      </c>
      <c r="BZ460" s="14">
        <v>0.12850216215944901</v>
      </c>
      <c r="CA460" s="14"/>
      <c r="CB460" s="14">
        <v>0.13062261821988</v>
      </c>
      <c r="CC460" s="14">
        <v>9.7473855573854698E-2</v>
      </c>
    </row>
    <row r="461" spans="2:81" x14ac:dyDescent="0.3">
      <c r="B461" t="s">
        <v>106</v>
      </c>
      <c r="C461" s="14">
        <v>2.5439155697630299E-2</v>
      </c>
      <c r="D461" s="14">
        <v>1.9991035486554998E-2</v>
      </c>
      <c r="E461" s="14">
        <v>3.14929551102952E-2</v>
      </c>
      <c r="F461" s="14"/>
      <c r="G461" s="14">
        <v>2.82171268839802E-2</v>
      </c>
      <c r="H461" s="14">
        <v>1.1516610163854401E-2</v>
      </c>
      <c r="I461" s="14">
        <v>0</v>
      </c>
      <c r="J461" s="14">
        <v>4.2708029432048801E-2</v>
      </c>
      <c r="K461" s="14">
        <v>2.6074657847809001E-2</v>
      </c>
      <c r="L461" s="14">
        <v>7.2796544772890701E-2</v>
      </c>
      <c r="M461" s="14"/>
      <c r="N461" s="14">
        <v>2.9195341275477699E-2</v>
      </c>
      <c r="O461" s="14">
        <v>9.7898762289424599E-3</v>
      </c>
      <c r="P461" s="14">
        <v>2.9690483020405101E-2</v>
      </c>
      <c r="Q461" s="14">
        <v>3.2700027977625903E-2</v>
      </c>
      <c r="R461" s="14"/>
      <c r="S461" s="14">
        <v>2.81619433671562E-2</v>
      </c>
      <c r="T461" s="14">
        <v>7.8542616480150998E-2</v>
      </c>
      <c r="U461" s="14">
        <v>8.6096006913909201E-2</v>
      </c>
      <c r="V461" s="14">
        <v>0</v>
      </c>
      <c r="W461" s="14">
        <v>3.6649465412687099E-2</v>
      </c>
      <c r="X461" s="14">
        <v>0</v>
      </c>
      <c r="Y461" s="14">
        <v>0</v>
      </c>
      <c r="Z461" s="14">
        <v>0</v>
      </c>
      <c r="AA461" s="14">
        <v>2.2199342258532699E-2</v>
      </c>
      <c r="AB461" s="14">
        <v>0</v>
      </c>
      <c r="AC461" s="14">
        <v>0</v>
      </c>
      <c r="AD461" s="14">
        <v>0</v>
      </c>
      <c r="AE461" s="14"/>
      <c r="AF461" s="14">
        <v>8.0588359927585996E-3</v>
      </c>
      <c r="AG461" s="14">
        <v>3.83819292720501E-2</v>
      </c>
      <c r="AH461" s="14">
        <v>2.8331539127680501E-2</v>
      </c>
      <c r="AI461" s="14">
        <v>4.5770990700510397E-2</v>
      </c>
      <c r="AJ461" s="14">
        <v>2.70218627891348E-2</v>
      </c>
      <c r="AK461" s="14">
        <v>3.6183938970354802E-2</v>
      </c>
      <c r="AL461" s="14"/>
      <c r="AM461" s="14">
        <v>7.4327449426153103E-2</v>
      </c>
      <c r="AN461" s="14">
        <v>4.7495945102654397E-2</v>
      </c>
      <c r="AO461" s="14">
        <v>9.2495667583898204E-3</v>
      </c>
      <c r="AP461" s="14">
        <v>0</v>
      </c>
      <c r="AQ461" s="14">
        <v>0</v>
      </c>
      <c r="AR461" s="14"/>
      <c r="AS461" s="14">
        <v>2.5902945445973401E-2</v>
      </c>
      <c r="AT461" s="14">
        <v>0</v>
      </c>
      <c r="AU461" s="14"/>
      <c r="AV461" s="14">
        <v>1.6980775760970099E-2</v>
      </c>
      <c r="AW461" s="14">
        <v>0</v>
      </c>
      <c r="AX461" s="14">
        <v>3.5204269126661601E-2</v>
      </c>
      <c r="AY461" s="14"/>
      <c r="AZ461" s="14">
        <v>0</v>
      </c>
      <c r="BA461" s="14">
        <v>1.8272399859037301E-2</v>
      </c>
      <c r="BB461" s="14">
        <v>2.160817668428E-2</v>
      </c>
      <c r="BC461" s="14"/>
      <c r="BD461" s="14">
        <v>2.3528114713794099E-2</v>
      </c>
      <c r="BE461" s="14">
        <v>2.7696975922245501E-2</v>
      </c>
      <c r="BF461" s="14"/>
      <c r="BG461" s="14">
        <v>1.03905217947322E-2</v>
      </c>
      <c r="BH461" s="14">
        <v>3.04976669353717E-2</v>
      </c>
      <c r="BI461" s="14"/>
      <c r="BJ461" s="14">
        <v>0</v>
      </c>
      <c r="BK461" s="14">
        <v>2.9773897750008001E-2</v>
      </c>
      <c r="BL461" s="14"/>
      <c r="BM461" s="14">
        <v>3.2396794079261999E-2</v>
      </c>
      <c r="BN461" s="14">
        <v>2.4560521008953801E-2</v>
      </c>
      <c r="BO461" s="14"/>
      <c r="BP461" s="14">
        <v>4.0598208913224798E-2</v>
      </c>
      <c r="BQ461" s="14">
        <v>2.1060746456577299E-2</v>
      </c>
      <c r="BR461" s="14"/>
      <c r="BS461" s="14">
        <v>5.4321596868097902E-3</v>
      </c>
      <c r="BT461" s="14">
        <v>4.2510999432808803E-2</v>
      </c>
      <c r="BU461" s="14"/>
      <c r="BV461" s="14">
        <v>0</v>
      </c>
      <c r="BW461" s="14">
        <v>7.3041062020373602E-3</v>
      </c>
      <c r="BX461" s="14"/>
      <c r="BY461" s="14">
        <v>0</v>
      </c>
      <c r="BZ461" s="14">
        <v>2.9864868005549799E-2</v>
      </c>
      <c r="CA461" s="14"/>
      <c r="CB461" s="14">
        <v>2.2972689553390699E-2</v>
      </c>
      <c r="CC461" s="14">
        <v>2.8603021392502599E-2</v>
      </c>
    </row>
    <row r="462" spans="2:81" x14ac:dyDescent="0.3">
      <c r="B462" t="s">
        <v>127</v>
      </c>
      <c r="C462" s="14">
        <v>0.58328854107586903</v>
      </c>
      <c r="D462" s="14">
        <v>0.51630511592611805</v>
      </c>
      <c r="E462" s="14">
        <v>0.65917538826380695</v>
      </c>
      <c r="F462" s="14"/>
      <c r="G462" s="14">
        <v>0.62448997618576096</v>
      </c>
      <c r="H462" s="14">
        <v>0.68762326776843996</v>
      </c>
      <c r="I462" s="14">
        <v>0.65389098930326595</v>
      </c>
      <c r="J462" s="14">
        <v>0.43201041590014899</v>
      </c>
      <c r="K462" s="14">
        <v>0.58808970919940495</v>
      </c>
      <c r="L462" s="14">
        <v>0.31157288613481099</v>
      </c>
      <c r="M462" s="14"/>
      <c r="N462" s="14">
        <v>0.56832938941594502</v>
      </c>
      <c r="O462" s="14">
        <v>0.59867782066573205</v>
      </c>
      <c r="P462" s="14">
        <v>0.50929926700883699</v>
      </c>
      <c r="Q462" s="14">
        <v>0.67213412308134102</v>
      </c>
      <c r="R462" s="14"/>
      <c r="S462" s="14">
        <v>0.61950970098427105</v>
      </c>
      <c r="T462" s="14">
        <v>0.51875251337354</v>
      </c>
      <c r="U462" s="14">
        <v>0.588165695314677</v>
      </c>
      <c r="V462" s="14">
        <v>0.49485177482994502</v>
      </c>
      <c r="W462" s="14">
        <v>0.61313008093685795</v>
      </c>
      <c r="X462" s="14">
        <v>0.69302574642945702</v>
      </c>
      <c r="Y462" s="14">
        <v>0.67469364562776901</v>
      </c>
      <c r="Z462" s="14">
        <v>0.51498929958678996</v>
      </c>
      <c r="AA462" s="14">
        <v>0.61061308498820699</v>
      </c>
      <c r="AB462" s="14">
        <v>0.49587916851699099</v>
      </c>
      <c r="AC462" s="14">
        <v>0.64566565232810302</v>
      </c>
      <c r="AD462" s="14">
        <v>0.34549649997050802</v>
      </c>
      <c r="AE462" s="14"/>
      <c r="AF462" s="14">
        <v>0.66711203802281804</v>
      </c>
      <c r="AG462" s="14">
        <v>0.52803883631090898</v>
      </c>
      <c r="AH462" s="14">
        <v>0.52508809734644801</v>
      </c>
      <c r="AI462" s="14">
        <v>0.51143037851682105</v>
      </c>
      <c r="AJ462" s="14">
        <v>0.75703141772808302</v>
      </c>
      <c r="AK462" s="14">
        <v>0.42838032061145997</v>
      </c>
      <c r="AL462" s="14"/>
      <c r="AM462" s="14">
        <v>0.58108148774972701</v>
      </c>
      <c r="AN462" s="14">
        <v>0.39630049990953498</v>
      </c>
      <c r="AO462" s="14">
        <v>0.68665684449773801</v>
      </c>
      <c r="AP462" s="14">
        <v>0.60335089543089304</v>
      </c>
      <c r="AQ462" s="14">
        <v>0.74104366068638705</v>
      </c>
      <c r="AR462" s="14"/>
      <c r="AS462" s="14">
        <v>0.58900156315442698</v>
      </c>
      <c r="AT462" s="14">
        <v>0.269925732433273</v>
      </c>
      <c r="AU462" s="14"/>
      <c r="AV462" s="14">
        <v>0.70446885718338004</v>
      </c>
      <c r="AW462" s="14">
        <v>0.70538555941470305</v>
      </c>
      <c r="AX462" s="14">
        <v>0.43089264460816001</v>
      </c>
      <c r="AY462" s="14"/>
      <c r="AZ462" s="14">
        <v>0.81861150216463596</v>
      </c>
      <c r="BA462" s="14">
        <v>0.75378081211005499</v>
      </c>
      <c r="BB462" s="14">
        <v>0.57780454605864395</v>
      </c>
      <c r="BC462" s="14"/>
      <c r="BD462" s="14">
        <v>0.64860858986854797</v>
      </c>
      <c r="BE462" s="14">
        <v>0.50611545662379398</v>
      </c>
      <c r="BF462" s="14"/>
      <c r="BG462" s="14">
        <v>0.64096966764022301</v>
      </c>
      <c r="BH462" s="14">
        <v>0.56389936403733598</v>
      </c>
      <c r="BI462" s="14"/>
      <c r="BJ462" s="14">
        <v>0.65960310858222404</v>
      </c>
      <c r="BK462" s="14">
        <v>0.56218298343209605</v>
      </c>
      <c r="BL462" s="14"/>
      <c r="BM462" s="14">
        <v>0.72299315166137101</v>
      </c>
      <c r="BN462" s="14">
        <v>0.55196683215311004</v>
      </c>
      <c r="BO462" s="14"/>
      <c r="BP462" s="14">
        <v>0.70906232595723195</v>
      </c>
      <c r="BQ462" s="14">
        <v>0.54798450260638298</v>
      </c>
      <c r="BR462" s="14"/>
      <c r="BS462" s="14">
        <v>0.66275604861708004</v>
      </c>
      <c r="BT462" s="14">
        <v>0.51547941720570101</v>
      </c>
      <c r="BU462" s="14"/>
      <c r="BV462" s="14">
        <v>0.70859915923152805</v>
      </c>
      <c r="BW462" s="14">
        <v>0.64695830773507301</v>
      </c>
      <c r="BX462" s="14"/>
      <c r="BY462" s="14">
        <v>0.69469415238987797</v>
      </c>
      <c r="BZ462" s="14">
        <v>0.56531658140168295</v>
      </c>
      <c r="CA462" s="14"/>
      <c r="CB462" s="14">
        <v>0.57381365952399399</v>
      </c>
      <c r="CC462" s="14">
        <v>0.59023113893260104</v>
      </c>
    </row>
    <row r="463" spans="2:81" x14ac:dyDescent="0.3">
      <c r="B463" t="s">
        <v>256</v>
      </c>
      <c r="C463" s="14">
        <v>0.2240738677779</v>
      </c>
      <c r="D463" s="14">
        <v>0.25455052559443098</v>
      </c>
      <c r="E463" s="14">
        <v>0.18679705247025699</v>
      </c>
      <c r="F463" s="14"/>
      <c r="G463" s="14">
        <v>0.18654527973756499</v>
      </c>
      <c r="H463" s="14">
        <v>0.13838964821210401</v>
      </c>
      <c r="I463" s="14">
        <v>0.223934463824077</v>
      </c>
      <c r="J463" s="14">
        <v>0.29639862787168197</v>
      </c>
      <c r="K463" s="14">
        <v>0.23079527514780801</v>
      </c>
      <c r="L463" s="14">
        <v>0.40365722871709298</v>
      </c>
      <c r="M463" s="14"/>
      <c r="N463" s="14">
        <v>0.19635745355986101</v>
      </c>
      <c r="O463" s="14">
        <v>0.287169645788107</v>
      </c>
      <c r="P463" s="14">
        <v>0.215318238258495</v>
      </c>
      <c r="Q463" s="14">
        <v>0.204142973094769</v>
      </c>
      <c r="R463" s="14"/>
      <c r="S463" s="14">
        <v>0.17461513924946301</v>
      </c>
      <c r="T463" s="14">
        <v>0.187412651842123</v>
      </c>
      <c r="U463" s="14">
        <v>8.9770022151272902E-2</v>
      </c>
      <c r="V463" s="14">
        <v>0.284872590616501</v>
      </c>
      <c r="W463" s="14">
        <v>0.20838691691420599</v>
      </c>
      <c r="X463" s="14">
        <v>0.20142774692254001</v>
      </c>
      <c r="Y463" s="14">
        <v>0.248592290161537</v>
      </c>
      <c r="Z463" s="14">
        <v>0.43407932139544902</v>
      </c>
      <c r="AA463" s="14">
        <v>0.224181611369173</v>
      </c>
      <c r="AB463" s="14">
        <v>0.33539806720931598</v>
      </c>
      <c r="AC463" s="14">
        <v>0.25091614226183401</v>
      </c>
      <c r="AD463" s="14">
        <v>0</v>
      </c>
      <c r="AE463" s="14"/>
      <c r="AF463" s="14">
        <v>0.17846755472933001</v>
      </c>
      <c r="AG463" s="14">
        <v>0.22879772589712499</v>
      </c>
      <c r="AH463" s="14">
        <v>0.25170367613675998</v>
      </c>
      <c r="AI463" s="14">
        <v>0.26712061784409202</v>
      </c>
      <c r="AJ463" s="14">
        <v>0.164181883984439</v>
      </c>
      <c r="AK463" s="14">
        <v>0.30066653308056401</v>
      </c>
      <c r="AL463" s="14"/>
      <c r="AM463" s="14">
        <v>0.192459244796787</v>
      </c>
      <c r="AN463" s="14">
        <v>0.37610317538184002</v>
      </c>
      <c r="AO463" s="14">
        <v>0.16786774572296001</v>
      </c>
      <c r="AP463" s="14">
        <v>0.23440129386036301</v>
      </c>
      <c r="AQ463" s="14">
        <v>0</v>
      </c>
      <c r="AR463" s="14"/>
      <c r="AS463" s="14">
        <v>0.21484880540283699</v>
      </c>
      <c r="AT463" s="14">
        <v>0.730074267566727</v>
      </c>
      <c r="AU463" s="14"/>
      <c r="AV463" s="14">
        <v>0.15082356819374401</v>
      </c>
      <c r="AW463" s="14">
        <v>0.129784103640597</v>
      </c>
      <c r="AX463" s="14">
        <v>0.32153354758096497</v>
      </c>
      <c r="AY463" s="14"/>
      <c r="AZ463" s="14">
        <v>0.142961011659333</v>
      </c>
      <c r="BA463" s="14">
        <v>9.8904877162530699E-2</v>
      </c>
      <c r="BB463" s="14">
        <v>0.18978050274802299</v>
      </c>
      <c r="BC463" s="14"/>
      <c r="BD463" s="14">
        <v>0.19338748194768701</v>
      </c>
      <c r="BE463" s="14">
        <v>0.260328633182627</v>
      </c>
      <c r="BF463" s="14"/>
      <c r="BG463" s="14">
        <v>0.16977194857338099</v>
      </c>
      <c r="BH463" s="14">
        <v>0.24232714380942599</v>
      </c>
      <c r="BI463" s="14"/>
      <c r="BJ463" s="14">
        <v>0.20505512574773099</v>
      </c>
      <c r="BK463" s="14">
        <v>0.23347898505588099</v>
      </c>
      <c r="BL463" s="14"/>
      <c r="BM463" s="14">
        <v>0.15314867011052399</v>
      </c>
      <c r="BN463" s="14">
        <v>0.238873257592218</v>
      </c>
      <c r="BO463" s="14"/>
      <c r="BP463" s="14">
        <v>0.13970639223829101</v>
      </c>
      <c r="BQ463" s="14">
        <v>0.24573939887281501</v>
      </c>
      <c r="BR463" s="14"/>
      <c r="BS463" s="14">
        <v>0.16475473082028999</v>
      </c>
      <c r="BT463" s="14">
        <v>0.27469051388000698</v>
      </c>
      <c r="BU463" s="14"/>
      <c r="BV463" s="14">
        <v>0.18925595991534899</v>
      </c>
      <c r="BW463" s="14">
        <v>0.15631149772928599</v>
      </c>
      <c r="BX463" s="14"/>
      <c r="BY463" s="14">
        <v>0.19408454694476901</v>
      </c>
      <c r="BZ463" s="14">
        <v>0.22918390726339799</v>
      </c>
      <c r="CA463" s="14"/>
      <c r="CB463" s="14">
        <v>0.25268810262302699</v>
      </c>
      <c r="CC463" s="14">
        <v>0.198118888950783</v>
      </c>
    </row>
    <row r="464" spans="2:81" x14ac:dyDescent="0.3">
      <c r="B464" t="s">
        <v>93</v>
      </c>
      <c r="C464" s="14">
        <v>0.35921467329796902</v>
      </c>
      <c r="D464" s="14">
        <v>0.26175459033168602</v>
      </c>
      <c r="E464" s="14">
        <v>0.47237833579354999</v>
      </c>
      <c r="F464" s="14"/>
      <c r="G464" s="14">
        <v>0.437944696448195</v>
      </c>
      <c r="H464" s="14">
        <v>0.54923361955633598</v>
      </c>
      <c r="I464" s="14">
        <v>0.429956525479189</v>
      </c>
      <c r="J464" s="14">
        <v>0.13561178802846699</v>
      </c>
      <c r="K464" s="14">
        <v>0.357294434051597</v>
      </c>
      <c r="L464" s="14">
        <v>-9.2084342582281306E-2</v>
      </c>
      <c r="M464" s="14"/>
      <c r="N464" s="14">
        <v>0.37197193585608401</v>
      </c>
      <c r="O464" s="14">
        <v>0.311508174877625</v>
      </c>
      <c r="P464" s="14">
        <v>0.29398102875034099</v>
      </c>
      <c r="Q464" s="14">
        <v>0.46799114998657199</v>
      </c>
      <c r="R464" s="14"/>
      <c r="S464" s="14">
        <v>0.44489456173480801</v>
      </c>
      <c r="T464" s="14">
        <v>0.33133986153141698</v>
      </c>
      <c r="U464" s="14">
        <v>0.498395673163404</v>
      </c>
      <c r="V464" s="14">
        <v>0.209979184213444</v>
      </c>
      <c r="W464" s="14">
        <v>0.40474316402265098</v>
      </c>
      <c r="X464" s="14">
        <v>0.49159799950691802</v>
      </c>
      <c r="Y464" s="14">
        <v>0.42610135546623201</v>
      </c>
      <c r="Z464" s="14">
        <v>8.0909978191340701E-2</v>
      </c>
      <c r="AA464" s="14">
        <v>0.38643147361903402</v>
      </c>
      <c r="AB464" s="14">
        <v>0.16048110130767601</v>
      </c>
      <c r="AC464" s="14">
        <v>0.39474951006626902</v>
      </c>
      <c r="AD464" s="14">
        <v>0.34549649997050802</v>
      </c>
      <c r="AE464" s="14"/>
      <c r="AF464" s="14">
        <v>0.48864448329348797</v>
      </c>
      <c r="AG464" s="14">
        <v>0.29924111041378398</v>
      </c>
      <c r="AH464" s="14">
        <v>0.27338442120968698</v>
      </c>
      <c r="AI464" s="14">
        <v>0.244309760672729</v>
      </c>
      <c r="AJ464" s="14">
        <v>0.59284953374364402</v>
      </c>
      <c r="AK464" s="14">
        <v>0.12771378753089499</v>
      </c>
      <c r="AL464" s="14"/>
      <c r="AM464" s="14">
        <v>0.38862224295294101</v>
      </c>
      <c r="AN464" s="14">
        <v>2.01973245276948E-2</v>
      </c>
      <c r="AO464" s="14">
        <v>0.51878909877477697</v>
      </c>
      <c r="AP464" s="14">
        <v>0.36894960157052997</v>
      </c>
      <c r="AQ464" s="14">
        <v>0.74104366068638705</v>
      </c>
      <c r="AR464" s="14"/>
      <c r="AS464" s="14">
        <v>0.37415275775159101</v>
      </c>
      <c r="AT464" s="14">
        <v>-0.46014853513345499</v>
      </c>
      <c r="AU464" s="14"/>
      <c r="AV464" s="14">
        <v>0.55364528898963605</v>
      </c>
      <c r="AW464" s="14">
        <v>0.57560145577410604</v>
      </c>
      <c r="AX464" s="14">
        <v>0.109359097027194</v>
      </c>
      <c r="AY464" s="14"/>
      <c r="AZ464" s="14">
        <v>0.67565049050530401</v>
      </c>
      <c r="BA464" s="14">
        <v>0.65487593494752405</v>
      </c>
      <c r="BB464" s="14">
        <v>0.38802404331062201</v>
      </c>
      <c r="BC464" s="14"/>
      <c r="BD464" s="14">
        <v>0.45522110792086101</v>
      </c>
      <c r="BE464" s="14">
        <v>0.24578682344116701</v>
      </c>
      <c r="BF464" s="14"/>
      <c r="BG464" s="14">
        <v>0.47119771906684199</v>
      </c>
      <c r="BH464" s="14">
        <v>0.32157222022790899</v>
      </c>
      <c r="BI464" s="14"/>
      <c r="BJ464" s="14">
        <v>0.45454798283449299</v>
      </c>
      <c r="BK464" s="14">
        <v>0.328703998376215</v>
      </c>
      <c r="BL464" s="14"/>
      <c r="BM464" s="14">
        <v>0.56984448155084699</v>
      </c>
      <c r="BN464" s="14">
        <v>0.31309357456089199</v>
      </c>
      <c r="BO464" s="14"/>
      <c r="BP464" s="14">
        <v>0.569355933718941</v>
      </c>
      <c r="BQ464" s="14">
        <v>0.302245103733568</v>
      </c>
      <c r="BR464" s="14"/>
      <c r="BS464" s="14">
        <v>0.49800131779679102</v>
      </c>
      <c r="BT464" s="14">
        <v>0.240788903325694</v>
      </c>
      <c r="BU464" s="14"/>
      <c r="BV464" s="14">
        <v>0.51934319931618</v>
      </c>
      <c r="BW464" s="14">
        <v>0.49064681000578703</v>
      </c>
      <c r="BX464" s="14"/>
      <c r="BY464" s="14">
        <v>0.50060960544510902</v>
      </c>
      <c r="BZ464" s="14">
        <v>0.33613267413828501</v>
      </c>
      <c r="CA464" s="14"/>
      <c r="CB464" s="14">
        <v>0.321125556900967</v>
      </c>
      <c r="CC464" s="14">
        <v>0.39211224998181798</v>
      </c>
    </row>
    <row r="465" spans="2:81" x14ac:dyDescent="0.3">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c r="BT465" s="14"/>
      <c r="BU465" s="14"/>
      <c r="BV465" s="14"/>
      <c r="BW465" s="14"/>
      <c r="BX465" s="14"/>
      <c r="BY465" s="14"/>
      <c r="BZ465" s="14"/>
      <c r="CA465" s="14"/>
      <c r="CB465" s="14"/>
      <c r="CC465" s="14"/>
    </row>
    <row r="466" spans="2:81" x14ac:dyDescent="0.3">
      <c r="B466" s="6" t="s">
        <v>282</v>
      </c>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c r="BS466" s="14"/>
      <c r="BT466" s="14"/>
      <c r="BU466" s="14"/>
      <c r="BV466" s="14"/>
      <c r="BW466" s="14"/>
      <c r="BX466" s="14"/>
      <c r="BY466" s="14"/>
      <c r="BZ466" s="14"/>
      <c r="CA466" s="14"/>
      <c r="CB466" s="14"/>
      <c r="CC466" s="14"/>
    </row>
    <row r="467" spans="2:81" x14ac:dyDescent="0.3">
      <c r="B467" s="24" t="s">
        <v>198</v>
      </c>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c r="BS467" s="14"/>
      <c r="BT467" s="14"/>
      <c r="BU467" s="14"/>
      <c r="BV467" s="14"/>
      <c r="BW467" s="14"/>
      <c r="BX467" s="14"/>
      <c r="BY467" s="14"/>
      <c r="BZ467" s="14"/>
      <c r="CA467" s="14"/>
      <c r="CB467" s="14"/>
      <c r="CC467" s="14"/>
    </row>
    <row r="468" spans="2:81" x14ac:dyDescent="0.3">
      <c r="B468" t="s">
        <v>276</v>
      </c>
      <c r="C468" s="14">
        <v>0.36652994391962601</v>
      </c>
      <c r="D468" s="14">
        <v>0.31311031969428099</v>
      </c>
      <c r="E468" s="14">
        <v>0.42651889248087399</v>
      </c>
      <c r="F468" s="14"/>
      <c r="G468" s="14">
        <v>0.349240599811872</v>
      </c>
      <c r="H468" s="14">
        <v>0.42608040198184599</v>
      </c>
      <c r="I468" s="14">
        <v>0.498515320145136</v>
      </c>
      <c r="J468" s="14">
        <v>0.19790380870935501</v>
      </c>
      <c r="K468" s="14">
        <v>0.314254376497278</v>
      </c>
      <c r="L468" s="14">
        <v>0.28738481404005201</v>
      </c>
      <c r="M468" s="14"/>
      <c r="N468" s="14">
        <v>0.403836511384559</v>
      </c>
      <c r="O468" s="14">
        <v>0.27074451828604101</v>
      </c>
      <c r="P468" s="14">
        <v>0.44558763361091303</v>
      </c>
      <c r="Q468" s="14">
        <v>0.32745028622547401</v>
      </c>
      <c r="R468" s="14"/>
      <c r="S468" s="14">
        <v>0.37700004123446901</v>
      </c>
      <c r="T468" s="14">
        <v>0.42513848582601299</v>
      </c>
      <c r="U468" s="14">
        <v>0.40965034492139102</v>
      </c>
      <c r="V468" s="14">
        <v>0.303751329952408</v>
      </c>
      <c r="W468" s="14">
        <v>0.469813959367749</v>
      </c>
      <c r="X468" s="14">
        <v>0.33342389101252701</v>
      </c>
      <c r="Y468" s="14">
        <v>0.39140954414594797</v>
      </c>
      <c r="Z468" s="14">
        <v>0.364880395848872</v>
      </c>
      <c r="AA468" s="14">
        <v>0.32088537274464901</v>
      </c>
      <c r="AB468" s="14">
        <v>0.30149595818310398</v>
      </c>
      <c r="AC468" s="14">
        <v>0.39538607807807902</v>
      </c>
      <c r="AD468" s="14">
        <v>0.34128487246384498</v>
      </c>
      <c r="AE468" s="14"/>
      <c r="AF468" s="14">
        <v>0.39706563052770799</v>
      </c>
      <c r="AG468" s="14">
        <v>0.42900124816851098</v>
      </c>
      <c r="AH468" s="14">
        <v>0.36856829807116898</v>
      </c>
      <c r="AI468" s="14">
        <v>0.454262469500127</v>
      </c>
      <c r="AJ468" s="14">
        <v>0.257884145122034</v>
      </c>
      <c r="AK468" s="14">
        <v>0.302907046113502</v>
      </c>
      <c r="AL468" s="14"/>
      <c r="AM468" s="14">
        <v>0.38418408604063198</v>
      </c>
      <c r="AN468" s="14">
        <v>0.34150516833074102</v>
      </c>
      <c r="AO468" s="14">
        <v>0.347023085198921</v>
      </c>
      <c r="AP468" s="14">
        <v>0.41260558564859701</v>
      </c>
      <c r="AQ468" s="14">
        <v>0.63096110327355004</v>
      </c>
      <c r="AR468" s="14"/>
      <c r="AS468" s="14">
        <v>0.37321227380789801</v>
      </c>
      <c r="AT468" s="14">
        <v>0</v>
      </c>
      <c r="AU468" s="14"/>
      <c r="AV468" s="14">
        <v>0.50313027776541297</v>
      </c>
      <c r="AW468" s="14">
        <v>0.327090507939306</v>
      </c>
      <c r="AX468" s="14">
        <v>0.24413900724356299</v>
      </c>
      <c r="AY468" s="14"/>
      <c r="AZ468" s="14">
        <v>0.70846260495157498</v>
      </c>
      <c r="BA468" s="14">
        <v>0.40368616767834398</v>
      </c>
      <c r="BB468" s="14">
        <v>0.32367422635687898</v>
      </c>
      <c r="BC468" s="14"/>
      <c r="BD468" s="14">
        <v>0.35338180715569001</v>
      </c>
      <c r="BE468" s="14">
        <v>0.38206395357860701</v>
      </c>
      <c r="BF468" s="14"/>
      <c r="BG468" s="14">
        <v>0.38502367638927998</v>
      </c>
      <c r="BH468" s="14">
        <v>0.36031338272681801</v>
      </c>
      <c r="BI468" s="14"/>
      <c r="BJ468" s="14">
        <v>0.36012368506261999</v>
      </c>
      <c r="BK468" s="14">
        <v>0.35450461064977201</v>
      </c>
      <c r="BL468" s="14"/>
      <c r="BM468" s="14">
        <v>0.33884871477179401</v>
      </c>
      <c r="BN468" s="14">
        <v>0.37524901186231102</v>
      </c>
      <c r="BO468" s="14"/>
      <c r="BP468" s="14">
        <v>0.33657807992542998</v>
      </c>
      <c r="BQ468" s="14">
        <v>0.38868002524195799</v>
      </c>
      <c r="BR468" s="14"/>
      <c r="BS468" s="14">
        <v>0.40497532112967699</v>
      </c>
      <c r="BT468" s="14">
        <v>0.33372474559224902</v>
      </c>
      <c r="BU468" s="14"/>
      <c r="BV468" s="14">
        <v>0.51846013235406196</v>
      </c>
      <c r="BW468" s="14">
        <v>0.365867947791853</v>
      </c>
      <c r="BX468" s="14"/>
      <c r="BY468" s="14">
        <v>0.31630760623693999</v>
      </c>
      <c r="BZ468" s="14">
        <v>0.37657167569625299</v>
      </c>
      <c r="CA468" s="14"/>
      <c r="CB468" s="14">
        <v>0.37987346013475198</v>
      </c>
      <c r="CC468" s="14">
        <v>0.35872802790362202</v>
      </c>
    </row>
    <row r="469" spans="2:81" x14ac:dyDescent="0.3">
      <c r="B469" t="s">
        <v>277</v>
      </c>
      <c r="C469" s="14">
        <v>0.29293179526801699</v>
      </c>
      <c r="D469" s="14">
        <v>0.32472159959423802</v>
      </c>
      <c r="E469" s="14">
        <v>0.25998459505219002</v>
      </c>
      <c r="F469" s="14"/>
      <c r="G469" s="14">
        <v>0.168551437616101</v>
      </c>
      <c r="H469" s="14">
        <v>0.28143433887264202</v>
      </c>
      <c r="I469" s="14">
        <v>0.24722973431543999</v>
      </c>
      <c r="J469" s="14">
        <v>0.48868702486396798</v>
      </c>
      <c r="K469" s="14">
        <v>0.33755990531625801</v>
      </c>
      <c r="L469" s="14">
        <v>0.42768804039752301</v>
      </c>
      <c r="M469" s="14"/>
      <c r="N469" s="14">
        <v>0.39230682778040699</v>
      </c>
      <c r="O469" s="14">
        <v>0.33826756225794302</v>
      </c>
      <c r="P469" s="14">
        <v>0.178402644709062</v>
      </c>
      <c r="Q469" s="14">
        <v>0.26032131644825701</v>
      </c>
      <c r="R469" s="14"/>
      <c r="S469" s="14">
        <v>0.27905250174625901</v>
      </c>
      <c r="T469" s="14">
        <v>0.36481300073178402</v>
      </c>
      <c r="U469" s="14">
        <v>0.29282506203903202</v>
      </c>
      <c r="V469" s="14">
        <v>0.33936170632415702</v>
      </c>
      <c r="W469" s="14">
        <v>0.249205903570761</v>
      </c>
      <c r="X469" s="14">
        <v>0.29707091635439697</v>
      </c>
      <c r="Y469" s="14">
        <v>0.32858658556984</v>
      </c>
      <c r="Z469" s="14">
        <v>0.105573971361305</v>
      </c>
      <c r="AA469" s="14">
        <v>0.373315591728269</v>
      </c>
      <c r="AB469" s="14">
        <v>0.21390111727463601</v>
      </c>
      <c r="AC469" s="14">
        <v>0.15634062293992401</v>
      </c>
      <c r="AD469" s="14">
        <v>0.65871512753615502</v>
      </c>
      <c r="AE469" s="14"/>
      <c r="AF469" s="14">
        <v>0.29465827465239303</v>
      </c>
      <c r="AG469" s="14">
        <v>0.274162636994569</v>
      </c>
      <c r="AH469" s="14">
        <v>0.26969683517795701</v>
      </c>
      <c r="AI469" s="14">
        <v>0.26713011860921199</v>
      </c>
      <c r="AJ469" s="14">
        <v>0.30738007430491898</v>
      </c>
      <c r="AK469" s="14">
        <v>0.32451829656622599</v>
      </c>
      <c r="AL469" s="14"/>
      <c r="AM469" s="14">
        <v>0.31980675097885403</v>
      </c>
      <c r="AN469" s="14">
        <v>0.26175961295083999</v>
      </c>
      <c r="AO469" s="14">
        <v>0.29527968067918398</v>
      </c>
      <c r="AP469" s="14">
        <v>0.321385514389191</v>
      </c>
      <c r="AQ469" s="14">
        <v>0.36903889672645002</v>
      </c>
      <c r="AR469" s="14"/>
      <c r="AS469" s="14">
        <v>0.29291286688463902</v>
      </c>
      <c r="AT469" s="14">
        <v>0.29397002885033402</v>
      </c>
      <c r="AU469" s="14"/>
      <c r="AV469" s="14">
        <v>0.34024512473521801</v>
      </c>
      <c r="AW469" s="14">
        <v>0.28621123105579899</v>
      </c>
      <c r="AX469" s="14">
        <v>0.249959345396088</v>
      </c>
      <c r="AY469" s="14"/>
      <c r="AZ469" s="14">
        <v>0.17031554776602001</v>
      </c>
      <c r="BA469" s="14">
        <v>0.32741127360814098</v>
      </c>
      <c r="BB469" s="14">
        <v>0.44922047023745298</v>
      </c>
      <c r="BC469" s="14"/>
      <c r="BD469" s="14">
        <v>0.26508563490011899</v>
      </c>
      <c r="BE469" s="14">
        <v>0.32583094530629297</v>
      </c>
      <c r="BF469" s="14"/>
      <c r="BG469" s="14">
        <v>0.21379040333350499</v>
      </c>
      <c r="BH469" s="14">
        <v>0.31953471637397401</v>
      </c>
      <c r="BI469" s="14"/>
      <c r="BJ469" s="14">
        <v>0.167539754855937</v>
      </c>
      <c r="BK469" s="14">
        <v>0.313215655575031</v>
      </c>
      <c r="BL469" s="14"/>
      <c r="BM469" s="14">
        <v>0.233689135266334</v>
      </c>
      <c r="BN469" s="14">
        <v>0.30940423527425598</v>
      </c>
      <c r="BO469" s="14"/>
      <c r="BP469" s="14">
        <v>0.29697979976892003</v>
      </c>
      <c r="BQ469" s="14">
        <v>0.29421946988695202</v>
      </c>
      <c r="BR469" s="14"/>
      <c r="BS469" s="14">
        <v>0.23468002370855401</v>
      </c>
      <c r="BT469" s="14">
        <v>0.34263766519584898</v>
      </c>
      <c r="BU469" s="14"/>
      <c r="BV469" s="14">
        <v>0.19655632851431001</v>
      </c>
      <c r="BW469" s="14">
        <v>0.2478176195233</v>
      </c>
      <c r="BX469" s="14"/>
      <c r="BY469" s="14">
        <v>0.21080350000711401</v>
      </c>
      <c r="BZ469" s="14">
        <v>0.30737075518388901</v>
      </c>
      <c r="CA469" s="14"/>
      <c r="CB469" s="14">
        <v>0.294888398741251</v>
      </c>
      <c r="CC469" s="14">
        <v>0.29617226539366798</v>
      </c>
    </row>
    <row r="470" spans="2:81" x14ac:dyDescent="0.3">
      <c r="B470" t="s">
        <v>278</v>
      </c>
      <c r="C470" s="14">
        <v>7.6675766613503796E-2</v>
      </c>
      <c r="D470" s="14">
        <v>0.10091250440072599</v>
      </c>
      <c r="E470" s="14">
        <v>4.5381950355427601E-2</v>
      </c>
      <c r="F470" s="14"/>
      <c r="G470" s="14">
        <v>0.1457764349357</v>
      </c>
      <c r="H470" s="14">
        <v>7.43868782307332E-2</v>
      </c>
      <c r="I470" s="14">
        <v>2.7693272373728699E-2</v>
      </c>
      <c r="J470" s="14">
        <v>5.9996099163878602E-2</v>
      </c>
      <c r="K470" s="14">
        <v>4.9777872401950099E-2</v>
      </c>
      <c r="L470" s="14">
        <v>4.8069383167686802E-2</v>
      </c>
      <c r="M470" s="14"/>
      <c r="N470" s="14">
        <v>6.4239865941643298E-2</v>
      </c>
      <c r="O470" s="14">
        <v>0.134419628728839</v>
      </c>
      <c r="P470" s="14">
        <v>4.7941230610383398E-2</v>
      </c>
      <c r="Q470" s="14">
        <v>6.4457516112983504E-2</v>
      </c>
      <c r="R470" s="14"/>
      <c r="S470" s="14">
        <v>0.14052074416473601</v>
      </c>
      <c r="T470" s="14">
        <v>2.8795062175677399E-2</v>
      </c>
      <c r="U470" s="14">
        <v>0.117963460706059</v>
      </c>
      <c r="V470" s="14">
        <v>9.1935817407669193E-2</v>
      </c>
      <c r="W470" s="14">
        <v>3.60301048128484E-2</v>
      </c>
      <c r="X470" s="14">
        <v>0</v>
      </c>
      <c r="Y470" s="14">
        <v>0</v>
      </c>
      <c r="Z470" s="14">
        <v>0.103885544050579</v>
      </c>
      <c r="AA470" s="14">
        <v>6.6211906423904607E-2</v>
      </c>
      <c r="AB470" s="14">
        <v>5.4058384833063799E-2</v>
      </c>
      <c r="AC470" s="14">
        <v>0.152149449356454</v>
      </c>
      <c r="AD470" s="14">
        <v>0</v>
      </c>
      <c r="AE470" s="14"/>
      <c r="AF470" s="14">
        <v>0.11415121846482</v>
      </c>
      <c r="AG470" s="14">
        <v>0.122927766721505</v>
      </c>
      <c r="AH470" s="14">
        <v>2.81517528547101E-2</v>
      </c>
      <c r="AI470" s="14">
        <v>9.5584939704333002E-2</v>
      </c>
      <c r="AJ470" s="14">
        <v>0</v>
      </c>
      <c r="AK470" s="14">
        <v>0</v>
      </c>
      <c r="AL470" s="14"/>
      <c r="AM470" s="14">
        <v>0</v>
      </c>
      <c r="AN470" s="14">
        <v>9.5026806061628596E-2</v>
      </c>
      <c r="AO470" s="14">
        <v>0.11797872306507599</v>
      </c>
      <c r="AP470" s="14">
        <v>4.22890085578259E-2</v>
      </c>
      <c r="AQ470" s="14">
        <v>0</v>
      </c>
      <c r="AR470" s="14"/>
      <c r="AS470" s="14">
        <v>7.5538949280635898E-2</v>
      </c>
      <c r="AT470" s="14">
        <v>0.139030903254417</v>
      </c>
      <c r="AU470" s="14"/>
      <c r="AV470" s="14">
        <v>5.7121884417432003E-2</v>
      </c>
      <c r="AW470" s="14">
        <v>0.22758772490482501</v>
      </c>
      <c r="AX470" s="14">
        <v>6.2319777178761103E-2</v>
      </c>
      <c r="AY470" s="14"/>
      <c r="AZ470" s="14">
        <v>5.8331961801848103E-2</v>
      </c>
      <c r="BA470" s="14">
        <v>0.178944395948755</v>
      </c>
      <c r="BB470" s="14">
        <v>6.2520422946111404E-2</v>
      </c>
      <c r="BC470" s="14"/>
      <c r="BD470" s="14">
        <v>7.72204946599922E-2</v>
      </c>
      <c r="BE470" s="14">
        <v>7.6032191718627407E-2</v>
      </c>
      <c r="BF470" s="14"/>
      <c r="BG470" s="14">
        <v>0.11532655222836601</v>
      </c>
      <c r="BH470" s="14">
        <v>6.3683528604267306E-2</v>
      </c>
      <c r="BI470" s="14"/>
      <c r="BJ470" s="14">
        <v>9.0179986721608499E-2</v>
      </c>
      <c r="BK470" s="14">
        <v>7.7085696547999003E-2</v>
      </c>
      <c r="BL470" s="14"/>
      <c r="BM470" s="14">
        <v>0.107958960338294</v>
      </c>
      <c r="BN470" s="14">
        <v>6.9370120848725902E-2</v>
      </c>
      <c r="BO470" s="14"/>
      <c r="BP470" s="14">
        <v>3.7442837046302697E-2</v>
      </c>
      <c r="BQ470" s="14">
        <v>8.5069591032992303E-2</v>
      </c>
      <c r="BR470" s="14"/>
      <c r="BS470" s="14">
        <v>0.11199590780751199</v>
      </c>
      <c r="BT470" s="14">
        <v>4.65373125026299E-2</v>
      </c>
      <c r="BU470" s="14"/>
      <c r="BV470" s="14">
        <v>0.101989033980056</v>
      </c>
      <c r="BW470" s="14">
        <v>0.115444321269125</v>
      </c>
      <c r="BX470" s="14"/>
      <c r="BY470" s="14">
        <v>0.22065531170175101</v>
      </c>
      <c r="BZ470" s="14">
        <v>4.9240483439981997E-2</v>
      </c>
      <c r="CA470" s="14"/>
      <c r="CB470" s="14">
        <v>7.8923956678695298E-2</v>
      </c>
      <c r="CC470" s="14">
        <v>6.4266237419975697E-2</v>
      </c>
    </row>
    <row r="471" spans="2:81" x14ac:dyDescent="0.3">
      <c r="B471" t="s">
        <v>279</v>
      </c>
      <c r="C471" s="14">
        <v>5.4964915706752701E-2</v>
      </c>
      <c r="D471" s="14">
        <v>7.68293981202465E-2</v>
      </c>
      <c r="E471" s="14">
        <v>3.1515457418045602E-2</v>
      </c>
      <c r="F471" s="14"/>
      <c r="G471" s="14">
        <v>9.7017163497810505E-2</v>
      </c>
      <c r="H471" s="14">
        <v>5.6618118438647398E-2</v>
      </c>
      <c r="I471" s="14">
        <v>6.6051376115259505E-2</v>
      </c>
      <c r="J471" s="14">
        <v>0</v>
      </c>
      <c r="K471" s="14">
        <v>5.0164073985089097E-2</v>
      </c>
      <c r="L471" s="14">
        <v>0</v>
      </c>
      <c r="M471" s="14"/>
      <c r="N471" s="14">
        <v>1.5816619335934E-2</v>
      </c>
      <c r="O471" s="14">
        <v>7.8933913020160201E-2</v>
      </c>
      <c r="P471" s="14">
        <v>5.0186758160769299E-2</v>
      </c>
      <c r="Q471" s="14">
        <v>8.1507429282418095E-2</v>
      </c>
      <c r="R471" s="14"/>
      <c r="S471" s="14">
        <v>0</v>
      </c>
      <c r="T471" s="14">
        <v>2.55078845454218E-2</v>
      </c>
      <c r="U471" s="14">
        <v>2.8568634643844699E-2</v>
      </c>
      <c r="V471" s="14">
        <v>6.4069440357760701E-2</v>
      </c>
      <c r="W471" s="14">
        <v>0.141027557920615</v>
      </c>
      <c r="X471" s="14">
        <v>0.20603266577441201</v>
      </c>
      <c r="Y471" s="14">
        <v>3.9948284482442399E-2</v>
      </c>
      <c r="Z471" s="14">
        <v>0</v>
      </c>
      <c r="AA471" s="14">
        <v>1.89299610871216E-2</v>
      </c>
      <c r="AB471" s="14">
        <v>8.9993407222222696E-2</v>
      </c>
      <c r="AC471" s="14">
        <v>9.5051107982353195E-2</v>
      </c>
      <c r="AD471" s="14">
        <v>0</v>
      </c>
      <c r="AE471" s="14"/>
      <c r="AF471" s="14">
        <v>3.7373008905253503E-2</v>
      </c>
      <c r="AG471" s="14">
        <v>1.77737122336649E-2</v>
      </c>
      <c r="AH471" s="14">
        <v>6.0726663947035998E-2</v>
      </c>
      <c r="AI471" s="14">
        <v>5.5955001200628497E-2</v>
      </c>
      <c r="AJ471" s="14">
        <v>0.13465923574198299</v>
      </c>
      <c r="AK471" s="14">
        <v>0</v>
      </c>
      <c r="AL471" s="14"/>
      <c r="AM471" s="14">
        <v>7.4631824090717697E-2</v>
      </c>
      <c r="AN471" s="14">
        <v>6.8605611308643705E-2</v>
      </c>
      <c r="AO471" s="14">
        <v>6.7871663662301698E-2</v>
      </c>
      <c r="AP471" s="14">
        <v>1.6464756705850701E-2</v>
      </c>
      <c r="AQ471" s="14">
        <v>0</v>
      </c>
      <c r="AR471" s="14"/>
      <c r="AS471" s="14">
        <v>5.59669994522329E-2</v>
      </c>
      <c r="AT471" s="14">
        <v>0</v>
      </c>
      <c r="AU471" s="14"/>
      <c r="AV471" s="14">
        <v>2.3448526251357099E-2</v>
      </c>
      <c r="AW471" s="14">
        <v>8.8083870843645398E-2</v>
      </c>
      <c r="AX471" s="14">
        <v>8.0284678749608096E-2</v>
      </c>
      <c r="AY471" s="14"/>
      <c r="AZ471" s="14">
        <v>0</v>
      </c>
      <c r="BA471" s="14">
        <v>5.1156648833891601E-2</v>
      </c>
      <c r="BB471" s="14">
        <v>5.4937592392536899E-2</v>
      </c>
      <c r="BC471" s="14"/>
      <c r="BD471" s="14">
        <v>8.4653073960477804E-2</v>
      </c>
      <c r="BE471" s="14">
        <v>1.98895171654387E-2</v>
      </c>
      <c r="BF471" s="14"/>
      <c r="BG471" s="14">
        <v>7.5099101253118999E-2</v>
      </c>
      <c r="BH471" s="14">
        <v>4.81969257013974E-2</v>
      </c>
      <c r="BI471" s="14"/>
      <c r="BJ471" s="14">
        <v>7.16598427642791E-2</v>
      </c>
      <c r="BK471" s="14">
        <v>5.4274405758855997E-2</v>
      </c>
      <c r="BL471" s="14"/>
      <c r="BM471" s="14">
        <v>0.105708645828042</v>
      </c>
      <c r="BN471" s="14">
        <v>4.6252872248899797E-2</v>
      </c>
      <c r="BO471" s="14"/>
      <c r="BP471" s="14">
        <v>7.1611095295503094E-2</v>
      </c>
      <c r="BQ471" s="14">
        <v>4.4040820110004403E-2</v>
      </c>
      <c r="BR471" s="14"/>
      <c r="BS471" s="14">
        <v>6.1663345224207203E-2</v>
      </c>
      <c r="BT471" s="14">
        <v>4.9249187971752199E-2</v>
      </c>
      <c r="BU471" s="14"/>
      <c r="BV471" s="14">
        <v>4.3073813608479602E-2</v>
      </c>
      <c r="BW471" s="14">
        <v>6.8069380932669704E-2</v>
      </c>
      <c r="BX471" s="14"/>
      <c r="BY471" s="14">
        <v>7.76949642677216E-2</v>
      </c>
      <c r="BZ471" s="14">
        <v>5.2144290648418599E-2</v>
      </c>
      <c r="CA471" s="14"/>
      <c r="CB471" s="14">
        <v>6.7839133952493094E-2</v>
      </c>
      <c r="CC471" s="14">
        <v>4.2109569889431299E-2</v>
      </c>
    </row>
    <row r="472" spans="2:81" x14ac:dyDescent="0.3">
      <c r="B472" t="s">
        <v>280</v>
      </c>
      <c r="C472" s="14">
        <v>0.196129046123907</v>
      </c>
      <c r="D472" s="14">
        <v>0.18442617819050799</v>
      </c>
      <c r="E472" s="14">
        <v>0.20989483060145001</v>
      </c>
      <c r="F472" s="14"/>
      <c r="G472" s="14">
        <v>0.23016177755792</v>
      </c>
      <c r="H472" s="14">
        <v>0.15048075742919301</v>
      </c>
      <c r="I472" s="14">
        <v>0.14551579237214701</v>
      </c>
      <c r="J472" s="14">
        <v>0.212738949443046</v>
      </c>
      <c r="K472" s="14">
        <v>0.248243771799425</v>
      </c>
      <c r="L472" s="14">
        <v>0.23685776239473799</v>
      </c>
      <c r="M472" s="14"/>
      <c r="N472" s="14">
        <v>0.123800175557457</v>
      </c>
      <c r="O472" s="14">
        <v>0.157161089385465</v>
      </c>
      <c r="P472" s="14">
        <v>0.27788173290887203</v>
      </c>
      <c r="Q472" s="14">
        <v>0.23264056964584301</v>
      </c>
      <c r="R472" s="14"/>
      <c r="S472" s="14">
        <v>0.18902522500406399</v>
      </c>
      <c r="T472" s="14">
        <v>0.13073245152867799</v>
      </c>
      <c r="U472" s="14">
        <v>0.11817382421514</v>
      </c>
      <c r="V472" s="14">
        <v>0.200881705958005</v>
      </c>
      <c r="W472" s="14">
        <v>0.103922474328027</v>
      </c>
      <c r="X472" s="14">
        <v>0.13166371676248101</v>
      </c>
      <c r="Y472" s="14">
        <v>0.240055585801769</v>
      </c>
      <c r="Z472" s="14">
        <v>0.42566008873924399</v>
      </c>
      <c r="AA472" s="14">
        <v>0.220657168016056</v>
      </c>
      <c r="AB472" s="14">
        <v>0.31337792846038098</v>
      </c>
      <c r="AC472" s="14">
        <v>0.20107274164319</v>
      </c>
      <c r="AD472" s="14">
        <v>0</v>
      </c>
      <c r="AE472" s="14"/>
      <c r="AF472" s="14">
        <v>0.156751867449826</v>
      </c>
      <c r="AG472" s="14">
        <v>0.135284752093533</v>
      </c>
      <c r="AH472" s="14">
        <v>0.272856449949127</v>
      </c>
      <c r="AI472" s="14">
        <v>0.11231539496198401</v>
      </c>
      <c r="AJ472" s="14">
        <v>0.300076544831064</v>
      </c>
      <c r="AK472" s="14">
        <v>0.30355438153793701</v>
      </c>
      <c r="AL472" s="14"/>
      <c r="AM472" s="14">
        <v>0.207564447556295</v>
      </c>
      <c r="AN472" s="14">
        <v>0.22184555171602599</v>
      </c>
      <c r="AO472" s="14">
        <v>0.163338771974333</v>
      </c>
      <c r="AP472" s="14">
        <v>0.20725513469853499</v>
      </c>
      <c r="AQ472" s="14">
        <v>0</v>
      </c>
      <c r="AR472" s="14"/>
      <c r="AS472" s="14">
        <v>0.19179007613628399</v>
      </c>
      <c r="AT472" s="14">
        <v>0.43412424432915397</v>
      </c>
      <c r="AU472" s="14"/>
      <c r="AV472" s="14">
        <v>7.6054186830579407E-2</v>
      </c>
      <c r="AW472" s="14">
        <v>7.1026665256424495E-2</v>
      </c>
      <c r="AX472" s="14">
        <v>0.34572352362563802</v>
      </c>
      <c r="AY472" s="14"/>
      <c r="AZ472" s="14">
        <v>6.2889885480557406E-2</v>
      </c>
      <c r="BA472" s="14">
        <v>3.8801513930867698E-2</v>
      </c>
      <c r="BB472" s="14">
        <v>0.109647288067019</v>
      </c>
      <c r="BC472" s="14"/>
      <c r="BD472" s="14">
        <v>0.21013424802929601</v>
      </c>
      <c r="BE472" s="14">
        <v>0.179582447500819</v>
      </c>
      <c r="BF472" s="14"/>
      <c r="BG472" s="14">
        <v>0.200179574796297</v>
      </c>
      <c r="BH472" s="14">
        <v>0.19476748434093699</v>
      </c>
      <c r="BI472" s="14"/>
      <c r="BJ472" s="14">
        <v>0.28829660599340601</v>
      </c>
      <c r="BK472" s="14">
        <v>0.18909082629872401</v>
      </c>
      <c r="BL472" s="14"/>
      <c r="BM472" s="14">
        <v>0.213794543795537</v>
      </c>
      <c r="BN472" s="14">
        <v>0.18429367953848699</v>
      </c>
      <c r="BO472" s="14"/>
      <c r="BP472" s="14">
        <v>0.247380923227804</v>
      </c>
      <c r="BQ472" s="14">
        <v>0.17752198294024199</v>
      </c>
      <c r="BR472" s="14"/>
      <c r="BS472" s="14">
        <v>0.17548146095738601</v>
      </c>
      <c r="BT472" s="14">
        <v>0.213747500552596</v>
      </c>
      <c r="BU472" s="14"/>
      <c r="BV472" s="14">
        <v>0.139920691543093</v>
      </c>
      <c r="BW472" s="14">
        <v>0.18773586108953599</v>
      </c>
      <c r="BX472" s="14"/>
      <c r="BY472" s="14">
        <v>0.174538617786474</v>
      </c>
      <c r="BZ472" s="14">
        <v>0.199682889771503</v>
      </c>
      <c r="CA472" s="14"/>
      <c r="CB472" s="14">
        <v>0.16118190089603199</v>
      </c>
      <c r="CC472" s="14">
        <v>0.22900296851403801</v>
      </c>
    </row>
    <row r="473" spans="2:81" x14ac:dyDescent="0.3">
      <c r="B473" t="s">
        <v>106</v>
      </c>
      <c r="C473" s="14">
        <v>1.2768532368194E-2</v>
      </c>
      <c r="D473" s="14">
        <v>0</v>
      </c>
      <c r="E473" s="14">
        <v>2.6704274092012301E-2</v>
      </c>
      <c r="F473" s="14"/>
      <c r="G473" s="14">
        <v>9.2525865805964998E-3</v>
      </c>
      <c r="H473" s="14">
        <v>1.09995050469377E-2</v>
      </c>
      <c r="I473" s="14">
        <v>1.4994504678289401E-2</v>
      </c>
      <c r="J473" s="14">
        <v>4.0674117819752199E-2</v>
      </c>
      <c r="K473" s="14">
        <v>0</v>
      </c>
      <c r="L473" s="14">
        <v>0</v>
      </c>
      <c r="M473" s="14"/>
      <c r="N473" s="14">
        <v>0</v>
      </c>
      <c r="O473" s="14">
        <v>2.0473288321550601E-2</v>
      </c>
      <c r="P473" s="14">
        <v>0</v>
      </c>
      <c r="Q473" s="14">
        <v>3.3622882285024101E-2</v>
      </c>
      <c r="R473" s="14"/>
      <c r="S473" s="14">
        <v>1.44014878504716E-2</v>
      </c>
      <c r="T473" s="14">
        <v>2.5013115192426501E-2</v>
      </c>
      <c r="U473" s="14">
        <v>3.28186734745331E-2</v>
      </c>
      <c r="V473" s="14">
        <v>0</v>
      </c>
      <c r="W473" s="14">
        <v>0</v>
      </c>
      <c r="X473" s="14">
        <v>3.1808810096182999E-2</v>
      </c>
      <c r="Y473" s="14">
        <v>0</v>
      </c>
      <c r="Z473" s="14">
        <v>0</v>
      </c>
      <c r="AA473" s="14">
        <v>0</v>
      </c>
      <c r="AB473" s="14">
        <v>2.7173204026592099E-2</v>
      </c>
      <c r="AC473" s="14">
        <v>0</v>
      </c>
      <c r="AD473" s="14">
        <v>0</v>
      </c>
      <c r="AE473" s="14"/>
      <c r="AF473" s="14">
        <v>0</v>
      </c>
      <c r="AG473" s="14">
        <v>2.0849883788216401E-2</v>
      </c>
      <c r="AH473" s="14">
        <v>0</v>
      </c>
      <c r="AI473" s="14">
        <v>1.4752076023716001E-2</v>
      </c>
      <c r="AJ473" s="14">
        <v>0</v>
      </c>
      <c r="AK473" s="14">
        <v>6.90202757823348E-2</v>
      </c>
      <c r="AL473" s="14"/>
      <c r="AM473" s="14">
        <v>1.3812891333501699E-2</v>
      </c>
      <c r="AN473" s="14">
        <v>1.12572496321201E-2</v>
      </c>
      <c r="AO473" s="14">
        <v>8.5080754201838395E-3</v>
      </c>
      <c r="AP473" s="14">
        <v>0</v>
      </c>
      <c r="AQ473" s="14">
        <v>0</v>
      </c>
      <c r="AR473" s="14"/>
      <c r="AS473" s="14">
        <v>1.057883443831E-2</v>
      </c>
      <c r="AT473" s="14">
        <v>0.13287482356609501</v>
      </c>
      <c r="AU473" s="14"/>
      <c r="AV473" s="14">
        <v>0</v>
      </c>
      <c r="AW473" s="14">
        <v>0</v>
      </c>
      <c r="AX473" s="14">
        <v>1.7573667806342501E-2</v>
      </c>
      <c r="AY473" s="14"/>
      <c r="AZ473" s="14">
        <v>0</v>
      </c>
      <c r="BA473" s="14">
        <v>0</v>
      </c>
      <c r="BB473" s="14">
        <v>0</v>
      </c>
      <c r="BC473" s="14"/>
      <c r="BD473" s="14">
        <v>9.5247412944246893E-3</v>
      </c>
      <c r="BE473" s="14">
        <v>1.66009447302152E-2</v>
      </c>
      <c r="BF473" s="14"/>
      <c r="BG473" s="14">
        <v>1.05806919994328E-2</v>
      </c>
      <c r="BH473" s="14">
        <v>1.35039622526058E-2</v>
      </c>
      <c r="BI473" s="14"/>
      <c r="BJ473" s="14">
        <v>2.22001246021492E-2</v>
      </c>
      <c r="BK473" s="14">
        <v>1.1828805169617301E-2</v>
      </c>
      <c r="BL473" s="14"/>
      <c r="BM473" s="14">
        <v>0</v>
      </c>
      <c r="BN473" s="14">
        <v>1.5430080227319501E-2</v>
      </c>
      <c r="BO473" s="14"/>
      <c r="BP473" s="14">
        <v>1.00072647360397E-2</v>
      </c>
      <c r="BQ473" s="14">
        <v>1.04681107878509E-2</v>
      </c>
      <c r="BR473" s="14"/>
      <c r="BS473" s="14">
        <v>1.12039411726638E-2</v>
      </c>
      <c r="BT473" s="14">
        <v>1.41035881849235E-2</v>
      </c>
      <c r="BU473" s="14"/>
      <c r="BV473" s="14">
        <v>0</v>
      </c>
      <c r="BW473" s="14">
        <v>1.50648693935165E-2</v>
      </c>
      <c r="BX473" s="14"/>
      <c r="BY473" s="14">
        <v>0</v>
      </c>
      <c r="BZ473" s="14">
        <v>1.4989905259954301E-2</v>
      </c>
      <c r="CA473" s="14"/>
      <c r="CB473" s="14">
        <v>1.72931495967765E-2</v>
      </c>
      <c r="CC473" s="14">
        <v>9.7209308792641502E-3</v>
      </c>
    </row>
    <row r="474" spans="2:81" x14ac:dyDescent="0.3">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c r="BJ474" s="14"/>
      <c r="BK474" s="14"/>
      <c r="BL474" s="14"/>
      <c r="BM474" s="14"/>
      <c r="BN474" s="14"/>
      <c r="BO474" s="14"/>
      <c r="BP474" s="14"/>
      <c r="BQ474" s="14"/>
      <c r="BR474" s="14"/>
      <c r="BS474" s="14"/>
      <c r="BT474" s="14"/>
      <c r="BU474" s="14"/>
      <c r="BV474" s="14"/>
      <c r="BW474" s="14"/>
      <c r="BX474" s="14"/>
      <c r="BY474" s="14"/>
      <c r="BZ474" s="14"/>
      <c r="CA474" s="14"/>
      <c r="CB474" s="14"/>
      <c r="CC474" s="14"/>
    </row>
    <row r="475" spans="2:81" x14ac:dyDescent="0.3">
      <c r="B475" s="6" t="s">
        <v>283</v>
      </c>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c r="BS475" s="14"/>
      <c r="BT475" s="14"/>
      <c r="BU475" s="14"/>
      <c r="BV475" s="14"/>
      <c r="BW475" s="14"/>
      <c r="BX475" s="14"/>
      <c r="BY475" s="14"/>
      <c r="BZ475" s="14"/>
      <c r="CA475" s="14"/>
      <c r="CB475" s="14"/>
      <c r="CC475" s="14"/>
    </row>
    <row r="476" spans="2:81" x14ac:dyDescent="0.3">
      <c r="B476" s="24" t="s">
        <v>198</v>
      </c>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W476" s="14"/>
      <c r="AX476" s="14"/>
      <c r="AY476" s="14"/>
      <c r="AZ476" s="14"/>
      <c r="BA476" s="14"/>
      <c r="BB476" s="14"/>
      <c r="BC476" s="14"/>
      <c r="BD476" s="14"/>
      <c r="BE476" s="14"/>
      <c r="BF476" s="14"/>
      <c r="BG476" s="14"/>
      <c r="BH476" s="14"/>
      <c r="BI476" s="14"/>
      <c r="BJ476" s="14"/>
      <c r="BK476" s="14"/>
      <c r="BL476" s="14"/>
      <c r="BM476" s="14"/>
      <c r="BN476" s="14"/>
      <c r="BO476" s="14"/>
      <c r="BP476" s="14"/>
      <c r="BQ476" s="14"/>
      <c r="BR476" s="14"/>
      <c r="BS476" s="14"/>
      <c r="BT476" s="14"/>
      <c r="BU476" s="14"/>
      <c r="BV476" s="14"/>
      <c r="BW476" s="14"/>
      <c r="BX476" s="14"/>
      <c r="BY476" s="14"/>
      <c r="BZ476" s="14"/>
      <c r="CA476" s="14"/>
      <c r="CB476" s="14"/>
      <c r="CC476" s="14"/>
    </row>
    <row r="477" spans="2:81" x14ac:dyDescent="0.3">
      <c r="B477" t="s">
        <v>276</v>
      </c>
      <c r="C477" s="14">
        <v>0.28342289132291099</v>
      </c>
      <c r="D477" s="14">
        <v>0.23882648315277799</v>
      </c>
      <c r="E477" s="14">
        <v>0.333382053990878</v>
      </c>
      <c r="F477" s="14"/>
      <c r="G477" s="14">
        <v>0.26954904754311099</v>
      </c>
      <c r="H477" s="14">
        <v>0.388594297271036</v>
      </c>
      <c r="I477" s="14">
        <v>0.36537434085673598</v>
      </c>
      <c r="J477" s="14">
        <v>0.186679177641314</v>
      </c>
      <c r="K477" s="14">
        <v>0.21176912884878399</v>
      </c>
      <c r="L477" s="14">
        <v>0.123746229648221</v>
      </c>
      <c r="M477" s="14"/>
      <c r="N477" s="14">
        <v>0.35782541738203799</v>
      </c>
      <c r="O477" s="14">
        <v>0.262194950788456</v>
      </c>
      <c r="P477" s="14">
        <v>0.31057335178256901</v>
      </c>
      <c r="Q477" s="14">
        <v>0.193439790673121</v>
      </c>
      <c r="R477" s="14"/>
      <c r="S477" s="14">
        <v>0.34924313363141102</v>
      </c>
      <c r="T477" s="14">
        <v>0.26109992068373999</v>
      </c>
      <c r="U477" s="14">
        <v>0.377734459996526</v>
      </c>
      <c r="V477" s="14">
        <v>0.35223465789667702</v>
      </c>
      <c r="W477" s="14">
        <v>0.24666554410838601</v>
      </c>
      <c r="X477" s="14">
        <v>0.29096880455958901</v>
      </c>
      <c r="Y477" s="14">
        <v>0.20030286533389399</v>
      </c>
      <c r="Z477" s="14">
        <v>0.260516993837133</v>
      </c>
      <c r="AA477" s="14">
        <v>0.25158876297104099</v>
      </c>
      <c r="AB477" s="14">
        <v>0.217996107812543</v>
      </c>
      <c r="AC477" s="14">
        <v>9.9477409200703096E-2</v>
      </c>
      <c r="AD477" s="14">
        <v>0.34128487246384498</v>
      </c>
      <c r="AE477" s="14"/>
      <c r="AF477" s="14">
        <v>0.35720361327753902</v>
      </c>
      <c r="AG477" s="14">
        <v>0.26912419560059397</v>
      </c>
      <c r="AH477" s="14">
        <v>0.27989319963873199</v>
      </c>
      <c r="AI477" s="14">
        <v>0.23227309612476499</v>
      </c>
      <c r="AJ477" s="14">
        <v>0.31706760923209798</v>
      </c>
      <c r="AK477" s="14">
        <v>0.27211557843309297</v>
      </c>
      <c r="AL477" s="14"/>
      <c r="AM477" s="14">
        <v>0.21599653208067099</v>
      </c>
      <c r="AN477" s="14">
        <v>0.249897722245078</v>
      </c>
      <c r="AO477" s="14">
        <v>0.27833963612435197</v>
      </c>
      <c r="AP477" s="14">
        <v>0.33848763512284702</v>
      </c>
      <c r="AQ477" s="14">
        <v>0.69683007749321102</v>
      </c>
      <c r="AR477" s="14"/>
      <c r="AS477" s="14">
        <v>0.288590068764007</v>
      </c>
      <c r="AT477" s="14">
        <v>0</v>
      </c>
      <c r="AU477" s="14"/>
      <c r="AV477" s="14">
        <v>0.38862439364582202</v>
      </c>
      <c r="AW477" s="14">
        <v>0.23211453281135699</v>
      </c>
      <c r="AX477" s="14">
        <v>0.19275732355331199</v>
      </c>
      <c r="AY477" s="14"/>
      <c r="AZ477" s="14">
        <v>0.62684508848581499</v>
      </c>
      <c r="BA477" s="14">
        <v>0.28793773581263699</v>
      </c>
      <c r="BB477" s="14">
        <v>0.21776229877730099</v>
      </c>
      <c r="BC477" s="14"/>
      <c r="BD477" s="14">
        <v>0.28349378058957903</v>
      </c>
      <c r="BE477" s="14">
        <v>0.28333913842522501</v>
      </c>
      <c r="BF477" s="14"/>
      <c r="BG477" s="14">
        <v>0.34145661368207703</v>
      </c>
      <c r="BH477" s="14">
        <v>0.26391519124753898</v>
      </c>
      <c r="BI477" s="14"/>
      <c r="BJ477" s="14">
        <v>0.33802045995733598</v>
      </c>
      <c r="BK477" s="14">
        <v>0.26663300096071901</v>
      </c>
      <c r="BL477" s="14"/>
      <c r="BM477" s="14">
        <v>0.27094604109599402</v>
      </c>
      <c r="BN477" s="14">
        <v>0.28508471677848601</v>
      </c>
      <c r="BO477" s="14"/>
      <c r="BP477" s="14">
        <v>0.22841125452553901</v>
      </c>
      <c r="BQ477" s="14">
        <v>0.31148140146458297</v>
      </c>
      <c r="BR477" s="14"/>
      <c r="BS477" s="14">
        <v>0.313801871228439</v>
      </c>
      <c r="BT477" s="14">
        <v>0.25750069903073303</v>
      </c>
      <c r="BU477" s="14"/>
      <c r="BV477" s="14">
        <v>0.39364525799633399</v>
      </c>
      <c r="BW477" s="14">
        <v>0.28628748316892599</v>
      </c>
      <c r="BX477" s="14"/>
      <c r="BY477" s="14">
        <v>0.268912666351801</v>
      </c>
      <c r="BZ477" s="14">
        <v>0.28987142545598099</v>
      </c>
      <c r="CA477" s="14"/>
      <c r="CB477" s="14">
        <v>0.308180904994935</v>
      </c>
      <c r="CC477" s="14">
        <v>0.26807876334229402</v>
      </c>
    </row>
    <row r="478" spans="2:81" x14ac:dyDescent="0.3">
      <c r="B478" t="s">
        <v>277</v>
      </c>
      <c r="C478" s="14">
        <v>0.37049569870552201</v>
      </c>
      <c r="D478" s="14">
        <v>0.41413695797057098</v>
      </c>
      <c r="E478" s="14">
        <v>0.325095162729722</v>
      </c>
      <c r="F478" s="14"/>
      <c r="G478" s="14">
        <v>0.41274842985467303</v>
      </c>
      <c r="H478" s="14">
        <v>0.31690453158191301</v>
      </c>
      <c r="I478" s="14">
        <v>0.35597846392313798</v>
      </c>
      <c r="J478" s="14">
        <v>0.27689995505074499</v>
      </c>
      <c r="K478" s="14">
        <v>0.43424341551636497</v>
      </c>
      <c r="L478" s="14">
        <v>0.46066508837349002</v>
      </c>
      <c r="M478" s="14"/>
      <c r="N478" s="14">
        <v>0.31889900733835902</v>
      </c>
      <c r="O478" s="14">
        <v>0.46392483328809803</v>
      </c>
      <c r="P478" s="14">
        <v>0.36399305346035599</v>
      </c>
      <c r="Q478" s="14">
        <v>0.334426074018283</v>
      </c>
      <c r="R478" s="14"/>
      <c r="S478" s="14">
        <v>0.27001150339946001</v>
      </c>
      <c r="T478" s="14">
        <v>0.47603560217400798</v>
      </c>
      <c r="U478" s="14">
        <v>0.35375541723545101</v>
      </c>
      <c r="V478" s="14">
        <v>0.28133888563157999</v>
      </c>
      <c r="W478" s="14">
        <v>0.39382011204737499</v>
      </c>
      <c r="X478" s="14">
        <v>0.37248428301139902</v>
      </c>
      <c r="Y478" s="14">
        <v>0.48520471559434097</v>
      </c>
      <c r="Z478" s="14">
        <v>0.209847981295674</v>
      </c>
      <c r="AA478" s="14">
        <v>0.42722526412297501</v>
      </c>
      <c r="AB478" s="14">
        <v>0.32406022707953502</v>
      </c>
      <c r="AC478" s="14">
        <v>0.65384052237418</v>
      </c>
      <c r="AD478" s="14">
        <v>0.65871512753615502</v>
      </c>
      <c r="AE478" s="14"/>
      <c r="AF478" s="14">
        <v>0.39552476297382799</v>
      </c>
      <c r="AG478" s="14">
        <v>0.429268847349423</v>
      </c>
      <c r="AH478" s="14">
        <v>0.24205380362507201</v>
      </c>
      <c r="AI478" s="14">
        <v>0.51432723462650498</v>
      </c>
      <c r="AJ478" s="14">
        <v>0.16761054464231701</v>
      </c>
      <c r="AK478" s="14">
        <v>0.324713577185955</v>
      </c>
      <c r="AL478" s="14"/>
      <c r="AM478" s="14">
        <v>0.40533418306970598</v>
      </c>
      <c r="AN478" s="14">
        <v>0.40018933343112001</v>
      </c>
      <c r="AO478" s="14">
        <v>0.41166596742053801</v>
      </c>
      <c r="AP478" s="14">
        <v>0.35064516642618598</v>
      </c>
      <c r="AQ478" s="14">
        <v>8.4419309919400998E-2</v>
      </c>
      <c r="AR478" s="14"/>
      <c r="AS478" s="14">
        <v>0.37232922336737301</v>
      </c>
      <c r="AT478" s="14">
        <v>0.269925732433273</v>
      </c>
      <c r="AU478" s="14"/>
      <c r="AV478" s="14">
        <v>0.38328002779433901</v>
      </c>
      <c r="AW478" s="14">
        <v>0.50886937293438095</v>
      </c>
      <c r="AX478" s="14">
        <v>0.32981429251668598</v>
      </c>
      <c r="AY478" s="14"/>
      <c r="AZ478" s="14">
        <v>0.22257169507265401</v>
      </c>
      <c r="BA478" s="14">
        <v>0.545417024785253</v>
      </c>
      <c r="BB478" s="14">
        <v>0.46903465978917303</v>
      </c>
      <c r="BC478" s="14"/>
      <c r="BD478" s="14">
        <v>0.35266082465819598</v>
      </c>
      <c r="BE478" s="14">
        <v>0.39156690527205301</v>
      </c>
      <c r="BF478" s="14"/>
      <c r="BG478" s="14">
        <v>0.32628781803724499</v>
      </c>
      <c r="BH478" s="14">
        <v>0.38535592207198599</v>
      </c>
      <c r="BI478" s="14"/>
      <c r="BJ478" s="14">
        <v>0.23916934906875101</v>
      </c>
      <c r="BK478" s="14">
        <v>0.39687133148751202</v>
      </c>
      <c r="BL478" s="14"/>
      <c r="BM478" s="14">
        <v>0.40181833604158101</v>
      </c>
      <c r="BN478" s="14">
        <v>0.364581881588804</v>
      </c>
      <c r="BO478" s="14"/>
      <c r="BP478" s="14">
        <v>0.35341025289852801</v>
      </c>
      <c r="BQ478" s="14">
        <v>0.36662404106164798</v>
      </c>
      <c r="BR478" s="14"/>
      <c r="BS478" s="14">
        <v>0.37492758226146</v>
      </c>
      <c r="BT478" s="14">
        <v>0.366714000369671</v>
      </c>
      <c r="BU478" s="14"/>
      <c r="BV478" s="14">
        <v>0.352760260927866</v>
      </c>
      <c r="BW478" s="14">
        <v>0.38256654030297599</v>
      </c>
      <c r="BX478" s="14"/>
      <c r="BY478" s="14">
        <v>0.31936562261047802</v>
      </c>
      <c r="BZ478" s="14">
        <v>0.375709481964702</v>
      </c>
      <c r="CA478" s="14"/>
      <c r="CB478" s="14">
        <v>0.39205470188853703</v>
      </c>
      <c r="CC478" s="14">
        <v>0.342213262817954</v>
      </c>
    </row>
    <row r="479" spans="2:81" x14ac:dyDescent="0.3">
      <c r="B479" t="s">
        <v>278</v>
      </c>
      <c r="C479" s="14">
        <v>7.7041101774566495E-2</v>
      </c>
      <c r="D479" s="14">
        <v>0.10143896446565299</v>
      </c>
      <c r="E479" s="14">
        <v>5.0959200296494402E-2</v>
      </c>
      <c r="F479" s="14"/>
      <c r="G479" s="14">
        <v>0.103472039222442</v>
      </c>
      <c r="H479" s="14">
        <v>6.2421501855703602E-2</v>
      </c>
      <c r="I479" s="14">
        <v>5.10582704231584E-2</v>
      </c>
      <c r="J479" s="14">
        <v>0.100105481488921</v>
      </c>
      <c r="K479" s="14">
        <v>7.4479025455630593E-2</v>
      </c>
      <c r="L479" s="14">
        <v>6.7297169226196801E-2</v>
      </c>
      <c r="M479" s="14"/>
      <c r="N479" s="14">
        <v>0.10937502716231901</v>
      </c>
      <c r="O479" s="14">
        <v>6.24499535176571E-2</v>
      </c>
      <c r="P479" s="14">
        <v>8.7675729061290203E-2</v>
      </c>
      <c r="Q479" s="14">
        <v>4.4080480875786997E-2</v>
      </c>
      <c r="R479" s="14"/>
      <c r="S479" s="14">
        <v>0.16445861036863799</v>
      </c>
      <c r="T479" s="14">
        <v>7.8905531511085994E-2</v>
      </c>
      <c r="U479" s="14">
        <v>5.7075912421135501E-2</v>
      </c>
      <c r="V479" s="14">
        <v>4.5228448023206698E-2</v>
      </c>
      <c r="W479" s="14">
        <v>6.9042411051459196E-2</v>
      </c>
      <c r="X479" s="14">
        <v>0.12948100067294699</v>
      </c>
      <c r="Y479" s="14">
        <v>0</v>
      </c>
      <c r="Z479" s="14">
        <v>5.2529044207261802E-2</v>
      </c>
      <c r="AA479" s="14">
        <v>4.1181836817015101E-2</v>
      </c>
      <c r="AB479" s="14">
        <v>2.72518873095993E-2</v>
      </c>
      <c r="AC479" s="14">
        <v>0.100592353433094</v>
      </c>
      <c r="AD479" s="14">
        <v>0</v>
      </c>
      <c r="AE479" s="14"/>
      <c r="AF479" s="14">
        <v>8.9332415230536394E-2</v>
      </c>
      <c r="AG479" s="14">
        <v>5.4151313283813299E-2</v>
      </c>
      <c r="AH479" s="14">
        <v>2.6021447285380899E-2</v>
      </c>
      <c r="AI479" s="14">
        <v>3.1170273738188901E-2</v>
      </c>
      <c r="AJ479" s="14">
        <v>0.17557502281427301</v>
      </c>
      <c r="AK479" s="14">
        <v>6.4319507628912004E-2</v>
      </c>
      <c r="AL479" s="14"/>
      <c r="AM479" s="14">
        <v>4.5325846363738501E-2</v>
      </c>
      <c r="AN479" s="14">
        <v>8.2225776924315402E-2</v>
      </c>
      <c r="AO479" s="14">
        <v>8.8552040436787799E-2</v>
      </c>
      <c r="AP479" s="14">
        <v>4.7431619447177997E-2</v>
      </c>
      <c r="AQ479" s="14">
        <v>0.13150032155130101</v>
      </c>
      <c r="AR479" s="14"/>
      <c r="AS479" s="14">
        <v>7.5910944989101406E-2</v>
      </c>
      <c r="AT479" s="14">
        <v>0.139030903254417</v>
      </c>
      <c r="AU479" s="14"/>
      <c r="AV479" s="14">
        <v>8.7232276587783097E-2</v>
      </c>
      <c r="AW479" s="14">
        <v>8.80287799961115E-2</v>
      </c>
      <c r="AX479" s="14">
        <v>6.6456449253545297E-2</v>
      </c>
      <c r="AY479" s="14"/>
      <c r="AZ479" s="14">
        <v>8.6197329129609396E-2</v>
      </c>
      <c r="BA479" s="14">
        <v>6.92847945457329E-2</v>
      </c>
      <c r="BB479" s="14">
        <v>7.2622735227114002E-2</v>
      </c>
      <c r="BC479" s="14"/>
      <c r="BD479" s="14">
        <v>8.7372283997903297E-2</v>
      </c>
      <c r="BE479" s="14">
        <v>6.4835213797631894E-2</v>
      </c>
      <c r="BF479" s="14"/>
      <c r="BG479" s="14">
        <v>0.114405244707022</v>
      </c>
      <c r="BH479" s="14">
        <v>6.4481361260445499E-2</v>
      </c>
      <c r="BI479" s="14"/>
      <c r="BJ479" s="14">
        <v>4.3205332440349298E-2</v>
      </c>
      <c r="BK479" s="14">
        <v>8.4105440775125606E-2</v>
      </c>
      <c r="BL479" s="14"/>
      <c r="BM479" s="14">
        <v>7.3247792730943007E-2</v>
      </c>
      <c r="BN479" s="14">
        <v>7.9124292323258294E-2</v>
      </c>
      <c r="BO479" s="14"/>
      <c r="BP479" s="14">
        <v>8.3478686216794801E-2</v>
      </c>
      <c r="BQ479" s="14">
        <v>7.0335421845655402E-2</v>
      </c>
      <c r="BR479" s="14"/>
      <c r="BS479" s="14">
        <v>7.00248210351372E-2</v>
      </c>
      <c r="BT479" s="14">
        <v>8.3028049956137495E-2</v>
      </c>
      <c r="BU479" s="14"/>
      <c r="BV479" s="14">
        <v>0.157438054513037</v>
      </c>
      <c r="BW479" s="14">
        <v>3.9901829954617697E-2</v>
      </c>
      <c r="BX479" s="14"/>
      <c r="BY479" s="14">
        <v>0.13903825577800799</v>
      </c>
      <c r="BZ479" s="14">
        <v>6.5344756082139993E-2</v>
      </c>
      <c r="CA479" s="14"/>
      <c r="CB479" s="14">
        <v>6.6931003959587704E-2</v>
      </c>
      <c r="CC479" s="14">
        <v>7.9064689803870894E-2</v>
      </c>
    </row>
    <row r="480" spans="2:81" x14ac:dyDescent="0.3">
      <c r="B480" t="s">
        <v>279</v>
      </c>
      <c r="C480" s="14">
        <v>4.0309056980876799E-2</v>
      </c>
      <c r="D480" s="14">
        <v>4.37268437923721E-2</v>
      </c>
      <c r="E480" s="14">
        <v>3.6814306307677597E-2</v>
      </c>
      <c r="F480" s="14"/>
      <c r="G480" s="14">
        <v>3.9117641421226E-2</v>
      </c>
      <c r="H480" s="14">
        <v>4.5161963610361601E-2</v>
      </c>
      <c r="I480" s="14">
        <v>8.0414334766230305E-2</v>
      </c>
      <c r="J480" s="14">
        <v>0</v>
      </c>
      <c r="K480" s="14">
        <v>4.9595285143385001E-2</v>
      </c>
      <c r="L480" s="14">
        <v>0</v>
      </c>
      <c r="M480" s="14"/>
      <c r="N480" s="14">
        <v>2.6601706164754099E-2</v>
      </c>
      <c r="O480" s="14">
        <v>2.9116463053534599E-2</v>
      </c>
      <c r="P480" s="14">
        <v>3.9436952346320497E-2</v>
      </c>
      <c r="Q480" s="14">
        <v>6.8860543758095402E-2</v>
      </c>
      <c r="R480" s="14"/>
      <c r="S480" s="14">
        <v>3.9474161546259302E-2</v>
      </c>
      <c r="T480" s="14">
        <v>0</v>
      </c>
      <c r="U480" s="14">
        <v>0</v>
      </c>
      <c r="V480" s="14">
        <v>2.6254103859291202E-2</v>
      </c>
      <c r="W480" s="14">
        <v>7.1345258330434397E-2</v>
      </c>
      <c r="X480" s="14">
        <v>3.7022650215022497E-2</v>
      </c>
      <c r="Y480" s="14">
        <v>3.9413388937237802E-2</v>
      </c>
      <c r="Z480" s="14">
        <v>0.16258918460795499</v>
      </c>
      <c r="AA480" s="14">
        <v>6.1317763940931101E-2</v>
      </c>
      <c r="AB480" s="14">
        <v>5.5925993702804801E-2</v>
      </c>
      <c r="AC480" s="14">
        <v>0</v>
      </c>
      <c r="AD480" s="14">
        <v>0</v>
      </c>
      <c r="AE480" s="14"/>
      <c r="AF480" s="14">
        <v>3.04223078733185E-2</v>
      </c>
      <c r="AG480" s="14">
        <v>5.3434710132075902E-2</v>
      </c>
      <c r="AH480" s="14">
        <v>6.0726663947035998E-2</v>
      </c>
      <c r="AI480" s="14">
        <v>3.2519490395164101E-2</v>
      </c>
      <c r="AJ480" s="14">
        <v>7.9995368306896394E-2</v>
      </c>
      <c r="AK480" s="14">
        <v>3.0316162279524599E-2</v>
      </c>
      <c r="AL480" s="14"/>
      <c r="AM480" s="14">
        <v>4.58976514190736E-2</v>
      </c>
      <c r="AN480" s="14">
        <v>3.4255604184135098E-2</v>
      </c>
      <c r="AO480" s="14">
        <v>4.44404375941145E-2</v>
      </c>
      <c r="AP480" s="14">
        <v>1.3423074270621199E-2</v>
      </c>
      <c r="AQ480" s="14">
        <v>8.7250291036086794E-2</v>
      </c>
      <c r="AR480" s="14"/>
      <c r="AS480" s="14">
        <v>4.1043944868482701E-2</v>
      </c>
      <c r="AT480" s="14">
        <v>0</v>
      </c>
      <c r="AU480" s="14"/>
      <c r="AV480" s="14">
        <v>4.1042766382713501E-2</v>
      </c>
      <c r="AW480" s="14">
        <v>6.9217832236586604E-2</v>
      </c>
      <c r="AX480" s="14">
        <v>3.3822398859932101E-2</v>
      </c>
      <c r="AY480" s="14"/>
      <c r="AZ480" s="14">
        <v>0</v>
      </c>
      <c r="BA480" s="14">
        <v>2.0447773152529599E-2</v>
      </c>
      <c r="BB480" s="14">
        <v>8.4587847004336705E-2</v>
      </c>
      <c r="BC480" s="14"/>
      <c r="BD480" s="14">
        <v>5.6707816082364103E-2</v>
      </c>
      <c r="BE480" s="14">
        <v>2.0934564088732E-2</v>
      </c>
      <c r="BF480" s="14"/>
      <c r="BG480" s="14">
        <v>5.04731939293648E-2</v>
      </c>
      <c r="BH480" s="14">
        <v>3.6892441140021798E-2</v>
      </c>
      <c r="BI480" s="14"/>
      <c r="BJ480" s="14">
        <v>8.0880723327041604E-2</v>
      </c>
      <c r="BK480" s="14">
        <v>3.5827234385536297E-2</v>
      </c>
      <c r="BL480" s="14"/>
      <c r="BM480" s="14">
        <v>1.6494106020380199E-2</v>
      </c>
      <c r="BN480" s="14">
        <v>4.5564231266985299E-2</v>
      </c>
      <c r="BO480" s="14"/>
      <c r="BP480" s="14">
        <v>7.4375827885986096E-2</v>
      </c>
      <c r="BQ480" s="14">
        <v>2.9923445490975802E-2</v>
      </c>
      <c r="BR480" s="14"/>
      <c r="BS480" s="14">
        <v>2.22733915108413E-2</v>
      </c>
      <c r="BT480" s="14">
        <v>5.5698776776786099E-2</v>
      </c>
      <c r="BU480" s="14"/>
      <c r="BV480" s="14">
        <v>0</v>
      </c>
      <c r="BW480" s="14">
        <v>2.9948901809675101E-2</v>
      </c>
      <c r="BX480" s="14"/>
      <c r="BY480" s="14">
        <v>9.7099004743929407E-2</v>
      </c>
      <c r="BZ480" s="14">
        <v>3.1846104549116398E-2</v>
      </c>
      <c r="CA480" s="14"/>
      <c r="CB480" s="14">
        <v>3.6249152717027999E-2</v>
      </c>
      <c r="CC480" s="14">
        <v>4.5444339124449701E-2</v>
      </c>
    </row>
    <row r="481" spans="2:81" x14ac:dyDescent="0.3">
      <c r="B481" t="s">
        <v>280</v>
      </c>
      <c r="C481" s="14">
        <v>0.20596643563566</v>
      </c>
      <c r="D481" s="14">
        <v>0.186236576720786</v>
      </c>
      <c r="E481" s="14">
        <v>0.223117797350848</v>
      </c>
      <c r="F481" s="14"/>
      <c r="G481" s="14">
        <v>0.15688600611511699</v>
      </c>
      <c r="H481" s="14">
        <v>0.153971945661631</v>
      </c>
      <c r="I481" s="14">
        <v>0.131414198106904</v>
      </c>
      <c r="J481" s="14">
        <v>0.41483758998074599</v>
      </c>
      <c r="K481" s="14">
        <v>0.17736561562602601</v>
      </c>
      <c r="L481" s="14">
        <v>0.34829151275209203</v>
      </c>
      <c r="M481" s="14"/>
      <c r="N481" s="14">
        <v>0.18729884195252999</v>
      </c>
      <c r="O481" s="14">
        <v>0.171830376706052</v>
      </c>
      <c r="P481" s="14">
        <v>0.188188680404726</v>
      </c>
      <c r="Q481" s="14">
        <v>0.28382921333717198</v>
      </c>
      <c r="R481" s="14"/>
      <c r="S481" s="14">
        <v>0.16241110320376101</v>
      </c>
      <c r="T481" s="14">
        <v>0.13343794589331801</v>
      </c>
      <c r="U481" s="14">
        <v>0.18065944492608199</v>
      </c>
      <c r="V481" s="14">
        <v>0.26819431638186803</v>
      </c>
      <c r="W481" s="14">
        <v>0.18264357683631899</v>
      </c>
      <c r="X481" s="14">
        <v>0.17004326154104299</v>
      </c>
      <c r="Y481" s="14">
        <v>0.275079030134527</v>
      </c>
      <c r="Z481" s="14">
        <v>0.31451679605197702</v>
      </c>
      <c r="AA481" s="14">
        <v>0.19991444853286799</v>
      </c>
      <c r="AB481" s="14">
        <v>0.34759258006892702</v>
      </c>
      <c r="AC481" s="14">
        <v>9.7481480144738106E-2</v>
      </c>
      <c r="AD481" s="14">
        <v>0</v>
      </c>
      <c r="AE481" s="14"/>
      <c r="AF481" s="14">
        <v>0.12053016642023801</v>
      </c>
      <c r="AG481" s="14">
        <v>0.19402093363409301</v>
      </c>
      <c r="AH481" s="14">
        <v>0.36184731225477901</v>
      </c>
      <c r="AI481" s="14">
        <v>0.189709905115377</v>
      </c>
      <c r="AJ481" s="14">
        <v>0.20114686689929201</v>
      </c>
      <c r="AK481" s="14">
        <v>0.20503576390719799</v>
      </c>
      <c r="AL481" s="14"/>
      <c r="AM481" s="14">
        <v>0.22607060010051</v>
      </c>
      <c r="AN481" s="14">
        <v>0.21041765180047001</v>
      </c>
      <c r="AO481" s="14">
        <v>0.160770865681827</v>
      </c>
      <c r="AP481" s="14">
        <v>0.250012504733168</v>
      </c>
      <c r="AQ481" s="14">
        <v>0</v>
      </c>
      <c r="AR481" s="14"/>
      <c r="AS481" s="14">
        <v>0.19894596947057</v>
      </c>
      <c r="AT481" s="14">
        <v>0.59104336431230997</v>
      </c>
      <c r="AU481" s="14"/>
      <c r="AV481" s="14">
        <v>9.4687801148023595E-2</v>
      </c>
      <c r="AW481" s="14">
        <v>0.101769482021563</v>
      </c>
      <c r="AX481" s="14">
        <v>0.34345387263330002</v>
      </c>
      <c r="AY481" s="14"/>
      <c r="AZ481" s="14">
        <v>6.4385887311921297E-2</v>
      </c>
      <c r="BA481" s="14">
        <v>7.6912671703848107E-2</v>
      </c>
      <c r="BB481" s="14">
        <v>0.146513333025308</v>
      </c>
      <c r="BC481" s="14"/>
      <c r="BD481" s="14">
        <v>0.18630790847164699</v>
      </c>
      <c r="BE481" s="14">
        <v>0.229192217077542</v>
      </c>
      <c r="BF481" s="14"/>
      <c r="BG481" s="14">
        <v>0.14655331262728499</v>
      </c>
      <c r="BH481" s="14">
        <v>0.22593781326012999</v>
      </c>
      <c r="BI481" s="14"/>
      <c r="BJ481" s="14">
        <v>0.27652401060437198</v>
      </c>
      <c r="BK481" s="14">
        <v>0.19303457274607899</v>
      </c>
      <c r="BL481" s="14"/>
      <c r="BM481" s="14">
        <v>0.20313863764961099</v>
      </c>
      <c r="BN481" s="14">
        <v>0.20745329954958899</v>
      </c>
      <c r="BO481" s="14"/>
      <c r="BP481" s="14">
        <v>0.21832914205451501</v>
      </c>
      <c r="BQ481" s="14">
        <v>0.20839457323480601</v>
      </c>
      <c r="BR481" s="14"/>
      <c r="BS481" s="14">
        <v>0.196949292981181</v>
      </c>
      <c r="BT481" s="14">
        <v>0.213660706692236</v>
      </c>
      <c r="BU481" s="14"/>
      <c r="BV481" s="14">
        <v>9.6156426562763006E-2</v>
      </c>
      <c r="BW481" s="14">
        <v>0.231682965393261</v>
      </c>
      <c r="BX481" s="14"/>
      <c r="BY481" s="14">
        <v>0.15334019210361599</v>
      </c>
      <c r="BZ481" s="14">
        <v>0.214048250562759</v>
      </c>
      <c r="CA481" s="14"/>
      <c r="CB481" s="14">
        <v>0.17309234213158201</v>
      </c>
      <c r="CC481" s="14">
        <v>0.24196328086445301</v>
      </c>
    </row>
    <row r="482" spans="2:81" x14ac:dyDescent="0.3">
      <c r="B482" t="s">
        <v>106</v>
      </c>
      <c r="C482" s="14">
        <v>2.2764815580464101E-2</v>
      </c>
      <c r="D482" s="14">
        <v>1.5634173897838399E-2</v>
      </c>
      <c r="E482" s="14">
        <v>3.0631479324380099E-2</v>
      </c>
      <c r="F482" s="14"/>
      <c r="G482" s="14">
        <v>1.8226835843431499E-2</v>
      </c>
      <c r="H482" s="14">
        <v>3.2945760019354203E-2</v>
      </c>
      <c r="I482" s="14">
        <v>1.5760391923833501E-2</v>
      </c>
      <c r="J482" s="14">
        <v>2.1477795838274E-2</v>
      </c>
      <c r="K482" s="14">
        <v>5.2547529409808599E-2</v>
      </c>
      <c r="L482" s="14">
        <v>0</v>
      </c>
      <c r="M482" s="14"/>
      <c r="N482" s="14">
        <v>0</v>
      </c>
      <c r="O482" s="14">
        <v>1.04834226462024E-2</v>
      </c>
      <c r="P482" s="14">
        <v>1.0132232944737101E-2</v>
      </c>
      <c r="Q482" s="14">
        <v>7.5363897337541202E-2</v>
      </c>
      <c r="R482" s="14"/>
      <c r="S482" s="14">
        <v>1.44014878504716E-2</v>
      </c>
      <c r="T482" s="14">
        <v>5.0520999737848203E-2</v>
      </c>
      <c r="U482" s="14">
        <v>3.0774765420806399E-2</v>
      </c>
      <c r="V482" s="14">
        <v>2.67495882073772E-2</v>
      </c>
      <c r="W482" s="14">
        <v>3.6483097626026098E-2</v>
      </c>
      <c r="X482" s="14">
        <v>0</v>
      </c>
      <c r="Y482" s="14">
        <v>0</v>
      </c>
      <c r="Z482" s="14">
        <v>0</v>
      </c>
      <c r="AA482" s="14">
        <v>1.8771923615170199E-2</v>
      </c>
      <c r="AB482" s="14">
        <v>2.7173204026592099E-2</v>
      </c>
      <c r="AC482" s="14">
        <v>4.8608234847284701E-2</v>
      </c>
      <c r="AD482" s="14">
        <v>0</v>
      </c>
      <c r="AE482" s="14"/>
      <c r="AF482" s="14">
        <v>6.9867342245394102E-3</v>
      </c>
      <c r="AG482" s="14">
        <v>0</v>
      </c>
      <c r="AH482" s="14">
        <v>2.9457573249000401E-2</v>
      </c>
      <c r="AI482" s="14">
        <v>0</v>
      </c>
      <c r="AJ482" s="14">
        <v>5.8604588105124401E-2</v>
      </c>
      <c r="AK482" s="14">
        <v>0.103499410565318</v>
      </c>
      <c r="AL482" s="14"/>
      <c r="AM482" s="14">
        <v>6.1375186966300198E-2</v>
      </c>
      <c r="AN482" s="14">
        <v>2.30139114148811E-2</v>
      </c>
      <c r="AO482" s="14">
        <v>1.6231052742380299E-2</v>
      </c>
      <c r="AP482" s="14">
        <v>0</v>
      </c>
      <c r="AQ482" s="14">
        <v>0</v>
      </c>
      <c r="AR482" s="14"/>
      <c r="AS482" s="14">
        <v>2.3179848540466199E-2</v>
      </c>
      <c r="AT482" s="14">
        <v>0</v>
      </c>
      <c r="AU482" s="14"/>
      <c r="AV482" s="14">
        <v>5.1327344413180896E-3</v>
      </c>
      <c r="AW482" s="14">
        <v>0</v>
      </c>
      <c r="AX482" s="14">
        <v>3.3695663183224402E-2</v>
      </c>
      <c r="AY482" s="14"/>
      <c r="AZ482" s="14">
        <v>0</v>
      </c>
      <c r="BA482" s="14">
        <v>0</v>
      </c>
      <c r="BB482" s="14">
        <v>9.4791261767672198E-3</v>
      </c>
      <c r="BC482" s="14"/>
      <c r="BD482" s="14">
        <v>3.3457386200311197E-2</v>
      </c>
      <c r="BE482" s="14">
        <v>1.01319613388163E-2</v>
      </c>
      <c r="BF482" s="14"/>
      <c r="BG482" s="14">
        <v>2.0823817017005398E-2</v>
      </c>
      <c r="BH482" s="14">
        <v>2.3417271019878099E-2</v>
      </c>
      <c r="BI482" s="14"/>
      <c r="BJ482" s="14">
        <v>2.22001246021492E-2</v>
      </c>
      <c r="BK482" s="14">
        <v>2.3528419645029101E-2</v>
      </c>
      <c r="BL482" s="14"/>
      <c r="BM482" s="14">
        <v>3.4355086461490797E-2</v>
      </c>
      <c r="BN482" s="14">
        <v>1.8191578492876798E-2</v>
      </c>
      <c r="BO482" s="14"/>
      <c r="BP482" s="14">
        <v>4.1994836418636897E-2</v>
      </c>
      <c r="BQ482" s="14">
        <v>1.3241116902332199E-2</v>
      </c>
      <c r="BR482" s="14"/>
      <c r="BS482" s="14">
        <v>2.2023040982940899E-2</v>
      </c>
      <c r="BT482" s="14">
        <v>2.3397767174436201E-2</v>
      </c>
      <c r="BU482" s="14"/>
      <c r="BV482" s="14">
        <v>0</v>
      </c>
      <c r="BW482" s="14">
        <v>2.96122793705445E-2</v>
      </c>
      <c r="BX482" s="14"/>
      <c r="BY482" s="14">
        <v>2.2244258412167199E-2</v>
      </c>
      <c r="BZ482" s="14">
        <v>2.3179981385301699E-2</v>
      </c>
      <c r="CA482" s="14"/>
      <c r="CB482" s="14">
        <v>2.3491894308329701E-2</v>
      </c>
      <c r="CC482" s="14">
        <v>2.32356640469784E-2</v>
      </c>
    </row>
    <row r="483" spans="2:81" x14ac:dyDescent="0.3">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c r="BY483" s="14"/>
      <c r="BZ483" s="14"/>
      <c r="CA483" s="14"/>
      <c r="CB483" s="14"/>
      <c r="CC483" s="14"/>
    </row>
    <row r="484" spans="2:81" x14ac:dyDescent="0.3">
      <c r="B484" s="6" t="s">
        <v>284</v>
      </c>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c r="BT484" s="14"/>
      <c r="BU484" s="14"/>
      <c r="BV484" s="14"/>
      <c r="BW484" s="14"/>
      <c r="BX484" s="14"/>
      <c r="BY484" s="14"/>
      <c r="BZ484" s="14"/>
      <c r="CA484" s="14"/>
      <c r="CB484" s="14"/>
      <c r="CC484" s="14"/>
    </row>
    <row r="485" spans="2:81" x14ac:dyDescent="0.3">
      <c r="B485" s="24" t="s">
        <v>198</v>
      </c>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c r="BS485" s="14"/>
      <c r="BT485" s="14"/>
      <c r="BU485" s="14"/>
      <c r="BV485" s="14"/>
      <c r="BW485" s="14"/>
      <c r="BX485" s="14"/>
      <c r="BY485" s="14"/>
      <c r="BZ485" s="14"/>
      <c r="CA485" s="14"/>
      <c r="CB485" s="14"/>
      <c r="CC485" s="14"/>
    </row>
    <row r="486" spans="2:81" x14ac:dyDescent="0.3">
      <c r="B486" t="s">
        <v>276</v>
      </c>
      <c r="C486" s="14">
        <v>0.109372265993522</v>
      </c>
      <c r="D486" s="14">
        <v>0.138708292311578</v>
      </c>
      <c r="E486" s="14">
        <v>7.8101481584911106E-2</v>
      </c>
      <c r="F486" s="14"/>
      <c r="G486" s="14">
        <v>6.5891534348607006E-2</v>
      </c>
      <c r="H486" s="14">
        <v>0.15919231081945101</v>
      </c>
      <c r="I486" s="14">
        <v>0.25602128843477301</v>
      </c>
      <c r="J486" s="14">
        <v>4.0488391052989098E-2</v>
      </c>
      <c r="K486" s="14">
        <v>2.5141653950966601E-2</v>
      </c>
      <c r="L486" s="14">
        <v>0</v>
      </c>
      <c r="M486" s="14"/>
      <c r="N486" s="14">
        <v>0.19378225123567</v>
      </c>
      <c r="O486" s="14">
        <v>9.0536964451129298E-2</v>
      </c>
      <c r="P486" s="14">
        <v>0.119387871531819</v>
      </c>
      <c r="Q486" s="14">
        <v>2.1902407726263302E-2</v>
      </c>
      <c r="R486" s="14"/>
      <c r="S486" s="14">
        <v>0.185270928128105</v>
      </c>
      <c r="T486" s="14">
        <v>0.13197156686005401</v>
      </c>
      <c r="U486" s="14">
        <v>8.5780310090373901E-2</v>
      </c>
      <c r="V486" s="14">
        <v>7.2090960738269497E-2</v>
      </c>
      <c r="W486" s="14">
        <v>7.2660746050564107E-2</v>
      </c>
      <c r="X486" s="14">
        <v>6.8479184009493294E-2</v>
      </c>
      <c r="Y486" s="14">
        <v>8.1548726620117196E-2</v>
      </c>
      <c r="Z486" s="14">
        <v>0.14521219489345399</v>
      </c>
      <c r="AA486" s="14">
        <v>0.11571578149751099</v>
      </c>
      <c r="AB486" s="14">
        <v>7.1631243560629804E-2</v>
      </c>
      <c r="AC486" s="14">
        <v>0.10003291341406501</v>
      </c>
      <c r="AD486" s="14">
        <v>0</v>
      </c>
      <c r="AE486" s="14"/>
      <c r="AF486" s="14">
        <v>0.19374010482392101</v>
      </c>
      <c r="AG486" s="14">
        <v>6.6189119985820194E-2</v>
      </c>
      <c r="AH486" s="14">
        <v>7.0313820084530701E-2</v>
      </c>
      <c r="AI486" s="14">
        <v>9.1968993954018793E-2</v>
      </c>
      <c r="AJ486" s="14">
        <v>0.103044006403657</v>
      </c>
      <c r="AK486" s="14">
        <v>3.28456891857185E-2</v>
      </c>
      <c r="AL486" s="14"/>
      <c r="AM486" s="14">
        <v>4.4896423711200797E-2</v>
      </c>
      <c r="AN486" s="14">
        <v>5.7304632701604401E-2</v>
      </c>
      <c r="AO486" s="14">
        <v>0.110851178889483</v>
      </c>
      <c r="AP486" s="14">
        <v>0.17566816640247701</v>
      </c>
      <c r="AQ486" s="14">
        <v>0.45469296123893099</v>
      </c>
      <c r="AR486" s="14"/>
      <c r="AS486" s="14">
        <v>0.111366268322993</v>
      </c>
      <c r="AT486" s="14">
        <v>0</v>
      </c>
      <c r="AU486" s="14"/>
      <c r="AV486" s="14">
        <v>0.17630398757634</v>
      </c>
      <c r="AW486" s="14">
        <v>0.161663076252754</v>
      </c>
      <c r="AX486" s="14">
        <v>3.2847918331925297E-2</v>
      </c>
      <c r="AY486" s="14"/>
      <c r="AZ486" s="14">
        <v>0.324515577111749</v>
      </c>
      <c r="BA486" s="14">
        <v>0.14848786956076501</v>
      </c>
      <c r="BB486" s="14">
        <v>9.3982554522156495E-2</v>
      </c>
      <c r="BC486" s="14"/>
      <c r="BD486" s="14">
        <v>0.14137387215705799</v>
      </c>
      <c r="BE486" s="14">
        <v>7.1563619173628606E-2</v>
      </c>
      <c r="BF486" s="14"/>
      <c r="BG486" s="14">
        <v>0.169857195547891</v>
      </c>
      <c r="BH486" s="14">
        <v>8.9040606798473698E-2</v>
      </c>
      <c r="BI486" s="14"/>
      <c r="BJ486" s="14">
        <v>0.151399883763843</v>
      </c>
      <c r="BK486" s="14">
        <v>8.9114041336331398E-2</v>
      </c>
      <c r="BL486" s="14"/>
      <c r="BM486" s="14">
        <v>0.15257222029953099</v>
      </c>
      <c r="BN486" s="14">
        <v>0.100029509583365</v>
      </c>
      <c r="BO486" s="14"/>
      <c r="BP486" s="14">
        <v>8.1992675506043194E-2</v>
      </c>
      <c r="BQ486" s="14">
        <v>0.12231080568269</v>
      </c>
      <c r="BR486" s="14"/>
      <c r="BS486" s="14">
        <v>0.13306979172819</v>
      </c>
      <c r="BT486" s="14">
        <v>8.9151316479970502E-2</v>
      </c>
      <c r="BU486" s="14"/>
      <c r="BV486" s="14">
        <v>0.18147513559057901</v>
      </c>
      <c r="BW486" s="14">
        <v>0.116389093813213</v>
      </c>
      <c r="BX486" s="14"/>
      <c r="BY486" s="14">
        <v>0.123188796041589</v>
      </c>
      <c r="BZ486" s="14">
        <v>0.108766224239706</v>
      </c>
      <c r="CA486" s="14"/>
      <c r="CB486" s="14">
        <v>8.2718365578053996E-2</v>
      </c>
      <c r="CC486" s="14">
        <v>0.135885759246934</v>
      </c>
    </row>
    <row r="487" spans="2:81" x14ac:dyDescent="0.3">
      <c r="B487" t="s">
        <v>277</v>
      </c>
      <c r="C487" s="14">
        <v>0.212054456463528</v>
      </c>
      <c r="D487" s="14">
        <v>0.205605497034928</v>
      </c>
      <c r="E487" s="14">
        <v>0.22020010632772</v>
      </c>
      <c r="F487" s="14"/>
      <c r="G487" s="14">
        <v>0.23456097941019499</v>
      </c>
      <c r="H487" s="14">
        <v>0.26343272589479499</v>
      </c>
      <c r="I487" s="14">
        <v>0.22972481136013001</v>
      </c>
      <c r="J487" s="14">
        <v>0.14667742803041101</v>
      </c>
      <c r="K487" s="14">
        <v>0.23493220219414701</v>
      </c>
      <c r="L487" s="14">
        <v>7.4967141484381702E-2</v>
      </c>
      <c r="M487" s="14"/>
      <c r="N487" s="14">
        <v>0.22189738917429999</v>
      </c>
      <c r="O487" s="14">
        <v>0.23133206684486701</v>
      </c>
      <c r="P487" s="14">
        <v>0.14748955979627701</v>
      </c>
      <c r="Q487" s="14">
        <v>0.25371070805401702</v>
      </c>
      <c r="R487" s="14"/>
      <c r="S487" s="14">
        <v>0.18754215565894899</v>
      </c>
      <c r="T487" s="14">
        <v>0.12756838521063199</v>
      </c>
      <c r="U487" s="14">
        <v>0.29359042790471801</v>
      </c>
      <c r="V487" s="14">
        <v>0.20368030292727901</v>
      </c>
      <c r="W487" s="14">
        <v>0.20599999463367999</v>
      </c>
      <c r="X487" s="14">
        <v>0.26625758273102401</v>
      </c>
      <c r="Y487" s="14">
        <v>0.19665316022252199</v>
      </c>
      <c r="Z487" s="14">
        <v>0.11710894935028</v>
      </c>
      <c r="AA487" s="14">
        <v>0.33902111205935198</v>
      </c>
      <c r="AB487" s="14">
        <v>0.11000280477241001</v>
      </c>
      <c r="AC487" s="14">
        <v>9.6797924802611804E-2</v>
      </c>
      <c r="AD487" s="14">
        <v>1</v>
      </c>
      <c r="AE487" s="14"/>
      <c r="AF487" s="14">
        <v>0.27938791414742897</v>
      </c>
      <c r="AG487" s="14">
        <v>0.16514677602136299</v>
      </c>
      <c r="AH487" s="14">
        <v>0.18432706693933501</v>
      </c>
      <c r="AI487" s="14">
        <v>0.25785097515772298</v>
      </c>
      <c r="AJ487" s="14">
        <v>0.15382415441560701</v>
      </c>
      <c r="AK487" s="14">
        <v>0.100638747773756</v>
      </c>
      <c r="AL487" s="14"/>
      <c r="AM487" s="14">
        <v>0.30745498064067001</v>
      </c>
      <c r="AN487" s="14">
        <v>0.14374891134234399</v>
      </c>
      <c r="AO487" s="14">
        <v>0.248614871270772</v>
      </c>
      <c r="AP487" s="14">
        <v>0.22569338119085799</v>
      </c>
      <c r="AQ487" s="14">
        <v>0.28461958680704902</v>
      </c>
      <c r="AR487" s="14"/>
      <c r="AS487" s="14">
        <v>0.21350202076362099</v>
      </c>
      <c r="AT487" s="14">
        <v>0.132654655704772</v>
      </c>
      <c r="AU487" s="14"/>
      <c r="AV487" s="14">
        <v>0.29775205965290202</v>
      </c>
      <c r="AW487" s="14">
        <v>0.349036922826025</v>
      </c>
      <c r="AX487" s="14">
        <v>9.3786396047106299E-2</v>
      </c>
      <c r="AY487" s="14"/>
      <c r="AZ487" s="14">
        <v>0.257750501119758</v>
      </c>
      <c r="BA487" s="14">
        <v>0.56241918732851104</v>
      </c>
      <c r="BB487" s="14">
        <v>0.18026833273645501</v>
      </c>
      <c r="BC487" s="14"/>
      <c r="BD487" s="14">
        <v>0.23157402252166401</v>
      </c>
      <c r="BE487" s="14">
        <v>0.188992852136599</v>
      </c>
      <c r="BF487" s="14"/>
      <c r="BG487" s="14">
        <v>0.26015089114501999</v>
      </c>
      <c r="BH487" s="14">
        <v>0.195887118158835</v>
      </c>
      <c r="BI487" s="14"/>
      <c r="BJ487" s="14">
        <v>0.23398522988445999</v>
      </c>
      <c r="BK487" s="14">
        <v>0.21535162145533901</v>
      </c>
      <c r="BL487" s="14"/>
      <c r="BM487" s="14">
        <v>0.19852001348244799</v>
      </c>
      <c r="BN487" s="14">
        <v>0.218378632027732</v>
      </c>
      <c r="BO487" s="14"/>
      <c r="BP487" s="14">
        <v>0.208401230268979</v>
      </c>
      <c r="BQ487" s="14">
        <v>0.21262255665442401</v>
      </c>
      <c r="BR487" s="14"/>
      <c r="BS487" s="14">
        <v>0.22473431513097</v>
      </c>
      <c r="BT487" s="14">
        <v>0.20123481289296699</v>
      </c>
      <c r="BU487" s="14"/>
      <c r="BV487" s="14">
        <v>0.20641137575973001</v>
      </c>
      <c r="BW487" s="14">
        <v>0.23104848196005001</v>
      </c>
      <c r="BX487" s="14"/>
      <c r="BY487" s="14">
        <v>0.33334645290526099</v>
      </c>
      <c r="BZ487" s="14">
        <v>0.19315013539915499</v>
      </c>
      <c r="CA487" s="14"/>
      <c r="CB487" s="14">
        <v>0.216162172989801</v>
      </c>
      <c r="CC487" s="14">
        <v>0.194919142658496</v>
      </c>
    </row>
    <row r="488" spans="2:81" x14ac:dyDescent="0.3">
      <c r="B488" t="s">
        <v>278</v>
      </c>
      <c r="C488" s="14">
        <v>0.116255638367267</v>
      </c>
      <c r="D488" s="14">
        <v>0.111360475539896</v>
      </c>
      <c r="E488" s="14">
        <v>0.122197951295337</v>
      </c>
      <c r="F488" s="14"/>
      <c r="G488" s="14">
        <v>0.20319849053417</v>
      </c>
      <c r="H488" s="14">
        <v>0.153506820532779</v>
      </c>
      <c r="I488" s="14">
        <v>7.6672837357047996E-2</v>
      </c>
      <c r="J488" s="14">
        <v>8.1548191612429904E-2</v>
      </c>
      <c r="K488" s="14">
        <v>5.12222962487906E-2</v>
      </c>
      <c r="L488" s="14">
        <v>0</v>
      </c>
      <c r="M488" s="14"/>
      <c r="N488" s="14">
        <v>0.108452232842063</v>
      </c>
      <c r="O488" s="14">
        <v>0.152087969003284</v>
      </c>
      <c r="P488" s="14">
        <v>0.11657017608523999</v>
      </c>
      <c r="Q488" s="14">
        <v>8.9948936157185605E-2</v>
      </c>
      <c r="R488" s="14"/>
      <c r="S488" s="14">
        <v>0.16878433103472101</v>
      </c>
      <c r="T488" s="14">
        <v>7.5492874216622596E-2</v>
      </c>
      <c r="U488" s="14">
        <v>0.114388623168066</v>
      </c>
      <c r="V488" s="14">
        <v>9.3395820808243504E-2</v>
      </c>
      <c r="W488" s="14">
        <v>0.187905827169178</v>
      </c>
      <c r="X488" s="14">
        <v>0.17094080508586801</v>
      </c>
      <c r="Y488" s="14">
        <v>7.8601088416330595E-2</v>
      </c>
      <c r="Z488" s="14">
        <v>0.103885544050579</v>
      </c>
      <c r="AA488" s="14">
        <v>5.7655426125739401E-2</v>
      </c>
      <c r="AB488" s="14">
        <v>5.5440361114022098E-2</v>
      </c>
      <c r="AC488" s="14">
        <v>0.20977153298874099</v>
      </c>
      <c r="AD488" s="14">
        <v>0</v>
      </c>
      <c r="AE488" s="14"/>
      <c r="AF488" s="14">
        <v>0.10601296961809301</v>
      </c>
      <c r="AG488" s="14">
        <v>0.17503838812087399</v>
      </c>
      <c r="AH488" s="14">
        <v>5.2747608502060603E-2</v>
      </c>
      <c r="AI488" s="14">
        <v>0.14419146279813799</v>
      </c>
      <c r="AJ488" s="14">
        <v>0.133801499462533</v>
      </c>
      <c r="AK488" s="14">
        <v>0.199076642052366</v>
      </c>
      <c r="AL488" s="14"/>
      <c r="AM488" s="14">
        <v>5.9499916085861401E-2</v>
      </c>
      <c r="AN488" s="14">
        <v>0.12558345702201501</v>
      </c>
      <c r="AO488" s="14">
        <v>0.14386617600606899</v>
      </c>
      <c r="AP488" s="14">
        <v>8.8661939005222096E-2</v>
      </c>
      <c r="AQ488" s="14">
        <v>8.7250291036086794E-2</v>
      </c>
      <c r="AR488" s="14"/>
      <c r="AS488" s="14">
        <v>0.118375133758651</v>
      </c>
      <c r="AT488" s="14">
        <v>0</v>
      </c>
      <c r="AU488" s="14"/>
      <c r="AV488" s="14">
        <v>0.124175620448704</v>
      </c>
      <c r="AW488" s="14">
        <v>0.13748670266104501</v>
      </c>
      <c r="AX488" s="14">
        <v>0.106654912975084</v>
      </c>
      <c r="AY488" s="14"/>
      <c r="AZ488" s="14">
        <v>4.1514181261364497E-2</v>
      </c>
      <c r="BA488" s="14">
        <v>0.14972829439825</v>
      </c>
      <c r="BB488" s="14">
        <v>0.159325871243614</v>
      </c>
      <c r="BC488" s="14"/>
      <c r="BD488" s="14">
        <v>0.117771441462907</v>
      </c>
      <c r="BE488" s="14">
        <v>0.11446477625870199</v>
      </c>
      <c r="BF488" s="14"/>
      <c r="BG488" s="14">
        <v>0.15848113533323599</v>
      </c>
      <c r="BH488" s="14">
        <v>0.10206178181525</v>
      </c>
      <c r="BI488" s="14"/>
      <c r="BJ488" s="14">
        <v>0.13066076658508599</v>
      </c>
      <c r="BK488" s="14">
        <v>0.11772899465066999</v>
      </c>
      <c r="BL488" s="14"/>
      <c r="BM488" s="14">
        <v>0.123448206045373</v>
      </c>
      <c r="BN488" s="14">
        <v>0.11424489900056201</v>
      </c>
      <c r="BO488" s="14"/>
      <c r="BP488" s="14">
        <v>8.6321730313255102E-2</v>
      </c>
      <c r="BQ488" s="14">
        <v>0.12686608635473201</v>
      </c>
      <c r="BR488" s="14"/>
      <c r="BS488" s="14">
        <v>0.150829625404995</v>
      </c>
      <c r="BT488" s="14">
        <v>8.6753872900279999E-2</v>
      </c>
      <c r="BU488" s="14"/>
      <c r="BV488" s="14">
        <v>0.104621616743676</v>
      </c>
      <c r="BW488" s="14">
        <v>0.16675311178541199</v>
      </c>
      <c r="BX488" s="14"/>
      <c r="BY488" s="14">
        <v>0.16510474641199199</v>
      </c>
      <c r="BZ488" s="14">
        <v>0.10724127121431699</v>
      </c>
      <c r="CA488" s="14"/>
      <c r="CB488" s="14">
        <v>0.14106785367569</v>
      </c>
      <c r="CC488" s="14">
        <v>9.6639375083184695E-2</v>
      </c>
    </row>
    <row r="489" spans="2:81" x14ac:dyDescent="0.3">
      <c r="B489" t="s">
        <v>279</v>
      </c>
      <c r="C489" s="14">
        <v>9.5339749357550296E-2</v>
      </c>
      <c r="D489" s="14">
        <v>0.119299141206871</v>
      </c>
      <c r="E489" s="14">
        <v>6.9832576505825597E-2</v>
      </c>
      <c r="F489" s="14"/>
      <c r="G489" s="14">
        <v>8.4232190308500196E-2</v>
      </c>
      <c r="H489" s="14">
        <v>7.3694579829970797E-2</v>
      </c>
      <c r="I489" s="14">
        <v>0.119842635885649</v>
      </c>
      <c r="J489" s="14">
        <v>0.118903684977081</v>
      </c>
      <c r="K489" s="14">
        <v>0.12210936068619101</v>
      </c>
      <c r="L489" s="14">
        <v>7.3177236041779406E-2</v>
      </c>
      <c r="M489" s="14"/>
      <c r="N489" s="14">
        <v>0.11928713614319</v>
      </c>
      <c r="O489" s="14">
        <v>9.1308757369861895E-2</v>
      </c>
      <c r="P489" s="14">
        <v>7.8776294829784502E-2</v>
      </c>
      <c r="Q489" s="14">
        <v>9.0998869184480302E-2</v>
      </c>
      <c r="R489" s="14"/>
      <c r="S489" s="14">
        <v>7.7025732809820197E-2</v>
      </c>
      <c r="T489" s="14">
        <v>0.21569050240472801</v>
      </c>
      <c r="U489" s="14">
        <v>6.0387503923741502E-2</v>
      </c>
      <c r="V489" s="14">
        <v>2.3227551395145801E-2</v>
      </c>
      <c r="W489" s="14">
        <v>0.14157895297506001</v>
      </c>
      <c r="X489" s="14">
        <v>9.3838177920570295E-2</v>
      </c>
      <c r="Y489" s="14">
        <v>3.9461311984068E-2</v>
      </c>
      <c r="Z489" s="14">
        <v>5.3432022993978E-2</v>
      </c>
      <c r="AA489" s="14">
        <v>0.101436280700655</v>
      </c>
      <c r="AB489" s="14">
        <v>0.20348909035948801</v>
      </c>
      <c r="AC489" s="14">
        <v>0</v>
      </c>
      <c r="AD489" s="14">
        <v>0</v>
      </c>
      <c r="AE489" s="14"/>
      <c r="AF489" s="14">
        <v>8.9546614781218295E-2</v>
      </c>
      <c r="AG489" s="14">
        <v>0.147679183297313</v>
      </c>
      <c r="AH489" s="14">
        <v>5.6651248128682302E-2</v>
      </c>
      <c r="AI489" s="14">
        <v>9.4081768107168201E-2</v>
      </c>
      <c r="AJ489" s="14">
        <v>5.4225259175084001E-2</v>
      </c>
      <c r="AK489" s="14">
        <v>3.08372997158931E-2</v>
      </c>
      <c r="AL489" s="14"/>
      <c r="AM489" s="14">
        <v>5.9882671167671597E-2</v>
      </c>
      <c r="AN489" s="14">
        <v>7.2094988155018594E-2</v>
      </c>
      <c r="AO489" s="14">
        <v>0.15301906067031501</v>
      </c>
      <c r="AP489" s="14">
        <v>0.10620267126216</v>
      </c>
      <c r="AQ489" s="14">
        <v>8.9017850998532197E-2</v>
      </c>
      <c r="AR489" s="14"/>
      <c r="AS489" s="14">
        <v>9.70779201870859E-2</v>
      </c>
      <c r="AT489" s="14">
        <v>0</v>
      </c>
      <c r="AU489" s="14"/>
      <c r="AV489" s="14">
        <v>6.7146210681676199E-2</v>
      </c>
      <c r="AW489" s="14">
        <v>0.135780720993358</v>
      </c>
      <c r="AX489" s="14">
        <v>0.11676294754948</v>
      </c>
      <c r="AY489" s="14"/>
      <c r="AZ489" s="14">
        <v>6.0335961692353599E-2</v>
      </c>
      <c r="BA489" s="14">
        <v>2.0548192745880801E-2</v>
      </c>
      <c r="BB489" s="14">
        <v>0.12503706720734101</v>
      </c>
      <c r="BC489" s="14"/>
      <c r="BD489" s="14">
        <v>6.93030654273466E-2</v>
      </c>
      <c r="BE489" s="14">
        <v>0.12610107371257401</v>
      </c>
      <c r="BF489" s="14"/>
      <c r="BG489" s="14">
        <v>9.0344662549096996E-2</v>
      </c>
      <c r="BH489" s="14">
        <v>9.7018818894167094E-2</v>
      </c>
      <c r="BI489" s="14"/>
      <c r="BJ489" s="14">
        <v>4.8912982476047501E-2</v>
      </c>
      <c r="BK489" s="14">
        <v>0.104721133793774</v>
      </c>
      <c r="BL489" s="14"/>
      <c r="BM489" s="14">
        <v>5.8466299963272898E-2</v>
      </c>
      <c r="BN489" s="14">
        <v>0.104057532368141</v>
      </c>
      <c r="BO489" s="14"/>
      <c r="BP489" s="14">
        <v>7.932191598933E-2</v>
      </c>
      <c r="BQ489" s="14">
        <v>0.103924644922533</v>
      </c>
      <c r="BR489" s="14"/>
      <c r="BS489" s="14">
        <v>0.10922672988682899</v>
      </c>
      <c r="BT489" s="14">
        <v>8.34900763021309E-2</v>
      </c>
      <c r="BU489" s="14"/>
      <c r="BV489" s="14">
        <v>0.182683636637373</v>
      </c>
      <c r="BW489" s="14">
        <v>8.3913151395207497E-2</v>
      </c>
      <c r="BX489" s="14"/>
      <c r="BY489" s="14">
        <v>7.3354378317437297E-2</v>
      </c>
      <c r="BZ489" s="14">
        <v>9.7295546149565496E-2</v>
      </c>
      <c r="CA489" s="14"/>
      <c r="CB489" s="14">
        <v>9.7675721659317094E-2</v>
      </c>
      <c r="CC489" s="14">
        <v>9.3247858386691695E-2</v>
      </c>
    </row>
    <row r="490" spans="2:81" x14ac:dyDescent="0.3">
      <c r="B490" t="s">
        <v>280</v>
      </c>
      <c r="C490" s="14">
        <v>0.439933841183133</v>
      </c>
      <c r="D490" s="14">
        <v>0.42039635516002399</v>
      </c>
      <c r="E490" s="14">
        <v>0.45813617949794599</v>
      </c>
      <c r="F490" s="14"/>
      <c r="G490" s="14">
        <v>0.402864218817931</v>
      </c>
      <c r="H490" s="14">
        <v>0.30697653725847002</v>
      </c>
      <c r="I490" s="14">
        <v>0.31773842696240001</v>
      </c>
      <c r="J490" s="14">
        <v>0.55046717042955695</v>
      </c>
      <c r="K490" s="14">
        <v>0.54258737833992199</v>
      </c>
      <c r="L490" s="14">
        <v>0.80620513680863204</v>
      </c>
      <c r="M490" s="14"/>
      <c r="N490" s="14">
        <v>0.35658099060477699</v>
      </c>
      <c r="O490" s="14">
        <v>0.403624226669208</v>
      </c>
      <c r="P490" s="14">
        <v>0.50782291810273095</v>
      </c>
      <c r="Q490" s="14">
        <v>0.492246731119034</v>
      </c>
      <c r="R490" s="14"/>
      <c r="S490" s="14">
        <v>0.34111843050992502</v>
      </c>
      <c r="T490" s="14">
        <v>0.39875567157011499</v>
      </c>
      <c r="U490" s="14">
        <v>0.41741860819273302</v>
      </c>
      <c r="V490" s="14">
        <v>0.60760536413106203</v>
      </c>
      <c r="W490" s="14">
        <v>0.31872191613280498</v>
      </c>
      <c r="X490" s="14">
        <v>0.40048425025304402</v>
      </c>
      <c r="Y490" s="14">
        <v>0.56420890655696698</v>
      </c>
      <c r="Z490" s="14">
        <v>0.580361288711709</v>
      </c>
      <c r="AA490" s="14">
        <v>0.38617139961674202</v>
      </c>
      <c r="AB490" s="14">
        <v>0.53226329616685897</v>
      </c>
      <c r="AC490" s="14">
        <v>0.54478939394729797</v>
      </c>
      <c r="AD490" s="14">
        <v>0</v>
      </c>
      <c r="AE490" s="14"/>
      <c r="AF490" s="14">
        <v>0.31685592963593101</v>
      </c>
      <c r="AG490" s="14">
        <v>0.42788192133576702</v>
      </c>
      <c r="AH490" s="14">
        <v>0.63596025634539199</v>
      </c>
      <c r="AI490" s="14">
        <v>0.39585516905218898</v>
      </c>
      <c r="AJ490" s="14">
        <v>0.503988664738661</v>
      </c>
      <c r="AK490" s="14">
        <v>0.50028956376371203</v>
      </c>
      <c r="AL490" s="14"/>
      <c r="AM490" s="14">
        <v>0.45720212056927001</v>
      </c>
      <c r="AN490" s="14">
        <v>0.56583125295624104</v>
      </c>
      <c r="AO490" s="14">
        <v>0.32741766042097997</v>
      </c>
      <c r="AP490" s="14">
        <v>0.40377384213928202</v>
      </c>
      <c r="AQ490" s="14">
        <v>8.4419309919400998E-2</v>
      </c>
      <c r="AR490" s="14"/>
      <c r="AS490" s="14">
        <v>0.43467627810105702</v>
      </c>
      <c r="AT490" s="14">
        <v>0.728314441040811</v>
      </c>
      <c r="AU490" s="14"/>
      <c r="AV490" s="14">
        <v>0.307539744509369</v>
      </c>
      <c r="AW490" s="14">
        <v>0.21603257726681799</v>
      </c>
      <c r="AX490" s="14">
        <v>0.62169272883048199</v>
      </c>
      <c r="AY490" s="14"/>
      <c r="AZ490" s="14">
        <v>0.29512357218988799</v>
      </c>
      <c r="BA490" s="14">
        <v>0.118816455966593</v>
      </c>
      <c r="BB490" s="14">
        <v>0.41151500671801999</v>
      </c>
      <c r="BC490" s="14"/>
      <c r="BD490" s="14">
        <v>0.40377270083309602</v>
      </c>
      <c r="BE490" s="14">
        <v>0.482656815058644</v>
      </c>
      <c r="BF490" s="14"/>
      <c r="BG490" s="14">
        <v>0.29109339637891202</v>
      </c>
      <c r="BH490" s="14">
        <v>0.48996569573755699</v>
      </c>
      <c r="BI490" s="14"/>
      <c r="BJ490" s="14">
        <v>0.39238793257601101</v>
      </c>
      <c r="BK490" s="14">
        <v>0.44741765946511802</v>
      </c>
      <c r="BL490" s="14"/>
      <c r="BM490" s="14">
        <v>0.45176492190073803</v>
      </c>
      <c r="BN490" s="14">
        <v>0.43351373132468402</v>
      </c>
      <c r="BO490" s="14"/>
      <c r="BP490" s="14">
        <v>0.50583303623457998</v>
      </c>
      <c r="BQ490" s="14">
        <v>0.41382185369191599</v>
      </c>
      <c r="BR490" s="14"/>
      <c r="BS490" s="14">
        <v>0.360116496866075</v>
      </c>
      <c r="BT490" s="14">
        <v>0.50804147857161297</v>
      </c>
      <c r="BU490" s="14"/>
      <c r="BV490" s="14">
        <v>0.324808235268642</v>
      </c>
      <c r="BW490" s="14">
        <v>0.37228388167557402</v>
      </c>
      <c r="BX490" s="14"/>
      <c r="BY490" s="14">
        <v>0.30500562632372102</v>
      </c>
      <c r="BZ490" s="14">
        <v>0.461797854893917</v>
      </c>
      <c r="CA490" s="14"/>
      <c r="CB490" s="14">
        <v>0.439508131794214</v>
      </c>
      <c r="CC490" s="14">
        <v>0.44765008006651502</v>
      </c>
    </row>
    <row r="491" spans="2:81" x14ac:dyDescent="0.3">
      <c r="B491" t="s">
        <v>106</v>
      </c>
      <c r="C491" s="14">
        <v>2.70440486349998E-2</v>
      </c>
      <c r="D491" s="14">
        <v>4.63023874670347E-3</v>
      </c>
      <c r="E491" s="14">
        <v>5.1531704788259601E-2</v>
      </c>
      <c r="F491" s="14"/>
      <c r="G491" s="14">
        <v>9.2525865805964998E-3</v>
      </c>
      <c r="H491" s="14">
        <v>4.3197025664533102E-2</v>
      </c>
      <c r="I491" s="14">
        <v>0</v>
      </c>
      <c r="J491" s="14">
        <v>6.1915133897531803E-2</v>
      </c>
      <c r="K491" s="14">
        <v>2.4007108579981701E-2</v>
      </c>
      <c r="L491" s="14">
        <v>4.5650485665206499E-2</v>
      </c>
      <c r="M491" s="14"/>
      <c r="N491" s="14">
        <v>0</v>
      </c>
      <c r="O491" s="14">
        <v>3.1110015661649799E-2</v>
      </c>
      <c r="P491" s="14">
        <v>2.9953179654148801E-2</v>
      </c>
      <c r="Q491" s="14">
        <v>5.1192347759019298E-2</v>
      </c>
      <c r="R491" s="14"/>
      <c r="S491" s="14">
        <v>4.0258421858479998E-2</v>
      </c>
      <c r="T491" s="14">
        <v>5.0520999737848203E-2</v>
      </c>
      <c r="U491" s="14">
        <v>2.8434526720367701E-2</v>
      </c>
      <c r="V491" s="14">
        <v>0</v>
      </c>
      <c r="W491" s="14">
        <v>7.3132563038713197E-2</v>
      </c>
      <c r="X491" s="14">
        <v>0</v>
      </c>
      <c r="Y491" s="14">
        <v>3.9526806199995698E-2</v>
      </c>
      <c r="Z491" s="14">
        <v>0</v>
      </c>
      <c r="AA491" s="14">
        <v>0</v>
      </c>
      <c r="AB491" s="14">
        <v>2.7173204026592099E-2</v>
      </c>
      <c r="AC491" s="14">
        <v>4.8608234847284701E-2</v>
      </c>
      <c r="AD491" s="14">
        <v>0</v>
      </c>
      <c r="AE491" s="14"/>
      <c r="AF491" s="14">
        <v>1.44564669934079E-2</v>
      </c>
      <c r="AG491" s="14">
        <v>1.8064611238862199E-2</v>
      </c>
      <c r="AH491" s="14">
        <v>0</v>
      </c>
      <c r="AI491" s="14">
        <v>1.6051630930762999E-2</v>
      </c>
      <c r="AJ491" s="14">
        <v>5.1116415804457603E-2</v>
      </c>
      <c r="AK491" s="14">
        <v>0.13631205750855399</v>
      </c>
      <c r="AL491" s="14"/>
      <c r="AM491" s="14">
        <v>7.1063887825326105E-2</v>
      </c>
      <c r="AN491" s="14">
        <v>3.5436757822776797E-2</v>
      </c>
      <c r="AO491" s="14">
        <v>1.6231052742380299E-2</v>
      </c>
      <c r="AP491" s="14">
        <v>0</v>
      </c>
      <c r="AQ491" s="14">
        <v>0</v>
      </c>
      <c r="AR491" s="14"/>
      <c r="AS491" s="14">
        <v>2.5002378866591801E-2</v>
      </c>
      <c r="AT491" s="14">
        <v>0.139030903254417</v>
      </c>
      <c r="AU491" s="14"/>
      <c r="AV491" s="14">
        <v>2.7082377131008899E-2</v>
      </c>
      <c r="AW491" s="14">
        <v>0</v>
      </c>
      <c r="AX491" s="14">
        <v>2.8255096265923499E-2</v>
      </c>
      <c r="AY491" s="14"/>
      <c r="AZ491" s="14">
        <v>2.0760206624886202E-2</v>
      </c>
      <c r="BA491" s="14">
        <v>0</v>
      </c>
      <c r="BB491" s="14">
        <v>2.9871167572413398E-2</v>
      </c>
      <c r="BC491" s="14"/>
      <c r="BD491" s="14">
        <v>3.6204897597928998E-2</v>
      </c>
      <c r="BE491" s="14">
        <v>1.6220863659852199E-2</v>
      </c>
      <c r="BF491" s="14"/>
      <c r="BG491" s="14">
        <v>3.00727190458445E-2</v>
      </c>
      <c r="BH491" s="14">
        <v>2.6025978595717199E-2</v>
      </c>
      <c r="BI491" s="14"/>
      <c r="BJ491" s="14">
        <v>4.26532047145535E-2</v>
      </c>
      <c r="BK491" s="14">
        <v>2.5666549298767601E-2</v>
      </c>
      <c r="BL491" s="14"/>
      <c r="BM491" s="14">
        <v>1.5228338308637301E-2</v>
      </c>
      <c r="BN491" s="14">
        <v>2.9775695695515199E-2</v>
      </c>
      <c r="BO491" s="14"/>
      <c r="BP491" s="14">
        <v>3.8129411687812302E-2</v>
      </c>
      <c r="BQ491" s="14">
        <v>2.0454052693705101E-2</v>
      </c>
      <c r="BR491" s="14"/>
      <c r="BS491" s="14">
        <v>2.2023040982940899E-2</v>
      </c>
      <c r="BT491" s="14">
        <v>3.13284428530387E-2</v>
      </c>
      <c r="BU491" s="14"/>
      <c r="BV491" s="14">
        <v>0</v>
      </c>
      <c r="BW491" s="14">
        <v>2.96122793705445E-2</v>
      </c>
      <c r="BX491" s="14"/>
      <c r="BY491" s="14">
        <v>0</v>
      </c>
      <c r="BZ491" s="14">
        <v>3.1748968103338999E-2</v>
      </c>
      <c r="CA491" s="14"/>
      <c r="CB491" s="14">
        <v>2.2867754302923399E-2</v>
      </c>
      <c r="CC491" s="14">
        <v>3.1657784558179101E-2</v>
      </c>
    </row>
    <row r="492" spans="2:81" x14ac:dyDescent="0.3">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c r="BS492" s="14"/>
      <c r="BT492" s="14"/>
      <c r="BU492" s="14"/>
      <c r="BV492" s="14"/>
      <c r="BW492" s="14"/>
      <c r="BX492" s="14"/>
      <c r="BY492" s="14"/>
      <c r="BZ492" s="14"/>
      <c r="CA492" s="14"/>
      <c r="CB492" s="14"/>
      <c r="CC492" s="14"/>
    </row>
    <row r="493" spans="2:81" x14ac:dyDescent="0.3">
      <c r="B493" s="6" t="s">
        <v>285</v>
      </c>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c r="BT493" s="14"/>
      <c r="BU493" s="14"/>
      <c r="BV493" s="14"/>
      <c r="BW493" s="14"/>
      <c r="BX493" s="14"/>
      <c r="BY493" s="14"/>
      <c r="BZ493" s="14"/>
      <c r="CA493" s="14"/>
      <c r="CB493" s="14"/>
      <c r="CC493" s="14"/>
    </row>
    <row r="494" spans="2:81" x14ac:dyDescent="0.3">
      <c r="B494" s="24" t="s">
        <v>198</v>
      </c>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c r="AY494" s="14"/>
      <c r="AZ494" s="14"/>
      <c r="BA494" s="14"/>
      <c r="BB494" s="14"/>
      <c r="BC494" s="14"/>
      <c r="BD494" s="14"/>
      <c r="BE494" s="14"/>
      <c r="BF494" s="14"/>
      <c r="BG494" s="14"/>
      <c r="BH494" s="14"/>
      <c r="BI494" s="14"/>
      <c r="BJ494" s="14"/>
      <c r="BK494" s="14"/>
      <c r="BL494" s="14"/>
      <c r="BM494" s="14"/>
      <c r="BN494" s="14"/>
      <c r="BO494" s="14"/>
      <c r="BP494" s="14"/>
      <c r="BQ494" s="14"/>
      <c r="BR494" s="14"/>
      <c r="BS494" s="14"/>
      <c r="BT494" s="14"/>
      <c r="BU494" s="14"/>
      <c r="BV494" s="14"/>
      <c r="BW494" s="14"/>
      <c r="BX494" s="14"/>
      <c r="BY494" s="14"/>
      <c r="BZ494" s="14"/>
      <c r="CA494" s="14"/>
      <c r="CB494" s="14"/>
      <c r="CC494" s="14"/>
    </row>
    <row r="495" spans="2:81" x14ac:dyDescent="0.3">
      <c r="B495" t="s">
        <v>276</v>
      </c>
      <c r="C495" s="14">
        <v>0.102402024235914</v>
      </c>
      <c r="D495" s="14">
        <v>0.11843721699587099</v>
      </c>
      <c r="E495" s="14">
        <v>8.5538783573810895E-2</v>
      </c>
      <c r="F495" s="14"/>
      <c r="G495" s="14">
        <v>0.12583561052599301</v>
      </c>
      <c r="H495" s="14">
        <v>0.12952337221916799</v>
      </c>
      <c r="I495" s="14">
        <v>0.13606643404136901</v>
      </c>
      <c r="J495" s="14">
        <v>4.0425383402623298E-2</v>
      </c>
      <c r="K495" s="14">
        <v>7.7818114073954503E-2</v>
      </c>
      <c r="L495" s="14">
        <v>2.31785539341187E-2</v>
      </c>
      <c r="M495" s="14"/>
      <c r="N495" s="14">
        <v>0.16849674143718699</v>
      </c>
      <c r="O495" s="14">
        <v>4.21714179604376E-2</v>
      </c>
      <c r="P495" s="14">
        <v>3.94629692041557E-2</v>
      </c>
      <c r="Q495" s="14">
        <v>0.15694536357286001</v>
      </c>
      <c r="R495" s="14"/>
      <c r="S495" s="14">
        <v>0.149763142794099</v>
      </c>
      <c r="T495" s="14">
        <v>0.10688276268025899</v>
      </c>
      <c r="U495" s="14">
        <v>8.5924157102303195E-2</v>
      </c>
      <c r="V495" s="14">
        <v>7.1040707859032895E-2</v>
      </c>
      <c r="W495" s="14">
        <v>0.152844107035393</v>
      </c>
      <c r="X495" s="14">
        <v>7.4382103336960506E-2</v>
      </c>
      <c r="Y495" s="14">
        <v>7.8032339557797106E-2</v>
      </c>
      <c r="Z495" s="14">
        <v>4.0949555549218399E-2</v>
      </c>
      <c r="AA495" s="14">
        <v>0.101637695520718</v>
      </c>
      <c r="AB495" s="14">
        <v>9.8722295245771696E-2</v>
      </c>
      <c r="AC495" s="14">
        <v>0.10062151477888</v>
      </c>
      <c r="AD495" s="14">
        <v>0</v>
      </c>
      <c r="AE495" s="14"/>
      <c r="AF495" s="14">
        <v>0.16024347730201799</v>
      </c>
      <c r="AG495" s="14">
        <v>5.1891866637705099E-2</v>
      </c>
      <c r="AH495" s="14">
        <v>7.6122185623850994E-2</v>
      </c>
      <c r="AI495" s="14">
        <v>0.10011507363612</v>
      </c>
      <c r="AJ495" s="14">
        <v>0</v>
      </c>
      <c r="AK495" s="14">
        <v>0.13201158347121</v>
      </c>
      <c r="AL495" s="14"/>
      <c r="AM495" s="14">
        <v>0.10953349350884101</v>
      </c>
      <c r="AN495" s="14">
        <v>2.3696079616907499E-2</v>
      </c>
      <c r="AO495" s="14">
        <v>0.13030522261183899</v>
      </c>
      <c r="AP495" s="14">
        <v>0.11441921945542401</v>
      </c>
      <c r="AQ495" s="14">
        <v>0.38989480611081001</v>
      </c>
      <c r="AR495" s="14"/>
      <c r="AS495" s="14">
        <v>0.104268949758707</v>
      </c>
      <c r="AT495" s="14">
        <v>0</v>
      </c>
      <c r="AU495" s="14"/>
      <c r="AV495" s="14">
        <v>0.174424655191491</v>
      </c>
      <c r="AW495" s="14">
        <v>0.16469169418101401</v>
      </c>
      <c r="AX495" s="14">
        <v>1.21021936563797E-2</v>
      </c>
      <c r="AY495" s="14"/>
      <c r="AZ495" s="14">
        <v>0.420905108011216</v>
      </c>
      <c r="BA495" s="14">
        <v>0.15047539291050499</v>
      </c>
      <c r="BB495" s="14">
        <v>7.5060414007078594E-2</v>
      </c>
      <c r="BC495" s="14"/>
      <c r="BD495" s="14">
        <v>0.11147983572296601</v>
      </c>
      <c r="BE495" s="14">
        <v>9.1676944792789303E-2</v>
      </c>
      <c r="BF495" s="14"/>
      <c r="BG495" s="14">
        <v>0.12041536253799499</v>
      </c>
      <c r="BH495" s="14">
        <v>9.6346944763699302E-2</v>
      </c>
      <c r="BI495" s="14"/>
      <c r="BJ495" s="14">
        <v>0.14576620208535099</v>
      </c>
      <c r="BK495" s="14">
        <v>9.2095437909009495E-2</v>
      </c>
      <c r="BL495" s="14"/>
      <c r="BM495" s="14">
        <v>0.112688720653613</v>
      </c>
      <c r="BN495" s="14">
        <v>9.92161378889347E-2</v>
      </c>
      <c r="BO495" s="14"/>
      <c r="BP495" s="14">
        <v>8.2865865774881295E-2</v>
      </c>
      <c r="BQ495" s="14">
        <v>0.108761494084233</v>
      </c>
      <c r="BR495" s="14"/>
      <c r="BS495" s="14">
        <v>0.13790644257323401</v>
      </c>
      <c r="BT495" s="14">
        <v>7.2106327598831496E-2</v>
      </c>
      <c r="BU495" s="14"/>
      <c r="BV495" s="14">
        <v>0.10274926122193399</v>
      </c>
      <c r="BW495" s="14">
        <v>0.15002176445443699</v>
      </c>
      <c r="BX495" s="14"/>
      <c r="BY495" s="14">
        <v>0.16453986539267701</v>
      </c>
      <c r="BZ495" s="14">
        <v>9.3992828126239797E-2</v>
      </c>
      <c r="CA495" s="14"/>
      <c r="CB495" s="14">
        <v>0.100735116865848</v>
      </c>
      <c r="CC495" s="14">
        <v>0.108491906444245</v>
      </c>
    </row>
    <row r="496" spans="2:81" x14ac:dyDescent="0.3">
      <c r="B496" t="s">
        <v>277</v>
      </c>
      <c r="C496" s="14">
        <v>0.22895869893065399</v>
      </c>
      <c r="D496" s="14">
        <v>0.21787196790439001</v>
      </c>
      <c r="E496" s="14">
        <v>0.242232126959808</v>
      </c>
      <c r="F496" s="14"/>
      <c r="G496" s="14">
        <v>0.241819913603119</v>
      </c>
      <c r="H496" s="14">
        <v>0.23214278075035799</v>
      </c>
      <c r="I496" s="14">
        <v>0.25133710677568499</v>
      </c>
      <c r="J496" s="14">
        <v>0.18383747104162301</v>
      </c>
      <c r="K496" s="14">
        <v>0.158013139895782</v>
      </c>
      <c r="L496" s="14">
        <v>0.26592231998510502</v>
      </c>
      <c r="M496" s="14"/>
      <c r="N496" s="14">
        <v>0.191466351162492</v>
      </c>
      <c r="O496" s="14">
        <v>0.323802123504075</v>
      </c>
      <c r="P496" s="14">
        <v>0.257335212857222</v>
      </c>
      <c r="Q496" s="14">
        <v>0.13572549520666</v>
      </c>
      <c r="R496" s="14"/>
      <c r="S496" s="14">
        <v>0.243198292195347</v>
      </c>
      <c r="T496" s="14">
        <v>0.209017884847784</v>
      </c>
      <c r="U496" s="14">
        <v>0.142600677964762</v>
      </c>
      <c r="V496" s="14">
        <v>0.241930538592314</v>
      </c>
      <c r="W496" s="14">
        <v>0.24085678607083399</v>
      </c>
      <c r="X496" s="14">
        <v>0.29239881628212999</v>
      </c>
      <c r="Y496" s="14">
        <v>0.28473104633094698</v>
      </c>
      <c r="Z496" s="14">
        <v>0.15891660227791199</v>
      </c>
      <c r="AA496" s="14">
        <v>0.26881516176617298</v>
      </c>
      <c r="AB496" s="14">
        <v>0.15015949402099299</v>
      </c>
      <c r="AC496" s="14">
        <v>0.25194720427188699</v>
      </c>
      <c r="AD496" s="14">
        <v>0.313218627565648</v>
      </c>
      <c r="AE496" s="14"/>
      <c r="AF496" s="14">
        <v>0.22481749262394099</v>
      </c>
      <c r="AG496" s="14">
        <v>0.30159850324273901</v>
      </c>
      <c r="AH496" s="14">
        <v>0.20528177004056999</v>
      </c>
      <c r="AI496" s="14">
        <v>0.25898164491021702</v>
      </c>
      <c r="AJ496" s="14">
        <v>0.257002720574044</v>
      </c>
      <c r="AK496" s="14">
        <v>0.163594476043291</v>
      </c>
      <c r="AL496" s="14"/>
      <c r="AM496" s="14">
        <v>0.21219183537084199</v>
      </c>
      <c r="AN496" s="14">
        <v>0.22255083731969399</v>
      </c>
      <c r="AO496" s="14">
        <v>0.25322917829971198</v>
      </c>
      <c r="AP496" s="14">
        <v>0.270998580971897</v>
      </c>
      <c r="AQ496" s="14">
        <v>0.21788097306183099</v>
      </c>
      <c r="AR496" s="14"/>
      <c r="AS496" s="14">
        <v>0.22817973126774599</v>
      </c>
      <c r="AT496" s="14">
        <v>0.271685558959189</v>
      </c>
      <c r="AU496" s="14"/>
      <c r="AV496" s="14">
        <v>0.36451975857687002</v>
      </c>
      <c r="AW496" s="14">
        <v>0.32159324987633398</v>
      </c>
      <c r="AX496" s="14">
        <v>7.1596667721230994E-2</v>
      </c>
      <c r="AY496" s="14"/>
      <c r="AZ496" s="14">
        <v>0.382394417399544</v>
      </c>
      <c r="BA496" s="14">
        <v>0.494508019410769</v>
      </c>
      <c r="BB496" s="14">
        <v>0.25276684842616098</v>
      </c>
      <c r="BC496" s="14"/>
      <c r="BD496" s="14">
        <v>0.21719518675838001</v>
      </c>
      <c r="BE496" s="14">
        <v>0.242856828756081</v>
      </c>
      <c r="BF496" s="14"/>
      <c r="BG496" s="14">
        <v>0.24669146163061001</v>
      </c>
      <c r="BH496" s="14">
        <v>0.222997933324106</v>
      </c>
      <c r="BI496" s="14"/>
      <c r="BJ496" s="14">
        <v>0.17352289395578699</v>
      </c>
      <c r="BK496" s="14">
        <v>0.23932962396721399</v>
      </c>
      <c r="BL496" s="14"/>
      <c r="BM496" s="14">
        <v>0.18252720978686801</v>
      </c>
      <c r="BN496" s="14">
        <v>0.23916814897990901</v>
      </c>
      <c r="BO496" s="14"/>
      <c r="BP496" s="14">
        <v>0.21642326320841401</v>
      </c>
      <c r="BQ496" s="14">
        <v>0.240676123929188</v>
      </c>
      <c r="BR496" s="14"/>
      <c r="BS496" s="14">
        <v>0.22701341727718499</v>
      </c>
      <c r="BT496" s="14">
        <v>0.23061859551837599</v>
      </c>
      <c r="BU496" s="14"/>
      <c r="BV496" s="14">
        <v>0.27132433954200202</v>
      </c>
      <c r="BW496" s="14">
        <v>0.211743675350865</v>
      </c>
      <c r="BX496" s="14"/>
      <c r="BY496" s="14">
        <v>0.23544053113348701</v>
      </c>
      <c r="BZ496" s="14">
        <v>0.225850193416507</v>
      </c>
      <c r="CA496" s="14"/>
      <c r="CB496" s="14">
        <v>0.22300367946694799</v>
      </c>
      <c r="CC496" s="14">
        <v>0.22236411348249899</v>
      </c>
    </row>
    <row r="497" spans="2:81" x14ac:dyDescent="0.3">
      <c r="B497" t="s">
        <v>278</v>
      </c>
      <c r="C497" s="14">
        <v>0.15419787502524299</v>
      </c>
      <c r="D497" s="14">
        <v>0.17286697674774401</v>
      </c>
      <c r="E497" s="14">
        <v>0.134753052626539</v>
      </c>
      <c r="F497" s="14"/>
      <c r="G497" s="14">
        <v>0.13937711336381201</v>
      </c>
      <c r="H497" s="14">
        <v>0.19150643836845799</v>
      </c>
      <c r="I497" s="14">
        <v>0.13262050757111599</v>
      </c>
      <c r="J497" s="14">
        <v>9.8287615791338101E-2</v>
      </c>
      <c r="K497" s="14">
        <v>0.23259227709048499</v>
      </c>
      <c r="L497" s="14">
        <v>0.144699248205855</v>
      </c>
      <c r="M497" s="14"/>
      <c r="N497" s="14">
        <v>0.18211044376389399</v>
      </c>
      <c r="O497" s="14">
        <v>0.122999450830261</v>
      </c>
      <c r="P497" s="14">
        <v>0.15749503283048999</v>
      </c>
      <c r="Q497" s="14">
        <v>0.152057702361657</v>
      </c>
      <c r="R497" s="14"/>
      <c r="S497" s="14">
        <v>0.22682385683964301</v>
      </c>
      <c r="T497" s="14">
        <v>0.187198693288154</v>
      </c>
      <c r="U497" s="14">
        <v>0.29850494723030702</v>
      </c>
      <c r="V497" s="14">
        <v>0.102613660297298</v>
      </c>
      <c r="W497" s="14">
        <v>0.210815076518301</v>
      </c>
      <c r="X497" s="14">
        <v>6.8486920794780998E-2</v>
      </c>
      <c r="Y497" s="14">
        <v>0.159756147512462</v>
      </c>
      <c r="Z497" s="14">
        <v>0.10596106720124</v>
      </c>
      <c r="AA497" s="14">
        <v>8.24739855006036E-2</v>
      </c>
      <c r="AB497" s="14">
        <v>0.109663632655811</v>
      </c>
      <c r="AC497" s="14">
        <v>4.88723511288554E-2</v>
      </c>
      <c r="AD497" s="14">
        <v>0</v>
      </c>
      <c r="AE497" s="14"/>
      <c r="AF497" s="14">
        <v>0.24298034279724401</v>
      </c>
      <c r="AG497" s="14">
        <v>0.125200015460118</v>
      </c>
      <c r="AH497" s="14">
        <v>5.5587545696607003E-2</v>
      </c>
      <c r="AI497" s="14">
        <v>0.105236805676741</v>
      </c>
      <c r="AJ497" s="14">
        <v>0.19929428918209199</v>
      </c>
      <c r="AK497" s="14">
        <v>3.1762925744541301E-2</v>
      </c>
      <c r="AL497" s="14"/>
      <c r="AM497" s="14">
        <v>0.16041661212745401</v>
      </c>
      <c r="AN497" s="14">
        <v>0.17781913703278801</v>
      </c>
      <c r="AO497" s="14">
        <v>0.13847054322157801</v>
      </c>
      <c r="AP497" s="14">
        <v>8.8034672902284603E-2</v>
      </c>
      <c r="AQ497" s="14">
        <v>0.30780491090795797</v>
      </c>
      <c r="AR497" s="14"/>
      <c r="AS497" s="14">
        <v>0.157009108012022</v>
      </c>
      <c r="AT497" s="14">
        <v>0</v>
      </c>
      <c r="AU497" s="14"/>
      <c r="AV497" s="14">
        <v>0.205437874783854</v>
      </c>
      <c r="AW497" s="14">
        <v>0.270278996907864</v>
      </c>
      <c r="AX497" s="14">
        <v>7.3833306281663097E-2</v>
      </c>
      <c r="AY497" s="14"/>
      <c r="AZ497" s="14">
        <v>0.11557254025960199</v>
      </c>
      <c r="BA497" s="14">
        <v>0.166136867164875</v>
      </c>
      <c r="BB497" s="14">
        <v>0.28426575628323802</v>
      </c>
      <c r="BC497" s="14"/>
      <c r="BD497" s="14">
        <v>0.17843672755815099</v>
      </c>
      <c r="BE497" s="14">
        <v>0.12556061819341399</v>
      </c>
      <c r="BF497" s="14"/>
      <c r="BG497" s="14">
        <v>0.22305979517230201</v>
      </c>
      <c r="BH497" s="14">
        <v>0.131050338899105</v>
      </c>
      <c r="BI497" s="14"/>
      <c r="BJ497" s="14">
        <v>0.237931681772861</v>
      </c>
      <c r="BK497" s="14">
        <v>0.14389081177638699</v>
      </c>
      <c r="BL497" s="14"/>
      <c r="BM497" s="14">
        <v>0.186556409986644</v>
      </c>
      <c r="BN497" s="14">
        <v>0.15074474552234701</v>
      </c>
      <c r="BO497" s="14"/>
      <c r="BP497" s="14">
        <v>0.13189831434618299</v>
      </c>
      <c r="BQ497" s="14">
        <v>0.166844839702011</v>
      </c>
      <c r="BR497" s="14"/>
      <c r="BS497" s="14">
        <v>0.16740548063136501</v>
      </c>
      <c r="BT497" s="14">
        <v>0.14292790831451599</v>
      </c>
      <c r="BU497" s="14"/>
      <c r="BV497" s="14">
        <v>0.223992849277664</v>
      </c>
      <c r="BW497" s="14">
        <v>0.147905220394069</v>
      </c>
      <c r="BX497" s="14"/>
      <c r="BY497" s="14">
        <v>0.15771344950082999</v>
      </c>
      <c r="BZ497" s="14">
        <v>0.15588772276759799</v>
      </c>
      <c r="CA497" s="14"/>
      <c r="CB497" s="14">
        <v>0.15095291426400201</v>
      </c>
      <c r="CC497" s="14">
        <v>0.15359367593512699</v>
      </c>
    </row>
    <row r="498" spans="2:81" x14ac:dyDescent="0.3">
      <c r="B498" t="s">
        <v>279</v>
      </c>
      <c r="C498" s="14">
        <v>0.15194815635731099</v>
      </c>
      <c r="D498" s="14">
        <v>0.13892517617411801</v>
      </c>
      <c r="E498" s="14">
        <v>0.16690970857846399</v>
      </c>
      <c r="F498" s="14"/>
      <c r="G498" s="14">
        <v>9.8687725747336905E-2</v>
      </c>
      <c r="H498" s="14">
        <v>0.11858911030052401</v>
      </c>
      <c r="I498" s="14">
        <v>0.183065361814504</v>
      </c>
      <c r="J498" s="14">
        <v>0.20454881702682201</v>
      </c>
      <c r="K498" s="14">
        <v>0.253375416697176</v>
      </c>
      <c r="L498" s="14">
        <v>0.14351727120784899</v>
      </c>
      <c r="M498" s="14"/>
      <c r="N498" s="14">
        <v>0.16424723191434701</v>
      </c>
      <c r="O498" s="14">
        <v>0.140852706811497</v>
      </c>
      <c r="P498" s="14">
        <v>0.118665196630399</v>
      </c>
      <c r="Q498" s="14">
        <v>0.18697110231778699</v>
      </c>
      <c r="R498" s="14"/>
      <c r="S498" s="14">
        <v>9.0729559520271799E-2</v>
      </c>
      <c r="T498" s="14">
        <v>0.21467595157313801</v>
      </c>
      <c r="U498" s="14">
        <v>0.11413234666536599</v>
      </c>
      <c r="V498" s="14">
        <v>0.12027372683193401</v>
      </c>
      <c r="W498" s="14">
        <v>0.174921738655442</v>
      </c>
      <c r="X498" s="14">
        <v>0.16033237571606099</v>
      </c>
      <c r="Y498" s="14">
        <v>8.3271454064435396E-2</v>
      </c>
      <c r="Z498" s="14">
        <v>0.26851366485350098</v>
      </c>
      <c r="AA498" s="14">
        <v>0.143867500246423</v>
      </c>
      <c r="AB498" s="14">
        <v>0.13664784374497499</v>
      </c>
      <c r="AC498" s="14">
        <v>0.294268152969764</v>
      </c>
      <c r="AD498" s="14">
        <v>0.686781372434352</v>
      </c>
      <c r="AE498" s="14"/>
      <c r="AF498" s="14">
        <v>0.133722155796412</v>
      </c>
      <c r="AG498" s="14">
        <v>0.21777052289573001</v>
      </c>
      <c r="AH498" s="14">
        <v>8.6748111232416894E-2</v>
      </c>
      <c r="AI498" s="14">
        <v>0.15436129219056</v>
      </c>
      <c r="AJ498" s="14">
        <v>0.11495500041529701</v>
      </c>
      <c r="AK498" s="14">
        <v>9.5579607383155296E-2</v>
      </c>
      <c r="AL498" s="14"/>
      <c r="AM498" s="14">
        <v>0.151250081909337</v>
      </c>
      <c r="AN498" s="14">
        <v>0.149114608548507</v>
      </c>
      <c r="AO498" s="14">
        <v>0.185870546411528</v>
      </c>
      <c r="AP498" s="14">
        <v>0.122097434222726</v>
      </c>
      <c r="AQ498" s="14">
        <v>0</v>
      </c>
      <c r="AR498" s="14"/>
      <c r="AS498" s="14">
        <v>0.14927474462714399</v>
      </c>
      <c r="AT498" s="14">
        <v>0.29858644987406302</v>
      </c>
      <c r="AU498" s="14"/>
      <c r="AV498" s="14">
        <v>0.23130728935835801</v>
      </c>
      <c r="AW498" s="14">
        <v>0.118139280579226</v>
      </c>
      <c r="AX498" s="14">
        <v>8.4902605447551793E-2</v>
      </c>
      <c r="AY498" s="14"/>
      <c r="AZ498" s="14">
        <v>8.1127934329638302E-2</v>
      </c>
      <c r="BA498" s="14">
        <v>0.14787498482727801</v>
      </c>
      <c r="BB498" s="14">
        <v>0.33222459441773999</v>
      </c>
      <c r="BC498" s="14"/>
      <c r="BD498" s="14">
        <v>0.15216274816091599</v>
      </c>
      <c r="BE498" s="14">
        <v>0.15169462452920601</v>
      </c>
      <c r="BF498" s="14"/>
      <c r="BG498" s="14">
        <v>8.5780867838226499E-2</v>
      </c>
      <c r="BH498" s="14">
        <v>0.174189907648783</v>
      </c>
      <c r="BI498" s="14"/>
      <c r="BJ498" s="14">
        <v>0.10658851413161501</v>
      </c>
      <c r="BK498" s="14">
        <v>0.15995430503022701</v>
      </c>
      <c r="BL498" s="14"/>
      <c r="BM498" s="14">
        <v>0.14107985759202399</v>
      </c>
      <c r="BN498" s="14">
        <v>0.15670302723888599</v>
      </c>
      <c r="BO498" s="14"/>
      <c r="BP498" s="14">
        <v>0.20201552573032799</v>
      </c>
      <c r="BQ498" s="14">
        <v>0.12870592386648</v>
      </c>
      <c r="BR498" s="14"/>
      <c r="BS498" s="14">
        <v>0.123203605407331</v>
      </c>
      <c r="BT498" s="14">
        <v>0.176475700711824</v>
      </c>
      <c r="BU498" s="14"/>
      <c r="BV498" s="14">
        <v>0.13858393581638101</v>
      </c>
      <c r="BW498" s="14">
        <v>0.117903474783008</v>
      </c>
      <c r="BX498" s="14"/>
      <c r="BY498" s="14">
        <v>0.152433861330696</v>
      </c>
      <c r="BZ498" s="14">
        <v>0.14822329835158199</v>
      </c>
      <c r="CA498" s="14"/>
      <c r="CB498" s="14">
        <v>0.16579451505634701</v>
      </c>
      <c r="CC498" s="14">
        <v>0.13897441965785001</v>
      </c>
    </row>
    <row r="499" spans="2:81" x14ac:dyDescent="0.3">
      <c r="B499" t="s">
        <v>280</v>
      </c>
      <c r="C499" s="14">
        <v>0.34465380808232998</v>
      </c>
      <c r="D499" s="14">
        <v>0.34207113297529002</v>
      </c>
      <c r="E499" s="14">
        <v>0.34392966988294699</v>
      </c>
      <c r="F499" s="14"/>
      <c r="G499" s="14">
        <v>0.38502705017914302</v>
      </c>
      <c r="H499" s="14">
        <v>0.28386260048237799</v>
      </c>
      <c r="I499" s="14">
        <v>0.26868006912290299</v>
      </c>
      <c r="J499" s="14">
        <v>0.47290071273759399</v>
      </c>
      <c r="K499" s="14">
        <v>0.278201052242602</v>
      </c>
      <c r="L499" s="14">
        <v>0.42268260666707202</v>
      </c>
      <c r="M499" s="14"/>
      <c r="N499" s="14">
        <v>0.29367923172207999</v>
      </c>
      <c r="O499" s="14">
        <v>0.34934893097742198</v>
      </c>
      <c r="P499" s="14">
        <v>0.39655772113498999</v>
      </c>
      <c r="Q499" s="14">
        <v>0.34646025849860401</v>
      </c>
      <c r="R499" s="14"/>
      <c r="S499" s="14">
        <v>0.28948514865063901</v>
      </c>
      <c r="T499" s="14">
        <v>0.23030978751817799</v>
      </c>
      <c r="U499" s="14">
        <v>0.358837871037261</v>
      </c>
      <c r="V499" s="14">
        <v>0.464141366419421</v>
      </c>
      <c r="W499" s="14">
        <v>0.184079194094004</v>
      </c>
      <c r="X499" s="14">
        <v>0.36737713365504499</v>
      </c>
      <c r="Y499" s="14">
        <v>0.39420901253435903</v>
      </c>
      <c r="Z499" s="14">
        <v>0.42565911011812901</v>
      </c>
      <c r="AA499" s="14">
        <v>0.40320565696608401</v>
      </c>
      <c r="AB499" s="14">
        <v>0.42209066374228998</v>
      </c>
      <c r="AC499" s="14">
        <v>0.30429077685061301</v>
      </c>
      <c r="AD499" s="14">
        <v>0</v>
      </c>
      <c r="AE499" s="14"/>
      <c r="AF499" s="14">
        <v>0.22210657012082399</v>
      </c>
      <c r="AG499" s="14">
        <v>0.30353909176370902</v>
      </c>
      <c r="AH499" s="14">
        <v>0.57626038740655505</v>
      </c>
      <c r="AI499" s="14">
        <v>0.36493371531181801</v>
      </c>
      <c r="AJ499" s="14">
        <v>0.42874798982856699</v>
      </c>
      <c r="AK499" s="14">
        <v>0.50916740760899004</v>
      </c>
      <c r="AL499" s="14"/>
      <c r="AM499" s="14">
        <v>0.33793921094590901</v>
      </c>
      <c r="AN499" s="14">
        <v>0.41462600596565102</v>
      </c>
      <c r="AO499" s="14">
        <v>0.265786741107917</v>
      </c>
      <c r="AP499" s="14">
        <v>0.404450092447669</v>
      </c>
      <c r="AQ499" s="14">
        <v>8.4419309919400998E-2</v>
      </c>
      <c r="AR499" s="14"/>
      <c r="AS499" s="14">
        <v>0.34310279222189</v>
      </c>
      <c r="AT499" s="14">
        <v>0.42972799116674798</v>
      </c>
      <c r="AU499" s="14"/>
      <c r="AV499" s="14">
        <v>1.8732215545706501E-2</v>
      </c>
      <c r="AW499" s="14">
        <v>9.9093945981976295E-2</v>
      </c>
      <c r="AX499" s="14">
        <v>0.72889402166663897</v>
      </c>
      <c r="AY499" s="14"/>
      <c r="AZ499" s="14">
        <v>0</v>
      </c>
      <c r="BA499" s="14">
        <v>0</v>
      </c>
      <c r="BB499" s="14">
        <v>5.5682386865782002E-2</v>
      </c>
      <c r="BC499" s="14"/>
      <c r="BD499" s="14">
        <v>0.31213996586944598</v>
      </c>
      <c r="BE499" s="14">
        <v>0.38306764177250902</v>
      </c>
      <c r="BF499" s="14"/>
      <c r="BG499" s="14">
        <v>0.29272304542747102</v>
      </c>
      <c r="BH499" s="14">
        <v>0.36211003355562699</v>
      </c>
      <c r="BI499" s="14"/>
      <c r="BJ499" s="14">
        <v>0.31309646093930399</v>
      </c>
      <c r="BK499" s="14">
        <v>0.34709152298634799</v>
      </c>
      <c r="BL499" s="14"/>
      <c r="BM499" s="14">
        <v>0.34401039155684698</v>
      </c>
      <c r="BN499" s="14">
        <v>0.33893257750545502</v>
      </c>
      <c r="BO499" s="14"/>
      <c r="BP499" s="14">
        <v>0.33604272574183403</v>
      </c>
      <c r="BQ499" s="14">
        <v>0.341026562591905</v>
      </c>
      <c r="BR499" s="14"/>
      <c r="BS499" s="14">
        <v>0.32208795101662502</v>
      </c>
      <c r="BT499" s="14">
        <v>0.36390911184546099</v>
      </c>
      <c r="BU499" s="14"/>
      <c r="BV499" s="14">
        <v>0.26334961414202002</v>
      </c>
      <c r="BW499" s="14">
        <v>0.34232944452236103</v>
      </c>
      <c r="BX499" s="14"/>
      <c r="BY499" s="14">
        <v>0.231885791872328</v>
      </c>
      <c r="BZ499" s="14">
        <v>0.36434482498665499</v>
      </c>
      <c r="CA499" s="14"/>
      <c r="CB499" s="14">
        <v>0.34834494713811498</v>
      </c>
      <c r="CC499" s="14">
        <v>0.35766810043994102</v>
      </c>
    </row>
    <row r="500" spans="2:81" x14ac:dyDescent="0.3">
      <c r="B500" t="s">
        <v>106</v>
      </c>
      <c r="C500" s="14">
        <v>1.7839437368548001E-2</v>
      </c>
      <c r="D500" s="14">
        <v>9.8275292025869106E-3</v>
      </c>
      <c r="E500" s="14">
        <v>2.66366583784312E-2</v>
      </c>
      <c r="F500" s="14"/>
      <c r="G500" s="14">
        <v>9.2525865805964998E-3</v>
      </c>
      <c r="H500" s="14">
        <v>4.4375697879114301E-2</v>
      </c>
      <c r="I500" s="14">
        <v>2.8230520674423099E-2</v>
      </c>
      <c r="J500" s="14">
        <v>0</v>
      </c>
      <c r="K500" s="14">
        <v>0</v>
      </c>
      <c r="L500" s="14">
        <v>0</v>
      </c>
      <c r="M500" s="14"/>
      <c r="N500" s="14">
        <v>0</v>
      </c>
      <c r="O500" s="14">
        <v>2.0825369916308699E-2</v>
      </c>
      <c r="P500" s="14">
        <v>3.0483867342742301E-2</v>
      </c>
      <c r="Q500" s="14">
        <v>2.1840078042433E-2</v>
      </c>
      <c r="R500" s="14"/>
      <c r="S500" s="14">
        <v>0</v>
      </c>
      <c r="T500" s="14">
        <v>5.1914920092486203E-2</v>
      </c>
      <c r="U500" s="14">
        <v>0</v>
      </c>
      <c r="V500" s="14">
        <v>0</v>
      </c>
      <c r="W500" s="14">
        <v>3.6483097626026098E-2</v>
      </c>
      <c r="X500" s="14">
        <v>3.7022650215022497E-2</v>
      </c>
      <c r="Y500" s="14">
        <v>0</v>
      </c>
      <c r="Z500" s="14">
        <v>0</v>
      </c>
      <c r="AA500" s="14">
        <v>0</v>
      </c>
      <c r="AB500" s="14">
        <v>8.2716070590159202E-2</v>
      </c>
      <c r="AC500" s="14">
        <v>0</v>
      </c>
      <c r="AD500" s="14">
        <v>0</v>
      </c>
      <c r="AE500" s="14"/>
      <c r="AF500" s="14">
        <v>1.61299613595615E-2</v>
      </c>
      <c r="AG500" s="14">
        <v>0</v>
      </c>
      <c r="AH500" s="14">
        <v>0</v>
      </c>
      <c r="AI500" s="14">
        <v>1.6371468274545199E-2</v>
      </c>
      <c r="AJ500" s="14">
        <v>0</v>
      </c>
      <c r="AK500" s="14">
        <v>6.7883999748812499E-2</v>
      </c>
      <c r="AL500" s="14"/>
      <c r="AM500" s="14">
        <v>2.86687661376165E-2</v>
      </c>
      <c r="AN500" s="14">
        <v>1.2193331516452299E-2</v>
      </c>
      <c r="AO500" s="14">
        <v>2.6337768347427098E-2</v>
      </c>
      <c r="AP500" s="14">
        <v>0</v>
      </c>
      <c r="AQ500" s="14">
        <v>0</v>
      </c>
      <c r="AR500" s="14"/>
      <c r="AS500" s="14">
        <v>1.8164674112490502E-2</v>
      </c>
      <c r="AT500" s="14">
        <v>0</v>
      </c>
      <c r="AU500" s="14"/>
      <c r="AV500" s="14">
        <v>5.5782065437199099E-3</v>
      </c>
      <c r="AW500" s="14">
        <v>2.6202832473585298E-2</v>
      </c>
      <c r="AX500" s="14">
        <v>2.8671205226535601E-2</v>
      </c>
      <c r="AY500" s="14"/>
      <c r="AZ500" s="14">
        <v>0</v>
      </c>
      <c r="BA500" s="14">
        <v>4.10047356865723E-2</v>
      </c>
      <c r="BB500" s="14">
        <v>0</v>
      </c>
      <c r="BC500" s="14"/>
      <c r="BD500" s="14">
        <v>2.85855359301408E-2</v>
      </c>
      <c r="BE500" s="14">
        <v>5.1433419560004299E-3</v>
      </c>
      <c r="BF500" s="14"/>
      <c r="BG500" s="14">
        <v>3.1329467393395399E-2</v>
      </c>
      <c r="BH500" s="14">
        <v>1.33048418086801E-2</v>
      </c>
      <c r="BI500" s="14"/>
      <c r="BJ500" s="14">
        <v>2.3094247115082799E-2</v>
      </c>
      <c r="BK500" s="14">
        <v>1.7638298330813599E-2</v>
      </c>
      <c r="BL500" s="14"/>
      <c r="BM500" s="14">
        <v>3.3137410424005302E-2</v>
      </c>
      <c r="BN500" s="14">
        <v>1.52353628644681E-2</v>
      </c>
      <c r="BO500" s="14"/>
      <c r="BP500" s="14">
        <v>3.0754305198360601E-2</v>
      </c>
      <c r="BQ500" s="14">
        <v>1.3985055826182801E-2</v>
      </c>
      <c r="BR500" s="14"/>
      <c r="BS500" s="14">
        <v>2.2383103094260299E-2</v>
      </c>
      <c r="BT500" s="14">
        <v>1.3962356010992201E-2</v>
      </c>
      <c r="BU500" s="14"/>
      <c r="BV500" s="14">
        <v>0</v>
      </c>
      <c r="BW500" s="14">
        <v>3.00964204952602E-2</v>
      </c>
      <c r="BX500" s="14"/>
      <c r="BY500" s="14">
        <v>5.79865007699812E-2</v>
      </c>
      <c r="BZ500" s="14">
        <v>1.1701132351418E-2</v>
      </c>
      <c r="CA500" s="14"/>
      <c r="CB500" s="14">
        <v>1.116882720874E-2</v>
      </c>
      <c r="CC500" s="14">
        <v>1.8907784040338299E-2</v>
      </c>
    </row>
    <row r="501" spans="2:81" x14ac:dyDescent="0.3">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c r="BT501" s="14"/>
      <c r="BU501" s="14"/>
      <c r="BV501" s="14"/>
      <c r="BW501" s="14"/>
      <c r="BX501" s="14"/>
      <c r="BY501" s="14"/>
      <c r="BZ501" s="14"/>
      <c r="CA501" s="14"/>
      <c r="CB501" s="14"/>
      <c r="CC501" s="14"/>
    </row>
    <row r="502" spans="2:81" x14ac:dyDescent="0.3">
      <c r="B502" s="6" t="s">
        <v>286</v>
      </c>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c r="BS502" s="14"/>
      <c r="BT502" s="14"/>
      <c r="BU502" s="14"/>
      <c r="BV502" s="14"/>
      <c r="BW502" s="14"/>
      <c r="BX502" s="14"/>
      <c r="BY502" s="14"/>
      <c r="BZ502" s="14"/>
      <c r="CA502" s="14"/>
      <c r="CB502" s="14"/>
      <c r="CC502" s="14"/>
    </row>
    <row r="503" spans="2:81" x14ac:dyDescent="0.3">
      <c r="B503" s="24" t="s">
        <v>198</v>
      </c>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c r="BT503" s="14"/>
      <c r="BU503" s="14"/>
      <c r="BV503" s="14"/>
      <c r="BW503" s="14"/>
      <c r="BX503" s="14"/>
      <c r="BY503" s="14"/>
      <c r="BZ503" s="14"/>
      <c r="CA503" s="14"/>
      <c r="CB503" s="14"/>
      <c r="CC503" s="14"/>
    </row>
    <row r="504" spans="2:81" x14ac:dyDescent="0.3">
      <c r="B504" t="s">
        <v>276</v>
      </c>
      <c r="C504" s="14">
        <v>9.1895153806539606E-2</v>
      </c>
      <c r="D504" s="14">
        <v>0.108289921177024</v>
      </c>
      <c r="E504" s="14">
        <v>7.4584826239372598E-2</v>
      </c>
      <c r="F504" s="14"/>
      <c r="G504" s="14">
        <v>0.126270169211531</v>
      </c>
      <c r="H504" s="14">
        <v>0.120261904155431</v>
      </c>
      <c r="I504" s="14">
        <v>0.119899723783072</v>
      </c>
      <c r="J504" s="14">
        <v>1.9164514502510398E-2</v>
      </c>
      <c r="K504" s="14">
        <v>7.4919836491516595E-2</v>
      </c>
      <c r="L504" s="14">
        <v>0</v>
      </c>
      <c r="M504" s="14"/>
      <c r="N504" s="14">
        <v>0.117188939307173</v>
      </c>
      <c r="O504" s="14">
        <v>4.0047250465288703E-2</v>
      </c>
      <c r="P504" s="14">
        <v>9.8724508627029695E-2</v>
      </c>
      <c r="Q504" s="14">
        <v>0.109130726745938</v>
      </c>
      <c r="R504" s="14"/>
      <c r="S504" s="14">
        <v>0.12882692551969499</v>
      </c>
      <c r="T504" s="14">
        <v>0.10500642600058099</v>
      </c>
      <c r="U504" s="14">
        <v>8.8880727759189496E-2</v>
      </c>
      <c r="V504" s="14">
        <v>2.5744860297489701E-2</v>
      </c>
      <c r="W504" s="14">
        <v>7.2536541923600803E-2</v>
      </c>
      <c r="X504" s="14">
        <v>0.106138207604438</v>
      </c>
      <c r="Y504" s="14">
        <v>0.11737971647588601</v>
      </c>
      <c r="Z504" s="14">
        <v>9.4381578543196398E-2</v>
      </c>
      <c r="AA504" s="14">
        <v>9.58381109249163E-2</v>
      </c>
      <c r="AB504" s="14">
        <v>4.80021775573806E-2</v>
      </c>
      <c r="AC504" s="14">
        <v>0.149417466669478</v>
      </c>
      <c r="AD504" s="14">
        <v>0</v>
      </c>
      <c r="AE504" s="14"/>
      <c r="AF504" s="14">
        <v>0.14809578142140001</v>
      </c>
      <c r="AG504" s="14">
        <v>6.9264006491061195E-2</v>
      </c>
      <c r="AH504" s="14">
        <v>0.11511847399109899</v>
      </c>
      <c r="AI504" s="14">
        <v>1.58943016726577E-2</v>
      </c>
      <c r="AJ504" s="14">
        <v>6.6737703326444006E-2</v>
      </c>
      <c r="AK504" s="14">
        <v>9.5645938054288102E-2</v>
      </c>
      <c r="AL504" s="14"/>
      <c r="AM504" s="14">
        <v>9.3726968333843294E-2</v>
      </c>
      <c r="AN504" s="14">
        <v>3.6366298166659899E-2</v>
      </c>
      <c r="AO504" s="14">
        <v>0.11848845057735601</v>
      </c>
      <c r="AP504" s="14">
        <v>7.4006916045590704E-2</v>
      </c>
      <c r="AQ504" s="14">
        <v>0.48258610757632903</v>
      </c>
      <c r="AR504" s="14"/>
      <c r="AS504" s="14">
        <v>9.1152053707123495E-2</v>
      </c>
      <c r="AT504" s="14">
        <v>0.132654655704772</v>
      </c>
      <c r="AU504" s="14"/>
      <c r="AV504" s="14">
        <v>0.15388097407760201</v>
      </c>
      <c r="AW504" s="14">
        <v>0.18622608951976199</v>
      </c>
      <c r="AX504" s="14">
        <v>9.7142829655728E-3</v>
      </c>
      <c r="AY504" s="14"/>
      <c r="AZ504" s="14">
        <v>0.25053331934136303</v>
      </c>
      <c r="BA504" s="14">
        <v>0.22467763137975999</v>
      </c>
      <c r="BB504" s="14">
        <v>7.2244054121878398E-2</v>
      </c>
      <c r="BC504" s="14"/>
      <c r="BD504" s="14">
        <v>0.100292982725943</v>
      </c>
      <c r="BE504" s="14">
        <v>8.1973447188282603E-2</v>
      </c>
      <c r="BF504" s="14"/>
      <c r="BG504" s="14">
        <v>0.12901274265578699</v>
      </c>
      <c r="BH504" s="14">
        <v>7.9418291021298798E-2</v>
      </c>
      <c r="BI504" s="14"/>
      <c r="BJ504" s="14">
        <v>0.12637748204021901</v>
      </c>
      <c r="BK504" s="14">
        <v>8.2625825284048701E-2</v>
      </c>
      <c r="BL504" s="14"/>
      <c r="BM504" s="14">
        <v>9.8267624857174607E-2</v>
      </c>
      <c r="BN504" s="14">
        <v>9.2300815889686E-2</v>
      </c>
      <c r="BO504" s="14"/>
      <c r="BP504" s="14">
        <v>7.5743763928297098E-2</v>
      </c>
      <c r="BQ504" s="14">
        <v>0.100414320684654</v>
      </c>
      <c r="BR504" s="14"/>
      <c r="BS504" s="14">
        <v>0.13524909822614101</v>
      </c>
      <c r="BT504" s="14">
        <v>5.49015059828101E-2</v>
      </c>
      <c r="BU504" s="14"/>
      <c r="BV504" s="14">
        <v>0.114386994692964</v>
      </c>
      <c r="BW504" s="14">
        <v>0.14243827237801199</v>
      </c>
      <c r="BX504" s="14"/>
      <c r="BY504" s="14">
        <v>0.18465258685838301</v>
      </c>
      <c r="BZ504" s="14">
        <v>7.8452490573427902E-2</v>
      </c>
      <c r="CA504" s="14"/>
      <c r="CB504" s="14">
        <v>5.6597305451750797E-2</v>
      </c>
      <c r="CC504" s="14">
        <v>0.119858366305599</v>
      </c>
    </row>
    <row r="505" spans="2:81" x14ac:dyDescent="0.3">
      <c r="B505" t="s">
        <v>277</v>
      </c>
      <c r="C505" s="14">
        <v>0.15772644967022201</v>
      </c>
      <c r="D505" s="14">
        <v>0.16241693996100201</v>
      </c>
      <c r="E505" s="14">
        <v>0.15348179221491501</v>
      </c>
      <c r="F505" s="14"/>
      <c r="G505" s="14">
        <v>0.14983011122217599</v>
      </c>
      <c r="H505" s="14">
        <v>0.22961622827522801</v>
      </c>
      <c r="I505" s="14">
        <v>0.23104371943201499</v>
      </c>
      <c r="J505" s="14">
        <v>0.104424316224868</v>
      </c>
      <c r="K505" s="14">
        <v>7.9962772110992494E-2</v>
      </c>
      <c r="L505" s="14">
        <v>2.46384868400269E-2</v>
      </c>
      <c r="M505" s="14"/>
      <c r="N505" s="14">
        <v>0.18946530077565599</v>
      </c>
      <c r="O505" s="14">
        <v>0.22272785687546001</v>
      </c>
      <c r="P505" s="14">
        <v>0.13806720050827501</v>
      </c>
      <c r="Q505" s="14">
        <v>7.8504852862948199E-2</v>
      </c>
      <c r="R505" s="14"/>
      <c r="S505" s="14">
        <v>0.19314050219986401</v>
      </c>
      <c r="T505" s="14">
        <v>0.15373469518645799</v>
      </c>
      <c r="U505" s="14">
        <v>0.14782569119487299</v>
      </c>
      <c r="V505" s="14">
        <v>0.10803649166969</v>
      </c>
      <c r="W505" s="14">
        <v>0.17043703173131799</v>
      </c>
      <c r="X505" s="14">
        <v>0.29915401042934903</v>
      </c>
      <c r="Y505" s="14">
        <v>0.119001896882434</v>
      </c>
      <c r="Z505" s="14">
        <v>5.2529044207261802E-2</v>
      </c>
      <c r="AA505" s="14">
        <v>0.193414977688142</v>
      </c>
      <c r="AB505" s="14">
        <v>2.1910906296417201E-2</v>
      </c>
      <c r="AC505" s="14">
        <v>0.14740298287445899</v>
      </c>
      <c r="AD505" s="14">
        <v>0.65450350002949198</v>
      </c>
      <c r="AE505" s="14"/>
      <c r="AF505" s="14">
        <v>0.24410980134982199</v>
      </c>
      <c r="AG505" s="14">
        <v>0.15948324726480501</v>
      </c>
      <c r="AH505" s="14">
        <v>0.13910918494809599</v>
      </c>
      <c r="AI505" s="14">
        <v>0.16754923666111499</v>
      </c>
      <c r="AJ505" s="14">
        <v>8.0524191218379601E-2</v>
      </c>
      <c r="AK505" s="14">
        <v>3.1333782884021E-2</v>
      </c>
      <c r="AL505" s="14"/>
      <c r="AM505" s="14">
        <v>0.121809847148853</v>
      </c>
      <c r="AN505" s="14">
        <v>0.126749391345926</v>
      </c>
      <c r="AO505" s="14">
        <v>0.1392210890891</v>
      </c>
      <c r="AP505" s="14">
        <v>0.26492277684626298</v>
      </c>
      <c r="AQ505" s="14">
        <v>0.16943970211152601</v>
      </c>
      <c r="AR505" s="14"/>
      <c r="AS505" s="14">
        <v>0.16060201328047299</v>
      </c>
      <c r="AT505" s="14">
        <v>0</v>
      </c>
      <c r="AU505" s="14"/>
      <c r="AV505" s="14">
        <v>0.224410024621192</v>
      </c>
      <c r="AW505" s="14">
        <v>0.25535287308810001</v>
      </c>
      <c r="AX505" s="14">
        <v>6.6209072175963807E-2</v>
      </c>
      <c r="AY505" s="14"/>
      <c r="AZ505" s="14">
        <v>0.21100574048998499</v>
      </c>
      <c r="BA505" s="14">
        <v>0.49580305506363698</v>
      </c>
      <c r="BB505" s="14">
        <v>5.1859646459285098E-2</v>
      </c>
      <c r="BC505" s="14"/>
      <c r="BD505" s="14">
        <v>0.153341302160413</v>
      </c>
      <c r="BE505" s="14">
        <v>0.16290733004867</v>
      </c>
      <c r="BF505" s="14"/>
      <c r="BG505" s="14">
        <v>0.19274262997331901</v>
      </c>
      <c r="BH505" s="14">
        <v>0.14595596321218601</v>
      </c>
      <c r="BI505" s="14"/>
      <c r="BJ505" s="14">
        <v>0.11171077992629901</v>
      </c>
      <c r="BK505" s="14">
        <v>0.163859689634345</v>
      </c>
      <c r="BL505" s="14"/>
      <c r="BM505" s="14">
        <v>0.18682205929985901</v>
      </c>
      <c r="BN505" s="14">
        <v>0.149238261205385</v>
      </c>
      <c r="BO505" s="14"/>
      <c r="BP505" s="14">
        <v>0.115648639495696</v>
      </c>
      <c r="BQ505" s="14">
        <v>0.17384762765094999</v>
      </c>
      <c r="BR505" s="14"/>
      <c r="BS505" s="14">
        <v>0.19098627671881499</v>
      </c>
      <c r="BT505" s="14">
        <v>0.129346048648222</v>
      </c>
      <c r="BU505" s="14"/>
      <c r="BV505" s="14">
        <v>0.251859095881248</v>
      </c>
      <c r="BW505" s="14">
        <v>0.17000923107343599</v>
      </c>
      <c r="BX505" s="14"/>
      <c r="BY505" s="14">
        <v>0.16632887322772</v>
      </c>
      <c r="BZ505" s="14">
        <v>0.15031520816822799</v>
      </c>
      <c r="CA505" s="14"/>
      <c r="CB505" s="14">
        <v>0.14715780654331601</v>
      </c>
      <c r="CC505" s="14">
        <v>0.15536171804655</v>
      </c>
    </row>
    <row r="506" spans="2:81" x14ac:dyDescent="0.3">
      <c r="B506" t="s">
        <v>278</v>
      </c>
      <c r="C506" s="14">
        <v>0.10735416150324099</v>
      </c>
      <c r="D506" s="14">
        <v>0.14052840137950401</v>
      </c>
      <c r="E506" s="14">
        <v>7.19041022353894E-2</v>
      </c>
      <c r="F506" s="14"/>
      <c r="G506" s="14">
        <v>0.14459555872353999</v>
      </c>
      <c r="H506" s="14">
        <v>0.115270232528126</v>
      </c>
      <c r="I506" s="14">
        <v>6.4084013526176403E-2</v>
      </c>
      <c r="J506" s="14">
        <v>0.16236129063600099</v>
      </c>
      <c r="K506" s="14">
        <v>0.12651060049652299</v>
      </c>
      <c r="L506" s="14">
        <v>0</v>
      </c>
      <c r="M506" s="14"/>
      <c r="N506" s="14">
        <v>7.9264324565778296E-2</v>
      </c>
      <c r="O506" s="14">
        <v>9.0669920981351598E-2</v>
      </c>
      <c r="P506" s="14">
        <v>0.12522406261386601</v>
      </c>
      <c r="Q506" s="14">
        <v>0.13852417781944501</v>
      </c>
      <c r="R506" s="14"/>
      <c r="S506" s="14">
        <v>0.15211239051129399</v>
      </c>
      <c r="T506" s="14">
        <v>5.1322224729282301E-2</v>
      </c>
      <c r="U506" s="14">
        <v>8.4755373276847498E-2</v>
      </c>
      <c r="V506" s="14">
        <v>7.4834586978718295E-2</v>
      </c>
      <c r="W506" s="14">
        <v>0.185879749620079</v>
      </c>
      <c r="X506" s="14">
        <v>6.3847797061225203E-2</v>
      </c>
      <c r="Y506" s="14">
        <v>0.120113818684183</v>
      </c>
      <c r="Z506" s="14">
        <v>5.3432022993978E-2</v>
      </c>
      <c r="AA506" s="14">
        <v>6.4924379655170394E-2</v>
      </c>
      <c r="AB506" s="14">
        <v>0.199977785758091</v>
      </c>
      <c r="AC506" s="14">
        <v>9.8888807835888007E-2</v>
      </c>
      <c r="AD506" s="14">
        <v>0</v>
      </c>
      <c r="AE506" s="14"/>
      <c r="AF506" s="14">
        <v>0.118934861875773</v>
      </c>
      <c r="AG506" s="14">
        <v>0.104593593955118</v>
      </c>
      <c r="AH506" s="14">
        <v>2.6799677718044299E-2</v>
      </c>
      <c r="AI506" s="14">
        <v>0.140086846586989</v>
      </c>
      <c r="AJ506" s="14">
        <v>9.7929005349844805E-2</v>
      </c>
      <c r="AK506" s="14">
        <v>3.0700633608534599E-2</v>
      </c>
      <c r="AL506" s="14"/>
      <c r="AM506" s="14">
        <v>8.5413172760880701E-2</v>
      </c>
      <c r="AN506" s="14">
        <v>0.140693704948087</v>
      </c>
      <c r="AO506" s="14">
        <v>0.15098088654282499</v>
      </c>
      <c r="AP506" s="14">
        <v>5.5744469217348498E-2</v>
      </c>
      <c r="AQ506" s="14">
        <v>0.17453702939421201</v>
      </c>
      <c r="AR506" s="14"/>
      <c r="AS506" s="14">
        <v>0.109311371095375</v>
      </c>
      <c r="AT506" s="14">
        <v>0</v>
      </c>
      <c r="AU506" s="14"/>
      <c r="AV506" s="14">
        <v>0.120038346119167</v>
      </c>
      <c r="AW506" s="14">
        <v>0.18111547754815699</v>
      </c>
      <c r="AX506" s="14">
        <v>7.4482866951518803E-2</v>
      </c>
      <c r="AY506" s="14"/>
      <c r="AZ506" s="14">
        <v>0.136535516111115</v>
      </c>
      <c r="BA506" s="14">
        <v>0.106039378663523</v>
      </c>
      <c r="BB506" s="14">
        <v>0.156893641137271</v>
      </c>
      <c r="BC506" s="14"/>
      <c r="BD506" s="14">
        <v>0.11976021933745599</v>
      </c>
      <c r="BE506" s="14">
        <v>9.2696889093724699E-2</v>
      </c>
      <c r="BF506" s="14"/>
      <c r="BG506" s="14">
        <v>0.139498047243787</v>
      </c>
      <c r="BH506" s="14">
        <v>9.6549180247639504E-2</v>
      </c>
      <c r="BI506" s="14"/>
      <c r="BJ506" s="14">
        <v>0.15531324949956801</v>
      </c>
      <c r="BK506" s="14">
        <v>0.101690767724172</v>
      </c>
      <c r="BL506" s="14"/>
      <c r="BM506" s="14">
        <v>0.117989173687593</v>
      </c>
      <c r="BN506" s="14">
        <v>0.10721931026974001</v>
      </c>
      <c r="BO506" s="14"/>
      <c r="BP506" s="14">
        <v>9.9444654784424699E-2</v>
      </c>
      <c r="BQ506" s="14">
        <v>0.105991928368254</v>
      </c>
      <c r="BR506" s="14"/>
      <c r="BS506" s="14">
        <v>0.14604104637532</v>
      </c>
      <c r="BT506" s="14">
        <v>7.43428862083505E-2</v>
      </c>
      <c r="BU506" s="14"/>
      <c r="BV506" s="14">
        <v>0.123564245278954</v>
      </c>
      <c r="BW506" s="14">
        <v>0.15378665252676901</v>
      </c>
      <c r="BX506" s="14"/>
      <c r="BY506" s="14">
        <v>0.11191940879525</v>
      </c>
      <c r="BZ506" s="14">
        <v>0.105253649000496</v>
      </c>
      <c r="CA506" s="14"/>
      <c r="CB506" s="14">
        <v>0.112560305322484</v>
      </c>
      <c r="CC506" s="14">
        <v>0.10351058686246099</v>
      </c>
    </row>
    <row r="507" spans="2:81" x14ac:dyDescent="0.3">
      <c r="B507" t="s">
        <v>279</v>
      </c>
      <c r="C507" s="14">
        <v>0.14627053673075999</v>
      </c>
      <c r="D507" s="14">
        <v>0.147323077511548</v>
      </c>
      <c r="E507" s="14">
        <v>0.145915105075725</v>
      </c>
      <c r="F507" s="14"/>
      <c r="G507" s="14">
        <v>0.14770539732103</v>
      </c>
      <c r="H507" s="14">
        <v>0.106080141870855</v>
      </c>
      <c r="I507" s="14">
        <v>0.22409202985372001</v>
      </c>
      <c r="J507" s="14">
        <v>0.11106553440669401</v>
      </c>
      <c r="K507" s="14">
        <v>0.15567252562675199</v>
      </c>
      <c r="L507" s="14">
        <v>0.12151968941959</v>
      </c>
      <c r="M507" s="14"/>
      <c r="N507" s="14">
        <v>0.165216867616964</v>
      </c>
      <c r="O507" s="14">
        <v>0.15415019381476999</v>
      </c>
      <c r="P507" s="14">
        <v>0.14071089117138899</v>
      </c>
      <c r="Q507" s="14">
        <v>0.124293974020606</v>
      </c>
      <c r="R507" s="14"/>
      <c r="S507" s="14">
        <v>0.12905697055374399</v>
      </c>
      <c r="T507" s="14">
        <v>0.21622319340606</v>
      </c>
      <c r="U507" s="14">
        <v>0.142813410799982</v>
      </c>
      <c r="V507" s="14">
        <v>0.18582745425444699</v>
      </c>
      <c r="W507" s="14">
        <v>0.14704414617337899</v>
      </c>
      <c r="X507" s="14">
        <v>0.163482851249942</v>
      </c>
      <c r="Y507" s="14">
        <v>8.37833864594551E-2</v>
      </c>
      <c r="Z507" s="14">
        <v>0.165791395641329</v>
      </c>
      <c r="AA507" s="14">
        <v>0.11697063114518</v>
      </c>
      <c r="AB507" s="14">
        <v>0.133302217238327</v>
      </c>
      <c r="AC507" s="14">
        <v>0.14902753219199</v>
      </c>
      <c r="AD507" s="14">
        <v>0</v>
      </c>
      <c r="AE507" s="14"/>
      <c r="AF507" s="14">
        <v>0.13431359383442901</v>
      </c>
      <c r="AG507" s="14">
        <v>0.14386159213785901</v>
      </c>
      <c r="AH507" s="14">
        <v>2.8319709001001701E-2</v>
      </c>
      <c r="AI507" s="14">
        <v>0.23202109762144499</v>
      </c>
      <c r="AJ507" s="14">
        <v>0.16843074331954999</v>
      </c>
      <c r="AK507" s="14">
        <v>9.6641899519162106E-2</v>
      </c>
      <c r="AL507" s="14"/>
      <c r="AM507" s="14">
        <v>0.13986007799264699</v>
      </c>
      <c r="AN507" s="14">
        <v>0.118064380765403</v>
      </c>
      <c r="AO507" s="14">
        <v>0.18823475256378999</v>
      </c>
      <c r="AP507" s="14">
        <v>8.8850965583575497E-2</v>
      </c>
      <c r="AQ507" s="14">
        <v>8.9017850998532197E-2</v>
      </c>
      <c r="AR507" s="14"/>
      <c r="AS507" s="14">
        <v>0.146434608893346</v>
      </c>
      <c r="AT507" s="14">
        <v>0.137271076728501</v>
      </c>
      <c r="AU507" s="14"/>
      <c r="AV507" s="14">
        <v>0.180845242951822</v>
      </c>
      <c r="AW507" s="14">
        <v>0.15372107802579599</v>
      </c>
      <c r="AX507" s="14">
        <v>0.107241381190763</v>
      </c>
      <c r="AY507" s="14"/>
      <c r="AZ507" s="14">
        <v>8.6071682163396501E-2</v>
      </c>
      <c r="BA507" s="14">
        <v>0.173479934893081</v>
      </c>
      <c r="BB507" s="14">
        <v>0.22794398577150399</v>
      </c>
      <c r="BC507" s="14"/>
      <c r="BD507" s="14">
        <v>0.15503964326936601</v>
      </c>
      <c r="BE507" s="14">
        <v>0.13591018011772499</v>
      </c>
      <c r="BF507" s="14"/>
      <c r="BG507" s="14">
        <v>0.18339709366822499</v>
      </c>
      <c r="BH507" s="14">
        <v>0.13379065937454099</v>
      </c>
      <c r="BI507" s="14"/>
      <c r="BJ507" s="14">
        <v>0.18766578347823501</v>
      </c>
      <c r="BK507" s="14">
        <v>0.14485856381850301</v>
      </c>
      <c r="BL507" s="14"/>
      <c r="BM507" s="14">
        <v>0.14365028097089899</v>
      </c>
      <c r="BN507" s="14">
        <v>0.14935149339957501</v>
      </c>
      <c r="BO507" s="14"/>
      <c r="BP507" s="14">
        <v>0.15878194508735799</v>
      </c>
      <c r="BQ507" s="14">
        <v>0.14671422125188299</v>
      </c>
      <c r="BR507" s="14"/>
      <c r="BS507" s="14">
        <v>0.117629366029894</v>
      </c>
      <c r="BT507" s="14">
        <v>0.170709867369569</v>
      </c>
      <c r="BU507" s="14"/>
      <c r="BV507" s="14">
        <v>0.22229517169186699</v>
      </c>
      <c r="BW507" s="14">
        <v>8.1561061438597607E-2</v>
      </c>
      <c r="BX507" s="14"/>
      <c r="BY507" s="14">
        <v>0.30490979802027302</v>
      </c>
      <c r="BZ507" s="14">
        <v>0.123121124463587</v>
      </c>
      <c r="CA507" s="14"/>
      <c r="CB507" s="14">
        <v>0.19929293687993699</v>
      </c>
      <c r="CC507" s="14">
        <v>0.100228004178571</v>
      </c>
    </row>
    <row r="508" spans="2:81" x14ac:dyDescent="0.3">
      <c r="B508" t="s">
        <v>280</v>
      </c>
      <c r="C508" s="14">
        <v>0.479318999824003</v>
      </c>
      <c r="D508" s="14">
        <v>0.44144165997092299</v>
      </c>
      <c r="E508" s="14">
        <v>0.51765101988751305</v>
      </c>
      <c r="F508" s="14"/>
      <c r="G508" s="14">
        <v>0.41160297430792397</v>
      </c>
      <c r="H508" s="14">
        <v>0.39611987721069503</v>
      </c>
      <c r="I508" s="14">
        <v>0.36088051340501598</v>
      </c>
      <c r="J508" s="14">
        <v>0.58150654839165306</v>
      </c>
      <c r="K508" s="14">
        <v>0.53892715669423497</v>
      </c>
      <c r="L508" s="14">
        <v>0.85384182374038298</v>
      </c>
      <c r="M508" s="14"/>
      <c r="N508" s="14">
        <v>0.44886456773442901</v>
      </c>
      <c r="O508" s="14">
        <v>0.472105692952209</v>
      </c>
      <c r="P508" s="14">
        <v>0.48714110413470302</v>
      </c>
      <c r="Q508" s="14">
        <v>0.50684664486624498</v>
      </c>
      <c r="R508" s="14"/>
      <c r="S508" s="14">
        <v>0.382461723364932</v>
      </c>
      <c r="T508" s="14">
        <v>0.448700345485192</v>
      </c>
      <c r="U508" s="14">
        <v>0.50445455518768401</v>
      </c>
      <c r="V508" s="14">
        <v>0.60555660679965495</v>
      </c>
      <c r="W508" s="14">
        <v>0.38761943292559697</v>
      </c>
      <c r="X508" s="14">
        <v>0.36737713365504499</v>
      </c>
      <c r="Y508" s="14">
        <v>0.55972118149804295</v>
      </c>
      <c r="Z508" s="14">
        <v>0.633865958614235</v>
      </c>
      <c r="AA508" s="14">
        <v>0.50966298213928096</v>
      </c>
      <c r="AB508" s="14">
        <v>0.569633709123191</v>
      </c>
      <c r="AC508" s="14">
        <v>0.40665497558090002</v>
      </c>
      <c r="AD508" s="14">
        <v>0.34549649997050802</v>
      </c>
      <c r="AE508" s="14"/>
      <c r="AF508" s="14">
        <v>0.33191273101989899</v>
      </c>
      <c r="AG508" s="14">
        <v>0.52279756015115697</v>
      </c>
      <c r="AH508" s="14">
        <v>0.690652954341759</v>
      </c>
      <c r="AI508" s="14">
        <v>0.44444851745779301</v>
      </c>
      <c r="AJ508" s="14">
        <v>0.58637835678578198</v>
      </c>
      <c r="AK508" s="14">
        <v>0.64217833536867597</v>
      </c>
      <c r="AL508" s="14"/>
      <c r="AM508" s="14">
        <v>0.54537704243027396</v>
      </c>
      <c r="AN508" s="14">
        <v>0.56593289325747198</v>
      </c>
      <c r="AO508" s="14">
        <v>0.38684376848454799</v>
      </c>
      <c r="AP508" s="14">
        <v>0.50236323052147602</v>
      </c>
      <c r="AQ508" s="14">
        <v>8.4419309919400998E-2</v>
      </c>
      <c r="AR508" s="14"/>
      <c r="AS508" s="14">
        <v>0.47474739674470101</v>
      </c>
      <c r="AT508" s="14">
        <v>0.730074267566727</v>
      </c>
      <c r="AU508" s="14"/>
      <c r="AV508" s="14">
        <v>0.31569267778889898</v>
      </c>
      <c r="AW508" s="14">
        <v>0.22358448181818599</v>
      </c>
      <c r="AX508" s="14">
        <v>0.71391051799979</v>
      </c>
      <c r="AY508" s="14"/>
      <c r="AZ508" s="14">
        <v>0.31585374189414001</v>
      </c>
      <c r="BA508" s="14">
        <v>0</v>
      </c>
      <c r="BB508" s="14">
        <v>0.48157954633329397</v>
      </c>
      <c r="BC508" s="14"/>
      <c r="BD508" s="14">
        <v>0.448043842051219</v>
      </c>
      <c r="BE508" s="14">
        <v>0.51626937626526304</v>
      </c>
      <c r="BF508" s="14"/>
      <c r="BG508" s="14">
        <v>0.334525669441877</v>
      </c>
      <c r="BH508" s="14">
        <v>0.52799044027594499</v>
      </c>
      <c r="BI508" s="14"/>
      <c r="BJ508" s="14">
        <v>0.39673258045352999</v>
      </c>
      <c r="BK508" s="14">
        <v>0.48967508409194699</v>
      </c>
      <c r="BL508" s="14"/>
      <c r="BM508" s="14">
        <v>0.43593216381106697</v>
      </c>
      <c r="BN508" s="14">
        <v>0.48412946046190197</v>
      </c>
      <c r="BO508" s="14"/>
      <c r="BP508" s="14">
        <v>0.53128990574465296</v>
      </c>
      <c r="BQ508" s="14">
        <v>0.459262563731128</v>
      </c>
      <c r="BR508" s="14"/>
      <c r="BS508" s="14">
        <v>0.38227032470687999</v>
      </c>
      <c r="BT508" s="14">
        <v>0.56213002329846995</v>
      </c>
      <c r="BU508" s="14"/>
      <c r="BV508" s="14">
        <v>0.28789449245496701</v>
      </c>
      <c r="BW508" s="14">
        <v>0.41479265845466101</v>
      </c>
      <c r="BX508" s="14"/>
      <c r="BY508" s="14">
        <v>0.232189333098373</v>
      </c>
      <c r="BZ508" s="14">
        <v>0.52238967207728604</v>
      </c>
      <c r="CA508" s="14"/>
      <c r="CB508" s="14">
        <v>0.46079995117310502</v>
      </c>
      <c r="CC508" s="14">
        <v>0.50775097028829497</v>
      </c>
    </row>
    <row r="509" spans="2:81" x14ac:dyDescent="0.3">
      <c r="B509" t="s">
        <v>106</v>
      </c>
      <c r="C509" s="14">
        <v>1.74346984652342E-2</v>
      </c>
      <c r="D509" s="14">
        <v>0</v>
      </c>
      <c r="E509" s="14">
        <v>3.6463154347084401E-2</v>
      </c>
      <c r="F509" s="14"/>
      <c r="G509" s="14">
        <v>1.99957892137997E-2</v>
      </c>
      <c r="H509" s="14">
        <v>3.2651615959665099E-2</v>
      </c>
      <c r="I509" s="14">
        <v>0</v>
      </c>
      <c r="J509" s="14">
        <v>2.1477795838274E-2</v>
      </c>
      <c r="K509" s="14">
        <v>2.4007108579981701E-2</v>
      </c>
      <c r="L509" s="14">
        <v>0</v>
      </c>
      <c r="M509" s="14"/>
      <c r="N509" s="14">
        <v>0</v>
      </c>
      <c r="O509" s="14">
        <v>2.0299084910919599E-2</v>
      </c>
      <c r="P509" s="14">
        <v>1.0132232944737101E-2</v>
      </c>
      <c r="Q509" s="14">
        <v>4.2699623684817702E-2</v>
      </c>
      <c r="R509" s="14"/>
      <c r="S509" s="14">
        <v>1.44014878504716E-2</v>
      </c>
      <c r="T509" s="14">
        <v>2.5013115192426501E-2</v>
      </c>
      <c r="U509" s="14">
        <v>3.1270241781424402E-2</v>
      </c>
      <c r="V509" s="14">
        <v>0</v>
      </c>
      <c r="W509" s="14">
        <v>3.6483097626026098E-2</v>
      </c>
      <c r="X509" s="14">
        <v>0</v>
      </c>
      <c r="Y509" s="14">
        <v>0</v>
      </c>
      <c r="Z509" s="14">
        <v>0</v>
      </c>
      <c r="AA509" s="14">
        <v>1.9188918447311E-2</v>
      </c>
      <c r="AB509" s="14">
        <v>2.7173204026592099E-2</v>
      </c>
      <c r="AC509" s="14">
        <v>4.8608234847284701E-2</v>
      </c>
      <c r="AD509" s="14">
        <v>0</v>
      </c>
      <c r="AE509" s="14"/>
      <c r="AF509" s="14">
        <v>2.2633230498677499E-2</v>
      </c>
      <c r="AG509" s="14">
        <v>0</v>
      </c>
      <c r="AH509" s="14">
        <v>0</v>
      </c>
      <c r="AI509" s="14">
        <v>0</v>
      </c>
      <c r="AJ509" s="14">
        <v>0</v>
      </c>
      <c r="AK509" s="14">
        <v>0.103499410565318</v>
      </c>
      <c r="AL509" s="14"/>
      <c r="AM509" s="14">
        <v>1.3812891333501699E-2</v>
      </c>
      <c r="AN509" s="14">
        <v>1.2193331516452299E-2</v>
      </c>
      <c r="AO509" s="14">
        <v>1.6231052742380299E-2</v>
      </c>
      <c r="AP509" s="14">
        <v>1.41116417857461E-2</v>
      </c>
      <c r="AQ509" s="14">
        <v>0</v>
      </c>
      <c r="AR509" s="14"/>
      <c r="AS509" s="14">
        <v>1.7752556278981702E-2</v>
      </c>
      <c r="AT509" s="14">
        <v>0</v>
      </c>
      <c r="AU509" s="14"/>
      <c r="AV509" s="14">
        <v>5.1327344413180896E-3</v>
      </c>
      <c r="AW509" s="14">
        <v>0</v>
      </c>
      <c r="AX509" s="14">
        <v>2.84418787163912E-2</v>
      </c>
      <c r="AY509" s="14"/>
      <c r="AZ509" s="14">
        <v>0</v>
      </c>
      <c r="BA509" s="14">
        <v>0</v>
      </c>
      <c r="BB509" s="14">
        <v>9.4791261767672198E-3</v>
      </c>
      <c r="BC509" s="14"/>
      <c r="BD509" s="14">
        <v>2.3522010455602899E-2</v>
      </c>
      <c r="BE509" s="14">
        <v>1.02427772863343E-2</v>
      </c>
      <c r="BF509" s="14"/>
      <c r="BG509" s="14">
        <v>2.0823817017005398E-2</v>
      </c>
      <c r="BH509" s="14">
        <v>1.6295465868389002E-2</v>
      </c>
      <c r="BI509" s="14"/>
      <c r="BJ509" s="14">
        <v>2.22001246021492E-2</v>
      </c>
      <c r="BK509" s="14">
        <v>1.7290069446983702E-2</v>
      </c>
      <c r="BL509" s="14"/>
      <c r="BM509" s="14">
        <v>1.7338697373407801E-2</v>
      </c>
      <c r="BN509" s="14">
        <v>1.7760658773712301E-2</v>
      </c>
      <c r="BO509" s="14"/>
      <c r="BP509" s="14">
        <v>1.90910909595714E-2</v>
      </c>
      <c r="BQ509" s="14">
        <v>1.37693383131309E-2</v>
      </c>
      <c r="BR509" s="14"/>
      <c r="BS509" s="14">
        <v>2.78238879429503E-2</v>
      </c>
      <c r="BT509" s="14">
        <v>8.5696684925784198E-3</v>
      </c>
      <c r="BU509" s="14"/>
      <c r="BV509" s="14">
        <v>0</v>
      </c>
      <c r="BW509" s="14">
        <v>3.7412124128524703E-2</v>
      </c>
      <c r="BX509" s="14"/>
      <c r="BY509" s="14">
        <v>0</v>
      </c>
      <c r="BZ509" s="14">
        <v>2.0467855716975899E-2</v>
      </c>
      <c r="CA509" s="14"/>
      <c r="CB509" s="14">
        <v>2.35916946294072E-2</v>
      </c>
      <c r="CC509" s="14">
        <v>1.32903543185244E-2</v>
      </c>
    </row>
    <row r="510" spans="2:81" x14ac:dyDescent="0.3">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c r="AY510" s="14"/>
      <c r="AZ510" s="14"/>
      <c r="BA510" s="14"/>
      <c r="BB510" s="14"/>
      <c r="BC510" s="14"/>
      <c r="BD510" s="14"/>
      <c r="BE510" s="14"/>
      <c r="BF510" s="14"/>
      <c r="BG510" s="14"/>
      <c r="BH510" s="14"/>
      <c r="BI510" s="14"/>
      <c r="BJ510" s="14"/>
      <c r="BK510" s="14"/>
      <c r="BL510" s="14"/>
      <c r="BM510" s="14"/>
      <c r="BN510" s="14"/>
      <c r="BO510" s="14"/>
      <c r="BP510" s="14"/>
      <c r="BQ510" s="14"/>
      <c r="BR510" s="14"/>
      <c r="BS510" s="14"/>
      <c r="BT510" s="14"/>
      <c r="BU510" s="14"/>
      <c r="BV510" s="14"/>
      <c r="BW510" s="14"/>
      <c r="BX510" s="14"/>
      <c r="BY510" s="14"/>
      <c r="BZ510" s="14"/>
      <c r="CA510" s="14"/>
      <c r="CB510" s="14"/>
      <c r="CC510" s="14"/>
    </row>
    <row r="511" spans="2:81" x14ac:dyDescent="0.3">
      <c r="B511" s="6" t="s">
        <v>287</v>
      </c>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c r="BS511" s="14"/>
      <c r="BT511" s="14"/>
      <c r="BU511" s="14"/>
      <c r="BV511" s="14"/>
      <c r="BW511" s="14"/>
      <c r="BX511" s="14"/>
      <c r="BY511" s="14"/>
      <c r="BZ511" s="14"/>
      <c r="CA511" s="14"/>
      <c r="CB511" s="14"/>
      <c r="CC511" s="14"/>
    </row>
    <row r="512" spans="2:81" x14ac:dyDescent="0.3">
      <c r="B512" s="24" t="s">
        <v>198</v>
      </c>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c r="BS512" s="14"/>
      <c r="BT512" s="14"/>
      <c r="BU512" s="14"/>
      <c r="BV512" s="14"/>
      <c r="BW512" s="14"/>
      <c r="BX512" s="14"/>
      <c r="BY512" s="14"/>
      <c r="BZ512" s="14"/>
      <c r="CA512" s="14"/>
      <c r="CB512" s="14"/>
      <c r="CC512" s="14"/>
    </row>
    <row r="513" spans="2:81" x14ac:dyDescent="0.3">
      <c r="B513" t="s">
        <v>276</v>
      </c>
      <c r="C513" s="14">
        <v>5.97064521430258E-2</v>
      </c>
      <c r="D513" s="14">
        <v>6.8976815515148795E-2</v>
      </c>
      <c r="E513" s="14">
        <v>4.9960092976414003E-2</v>
      </c>
      <c r="F513" s="14"/>
      <c r="G513" s="14">
        <v>6.2072476716231097E-2</v>
      </c>
      <c r="H513" s="14">
        <v>8.9118164461780405E-2</v>
      </c>
      <c r="I513" s="14">
        <v>8.4588024505073495E-2</v>
      </c>
      <c r="J513" s="14">
        <v>2.2249058402994699E-2</v>
      </c>
      <c r="K513" s="14">
        <v>4.9740603015492199E-2</v>
      </c>
      <c r="L513" s="14">
        <v>0</v>
      </c>
      <c r="M513" s="14"/>
      <c r="N513" s="14">
        <v>6.9068067501333805E-2</v>
      </c>
      <c r="O513" s="14">
        <v>2.0469661226824101E-2</v>
      </c>
      <c r="P513" s="14">
        <v>7.0754791804617995E-2</v>
      </c>
      <c r="Q513" s="14">
        <v>7.7504644431693803E-2</v>
      </c>
      <c r="R513" s="14"/>
      <c r="S513" s="14">
        <v>5.7027474125040799E-2</v>
      </c>
      <c r="T513" s="14">
        <v>7.8982430008052704E-2</v>
      </c>
      <c r="U513" s="14">
        <v>8.9373075642160807E-2</v>
      </c>
      <c r="V513" s="14">
        <v>2.44248642972771E-2</v>
      </c>
      <c r="W513" s="14">
        <v>0</v>
      </c>
      <c r="X513" s="14">
        <v>0.10965797225686701</v>
      </c>
      <c r="Y513" s="14">
        <v>0.11737971647588601</v>
      </c>
      <c r="Z513" s="14">
        <v>4.0949555549218399E-2</v>
      </c>
      <c r="AA513" s="14">
        <v>4.1501813131652299E-2</v>
      </c>
      <c r="AB513" s="14">
        <v>7.0849551736338501E-2</v>
      </c>
      <c r="AC513" s="14">
        <v>5.0605058071847703E-2</v>
      </c>
      <c r="AD513" s="14">
        <v>0</v>
      </c>
      <c r="AE513" s="14"/>
      <c r="AF513" s="14">
        <v>0.11109125730601301</v>
      </c>
      <c r="AG513" s="14">
        <v>3.1832162384065499E-2</v>
      </c>
      <c r="AH513" s="14">
        <v>4.2518678880369899E-2</v>
      </c>
      <c r="AI513" s="14">
        <v>1.7098056665946802E-2</v>
      </c>
      <c r="AJ513" s="14">
        <v>2.60588315236224E-2</v>
      </c>
      <c r="AK513" s="14">
        <v>6.2403682175231699E-2</v>
      </c>
      <c r="AL513" s="14"/>
      <c r="AM513" s="14">
        <v>6.1871385951854901E-2</v>
      </c>
      <c r="AN513" s="14">
        <v>3.6366298166659899E-2</v>
      </c>
      <c r="AO513" s="14">
        <v>6.3694444986482607E-2</v>
      </c>
      <c r="AP513" s="14">
        <v>5.7257210213178401E-2</v>
      </c>
      <c r="AQ513" s="14">
        <v>0.28525325912740501</v>
      </c>
      <c r="AR513" s="14"/>
      <c r="AS513" s="14">
        <v>6.07949804237208E-2</v>
      </c>
      <c r="AT513" s="14">
        <v>0</v>
      </c>
      <c r="AU513" s="14"/>
      <c r="AV513" s="14">
        <v>0.11927130370985101</v>
      </c>
      <c r="AW513" s="14">
        <v>2.4966545568729102E-2</v>
      </c>
      <c r="AX513" s="14">
        <v>1.0019608154572901E-2</v>
      </c>
      <c r="AY513" s="14"/>
      <c r="AZ513" s="14">
        <v>0.14993175929250199</v>
      </c>
      <c r="BA513" s="14">
        <v>0.21269456598452599</v>
      </c>
      <c r="BB513" s="14">
        <v>4.2594452013998703E-2</v>
      </c>
      <c r="BC513" s="14"/>
      <c r="BD513" s="14">
        <v>6.7184133073655394E-2</v>
      </c>
      <c r="BE513" s="14">
        <v>5.0871864407233597E-2</v>
      </c>
      <c r="BF513" s="14"/>
      <c r="BG513" s="14">
        <v>6.3209555609981205E-2</v>
      </c>
      <c r="BH513" s="14">
        <v>5.8528904176286298E-2</v>
      </c>
      <c r="BI513" s="14"/>
      <c r="BJ513" s="14">
        <v>6.4424894758953397E-2</v>
      </c>
      <c r="BK513" s="14">
        <v>5.6474374812039298E-2</v>
      </c>
      <c r="BL513" s="14"/>
      <c r="BM513" s="14">
        <v>8.1269959904597303E-2</v>
      </c>
      <c r="BN513" s="14">
        <v>5.6645673734215002E-2</v>
      </c>
      <c r="BO513" s="14"/>
      <c r="BP513" s="14">
        <v>6.1503594180660801E-2</v>
      </c>
      <c r="BQ513" s="14">
        <v>6.1023466555303801E-2</v>
      </c>
      <c r="BR513" s="14"/>
      <c r="BS513" s="14">
        <v>8.2263107328165899E-2</v>
      </c>
      <c r="BT513" s="14">
        <v>4.0459000286647701E-2</v>
      </c>
      <c r="BU513" s="14"/>
      <c r="BV513" s="14">
        <v>1.5723007191318202E-2</v>
      </c>
      <c r="BW513" s="14">
        <v>0.105193123335707</v>
      </c>
      <c r="BX513" s="14"/>
      <c r="BY513" s="14">
        <v>0.107840124800253</v>
      </c>
      <c r="BZ513" s="14">
        <v>5.0156913614613802E-2</v>
      </c>
      <c r="CA513" s="14"/>
      <c r="CB513" s="14">
        <v>4.0181208016851003E-2</v>
      </c>
      <c r="CC513" s="14">
        <v>6.9154549672586094E-2</v>
      </c>
    </row>
    <row r="514" spans="2:81" x14ac:dyDescent="0.3">
      <c r="B514" t="s">
        <v>277</v>
      </c>
      <c r="C514" s="14">
        <v>0.212708335049621</v>
      </c>
      <c r="D514" s="14">
        <v>0.227333678215562</v>
      </c>
      <c r="E514" s="14">
        <v>0.19797022272481299</v>
      </c>
      <c r="F514" s="14"/>
      <c r="G514" s="14">
        <v>0.29338357890418199</v>
      </c>
      <c r="H514" s="14">
        <v>0.24784017865812999</v>
      </c>
      <c r="I514" s="14">
        <v>0.189459988519772</v>
      </c>
      <c r="J514" s="14">
        <v>0.20803568905952699</v>
      </c>
      <c r="K514" s="14">
        <v>0.20770686395947499</v>
      </c>
      <c r="L514" s="14">
        <v>0</v>
      </c>
      <c r="M514" s="14"/>
      <c r="N514" s="14">
        <v>0.20383790880393499</v>
      </c>
      <c r="O514" s="14">
        <v>0.26080237048923</v>
      </c>
      <c r="P514" s="14">
        <v>0.174482132056239</v>
      </c>
      <c r="Q514" s="14">
        <v>0.21811858522852001</v>
      </c>
      <c r="R514" s="14"/>
      <c r="S514" s="14">
        <v>0.26011298156187701</v>
      </c>
      <c r="T514" s="14">
        <v>0.17565263063519401</v>
      </c>
      <c r="U514" s="14">
        <v>0.26126764192892798</v>
      </c>
      <c r="V514" s="14">
        <v>7.63825670710854E-2</v>
      </c>
      <c r="W514" s="14">
        <v>0.32093425728355202</v>
      </c>
      <c r="X514" s="14">
        <v>0.19606082665000699</v>
      </c>
      <c r="Y514" s="14">
        <v>0.158463208866502</v>
      </c>
      <c r="Z514" s="14">
        <v>0.15731756704455599</v>
      </c>
      <c r="AA514" s="14">
        <v>0.31096103582115697</v>
      </c>
      <c r="AB514" s="14">
        <v>0.116508434281086</v>
      </c>
      <c r="AC514" s="14">
        <v>0.105764726213862</v>
      </c>
      <c r="AD514" s="14">
        <v>1</v>
      </c>
      <c r="AE514" s="14"/>
      <c r="AF514" s="14">
        <v>0.29091307092758201</v>
      </c>
      <c r="AG514" s="14">
        <v>0.17878748266838301</v>
      </c>
      <c r="AH514" s="14">
        <v>0.12712109753157</v>
      </c>
      <c r="AI514" s="14">
        <v>0.28038521334594402</v>
      </c>
      <c r="AJ514" s="14">
        <v>0.17659620903944301</v>
      </c>
      <c r="AK514" s="14">
        <v>6.4576038763077395E-2</v>
      </c>
      <c r="AL514" s="14"/>
      <c r="AM514" s="14">
        <v>0.22516723845214201</v>
      </c>
      <c r="AN514" s="14">
        <v>0.11705800567123199</v>
      </c>
      <c r="AO514" s="14">
        <v>0.271080788623138</v>
      </c>
      <c r="AP514" s="14">
        <v>0.19153839449330301</v>
      </c>
      <c r="AQ514" s="14">
        <v>0.36677255056044999</v>
      </c>
      <c r="AR514" s="14"/>
      <c r="AS514" s="14">
        <v>0.21416782042871901</v>
      </c>
      <c r="AT514" s="14">
        <v>0.132654655704772</v>
      </c>
      <c r="AU514" s="14"/>
      <c r="AV514" s="14">
        <v>0.28348439724346902</v>
      </c>
      <c r="AW514" s="14">
        <v>0.296693166527082</v>
      </c>
      <c r="AX514" s="14">
        <v>0.122179524235875</v>
      </c>
      <c r="AY514" s="14"/>
      <c r="AZ514" s="14">
        <v>0.28567784079750003</v>
      </c>
      <c r="BA514" s="14">
        <v>0.46079025503562798</v>
      </c>
      <c r="BB514" s="14">
        <v>0.15869256013726199</v>
      </c>
      <c r="BC514" s="14"/>
      <c r="BD514" s="14">
        <v>0.25823755298200202</v>
      </c>
      <c r="BE514" s="14">
        <v>0.15891734368516999</v>
      </c>
      <c r="BF514" s="14"/>
      <c r="BG514" s="14">
        <v>0.25880467137369001</v>
      </c>
      <c r="BH514" s="14">
        <v>0.197213318238221</v>
      </c>
      <c r="BI514" s="14"/>
      <c r="BJ514" s="14">
        <v>0.253181673102016</v>
      </c>
      <c r="BK514" s="14">
        <v>0.21048829401725999</v>
      </c>
      <c r="BL514" s="14"/>
      <c r="BM514" s="14">
        <v>0.28373390476104299</v>
      </c>
      <c r="BN514" s="14">
        <v>0.194426569275365</v>
      </c>
      <c r="BO514" s="14"/>
      <c r="BP514" s="14">
        <v>0.22264910975046101</v>
      </c>
      <c r="BQ514" s="14">
        <v>0.20863238371831699</v>
      </c>
      <c r="BR514" s="14"/>
      <c r="BS514" s="14">
        <v>0.25168031306066702</v>
      </c>
      <c r="BT514" s="14">
        <v>0.17945379157415101</v>
      </c>
      <c r="BU514" s="14"/>
      <c r="BV514" s="14">
        <v>0.256606590567169</v>
      </c>
      <c r="BW514" s="14">
        <v>0.24998269580656901</v>
      </c>
      <c r="BX514" s="14"/>
      <c r="BY514" s="14">
        <v>0.33821149581023302</v>
      </c>
      <c r="BZ514" s="14">
        <v>0.195809652258744</v>
      </c>
      <c r="CA514" s="14"/>
      <c r="CB514" s="14">
        <v>0.19116409976881399</v>
      </c>
      <c r="CC514" s="14">
        <v>0.226014173171635</v>
      </c>
    </row>
    <row r="515" spans="2:81" x14ac:dyDescent="0.3">
      <c r="B515" t="s">
        <v>278</v>
      </c>
      <c r="C515" s="14">
        <v>0.105839481948016</v>
      </c>
      <c r="D515" s="14">
        <v>0.12296710683783001</v>
      </c>
      <c r="E515" s="14">
        <v>8.7808339856189799E-2</v>
      </c>
      <c r="F515" s="14"/>
      <c r="G515" s="14">
        <v>0.14728573219678501</v>
      </c>
      <c r="H515" s="14">
        <v>0.13955224037848901</v>
      </c>
      <c r="I515" s="14">
        <v>0.12872915646882399</v>
      </c>
      <c r="J515" s="14">
        <v>5.8163521412453803E-2</v>
      </c>
      <c r="K515" s="14">
        <v>2.54629209314086E-2</v>
      </c>
      <c r="L515" s="14">
        <v>2.17470852287188E-2</v>
      </c>
      <c r="M515" s="14"/>
      <c r="N515" s="14">
        <v>0.12356048640279101</v>
      </c>
      <c r="O515" s="14">
        <v>8.44211757945309E-2</v>
      </c>
      <c r="P515" s="14">
        <v>0.13725348477868701</v>
      </c>
      <c r="Q515" s="14">
        <v>7.4444678095540007E-2</v>
      </c>
      <c r="R515" s="14"/>
      <c r="S515" s="14">
        <v>0.14296528326213001</v>
      </c>
      <c r="T515" s="14">
        <v>0.108893079700898</v>
      </c>
      <c r="U515" s="14">
        <v>5.7138924389606098E-2</v>
      </c>
      <c r="V515" s="14">
        <v>0.175102530096303</v>
      </c>
      <c r="W515" s="14">
        <v>0.14259433097030999</v>
      </c>
      <c r="X515" s="14">
        <v>3.3315274907975999E-2</v>
      </c>
      <c r="Y515" s="14">
        <v>8.0652506700114701E-2</v>
      </c>
      <c r="Z515" s="14">
        <v>5.3432022993978E-2</v>
      </c>
      <c r="AA515" s="14">
        <v>8.2895923679303707E-2</v>
      </c>
      <c r="AB515" s="14">
        <v>8.1601861219546795E-2</v>
      </c>
      <c r="AC515" s="14">
        <v>0.14809675841967601</v>
      </c>
      <c r="AD515" s="14">
        <v>0</v>
      </c>
      <c r="AE515" s="14"/>
      <c r="AF515" s="14">
        <v>0.114853866477514</v>
      </c>
      <c r="AG515" s="14">
        <v>0.125855993542308</v>
      </c>
      <c r="AH515" s="14">
        <v>5.3050484516773799E-2</v>
      </c>
      <c r="AI515" s="14">
        <v>0.13505282462944301</v>
      </c>
      <c r="AJ515" s="14">
        <v>0.162689733186967</v>
      </c>
      <c r="AK515" s="14">
        <v>3.1498210296861603E-2</v>
      </c>
      <c r="AL515" s="14"/>
      <c r="AM515" s="14">
        <v>1.5174365375349001E-2</v>
      </c>
      <c r="AN515" s="14">
        <v>0.127263642582681</v>
      </c>
      <c r="AO515" s="14">
        <v>0.15045173655268201</v>
      </c>
      <c r="AP515" s="14">
        <v>7.3719541887184895E-2</v>
      </c>
      <c r="AQ515" s="14">
        <v>0.263554880392744</v>
      </c>
      <c r="AR515" s="14"/>
      <c r="AS515" s="14">
        <v>0.10776907691102799</v>
      </c>
      <c r="AT515" s="14">
        <v>0</v>
      </c>
      <c r="AU515" s="14"/>
      <c r="AV515" s="14">
        <v>0.11659311989693</v>
      </c>
      <c r="AW515" s="14">
        <v>0.274923717887611</v>
      </c>
      <c r="AX515" s="14">
        <v>5.7550485758858599E-2</v>
      </c>
      <c r="AY515" s="14"/>
      <c r="AZ515" s="14">
        <v>0.12326292924857001</v>
      </c>
      <c r="BA515" s="14">
        <v>9.2132227228058E-2</v>
      </c>
      <c r="BB515" s="14">
        <v>0.15576360424893501</v>
      </c>
      <c r="BC515" s="14"/>
      <c r="BD515" s="14">
        <v>0.114781151337655</v>
      </c>
      <c r="BE515" s="14">
        <v>9.5275249071532106E-2</v>
      </c>
      <c r="BF515" s="14"/>
      <c r="BG515" s="14">
        <v>0.16822514586341999</v>
      </c>
      <c r="BH515" s="14">
        <v>8.4868901892290197E-2</v>
      </c>
      <c r="BI515" s="14"/>
      <c r="BJ515" s="14">
        <v>0.16712315458643801</v>
      </c>
      <c r="BK515" s="14">
        <v>0.100421036794591</v>
      </c>
      <c r="BL515" s="14"/>
      <c r="BM515" s="14">
        <v>0.12511932146829099</v>
      </c>
      <c r="BN515" s="14">
        <v>0.104028466877058</v>
      </c>
      <c r="BO515" s="14"/>
      <c r="BP515" s="14">
        <v>8.9541191540597601E-2</v>
      </c>
      <c r="BQ515" s="14">
        <v>0.111433061752527</v>
      </c>
      <c r="BR515" s="14"/>
      <c r="BS515" s="14">
        <v>0.13888873160225201</v>
      </c>
      <c r="BT515" s="14">
        <v>7.7638765290858405E-2</v>
      </c>
      <c r="BU515" s="14"/>
      <c r="BV515" s="14">
        <v>0.25087053587226299</v>
      </c>
      <c r="BW515" s="14">
        <v>0.100299301180841</v>
      </c>
      <c r="BX515" s="14"/>
      <c r="BY515" s="14">
        <v>0.14908500423767199</v>
      </c>
      <c r="BZ515" s="14">
        <v>9.4898942610750298E-2</v>
      </c>
      <c r="CA515" s="14"/>
      <c r="CB515" s="14">
        <v>0.129496728253124</v>
      </c>
      <c r="CC515" s="14">
        <v>8.7512148523267094E-2</v>
      </c>
    </row>
    <row r="516" spans="2:81" x14ac:dyDescent="0.3">
      <c r="B516" t="s">
        <v>279</v>
      </c>
      <c r="C516" s="14">
        <v>9.1786910295283103E-2</v>
      </c>
      <c r="D516" s="14">
        <v>0.105956823027905</v>
      </c>
      <c r="E516" s="14">
        <v>7.6892254338256499E-2</v>
      </c>
      <c r="F516" s="14"/>
      <c r="G516" s="14">
        <v>6.1754234705358999E-2</v>
      </c>
      <c r="H516" s="14">
        <v>9.1035604445213997E-2</v>
      </c>
      <c r="I516" s="14">
        <v>9.0456867097360699E-2</v>
      </c>
      <c r="J516" s="14">
        <v>9.7399946316383407E-2</v>
      </c>
      <c r="K516" s="14">
        <v>0.104450229377961</v>
      </c>
      <c r="L516" s="14">
        <v>0.148943357183519</v>
      </c>
      <c r="M516" s="14"/>
      <c r="N516" s="14">
        <v>0.124038459894887</v>
      </c>
      <c r="O516" s="14">
        <v>7.8282880450436396E-2</v>
      </c>
      <c r="P516" s="14">
        <v>6.9771461325788306E-2</v>
      </c>
      <c r="Q516" s="14">
        <v>9.3371887257262906E-2</v>
      </c>
      <c r="R516" s="14"/>
      <c r="S516" s="14">
        <v>7.3792524078800797E-2</v>
      </c>
      <c r="T516" s="14">
        <v>0.13514412720594299</v>
      </c>
      <c r="U516" s="14">
        <v>0</v>
      </c>
      <c r="V516" s="14">
        <v>9.9296608271849704E-2</v>
      </c>
      <c r="W516" s="14">
        <v>0.14839898600736301</v>
      </c>
      <c r="X516" s="14">
        <v>0.199142741578447</v>
      </c>
      <c r="Y516" s="14">
        <v>4.3323169581992997E-2</v>
      </c>
      <c r="Z516" s="14">
        <v>0.109715834193802</v>
      </c>
      <c r="AA516" s="14">
        <v>7.5938741422551401E-2</v>
      </c>
      <c r="AB516" s="14">
        <v>5.5724783731924299E-2</v>
      </c>
      <c r="AC516" s="14">
        <v>0.14855082555459301</v>
      </c>
      <c r="AD516" s="14">
        <v>0</v>
      </c>
      <c r="AE516" s="14"/>
      <c r="AF516" s="14">
        <v>0.100813665678593</v>
      </c>
      <c r="AG516" s="14">
        <v>9.3829124763575203E-2</v>
      </c>
      <c r="AH516" s="14">
        <v>5.7481363181299303E-2</v>
      </c>
      <c r="AI516" s="14">
        <v>9.4634700197714999E-2</v>
      </c>
      <c r="AJ516" s="14">
        <v>4.9410112644476201E-2</v>
      </c>
      <c r="AK516" s="14">
        <v>0</v>
      </c>
      <c r="AL516" s="14"/>
      <c r="AM516" s="14">
        <v>7.6186660203148196E-2</v>
      </c>
      <c r="AN516" s="14">
        <v>9.3982941996860803E-2</v>
      </c>
      <c r="AO516" s="14">
        <v>0.108469187926292</v>
      </c>
      <c r="AP516" s="14">
        <v>7.0584217216847406E-2</v>
      </c>
      <c r="AQ516" s="14">
        <v>0</v>
      </c>
      <c r="AR516" s="14"/>
      <c r="AS516" s="14">
        <v>9.0957673257922506E-2</v>
      </c>
      <c r="AT516" s="14">
        <v>0.137271076728501</v>
      </c>
      <c r="AU516" s="14"/>
      <c r="AV516" s="14">
        <v>0.11696450752913901</v>
      </c>
      <c r="AW516" s="14">
        <v>8.4218017468217596E-2</v>
      </c>
      <c r="AX516" s="14">
        <v>7.1052007574020498E-2</v>
      </c>
      <c r="AY516" s="14"/>
      <c r="AZ516" s="14">
        <v>7.6275451895737797E-2</v>
      </c>
      <c r="BA516" s="14">
        <v>9.8821853910074697E-2</v>
      </c>
      <c r="BB516" s="14">
        <v>0.13587611762084301</v>
      </c>
      <c r="BC516" s="14"/>
      <c r="BD516" s="14">
        <v>9.5100926683083897E-2</v>
      </c>
      <c r="BE516" s="14">
        <v>8.78715294696647E-2</v>
      </c>
      <c r="BF516" s="14"/>
      <c r="BG516" s="14">
        <v>0.138870023558295</v>
      </c>
      <c r="BH516" s="14">
        <v>7.5960194123861902E-2</v>
      </c>
      <c r="BI516" s="14"/>
      <c r="BJ516" s="14">
        <v>9.2719045241781595E-2</v>
      </c>
      <c r="BK516" s="14">
        <v>9.2255028565901495E-2</v>
      </c>
      <c r="BL516" s="14"/>
      <c r="BM516" s="14">
        <v>0.102813616373626</v>
      </c>
      <c r="BN516" s="14">
        <v>9.1302632409095794E-2</v>
      </c>
      <c r="BO516" s="14"/>
      <c r="BP516" s="14">
        <v>8.8940711562224703E-2</v>
      </c>
      <c r="BQ516" s="14">
        <v>9.5736456744166296E-2</v>
      </c>
      <c r="BR516" s="14"/>
      <c r="BS516" s="14">
        <v>8.7439756231694907E-2</v>
      </c>
      <c r="BT516" s="14">
        <v>9.5496309488754594E-2</v>
      </c>
      <c r="BU516" s="14"/>
      <c r="BV516" s="14">
        <v>0.15583593963352299</v>
      </c>
      <c r="BW516" s="14">
        <v>6.3870125632505104E-2</v>
      </c>
      <c r="BX516" s="14"/>
      <c r="BY516" s="14">
        <v>5.3778998762438898E-2</v>
      </c>
      <c r="BZ516" s="14">
        <v>9.6244530633035993E-2</v>
      </c>
      <c r="CA516" s="14"/>
      <c r="CB516" s="14">
        <v>0.10842134180360399</v>
      </c>
      <c r="CC516" s="14">
        <v>7.2980164475829307E-2</v>
      </c>
    </row>
    <row r="517" spans="2:81" x14ac:dyDescent="0.3">
      <c r="B517" t="s">
        <v>280</v>
      </c>
      <c r="C517" s="14">
        <v>0.50132742121302398</v>
      </c>
      <c r="D517" s="14">
        <v>0.463865513733067</v>
      </c>
      <c r="E517" s="14">
        <v>0.53932678396432399</v>
      </c>
      <c r="F517" s="14"/>
      <c r="G517" s="14">
        <v>0.42625139089684599</v>
      </c>
      <c r="H517" s="14">
        <v>0.41010106796934498</v>
      </c>
      <c r="I517" s="14">
        <v>0.46277505081071302</v>
      </c>
      <c r="J517" s="14">
        <v>0.54996595953831895</v>
      </c>
      <c r="K517" s="14">
        <v>0.58889974209674301</v>
      </c>
      <c r="L517" s="14">
        <v>0.80552364086433104</v>
      </c>
      <c r="M517" s="14"/>
      <c r="N517" s="14">
        <v>0.46995564172112803</v>
      </c>
      <c r="O517" s="14">
        <v>0.53613046374903295</v>
      </c>
      <c r="P517" s="14">
        <v>0.517046211721232</v>
      </c>
      <c r="Q517" s="14">
        <v>0.47899554317783999</v>
      </c>
      <c r="R517" s="14"/>
      <c r="S517" s="14">
        <v>0.45170024912168</v>
      </c>
      <c r="T517" s="14">
        <v>0.47631461725748597</v>
      </c>
      <c r="U517" s="14">
        <v>0.562808950963962</v>
      </c>
      <c r="V517" s="14">
        <v>0.59804384205610694</v>
      </c>
      <c r="W517" s="14">
        <v>0.31493986270006102</v>
      </c>
      <c r="X517" s="14">
        <v>0.42480053439167997</v>
      </c>
      <c r="Y517" s="14">
        <v>0.60018139837550499</v>
      </c>
      <c r="Z517" s="14">
        <v>0.63858502021844499</v>
      </c>
      <c r="AA517" s="14">
        <v>0.46650314368680301</v>
      </c>
      <c r="AB517" s="14">
        <v>0.61940579596440903</v>
      </c>
      <c r="AC517" s="14">
        <v>0.49891595088379997</v>
      </c>
      <c r="AD517" s="14">
        <v>0</v>
      </c>
      <c r="AE517" s="14"/>
      <c r="AF517" s="14">
        <v>0.373791293970269</v>
      </c>
      <c r="AG517" s="14">
        <v>0.55101000793963995</v>
      </c>
      <c r="AH517" s="14">
        <v>0.71982837588998705</v>
      </c>
      <c r="AI517" s="14">
        <v>0.42651028210846398</v>
      </c>
      <c r="AJ517" s="14">
        <v>0.55261777038675597</v>
      </c>
      <c r="AK517" s="14">
        <v>0.70183871922915697</v>
      </c>
      <c r="AL517" s="14"/>
      <c r="AM517" s="14">
        <v>0.53087214382085102</v>
      </c>
      <c r="AN517" s="14">
        <v>0.61313578006611402</v>
      </c>
      <c r="AO517" s="14">
        <v>0.38835933121800498</v>
      </c>
      <c r="AP517" s="14">
        <v>0.60690063618948598</v>
      </c>
      <c r="AQ517" s="14">
        <v>8.4419309919400998E-2</v>
      </c>
      <c r="AR517" s="14"/>
      <c r="AS517" s="14">
        <v>0.49715706101846202</v>
      </c>
      <c r="AT517" s="14">
        <v>0.730074267566727</v>
      </c>
      <c r="AU517" s="14"/>
      <c r="AV517" s="14">
        <v>0.35277948661477898</v>
      </c>
      <c r="AW517" s="14">
        <v>0.29299572007477498</v>
      </c>
      <c r="AX517" s="14">
        <v>0.70425670019597097</v>
      </c>
      <c r="AY517" s="14"/>
      <c r="AZ517" s="14">
        <v>0.36485201876569101</v>
      </c>
      <c r="BA517" s="14">
        <v>9.6295755401386296E-2</v>
      </c>
      <c r="BB517" s="14">
        <v>0.496303410613817</v>
      </c>
      <c r="BC517" s="14"/>
      <c r="BD517" s="14">
        <v>0.43009530234933402</v>
      </c>
      <c r="BE517" s="14">
        <v>0.585485385366044</v>
      </c>
      <c r="BF517" s="14"/>
      <c r="BG517" s="14">
        <v>0.33905995125291799</v>
      </c>
      <c r="BH517" s="14">
        <v>0.555872692605066</v>
      </c>
      <c r="BI517" s="14"/>
      <c r="BJ517" s="14">
        <v>0.37725686059357999</v>
      </c>
      <c r="BK517" s="14">
        <v>0.513207533290299</v>
      </c>
      <c r="BL517" s="14"/>
      <c r="BM517" s="14">
        <v>0.37039834423232998</v>
      </c>
      <c r="BN517" s="14">
        <v>0.52599283048309098</v>
      </c>
      <c r="BO517" s="14"/>
      <c r="BP517" s="14">
        <v>0.49434985518563801</v>
      </c>
      <c r="BQ517" s="14">
        <v>0.50221390040434899</v>
      </c>
      <c r="BR517" s="14"/>
      <c r="BS517" s="14">
        <v>0.41691297644318498</v>
      </c>
      <c r="BT517" s="14">
        <v>0.57335773547525204</v>
      </c>
      <c r="BU517" s="14"/>
      <c r="BV517" s="14">
        <v>0.32096392673572599</v>
      </c>
      <c r="BW517" s="14">
        <v>0.449977447959993</v>
      </c>
      <c r="BX517" s="14"/>
      <c r="BY517" s="14">
        <v>0.28899548720747298</v>
      </c>
      <c r="BZ517" s="14">
        <v>0.53917320021410098</v>
      </c>
      <c r="CA517" s="14"/>
      <c r="CB517" s="14">
        <v>0.50722138772611602</v>
      </c>
      <c r="CC517" s="14">
        <v>0.51538918020133595</v>
      </c>
    </row>
    <row r="518" spans="2:81" x14ac:dyDescent="0.3">
      <c r="B518" t="s">
        <v>106</v>
      </c>
      <c r="C518" s="14">
        <v>2.86313993510303E-2</v>
      </c>
      <c r="D518" s="14">
        <v>1.09000626704876E-2</v>
      </c>
      <c r="E518" s="14">
        <v>4.80423061400026E-2</v>
      </c>
      <c r="F518" s="14"/>
      <c r="G518" s="14">
        <v>9.2525865805964998E-3</v>
      </c>
      <c r="H518" s="14">
        <v>2.2352744087041999E-2</v>
      </c>
      <c r="I518" s="14">
        <v>4.39909125982565E-2</v>
      </c>
      <c r="J518" s="14">
        <v>6.4185825270322905E-2</v>
      </c>
      <c r="K518" s="14">
        <v>2.3739640618920501E-2</v>
      </c>
      <c r="L518" s="14">
        <v>2.3785916723431399E-2</v>
      </c>
      <c r="M518" s="14"/>
      <c r="N518" s="14">
        <v>9.5394356759261698E-3</v>
      </c>
      <c r="O518" s="14">
        <v>1.9893448289945201E-2</v>
      </c>
      <c r="P518" s="14">
        <v>3.0691918313435901E-2</v>
      </c>
      <c r="Q518" s="14">
        <v>5.7564661809143498E-2</v>
      </c>
      <c r="R518" s="14"/>
      <c r="S518" s="14">
        <v>1.44014878504716E-2</v>
      </c>
      <c r="T518" s="14">
        <v>2.5013115192426501E-2</v>
      </c>
      <c r="U518" s="14">
        <v>2.9411407075343302E-2</v>
      </c>
      <c r="V518" s="14">
        <v>2.67495882073772E-2</v>
      </c>
      <c r="W518" s="14">
        <v>7.3132563038713197E-2</v>
      </c>
      <c r="X518" s="14">
        <v>3.7022650215022497E-2</v>
      </c>
      <c r="Y518" s="14">
        <v>0</v>
      </c>
      <c r="Z518" s="14">
        <v>0</v>
      </c>
      <c r="AA518" s="14">
        <v>2.2199342258532699E-2</v>
      </c>
      <c r="AB518" s="14">
        <v>5.5909573066694598E-2</v>
      </c>
      <c r="AC518" s="14">
        <v>4.8066680856220997E-2</v>
      </c>
      <c r="AD518" s="14">
        <v>0</v>
      </c>
      <c r="AE518" s="14"/>
      <c r="AF518" s="14">
        <v>8.5368456400291403E-3</v>
      </c>
      <c r="AG518" s="14">
        <v>1.86852287020281E-2</v>
      </c>
      <c r="AH518" s="14">
        <v>0</v>
      </c>
      <c r="AI518" s="14">
        <v>4.6318923052486402E-2</v>
      </c>
      <c r="AJ518" s="14">
        <v>3.26273432187364E-2</v>
      </c>
      <c r="AK518" s="14">
        <v>0.13968334953567299</v>
      </c>
      <c r="AL518" s="14"/>
      <c r="AM518" s="14">
        <v>9.0728206196654906E-2</v>
      </c>
      <c r="AN518" s="14">
        <v>1.2193331516452299E-2</v>
      </c>
      <c r="AO518" s="14">
        <v>1.79445106934009E-2</v>
      </c>
      <c r="AP518" s="14">
        <v>0</v>
      </c>
      <c r="AQ518" s="14">
        <v>0</v>
      </c>
      <c r="AR518" s="14"/>
      <c r="AS518" s="14">
        <v>2.91533879601477E-2</v>
      </c>
      <c r="AT518" s="14">
        <v>0</v>
      </c>
      <c r="AU518" s="14"/>
      <c r="AV518" s="14">
        <v>1.09071850058312E-2</v>
      </c>
      <c r="AW518" s="14">
        <v>2.6202832473585298E-2</v>
      </c>
      <c r="AX518" s="14">
        <v>3.4941674080701701E-2</v>
      </c>
      <c r="AY518" s="14"/>
      <c r="AZ518" s="14">
        <v>0</v>
      </c>
      <c r="BA518" s="14">
        <v>3.9265342440326999E-2</v>
      </c>
      <c r="BB518" s="14">
        <v>1.07698553651443E-2</v>
      </c>
      <c r="BC518" s="14"/>
      <c r="BD518" s="14">
        <v>3.4600933574270402E-2</v>
      </c>
      <c r="BE518" s="14">
        <v>2.1578628000355999E-2</v>
      </c>
      <c r="BF518" s="14"/>
      <c r="BG518" s="14">
        <v>3.1830652341696498E-2</v>
      </c>
      <c r="BH518" s="14">
        <v>2.7555988964274501E-2</v>
      </c>
      <c r="BI518" s="14"/>
      <c r="BJ518" s="14">
        <v>4.5294371717232003E-2</v>
      </c>
      <c r="BK518" s="14">
        <v>2.7153732519909001E-2</v>
      </c>
      <c r="BL518" s="14"/>
      <c r="BM518" s="14">
        <v>3.6664853260112998E-2</v>
      </c>
      <c r="BN518" s="14">
        <v>2.76038272211751E-2</v>
      </c>
      <c r="BO518" s="14"/>
      <c r="BP518" s="14">
        <v>4.3015537780418403E-2</v>
      </c>
      <c r="BQ518" s="14">
        <v>2.0960730825336699E-2</v>
      </c>
      <c r="BR518" s="14"/>
      <c r="BS518" s="14">
        <v>2.2815115334035199E-2</v>
      </c>
      <c r="BT518" s="14">
        <v>3.3594397884336102E-2</v>
      </c>
      <c r="BU518" s="14"/>
      <c r="BV518" s="14">
        <v>0</v>
      </c>
      <c r="BW518" s="14">
        <v>3.0677306084385601E-2</v>
      </c>
      <c r="BX518" s="14"/>
      <c r="BY518" s="14">
        <v>6.208888918193E-2</v>
      </c>
      <c r="BZ518" s="14">
        <v>2.3716760668754899E-2</v>
      </c>
      <c r="CA518" s="14"/>
      <c r="CB518" s="14">
        <v>2.35152344314906E-2</v>
      </c>
      <c r="CC518" s="14">
        <v>2.8949783955346298E-2</v>
      </c>
    </row>
    <row r="519" spans="2:81" x14ac:dyDescent="0.3">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c r="BX519" s="14"/>
      <c r="BY519" s="14"/>
      <c r="BZ519" s="14"/>
      <c r="CA519" s="14"/>
      <c r="CB519" s="14"/>
      <c r="CC519" s="14"/>
    </row>
    <row r="520" spans="2:81" x14ac:dyDescent="0.3">
      <c r="B520" s="6" t="s">
        <v>293</v>
      </c>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c r="BT520" s="14"/>
      <c r="BU520" s="14"/>
      <c r="BV520" s="14"/>
      <c r="BW520" s="14"/>
      <c r="BX520" s="14"/>
      <c r="BY520" s="14"/>
      <c r="BZ520" s="14"/>
      <c r="CA520" s="14"/>
      <c r="CB520" s="14"/>
      <c r="CC520" s="14"/>
    </row>
    <row r="521" spans="2:81" x14ac:dyDescent="0.3">
      <c r="B521" s="24" t="s">
        <v>294</v>
      </c>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c r="BB521" s="14"/>
      <c r="BC521" s="14"/>
      <c r="BD521" s="14"/>
      <c r="BE521" s="14"/>
      <c r="BF521" s="14"/>
      <c r="BG521" s="14"/>
      <c r="BH521" s="14"/>
      <c r="BI521" s="14"/>
      <c r="BJ521" s="14"/>
      <c r="BK521" s="14"/>
      <c r="BL521" s="14"/>
      <c r="BM521" s="14"/>
      <c r="BN521" s="14"/>
      <c r="BO521" s="14"/>
      <c r="BP521" s="14"/>
      <c r="BQ521" s="14"/>
      <c r="BR521" s="14"/>
      <c r="BS521" s="14"/>
      <c r="BT521" s="14"/>
      <c r="BU521" s="14"/>
      <c r="BV521" s="14"/>
      <c r="BW521" s="14"/>
      <c r="BX521" s="14"/>
      <c r="BY521" s="14"/>
      <c r="BZ521" s="14"/>
      <c r="CA521" s="14"/>
      <c r="CB521" s="14"/>
      <c r="CC521" s="14"/>
    </row>
    <row r="522" spans="2:81" x14ac:dyDescent="0.3">
      <c r="B522" t="s">
        <v>288</v>
      </c>
      <c r="C522" s="14">
        <v>0.248623168925449</v>
      </c>
      <c r="D522" s="14">
        <v>0.24858683903917</v>
      </c>
      <c r="E522" s="14">
        <v>0.248660536053807</v>
      </c>
      <c r="F522" s="14"/>
      <c r="G522" s="14">
        <v>0.28386464298040798</v>
      </c>
      <c r="H522" s="14">
        <v>0.31429169602763302</v>
      </c>
      <c r="I522" s="14">
        <v>0.29909286000081398</v>
      </c>
      <c r="J522" s="14">
        <v>8.0356941087775094E-2</v>
      </c>
      <c r="K522" s="14">
        <v>0.17763807291141401</v>
      </c>
      <c r="L522" s="14">
        <v>0.16100235680890801</v>
      </c>
      <c r="M522" s="14"/>
      <c r="N522" s="14">
        <v>0.26079366045422098</v>
      </c>
      <c r="O522" s="14">
        <v>0.160992643069062</v>
      </c>
      <c r="P522" s="14">
        <v>0.32637882628558401</v>
      </c>
      <c r="Q522" s="14">
        <v>0.25428630049253298</v>
      </c>
      <c r="R522" s="14"/>
      <c r="S522" s="14">
        <v>0.30455979089993301</v>
      </c>
      <c r="T522" s="14">
        <v>0.36926545910605302</v>
      </c>
      <c r="U522" s="14">
        <v>0.186374900712967</v>
      </c>
      <c r="V522" s="14">
        <v>0.30342447102367698</v>
      </c>
      <c r="W522" s="14">
        <v>0.10584615921570199</v>
      </c>
      <c r="X522" s="14">
        <v>0.28162451564879198</v>
      </c>
      <c r="Y522" s="14">
        <v>0.31321080336174001</v>
      </c>
      <c r="Z522" s="14">
        <v>0.24798070971901501</v>
      </c>
      <c r="AA522" s="14">
        <v>0.163408389032764</v>
      </c>
      <c r="AB522" s="14">
        <v>0.109640497075513</v>
      </c>
      <c r="AC522" s="14">
        <v>0.38254327510230102</v>
      </c>
      <c r="AD522" s="14">
        <v>0</v>
      </c>
      <c r="AE522" s="14"/>
      <c r="AF522" s="14">
        <v>0.29507123753359299</v>
      </c>
      <c r="AG522" s="14">
        <v>0.31293977660157402</v>
      </c>
      <c r="AH522" s="14">
        <v>0.218818240841753</v>
      </c>
      <c r="AI522" s="14">
        <v>0.21219126593646001</v>
      </c>
      <c r="AJ522" s="14">
        <v>0.14668847660452</v>
      </c>
      <c r="AK522" s="14">
        <v>0.16232394730205099</v>
      </c>
      <c r="AL522" s="14"/>
      <c r="AM522" s="14">
        <v>0.23747313820197999</v>
      </c>
      <c r="AN522" s="14">
        <v>0.131198923189185</v>
      </c>
      <c r="AO522" s="14">
        <v>0.305121917780378</v>
      </c>
      <c r="AP522" s="14">
        <v>0.25859145453632298</v>
      </c>
      <c r="AQ522" s="14">
        <v>0.46195140624495601</v>
      </c>
      <c r="AR522" s="14"/>
      <c r="AS522" s="14">
        <v>0.25002402792914902</v>
      </c>
      <c r="AT522" s="14">
        <v>0.19115865170614399</v>
      </c>
      <c r="AU522" s="14"/>
      <c r="AV522" s="14">
        <v>0.25871132398666302</v>
      </c>
      <c r="AW522" s="14">
        <v>0.20647409973076999</v>
      </c>
      <c r="AX522" s="14" t="s">
        <v>211</v>
      </c>
      <c r="AY522" s="14"/>
      <c r="AZ522" s="14">
        <v>1</v>
      </c>
      <c r="BA522" s="14">
        <v>0</v>
      </c>
      <c r="BB522" s="14">
        <v>0</v>
      </c>
      <c r="BC522" s="14"/>
      <c r="BD522" s="14">
        <v>0.26794315216332198</v>
      </c>
      <c r="BE522" s="14">
        <v>0.226807033701694</v>
      </c>
      <c r="BF522" s="14"/>
      <c r="BG522" s="14">
        <v>0.22565696778821701</v>
      </c>
      <c r="BH522" s="14">
        <v>0.25610973166635798</v>
      </c>
      <c r="BI522" s="14"/>
      <c r="BJ522" s="14">
        <v>0.20857272377174099</v>
      </c>
      <c r="BK522" s="14">
        <v>0.24112793514421099</v>
      </c>
      <c r="BL522" s="14"/>
      <c r="BM522" s="14">
        <v>0.34182108367925901</v>
      </c>
      <c r="BN522" s="14">
        <v>0.22969129100817601</v>
      </c>
      <c r="BO522" s="14"/>
      <c r="BP522" s="14">
        <v>0.287638505895635</v>
      </c>
      <c r="BQ522" s="14">
        <v>0.24089535460335501</v>
      </c>
      <c r="BR522" s="14"/>
      <c r="BS522" s="14">
        <v>0.30057456600615801</v>
      </c>
      <c r="BT522" s="14">
        <v>0.21113042925501099</v>
      </c>
      <c r="BU522" s="14"/>
      <c r="BV522" s="14">
        <v>0.32093329508712798</v>
      </c>
      <c r="BW522" s="14">
        <v>0.29485727682642399</v>
      </c>
      <c r="BX522" s="14"/>
      <c r="BY522" s="14">
        <v>0.16070283767955701</v>
      </c>
      <c r="BZ522" s="14">
        <v>0.27213149329192499</v>
      </c>
      <c r="CA522" s="14"/>
      <c r="CB522" s="14">
        <v>0.26277875138120799</v>
      </c>
      <c r="CC522" s="14">
        <v>0.25680514272683902</v>
      </c>
    </row>
    <row r="523" spans="2:81" x14ac:dyDescent="0.3">
      <c r="B523" t="s">
        <v>289</v>
      </c>
      <c r="C523" s="14">
        <v>0.25394394810667198</v>
      </c>
      <c r="D523" s="14">
        <v>0.29780415279834699</v>
      </c>
      <c r="E523" s="14">
        <v>0.20883150580777399</v>
      </c>
      <c r="F523" s="14"/>
      <c r="G523" s="14">
        <v>0.43927793457355502</v>
      </c>
      <c r="H523" s="14">
        <v>0.20419215906527699</v>
      </c>
      <c r="I523" s="14">
        <v>0.29683673266250199</v>
      </c>
      <c r="J523" s="14">
        <v>0.19093892815290101</v>
      </c>
      <c r="K523" s="14">
        <v>0.22419895741016599</v>
      </c>
      <c r="L523" s="14">
        <v>4.2535020311055702E-2</v>
      </c>
      <c r="M523" s="14"/>
      <c r="N523" s="14">
        <v>0.24317851710164001</v>
      </c>
      <c r="O523" s="14">
        <v>0.27684683579226499</v>
      </c>
      <c r="P523" s="14">
        <v>0.255021095821788</v>
      </c>
      <c r="Q523" s="14">
        <v>0.25185683748591497</v>
      </c>
      <c r="R523" s="14"/>
      <c r="S523" s="14">
        <v>0.25627044166636298</v>
      </c>
      <c r="T523" s="14">
        <v>0.30326030385066</v>
      </c>
      <c r="U523" s="14">
        <v>0.259306446989441</v>
      </c>
      <c r="V523" s="14">
        <v>0.210477226703465</v>
      </c>
      <c r="W523" s="14">
        <v>0.15366411629615001</v>
      </c>
      <c r="X523" s="14">
        <v>0.37698844333774301</v>
      </c>
      <c r="Y523" s="14">
        <v>0.147602466519308</v>
      </c>
      <c r="Z523" s="14">
        <v>0.10009392745967501</v>
      </c>
      <c r="AA523" s="14">
        <v>0.31325633447323697</v>
      </c>
      <c r="AB523" s="14">
        <v>0.28543347081300602</v>
      </c>
      <c r="AC523" s="14">
        <v>0.226634474679616</v>
      </c>
      <c r="AD523" s="14">
        <v>0.65450350002949198</v>
      </c>
      <c r="AE523" s="14"/>
      <c r="AF523" s="14">
        <v>0.29832135407411597</v>
      </c>
      <c r="AG523" s="14">
        <v>0.217042054958556</v>
      </c>
      <c r="AH523" s="14">
        <v>0.300665028990246</v>
      </c>
      <c r="AI523" s="14">
        <v>0.29611239516319798</v>
      </c>
      <c r="AJ523" s="14">
        <v>0.13967328267724599</v>
      </c>
      <c r="AK523" s="14">
        <v>0.22398115194093299</v>
      </c>
      <c r="AL523" s="14"/>
      <c r="AM523" s="14">
        <v>0.243097271882349</v>
      </c>
      <c r="AN523" s="14">
        <v>0.25785386905093799</v>
      </c>
      <c r="AO523" s="14">
        <v>0.23514373113167999</v>
      </c>
      <c r="AP523" s="14">
        <v>0.28258734668760299</v>
      </c>
      <c r="AQ523" s="14">
        <v>0.33289977813677202</v>
      </c>
      <c r="AR523" s="14"/>
      <c r="AS523" s="14">
        <v>0.260134545075976</v>
      </c>
      <c r="AT523" s="14">
        <v>0</v>
      </c>
      <c r="AU523" s="14"/>
      <c r="AV523" s="14">
        <v>0.25340912557777501</v>
      </c>
      <c r="AW523" s="14">
        <v>0.25617847678318101</v>
      </c>
      <c r="AX523" s="14" t="s">
        <v>211</v>
      </c>
      <c r="AY523" s="14"/>
      <c r="AZ523" s="14">
        <v>0</v>
      </c>
      <c r="BA523" s="14">
        <v>1</v>
      </c>
      <c r="BB523" s="14">
        <v>0</v>
      </c>
      <c r="BC523" s="14"/>
      <c r="BD523" s="14">
        <v>0.238243330463981</v>
      </c>
      <c r="BE523" s="14">
        <v>0.27167309379857801</v>
      </c>
      <c r="BF523" s="14"/>
      <c r="BG523" s="14">
        <v>0.25178337351413299</v>
      </c>
      <c r="BH523" s="14">
        <v>0.25464825602189101</v>
      </c>
      <c r="BI523" s="14"/>
      <c r="BJ523" s="14">
        <v>0.31569386622953599</v>
      </c>
      <c r="BK523" s="14">
        <v>0.25342476054047902</v>
      </c>
      <c r="BL523" s="14"/>
      <c r="BM523" s="14">
        <v>0.31217863727693301</v>
      </c>
      <c r="BN523" s="14">
        <v>0.241698642146221</v>
      </c>
      <c r="BO523" s="14"/>
      <c r="BP523" s="14">
        <v>0.18052334295531</v>
      </c>
      <c r="BQ523" s="14">
        <v>0.269151307186696</v>
      </c>
      <c r="BR523" s="14"/>
      <c r="BS523" s="14">
        <v>0.34829009837921998</v>
      </c>
      <c r="BT523" s="14">
        <v>0.18585539130460299</v>
      </c>
      <c r="BU523" s="14"/>
      <c r="BV523" s="14">
        <v>0.22598136963683199</v>
      </c>
      <c r="BW523" s="14">
        <v>0.38263774201870498</v>
      </c>
      <c r="BX523" s="14"/>
      <c r="BY523" s="14">
        <v>0.53215232360065401</v>
      </c>
      <c r="BZ523" s="14">
        <v>0.19674196673521699</v>
      </c>
      <c r="CA523" s="14"/>
      <c r="CB523" s="14">
        <v>0.24006091024867299</v>
      </c>
      <c r="CC523" s="14">
        <v>0.248577380538298</v>
      </c>
    </row>
    <row r="524" spans="2:81" x14ac:dyDescent="0.3">
      <c r="B524" t="s">
        <v>290</v>
      </c>
      <c r="C524" s="14">
        <v>0.285216398144293</v>
      </c>
      <c r="D524" s="14">
        <v>0.32571361417706401</v>
      </c>
      <c r="E524" s="14">
        <v>0.24356296003594</v>
      </c>
      <c r="F524" s="14"/>
      <c r="G524" s="14">
        <v>0.18496752430775401</v>
      </c>
      <c r="H524" s="14">
        <v>0.25250241252067601</v>
      </c>
      <c r="I524" s="14">
        <v>0.220905180130227</v>
      </c>
      <c r="J524" s="14">
        <v>0.46247694554171898</v>
      </c>
      <c r="K524" s="14">
        <v>0.46607380020921801</v>
      </c>
      <c r="L524" s="14">
        <v>0.33332694271616198</v>
      </c>
      <c r="M524" s="14"/>
      <c r="N524" s="14">
        <v>0.236927851419373</v>
      </c>
      <c r="O524" s="14">
        <v>0.35872366659288002</v>
      </c>
      <c r="P524" s="14">
        <v>0.25499459479727199</v>
      </c>
      <c r="Q524" s="14">
        <v>0.29037779041749301</v>
      </c>
      <c r="R524" s="14"/>
      <c r="S524" s="14">
        <v>0.315064326635837</v>
      </c>
      <c r="T524" s="14">
        <v>0.27550608502544999</v>
      </c>
      <c r="U524" s="14">
        <v>0.24311108605610399</v>
      </c>
      <c r="V524" s="14">
        <v>0.223014342174184</v>
      </c>
      <c r="W524" s="14">
        <v>0.57979923472463601</v>
      </c>
      <c r="X524" s="14">
        <v>0.14207598065975999</v>
      </c>
      <c r="Y524" s="14">
        <v>0.385202358997287</v>
      </c>
      <c r="Z524" s="14">
        <v>0.36035530936282101</v>
      </c>
      <c r="AA524" s="14">
        <v>0.27763303894310798</v>
      </c>
      <c r="AB524" s="14">
        <v>0.224179622613491</v>
      </c>
      <c r="AC524" s="14">
        <v>8.5886374159938994E-2</v>
      </c>
      <c r="AD524" s="14">
        <v>0</v>
      </c>
      <c r="AE524" s="14"/>
      <c r="AF524" s="14">
        <v>0.24764293218345301</v>
      </c>
      <c r="AG524" s="14">
        <v>0.27963362751072002</v>
      </c>
      <c r="AH524" s="14">
        <v>0.32643461132221502</v>
      </c>
      <c r="AI524" s="14">
        <v>0.32526799741930501</v>
      </c>
      <c r="AJ524" s="14">
        <v>0.37651495463836698</v>
      </c>
      <c r="AK524" s="14">
        <v>0.29879296153446699</v>
      </c>
      <c r="AL524" s="14"/>
      <c r="AM524" s="14">
        <v>0.333222140092307</v>
      </c>
      <c r="AN524" s="14">
        <v>0.47869377908138599</v>
      </c>
      <c r="AO524" s="14">
        <v>0.22522429112176501</v>
      </c>
      <c r="AP524" s="14">
        <v>0.160430154875085</v>
      </c>
      <c r="AQ524" s="14">
        <v>0.102595827690563</v>
      </c>
      <c r="AR524" s="14"/>
      <c r="AS524" s="14">
        <v>0.29216934891595803</v>
      </c>
      <c r="AT524" s="14">
        <v>0</v>
      </c>
      <c r="AU524" s="14"/>
      <c r="AV524" s="14">
        <v>0.29812188471790102</v>
      </c>
      <c r="AW524" s="14">
        <v>0.23129630638505899</v>
      </c>
      <c r="AX524" s="14" t="s">
        <v>211</v>
      </c>
      <c r="AY524" s="14"/>
      <c r="AZ524" s="14">
        <v>0</v>
      </c>
      <c r="BA524" s="14">
        <v>0</v>
      </c>
      <c r="BB524" s="14">
        <v>0.61326903281268996</v>
      </c>
      <c r="BC524" s="14"/>
      <c r="BD524" s="14">
        <v>0.28984470896580899</v>
      </c>
      <c r="BE524" s="14">
        <v>0.27999010713272399</v>
      </c>
      <c r="BF524" s="14"/>
      <c r="BG524" s="14">
        <v>0.29183334083663498</v>
      </c>
      <c r="BH524" s="14">
        <v>0.28305939549839698</v>
      </c>
      <c r="BI524" s="14"/>
      <c r="BJ524" s="14">
        <v>0.28665429024324302</v>
      </c>
      <c r="BK524" s="14">
        <v>0.28305407800496102</v>
      </c>
      <c r="BL524" s="14"/>
      <c r="BM524" s="14">
        <v>0.155445566805297</v>
      </c>
      <c r="BN524" s="14">
        <v>0.310490984604747</v>
      </c>
      <c r="BO524" s="14"/>
      <c r="BP524" s="14">
        <v>0.30552534815344201</v>
      </c>
      <c r="BQ524" s="14">
        <v>0.27813200326291698</v>
      </c>
      <c r="BR524" s="14"/>
      <c r="BS524" s="14">
        <v>0.22576679737821101</v>
      </c>
      <c r="BT524" s="14">
        <v>0.32812050718242902</v>
      </c>
      <c r="BU524" s="14"/>
      <c r="BV524" s="14">
        <v>0.187966311368677</v>
      </c>
      <c r="BW524" s="14">
        <v>0.23638221000006501</v>
      </c>
      <c r="BX524" s="14"/>
      <c r="BY524" s="14">
        <v>0.14020865593642001</v>
      </c>
      <c r="BZ524" s="14">
        <v>0.31008629388110698</v>
      </c>
      <c r="CA524" s="14"/>
      <c r="CB524" s="14">
        <v>0.304137371708251</v>
      </c>
      <c r="CC524" s="14">
        <v>0.276407007801385</v>
      </c>
    </row>
    <row r="525" spans="2:81" x14ac:dyDescent="0.3">
      <c r="B525" t="s">
        <v>291</v>
      </c>
      <c r="C525" s="14">
        <v>0.13805502336676101</v>
      </c>
      <c r="D525" s="14">
        <v>9.0524484218199197E-2</v>
      </c>
      <c r="E525" s="14">
        <v>0.186942590578276</v>
      </c>
      <c r="F525" s="14"/>
      <c r="G525" s="14">
        <v>2.1136810471985901E-2</v>
      </c>
      <c r="H525" s="14">
        <v>0.157118404354473</v>
      </c>
      <c r="I525" s="14">
        <v>0.14326253187916799</v>
      </c>
      <c r="J525" s="14">
        <v>0.21606411647943599</v>
      </c>
      <c r="K525" s="14">
        <v>0</v>
      </c>
      <c r="L525" s="14">
        <v>0.34064145944226598</v>
      </c>
      <c r="M525" s="14"/>
      <c r="N525" s="14">
        <v>0.23034932939962599</v>
      </c>
      <c r="O525" s="14">
        <v>0.141722148487536</v>
      </c>
      <c r="P525" s="14">
        <v>7.2217846832976898E-2</v>
      </c>
      <c r="Q525" s="14">
        <v>7.4175157868517097E-2</v>
      </c>
      <c r="R525" s="14"/>
      <c r="S525" s="14">
        <v>8.25181429148511E-2</v>
      </c>
      <c r="T525" s="14">
        <v>5.1968152017836597E-2</v>
      </c>
      <c r="U525" s="14">
        <v>0.189702366532951</v>
      </c>
      <c r="V525" s="14">
        <v>0.22081639577091799</v>
      </c>
      <c r="W525" s="14">
        <v>0.106598403641019</v>
      </c>
      <c r="X525" s="14">
        <v>0.19931106035370499</v>
      </c>
      <c r="Y525" s="14">
        <v>0.15398437112166399</v>
      </c>
      <c r="Z525" s="14">
        <v>9.0980192256042397E-2</v>
      </c>
      <c r="AA525" s="14">
        <v>7.7413729259981898E-2</v>
      </c>
      <c r="AB525" s="14">
        <v>0.19412111038447799</v>
      </c>
      <c r="AC525" s="14">
        <v>0.23004951487994299</v>
      </c>
      <c r="AD525" s="14">
        <v>0.34549649997050802</v>
      </c>
      <c r="AE525" s="14"/>
      <c r="AF525" s="14">
        <v>0.113184319494064</v>
      </c>
      <c r="AG525" s="14">
        <v>0.12694855023441301</v>
      </c>
      <c r="AH525" s="14">
        <v>0.15408211884578499</v>
      </c>
      <c r="AI525" s="14">
        <v>0.101561495229795</v>
      </c>
      <c r="AJ525" s="14">
        <v>0.22929613066162499</v>
      </c>
      <c r="AK525" s="14">
        <v>7.4087759985595997E-2</v>
      </c>
      <c r="AL525" s="14"/>
      <c r="AM525" s="14">
        <v>0.11069839944301001</v>
      </c>
      <c r="AN525" s="14">
        <v>7.8420371008732198E-2</v>
      </c>
      <c r="AO525" s="14">
        <v>0.150293659886098</v>
      </c>
      <c r="AP525" s="14">
        <v>0.23601407708011601</v>
      </c>
      <c r="AQ525" s="14">
        <v>0</v>
      </c>
      <c r="AR525" s="14"/>
      <c r="AS525" s="14">
        <v>0.12710968118956301</v>
      </c>
      <c r="AT525" s="14">
        <v>0.58704296744359297</v>
      </c>
      <c r="AU525" s="14"/>
      <c r="AV525" s="14">
        <v>0.133972701067749</v>
      </c>
      <c r="AW525" s="14">
        <v>0.15511127240456701</v>
      </c>
      <c r="AX525" s="14" t="s">
        <v>211</v>
      </c>
      <c r="AY525" s="14"/>
      <c r="AZ525" s="14">
        <v>0</v>
      </c>
      <c r="BA525" s="14">
        <v>0</v>
      </c>
      <c r="BB525" s="14">
        <v>0.26021358691649998</v>
      </c>
      <c r="BC525" s="14"/>
      <c r="BD525" s="14">
        <v>0.126104751184937</v>
      </c>
      <c r="BE525" s="14">
        <v>0.151549276993663</v>
      </c>
      <c r="BF525" s="14"/>
      <c r="BG525" s="14">
        <v>0.13865927484194099</v>
      </c>
      <c r="BH525" s="14">
        <v>0.13785804840546101</v>
      </c>
      <c r="BI525" s="14"/>
      <c r="BJ525" s="14">
        <v>0.11263319183397399</v>
      </c>
      <c r="BK525" s="14">
        <v>0.14614758335007</v>
      </c>
      <c r="BL525" s="14"/>
      <c r="BM525" s="14">
        <v>0.15788917718074599</v>
      </c>
      <c r="BN525" s="14">
        <v>0.136050035546674</v>
      </c>
      <c r="BO525" s="14"/>
      <c r="BP525" s="14">
        <v>0.129891620819992</v>
      </c>
      <c r="BQ525" s="14">
        <v>0.14339451192931399</v>
      </c>
      <c r="BR525" s="14"/>
      <c r="BS525" s="14">
        <v>0.103123949061597</v>
      </c>
      <c r="BT525" s="14">
        <v>0.163264387290076</v>
      </c>
      <c r="BU525" s="14"/>
      <c r="BV525" s="14">
        <v>0.26511902390736303</v>
      </c>
      <c r="BW525" s="14">
        <v>5.7631291592534099E-2</v>
      </c>
      <c r="BX525" s="14"/>
      <c r="BY525" s="14">
        <v>8.3844053781299305E-2</v>
      </c>
      <c r="BZ525" s="14">
        <v>0.147122859890889</v>
      </c>
      <c r="CA525" s="14"/>
      <c r="CB525" s="14">
        <v>0.124356335886272</v>
      </c>
      <c r="CC525" s="14">
        <v>0.14226148613206499</v>
      </c>
    </row>
    <row r="526" spans="2:81" x14ac:dyDescent="0.3">
      <c r="B526" t="s">
        <v>292</v>
      </c>
      <c r="C526" s="14">
        <v>5.5276250747672603E-2</v>
      </c>
      <c r="D526" s="14">
        <v>2.7184818483307598E-2</v>
      </c>
      <c r="E526" s="14">
        <v>8.4169711825389404E-2</v>
      </c>
      <c r="F526" s="14"/>
      <c r="G526" s="14">
        <v>4.6844098780335498E-2</v>
      </c>
      <c r="H526" s="14">
        <v>3.6586316867333803E-2</v>
      </c>
      <c r="I526" s="14">
        <v>3.9902695327288601E-2</v>
      </c>
      <c r="J526" s="14">
        <v>5.0163068738168899E-2</v>
      </c>
      <c r="K526" s="14">
        <v>0.13208916946920199</v>
      </c>
      <c r="L526" s="14">
        <v>7.7422759328704502E-2</v>
      </c>
      <c r="M526" s="14"/>
      <c r="N526" s="14">
        <v>2.8750641625139999E-2</v>
      </c>
      <c r="O526" s="14">
        <v>6.1714706058256699E-2</v>
      </c>
      <c r="P526" s="14">
        <v>6.7583252847693107E-2</v>
      </c>
      <c r="Q526" s="14">
        <v>7.4195842381106603E-2</v>
      </c>
      <c r="R526" s="14"/>
      <c r="S526" s="14">
        <v>2.13399966024738E-2</v>
      </c>
      <c r="T526" s="14">
        <v>0</v>
      </c>
      <c r="U526" s="14">
        <v>0.121505199708536</v>
      </c>
      <c r="V526" s="14">
        <v>4.2267564327755802E-2</v>
      </c>
      <c r="W526" s="14">
        <v>0</v>
      </c>
      <c r="X526" s="14">
        <v>0</v>
      </c>
      <c r="Y526" s="14">
        <v>0</v>
      </c>
      <c r="Z526" s="14">
        <v>9.2165386934961402E-2</v>
      </c>
      <c r="AA526" s="14">
        <v>0.125602257396076</v>
      </c>
      <c r="AB526" s="14">
        <v>0.186625299113512</v>
      </c>
      <c r="AC526" s="14">
        <v>7.4886361178199995E-2</v>
      </c>
      <c r="AD526" s="14">
        <v>0</v>
      </c>
      <c r="AE526" s="14"/>
      <c r="AF526" s="14">
        <v>4.5780156714773798E-2</v>
      </c>
      <c r="AG526" s="14">
        <v>6.3435990694737904E-2</v>
      </c>
      <c r="AH526" s="14">
        <v>0</v>
      </c>
      <c r="AI526" s="14">
        <v>3.2604295091124502E-2</v>
      </c>
      <c r="AJ526" s="14">
        <v>0</v>
      </c>
      <c r="AK526" s="14">
        <v>0.15187063416253199</v>
      </c>
      <c r="AL526" s="14"/>
      <c r="AM526" s="14">
        <v>5.19715140673737E-2</v>
      </c>
      <c r="AN526" s="14">
        <v>2.4734772536772899E-2</v>
      </c>
      <c r="AO526" s="14">
        <v>6.9525776261330705E-2</v>
      </c>
      <c r="AP526" s="14">
        <v>6.2376966820872098E-2</v>
      </c>
      <c r="AQ526" s="14">
        <v>0.10255298792770901</v>
      </c>
      <c r="AR526" s="14"/>
      <c r="AS526" s="14">
        <v>5.12168061276254E-2</v>
      </c>
      <c r="AT526" s="14">
        <v>0.22179838085026299</v>
      </c>
      <c r="AU526" s="14"/>
      <c r="AV526" s="14">
        <v>3.8780556615943901E-2</v>
      </c>
      <c r="AW526" s="14">
        <v>0.124196499212695</v>
      </c>
      <c r="AX526" s="14" t="s">
        <v>211</v>
      </c>
      <c r="AY526" s="14"/>
      <c r="AZ526" s="14">
        <v>0</v>
      </c>
      <c r="BA526" s="14">
        <v>0</v>
      </c>
      <c r="BB526" s="14">
        <v>0.12651738027081</v>
      </c>
      <c r="BC526" s="14"/>
      <c r="BD526" s="14">
        <v>6.0872597203154799E-2</v>
      </c>
      <c r="BE526" s="14">
        <v>4.8956853389581202E-2</v>
      </c>
      <c r="BF526" s="14"/>
      <c r="BG526" s="14">
        <v>5.5412361416205203E-2</v>
      </c>
      <c r="BH526" s="14">
        <v>5.5231881151953002E-2</v>
      </c>
      <c r="BI526" s="14"/>
      <c r="BJ526" s="14">
        <v>3.7075144584928103E-2</v>
      </c>
      <c r="BK526" s="14">
        <v>5.9655358254996398E-2</v>
      </c>
      <c r="BL526" s="14"/>
      <c r="BM526" s="14">
        <v>0</v>
      </c>
      <c r="BN526" s="14">
        <v>6.5364779439063603E-2</v>
      </c>
      <c r="BO526" s="14"/>
      <c r="BP526" s="14">
        <v>5.8953723372233903E-2</v>
      </c>
      <c r="BQ526" s="14">
        <v>5.5171456268335001E-2</v>
      </c>
      <c r="BR526" s="14"/>
      <c r="BS526" s="14">
        <v>2.2244589174813301E-2</v>
      </c>
      <c r="BT526" s="14">
        <v>7.9114829839381298E-2</v>
      </c>
      <c r="BU526" s="14"/>
      <c r="BV526" s="14">
        <v>0</v>
      </c>
      <c r="BW526" s="14">
        <v>2.8491479562272801E-2</v>
      </c>
      <c r="BX526" s="14"/>
      <c r="BY526" s="14">
        <v>2.6761317136759201E-2</v>
      </c>
      <c r="BZ526" s="14">
        <v>6.2353787926204197E-2</v>
      </c>
      <c r="CA526" s="14"/>
      <c r="CB526" s="14">
        <v>4.4770510506190901E-2</v>
      </c>
      <c r="CC526" s="14">
        <v>5.9451259995673099E-2</v>
      </c>
    </row>
    <row r="527" spans="2:81" x14ac:dyDescent="0.3">
      <c r="B527" t="s">
        <v>196</v>
      </c>
      <c r="C527" s="14">
        <v>1.8885210709151501E-2</v>
      </c>
      <c r="D527" s="14">
        <v>1.01860912839133E-2</v>
      </c>
      <c r="E527" s="14">
        <v>2.7832695698814001E-2</v>
      </c>
      <c r="F527" s="14"/>
      <c r="G527" s="14">
        <v>2.3908988885961199E-2</v>
      </c>
      <c r="H527" s="14">
        <v>3.53090111646076E-2</v>
      </c>
      <c r="I527" s="14">
        <v>0</v>
      </c>
      <c r="J527" s="14">
        <v>0</v>
      </c>
      <c r="K527" s="14">
        <v>0</v>
      </c>
      <c r="L527" s="14">
        <v>4.5071461392902801E-2</v>
      </c>
      <c r="M527" s="14"/>
      <c r="N527" s="14">
        <v>0</v>
      </c>
      <c r="O527" s="14">
        <v>0</v>
      </c>
      <c r="P527" s="14">
        <v>2.38043834146855E-2</v>
      </c>
      <c r="Q527" s="14">
        <v>5.5108071354435899E-2</v>
      </c>
      <c r="R527" s="14"/>
      <c r="S527" s="14">
        <v>2.0247301280542501E-2</v>
      </c>
      <c r="T527" s="14">
        <v>0</v>
      </c>
      <c r="U527" s="14">
        <v>0</v>
      </c>
      <c r="V527" s="14">
        <v>0</v>
      </c>
      <c r="W527" s="14">
        <v>5.4092086122492097E-2</v>
      </c>
      <c r="X527" s="14">
        <v>0</v>
      </c>
      <c r="Y527" s="14">
        <v>0</v>
      </c>
      <c r="Z527" s="14">
        <v>0.108424474267485</v>
      </c>
      <c r="AA527" s="14">
        <v>4.2686250894833903E-2</v>
      </c>
      <c r="AB527" s="14">
        <v>0</v>
      </c>
      <c r="AC527" s="14">
        <v>0</v>
      </c>
      <c r="AD527" s="14">
        <v>0</v>
      </c>
      <c r="AE527" s="14"/>
      <c r="AF527" s="14">
        <v>0</v>
      </c>
      <c r="AG527" s="14">
        <v>0</v>
      </c>
      <c r="AH527" s="14">
        <v>0</v>
      </c>
      <c r="AI527" s="14">
        <v>3.2262551160119002E-2</v>
      </c>
      <c r="AJ527" s="14">
        <v>0.107827155418242</v>
      </c>
      <c r="AK527" s="14">
        <v>8.8943545074421301E-2</v>
      </c>
      <c r="AL527" s="14"/>
      <c r="AM527" s="14">
        <v>2.35375363129805E-2</v>
      </c>
      <c r="AN527" s="14">
        <v>2.9098285132985399E-2</v>
      </c>
      <c r="AO527" s="14">
        <v>1.46906238187481E-2</v>
      </c>
      <c r="AP527" s="14">
        <v>0</v>
      </c>
      <c r="AQ527" s="14">
        <v>0</v>
      </c>
      <c r="AR527" s="14"/>
      <c r="AS527" s="14">
        <v>1.93455907617276E-2</v>
      </c>
      <c r="AT527" s="14">
        <v>0</v>
      </c>
      <c r="AU527" s="14"/>
      <c r="AV527" s="14">
        <v>1.70044080339684E-2</v>
      </c>
      <c r="AW527" s="14">
        <v>2.6743345483726901E-2</v>
      </c>
      <c r="AX527" s="14" t="s">
        <v>211</v>
      </c>
      <c r="AY527" s="14"/>
      <c r="AZ527" s="14">
        <v>0</v>
      </c>
      <c r="BA527" s="14">
        <v>0</v>
      </c>
      <c r="BB527" s="14">
        <v>0</v>
      </c>
      <c r="BC527" s="14"/>
      <c r="BD527" s="14">
        <v>1.69914600187956E-2</v>
      </c>
      <c r="BE527" s="14">
        <v>2.10236349837594E-2</v>
      </c>
      <c r="BF527" s="14"/>
      <c r="BG527" s="14">
        <v>3.6654681602869797E-2</v>
      </c>
      <c r="BH527" s="14">
        <v>1.3092687255941E-2</v>
      </c>
      <c r="BI527" s="14"/>
      <c r="BJ527" s="14">
        <v>3.9370783336577703E-2</v>
      </c>
      <c r="BK527" s="14">
        <v>1.65902847052826E-2</v>
      </c>
      <c r="BL527" s="14"/>
      <c r="BM527" s="14">
        <v>3.26655350577649E-2</v>
      </c>
      <c r="BN527" s="14">
        <v>1.6704267255118699E-2</v>
      </c>
      <c r="BO527" s="14"/>
      <c r="BP527" s="14">
        <v>3.7467458803386797E-2</v>
      </c>
      <c r="BQ527" s="14">
        <v>1.3255366749382399E-2</v>
      </c>
      <c r="BR527" s="14"/>
      <c r="BS527" s="14">
        <v>0</v>
      </c>
      <c r="BT527" s="14">
        <v>3.2514455128499598E-2</v>
      </c>
      <c r="BU527" s="14"/>
      <c r="BV527" s="14">
        <v>0</v>
      </c>
      <c r="BW527" s="14">
        <v>0</v>
      </c>
      <c r="BX527" s="14"/>
      <c r="BY527" s="14">
        <v>5.6330811865310602E-2</v>
      </c>
      <c r="BZ527" s="14">
        <v>1.15635982746584E-2</v>
      </c>
      <c r="CA527" s="14"/>
      <c r="CB527" s="14">
        <v>2.38961202694059E-2</v>
      </c>
      <c r="CC527" s="14">
        <v>1.64977228057402E-2</v>
      </c>
    </row>
    <row r="528" spans="2:81" x14ac:dyDescent="0.3">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c r="BH528" s="14"/>
      <c r="BI528" s="14"/>
      <c r="BJ528" s="14"/>
      <c r="BK528" s="14"/>
      <c r="BL528" s="14"/>
      <c r="BM528" s="14"/>
      <c r="BN528" s="14"/>
      <c r="BO528" s="14"/>
      <c r="BP528" s="14"/>
      <c r="BQ528" s="14"/>
      <c r="BR528" s="14"/>
      <c r="BS528" s="14"/>
      <c r="BT528" s="14"/>
      <c r="BU528" s="14"/>
      <c r="BV528" s="14"/>
      <c r="BW528" s="14"/>
      <c r="BX528" s="14"/>
      <c r="BY528" s="14"/>
      <c r="BZ528" s="14"/>
      <c r="CA528" s="14"/>
      <c r="CB528" s="14"/>
      <c r="CC528" s="14"/>
    </row>
    <row r="529" spans="2:81" x14ac:dyDescent="0.3">
      <c r="B529" s="6" t="s">
        <v>307</v>
      </c>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c r="BH529" s="14"/>
      <c r="BI529" s="14"/>
      <c r="BJ529" s="14"/>
      <c r="BK529" s="14"/>
      <c r="BL529" s="14"/>
      <c r="BM529" s="14"/>
      <c r="BN529" s="14"/>
      <c r="BO529" s="14"/>
      <c r="BP529" s="14"/>
      <c r="BQ529" s="14"/>
      <c r="BR529" s="14"/>
      <c r="BS529" s="14"/>
      <c r="BT529" s="14"/>
      <c r="BU529" s="14"/>
      <c r="BV529" s="14"/>
      <c r="BW529" s="14"/>
      <c r="BX529" s="14"/>
      <c r="BY529" s="14"/>
      <c r="BZ529" s="14"/>
      <c r="CA529" s="14"/>
      <c r="CB529" s="14"/>
      <c r="CC529" s="14"/>
    </row>
    <row r="530" spans="2:81" x14ac:dyDescent="0.3">
      <c r="B530" s="24" t="s">
        <v>306</v>
      </c>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c r="AY530" s="14"/>
      <c r="AZ530" s="14"/>
      <c r="BA530" s="14"/>
      <c r="BB530" s="14"/>
      <c r="BC530" s="14"/>
      <c r="BD530" s="14"/>
      <c r="BE530" s="14"/>
      <c r="BF530" s="14"/>
      <c r="BG530" s="14"/>
      <c r="BH530" s="14"/>
      <c r="BI530" s="14"/>
      <c r="BJ530" s="14"/>
      <c r="BK530" s="14"/>
      <c r="BL530" s="14"/>
      <c r="BM530" s="14"/>
      <c r="BN530" s="14"/>
      <c r="BO530" s="14"/>
      <c r="BP530" s="14"/>
      <c r="BQ530" s="14"/>
      <c r="BR530" s="14"/>
      <c r="BS530" s="14"/>
      <c r="BT530" s="14"/>
      <c r="BU530" s="14"/>
      <c r="BV530" s="14"/>
      <c r="BW530" s="14"/>
      <c r="BX530" s="14"/>
      <c r="BY530" s="14"/>
      <c r="BZ530" s="14"/>
      <c r="CA530" s="14"/>
      <c r="CB530" s="14"/>
      <c r="CC530" s="14"/>
    </row>
    <row r="531" spans="2:81" x14ac:dyDescent="0.3">
      <c r="B531" t="s">
        <v>303</v>
      </c>
      <c r="C531" s="14">
        <v>0.348051982033176</v>
      </c>
      <c r="D531" s="14">
        <v>0.32577970440140802</v>
      </c>
      <c r="E531" s="14">
        <v>0.37095335836686499</v>
      </c>
      <c r="F531" s="14"/>
      <c r="G531" s="14">
        <v>0.14988616083547601</v>
      </c>
      <c r="H531" s="14">
        <v>0.46764842928764699</v>
      </c>
      <c r="I531" s="14">
        <v>0.60630557468884205</v>
      </c>
      <c r="J531" s="14">
        <v>0</v>
      </c>
      <c r="K531" s="14">
        <v>0</v>
      </c>
      <c r="L531" s="14">
        <v>0</v>
      </c>
      <c r="M531" s="14"/>
      <c r="N531" s="14">
        <v>0.60893201845737099</v>
      </c>
      <c r="O531" s="14">
        <v>0.125465540597758</v>
      </c>
      <c r="P531" s="14">
        <v>0.28940717064514698</v>
      </c>
      <c r="Q531" s="14">
        <v>0.196381918905108</v>
      </c>
      <c r="R531" s="14"/>
      <c r="S531" s="14">
        <v>0.46872995823267299</v>
      </c>
      <c r="T531" s="14">
        <v>0.29161706546980898</v>
      </c>
      <c r="U531" s="14">
        <v>0.32898746232417903</v>
      </c>
      <c r="V531" s="14">
        <v>0.41190812384993802</v>
      </c>
      <c r="W531" s="14">
        <v>0</v>
      </c>
      <c r="X531" s="14">
        <v>0.43566769946551098</v>
      </c>
      <c r="Y531" s="14">
        <v>0.243199319670383</v>
      </c>
      <c r="Z531" s="14">
        <v>0.36619227746116001</v>
      </c>
      <c r="AA531" s="14">
        <v>0</v>
      </c>
      <c r="AB531" s="14">
        <v>0.43696340548144902</v>
      </c>
      <c r="AC531" s="14">
        <v>0.40031614247547898</v>
      </c>
      <c r="AD531" s="14" t="s">
        <v>211</v>
      </c>
      <c r="AE531" s="14"/>
      <c r="AF531" s="14">
        <v>0.42030380870795297</v>
      </c>
      <c r="AG531" s="14">
        <v>0.39174839841790798</v>
      </c>
      <c r="AH531" s="14">
        <v>0.63391295803011205</v>
      </c>
      <c r="AI531" s="14">
        <v>0.139658845495086</v>
      </c>
      <c r="AJ531" s="14">
        <v>0</v>
      </c>
      <c r="AK531" s="14">
        <v>0</v>
      </c>
      <c r="AL531" s="14"/>
      <c r="AM531" s="14">
        <v>0.102020746871696</v>
      </c>
      <c r="AN531" s="14">
        <v>0.21870039592134999</v>
      </c>
      <c r="AO531" s="14">
        <v>0.44651595743775602</v>
      </c>
      <c r="AP531" s="14">
        <v>0.49123824024414098</v>
      </c>
      <c r="AQ531" s="14">
        <v>0.61978026998708402</v>
      </c>
      <c r="AR531" s="14"/>
      <c r="AS531" s="14">
        <v>0.354539087905755</v>
      </c>
      <c r="AT531" s="14">
        <v>0</v>
      </c>
      <c r="AU531" s="14"/>
      <c r="AV531" s="14">
        <v>0.33209182928831998</v>
      </c>
      <c r="AW531" s="14">
        <v>0.43160519212284598</v>
      </c>
      <c r="AX531" s="14" t="s">
        <v>211</v>
      </c>
      <c r="AY531" s="14"/>
      <c r="AZ531" s="14">
        <v>0.34358000509532399</v>
      </c>
      <c r="BA531" s="14" t="s">
        <v>211</v>
      </c>
      <c r="BB531" s="14" t="s">
        <v>211</v>
      </c>
      <c r="BC531" s="14"/>
      <c r="BD531" s="14">
        <v>0.31142621834220702</v>
      </c>
      <c r="BE531" s="14">
        <v>0.39691090667018403</v>
      </c>
      <c r="BF531" s="14"/>
      <c r="BG531" s="14">
        <v>0.40891377370169701</v>
      </c>
      <c r="BH531" s="14">
        <v>0.33057120616080699</v>
      </c>
      <c r="BI531" s="14"/>
      <c r="BJ531" s="14">
        <v>0.13198726010473499</v>
      </c>
      <c r="BK531" s="14">
        <v>0.333544838470201</v>
      </c>
      <c r="BL531" s="14"/>
      <c r="BM531" s="14">
        <v>0.33084453843330103</v>
      </c>
      <c r="BN531" s="14">
        <v>0.33708396381697803</v>
      </c>
      <c r="BO531" s="14"/>
      <c r="BP531" s="14">
        <v>0.18707254666987699</v>
      </c>
      <c r="BQ531" s="14">
        <v>0.410113225147198</v>
      </c>
      <c r="BR531" s="14"/>
      <c r="BS531" s="14">
        <v>0.37458650856605102</v>
      </c>
      <c r="BT531" s="14">
        <v>0.32078966989045599</v>
      </c>
      <c r="BU531" s="14"/>
      <c r="BV531" s="14">
        <v>0.38127487037149699</v>
      </c>
      <c r="BW531" s="14">
        <v>0.37254212595088798</v>
      </c>
      <c r="BX531" s="14"/>
      <c r="BY531" s="14">
        <v>0</v>
      </c>
      <c r="BZ531" s="14">
        <v>0.390475174172699</v>
      </c>
      <c r="CA531" s="14"/>
      <c r="CB531" s="14">
        <v>0.38869044892555099</v>
      </c>
      <c r="CC531" s="14">
        <v>0.31625940158719801</v>
      </c>
    </row>
    <row r="532" spans="2:81" x14ac:dyDescent="0.3">
      <c r="B532" t="s">
        <v>304</v>
      </c>
      <c r="C532" s="14">
        <v>0.632806145729228</v>
      </c>
      <c r="D532" s="14">
        <v>0.67422029559859198</v>
      </c>
      <c r="E532" s="14">
        <v>0.59022221931725904</v>
      </c>
      <c r="F532" s="14"/>
      <c r="G532" s="14">
        <v>0.76588711534668197</v>
      </c>
      <c r="H532" s="14">
        <v>0.53235157071235295</v>
      </c>
      <c r="I532" s="14">
        <v>0.393694425311158</v>
      </c>
      <c r="J532" s="14">
        <v>1</v>
      </c>
      <c r="K532" s="14">
        <v>1</v>
      </c>
      <c r="L532" s="14">
        <v>1</v>
      </c>
      <c r="M532" s="14"/>
      <c r="N532" s="14">
        <v>0.39106798154262901</v>
      </c>
      <c r="O532" s="14">
        <v>0.87453445940224195</v>
      </c>
      <c r="P532" s="14">
        <v>0.71059282935485302</v>
      </c>
      <c r="Q532" s="14">
        <v>0.73086269565537998</v>
      </c>
      <c r="R532" s="14"/>
      <c r="S532" s="14">
        <v>0.53127004176732695</v>
      </c>
      <c r="T532" s="14">
        <v>0.70838293453019097</v>
      </c>
      <c r="U532" s="14">
        <v>0.67101253767582103</v>
      </c>
      <c r="V532" s="14">
        <v>0.58809187615006198</v>
      </c>
      <c r="W532" s="14">
        <v>1</v>
      </c>
      <c r="X532" s="14">
        <v>0.56433230053448902</v>
      </c>
      <c r="Y532" s="14">
        <v>0.756800680329617</v>
      </c>
      <c r="Z532" s="14">
        <v>0.63380772253883999</v>
      </c>
      <c r="AA532" s="14">
        <v>0.73877564580680599</v>
      </c>
      <c r="AB532" s="14">
        <v>0.56303659451855104</v>
      </c>
      <c r="AC532" s="14">
        <v>0.59968385752452102</v>
      </c>
      <c r="AD532" s="14" t="s">
        <v>211</v>
      </c>
      <c r="AE532" s="14"/>
      <c r="AF532" s="14">
        <v>0.57969619129204697</v>
      </c>
      <c r="AG532" s="14">
        <v>0.50181070271773698</v>
      </c>
      <c r="AH532" s="14">
        <v>0.36608704196988801</v>
      </c>
      <c r="AI532" s="14">
        <v>0.860341154504914</v>
      </c>
      <c r="AJ532" s="14">
        <v>1</v>
      </c>
      <c r="AK532" s="14">
        <v>1</v>
      </c>
      <c r="AL532" s="14"/>
      <c r="AM532" s="14">
        <v>0.89797925312830396</v>
      </c>
      <c r="AN532" s="14">
        <v>0.57693026365922695</v>
      </c>
      <c r="AO532" s="14">
        <v>0.55348404256224404</v>
      </c>
      <c r="AP532" s="14">
        <v>0.50876175975585902</v>
      </c>
      <c r="AQ532" s="14">
        <v>0.38021973001291598</v>
      </c>
      <c r="AR532" s="14"/>
      <c r="AS532" s="14">
        <v>0.62596226742547501</v>
      </c>
      <c r="AT532" s="14">
        <v>1</v>
      </c>
      <c r="AU532" s="14"/>
      <c r="AV532" s="14">
        <v>0.64510985960827905</v>
      </c>
      <c r="AW532" s="14">
        <v>0.56839480787715402</v>
      </c>
      <c r="AX532" s="14" t="s">
        <v>211</v>
      </c>
      <c r="AY532" s="14"/>
      <c r="AZ532" s="14">
        <v>0.63470152516230705</v>
      </c>
      <c r="BA532" s="14" t="s">
        <v>211</v>
      </c>
      <c r="BB532" s="14" t="s">
        <v>211</v>
      </c>
      <c r="BC532" s="14"/>
      <c r="BD532" s="14">
        <v>0.65508272563472603</v>
      </c>
      <c r="BE532" s="14">
        <v>0.60308909332981597</v>
      </c>
      <c r="BF532" s="14"/>
      <c r="BG532" s="14">
        <v>0.50529922064236998</v>
      </c>
      <c r="BH532" s="14">
        <v>0.66942879383919296</v>
      </c>
      <c r="BI532" s="14"/>
      <c r="BJ532" s="14">
        <v>0.67924988239111395</v>
      </c>
      <c r="BK532" s="14">
        <v>0.666455161529799</v>
      </c>
      <c r="BL532" s="14"/>
      <c r="BM532" s="14">
        <v>0.66915546156669903</v>
      </c>
      <c r="BN532" s="14">
        <v>0.63841487293843902</v>
      </c>
      <c r="BO532" s="14"/>
      <c r="BP532" s="14">
        <v>0.81292745333012295</v>
      </c>
      <c r="BQ532" s="14">
        <v>0.563365274379375</v>
      </c>
      <c r="BR532" s="14"/>
      <c r="BS532" s="14">
        <v>0.62541349143394998</v>
      </c>
      <c r="BT532" s="14">
        <v>0.64040156480374599</v>
      </c>
      <c r="BU532" s="14"/>
      <c r="BV532" s="14">
        <v>0.61872512962850301</v>
      </c>
      <c r="BW532" s="14">
        <v>0.62745787404911202</v>
      </c>
      <c r="BX532" s="14"/>
      <c r="BY532" s="14">
        <v>1</v>
      </c>
      <c r="BZ532" s="14">
        <v>0.58804979829749204</v>
      </c>
      <c r="CA532" s="14"/>
      <c r="CB532" s="14">
        <v>0.61130955107444895</v>
      </c>
      <c r="CC532" s="14">
        <v>0.64962351772031701</v>
      </c>
    </row>
    <row r="533" spans="2:81" x14ac:dyDescent="0.3">
      <c r="B533" t="s">
        <v>106</v>
      </c>
      <c r="C533" s="14">
        <v>1.9141872237596402E-2</v>
      </c>
      <c r="D533" s="14">
        <v>0</v>
      </c>
      <c r="E533" s="14">
        <v>3.88244223158754E-2</v>
      </c>
      <c r="F533" s="14"/>
      <c r="G533" s="14">
        <v>8.4226723817842103E-2</v>
      </c>
      <c r="H533" s="14">
        <v>0</v>
      </c>
      <c r="I533" s="14">
        <v>0</v>
      </c>
      <c r="J533" s="14">
        <v>0</v>
      </c>
      <c r="K533" s="14">
        <v>0</v>
      </c>
      <c r="L533" s="14">
        <v>0</v>
      </c>
      <c r="M533" s="14"/>
      <c r="N533" s="14">
        <v>0</v>
      </c>
      <c r="O533" s="14">
        <v>0</v>
      </c>
      <c r="P533" s="14">
        <v>0</v>
      </c>
      <c r="Q533" s="14">
        <v>7.2755385439512002E-2</v>
      </c>
      <c r="R533" s="14"/>
      <c r="S533" s="14">
        <v>0</v>
      </c>
      <c r="T533" s="14">
        <v>0</v>
      </c>
      <c r="U533" s="14">
        <v>0</v>
      </c>
      <c r="V533" s="14">
        <v>0</v>
      </c>
      <c r="W533" s="14">
        <v>0</v>
      </c>
      <c r="X533" s="14">
        <v>0</v>
      </c>
      <c r="Y533" s="14">
        <v>0</v>
      </c>
      <c r="Z533" s="14">
        <v>0</v>
      </c>
      <c r="AA533" s="14">
        <v>0.26122435419319401</v>
      </c>
      <c r="AB533" s="14">
        <v>0</v>
      </c>
      <c r="AC533" s="14">
        <v>0</v>
      </c>
      <c r="AD533" s="14" t="s">
        <v>211</v>
      </c>
      <c r="AE533" s="14"/>
      <c r="AF533" s="14">
        <v>0</v>
      </c>
      <c r="AG533" s="14">
        <v>0.106440898864355</v>
      </c>
      <c r="AH533" s="14">
        <v>0</v>
      </c>
      <c r="AI533" s="14">
        <v>0</v>
      </c>
      <c r="AJ533" s="14">
        <v>0</v>
      </c>
      <c r="AK533" s="14">
        <v>0</v>
      </c>
      <c r="AL533" s="14"/>
      <c r="AM533" s="14">
        <v>0</v>
      </c>
      <c r="AN533" s="14">
        <v>0.20436934041942301</v>
      </c>
      <c r="AO533" s="14">
        <v>0</v>
      </c>
      <c r="AP533" s="14">
        <v>0</v>
      </c>
      <c r="AQ533" s="14">
        <v>0</v>
      </c>
      <c r="AR533" s="14"/>
      <c r="AS533" s="14">
        <v>1.9498644668769698E-2</v>
      </c>
      <c r="AT533" s="14">
        <v>0</v>
      </c>
      <c r="AU533" s="14"/>
      <c r="AV533" s="14">
        <v>2.27983111034003E-2</v>
      </c>
      <c r="AW533" s="14">
        <v>0</v>
      </c>
      <c r="AX533" s="14" t="s">
        <v>211</v>
      </c>
      <c r="AY533" s="14"/>
      <c r="AZ533" s="14">
        <v>2.1718469742368102E-2</v>
      </c>
      <c r="BA533" s="14" t="s">
        <v>211</v>
      </c>
      <c r="BB533" s="14" t="s">
        <v>211</v>
      </c>
      <c r="BC533" s="14"/>
      <c r="BD533" s="14">
        <v>3.3491056023067803E-2</v>
      </c>
      <c r="BE533" s="14">
        <v>0</v>
      </c>
      <c r="BF533" s="14"/>
      <c r="BG533" s="14">
        <v>8.5787005655932405E-2</v>
      </c>
      <c r="BH533" s="14">
        <v>0</v>
      </c>
      <c r="BI533" s="14"/>
      <c r="BJ533" s="14">
        <v>0.18876285750415001</v>
      </c>
      <c r="BK533" s="14">
        <v>0</v>
      </c>
      <c r="BL533" s="14"/>
      <c r="BM533" s="14">
        <v>0</v>
      </c>
      <c r="BN533" s="14">
        <v>2.4501163244582701E-2</v>
      </c>
      <c r="BO533" s="14"/>
      <c r="BP533" s="14">
        <v>0</v>
      </c>
      <c r="BQ533" s="14">
        <v>2.6521500473426701E-2</v>
      </c>
      <c r="BR533" s="14"/>
      <c r="BS533" s="14">
        <v>0</v>
      </c>
      <c r="BT533" s="14">
        <v>3.8808765305798597E-2</v>
      </c>
      <c r="BU533" s="14"/>
      <c r="BV533" s="14">
        <v>0</v>
      </c>
      <c r="BW533" s="14">
        <v>0</v>
      </c>
      <c r="BX533" s="14"/>
      <c r="BY533" s="14">
        <v>0</v>
      </c>
      <c r="BZ533" s="14">
        <v>2.1475027529808899E-2</v>
      </c>
      <c r="CA533" s="14"/>
      <c r="CB533" s="14">
        <v>0</v>
      </c>
      <c r="CC533" s="14">
        <v>3.4117080692485202E-2</v>
      </c>
    </row>
    <row r="534" spans="2:81" x14ac:dyDescent="0.3">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c r="BB534" s="14"/>
      <c r="BC534" s="14"/>
      <c r="BD534" s="14"/>
      <c r="BE534" s="14"/>
      <c r="BF534" s="14"/>
      <c r="BG534" s="14"/>
      <c r="BH534" s="14"/>
      <c r="BI534" s="14"/>
      <c r="BJ534" s="14"/>
      <c r="BK534" s="14"/>
      <c r="BL534" s="14"/>
      <c r="BM534" s="14"/>
      <c r="BN534" s="14"/>
      <c r="BO534" s="14"/>
      <c r="BP534" s="14"/>
      <c r="BQ534" s="14"/>
      <c r="BR534" s="14"/>
      <c r="BS534" s="14"/>
      <c r="BT534" s="14"/>
      <c r="BU534" s="14"/>
      <c r="BV534" s="14"/>
      <c r="BW534" s="14"/>
      <c r="BX534" s="14"/>
      <c r="BY534" s="14"/>
      <c r="BZ534" s="14"/>
      <c r="CA534" s="14"/>
      <c r="CB534" s="14"/>
      <c r="CC534" s="14"/>
    </row>
    <row r="535" spans="2:81" x14ac:dyDescent="0.3">
      <c r="B535" s="6" t="s">
        <v>308</v>
      </c>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c r="BB535" s="14"/>
      <c r="BC535" s="14"/>
      <c r="BD535" s="14"/>
      <c r="BE535" s="14"/>
      <c r="BF535" s="14"/>
      <c r="BG535" s="14"/>
      <c r="BH535" s="14"/>
      <c r="BI535" s="14"/>
      <c r="BJ535" s="14"/>
      <c r="BK535" s="14"/>
      <c r="BL535" s="14"/>
      <c r="BM535" s="14"/>
      <c r="BN535" s="14"/>
      <c r="BO535" s="14"/>
      <c r="BP535" s="14"/>
      <c r="BQ535" s="14"/>
      <c r="BR535" s="14"/>
      <c r="BS535" s="14"/>
      <c r="BT535" s="14"/>
      <c r="BU535" s="14"/>
      <c r="BV535" s="14"/>
      <c r="BW535" s="14"/>
      <c r="BX535" s="14"/>
      <c r="BY535" s="14"/>
      <c r="BZ535" s="14"/>
      <c r="CA535" s="14"/>
      <c r="CB535" s="14"/>
      <c r="CC535" s="14"/>
    </row>
    <row r="536" spans="2:81" x14ac:dyDescent="0.3">
      <c r="B536" s="24" t="s">
        <v>306</v>
      </c>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c r="BB536" s="14"/>
      <c r="BC536" s="14"/>
      <c r="BD536" s="14"/>
      <c r="BE536" s="14"/>
      <c r="BF536" s="14"/>
      <c r="BG536" s="14"/>
      <c r="BH536" s="14"/>
      <c r="BI536" s="14"/>
      <c r="BJ536" s="14"/>
      <c r="BK536" s="14"/>
      <c r="BL536" s="14"/>
      <c r="BM536" s="14"/>
      <c r="BN536" s="14"/>
      <c r="BO536" s="14"/>
      <c r="BP536" s="14"/>
      <c r="BQ536" s="14"/>
      <c r="BR536" s="14"/>
      <c r="BS536" s="14"/>
      <c r="BT536" s="14"/>
      <c r="BU536" s="14"/>
      <c r="BV536" s="14"/>
      <c r="BW536" s="14"/>
      <c r="BX536" s="14"/>
      <c r="BY536" s="14"/>
      <c r="BZ536" s="14"/>
      <c r="CA536" s="14"/>
      <c r="CB536" s="14"/>
      <c r="CC536" s="14"/>
    </row>
    <row r="537" spans="2:81" x14ac:dyDescent="0.3">
      <c r="B537" t="s">
        <v>303</v>
      </c>
      <c r="C537" s="14">
        <v>0.25879675697583998</v>
      </c>
      <c r="D537" s="14">
        <v>0.16737224646628199</v>
      </c>
      <c r="E537" s="14">
        <v>0.35280362757610401</v>
      </c>
      <c r="F537" s="14"/>
      <c r="G537" s="14">
        <v>0.154891048442999</v>
      </c>
      <c r="H537" s="14">
        <v>0.41717606234490301</v>
      </c>
      <c r="I537" s="14">
        <v>0.331908593405631</v>
      </c>
      <c r="J537" s="14">
        <v>0</v>
      </c>
      <c r="K537" s="14">
        <v>0</v>
      </c>
      <c r="L537" s="14">
        <v>0</v>
      </c>
      <c r="M537" s="14"/>
      <c r="N537" s="14">
        <v>0.45933256933350802</v>
      </c>
      <c r="O537" s="14">
        <v>0.23950757982911799</v>
      </c>
      <c r="P537" s="14">
        <v>0.13359256947401699</v>
      </c>
      <c r="Q537" s="14">
        <v>0.13852188617358999</v>
      </c>
      <c r="R537" s="14"/>
      <c r="S537" s="14">
        <v>0.48590051870615403</v>
      </c>
      <c r="T537" s="14">
        <v>0</v>
      </c>
      <c r="U537" s="14">
        <v>0.32898746232417903</v>
      </c>
      <c r="V537" s="14">
        <v>0.115011193204711</v>
      </c>
      <c r="W537" s="14">
        <v>0</v>
      </c>
      <c r="X537" s="14">
        <v>0.43566769946551098</v>
      </c>
      <c r="Y537" s="14">
        <v>0.48762623642624803</v>
      </c>
      <c r="Z537" s="14">
        <v>0</v>
      </c>
      <c r="AA537" s="14">
        <v>0</v>
      </c>
      <c r="AB537" s="14">
        <v>0.43696340548144902</v>
      </c>
      <c r="AC537" s="14">
        <v>0.20143049871239399</v>
      </c>
      <c r="AD537" s="14" t="s">
        <v>211</v>
      </c>
      <c r="AE537" s="14"/>
      <c r="AF537" s="14">
        <v>0.26666285600415102</v>
      </c>
      <c r="AG537" s="14">
        <v>0.191060656713954</v>
      </c>
      <c r="AH537" s="14">
        <v>0.63391295803011205</v>
      </c>
      <c r="AI537" s="14">
        <v>0.15124096066919401</v>
      </c>
      <c r="AJ537" s="14">
        <v>0.27516247190850002</v>
      </c>
      <c r="AK537" s="14">
        <v>0</v>
      </c>
      <c r="AL537" s="14"/>
      <c r="AM537" s="14">
        <v>0.211211793957408</v>
      </c>
      <c r="AN537" s="14">
        <v>0</v>
      </c>
      <c r="AO537" s="14">
        <v>0.27414439378379701</v>
      </c>
      <c r="AP537" s="14">
        <v>0.38706205694697499</v>
      </c>
      <c r="AQ537" s="14">
        <v>0.39941510016105902</v>
      </c>
      <c r="AR537" s="14"/>
      <c r="AS537" s="14">
        <v>0.26362029497776501</v>
      </c>
      <c r="AT537" s="14">
        <v>0</v>
      </c>
      <c r="AU537" s="14"/>
      <c r="AV537" s="14">
        <v>0.22443255259879</v>
      </c>
      <c r="AW537" s="14">
        <v>0.43869726505872902</v>
      </c>
      <c r="AX537" s="14" t="s">
        <v>211</v>
      </c>
      <c r="AY537" s="14"/>
      <c r="AZ537" s="14">
        <v>0.24231055346098301</v>
      </c>
      <c r="BA537" s="14" t="s">
        <v>211</v>
      </c>
      <c r="BB537" s="14" t="s">
        <v>211</v>
      </c>
      <c r="BC537" s="14"/>
      <c r="BD537" s="14">
        <v>0.217895673198128</v>
      </c>
      <c r="BE537" s="14">
        <v>0.31335897680362601</v>
      </c>
      <c r="BF537" s="14"/>
      <c r="BG537" s="14">
        <v>0.27830681910999899</v>
      </c>
      <c r="BH537" s="14">
        <v>0.25319306023814397</v>
      </c>
      <c r="BI537" s="14"/>
      <c r="BJ537" s="14">
        <v>0</v>
      </c>
      <c r="BK537" s="14">
        <v>0.24144748757352399</v>
      </c>
      <c r="BL537" s="14"/>
      <c r="BM537" s="14">
        <v>0.311720160848524</v>
      </c>
      <c r="BN537" s="14">
        <v>0.22774253501123401</v>
      </c>
      <c r="BO537" s="14"/>
      <c r="BP537" s="14">
        <v>0.11345491424389199</v>
      </c>
      <c r="BQ537" s="14">
        <v>0.314829351549617</v>
      </c>
      <c r="BR537" s="14"/>
      <c r="BS537" s="14">
        <v>0.30036341670955902</v>
      </c>
      <c r="BT537" s="14">
        <v>0.21609001219986201</v>
      </c>
      <c r="BU537" s="14"/>
      <c r="BV537" s="14">
        <v>0.38127487037149699</v>
      </c>
      <c r="BW537" s="14">
        <v>0.27563180468771498</v>
      </c>
      <c r="BX537" s="14"/>
      <c r="BY537" s="14">
        <v>0.15058542586085399</v>
      </c>
      <c r="BZ537" s="14">
        <v>0.27198636751834498</v>
      </c>
      <c r="CA537" s="14"/>
      <c r="CB537" s="14">
        <v>0.183359613024621</v>
      </c>
      <c r="CC537" s="14">
        <v>0.31781329108958001</v>
      </c>
    </row>
    <row r="538" spans="2:81" x14ac:dyDescent="0.3">
      <c r="B538" t="s">
        <v>304</v>
      </c>
      <c r="C538" s="14">
        <v>0.642072650501324</v>
      </c>
      <c r="D538" s="14">
        <v>0.67922961034825402</v>
      </c>
      <c r="E538" s="14">
        <v>0.603866161926639</v>
      </c>
      <c r="F538" s="14"/>
      <c r="G538" s="14">
        <v>0.40892147027599501</v>
      </c>
      <c r="H538" s="14">
        <v>0.58282393765509699</v>
      </c>
      <c r="I538" s="14">
        <v>0.66809140659436905</v>
      </c>
      <c r="J538" s="14">
        <v>1</v>
      </c>
      <c r="K538" s="14">
        <v>1</v>
      </c>
      <c r="L538" s="14">
        <v>1</v>
      </c>
      <c r="M538" s="14"/>
      <c r="N538" s="14">
        <v>0.54066743066649203</v>
      </c>
      <c r="O538" s="14">
        <v>0.76049242017088203</v>
      </c>
      <c r="P538" s="14">
        <v>0.72441668156056205</v>
      </c>
      <c r="Q538" s="14">
        <v>0.62485438431457996</v>
      </c>
      <c r="R538" s="14"/>
      <c r="S538" s="14">
        <v>0.51409948129384597</v>
      </c>
      <c r="T538" s="14">
        <v>1</v>
      </c>
      <c r="U538" s="14">
        <v>0.67101253767582103</v>
      </c>
      <c r="V538" s="14">
        <v>0.72767616281339798</v>
      </c>
      <c r="W538" s="14">
        <v>1</v>
      </c>
      <c r="X538" s="14">
        <v>0</v>
      </c>
      <c r="Y538" s="14">
        <v>0.51237376357375197</v>
      </c>
      <c r="Z538" s="14">
        <v>1</v>
      </c>
      <c r="AA538" s="14">
        <v>0.49677449454254402</v>
      </c>
      <c r="AB538" s="14">
        <v>0.56303659451855104</v>
      </c>
      <c r="AC538" s="14">
        <v>0.79856950128760595</v>
      </c>
      <c r="AD538" s="14" t="s">
        <v>211</v>
      </c>
      <c r="AE538" s="14"/>
      <c r="AF538" s="14">
        <v>0.60894206129220596</v>
      </c>
      <c r="AG538" s="14">
        <v>0.808939343286046</v>
      </c>
      <c r="AH538" s="14">
        <v>0.36608704196988801</v>
      </c>
      <c r="AI538" s="14">
        <v>0.84875903933080599</v>
      </c>
      <c r="AJ538" s="14">
        <v>0.72483752809150004</v>
      </c>
      <c r="AK538" s="14">
        <v>1</v>
      </c>
      <c r="AL538" s="14"/>
      <c r="AM538" s="14">
        <v>0.55180380938604001</v>
      </c>
      <c r="AN538" s="14">
        <v>1</v>
      </c>
      <c r="AO538" s="14">
        <v>0.57937077368813505</v>
      </c>
      <c r="AP538" s="14">
        <v>0.61293794305302496</v>
      </c>
      <c r="AQ538" s="14">
        <v>0.60058489983894103</v>
      </c>
      <c r="AR538" s="14"/>
      <c r="AS538" s="14">
        <v>0.63540148432285204</v>
      </c>
      <c r="AT538" s="14">
        <v>1</v>
      </c>
      <c r="AU538" s="14"/>
      <c r="AV538" s="14">
        <v>0.65750114436941198</v>
      </c>
      <c r="AW538" s="14">
        <v>0.56130273494127103</v>
      </c>
      <c r="AX538" s="14" t="s">
        <v>211</v>
      </c>
      <c r="AY538" s="14"/>
      <c r="AZ538" s="14">
        <v>0.68705405262715902</v>
      </c>
      <c r="BA538" s="14" t="s">
        <v>211</v>
      </c>
      <c r="BB538" s="14" t="s">
        <v>211</v>
      </c>
      <c r="BC538" s="14"/>
      <c r="BD538" s="14">
        <v>0.60866318235303096</v>
      </c>
      <c r="BE538" s="14">
        <v>0.68664102319637499</v>
      </c>
      <c r="BF538" s="14"/>
      <c r="BG538" s="14">
        <v>0.37316848133512098</v>
      </c>
      <c r="BH538" s="14">
        <v>0.71930753602591802</v>
      </c>
      <c r="BI538" s="14"/>
      <c r="BJ538" s="14">
        <v>0.63636512884680096</v>
      </c>
      <c r="BK538" s="14">
        <v>0.68316433151525002</v>
      </c>
      <c r="BL538" s="14"/>
      <c r="BM538" s="14">
        <v>0.68827983915147595</v>
      </c>
      <c r="BN538" s="14">
        <v>0.64537255008667005</v>
      </c>
      <c r="BO538" s="14"/>
      <c r="BP538" s="14">
        <v>0.66280635523613496</v>
      </c>
      <c r="BQ538" s="14">
        <v>0.63407933453958298</v>
      </c>
      <c r="BR538" s="14"/>
      <c r="BS538" s="14">
        <v>0.54617822955583795</v>
      </c>
      <c r="BT538" s="14">
        <v>0.740597251395267</v>
      </c>
      <c r="BU538" s="14"/>
      <c r="BV538" s="14">
        <v>0.30790006399291397</v>
      </c>
      <c r="BW538" s="14">
        <v>0.61901097297188001</v>
      </c>
      <c r="BX538" s="14"/>
      <c r="BY538" s="14">
        <v>0.84941457413914601</v>
      </c>
      <c r="BZ538" s="14">
        <v>0.61680025810268702</v>
      </c>
      <c r="CA538" s="14"/>
      <c r="CB538" s="14">
        <v>0.72347850843870598</v>
      </c>
      <c r="CC538" s="14">
        <v>0.57838662873031899</v>
      </c>
    </row>
    <row r="539" spans="2:81" x14ac:dyDescent="0.3">
      <c r="B539" t="s">
        <v>106</v>
      </c>
      <c r="C539" s="14">
        <v>9.9130592522836403E-2</v>
      </c>
      <c r="D539" s="14">
        <v>0.15339814318546399</v>
      </c>
      <c r="E539" s="14">
        <v>4.3330210497256598E-2</v>
      </c>
      <c r="F539" s="14"/>
      <c r="G539" s="14">
        <v>0.43618748128100598</v>
      </c>
      <c r="H539" s="14">
        <v>0</v>
      </c>
      <c r="I539" s="14">
        <v>0</v>
      </c>
      <c r="J539" s="14">
        <v>0</v>
      </c>
      <c r="K539" s="14">
        <v>0</v>
      </c>
      <c r="L539" s="14">
        <v>0</v>
      </c>
      <c r="M539" s="14"/>
      <c r="N539" s="14">
        <v>0</v>
      </c>
      <c r="O539" s="14">
        <v>0</v>
      </c>
      <c r="P539" s="14">
        <v>0.14199074896542099</v>
      </c>
      <c r="Q539" s="14">
        <v>0.236623729511829</v>
      </c>
      <c r="R539" s="14"/>
      <c r="S539" s="14">
        <v>0</v>
      </c>
      <c r="T539" s="14">
        <v>0</v>
      </c>
      <c r="U539" s="14">
        <v>0</v>
      </c>
      <c r="V539" s="14">
        <v>0.15731264398189099</v>
      </c>
      <c r="W539" s="14">
        <v>0</v>
      </c>
      <c r="X539" s="14">
        <v>0.56433230053448902</v>
      </c>
      <c r="Y539" s="14">
        <v>0</v>
      </c>
      <c r="Z539" s="14">
        <v>0</v>
      </c>
      <c r="AA539" s="14">
        <v>0.50322550545745603</v>
      </c>
      <c r="AB539" s="14">
        <v>0</v>
      </c>
      <c r="AC539" s="14">
        <v>0</v>
      </c>
      <c r="AD539" s="14" t="s">
        <v>211</v>
      </c>
      <c r="AE539" s="14"/>
      <c r="AF539" s="14">
        <v>0.124395082703643</v>
      </c>
      <c r="AG539" s="14">
        <v>0</v>
      </c>
      <c r="AH539" s="14">
        <v>0</v>
      </c>
      <c r="AI539" s="14">
        <v>0</v>
      </c>
      <c r="AJ539" s="14">
        <v>0</v>
      </c>
      <c r="AK539" s="14">
        <v>0</v>
      </c>
      <c r="AL539" s="14"/>
      <c r="AM539" s="14">
        <v>0.23698439665655199</v>
      </c>
      <c r="AN539" s="14">
        <v>0</v>
      </c>
      <c r="AO539" s="14">
        <v>0.14648483252806799</v>
      </c>
      <c r="AP539" s="14">
        <v>0</v>
      </c>
      <c r="AQ539" s="14">
        <v>0</v>
      </c>
      <c r="AR539" s="14"/>
      <c r="AS539" s="14">
        <v>0.100978220699382</v>
      </c>
      <c r="AT539" s="14">
        <v>0</v>
      </c>
      <c r="AU539" s="14"/>
      <c r="AV539" s="14">
        <v>0.11806630303179901</v>
      </c>
      <c r="AW539" s="14">
        <v>0</v>
      </c>
      <c r="AX539" s="14" t="s">
        <v>211</v>
      </c>
      <c r="AY539" s="14"/>
      <c r="AZ539" s="14">
        <v>7.0635393911857802E-2</v>
      </c>
      <c r="BA539" s="14" t="s">
        <v>211</v>
      </c>
      <c r="BB539" s="14" t="s">
        <v>211</v>
      </c>
      <c r="BC539" s="14"/>
      <c r="BD539" s="14">
        <v>0.17344114444884101</v>
      </c>
      <c r="BE539" s="14">
        <v>0</v>
      </c>
      <c r="BF539" s="14"/>
      <c r="BG539" s="14">
        <v>0.34852469955488002</v>
      </c>
      <c r="BH539" s="14">
        <v>2.7499403735938399E-2</v>
      </c>
      <c r="BI539" s="14"/>
      <c r="BJ539" s="14">
        <v>0.36363487115319898</v>
      </c>
      <c r="BK539" s="14">
        <v>7.5388180911226205E-2</v>
      </c>
      <c r="BL539" s="14"/>
      <c r="BM539" s="14">
        <v>0</v>
      </c>
      <c r="BN539" s="14">
        <v>0.126884914902096</v>
      </c>
      <c r="BO539" s="14"/>
      <c r="BP539" s="14">
        <v>0.22373873051997301</v>
      </c>
      <c r="BQ539" s="14">
        <v>5.1091313910799303E-2</v>
      </c>
      <c r="BR539" s="14"/>
      <c r="BS539" s="14">
        <v>0.15345835373460301</v>
      </c>
      <c r="BT539" s="14">
        <v>4.3312736404870503E-2</v>
      </c>
      <c r="BU539" s="14"/>
      <c r="BV539" s="14">
        <v>0.31082506563558898</v>
      </c>
      <c r="BW539" s="14">
        <v>0.105357222340405</v>
      </c>
      <c r="BX539" s="14"/>
      <c r="BY539" s="14">
        <v>0</v>
      </c>
      <c r="BZ539" s="14">
        <v>0.111213374378968</v>
      </c>
      <c r="CA539" s="14"/>
      <c r="CB539" s="14">
        <v>9.3161878536673307E-2</v>
      </c>
      <c r="CC539" s="14">
        <v>0.10380008018010201</v>
      </c>
    </row>
    <row r="540" spans="2:81" x14ac:dyDescent="0.3">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c r="AU540" s="14"/>
      <c r="AV540" s="14"/>
      <c r="AW540" s="14"/>
      <c r="AX540" s="14"/>
      <c r="AY540" s="14"/>
      <c r="AZ540" s="14"/>
      <c r="BA540" s="14"/>
      <c r="BB540" s="14"/>
      <c r="BC540" s="14"/>
      <c r="BD540" s="14"/>
      <c r="BE540" s="14"/>
      <c r="BF540" s="14"/>
      <c r="BG540" s="14"/>
      <c r="BH540" s="14"/>
      <c r="BI540" s="14"/>
      <c r="BJ540" s="14"/>
      <c r="BK540" s="14"/>
      <c r="BL540" s="14"/>
      <c r="BM540" s="14"/>
      <c r="BN540" s="14"/>
      <c r="BO540" s="14"/>
      <c r="BP540" s="14"/>
      <c r="BQ540" s="14"/>
      <c r="BR540" s="14"/>
      <c r="BS540" s="14"/>
      <c r="BT540" s="14"/>
      <c r="BU540" s="14"/>
      <c r="BV540" s="14"/>
      <c r="BW540" s="14"/>
      <c r="BX540" s="14"/>
      <c r="BY540" s="14"/>
      <c r="BZ540" s="14"/>
      <c r="CA540" s="14"/>
      <c r="CB540" s="14"/>
      <c r="CC540" s="14"/>
    </row>
    <row r="541" spans="2:81" x14ac:dyDescent="0.3">
      <c r="B541" s="6" t="s">
        <v>309</v>
      </c>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c r="BB541" s="14"/>
      <c r="BC541" s="14"/>
      <c r="BD541" s="14"/>
      <c r="BE541" s="14"/>
      <c r="BF541" s="14"/>
      <c r="BG541" s="14"/>
      <c r="BH541" s="14"/>
      <c r="BI541" s="14"/>
      <c r="BJ541" s="14"/>
      <c r="BK541" s="14"/>
      <c r="BL541" s="14"/>
      <c r="BM541" s="14"/>
      <c r="BN541" s="14"/>
      <c r="BO541" s="14"/>
      <c r="BP541" s="14"/>
      <c r="BQ541" s="14"/>
      <c r="BR541" s="14"/>
      <c r="BS541" s="14"/>
      <c r="BT541" s="14"/>
      <c r="BU541" s="14"/>
      <c r="BV541" s="14"/>
      <c r="BW541" s="14"/>
      <c r="BX541" s="14"/>
      <c r="BY541" s="14"/>
      <c r="BZ541" s="14"/>
      <c r="CA541" s="14"/>
      <c r="CB541" s="14"/>
      <c r="CC541" s="14"/>
    </row>
    <row r="542" spans="2:81" x14ac:dyDescent="0.3">
      <c r="B542" s="24" t="s">
        <v>306</v>
      </c>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c r="BF542" s="14"/>
      <c r="BG542" s="14"/>
      <c r="BH542" s="14"/>
      <c r="BI542" s="14"/>
      <c r="BJ542" s="14"/>
      <c r="BK542" s="14"/>
      <c r="BL542" s="14"/>
      <c r="BM542" s="14"/>
      <c r="BN542" s="14"/>
      <c r="BO542" s="14"/>
      <c r="BP542" s="14"/>
      <c r="BQ542" s="14"/>
      <c r="BR542" s="14"/>
      <c r="BS542" s="14"/>
      <c r="BT542" s="14"/>
      <c r="BU542" s="14"/>
      <c r="BV542" s="14"/>
      <c r="BW542" s="14"/>
      <c r="BX542" s="14"/>
      <c r="BY542" s="14"/>
      <c r="BZ542" s="14"/>
      <c r="CA542" s="14"/>
      <c r="CB542" s="14"/>
      <c r="CC542" s="14"/>
    </row>
    <row r="543" spans="2:81" x14ac:dyDescent="0.3">
      <c r="B543" t="s">
        <v>303</v>
      </c>
      <c r="C543" s="14">
        <v>0.225333808389026</v>
      </c>
      <c r="D543" s="14">
        <v>0.28550783316092498</v>
      </c>
      <c r="E543" s="14">
        <v>0.163460119061068</v>
      </c>
      <c r="F543" s="14"/>
      <c r="G543" s="14">
        <v>0.14988616083547601</v>
      </c>
      <c r="H543" s="14">
        <v>0.30080973136106698</v>
      </c>
      <c r="I543" s="14">
        <v>0.28849487209040098</v>
      </c>
      <c r="J543" s="14">
        <v>0.49246786978665102</v>
      </c>
      <c r="K543" s="14">
        <v>0</v>
      </c>
      <c r="L543" s="14">
        <v>0</v>
      </c>
      <c r="M543" s="14"/>
      <c r="N543" s="14">
        <v>0.41523386613407798</v>
      </c>
      <c r="O543" s="14">
        <v>0</v>
      </c>
      <c r="P543" s="14">
        <v>0.13839369765770601</v>
      </c>
      <c r="Q543" s="14">
        <v>0.193129719050434</v>
      </c>
      <c r="R543" s="14"/>
      <c r="S543" s="14">
        <v>0.34718746898768998</v>
      </c>
      <c r="T543" s="14">
        <v>0.14444549852029501</v>
      </c>
      <c r="U543" s="14">
        <v>0</v>
      </c>
      <c r="V543" s="14">
        <v>0.261069813149229</v>
      </c>
      <c r="W543" s="14">
        <v>0</v>
      </c>
      <c r="X543" s="14">
        <v>0.1927251108537</v>
      </c>
      <c r="Y543" s="14">
        <v>0</v>
      </c>
      <c r="Z543" s="14">
        <v>0.36619227746116001</v>
      </c>
      <c r="AA543" s="14">
        <v>0</v>
      </c>
      <c r="AB543" s="14">
        <v>0</v>
      </c>
      <c r="AC543" s="14">
        <v>0.59713900257521102</v>
      </c>
      <c r="AD543" s="14" t="s">
        <v>211</v>
      </c>
      <c r="AE543" s="14"/>
      <c r="AF543" s="14">
        <v>0.26774621061381998</v>
      </c>
      <c r="AG543" s="14">
        <v>0.29166167632467899</v>
      </c>
      <c r="AH543" s="14">
        <v>0</v>
      </c>
      <c r="AI543" s="14">
        <v>0.27409973406792698</v>
      </c>
      <c r="AJ543" s="14">
        <v>0</v>
      </c>
      <c r="AK543" s="14">
        <v>0</v>
      </c>
      <c r="AL543" s="14"/>
      <c r="AM543" s="14">
        <v>0</v>
      </c>
      <c r="AN543" s="14">
        <v>0</v>
      </c>
      <c r="AO543" s="14">
        <v>0.367868990860033</v>
      </c>
      <c r="AP543" s="14">
        <v>0.27078748801790897</v>
      </c>
      <c r="AQ543" s="14">
        <v>0.21257746011950901</v>
      </c>
      <c r="AR543" s="14"/>
      <c r="AS543" s="14">
        <v>0.22953365308794699</v>
      </c>
      <c r="AT543" s="14">
        <v>0</v>
      </c>
      <c r="AU543" s="14"/>
      <c r="AV543" s="14">
        <v>0.20689881211630401</v>
      </c>
      <c r="AW543" s="14">
        <v>0.32184310508566799</v>
      </c>
      <c r="AX543" s="14" t="s">
        <v>211</v>
      </c>
      <c r="AY543" s="14"/>
      <c r="AZ543" s="14">
        <v>0.23982010854108099</v>
      </c>
      <c r="BA543" s="14" t="s">
        <v>211</v>
      </c>
      <c r="BB543" s="14" t="s">
        <v>211</v>
      </c>
      <c r="BC543" s="14"/>
      <c r="BD543" s="14">
        <v>0.15511299200343701</v>
      </c>
      <c r="BE543" s="14">
        <v>0.31900867629570201</v>
      </c>
      <c r="BF543" s="14"/>
      <c r="BG543" s="14">
        <v>0.182554797033503</v>
      </c>
      <c r="BH543" s="14">
        <v>0.23762083262946099</v>
      </c>
      <c r="BI543" s="14"/>
      <c r="BJ543" s="14">
        <v>0.13198726010473499</v>
      </c>
      <c r="BK543" s="14">
        <v>0.20725771362412199</v>
      </c>
      <c r="BL543" s="14"/>
      <c r="BM543" s="14">
        <v>0.23924017228212799</v>
      </c>
      <c r="BN543" s="14">
        <v>0.22708413689455501</v>
      </c>
      <c r="BO543" s="14"/>
      <c r="BP543" s="14">
        <v>0.11037980817408601</v>
      </c>
      <c r="BQ543" s="14">
        <v>0.26965119674467702</v>
      </c>
      <c r="BR543" s="14"/>
      <c r="BS543" s="14">
        <v>0.31644030340971302</v>
      </c>
      <c r="BT543" s="14">
        <v>0.13172845604155201</v>
      </c>
      <c r="BU543" s="14"/>
      <c r="BV543" s="14">
        <v>0.117713232729626</v>
      </c>
      <c r="BW543" s="14">
        <v>0.37718375304334001</v>
      </c>
      <c r="BX543" s="14"/>
      <c r="BY543" s="14">
        <v>0</v>
      </c>
      <c r="BZ543" s="14">
        <v>0.25279918695970999</v>
      </c>
      <c r="CA543" s="14"/>
      <c r="CB543" s="14">
        <v>0.31435260352996203</v>
      </c>
      <c r="CC543" s="14">
        <v>0.155691978316611</v>
      </c>
    </row>
    <row r="544" spans="2:81" x14ac:dyDescent="0.3">
      <c r="B544" t="s">
        <v>304</v>
      </c>
      <c r="C544" s="14">
        <v>0.58127712213733396</v>
      </c>
      <c r="D544" s="14">
        <v>0.56109402365361105</v>
      </c>
      <c r="E544" s="14">
        <v>0.60203030874885499</v>
      </c>
      <c r="F544" s="14"/>
      <c r="G544" s="14">
        <v>0.32969963406567598</v>
      </c>
      <c r="H544" s="14">
        <v>0.69919026863893396</v>
      </c>
      <c r="I544" s="14">
        <v>0.63950634920957505</v>
      </c>
      <c r="J544" s="14">
        <v>0</v>
      </c>
      <c r="K544" s="14">
        <v>0.47613769329947703</v>
      </c>
      <c r="L544" s="14">
        <v>1</v>
      </c>
      <c r="M544" s="14"/>
      <c r="N544" s="14">
        <v>0.58476613386592202</v>
      </c>
      <c r="O544" s="14">
        <v>0.610637909127137</v>
      </c>
      <c r="P544" s="14">
        <v>0.64545677081507102</v>
      </c>
      <c r="Q544" s="14">
        <v>0.49749116599822502</v>
      </c>
      <c r="R544" s="14"/>
      <c r="S544" s="14">
        <v>0.65281253101230996</v>
      </c>
      <c r="T544" s="14">
        <v>0.85555450147970502</v>
      </c>
      <c r="U544" s="14">
        <v>1</v>
      </c>
      <c r="V544" s="14">
        <v>0.29740272459803102</v>
      </c>
      <c r="W544" s="14">
        <v>1</v>
      </c>
      <c r="X544" s="14">
        <v>0.24294258861181101</v>
      </c>
      <c r="Y544" s="14">
        <v>1</v>
      </c>
      <c r="Z544" s="14">
        <v>0.63380772253883999</v>
      </c>
      <c r="AA544" s="14">
        <v>0</v>
      </c>
      <c r="AB544" s="14">
        <v>0.43696340548144902</v>
      </c>
      <c r="AC544" s="14">
        <v>0.40286099742478898</v>
      </c>
      <c r="AD544" s="14" t="s">
        <v>211</v>
      </c>
      <c r="AE544" s="14"/>
      <c r="AF544" s="14">
        <v>0.48899794407339697</v>
      </c>
      <c r="AG544" s="14">
        <v>0.60189742481096598</v>
      </c>
      <c r="AH544" s="14">
        <v>1</v>
      </c>
      <c r="AI544" s="14">
        <v>0.72590026593207302</v>
      </c>
      <c r="AJ544" s="14">
        <v>1</v>
      </c>
      <c r="AK544" s="14">
        <v>0.48646225687917499</v>
      </c>
      <c r="AL544" s="14"/>
      <c r="AM544" s="14">
        <v>0.76301560334344798</v>
      </c>
      <c r="AN544" s="14">
        <v>0.79563065958057699</v>
      </c>
      <c r="AO544" s="14">
        <v>0.393261657074093</v>
      </c>
      <c r="AP544" s="14">
        <v>0.49691679196986799</v>
      </c>
      <c r="AQ544" s="14">
        <v>0.78742253988049105</v>
      </c>
      <c r="AR544" s="14"/>
      <c r="AS544" s="14">
        <v>0.57347282915759401</v>
      </c>
      <c r="AT544" s="14">
        <v>1</v>
      </c>
      <c r="AU544" s="14"/>
      <c r="AV544" s="14">
        <v>0.56277135832827896</v>
      </c>
      <c r="AW544" s="14">
        <v>0.67815689491433195</v>
      </c>
      <c r="AX544" s="14" t="s">
        <v>211</v>
      </c>
      <c r="AY544" s="14"/>
      <c r="AZ544" s="14">
        <v>0.58259832978417503</v>
      </c>
      <c r="BA544" s="14" t="s">
        <v>211</v>
      </c>
      <c r="BB544" s="14" t="s">
        <v>211</v>
      </c>
      <c r="BC544" s="14"/>
      <c r="BD544" s="14">
        <v>0.60425865123621703</v>
      </c>
      <c r="BE544" s="14">
        <v>0.55061966451379896</v>
      </c>
      <c r="BF544" s="14"/>
      <c r="BG544" s="14">
        <v>0.383133497755684</v>
      </c>
      <c r="BH544" s="14">
        <v>0.63818810345085197</v>
      </c>
      <c r="BI544" s="14"/>
      <c r="BJ544" s="14">
        <v>0.31561501123791502</v>
      </c>
      <c r="BK544" s="14">
        <v>0.62639175980213802</v>
      </c>
      <c r="BL544" s="14"/>
      <c r="BM544" s="14">
        <v>0.76075982771787198</v>
      </c>
      <c r="BN544" s="14">
        <v>0.52538223096755898</v>
      </c>
      <c r="BO544" s="14"/>
      <c r="BP544" s="14">
        <v>0.59666656981078103</v>
      </c>
      <c r="BQ544" s="14">
        <v>0.57534413913676097</v>
      </c>
      <c r="BR544" s="14"/>
      <c r="BS544" s="14">
        <v>0.530101342855684</v>
      </c>
      <c r="BT544" s="14">
        <v>0.63385654416677095</v>
      </c>
      <c r="BU544" s="14"/>
      <c r="BV544" s="14">
        <v>0.57146170163478505</v>
      </c>
      <c r="BW544" s="14">
        <v>0.51745902461625504</v>
      </c>
      <c r="BX544" s="14"/>
      <c r="BY544" s="14">
        <v>1</v>
      </c>
      <c r="BZ544" s="14">
        <v>0.53024002992767505</v>
      </c>
      <c r="CA544" s="14"/>
      <c r="CB544" s="14">
        <v>0.55316193307705497</v>
      </c>
      <c r="CC544" s="14">
        <v>0.60327240095334</v>
      </c>
    </row>
    <row r="545" spans="2:81" x14ac:dyDescent="0.3">
      <c r="B545" t="s">
        <v>106</v>
      </c>
      <c r="C545" s="14">
        <v>0.19338906947364001</v>
      </c>
      <c r="D545" s="14">
        <v>0.15339814318546399</v>
      </c>
      <c r="E545" s="14">
        <v>0.23450957219007701</v>
      </c>
      <c r="F545" s="14"/>
      <c r="G545" s="14">
        <v>0.52041420509884795</v>
      </c>
      <c r="H545" s="14">
        <v>0</v>
      </c>
      <c r="I545" s="14">
        <v>7.1998778700023802E-2</v>
      </c>
      <c r="J545" s="14">
        <v>0.50753213021334898</v>
      </c>
      <c r="K545" s="14">
        <v>0.52386230670052303</v>
      </c>
      <c r="L545" s="14">
        <v>0</v>
      </c>
      <c r="M545" s="14"/>
      <c r="N545" s="14">
        <v>0</v>
      </c>
      <c r="O545" s="14">
        <v>0.389362090872863</v>
      </c>
      <c r="P545" s="14">
        <v>0.21614953152722299</v>
      </c>
      <c r="Q545" s="14">
        <v>0.30937911495134102</v>
      </c>
      <c r="R545" s="14"/>
      <c r="S545" s="14">
        <v>0</v>
      </c>
      <c r="T545" s="14">
        <v>0</v>
      </c>
      <c r="U545" s="14">
        <v>0</v>
      </c>
      <c r="V545" s="14">
        <v>0.44152746225274098</v>
      </c>
      <c r="W545" s="14">
        <v>0</v>
      </c>
      <c r="X545" s="14">
        <v>0.56433230053448902</v>
      </c>
      <c r="Y545" s="14">
        <v>0</v>
      </c>
      <c r="Z545" s="14">
        <v>0</v>
      </c>
      <c r="AA545" s="14">
        <v>1</v>
      </c>
      <c r="AB545" s="14">
        <v>0.56303659451855104</v>
      </c>
      <c r="AC545" s="14">
        <v>0</v>
      </c>
      <c r="AD545" s="14" t="s">
        <v>211</v>
      </c>
      <c r="AE545" s="14"/>
      <c r="AF545" s="14">
        <v>0.24325584531278399</v>
      </c>
      <c r="AG545" s="14">
        <v>0.106440898864355</v>
      </c>
      <c r="AH545" s="14">
        <v>0</v>
      </c>
      <c r="AI545" s="14">
        <v>0</v>
      </c>
      <c r="AJ545" s="14">
        <v>0</v>
      </c>
      <c r="AK545" s="14">
        <v>0.51353774312082501</v>
      </c>
      <c r="AL545" s="14"/>
      <c r="AM545" s="14">
        <v>0.23698439665655199</v>
      </c>
      <c r="AN545" s="14">
        <v>0.20436934041942301</v>
      </c>
      <c r="AO545" s="14">
        <v>0.23886935206587501</v>
      </c>
      <c r="AP545" s="14">
        <v>0.23229572001222301</v>
      </c>
      <c r="AQ545" s="14">
        <v>0</v>
      </c>
      <c r="AR545" s="14"/>
      <c r="AS545" s="14">
        <v>0.196993517754459</v>
      </c>
      <c r="AT545" s="14">
        <v>0</v>
      </c>
      <c r="AU545" s="14"/>
      <c r="AV545" s="14">
        <v>0.230329829555416</v>
      </c>
      <c r="AW545" s="14">
        <v>0</v>
      </c>
      <c r="AX545" s="14" t="s">
        <v>211</v>
      </c>
      <c r="AY545" s="14"/>
      <c r="AZ545" s="14">
        <v>0.17758156167474401</v>
      </c>
      <c r="BA545" s="14" t="s">
        <v>211</v>
      </c>
      <c r="BB545" s="14" t="s">
        <v>211</v>
      </c>
      <c r="BC545" s="14"/>
      <c r="BD545" s="14">
        <v>0.240628356760346</v>
      </c>
      <c r="BE545" s="14">
        <v>0.13037165919049901</v>
      </c>
      <c r="BF545" s="14"/>
      <c r="BG545" s="14">
        <v>0.43431170521081303</v>
      </c>
      <c r="BH545" s="14">
        <v>0.124191063919687</v>
      </c>
      <c r="BI545" s="14"/>
      <c r="BJ545" s="14">
        <v>0.55239772865735004</v>
      </c>
      <c r="BK545" s="14">
        <v>0.16635052657374</v>
      </c>
      <c r="BL545" s="14"/>
      <c r="BM545" s="14">
        <v>0</v>
      </c>
      <c r="BN545" s="14">
        <v>0.24753363213788501</v>
      </c>
      <c r="BO545" s="14"/>
      <c r="BP545" s="14">
        <v>0.29295362201513397</v>
      </c>
      <c r="BQ545" s="14">
        <v>0.15500466411856201</v>
      </c>
      <c r="BR545" s="14"/>
      <c r="BS545" s="14">
        <v>0.15345835373460301</v>
      </c>
      <c r="BT545" s="14">
        <v>0.23441499979167699</v>
      </c>
      <c r="BU545" s="14"/>
      <c r="BV545" s="14">
        <v>0.31082506563558898</v>
      </c>
      <c r="BW545" s="14">
        <v>0.105357222340405</v>
      </c>
      <c r="BX545" s="14"/>
      <c r="BY545" s="14">
        <v>0</v>
      </c>
      <c r="BZ545" s="14">
        <v>0.21696078311261499</v>
      </c>
      <c r="CA545" s="14"/>
      <c r="CB545" s="14">
        <v>0.13248546339298301</v>
      </c>
      <c r="CC545" s="14">
        <v>0.241035620730049</v>
      </c>
    </row>
    <row r="546" spans="2:81" x14ac:dyDescent="0.3">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c r="AY546" s="14"/>
      <c r="AZ546" s="14"/>
      <c r="BA546" s="14"/>
      <c r="BB546" s="14"/>
      <c r="BC546" s="14"/>
      <c r="BD546" s="14"/>
      <c r="BE546" s="14"/>
      <c r="BF546" s="14"/>
      <c r="BG546" s="14"/>
      <c r="BH546" s="14"/>
      <c r="BI546" s="14"/>
      <c r="BJ546" s="14"/>
      <c r="BK546" s="14"/>
      <c r="BL546" s="14"/>
      <c r="BM546" s="14"/>
      <c r="BN546" s="14"/>
      <c r="BO546" s="14"/>
      <c r="BP546" s="14"/>
      <c r="BQ546" s="14"/>
      <c r="BR546" s="14"/>
      <c r="BS546" s="14"/>
      <c r="BT546" s="14"/>
      <c r="BU546" s="14"/>
      <c r="BV546" s="14"/>
      <c r="BW546" s="14"/>
      <c r="BX546" s="14"/>
      <c r="BY546" s="14"/>
      <c r="BZ546" s="14"/>
      <c r="CA546" s="14"/>
      <c r="CB546" s="14"/>
      <c r="CC546" s="14"/>
    </row>
    <row r="547" spans="2:81" x14ac:dyDescent="0.3">
      <c r="B547" s="6" t="s">
        <v>310</v>
      </c>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c r="AU547" s="14"/>
      <c r="AV547" s="14"/>
      <c r="AW547" s="14"/>
      <c r="AX547" s="14"/>
      <c r="AY547" s="14"/>
      <c r="AZ547" s="14"/>
      <c r="BA547" s="14"/>
      <c r="BB547" s="14"/>
      <c r="BC547" s="14"/>
      <c r="BD547" s="14"/>
      <c r="BE547" s="14"/>
      <c r="BF547" s="14"/>
      <c r="BG547" s="14"/>
      <c r="BH547" s="14"/>
      <c r="BI547" s="14"/>
      <c r="BJ547" s="14"/>
      <c r="BK547" s="14"/>
      <c r="BL547" s="14"/>
      <c r="BM547" s="14"/>
      <c r="BN547" s="14"/>
      <c r="BO547" s="14"/>
      <c r="BP547" s="14"/>
      <c r="BQ547" s="14"/>
      <c r="BR547" s="14"/>
      <c r="BS547" s="14"/>
      <c r="BT547" s="14"/>
      <c r="BU547" s="14"/>
      <c r="BV547" s="14"/>
      <c r="BW547" s="14"/>
      <c r="BX547" s="14"/>
      <c r="BY547" s="14"/>
      <c r="BZ547" s="14"/>
      <c r="CA547" s="14"/>
      <c r="CB547" s="14"/>
      <c r="CC547" s="14"/>
    </row>
    <row r="548" spans="2:81" x14ac:dyDescent="0.3">
      <c r="B548" s="24" t="s">
        <v>306</v>
      </c>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c r="AU548" s="14"/>
      <c r="AV548" s="14"/>
      <c r="AW548" s="14"/>
      <c r="AX548" s="14"/>
      <c r="AY548" s="14"/>
      <c r="AZ548" s="14"/>
      <c r="BA548" s="14"/>
      <c r="BB548" s="14"/>
      <c r="BC548" s="14"/>
      <c r="BD548" s="14"/>
      <c r="BE548" s="14"/>
      <c r="BF548" s="14"/>
      <c r="BG548" s="14"/>
      <c r="BH548" s="14"/>
      <c r="BI548" s="14"/>
      <c r="BJ548" s="14"/>
      <c r="BK548" s="14"/>
      <c r="BL548" s="14"/>
      <c r="BM548" s="14"/>
      <c r="BN548" s="14"/>
      <c r="BO548" s="14"/>
      <c r="BP548" s="14"/>
      <c r="BQ548" s="14"/>
      <c r="BR548" s="14"/>
      <c r="BS548" s="14"/>
      <c r="BT548" s="14"/>
      <c r="BU548" s="14"/>
      <c r="BV548" s="14"/>
      <c r="BW548" s="14"/>
      <c r="BX548" s="14"/>
      <c r="BY548" s="14"/>
      <c r="BZ548" s="14"/>
      <c r="CA548" s="14"/>
      <c r="CB548" s="14"/>
      <c r="CC548" s="14"/>
    </row>
    <row r="549" spans="2:81" x14ac:dyDescent="0.3">
      <c r="B549" t="s">
        <v>303</v>
      </c>
      <c r="C549" s="14">
        <v>0.27725743905179501</v>
      </c>
      <c r="D549" s="14">
        <v>0.33549310201706201</v>
      </c>
      <c r="E549" s="14">
        <v>0.217376862145407</v>
      </c>
      <c r="F549" s="14"/>
      <c r="G549" s="14">
        <v>0.17480858562267601</v>
      </c>
      <c r="H549" s="14">
        <v>0.402214865667192</v>
      </c>
      <c r="I549" s="14">
        <v>0.40118941944450198</v>
      </c>
      <c r="J549" s="14">
        <v>0</v>
      </c>
      <c r="K549" s="14">
        <v>0</v>
      </c>
      <c r="L549" s="14">
        <v>0</v>
      </c>
      <c r="M549" s="14"/>
      <c r="N549" s="14">
        <v>0.49769705443624102</v>
      </c>
      <c r="O549" s="14">
        <v>0.125465540597758</v>
      </c>
      <c r="P549" s="14">
        <v>0.20573003936644499</v>
      </c>
      <c r="Q549" s="14">
        <v>0.15100036483218399</v>
      </c>
      <c r="R549" s="14"/>
      <c r="S549" s="14">
        <v>0.60754982184881201</v>
      </c>
      <c r="T549" s="14">
        <v>0.147171566949515</v>
      </c>
      <c r="U549" s="14">
        <v>0.32898746232417903</v>
      </c>
      <c r="V549" s="14">
        <v>0.115011193204711</v>
      </c>
      <c r="W549" s="14">
        <v>0</v>
      </c>
      <c r="X549" s="14">
        <v>0</v>
      </c>
      <c r="Y549" s="14">
        <v>0.48762623642624803</v>
      </c>
      <c r="Z549" s="14">
        <v>0</v>
      </c>
      <c r="AA549" s="14">
        <v>0</v>
      </c>
      <c r="AB549" s="14">
        <v>0.43696340548144902</v>
      </c>
      <c r="AC549" s="14">
        <v>0.20143049871239399</v>
      </c>
      <c r="AD549" s="14" t="s">
        <v>211</v>
      </c>
      <c r="AE549" s="14"/>
      <c r="AF549" s="14">
        <v>0.37886876400046399</v>
      </c>
      <c r="AG549" s="14">
        <v>0.100086722093229</v>
      </c>
      <c r="AH549" s="14">
        <v>1</v>
      </c>
      <c r="AI549" s="14">
        <v>0</v>
      </c>
      <c r="AJ549" s="14">
        <v>0.27516247190850002</v>
      </c>
      <c r="AK549" s="14">
        <v>0</v>
      </c>
      <c r="AL549" s="14"/>
      <c r="AM549" s="14">
        <v>0.23023840365890899</v>
      </c>
      <c r="AN549" s="14">
        <v>0</v>
      </c>
      <c r="AO549" s="14">
        <v>0.307809679371156</v>
      </c>
      <c r="AP549" s="14">
        <v>0.49691679196986799</v>
      </c>
      <c r="AQ549" s="14">
        <v>0.39941510016105902</v>
      </c>
      <c r="AR549" s="14"/>
      <c r="AS549" s="14">
        <v>0.28242505324144102</v>
      </c>
      <c r="AT549" s="14">
        <v>0</v>
      </c>
      <c r="AU549" s="14"/>
      <c r="AV549" s="14">
        <v>0.28699893047895503</v>
      </c>
      <c r="AW549" s="14">
        <v>0.22625962638595901</v>
      </c>
      <c r="AX549" s="14" t="s">
        <v>211</v>
      </c>
      <c r="AY549" s="14"/>
      <c r="AZ549" s="14">
        <v>0.25784508805377199</v>
      </c>
      <c r="BA549" s="14" t="s">
        <v>211</v>
      </c>
      <c r="BB549" s="14" t="s">
        <v>211</v>
      </c>
      <c r="BC549" s="14"/>
      <c r="BD549" s="14">
        <v>0.25038202701420698</v>
      </c>
      <c r="BE549" s="14">
        <v>0.31310935308729099</v>
      </c>
      <c r="BF549" s="14"/>
      <c r="BG549" s="14">
        <v>0.20238340122710199</v>
      </c>
      <c r="BH549" s="14">
        <v>0.29876282425309297</v>
      </c>
      <c r="BI549" s="14"/>
      <c r="BJ549" s="14">
        <v>0.26397452020946999</v>
      </c>
      <c r="BK549" s="14">
        <v>0.23138671111176401</v>
      </c>
      <c r="BL549" s="14"/>
      <c r="BM549" s="14">
        <v>0.22383521014239199</v>
      </c>
      <c r="BN549" s="14">
        <v>0.27390433737800901</v>
      </c>
      <c r="BO549" s="14"/>
      <c r="BP549" s="14">
        <v>0.14277786089039199</v>
      </c>
      <c r="BQ549" s="14">
        <v>0.329102382943607</v>
      </c>
      <c r="BR549" s="14"/>
      <c r="BS549" s="14">
        <v>0.30390189907485299</v>
      </c>
      <c r="BT549" s="14">
        <v>0.24988217817714201</v>
      </c>
      <c r="BU549" s="14"/>
      <c r="BV549" s="14">
        <v>0.42147427615862099</v>
      </c>
      <c r="BW549" s="14">
        <v>0.26796441083405598</v>
      </c>
      <c r="BX549" s="14"/>
      <c r="BY549" s="14">
        <v>0.36566832910645097</v>
      </c>
      <c r="BZ549" s="14">
        <v>0.26648125512057502</v>
      </c>
      <c r="CA549" s="14"/>
      <c r="CB549" s="14">
        <v>0.141931030411833</v>
      </c>
      <c r="CC549" s="14">
        <v>0.38312697750031499</v>
      </c>
    </row>
    <row r="550" spans="2:81" x14ac:dyDescent="0.3">
      <c r="B550" t="s">
        <v>304</v>
      </c>
      <c r="C550" s="14">
        <v>0.54362496779662395</v>
      </c>
      <c r="D550" s="14">
        <v>0.45801020794323799</v>
      </c>
      <c r="E550" s="14">
        <v>0.63165798658066896</v>
      </c>
      <c r="F550" s="14"/>
      <c r="G550" s="14">
        <v>0.51304995465454495</v>
      </c>
      <c r="H550" s="14">
        <v>0.597785134332808</v>
      </c>
      <c r="I550" s="14">
        <v>0.46394834970037402</v>
      </c>
      <c r="J550" s="14">
        <v>0</v>
      </c>
      <c r="K550" s="14">
        <v>0.73717333681108699</v>
      </c>
      <c r="L550" s="14">
        <v>0.75146548104243405</v>
      </c>
      <c r="M550" s="14"/>
      <c r="N550" s="14">
        <v>0.50230294556375898</v>
      </c>
      <c r="O550" s="14">
        <v>0.50001292807465703</v>
      </c>
      <c r="P550" s="14">
        <v>0.57812042910633299</v>
      </c>
      <c r="Q550" s="14">
        <v>0.58577220501967098</v>
      </c>
      <c r="R550" s="14"/>
      <c r="S550" s="14">
        <v>0.32637353238257999</v>
      </c>
      <c r="T550" s="14">
        <v>0.85282843305048495</v>
      </c>
      <c r="U550" s="14">
        <v>0.67101253767582103</v>
      </c>
      <c r="V550" s="14">
        <v>0.74162492782520495</v>
      </c>
      <c r="W550" s="14">
        <v>0.50240795641220504</v>
      </c>
      <c r="X550" s="14">
        <v>1</v>
      </c>
      <c r="Y550" s="14">
        <v>0.51237376357375197</v>
      </c>
      <c r="Z550" s="14">
        <v>1</v>
      </c>
      <c r="AA550" s="14">
        <v>0.26122435419319401</v>
      </c>
      <c r="AB550" s="14">
        <v>0</v>
      </c>
      <c r="AC550" s="14">
        <v>0.20143049871239399</v>
      </c>
      <c r="AD550" s="14" t="s">
        <v>211</v>
      </c>
      <c r="AE550" s="14"/>
      <c r="AF550" s="14">
        <v>0.42805421009373501</v>
      </c>
      <c r="AG550" s="14">
        <v>0.71049575145567401</v>
      </c>
      <c r="AH550" s="14">
        <v>0</v>
      </c>
      <c r="AI550" s="14">
        <v>0.86555911142715902</v>
      </c>
      <c r="AJ550" s="14">
        <v>0.72483752809150004</v>
      </c>
      <c r="AK550" s="14">
        <v>0</v>
      </c>
      <c r="AL550" s="14"/>
      <c r="AM550" s="14">
        <v>0.66287983402735695</v>
      </c>
      <c r="AN550" s="14">
        <v>1</v>
      </c>
      <c r="AO550" s="14">
        <v>0.37861912359850303</v>
      </c>
      <c r="AP550" s="14">
        <v>0.38653825302389</v>
      </c>
      <c r="AQ550" s="14">
        <v>0.60058489983894103</v>
      </c>
      <c r="AR550" s="14"/>
      <c r="AS550" s="14">
        <v>0.53511890173657495</v>
      </c>
      <c r="AT550" s="14">
        <v>1</v>
      </c>
      <c r="AU550" s="14"/>
      <c r="AV550" s="14">
        <v>0.54023969106730396</v>
      </c>
      <c r="AW550" s="14">
        <v>0.56134727548993302</v>
      </c>
      <c r="AX550" s="14" t="s">
        <v>211</v>
      </c>
      <c r="AY550" s="14"/>
      <c r="AZ550" s="14">
        <v>0.58076584298234601</v>
      </c>
      <c r="BA550" s="14" t="s">
        <v>211</v>
      </c>
      <c r="BB550" s="14" t="s">
        <v>211</v>
      </c>
      <c r="BC550" s="14"/>
      <c r="BD550" s="14">
        <v>0.59235965096149301</v>
      </c>
      <c r="BE550" s="14">
        <v>0.47861269304785498</v>
      </c>
      <c r="BF550" s="14"/>
      <c r="BG550" s="14">
        <v>0.63235555557414402</v>
      </c>
      <c r="BH550" s="14">
        <v>0.51813969246312497</v>
      </c>
      <c r="BI550" s="14"/>
      <c r="BJ550" s="14">
        <v>0.37239060863732998</v>
      </c>
      <c r="BK550" s="14">
        <v>0.59636496330622302</v>
      </c>
      <c r="BL550" s="14"/>
      <c r="BM550" s="14">
        <v>0.60768708508536395</v>
      </c>
      <c r="BN550" s="14">
        <v>0.54002466796305604</v>
      </c>
      <c r="BO550" s="14"/>
      <c r="BP550" s="14">
        <v>0.66672436012761405</v>
      </c>
      <c r="BQ550" s="14">
        <v>0.49616734504250898</v>
      </c>
      <c r="BR550" s="14"/>
      <c r="BS550" s="14">
        <v>0.48952035854123699</v>
      </c>
      <c r="BT550" s="14">
        <v>0.59921355137480903</v>
      </c>
      <c r="BU550" s="14"/>
      <c r="BV550" s="14">
        <v>0.26770065820578998</v>
      </c>
      <c r="BW550" s="14">
        <v>0.55732236331573104</v>
      </c>
      <c r="BX550" s="14"/>
      <c r="BY550" s="14">
        <v>0.63433167089354903</v>
      </c>
      <c r="BZ550" s="14">
        <v>0.53256895291245498</v>
      </c>
      <c r="CA550" s="14"/>
      <c r="CB550" s="14">
        <v>0.62223890698500395</v>
      </c>
      <c r="CC550" s="14">
        <v>0.48212314017008201</v>
      </c>
    </row>
    <row r="551" spans="2:81" x14ac:dyDescent="0.3">
      <c r="B551" t="s">
        <v>106</v>
      </c>
      <c r="C551" s="14">
        <v>0.17911759315158099</v>
      </c>
      <c r="D551" s="14">
        <v>0.2064966900397</v>
      </c>
      <c r="E551" s="14">
        <v>0.15096515127392501</v>
      </c>
      <c r="F551" s="14"/>
      <c r="G551" s="14">
        <v>0.31214145972277801</v>
      </c>
      <c r="H551" s="14">
        <v>0</v>
      </c>
      <c r="I551" s="14">
        <v>0.134862230855124</v>
      </c>
      <c r="J551" s="14">
        <v>1</v>
      </c>
      <c r="K551" s="14">
        <v>0.26282666318891301</v>
      </c>
      <c r="L551" s="14">
        <v>0.24853451895756601</v>
      </c>
      <c r="M551" s="14"/>
      <c r="N551" s="14">
        <v>0</v>
      </c>
      <c r="O551" s="14">
        <v>0.37452153132758598</v>
      </c>
      <c r="P551" s="14">
        <v>0.21614953152722299</v>
      </c>
      <c r="Q551" s="14">
        <v>0.26322743014814498</v>
      </c>
      <c r="R551" s="14"/>
      <c r="S551" s="14">
        <v>6.6076645768607695E-2</v>
      </c>
      <c r="T551" s="14">
        <v>0</v>
      </c>
      <c r="U551" s="14">
        <v>0</v>
      </c>
      <c r="V551" s="14">
        <v>0.14336387897008401</v>
      </c>
      <c r="W551" s="14">
        <v>0.49759204358779502</v>
      </c>
      <c r="X551" s="14">
        <v>0</v>
      </c>
      <c r="Y551" s="14">
        <v>0</v>
      </c>
      <c r="Z551" s="14">
        <v>0</v>
      </c>
      <c r="AA551" s="14">
        <v>0.73877564580680599</v>
      </c>
      <c r="AB551" s="14">
        <v>0.56303659451855104</v>
      </c>
      <c r="AC551" s="14">
        <v>0.59713900257521102</v>
      </c>
      <c r="AD551" s="14" t="s">
        <v>211</v>
      </c>
      <c r="AE551" s="14"/>
      <c r="AF551" s="14">
        <v>0.193077025905801</v>
      </c>
      <c r="AG551" s="14">
        <v>0.189417526451097</v>
      </c>
      <c r="AH551" s="14">
        <v>0</v>
      </c>
      <c r="AI551" s="14">
        <v>0.13444088857284101</v>
      </c>
      <c r="AJ551" s="14">
        <v>0</v>
      </c>
      <c r="AK551" s="14">
        <v>1</v>
      </c>
      <c r="AL551" s="14"/>
      <c r="AM551" s="14">
        <v>0.106881762313734</v>
      </c>
      <c r="AN551" s="14">
        <v>0</v>
      </c>
      <c r="AO551" s="14">
        <v>0.31357119703034098</v>
      </c>
      <c r="AP551" s="14">
        <v>0.116544955006242</v>
      </c>
      <c r="AQ551" s="14">
        <v>0</v>
      </c>
      <c r="AR551" s="14"/>
      <c r="AS551" s="14">
        <v>0.18245604502198301</v>
      </c>
      <c r="AT551" s="14">
        <v>0</v>
      </c>
      <c r="AU551" s="14"/>
      <c r="AV551" s="14">
        <v>0.17276137845374001</v>
      </c>
      <c r="AW551" s="14">
        <v>0.212393098124108</v>
      </c>
      <c r="AX551" s="14" t="s">
        <v>211</v>
      </c>
      <c r="AY551" s="14"/>
      <c r="AZ551" s="14">
        <v>0.161389068963881</v>
      </c>
      <c r="BA551" s="14" t="s">
        <v>211</v>
      </c>
      <c r="BB551" s="14" t="s">
        <v>211</v>
      </c>
      <c r="BC551" s="14"/>
      <c r="BD551" s="14">
        <v>0.15725832202430001</v>
      </c>
      <c r="BE551" s="14">
        <v>0.20827795386485501</v>
      </c>
      <c r="BF551" s="14"/>
      <c r="BG551" s="14">
        <v>0.16526104319875501</v>
      </c>
      <c r="BH551" s="14">
        <v>0.183097483283782</v>
      </c>
      <c r="BI551" s="14"/>
      <c r="BJ551" s="14">
        <v>0.36363487115319898</v>
      </c>
      <c r="BK551" s="14">
        <v>0.172248325582013</v>
      </c>
      <c r="BL551" s="14"/>
      <c r="BM551" s="14">
        <v>0.168477704772243</v>
      </c>
      <c r="BN551" s="14">
        <v>0.18607099465893501</v>
      </c>
      <c r="BO551" s="14"/>
      <c r="BP551" s="14">
        <v>0.19049777898199399</v>
      </c>
      <c r="BQ551" s="14">
        <v>0.174730272013884</v>
      </c>
      <c r="BR551" s="14"/>
      <c r="BS551" s="14">
        <v>0.20657774238391</v>
      </c>
      <c r="BT551" s="14">
        <v>0.15090427044804899</v>
      </c>
      <c r="BU551" s="14"/>
      <c r="BV551" s="14">
        <v>0.31082506563558898</v>
      </c>
      <c r="BW551" s="14">
        <v>0.17471322585021301</v>
      </c>
      <c r="BX551" s="14"/>
      <c r="BY551" s="14">
        <v>0</v>
      </c>
      <c r="BZ551" s="14">
        <v>0.20094979196696999</v>
      </c>
      <c r="CA551" s="14"/>
      <c r="CB551" s="14">
        <v>0.235830062603162</v>
      </c>
      <c r="CC551" s="14">
        <v>0.134749882329602</v>
      </c>
    </row>
    <row r="552" spans="2:81" x14ac:dyDescent="0.3">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c r="BH552" s="14"/>
      <c r="BI552" s="14"/>
      <c r="BJ552" s="14"/>
      <c r="BK552" s="14"/>
      <c r="BL552" s="14"/>
      <c r="BM552" s="14"/>
      <c r="BN552" s="14"/>
      <c r="BO552" s="14"/>
      <c r="BP552" s="14"/>
      <c r="BQ552" s="14"/>
      <c r="BR552" s="14"/>
      <c r="BS552" s="14"/>
      <c r="BT552" s="14"/>
      <c r="BU552" s="14"/>
      <c r="BV552" s="14"/>
      <c r="BW552" s="14"/>
      <c r="BX552" s="14"/>
      <c r="BY552" s="14"/>
      <c r="BZ552" s="14"/>
      <c r="CA552" s="14"/>
      <c r="CB552" s="14"/>
      <c r="CC552" s="14"/>
    </row>
    <row r="553" spans="2:81" x14ac:dyDescent="0.3">
      <c r="B553" s="6" t="s">
        <v>311</v>
      </c>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c r="BB553" s="14"/>
      <c r="BC553" s="14"/>
      <c r="BD553" s="14"/>
      <c r="BE553" s="14"/>
      <c r="BF553" s="14"/>
      <c r="BG553" s="14"/>
      <c r="BH553" s="14"/>
      <c r="BI553" s="14"/>
      <c r="BJ553" s="14"/>
      <c r="BK553" s="14"/>
      <c r="BL553" s="14"/>
      <c r="BM553" s="14"/>
      <c r="BN553" s="14"/>
      <c r="BO553" s="14"/>
      <c r="BP553" s="14"/>
      <c r="BQ553" s="14"/>
      <c r="BR553" s="14"/>
      <c r="BS553" s="14"/>
      <c r="BT553" s="14"/>
      <c r="BU553" s="14"/>
      <c r="BV553" s="14"/>
      <c r="BW553" s="14"/>
      <c r="BX553" s="14"/>
      <c r="BY553" s="14"/>
      <c r="BZ553" s="14"/>
      <c r="CA553" s="14"/>
      <c r="CB553" s="14"/>
      <c r="CC553" s="14"/>
    </row>
    <row r="554" spans="2:81" x14ac:dyDescent="0.3">
      <c r="B554" s="24" t="s">
        <v>306</v>
      </c>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c r="BB554" s="14"/>
      <c r="BC554" s="14"/>
      <c r="BD554" s="14"/>
      <c r="BE554" s="14"/>
      <c r="BF554" s="14"/>
      <c r="BG554" s="14"/>
      <c r="BH554" s="14"/>
      <c r="BI554" s="14"/>
      <c r="BJ554" s="14"/>
      <c r="BK554" s="14"/>
      <c r="BL554" s="14"/>
      <c r="BM554" s="14"/>
      <c r="BN554" s="14"/>
      <c r="BO554" s="14"/>
      <c r="BP554" s="14"/>
      <c r="BQ554" s="14"/>
      <c r="BR554" s="14"/>
      <c r="BS554" s="14"/>
      <c r="BT554" s="14"/>
      <c r="BU554" s="14"/>
      <c r="BV554" s="14"/>
      <c r="BW554" s="14"/>
      <c r="BX554" s="14"/>
      <c r="BY554" s="14"/>
      <c r="BZ554" s="14"/>
      <c r="CA554" s="14"/>
      <c r="CB554" s="14"/>
      <c r="CC554" s="14"/>
    </row>
    <row r="555" spans="2:81" x14ac:dyDescent="0.3">
      <c r="B555" t="s">
        <v>303</v>
      </c>
      <c r="C555" s="14">
        <v>0.19041212428586801</v>
      </c>
      <c r="D555" s="14">
        <v>0.23989671722807601</v>
      </c>
      <c r="E555" s="14">
        <v>0.139529798534301</v>
      </c>
      <c r="F555" s="14"/>
      <c r="G555" s="14">
        <v>0.179930483081128</v>
      </c>
      <c r="H555" s="14">
        <v>0.36511665258125398</v>
      </c>
      <c r="I555" s="14">
        <v>0.119738075440325</v>
      </c>
      <c r="J555" s="14">
        <v>0</v>
      </c>
      <c r="K555" s="14">
        <v>0</v>
      </c>
      <c r="L555" s="14">
        <v>0</v>
      </c>
      <c r="M555" s="14"/>
      <c r="N555" s="14">
        <v>0.28824337238997499</v>
      </c>
      <c r="O555" s="14">
        <v>0</v>
      </c>
      <c r="P555" s="14">
        <v>0.20531848077078199</v>
      </c>
      <c r="Q555" s="14">
        <v>0.155424680617958</v>
      </c>
      <c r="R555" s="14"/>
      <c r="S555" s="14">
        <v>0.22676530819072899</v>
      </c>
      <c r="T555" s="14">
        <v>0.29059085391106798</v>
      </c>
      <c r="U555" s="14">
        <v>0.32898746232417903</v>
      </c>
      <c r="V555" s="14">
        <v>0</v>
      </c>
      <c r="W555" s="14">
        <v>0.50240795641220504</v>
      </c>
      <c r="X555" s="14">
        <v>0.56433230053448902</v>
      </c>
      <c r="Y555" s="14">
        <v>0</v>
      </c>
      <c r="Z555" s="14">
        <v>0</v>
      </c>
      <c r="AA555" s="14">
        <v>0</v>
      </c>
      <c r="AB555" s="14">
        <v>0</v>
      </c>
      <c r="AC555" s="14">
        <v>0.20143049871239399</v>
      </c>
      <c r="AD555" s="14" t="s">
        <v>211</v>
      </c>
      <c r="AE555" s="14"/>
      <c r="AF555" s="14">
        <v>0.13711383277806499</v>
      </c>
      <c r="AG555" s="14">
        <v>0.20578942962558999</v>
      </c>
      <c r="AH555" s="14">
        <v>0</v>
      </c>
      <c r="AI555" s="14">
        <v>0</v>
      </c>
      <c r="AJ555" s="14">
        <v>0.36087828735968203</v>
      </c>
      <c r="AK555" s="14">
        <v>0</v>
      </c>
      <c r="AL555" s="14"/>
      <c r="AM555" s="14">
        <v>0.23698439665655199</v>
      </c>
      <c r="AN555" s="14">
        <v>0.18997810021281999</v>
      </c>
      <c r="AO555" s="14">
        <v>0.21763724293548201</v>
      </c>
      <c r="AP555" s="14">
        <v>0.27351989430428097</v>
      </c>
      <c r="AQ555" s="14">
        <v>0</v>
      </c>
      <c r="AR555" s="14"/>
      <c r="AS555" s="14">
        <v>0.19396108729550099</v>
      </c>
      <c r="AT555" s="14">
        <v>0</v>
      </c>
      <c r="AU555" s="14"/>
      <c r="AV555" s="14">
        <v>0.18244899347517601</v>
      </c>
      <c r="AW555" s="14">
        <v>0.23210001739276401</v>
      </c>
      <c r="AX555" s="14" t="s">
        <v>211</v>
      </c>
      <c r="AY555" s="14"/>
      <c r="AZ555" s="14">
        <v>0.19585350310145</v>
      </c>
      <c r="BA555" s="14" t="s">
        <v>211</v>
      </c>
      <c r="BB555" s="14" t="s">
        <v>211</v>
      </c>
      <c r="BC555" s="14"/>
      <c r="BD555" s="14">
        <v>0.23874352245143701</v>
      </c>
      <c r="BE555" s="14">
        <v>0.125937833442479</v>
      </c>
      <c r="BF555" s="14"/>
      <c r="BG555" s="14">
        <v>0.32670112658815398</v>
      </c>
      <c r="BH555" s="14">
        <v>0.15126708044472101</v>
      </c>
      <c r="BI555" s="14"/>
      <c r="BJ555" s="14">
        <v>0.31561501123791502</v>
      </c>
      <c r="BK555" s="14">
        <v>0.13661557971449301</v>
      </c>
      <c r="BL555" s="14"/>
      <c r="BM555" s="14">
        <v>0.25047804604846602</v>
      </c>
      <c r="BN555" s="14">
        <v>0.15591342675481801</v>
      </c>
      <c r="BO555" s="14"/>
      <c r="BP555" s="14">
        <v>0.21091056033247901</v>
      </c>
      <c r="BQ555" s="14">
        <v>0.18250950976821301</v>
      </c>
      <c r="BR555" s="14"/>
      <c r="BS555" s="14">
        <v>0.25026572673883402</v>
      </c>
      <c r="BT555" s="14">
        <v>0.12891686485784001</v>
      </c>
      <c r="BU555" s="14"/>
      <c r="BV555" s="14">
        <v>0.149987425476165</v>
      </c>
      <c r="BW555" s="14">
        <v>0.28091706136198802</v>
      </c>
      <c r="BX555" s="14"/>
      <c r="BY555" s="14">
        <v>0</v>
      </c>
      <c r="BZ555" s="14">
        <v>0.213620985465415</v>
      </c>
      <c r="CA555" s="14"/>
      <c r="CB555" s="14">
        <v>0.24513355450923599</v>
      </c>
      <c r="CC555" s="14">
        <v>0.14760205772743201</v>
      </c>
    </row>
    <row r="556" spans="2:81" x14ac:dyDescent="0.3">
      <c r="B556" t="s">
        <v>304</v>
      </c>
      <c r="C556" s="14">
        <v>0.66472965735531397</v>
      </c>
      <c r="D556" s="14">
        <v>0.58713732644635497</v>
      </c>
      <c r="E556" s="14">
        <v>0.74451364712651202</v>
      </c>
      <c r="F556" s="14"/>
      <c r="G556" s="14">
        <v>0.50792805719609402</v>
      </c>
      <c r="H556" s="14">
        <v>0.63488334741874597</v>
      </c>
      <c r="I556" s="14">
        <v>0.80826314585965198</v>
      </c>
      <c r="J556" s="14">
        <v>0.50753213021334898</v>
      </c>
      <c r="K556" s="14">
        <v>0.73717333681108699</v>
      </c>
      <c r="L556" s="14">
        <v>0.75146548104243405</v>
      </c>
      <c r="M556" s="14"/>
      <c r="N556" s="14">
        <v>0.71175662761002501</v>
      </c>
      <c r="O556" s="14">
        <v>0.86428794127905995</v>
      </c>
      <c r="P556" s="14">
        <v>0.57853198770199599</v>
      </c>
      <c r="Q556" s="14">
        <v>0.58134788923389702</v>
      </c>
      <c r="R556" s="14"/>
      <c r="S556" s="14">
        <v>0.77323469180927096</v>
      </c>
      <c r="T556" s="14">
        <v>0.70940914608893202</v>
      </c>
      <c r="U556" s="14">
        <v>0.67101253767582103</v>
      </c>
      <c r="V556" s="14">
        <v>0.85663612102991604</v>
      </c>
      <c r="W556" s="14">
        <v>0</v>
      </c>
      <c r="X556" s="14">
        <v>0.43566769946551098</v>
      </c>
      <c r="Y556" s="14">
        <v>1</v>
      </c>
      <c r="Z556" s="14">
        <v>1</v>
      </c>
      <c r="AA556" s="14">
        <v>0.49677449454254402</v>
      </c>
      <c r="AB556" s="14">
        <v>0.43696340548144902</v>
      </c>
      <c r="AC556" s="14">
        <v>0.20143049871239399</v>
      </c>
      <c r="AD556" s="14" t="s">
        <v>211</v>
      </c>
      <c r="AE556" s="14"/>
      <c r="AF556" s="14">
        <v>0.74298577161101997</v>
      </c>
      <c r="AG556" s="14">
        <v>0.60479304392331301</v>
      </c>
      <c r="AH556" s="14">
        <v>1</v>
      </c>
      <c r="AI556" s="14">
        <v>0.86555911142715902</v>
      </c>
      <c r="AJ556" s="14">
        <v>0.63912171264031803</v>
      </c>
      <c r="AK556" s="14">
        <v>0</v>
      </c>
      <c r="AL556" s="14"/>
      <c r="AM556" s="14">
        <v>0.65613384102971395</v>
      </c>
      <c r="AN556" s="14">
        <v>0.81002189978717998</v>
      </c>
      <c r="AO556" s="14">
        <v>0.55496270282164695</v>
      </c>
      <c r="AP556" s="14">
        <v>0.60993515068947701</v>
      </c>
      <c r="AQ556" s="14">
        <v>1</v>
      </c>
      <c r="AR556" s="14"/>
      <c r="AS556" s="14">
        <v>0.65848077982855202</v>
      </c>
      <c r="AT556" s="14">
        <v>1</v>
      </c>
      <c r="AU556" s="14"/>
      <c r="AV556" s="14">
        <v>0.68559315423815004</v>
      </c>
      <c r="AW556" s="14">
        <v>0.55550688448312802</v>
      </c>
      <c r="AX556" s="14" t="s">
        <v>211</v>
      </c>
      <c r="AY556" s="14"/>
      <c r="AZ556" s="14">
        <v>0.68162829623811905</v>
      </c>
      <c r="BA556" s="14" t="s">
        <v>211</v>
      </c>
      <c r="BB556" s="14" t="s">
        <v>211</v>
      </c>
      <c r="BC556" s="14"/>
      <c r="BD556" s="14">
        <v>0.63373972261549005</v>
      </c>
      <c r="BE556" s="14">
        <v>0.70607036218632901</v>
      </c>
      <c r="BF556" s="14"/>
      <c r="BG556" s="14">
        <v>0.50803783021309101</v>
      </c>
      <c r="BH556" s="14">
        <v>0.70973481800229898</v>
      </c>
      <c r="BI556" s="14"/>
      <c r="BJ556" s="14">
        <v>0.320750117608886</v>
      </c>
      <c r="BK556" s="14">
        <v>0.73262243589235498</v>
      </c>
      <c r="BL556" s="14"/>
      <c r="BM556" s="14">
        <v>0.66590872552467595</v>
      </c>
      <c r="BN556" s="14">
        <v>0.680108665805502</v>
      </c>
      <c r="BO556" s="14"/>
      <c r="BP556" s="14">
        <v>0.65968347547574202</v>
      </c>
      <c r="BQ556" s="14">
        <v>0.66667507553695204</v>
      </c>
      <c r="BR556" s="14"/>
      <c r="BS556" s="14">
        <v>0.57670042579300396</v>
      </c>
      <c r="BT556" s="14">
        <v>0.75517334345471299</v>
      </c>
      <c r="BU556" s="14"/>
      <c r="BV556" s="14">
        <v>0.53918750888824696</v>
      </c>
      <c r="BW556" s="14">
        <v>0.58816672462595299</v>
      </c>
      <c r="BX556" s="14"/>
      <c r="BY556" s="14">
        <v>1</v>
      </c>
      <c r="BZ556" s="14">
        <v>0.623864387513686</v>
      </c>
      <c r="CA556" s="14"/>
      <c r="CB556" s="14">
        <v>0.597087373483144</v>
      </c>
      <c r="CC556" s="14">
        <v>0.71764805994296499</v>
      </c>
    </row>
    <row r="557" spans="2:81" x14ac:dyDescent="0.3">
      <c r="B557" t="s">
        <v>106</v>
      </c>
      <c r="C557" s="14">
        <v>0.14485821835881799</v>
      </c>
      <c r="D557" s="14">
        <v>0.17296595632556899</v>
      </c>
      <c r="E557" s="14">
        <v>0.115956554339186</v>
      </c>
      <c r="F557" s="14"/>
      <c r="G557" s="14">
        <v>0.31214145972277801</v>
      </c>
      <c r="H557" s="14">
        <v>0</v>
      </c>
      <c r="I557" s="14">
        <v>7.1998778700023802E-2</v>
      </c>
      <c r="J557" s="14">
        <v>0.49246786978665102</v>
      </c>
      <c r="K557" s="14">
        <v>0.26282666318891301</v>
      </c>
      <c r="L557" s="14">
        <v>0.24853451895756601</v>
      </c>
      <c r="M557" s="14"/>
      <c r="N557" s="14">
        <v>0</v>
      </c>
      <c r="O557" s="14">
        <v>0.13571205872094</v>
      </c>
      <c r="P557" s="14">
        <v>0.21614953152722299</v>
      </c>
      <c r="Q557" s="14">
        <v>0.26322743014814498</v>
      </c>
      <c r="R557" s="14"/>
      <c r="S557" s="14">
        <v>0</v>
      </c>
      <c r="T557" s="14">
        <v>0</v>
      </c>
      <c r="U557" s="14">
        <v>0</v>
      </c>
      <c r="V557" s="14">
        <v>0.14336387897008401</v>
      </c>
      <c r="W557" s="14">
        <v>0.49759204358779502</v>
      </c>
      <c r="X557" s="14">
        <v>0</v>
      </c>
      <c r="Y557" s="14">
        <v>0</v>
      </c>
      <c r="Z557" s="14">
        <v>0</v>
      </c>
      <c r="AA557" s="14">
        <v>0.50322550545745603</v>
      </c>
      <c r="AB557" s="14">
        <v>0.56303659451855104</v>
      </c>
      <c r="AC557" s="14">
        <v>0.59713900257521102</v>
      </c>
      <c r="AD557" s="14" t="s">
        <v>211</v>
      </c>
      <c r="AE557" s="14"/>
      <c r="AF557" s="14">
        <v>0.11990039561091501</v>
      </c>
      <c r="AG557" s="14">
        <v>0.189417526451097</v>
      </c>
      <c r="AH557" s="14">
        <v>0</v>
      </c>
      <c r="AI557" s="14">
        <v>0.13444088857284101</v>
      </c>
      <c r="AJ557" s="14">
        <v>0</v>
      </c>
      <c r="AK557" s="14">
        <v>1</v>
      </c>
      <c r="AL557" s="14"/>
      <c r="AM557" s="14">
        <v>0.106881762313734</v>
      </c>
      <c r="AN557" s="14">
        <v>0</v>
      </c>
      <c r="AO557" s="14">
        <v>0.22740005424287099</v>
      </c>
      <c r="AP557" s="14">
        <v>0.116544955006242</v>
      </c>
      <c r="AQ557" s="14">
        <v>0</v>
      </c>
      <c r="AR557" s="14"/>
      <c r="AS557" s="14">
        <v>0.14755813287594699</v>
      </c>
      <c r="AT557" s="14">
        <v>0</v>
      </c>
      <c r="AU557" s="14"/>
      <c r="AV557" s="14">
        <v>0.131957852286674</v>
      </c>
      <c r="AW557" s="14">
        <v>0.212393098124108</v>
      </c>
      <c r="AX557" s="14" t="s">
        <v>211</v>
      </c>
      <c r="AY557" s="14"/>
      <c r="AZ557" s="14">
        <v>0.122518200660431</v>
      </c>
      <c r="BA557" s="14" t="s">
        <v>211</v>
      </c>
      <c r="BB557" s="14" t="s">
        <v>211</v>
      </c>
      <c r="BC557" s="14"/>
      <c r="BD557" s="14">
        <v>0.12751675493307199</v>
      </c>
      <c r="BE557" s="14">
        <v>0.16799180437119199</v>
      </c>
      <c r="BF557" s="14"/>
      <c r="BG557" s="14">
        <v>0.16526104319875501</v>
      </c>
      <c r="BH557" s="14">
        <v>0.13899810155297901</v>
      </c>
      <c r="BI557" s="14"/>
      <c r="BJ557" s="14">
        <v>0.36363487115319898</v>
      </c>
      <c r="BK557" s="14">
        <v>0.13076198439315201</v>
      </c>
      <c r="BL557" s="14"/>
      <c r="BM557" s="14">
        <v>8.3613228426857894E-2</v>
      </c>
      <c r="BN557" s="14">
        <v>0.16397790743967999</v>
      </c>
      <c r="BO557" s="14"/>
      <c r="BP557" s="14">
        <v>0.12940596419177899</v>
      </c>
      <c r="BQ557" s="14">
        <v>0.150815414694834</v>
      </c>
      <c r="BR557" s="14"/>
      <c r="BS557" s="14">
        <v>0.173033847468163</v>
      </c>
      <c r="BT557" s="14">
        <v>0.115909791687447</v>
      </c>
      <c r="BU557" s="14"/>
      <c r="BV557" s="14">
        <v>0.31082506563558898</v>
      </c>
      <c r="BW557" s="14">
        <v>0.130916214012059</v>
      </c>
      <c r="BX557" s="14"/>
      <c r="BY557" s="14">
        <v>0</v>
      </c>
      <c r="BZ557" s="14">
        <v>0.162514627020899</v>
      </c>
      <c r="CA557" s="14"/>
      <c r="CB557" s="14">
        <v>0.15777907200762101</v>
      </c>
      <c r="CC557" s="14">
        <v>0.134749882329602</v>
      </c>
    </row>
    <row r="558" spans="2:81" x14ac:dyDescent="0.3">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c r="BB558" s="14"/>
      <c r="BC558" s="14"/>
      <c r="BD558" s="14"/>
      <c r="BE558" s="14"/>
      <c r="BF558" s="14"/>
      <c r="BG558" s="14"/>
      <c r="BH558" s="14"/>
      <c r="BI558" s="14"/>
      <c r="BJ558" s="14"/>
      <c r="BK558" s="14"/>
      <c r="BL558" s="14"/>
      <c r="BM558" s="14"/>
      <c r="BN558" s="14"/>
      <c r="BO558" s="14"/>
      <c r="BP558" s="14"/>
      <c r="BQ558" s="14"/>
      <c r="BR558" s="14"/>
      <c r="BS558" s="14"/>
      <c r="BT558" s="14"/>
      <c r="BU558" s="14"/>
      <c r="BV558" s="14"/>
      <c r="BW558" s="14"/>
      <c r="BX558" s="14"/>
      <c r="BY558" s="14"/>
      <c r="BZ558" s="14"/>
      <c r="CA558" s="14"/>
      <c r="CB558" s="14"/>
      <c r="CC558" s="14"/>
    </row>
    <row r="559" spans="2:81" x14ac:dyDescent="0.3">
      <c r="B559" s="6" t="s">
        <v>312</v>
      </c>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c r="BB559" s="14"/>
      <c r="BC559" s="14"/>
      <c r="BD559" s="14"/>
      <c r="BE559" s="14"/>
      <c r="BF559" s="14"/>
      <c r="BG559" s="14"/>
      <c r="BH559" s="14"/>
      <c r="BI559" s="14"/>
      <c r="BJ559" s="14"/>
      <c r="BK559" s="14"/>
      <c r="BL559" s="14"/>
      <c r="BM559" s="14"/>
      <c r="BN559" s="14"/>
      <c r="BO559" s="14"/>
      <c r="BP559" s="14"/>
      <c r="BQ559" s="14"/>
      <c r="BR559" s="14"/>
      <c r="BS559" s="14"/>
      <c r="BT559" s="14"/>
      <c r="BU559" s="14"/>
      <c r="BV559" s="14"/>
      <c r="BW559" s="14"/>
      <c r="BX559" s="14"/>
      <c r="BY559" s="14"/>
      <c r="BZ559" s="14"/>
      <c r="CA559" s="14"/>
      <c r="CB559" s="14"/>
      <c r="CC559" s="14"/>
    </row>
    <row r="560" spans="2:81" x14ac:dyDescent="0.3">
      <c r="B560" s="24" t="s">
        <v>306</v>
      </c>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c r="BH560" s="14"/>
      <c r="BI560" s="14"/>
      <c r="BJ560" s="14"/>
      <c r="BK560" s="14"/>
      <c r="BL560" s="14"/>
      <c r="BM560" s="14"/>
      <c r="BN560" s="14"/>
      <c r="BO560" s="14"/>
      <c r="BP560" s="14"/>
      <c r="BQ560" s="14"/>
      <c r="BR560" s="14"/>
      <c r="BS560" s="14"/>
      <c r="BT560" s="14"/>
      <c r="BU560" s="14"/>
      <c r="BV560" s="14"/>
      <c r="BW560" s="14"/>
      <c r="BX560" s="14"/>
      <c r="BY560" s="14"/>
      <c r="BZ560" s="14"/>
      <c r="CA560" s="14"/>
      <c r="CB560" s="14"/>
      <c r="CC560" s="14"/>
    </row>
    <row r="561" spans="2:81" x14ac:dyDescent="0.3">
      <c r="B561" t="s">
        <v>303</v>
      </c>
      <c r="C561" s="14">
        <v>0.33268656156851301</v>
      </c>
      <c r="D561" s="14">
        <v>0.29751821785396898</v>
      </c>
      <c r="E561" s="14">
        <v>0.36884826392133202</v>
      </c>
      <c r="F561" s="14"/>
      <c r="G561" s="14">
        <v>0.221873869955511</v>
      </c>
      <c r="H561" s="14">
        <v>0.36459916573997397</v>
      </c>
      <c r="I561" s="14">
        <v>0.61124591180832999</v>
      </c>
      <c r="J561" s="14">
        <v>0</v>
      </c>
      <c r="K561" s="14">
        <v>0</v>
      </c>
      <c r="L561" s="14">
        <v>0</v>
      </c>
      <c r="M561" s="14"/>
      <c r="N561" s="14">
        <v>0.46147314924057098</v>
      </c>
      <c r="O561" s="14">
        <v>0.23950757982911799</v>
      </c>
      <c r="P561" s="14">
        <v>0.35674351235388602</v>
      </c>
      <c r="Q561" s="14">
        <v>0.196381918905108</v>
      </c>
      <c r="R561" s="14"/>
      <c r="S561" s="14">
        <v>0.48029777179741701</v>
      </c>
      <c r="T561" s="14">
        <v>0.294343133899029</v>
      </c>
      <c r="U561" s="14">
        <v>0</v>
      </c>
      <c r="V561" s="14">
        <v>0.41190812384993802</v>
      </c>
      <c r="W561" s="14">
        <v>0</v>
      </c>
      <c r="X561" s="14">
        <v>0.43566769946551098</v>
      </c>
      <c r="Y561" s="14">
        <v>0.243199319670383</v>
      </c>
      <c r="Z561" s="14">
        <v>0</v>
      </c>
      <c r="AA561" s="14">
        <v>0</v>
      </c>
      <c r="AB561" s="14">
        <v>0.43696340548144902</v>
      </c>
      <c r="AC561" s="14">
        <v>0.60174664118787302</v>
      </c>
      <c r="AD561" s="14" t="s">
        <v>211</v>
      </c>
      <c r="AE561" s="14"/>
      <c r="AF561" s="14">
        <v>0.35234861520656902</v>
      </c>
      <c r="AG561" s="14">
        <v>0.380478183165051</v>
      </c>
      <c r="AH561" s="14">
        <v>1</v>
      </c>
      <c r="AI561" s="14">
        <v>0</v>
      </c>
      <c r="AJ561" s="14">
        <v>0</v>
      </c>
      <c r="AK561" s="14">
        <v>0</v>
      </c>
      <c r="AL561" s="14"/>
      <c r="AM561" s="14">
        <v>0.102020746871696</v>
      </c>
      <c r="AN561" s="14">
        <v>0.21870039592134999</v>
      </c>
      <c r="AO561" s="14">
        <v>0.40971450569036999</v>
      </c>
      <c r="AP561" s="14">
        <v>0.38779222175314798</v>
      </c>
      <c r="AQ561" s="14">
        <v>0.61978026998708402</v>
      </c>
      <c r="AR561" s="14"/>
      <c r="AS561" s="14">
        <v>0.33888728174448302</v>
      </c>
      <c r="AT561" s="14">
        <v>0</v>
      </c>
      <c r="AU561" s="14"/>
      <c r="AV561" s="14">
        <v>0.2719931391962</v>
      </c>
      <c r="AW561" s="14">
        <v>0.650423512561637</v>
      </c>
      <c r="AX561" s="14" t="s">
        <v>211</v>
      </c>
      <c r="AY561" s="14"/>
      <c r="AZ561" s="14">
        <v>0.30489043906843799</v>
      </c>
      <c r="BA561" s="14" t="s">
        <v>211</v>
      </c>
      <c r="BB561" s="14" t="s">
        <v>211</v>
      </c>
      <c r="BC561" s="14"/>
      <c r="BD561" s="14">
        <v>0.28619259972830702</v>
      </c>
      <c r="BE561" s="14">
        <v>0.39470970453403997</v>
      </c>
      <c r="BF561" s="14"/>
      <c r="BG561" s="14">
        <v>0.42225082455715901</v>
      </c>
      <c r="BH561" s="14">
        <v>0.30696183732763699</v>
      </c>
      <c r="BI561" s="14"/>
      <c r="BJ561" s="14">
        <v>0</v>
      </c>
      <c r="BK561" s="14">
        <v>0.35346423401782701</v>
      </c>
      <c r="BL561" s="14"/>
      <c r="BM561" s="14">
        <v>0.24398609027684601</v>
      </c>
      <c r="BN561" s="14">
        <v>0.36327644031022799</v>
      </c>
      <c r="BO561" s="14"/>
      <c r="BP561" s="14">
        <v>0.18707254666987699</v>
      </c>
      <c r="BQ561" s="14">
        <v>0.388824084718836</v>
      </c>
      <c r="BR561" s="14"/>
      <c r="BS561" s="14">
        <v>0.41691809315341599</v>
      </c>
      <c r="BT561" s="14">
        <v>0.246144738277188</v>
      </c>
      <c r="BU561" s="14"/>
      <c r="BV561" s="14">
        <v>0.53918750888824696</v>
      </c>
      <c r="BW561" s="14">
        <v>0.37954489547579401</v>
      </c>
      <c r="BX561" s="14"/>
      <c r="BY561" s="14">
        <v>0.15058542586085399</v>
      </c>
      <c r="BZ561" s="14">
        <v>0.35488241698017697</v>
      </c>
      <c r="CA561" s="14"/>
      <c r="CB561" s="14">
        <v>0.34621246956101498</v>
      </c>
      <c r="CC561" s="14">
        <v>0.32210487503256902</v>
      </c>
    </row>
    <row r="562" spans="2:81" x14ac:dyDescent="0.3">
      <c r="B562" t="s">
        <v>304</v>
      </c>
      <c r="C562" s="14">
        <v>0.63043832254913501</v>
      </c>
      <c r="D562" s="14">
        <v>0.62974450642365398</v>
      </c>
      <c r="E562" s="14">
        <v>0.63115173607866804</v>
      </c>
      <c r="F562" s="14"/>
      <c r="G562" s="14">
        <v>0.61587083115718699</v>
      </c>
      <c r="H562" s="14">
        <v>0.63540083426002603</v>
      </c>
      <c r="I562" s="14">
        <v>0.38875408819167001</v>
      </c>
      <c r="J562" s="14">
        <v>1</v>
      </c>
      <c r="K562" s="14">
        <v>1</v>
      </c>
      <c r="L562" s="14">
        <v>1</v>
      </c>
      <c r="M562" s="14"/>
      <c r="N562" s="14">
        <v>0.53852685075942897</v>
      </c>
      <c r="O562" s="14">
        <v>0.76049242017088203</v>
      </c>
      <c r="P562" s="14">
        <v>0.50126573868069402</v>
      </c>
      <c r="Q562" s="14">
        <v>0.80361808109489197</v>
      </c>
      <c r="R562" s="14"/>
      <c r="S562" s="14">
        <v>0.51970222820258305</v>
      </c>
      <c r="T562" s="14">
        <v>0.705656866100971</v>
      </c>
      <c r="U562" s="14">
        <v>1</v>
      </c>
      <c r="V562" s="14">
        <v>0.58809187615006198</v>
      </c>
      <c r="W562" s="14">
        <v>1</v>
      </c>
      <c r="X562" s="14">
        <v>0.56433230053448902</v>
      </c>
      <c r="Y562" s="14">
        <v>0.756800680329617</v>
      </c>
      <c r="Z562" s="14">
        <v>1</v>
      </c>
      <c r="AA562" s="14">
        <v>0.49677449454254402</v>
      </c>
      <c r="AB562" s="14">
        <v>0.56303659451855104</v>
      </c>
      <c r="AC562" s="14">
        <v>0.39825335881212698</v>
      </c>
      <c r="AD562" s="14" t="s">
        <v>211</v>
      </c>
      <c r="AE562" s="14"/>
      <c r="AF562" s="14">
        <v>0.56888763798466202</v>
      </c>
      <c r="AG562" s="14">
        <v>0.619521816834949</v>
      </c>
      <c r="AH562" s="14">
        <v>0</v>
      </c>
      <c r="AI562" s="14">
        <v>1</v>
      </c>
      <c r="AJ562" s="14">
        <v>1</v>
      </c>
      <c r="AK562" s="14">
        <v>1</v>
      </c>
      <c r="AL562" s="14"/>
      <c r="AM562" s="14">
        <v>0.89797925312830396</v>
      </c>
      <c r="AN562" s="14">
        <v>0.78129960407864996</v>
      </c>
      <c r="AO562" s="14">
        <v>0.49753508963283999</v>
      </c>
      <c r="AP562" s="14">
        <v>0.61220777824685202</v>
      </c>
      <c r="AQ562" s="14">
        <v>0.38021973001291598</v>
      </c>
      <c r="AR562" s="14"/>
      <c r="AS562" s="14">
        <v>0.62355031198799005</v>
      </c>
      <c r="AT562" s="14">
        <v>1</v>
      </c>
      <c r="AU562" s="14"/>
      <c r="AV562" s="14">
        <v>0.68408794036462806</v>
      </c>
      <c r="AW562" s="14">
        <v>0.349576487438363</v>
      </c>
      <c r="AX562" s="14" t="s">
        <v>211</v>
      </c>
      <c r="AY562" s="14"/>
      <c r="AZ562" s="14">
        <v>0.69510956093156195</v>
      </c>
      <c r="BA562" s="14" t="s">
        <v>211</v>
      </c>
      <c r="BB562" s="14" t="s">
        <v>211</v>
      </c>
      <c r="BC562" s="14"/>
      <c r="BD562" s="14">
        <v>0.64928985692254604</v>
      </c>
      <c r="BE562" s="14">
        <v>0.60529029546596003</v>
      </c>
      <c r="BF562" s="14"/>
      <c r="BG562" s="14">
        <v>0.41248813224408698</v>
      </c>
      <c r="BH562" s="14">
        <v>0.69303816267236296</v>
      </c>
      <c r="BI562" s="14"/>
      <c r="BJ562" s="14">
        <v>0.63636512884680096</v>
      </c>
      <c r="BK562" s="14">
        <v>0.64653576598217299</v>
      </c>
      <c r="BL562" s="14"/>
      <c r="BM562" s="14">
        <v>0.75601390972315397</v>
      </c>
      <c r="BN562" s="14">
        <v>0.58952424591930996</v>
      </c>
      <c r="BO562" s="14"/>
      <c r="BP562" s="14">
        <v>0.81292745333012295</v>
      </c>
      <c r="BQ562" s="14">
        <v>0.56008460137036398</v>
      </c>
      <c r="BR562" s="14"/>
      <c r="BS562" s="14">
        <v>0.51031608090043501</v>
      </c>
      <c r="BT562" s="14">
        <v>0.75385526172281103</v>
      </c>
      <c r="BU562" s="14"/>
      <c r="BV562" s="14">
        <v>0.149987425476165</v>
      </c>
      <c r="BW562" s="14">
        <v>0.62045510452420605</v>
      </c>
      <c r="BX562" s="14"/>
      <c r="BY562" s="14">
        <v>0.84941457413914601</v>
      </c>
      <c r="BZ562" s="14">
        <v>0.60374785079566595</v>
      </c>
      <c r="CA562" s="14"/>
      <c r="CB562" s="14">
        <v>0.65378753043898497</v>
      </c>
      <c r="CC562" s="14">
        <v>0.61217160072240195</v>
      </c>
    </row>
    <row r="563" spans="2:81" x14ac:dyDescent="0.3">
      <c r="B563" t="s">
        <v>106</v>
      </c>
      <c r="C563" s="14">
        <v>3.6875115882351601E-2</v>
      </c>
      <c r="D563" s="14">
        <v>7.2737275722376496E-2</v>
      </c>
      <c r="E563" s="14">
        <v>0</v>
      </c>
      <c r="F563" s="14"/>
      <c r="G563" s="14">
        <v>0.162255298887302</v>
      </c>
      <c r="H563" s="14">
        <v>0</v>
      </c>
      <c r="I563" s="14">
        <v>0</v>
      </c>
      <c r="J563" s="14">
        <v>0</v>
      </c>
      <c r="K563" s="14">
        <v>0</v>
      </c>
      <c r="L563" s="14">
        <v>0</v>
      </c>
      <c r="M563" s="14"/>
      <c r="N563" s="14">
        <v>0</v>
      </c>
      <c r="O563" s="14">
        <v>0</v>
      </c>
      <c r="P563" s="14">
        <v>0.14199074896542099</v>
      </c>
      <c r="Q563" s="14">
        <v>0</v>
      </c>
      <c r="R563" s="14"/>
      <c r="S563" s="14">
        <v>0</v>
      </c>
      <c r="T563" s="14">
        <v>0</v>
      </c>
      <c r="U563" s="14">
        <v>0</v>
      </c>
      <c r="V563" s="14">
        <v>0</v>
      </c>
      <c r="W563" s="14">
        <v>0</v>
      </c>
      <c r="X563" s="14">
        <v>0</v>
      </c>
      <c r="Y563" s="14">
        <v>0</v>
      </c>
      <c r="Z563" s="14">
        <v>0</v>
      </c>
      <c r="AA563" s="14">
        <v>0.50322550545745603</v>
      </c>
      <c r="AB563" s="14">
        <v>0</v>
      </c>
      <c r="AC563" s="14">
        <v>0</v>
      </c>
      <c r="AD563" s="14" t="s">
        <v>211</v>
      </c>
      <c r="AE563" s="14"/>
      <c r="AF563" s="14">
        <v>7.8763746808768506E-2</v>
      </c>
      <c r="AG563" s="14">
        <v>0</v>
      </c>
      <c r="AH563" s="14">
        <v>0</v>
      </c>
      <c r="AI563" s="14">
        <v>0</v>
      </c>
      <c r="AJ563" s="14">
        <v>0</v>
      </c>
      <c r="AK563" s="14">
        <v>0</v>
      </c>
      <c r="AL563" s="14"/>
      <c r="AM563" s="14">
        <v>0</v>
      </c>
      <c r="AN563" s="14">
        <v>0</v>
      </c>
      <c r="AO563" s="14">
        <v>9.2750404676789799E-2</v>
      </c>
      <c r="AP563" s="14">
        <v>0</v>
      </c>
      <c r="AQ563" s="14">
        <v>0</v>
      </c>
      <c r="AR563" s="14"/>
      <c r="AS563" s="14">
        <v>3.7562406267526403E-2</v>
      </c>
      <c r="AT563" s="14">
        <v>0</v>
      </c>
      <c r="AU563" s="14"/>
      <c r="AV563" s="14">
        <v>4.39189204391719E-2</v>
      </c>
      <c r="AW563" s="14">
        <v>0</v>
      </c>
      <c r="AX563" s="14" t="s">
        <v>211</v>
      </c>
      <c r="AY563" s="14"/>
      <c r="AZ563" s="14">
        <v>0</v>
      </c>
      <c r="BA563" s="14" t="s">
        <v>211</v>
      </c>
      <c r="BB563" s="14" t="s">
        <v>211</v>
      </c>
      <c r="BC563" s="14"/>
      <c r="BD563" s="14">
        <v>6.4517543349146805E-2</v>
      </c>
      <c r="BE563" s="14">
        <v>0</v>
      </c>
      <c r="BF563" s="14"/>
      <c r="BG563" s="14">
        <v>0.16526104319875501</v>
      </c>
      <c r="BH563" s="14">
        <v>0</v>
      </c>
      <c r="BI563" s="14"/>
      <c r="BJ563" s="14">
        <v>0.36363487115319898</v>
      </c>
      <c r="BK563" s="14">
        <v>0</v>
      </c>
      <c r="BL563" s="14"/>
      <c r="BM563" s="14">
        <v>0</v>
      </c>
      <c r="BN563" s="14">
        <v>4.7199313770461597E-2</v>
      </c>
      <c r="BO563" s="14"/>
      <c r="BP563" s="14">
        <v>0</v>
      </c>
      <c r="BQ563" s="14">
        <v>5.1091313910799303E-2</v>
      </c>
      <c r="BR563" s="14"/>
      <c r="BS563" s="14">
        <v>7.2765825946148194E-2</v>
      </c>
      <c r="BT563" s="14">
        <v>0</v>
      </c>
      <c r="BU563" s="14"/>
      <c r="BV563" s="14">
        <v>0.31082506563558898</v>
      </c>
      <c r="BW563" s="14">
        <v>0</v>
      </c>
      <c r="BX563" s="14"/>
      <c r="BY563" s="14">
        <v>0</v>
      </c>
      <c r="BZ563" s="14">
        <v>4.1369732224157303E-2</v>
      </c>
      <c r="CA563" s="14"/>
      <c r="CB563" s="14">
        <v>0</v>
      </c>
      <c r="CC563" s="14">
        <v>6.5723524245029905E-2</v>
      </c>
    </row>
    <row r="564" spans="2:81" x14ac:dyDescent="0.3">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c r="AY564" s="14"/>
      <c r="AZ564" s="14"/>
      <c r="BA564" s="14"/>
      <c r="BB564" s="14"/>
      <c r="BC564" s="14"/>
      <c r="BD564" s="14"/>
      <c r="BE564" s="14"/>
      <c r="BF564" s="14"/>
      <c r="BG564" s="14"/>
      <c r="BH564" s="14"/>
      <c r="BI564" s="14"/>
      <c r="BJ564" s="14"/>
      <c r="BK564" s="14"/>
      <c r="BL564" s="14"/>
      <c r="BM564" s="14"/>
      <c r="BN564" s="14"/>
      <c r="BO564" s="14"/>
      <c r="BP564" s="14"/>
      <c r="BQ564" s="14"/>
      <c r="BR564" s="14"/>
      <c r="BS564" s="14"/>
      <c r="BT564" s="14"/>
      <c r="BU564" s="14"/>
      <c r="BV564" s="14"/>
      <c r="BW564" s="14"/>
      <c r="BX564" s="14"/>
      <c r="BY564" s="14"/>
      <c r="BZ564" s="14"/>
      <c r="CA564" s="14"/>
      <c r="CB564" s="14"/>
      <c r="CC564" s="14"/>
    </row>
    <row r="565" spans="2:81" x14ac:dyDescent="0.3">
      <c r="B565" s="6" t="s">
        <v>313</v>
      </c>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c r="BB565" s="14"/>
      <c r="BC565" s="14"/>
      <c r="BD565" s="14"/>
      <c r="BE565" s="14"/>
      <c r="BF565" s="14"/>
      <c r="BG565" s="14"/>
      <c r="BH565" s="14"/>
      <c r="BI565" s="14"/>
      <c r="BJ565" s="14"/>
      <c r="BK565" s="14"/>
      <c r="BL565" s="14"/>
      <c r="BM565" s="14"/>
      <c r="BN565" s="14"/>
      <c r="BO565" s="14"/>
      <c r="BP565" s="14"/>
      <c r="BQ565" s="14"/>
      <c r="BR565" s="14"/>
      <c r="BS565" s="14"/>
      <c r="BT565" s="14"/>
      <c r="BU565" s="14"/>
      <c r="BV565" s="14"/>
      <c r="BW565" s="14"/>
      <c r="BX565" s="14"/>
      <c r="BY565" s="14"/>
      <c r="BZ565" s="14"/>
      <c r="CA565" s="14"/>
      <c r="CB565" s="14"/>
      <c r="CC565" s="14"/>
    </row>
    <row r="566" spans="2:81" x14ac:dyDescent="0.3">
      <c r="B566" s="24" t="s">
        <v>306</v>
      </c>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c r="BB566" s="14"/>
      <c r="BC566" s="14"/>
      <c r="BD566" s="14"/>
      <c r="BE566" s="14"/>
      <c r="BF566" s="14"/>
      <c r="BG566" s="14"/>
      <c r="BH566" s="14"/>
      <c r="BI566" s="14"/>
      <c r="BJ566" s="14"/>
      <c r="BK566" s="14"/>
      <c r="BL566" s="14"/>
      <c r="BM566" s="14"/>
      <c r="BN566" s="14"/>
      <c r="BO566" s="14"/>
      <c r="BP566" s="14"/>
      <c r="BQ566" s="14"/>
      <c r="BR566" s="14"/>
      <c r="BS566" s="14"/>
      <c r="BT566" s="14"/>
      <c r="BU566" s="14"/>
      <c r="BV566" s="14"/>
      <c r="BW566" s="14"/>
      <c r="BX566" s="14"/>
      <c r="BY566" s="14"/>
      <c r="BZ566" s="14"/>
      <c r="CA566" s="14"/>
      <c r="CB566" s="14"/>
      <c r="CC566" s="14"/>
    </row>
    <row r="567" spans="2:81" x14ac:dyDescent="0.3">
      <c r="B567" t="s">
        <v>303</v>
      </c>
      <c r="C567" s="14">
        <v>0.289582213790889</v>
      </c>
      <c r="D567" s="14">
        <v>0.34337681976332501</v>
      </c>
      <c r="E567" s="14">
        <v>0.234268135165177</v>
      </c>
      <c r="F567" s="14"/>
      <c r="G567" s="14">
        <v>0.33706388450997798</v>
      </c>
      <c r="H567" s="14">
        <v>0.40923785252338102</v>
      </c>
      <c r="I567" s="14">
        <v>0.23570156561706401</v>
      </c>
      <c r="J567" s="14">
        <v>0</v>
      </c>
      <c r="K567" s="14">
        <v>0</v>
      </c>
      <c r="L567" s="14">
        <v>0.24183982478121099</v>
      </c>
      <c r="M567" s="14"/>
      <c r="N567" s="14">
        <v>0.427682492993682</v>
      </c>
      <c r="O567" s="14">
        <v>0.125093955139568</v>
      </c>
      <c r="P567" s="14">
        <v>0.27558331843943801</v>
      </c>
      <c r="Q567" s="14">
        <v>0.21791001045716099</v>
      </c>
      <c r="R567" s="14"/>
      <c r="S567" s="14">
        <v>0.502150640830624</v>
      </c>
      <c r="T567" s="14">
        <v>0.28712417554462399</v>
      </c>
      <c r="U567" s="14">
        <v>0.32898746232417903</v>
      </c>
      <c r="V567" s="14">
        <v>0.14605861994451699</v>
      </c>
      <c r="W567" s="14">
        <v>0</v>
      </c>
      <c r="X567" s="14">
        <v>0.43566769946551098</v>
      </c>
      <c r="Y567" s="14">
        <v>0</v>
      </c>
      <c r="Z567" s="14">
        <v>0</v>
      </c>
      <c r="AA567" s="14">
        <v>0.50322550545745603</v>
      </c>
      <c r="AB567" s="14">
        <v>0</v>
      </c>
      <c r="AC567" s="14">
        <v>0.20143049871239399</v>
      </c>
      <c r="AD567" s="14" t="s">
        <v>211</v>
      </c>
      <c r="AE567" s="14"/>
      <c r="AF567" s="14">
        <v>0.47740350655888603</v>
      </c>
      <c r="AG567" s="14">
        <v>0</v>
      </c>
      <c r="AH567" s="14">
        <v>0</v>
      </c>
      <c r="AI567" s="14">
        <v>0</v>
      </c>
      <c r="AJ567" s="14">
        <v>0.36395924073181801</v>
      </c>
      <c r="AK567" s="14">
        <v>0</v>
      </c>
      <c r="AL567" s="14"/>
      <c r="AM567" s="14">
        <v>0.33225915053060601</v>
      </c>
      <c r="AN567" s="14">
        <v>0.191600014550658</v>
      </c>
      <c r="AO567" s="14">
        <v>0.345991937036429</v>
      </c>
      <c r="AP567" s="14">
        <v>0.35802835471919903</v>
      </c>
      <c r="AQ567" s="14">
        <v>0.21257746011950901</v>
      </c>
      <c r="AR567" s="14"/>
      <c r="AS567" s="14">
        <v>0.29497954113464903</v>
      </c>
      <c r="AT567" s="14">
        <v>0</v>
      </c>
      <c r="AU567" s="14"/>
      <c r="AV567" s="14">
        <v>0.28086702562381199</v>
      </c>
      <c r="AW567" s="14">
        <v>0.33520721246952101</v>
      </c>
      <c r="AX567" s="14" t="s">
        <v>211</v>
      </c>
      <c r="AY567" s="14"/>
      <c r="AZ567" s="14">
        <v>0.25524910941114898</v>
      </c>
      <c r="BA567" s="14" t="s">
        <v>211</v>
      </c>
      <c r="BB567" s="14" t="s">
        <v>211</v>
      </c>
      <c r="BC567" s="14"/>
      <c r="BD567" s="14">
        <v>0.31684606859744002</v>
      </c>
      <c r="BE567" s="14">
        <v>0.25321211544844702</v>
      </c>
      <c r="BF567" s="14"/>
      <c r="BG567" s="14">
        <v>0.34956501206693502</v>
      </c>
      <c r="BH567" s="14">
        <v>0.27235390315271601</v>
      </c>
      <c r="BI567" s="14"/>
      <c r="BJ567" s="14">
        <v>0.49562213125793497</v>
      </c>
      <c r="BK567" s="14">
        <v>0.23460082830682799</v>
      </c>
      <c r="BL567" s="14"/>
      <c r="BM567" s="14">
        <v>0.249529097225104</v>
      </c>
      <c r="BN567" s="14">
        <v>0.28309219491537801</v>
      </c>
      <c r="BO567" s="14"/>
      <c r="BP567" s="14">
        <v>0.256232775134284</v>
      </c>
      <c r="BQ567" s="14">
        <v>0.30243918285350802</v>
      </c>
      <c r="BR567" s="14"/>
      <c r="BS567" s="14">
        <v>0.298999666879119</v>
      </c>
      <c r="BT567" s="14">
        <v>0.27990646000034503</v>
      </c>
      <c r="BU567" s="14"/>
      <c r="BV567" s="14">
        <v>0.54464723513781899</v>
      </c>
      <c r="BW567" s="14">
        <v>0.223914372062058</v>
      </c>
      <c r="BX567" s="14"/>
      <c r="BY567" s="14">
        <v>0.36566832910645097</v>
      </c>
      <c r="BZ567" s="14">
        <v>0.28030826605949999</v>
      </c>
      <c r="CA567" s="14"/>
      <c r="CB567" s="14">
        <v>0.298977981435815</v>
      </c>
      <c r="CC567" s="14">
        <v>0.28223164863561101</v>
      </c>
    </row>
    <row r="568" spans="2:81" x14ac:dyDescent="0.3">
      <c r="B568" t="s">
        <v>304</v>
      </c>
      <c r="C568" s="14">
        <v>0.49227525237568398</v>
      </c>
      <c r="D568" s="14">
        <v>0.51789118910352905</v>
      </c>
      <c r="E568" s="14">
        <v>0.46593577255941199</v>
      </c>
      <c r="F568" s="14"/>
      <c r="G568" s="14">
        <v>0.33482153152412703</v>
      </c>
      <c r="H568" s="14">
        <v>0.49043401147820098</v>
      </c>
      <c r="I568" s="14">
        <v>0.69229965568291196</v>
      </c>
      <c r="J568" s="14">
        <v>0</v>
      </c>
      <c r="K568" s="14">
        <v>0.47613769329947703</v>
      </c>
      <c r="L568" s="14">
        <v>0.49511033248439701</v>
      </c>
      <c r="M568" s="14"/>
      <c r="N568" s="14">
        <v>0.47586950322886601</v>
      </c>
      <c r="O568" s="14">
        <v>0.485543953987569</v>
      </c>
      <c r="P568" s="14">
        <v>0.65025789899875996</v>
      </c>
      <c r="Q568" s="14">
        <v>0.36081416267385003</v>
      </c>
      <c r="R568" s="14"/>
      <c r="S568" s="14">
        <v>0.44511068239471002</v>
      </c>
      <c r="T568" s="14">
        <v>0.71287582445537601</v>
      </c>
      <c r="U568" s="14">
        <v>0.67101253767582103</v>
      </c>
      <c r="V568" s="14">
        <v>0.412413917802742</v>
      </c>
      <c r="W568" s="14">
        <v>0.49759204358779502</v>
      </c>
      <c r="X568" s="14">
        <v>0.56433230053448902</v>
      </c>
      <c r="Y568" s="14">
        <v>0.73625487289858305</v>
      </c>
      <c r="Z568" s="14">
        <v>1</v>
      </c>
      <c r="AA568" s="14">
        <v>0</v>
      </c>
      <c r="AB568" s="14">
        <v>0.43696340548144902</v>
      </c>
      <c r="AC568" s="14">
        <v>0.20143049871239399</v>
      </c>
      <c r="AD568" s="14" t="s">
        <v>211</v>
      </c>
      <c r="AE568" s="14"/>
      <c r="AF568" s="14">
        <v>0.358104394937099</v>
      </c>
      <c r="AG568" s="14">
        <v>0.49205411119855402</v>
      </c>
      <c r="AH568" s="14">
        <v>1</v>
      </c>
      <c r="AI568" s="14">
        <v>0.86555911142715902</v>
      </c>
      <c r="AJ568" s="14">
        <v>0.36087828735968203</v>
      </c>
      <c r="AK568" s="14">
        <v>0.48646225687917499</v>
      </c>
      <c r="AL568" s="14"/>
      <c r="AM568" s="14">
        <v>0.66774084946939405</v>
      </c>
      <c r="AN568" s="14">
        <v>0.60403064502991999</v>
      </c>
      <c r="AO568" s="14">
        <v>0.32627514797309298</v>
      </c>
      <c r="AP568" s="14">
        <v>0.327573080962753</v>
      </c>
      <c r="AQ568" s="14">
        <v>0.78742253988049105</v>
      </c>
      <c r="AR568" s="14"/>
      <c r="AS568" s="14">
        <v>0.48281211364356902</v>
      </c>
      <c r="AT568" s="14">
        <v>1</v>
      </c>
      <c r="AU568" s="14"/>
      <c r="AV568" s="14">
        <v>0.52207030147465305</v>
      </c>
      <c r="AW568" s="14">
        <v>0.33629479048438998</v>
      </c>
      <c r="AX568" s="14" t="s">
        <v>211</v>
      </c>
      <c r="AY568" s="14"/>
      <c r="AZ568" s="14">
        <v>0.49724521497999002</v>
      </c>
      <c r="BA568" s="14" t="s">
        <v>211</v>
      </c>
      <c r="BB568" s="14" t="s">
        <v>211</v>
      </c>
      <c r="BC568" s="14"/>
      <c r="BD568" s="14">
        <v>0.45881555448092498</v>
      </c>
      <c r="BE568" s="14">
        <v>0.53691063176628995</v>
      </c>
      <c r="BF568" s="14"/>
      <c r="BG568" s="14">
        <v>0.48119472704813798</v>
      </c>
      <c r="BH568" s="14">
        <v>0.495457810340029</v>
      </c>
      <c r="BI568" s="14"/>
      <c r="BJ568" s="14">
        <v>0.13198726010473499</v>
      </c>
      <c r="BK568" s="14">
        <v>0.56339841858119599</v>
      </c>
      <c r="BL568" s="14"/>
      <c r="BM568" s="14">
        <v>0.50167380403305195</v>
      </c>
      <c r="BN568" s="14">
        <v>0.50147860729515703</v>
      </c>
      <c r="BO568" s="14"/>
      <c r="BP568" s="14">
        <v>0.46743211273347002</v>
      </c>
      <c r="BQ568" s="14">
        <v>0.50185284920084094</v>
      </c>
      <c r="BR568" s="14"/>
      <c r="BS568" s="14">
        <v>0.53721428443688801</v>
      </c>
      <c r="BT568" s="14">
        <v>0.44610363827409499</v>
      </c>
      <c r="BU568" s="14"/>
      <c r="BV568" s="14">
        <v>0.45535276486218101</v>
      </c>
      <c r="BW568" s="14">
        <v>0.56223629615477499</v>
      </c>
      <c r="BX568" s="14"/>
      <c r="BY568" s="14">
        <v>0.63433167089354903</v>
      </c>
      <c r="BZ568" s="14">
        <v>0.47496034814146099</v>
      </c>
      <c r="CA568" s="14"/>
      <c r="CB568" s="14">
        <v>0.50146543208522898</v>
      </c>
      <c r="CC568" s="14">
        <v>0.485085524266538</v>
      </c>
    </row>
    <row r="569" spans="2:81" x14ac:dyDescent="0.3">
      <c r="B569" t="s">
        <v>106</v>
      </c>
      <c r="C569" s="14">
        <v>0.21814253383342699</v>
      </c>
      <c r="D569" s="14">
        <v>0.13873199113314599</v>
      </c>
      <c r="E569" s="14">
        <v>0.29979609227541199</v>
      </c>
      <c r="F569" s="14"/>
      <c r="G569" s="14">
        <v>0.32811458396589499</v>
      </c>
      <c r="H569" s="14">
        <v>0.100328135998418</v>
      </c>
      <c r="I569" s="14">
        <v>7.1998778700023802E-2</v>
      </c>
      <c r="J569" s="14">
        <v>1</v>
      </c>
      <c r="K569" s="14">
        <v>0.52386230670052303</v>
      </c>
      <c r="L569" s="14">
        <v>0.26304984273439203</v>
      </c>
      <c r="M569" s="14"/>
      <c r="N569" s="14">
        <v>9.6448003777452204E-2</v>
      </c>
      <c r="O569" s="14">
        <v>0.389362090872863</v>
      </c>
      <c r="P569" s="14">
        <v>7.4158782561801903E-2</v>
      </c>
      <c r="Q569" s="14">
        <v>0.42127582686898901</v>
      </c>
      <c r="R569" s="14"/>
      <c r="S569" s="14">
        <v>5.2738676774666801E-2</v>
      </c>
      <c r="T569" s="14">
        <v>0</v>
      </c>
      <c r="U569" s="14">
        <v>0</v>
      </c>
      <c r="V569" s="14">
        <v>0.44152746225274098</v>
      </c>
      <c r="W569" s="14">
        <v>0.50240795641220504</v>
      </c>
      <c r="X569" s="14">
        <v>0</v>
      </c>
      <c r="Y569" s="14">
        <v>0.26374512710141701</v>
      </c>
      <c r="Z569" s="14">
        <v>0</v>
      </c>
      <c r="AA569" s="14">
        <v>0.49677449454254402</v>
      </c>
      <c r="AB569" s="14">
        <v>0.56303659451855104</v>
      </c>
      <c r="AC569" s="14">
        <v>0.59713900257521102</v>
      </c>
      <c r="AD569" s="14" t="s">
        <v>211</v>
      </c>
      <c r="AE569" s="14"/>
      <c r="AF569" s="14">
        <v>0.164492098504015</v>
      </c>
      <c r="AG569" s="14">
        <v>0.50794588880144598</v>
      </c>
      <c r="AH569" s="14">
        <v>0</v>
      </c>
      <c r="AI569" s="14">
        <v>0.13444088857284101</v>
      </c>
      <c r="AJ569" s="14">
        <v>0.27516247190850002</v>
      </c>
      <c r="AK569" s="14">
        <v>0.51353774312082501</v>
      </c>
      <c r="AL569" s="14"/>
      <c r="AM569" s="14">
        <v>0</v>
      </c>
      <c r="AN569" s="14">
        <v>0.20436934041942301</v>
      </c>
      <c r="AO569" s="14">
        <v>0.32773291499047902</v>
      </c>
      <c r="AP569" s="14">
        <v>0.31439856431804802</v>
      </c>
      <c r="AQ569" s="14">
        <v>0</v>
      </c>
      <c r="AR569" s="14"/>
      <c r="AS569" s="14">
        <v>0.22220834522178201</v>
      </c>
      <c r="AT569" s="14">
        <v>0</v>
      </c>
      <c r="AU569" s="14"/>
      <c r="AV569" s="14">
        <v>0.19706267290153501</v>
      </c>
      <c r="AW569" s="14">
        <v>0.32849799704608901</v>
      </c>
      <c r="AX569" s="14" t="s">
        <v>211</v>
      </c>
      <c r="AY569" s="14"/>
      <c r="AZ569" s="14">
        <v>0.247505675608861</v>
      </c>
      <c r="BA569" s="14" t="s">
        <v>211</v>
      </c>
      <c r="BB569" s="14" t="s">
        <v>211</v>
      </c>
      <c r="BC569" s="14"/>
      <c r="BD569" s="14">
        <v>0.224338376921634</v>
      </c>
      <c r="BE569" s="14">
        <v>0.20987725278526401</v>
      </c>
      <c r="BF569" s="14"/>
      <c r="BG569" s="14">
        <v>0.169240260884927</v>
      </c>
      <c r="BH569" s="14">
        <v>0.23218828650725501</v>
      </c>
      <c r="BI569" s="14"/>
      <c r="BJ569" s="14">
        <v>0.37239060863732998</v>
      </c>
      <c r="BK569" s="14">
        <v>0.20200075311197599</v>
      </c>
      <c r="BL569" s="14"/>
      <c r="BM569" s="14">
        <v>0.248797098741844</v>
      </c>
      <c r="BN569" s="14">
        <v>0.21542919778946501</v>
      </c>
      <c r="BO569" s="14"/>
      <c r="BP569" s="14">
        <v>0.27633511213224698</v>
      </c>
      <c r="BQ569" s="14">
        <v>0.19570796794565101</v>
      </c>
      <c r="BR569" s="14"/>
      <c r="BS569" s="14">
        <v>0.16378604868399299</v>
      </c>
      <c r="BT569" s="14">
        <v>0.27398990172555898</v>
      </c>
      <c r="BU569" s="14"/>
      <c r="BV569" s="14">
        <v>0</v>
      </c>
      <c r="BW569" s="14">
        <v>0.21384933178316701</v>
      </c>
      <c r="BX569" s="14"/>
      <c r="BY569" s="14">
        <v>0</v>
      </c>
      <c r="BZ569" s="14">
        <v>0.244731385799038</v>
      </c>
      <c r="CA569" s="14"/>
      <c r="CB569" s="14">
        <v>0.19955658647895499</v>
      </c>
      <c r="CC569" s="14">
        <v>0.23268282709785101</v>
      </c>
    </row>
    <row r="570" spans="2:81" x14ac:dyDescent="0.3">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c r="AU570" s="14"/>
      <c r="AV570" s="14"/>
      <c r="AW570" s="14"/>
      <c r="AX570" s="14"/>
      <c r="AY570" s="14"/>
      <c r="AZ570" s="14"/>
      <c r="BA570" s="14"/>
      <c r="BB570" s="14"/>
      <c r="BC570" s="14"/>
      <c r="BD570" s="14"/>
      <c r="BE570" s="14"/>
      <c r="BF570" s="14"/>
      <c r="BG570" s="14"/>
      <c r="BH570" s="14"/>
      <c r="BI570" s="14"/>
      <c r="BJ570" s="14"/>
      <c r="BK570" s="14"/>
      <c r="BL570" s="14"/>
      <c r="BM570" s="14"/>
      <c r="BN570" s="14"/>
      <c r="BO570" s="14"/>
      <c r="BP570" s="14"/>
      <c r="BQ570" s="14"/>
      <c r="BR570" s="14"/>
      <c r="BS570" s="14"/>
      <c r="BT570" s="14"/>
      <c r="BU570" s="14"/>
      <c r="BV570" s="14"/>
      <c r="BW570" s="14"/>
      <c r="BX570" s="14"/>
      <c r="BY570" s="14"/>
      <c r="BZ570" s="14"/>
      <c r="CA570" s="14"/>
      <c r="CB570" s="14"/>
      <c r="CC570" s="14"/>
    </row>
    <row r="571" spans="2:81" x14ac:dyDescent="0.3">
      <c r="B571" s="6" t="s">
        <v>314</v>
      </c>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c r="AU571" s="14"/>
      <c r="AV571" s="14"/>
      <c r="AW571" s="14"/>
      <c r="AX571" s="14"/>
      <c r="AY571" s="14"/>
      <c r="AZ571" s="14"/>
      <c r="BA571" s="14"/>
      <c r="BB571" s="14"/>
      <c r="BC571" s="14"/>
      <c r="BD571" s="14"/>
      <c r="BE571" s="14"/>
      <c r="BF571" s="14"/>
      <c r="BG571" s="14"/>
      <c r="BH571" s="14"/>
      <c r="BI571" s="14"/>
      <c r="BJ571" s="14"/>
      <c r="BK571" s="14"/>
      <c r="BL571" s="14"/>
      <c r="BM571" s="14"/>
      <c r="BN571" s="14"/>
      <c r="BO571" s="14"/>
      <c r="BP571" s="14"/>
      <c r="BQ571" s="14"/>
      <c r="BR571" s="14"/>
      <c r="BS571" s="14"/>
      <c r="BT571" s="14"/>
      <c r="BU571" s="14"/>
      <c r="BV571" s="14"/>
      <c r="BW571" s="14"/>
      <c r="BX571" s="14"/>
      <c r="BY571" s="14"/>
      <c r="BZ571" s="14"/>
      <c r="CA571" s="14"/>
      <c r="CB571" s="14"/>
      <c r="CC571" s="14"/>
    </row>
    <row r="572" spans="2:81" x14ac:dyDescent="0.3">
      <c r="B572" s="24" t="s">
        <v>306</v>
      </c>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c r="BB572" s="14"/>
      <c r="BC572" s="14"/>
      <c r="BD572" s="14"/>
      <c r="BE572" s="14"/>
      <c r="BF572" s="14"/>
      <c r="BG572" s="14"/>
      <c r="BH572" s="14"/>
      <c r="BI572" s="14"/>
      <c r="BJ572" s="14"/>
      <c r="BK572" s="14"/>
      <c r="BL572" s="14"/>
      <c r="BM572" s="14"/>
      <c r="BN572" s="14"/>
      <c r="BO572" s="14"/>
      <c r="BP572" s="14"/>
      <c r="BQ572" s="14"/>
      <c r="BR572" s="14"/>
      <c r="BS572" s="14"/>
      <c r="BT572" s="14"/>
      <c r="BU572" s="14"/>
      <c r="BV572" s="14"/>
      <c r="BW572" s="14"/>
      <c r="BX572" s="14"/>
      <c r="BY572" s="14"/>
      <c r="BZ572" s="14"/>
      <c r="CA572" s="14"/>
      <c r="CB572" s="14"/>
      <c r="CC572" s="14"/>
    </row>
    <row r="573" spans="2:81" x14ac:dyDescent="0.3">
      <c r="B573" t="s">
        <v>303</v>
      </c>
      <c r="C573" s="14">
        <v>0.49175095238307298</v>
      </c>
      <c r="D573" s="14">
        <v>0.465378788852089</v>
      </c>
      <c r="E573" s="14">
        <v>0.51886801924718395</v>
      </c>
      <c r="F573" s="14"/>
      <c r="G573" s="14">
        <v>0.30610059377335302</v>
      </c>
      <c r="H573" s="14">
        <v>0.68823483541335995</v>
      </c>
      <c r="I573" s="14">
        <v>0.60630557468884205</v>
      </c>
      <c r="J573" s="14">
        <v>0</v>
      </c>
      <c r="K573" s="14">
        <v>0.26103564351161002</v>
      </c>
      <c r="L573" s="14">
        <v>0.246575813526831</v>
      </c>
      <c r="M573" s="14"/>
      <c r="N573" s="14">
        <v>0.66313576824337594</v>
      </c>
      <c r="O573" s="14">
        <v>0.50038451353284696</v>
      </c>
      <c r="P573" s="14">
        <v>0.49226199827219502</v>
      </c>
      <c r="Q573" s="14">
        <v>0.26913730434462002</v>
      </c>
      <c r="R573" s="14"/>
      <c r="S573" s="14">
        <v>0.532324732142888</v>
      </c>
      <c r="T573" s="14">
        <v>0.29161706546980898</v>
      </c>
      <c r="U573" s="14">
        <v>0.65559885207520296</v>
      </c>
      <c r="V573" s="14">
        <v>0.552759063150704</v>
      </c>
      <c r="W573" s="14">
        <v>0</v>
      </c>
      <c r="X573" s="14">
        <v>0.43566769946551098</v>
      </c>
      <c r="Y573" s="14">
        <v>0.73625487289858305</v>
      </c>
      <c r="Z573" s="14">
        <v>0.36619227746116001</v>
      </c>
      <c r="AA573" s="14">
        <v>0.26122435419319401</v>
      </c>
      <c r="AB573" s="14">
        <v>0.43696340548144902</v>
      </c>
      <c r="AC573" s="14">
        <v>0.80317713990026796</v>
      </c>
      <c r="AD573" s="14" t="s">
        <v>211</v>
      </c>
      <c r="AE573" s="14"/>
      <c r="AF573" s="14">
        <v>0.49979967786794899</v>
      </c>
      <c r="AG573" s="14">
        <v>0.69090774152890799</v>
      </c>
      <c r="AH573" s="14">
        <v>0.63391295803011205</v>
      </c>
      <c r="AI573" s="14">
        <v>0.424955012212201</v>
      </c>
      <c r="AJ573" s="14">
        <v>0</v>
      </c>
      <c r="AK573" s="14">
        <v>0</v>
      </c>
      <c r="AL573" s="14"/>
      <c r="AM573" s="14">
        <v>0.201354916840353</v>
      </c>
      <c r="AN573" s="14">
        <v>0.61842188523652197</v>
      </c>
      <c r="AO573" s="14">
        <v>0.48962819712066102</v>
      </c>
      <c r="AP573" s="14">
        <v>0.606989005250122</v>
      </c>
      <c r="AQ573" s="14">
        <v>0.83848945183757595</v>
      </c>
      <c r="AR573" s="14"/>
      <c r="AS573" s="14">
        <v>0.48227804157742699</v>
      </c>
      <c r="AT573" s="14">
        <v>1</v>
      </c>
      <c r="AU573" s="14"/>
      <c r="AV573" s="14">
        <v>0.48375438435093798</v>
      </c>
      <c r="AW573" s="14">
        <v>0.53361389313723795</v>
      </c>
      <c r="AX573" s="14" t="s">
        <v>211</v>
      </c>
      <c r="AY573" s="14"/>
      <c r="AZ573" s="14">
        <v>0.50662161883172396</v>
      </c>
      <c r="BA573" s="14" t="s">
        <v>211</v>
      </c>
      <c r="BB573" s="14" t="s">
        <v>211</v>
      </c>
      <c r="BC573" s="14"/>
      <c r="BD573" s="14">
        <v>0.40353077544482902</v>
      </c>
      <c r="BE573" s="14">
        <v>0.60943704386932496</v>
      </c>
      <c r="BF573" s="14"/>
      <c r="BG573" s="14">
        <v>0.56802204521612498</v>
      </c>
      <c r="BH573" s="14">
        <v>0.46984430384704601</v>
      </c>
      <c r="BI573" s="14"/>
      <c r="BJ573" s="14">
        <v>0.320750117608886</v>
      </c>
      <c r="BK573" s="14">
        <v>0.48437707931053697</v>
      </c>
      <c r="BL573" s="14"/>
      <c r="BM573" s="14">
        <v>0.33084453843330103</v>
      </c>
      <c r="BN573" s="14">
        <v>0.52101539366458305</v>
      </c>
      <c r="BO573" s="14"/>
      <c r="BP573" s="14">
        <v>0.24867269710550399</v>
      </c>
      <c r="BQ573" s="14">
        <v>0.58546316265681397</v>
      </c>
      <c r="BR573" s="14"/>
      <c r="BS573" s="14">
        <v>0.474516495082273</v>
      </c>
      <c r="BT573" s="14">
        <v>0.50945811418084297</v>
      </c>
      <c r="BU573" s="14"/>
      <c r="BV573" s="14">
        <v>0.38127487037149699</v>
      </c>
      <c r="BW573" s="14">
        <v>0.50301698027029296</v>
      </c>
      <c r="BX573" s="14"/>
      <c r="BY573" s="14">
        <v>0.15058542586085399</v>
      </c>
      <c r="BZ573" s="14">
        <v>0.53333477155424003</v>
      </c>
      <c r="CA573" s="14"/>
      <c r="CB573" s="14">
        <v>0.50871156962266395</v>
      </c>
      <c r="CC573" s="14">
        <v>0.47848219917367701</v>
      </c>
    </row>
    <row r="574" spans="2:81" x14ac:dyDescent="0.3">
      <c r="B574" t="s">
        <v>304</v>
      </c>
      <c r="C574" s="14">
        <v>0.328194389650103</v>
      </c>
      <c r="D574" s="14">
        <v>0.35339057426072401</v>
      </c>
      <c r="E574" s="14">
        <v>0.30228651819299102</v>
      </c>
      <c r="F574" s="14"/>
      <c r="G574" s="14">
        <v>0.53164410733934497</v>
      </c>
      <c r="H574" s="14">
        <v>0.211437028588222</v>
      </c>
      <c r="I574" s="14">
        <v>0.252414820572263</v>
      </c>
      <c r="J574" s="14">
        <v>0</v>
      </c>
      <c r="K574" s="14">
        <v>0.47613769329947703</v>
      </c>
      <c r="L574" s="14">
        <v>0.49037434373877697</v>
      </c>
      <c r="M574" s="14"/>
      <c r="N574" s="14">
        <v>0.240416227979171</v>
      </c>
      <c r="O574" s="14">
        <v>0.24358663882548001</v>
      </c>
      <c r="P574" s="14">
        <v>0.21945100030815501</v>
      </c>
      <c r="Q574" s="14">
        <v>0.59301357639990604</v>
      </c>
      <c r="R574" s="14"/>
      <c r="S574" s="14">
        <v>0.41493659108244502</v>
      </c>
      <c r="T574" s="14">
        <v>0.56121136758067602</v>
      </c>
      <c r="U574" s="14">
        <v>0.34440114792479698</v>
      </c>
      <c r="V574" s="14">
        <v>0.30387705787921199</v>
      </c>
      <c r="W574" s="14">
        <v>0.49759204358779502</v>
      </c>
      <c r="X574" s="14">
        <v>0.56433230053448902</v>
      </c>
      <c r="Y574" s="14">
        <v>0</v>
      </c>
      <c r="Z574" s="14">
        <v>0.63380772253883999</v>
      </c>
      <c r="AA574" s="14">
        <v>0</v>
      </c>
      <c r="AB574" s="14">
        <v>0</v>
      </c>
      <c r="AC574" s="14">
        <v>0</v>
      </c>
      <c r="AD574" s="14" t="s">
        <v>211</v>
      </c>
      <c r="AE574" s="14"/>
      <c r="AF574" s="14">
        <v>0.343432137798105</v>
      </c>
      <c r="AG574" s="14">
        <v>9.7004794985099105E-2</v>
      </c>
      <c r="AH574" s="14">
        <v>0</v>
      </c>
      <c r="AI574" s="14">
        <v>0.44060409921495702</v>
      </c>
      <c r="AJ574" s="14">
        <v>0.72483752809150004</v>
      </c>
      <c r="AK574" s="14">
        <v>0.48646225687917499</v>
      </c>
      <c r="AL574" s="14"/>
      <c r="AM574" s="14">
        <v>0.798645083159647</v>
      </c>
      <c r="AN574" s="14">
        <v>0.38157811476347803</v>
      </c>
      <c r="AO574" s="14">
        <v>0.22930271423943399</v>
      </c>
      <c r="AP574" s="14">
        <v>8.09948539892342E-2</v>
      </c>
      <c r="AQ574" s="14">
        <v>0.16151054816242399</v>
      </c>
      <c r="AR574" s="14"/>
      <c r="AS574" s="14">
        <v>0.33431138326700399</v>
      </c>
      <c r="AT574" s="14">
        <v>0</v>
      </c>
      <c r="AU574" s="14"/>
      <c r="AV574" s="14">
        <v>0.34628813341999898</v>
      </c>
      <c r="AW574" s="14">
        <v>0.233471588516382</v>
      </c>
      <c r="AX574" s="14" t="s">
        <v>211</v>
      </c>
      <c r="AY574" s="14"/>
      <c r="AZ574" s="14">
        <v>0.35218199198722799</v>
      </c>
      <c r="BA574" s="14" t="s">
        <v>211</v>
      </c>
      <c r="BB574" s="14" t="s">
        <v>211</v>
      </c>
      <c r="BC574" s="14"/>
      <c r="BD574" s="14">
        <v>0.37848223796003999</v>
      </c>
      <c r="BE574" s="14">
        <v>0.26111018598779701</v>
      </c>
      <c r="BF574" s="14"/>
      <c r="BG574" s="14">
        <v>0.18326365635612599</v>
      </c>
      <c r="BH574" s="14">
        <v>0.36982151885997899</v>
      </c>
      <c r="BI574" s="14"/>
      <c r="BJ574" s="14">
        <v>0.13198726010473499</v>
      </c>
      <c r="BK574" s="14">
        <v>0.38121867287278</v>
      </c>
      <c r="BL574" s="14"/>
      <c r="BM574" s="14">
        <v>0.420358362824854</v>
      </c>
      <c r="BN574" s="14">
        <v>0.31230702764902801</v>
      </c>
      <c r="BO574" s="14"/>
      <c r="BP574" s="14">
        <v>0.55176966424905804</v>
      </c>
      <c r="BQ574" s="14">
        <v>0.24200102315048799</v>
      </c>
      <c r="BR574" s="14"/>
      <c r="BS574" s="14">
        <v>0.31918212926866002</v>
      </c>
      <c r="BT574" s="14">
        <v>0.33745383715997102</v>
      </c>
      <c r="BU574" s="14"/>
      <c r="BV574" s="14">
        <v>0.149987425476165</v>
      </c>
      <c r="BW574" s="14">
        <v>0.370898636400398</v>
      </c>
      <c r="BX574" s="14"/>
      <c r="BY574" s="14">
        <v>0.84941457413914601</v>
      </c>
      <c r="BZ574" s="14">
        <v>0.26466415515924302</v>
      </c>
      <c r="CA574" s="14"/>
      <c r="CB574" s="14">
        <v>0.36933779521340498</v>
      </c>
      <c r="CC574" s="14">
        <v>0.29600678191733698</v>
      </c>
    </row>
    <row r="575" spans="2:81" x14ac:dyDescent="0.3">
      <c r="B575" t="s">
        <v>106</v>
      </c>
      <c r="C575" s="14">
        <v>0.18005465796682399</v>
      </c>
      <c r="D575" s="14">
        <v>0.18123063688718799</v>
      </c>
      <c r="E575" s="14">
        <v>0.178845462559824</v>
      </c>
      <c r="F575" s="14"/>
      <c r="G575" s="14">
        <v>0.162255298887302</v>
      </c>
      <c r="H575" s="14">
        <v>0.100328135998418</v>
      </c>
      <c r="I575" s="14">
        <v>0.141279604738895</v>
      </c>
      <c r="J575" s="14">
        <v>1</v>
      </c>
      <c r="K575" s="14">
        <v>0.26282666318891301</v>
      </c>
      <c r="L575" s="14">
        <v>0.26304984273439203</v>
      </c>
      <c r="M575" s="14"/>
      <c r="N575" s="14">
        <v>9.6448003777452204E-2</v>
      </c>
      <c r="O575" s="14">
        <v>0.256028847641673</v>
      </c>
      <c r="P575" s="14">
        <v>0.28828700141965002</v>
      </c>
      <c r="Q575" s="14">
        <v>0.137849119255474</v>
      </c>
      <c r="R575" s="14"/>
      <c r="S575" s="14">
        <v>5.2738676774666801E-2</v>
      </c>
      <c r="T575" s="14">
        <v>0.147171566949515</v>
      </c>
      <c r="U575" s="14">
        <v>0</v>
      </c>
      <c r="V575" s="14">
        <v>0.14336387897008401</v>
      </c>
      <c r="W575" s="14">
        <v>0.50240795641220504</v>
      </c>
      <c r="X575" s="14">
        <v>0</v>
      </c>
      <c r="Y575" s="14">
        <v>0.26374512710141701</v>
      </c>
      <c r="Z575" s="14">
        <v>0</v>
      </c>
      <c r="AA575" s="14">
        <v>0.73877564580680599</v>
      </c>
      <c r="AB575" s="14">
        <v>0.56303659451855104</v>
      </c>
      <c r="AC575" s="14">
        <v>0.19682286009973199</v>
      </c>
      <c r="AD575" s="14" t="s">
        <v>211</v>
      </c>
      <c r="AE575" s="14"/>
      <c r="AF575" s="14">
        <v>0.15676818433394599</v>
      </c>
      <c r="AG575" s="14">
        <v>0.212087463485993</v>
      </c>
      <c r="AH575" s="14">
        <v>0.36608704196988801</v>
      </c>
      <c r="AI575" s="14">
        <v>0.13444088857284101</v>
      </c>
      <c r="AJ575" s="14">
        <v>0.27516247190850002</v>
      </c>
      <c r="AK575" s="14">
        <v>0.51353774312082501</v>
      </c>
      <c r="AL575" s="14"/>
      <c r="AM575" s="14">
        <v>0</v>
      </c>
      <c r="AN575" s="14">
        <v>0</v>
      </c>
      <c r="AO575" s="14">
        <v>0.28106908863990498</v>
      </c>
      <c r="AP575" s="14">
        <v>0.31201614076064399</v>
      </c>
      <c r="AQ575" s="14">
        <v>0</v>
      </c>
      <c r="AR575" s="14"/>
      <c r="AS575" s="14">
        <v>0.183410575155568</v>
      </c>
      <c r="AT575" s="14">
        <v>0</v>
      </c>
      <c r="AU575" s="14"/>
      <c r="AV575" s="14">
        <v>0.16995748222906301</v>
      </c>
      <c r="AW575" s="14">
        <v>0.23291451834638</v>
      </c>
      <c r="AX575" s="14" t="s">
        <v>211</v>
      </c>
      <c r="AY575" s="14"/>
      <c r="AZ575" s="14">
        <v>0.14119638918104799</v>
      </c>
      <c r="BA575" s="14" t="s">
        <v>211</v>
      </c>
      <c r="BB575" s="14" t="s">
        <v>211</v>
      </c>
      <c r="BC575" s="14"/>
      <c r="BD575" s="14">
        <v>0.21798698659513199</v>
      </c>
      <c r="BE575" s="14">
        <v>0.12945277014287901</v>
      </c>
      <c r="BF575" s="14"/>
      <c r="BG575" s="14">
        <v>0.248714298427749</v>
      </c>
      <c r="BH575" s="14">
        <v>0.160334177292975</v>
      </c>
      <c r="BI575" s="14"/>
      <c r="BJ575" s="14">
        <v>0.54726262228637901</v>
      </c>
      <c r="BK575" s="14">
        <v>0.134404247816683</v>
      </c>
      <c r="BL575" s="14"/>
      <c r="BM575" s="14">
        <v>0.248797098741844</v>
      </c>
      <c r="BN575" s="14">
        <v>0.16667757868638899</v>
      </c>
      <c r="BO575" s="14"/>
      <c r="BP575" s="14">
        <v>0.19955763864543799</v>
      </c>
      <c r="BQ575" s="14">
        <v>0.17253581419269801</v>
      </c>
      <c r="BR575" s="14"/>
      <c r="BS575" s="14">
        <v>0.206301375649067</v>
      </c>
      <c r="BT575" s="14">
        <v>0.15308804865918599</v>
      </c>
      <c r="BU575" s="14"/>
      <c r="BV575" s="14">
        <v>0.46873770415233901</v>
      </c>
      <c r="BW575" s="14">
        <v>0.12608438332930899</v>
      </c>
      <c r="BX575" s="14"/>
      <c r="BY575" s="14">
        <v>0</v>
      </c>
      <c r="BZ575" s="14">
        <v>0.20200107328651701</v>
      </c>
      <c r="CA575" s="14"/>
      <c r="CB575" s="14">
        <v>0.12195063516393</v>
      </c>
      <c r="CC575" s="14">
        <v>0.22551101890898601</v>
      </c>
    </row>
    <row r="576" spans="2:81" x14ac:dyDescent="0.3">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c r="BF576" s="14"/>
      <c r="BG576" s="14"/>
      <c r="BH576" s="14"/>
      <c r="BI576" s="14"/>
      <c r="BJ576" s="14"/>
      <c r="BK576" s="14"/>
      <c r="BL576" s="14"/>
      <c r="BM576" s="14"/>
      <c r="BN576" s="14"/>
      <c r="BO576" s="14"/>
      <c r="BP576" s="14"/>
      <c r="BQ576" s="14"/>
      <c r="BR576" s="14"/>
      <c r="BS576" s="14"/>
      <c r="BT576" s="14"/>
      <c r="BU576" s="14"/>
      <c r="BV576" s="14"/>
      <c r="BW576" s="14"/>
      <c r="BX576" s="14"/>
      <c r="BY576" s="14"/>
      <c r="BZ576" s="14"/>
      <c r="CA576" s="14"/>
      <c r="CB576" s="14"/>
      <c r="CC576" s="14"/>
    </row>
    <row r="577" spans="2:81" x14ac:dyDescent="0.3">
      <c r="B577" s="6" t="s">
        <v>327</v>
      </c>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c r="AY577" s="14"/>
      <c r="AZ577" s="14"/>
      <c r="BA577" s="14"/>
      <c r="BB577" s="14"/>
      <c r="BC577" s="14"/>
      <c r="BD577" s="14"/>
      <c r="BE577" s="14"/>
      <c r="BF577" s="14"/>
      <c r="BG577" s="14"/>
      <c r="BH577" s="14"/>
      <c r="BI577" s="14"/>
      <c r="BJ577" s="14"/>
      <c r="BK577" s="14"/>
      <c r="BL577" s="14"/>
      <c r="BM577" s="14"/>
      <c r="BN577" s="14"/>
      <c r="BO577" s="14"/>
      <c r="BP577" s="14"/>
      <c r="BQ577" s="14"/>
      <c r="BR577" s="14"/>
      <c r="BS577" s="14"/>
      <c r="BT577" s="14"/>
      <c r="BU577" s="14"/>
      <c r="BV577" s="14"/>
      <c r="BW577" s="14"/>
      <c r="BX577" s="14"/>
      <c r="BY577" s="14"/>
      <c r="BZ577" s="14"/>
      <c r="CA577" s="14"/>
      <c r="CB577" s="14"/>
      <c r="CC577" s="14"/>
    </row>
    <row r="578" spans="2:81" x14ac:dyDescent="0.3">
      <c r="B578" s="24" t="s">
        <v>326</v>
      </c>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c r="AY578" s="14"/>
      <c r="AZ578" s="14"/>
      <c r="BA578" s="14"/>
      <c r="BB578" s="14"/>
      <c r="BC578" s="14"/>
      <c r="BD578" s="14"/>
      <c r="BE578" s="14"/>
      <c r="BF578" s="14"/>
      <c r="BG578" s="14"/>
      <c r="BH578" s="14"/>
      <c r="BI578" s="14"/>
      <c r="BJ578" s="14"/>
      <c r="BK578" s="14"/>
      <c r="BL578" s="14"/>
      <c r="BM578" s="14"/>
      <c r="BN578" s="14"/>
      <c r="BO578" s="14"/>
      <c r="BP578" s="14"/>
      <c r="BQ578" s="14"/>
      <c r="BR578" s="14"/>
      <c r="BS578" s="14"/>
      <c r="BT578" s="14"/>
      <c r="BU578" s="14"/>
      <c r="BV578" s="14"/>
      <c r="BW578" s="14"/>
      <c r="BX578" s="14"/>
      <c r="BY578" s="14"/>
      <c r="BZ578" s="14"/>
      <c r="CA578" s="14"/>
      <c r="CB578" s="14"/>
      <c r="CC578" s="14"/>
    </row>
    <row r="579" spans="2:81" x14ac:dyDescent="0.3">
      <c r="B579" t="s">
        <v>303</v>
      </c>
      <c r="C579" s="14">
        <v>0.63987044857172903</v>
      </c>
      <c r="D579" s="14">
        <v>0.72721857637762</v>
      </c>
      <c r="E579" s="14">
        <v>0.51175130826214099</v>
      </c>
      <c r="F579" s="14"/>
      <c r="G579" s="14">
        <v>0.68494156452539101</v>
      </c>
      <c r="H579" s="14">
        <v>0.64490017351774998</v>
      </c>
      <c r="I579" s="14">
        <v>0.58836217996064699</v>
      </c>
      <c r="J579" s="14">
        <v>0.77961386063892901</v>
      </c>
      <c r="K579" s="14">
        <v>0.40816434579175098</v>
      </c>
      <c r="L579" s="14">
        <v>1</v>
      </c>
      <c r="M579" s="14"/>
      <c r="N579" s="14">
        <v>0.89355310691437395</v>
      </c>
      <c r="O579" s="14">
        <v>0.34654646315456999</v>
      </c>
      <c r="P579" s="14">
        <v>0.73849295787573199</v>
      </c>
      <c r="Q579" s="14">
        <v>0.53780566250950201</v>
      </c>
      <c r="R579" s="14"/>
      <c r="S579" s="14">
        <v>0.75220359191374597</v>
      </c>
      <c r="T579" s="14">
        <v>0.82170962103646905</v>
      </c>
      <c r="U579" s="14">
        <v>0.49732426786213901</v>
      </c>
      <c r="V579" s="14">
        <v>0.79539228217542302</v>
      </c>
      <c r="W579" s="14">
        <v>1</v>
      </c>
      <c r="X579" s="14">
        <v>0.59023177707293395</v>
      </c>
      <c r="Y579" s="14">
        <v>0.489378537978502</v>
      </c>
      <c r="Z579" s="14">
        <v>1</v>
      </c>
      <c r="AA579" s="14">
        <v>0.49571866672248499</v>
      </c>
      <c r="AB579" s="14">
        <v>0.384099451868543</v>
      </c>
      <c r="AC579" s="14">
        <v>0.34400189241632001</v>
      </c>
      <c r="AD579" s="14">
        <v>0.521440866929613</v>
      </c>
      <c r="AE579" s="14"/>
      <c r="AF579" s="14">
        <v>0.60598778636892903</v>
      </c>
      <c r="AG579" s="14">
        <v>0.71713918167625701</v>
      </c>
      <c r="AH579" s="14">
        <v>0.80296273009460495</v>
      </c>
      <c r="AI579" s="14">
        <v>0.67987547152309602</v>
      </c>
      <c r="AJ579" s="14">
        <v>0.58946111296584203</v>
      </c>
      <c r="AK579" s="14">
        <v>0.67094996453504296</v>
      </c>
      <c r="AL579" s="14"/>
      <c r="AM579" s="14">
        <v>0.80929716845375599</v>
      </c>
      <c r="AN579" s="14">
        <v>0.71945099733145101</v>
      </c>
      <c r="AO579" s="14">
        <v>0.56633126976664805</v>
      </c>
      <c r="AP579" s="14">
        <v>0.68333642963375496</v>
      </c>
      <c r="AQ579" s="14">
        <v>0.76756129160658104</v>
      </c>
      <c r="AR579" s="14"/>
      <c r="AS579" s="14">
        <v>0.63987044857172903</v>
      </c>
      <c r="AT579" s="14" t="s">
        <v>211</v>
      </c>
      <c r="AU579" s="14"/>
      <c r="AV579" s="14">
        <v>0.69325733035187298</v>
      </c>
      <c r="AW579" s="14">
        <v>0.41922732051164602</v>
      </c>
      <c r="AX579" s="14" t="s">
        <v>211</v>
      </c>
      <c r="AY579" s="14"/>
      <c r="AZ579" s="14" t="s">
        <v>211</v>
      </c>
      <c r="BA579" s="14">
        <v>0.62614718523741197</v>
      </c>
      <c r="BB579" s="14" t="s">
        <v>211</v>
      </c>
      <c r="BC579" s="14"/>
      <c r="BD579" s="14">
        <v>0.59743330123053795</v>
      </c>
      <c r="BE579" s="14">
        <v>0.68189386696855303</v>
      </c>
      <c r="BF579" s="14"/>
      <c r="BG579" s="14">
        <v>0.55241421631374199</v>
      </c>
      <c r="BH579" s="14">
        <v>0.66805884754354095</v>
      </c>
      <c r="BI579" s="14"/>
      <c r="BJ579" s="14">
        <v>0.35289943619282199</v>
      </c>
      <c r="BK579" s="14">
        <v>0.69062076039798503</v>
      </c>
      <c r="BL579" s="14"/>
      <c r="BM579" s="14">
        <v>0.60018013382162805</v>
      </c>
      <c r="BN579" s="14">
        <v>0.64153558283086998</v>
      </c>
      <c r="BO579" s="14"/>
      <c r="BP579" s="14">
        <v>0.80138570483027405</v>
      </c>
      <c r="BQ579" s="14">
        <v>0.63692024745021303</v>
      </c>
      <c r="BR579" s="14"/>
      <c r="BS579" s="14">
        <v>0.59515579230128701</v>
      </c>
      <c r="BT579" s="14">
        <v>0.70034404622921598</v>
      </c>
      <c r="BU579" s="14"/>
      <c r="BV579" s="14">
        <v>0.79394196508127102</v>
      </c>
      <c r="BW579" s="14">
        <v>0.56218643357184706</v>
      </c>
      <c r="BX579" s="14"/>
      <c r="BY579" s="14">
        <v>0.59007379231386303</v>
      </c>
      <c r="BZ579" s="14">
        <v>0.68476281938517103</v>
      </c>
      <c r="CA579" s="14"/>
      <c r="CB579" s="14">
        <v>0.81147523144271105</v>
      </c>
      <c r="CC579" s="14">
        <v>0.60426977727875897</v>
      </c>
    </row>
    <row r="580" spans="2:81" x14ac:dyDescent="0.3">
      <c r="B580" t="s">
        <v>304</v>
      </c>
      <c r="C580" s="14">
        <v>0.25014661699818902</v>
      </c>
      <c r="D580" s="14">
        <v>0.178993746784466</v>
      </c>
      <c r="E580" s="14">
        <v>0.35451112704927801</v>
      </c>
      <c r="F580" s="14"/>
      <c r="G580" s="14">
        <v>0.151348310609003</v>
      </c>
      <c r="H580" s="14">
        <v>0.35509982648225002</v>
      </c>
      <c r="I580" s="14">
        <v>0.27394746849636198</v>
      </c>
      <c r="J580" s="14">
        <v>0</v>
      </c>
      <c r="K580" s="14">
        <v>0.59183565420824902</v>
      </c>
      <c r="L580" s="14">
        <v>0</v>
      </c>
      <c r="M580" s="14"/>
      <c r="N580" s="14">
        <v>0.10644689308562599</v>
      </c>
      <c r="O580" s="14">
        <v>0.51397938911499497</v>
      </c>
      <c r="P580" s="14">
        <v>0.17667941867119</v>
      </c>
      <c r="Q580" s="14">
        <v>0.22919703155659901</v>
      </c>
      <c r="R580" s="14"/>
      <c r="S580" s="14">
        <v>0.16827805207209501</v>
      </c>
      <c r="T580" s="14">
        <v>0.178290378963531</v>
      </c>
      <c r="U580" s="14">
        <v>0.50267573213786099</v>
      </c>
      <c r="V580" s="14">
        <v>0.20460771782457701</v>
      </c>
      <c r="W580" s="14">
        <v>0</v>
      </c>
      <c r="X580" s="14">
        <v>0.19993397226492901</v>
      </c>
      <c r="Y580" s="14">
        <v>0</v>
      </c>
      <c r="Z580" s="14">
        <v>0</v>
      </c>
      <c r="AA580" s="14">
        <v>0.216952714154069</v>
      </c>
      <c r="AB580" s="14">
        <v>0.615900548131457</v>
      </c>
      <c r="AC580" s="14">
        <v>0.326746570535209</v>
      </c>
      <c r="AD580" s="14">
        <v>0.478559133070387</v>
      </c>
      <c r="AE580" s="14"/>
      <c r="AF580" s="14">
        <v>0.23067161098644301</v>
      </c>
      <c r="AG580" s="14">
        <v>0.14007438941640099</v>
      </c>
      <c r="AH580" s="14">
        <v>0.197037269905395</v>
      </c>
      <c r="AI580" s="14">
        <v>0.32012452847690398</v>
      </c>
      <c r="AJ580" s="14">
        <v>0.41053888703415697</v>
      </c>
      <c r="AK580" s="14">
        <v>0</v>
      </c>
      <c r="AL580" s="14"/>
      <c r="AM580" s="14">
        <v>9.3253316352410298E-2</v>
      </c>
      <c r="AN580" s="14">
        <v>0.18380280959645101</v>
      </c>
      <c r="AO580" s="14">
        <v>0.181331656089635</v>
      </c>
      <c r="AP580" s="14">
        <v>0.31666357036624498</v>
      </c>
      <c r="AQ580" s="14">
        <v>0.23243870839341901</v>
      </c>
      <c r="AR580" s="14"/>
      <c r="AS580" s="14">
        <v>0.25014661699818902</v>
      </c>
      <c r="AT580" s="14" t="s">
        <v>211</v>
      </c>
      <c r="AU580" s="14"/>
      <c r="AV580" s="14">
        <v>0.19489677877721601</v>
      </c>
      <c r="AW580" s="14">
        <v>0.478489174634188</v>
      </c>
      <c r="AX580" s="14" t="s">
        <v>211</v>
      </c>
      <c r="AY580" s="14"/>
      <c r="AZ580" s="14" t="s">
        <v>211</v>
      </c>
      <c r="BA580" s="14">
        <v>0.254073619442379</v>
      </c>
      <c r="BB580" s="14" t="s">
        <v>211</v>
      </c>
      <c r="BC580" s="14"/>
      <c r="BD580" s="14">
        <v>0.24922313983329999</v>
      </c>
      <c r="BE580" s="14">
        <v>0.25106109098410501</v>
      </c>
      <c r="BF580" s="14"/>
      <c r="BG580" s="14">
        <v>0.36583402654130798</v>
      </c>
      <c r="BH580" s="14">
        <v>0.21285890436728999</v>
      </c>
      <c r="BI580" s="14"/>
      <c r="BJ580" s="14">
        <v>0.25152956146810901</v>
      </c>
      <c r="BK580" s="14">
        <v>0.249902045734683</v>
      </c>
      <c r="BL580" s="14"/>
      <c r="BM580" s="14">
        <v>0.19446441158817401</v>
      </c>
      <c r="BN580" s="14">
        <v>0.26751512027928798</v>
      </c>
      <c r="BO580" s="14"/>
      <c r="BP580" s="14">
        <v>0.10004491196001999</v>
      </c>
      <c r="BQ580" s="14">
        <v>0.295172220380645</v>
      </c>
      <c r="BR580" s="14"/>
      <c r="BS580" s="14">
        <v>0.27111912849786801</v>
      </c>
      <c r="BT580" s="14">
        <v>0.22178269053461799</v>
      </c>
      <c r="BU580" s="14"/>
      <c r="BV580" s="14">
        <v>0.20605803491872901</v>
      </c>
      <c r="BW580" s="14">
        <v>0.28190973079954101</v>
      </c>
      <c r="BX580" s="14"/>
      <c r="BY580" s="14">
        <v>0.24116267213185499</v>
      </c>
      <c r="BZ580" s="14">
        <v>0.26184394423150298</v>
      </c>
      <c r="CA580" s="14"/>
      <c r="CB580" s="14">
        <v>0.188524768557289</v>
      </c>
      <c r="CC580" s="14">
        <v>0.25805483889874598</v>
      </c>
    </row>
    <row r="581" spans="2:81" x14ac:dyDescent="0.3">
      <c r="B581" t="s">
        <v>106</v>
      </c>
      <c r="C581" s="14">
        <v>0.109982934430083</v>
      </c>
      <c r="D581" s="14">
        <v>9.3787676837914002E-2</v>
      </c>
      <c r="E581" s="14">
        <v>0.133737564688581</v>
      </c>
      <c r="F581" s="14"/>
      <c r="G581" s="14">
        <v>0.16371012486560599</v>
      </c>
      <c r="H581" s="14">
        <v>0</v>
      </c>
      <c r="I581" s="14">
        <v>0.137690351542991</v>
      </c>
      <c r="J581" s="14">
        <v>0.22038613936107099</v>
      </c>
      <c r="K581" s="14">
        <v>0</v>
      </c>
      <c r="L581" s="14">
        <v>0</v>
      </c>
      <c r="M581" s="14"/>
      <c r="N581" s="14">
        <v>0</v>
      </c>
      <c r="O581" s="14">
        <v>0.13947414773043401</v>
      </c>
      <c r="P581" s="14">
        <v>8.4827623453077899E-2</v>
      </c>
      <c r="Q581" s="14">
        <v>0.232997305933899</v>
      </c>
      <c r="R581" s="14"/>
      <c r="S581" s="14">
        <v>7.9518356014159505E-2</v>
      </c>
      <c r="T581" s="14">
        <v>0</v>
      </c>
      <c r="U581" s="14">
        <v>0</v>
      </c>
      <c r="V581" s="14">
        <v>0</v>
      </c>
      <c r="W581" s="14">
        <v>0</v>
      </c>
      <c r="X581" s="14">
        <v>0.20983425066213801</v>
      </c>
      <c r="Y581" s="14">
        <v>0.51062146202149805</v>
      </c>
      <c r="Z581" s="14">
        <v>0</v>
      </c>
      <c r="AA581" s="14">
        <v>0.28732861912344598</v>
      </c>
      <c r="AB581" s="14">
        <v>0</v>
      </c>
      <c r="AC581" s="14">
        <v>0.32925153704847099</v>
      </c>
      <c r="AD581" s="14">
        <v>0</v>
      </c>
      <c r="AE581" s="14"/>
      <c r="AF581" s="14">
        <v>0.16334060264462799</v>
      </c>
      <c r="AG581" s="14">
        <v>0.142786428907342</v>
      </c>
      <c r="AH581" s="14">
        <v>0</v>
      </c>
      <c r="AI581" s="14">
        <v>0</v>
      </c>
      <c r="AJ581" s="14">
        <v>0</v>
      </c>
      <c r="AK581" s="14">
        <v>0.32905003546495798</v>
      </c>
      <c r="AL581" s="14"/>
      <c r="AM581" s="14">
        <v>9.7449515193833894E-2</v>
      </c>
      <c r="AN581" s="14">
        <v>9.6746193072097406E-2</v>
      </c>
      <c r="AO581" s="14">
        <v>0.25233707414371598</v>
      </c>
      <c r="AP581" s="14">
        <v>0</v>
      </c>
      <c r="AQ581" s="14">
        <v>0</v>
      </c>
      <c r="AR581" s="14"/>
      <c r="AS581" s="14">
        <v>0.109982934430083</v>
      </c>
      <c r="AT581" s="14" t="s">
        <v>211</v>
      </c>
      <c r="AU581" s="14"/>
      <c r="AV581" s="14">
        <v>0.111845890870911</v>
      </c>
      <c r="AW581" s="14">
        <v>0.102283504854166</v>
      </c>
      <c r="AX581" s="14" t="s">
        <v>211</v>
      </c>
      <c r="AY581" s="14"/>
      <c r="AZ581" s="14" t="s">
        <v>211</v>
      </c>
      <c r="BA581" s="14">
        <v>0.119779195320209</v>
      </c>
      <c r="BB581" s="14" t="s">
        <v>211</v>
      </c>
      <c r="BC581" s="14"/>
      <c r="BD581" s="14">
        <v>0.153343558936162</v>
      </c>
      <c r="BE581" s="14">
        <v>6.7045042047341796E-2</v>
      </c>
      <c r="BF581" s="14"/>
      <c r="BG581" s="14">
        <v>8.1751757144950102E-2</v>
      </c>
      <c r="BH581" s="14">
        <v>0.11908224808916899</v>
      </c>
      <c r="BI581" s="14"/>
      <c r="BJ581" s="14">
        <v>0.395571002339069</v>
      </c>
      <c r="BK581" s="14">
        <v>5.9477193867331302E-2</v>
      </c>
      <c r="BL581" s="14"/>
      <c r="BM581" s="14">
        <v>0.20535545459019799</v>
      </c>
      <c r="BN581" s="14">
        <v>9.0949296889841602E-2</v>
      </c>
      <c r="BO581" s="14"/>
      <c r="BP581" s="14">
        <v>9.8569383209705902E-2</v>
      </c>
      <c r="BQ581" s="14">
        <v>6.7907532169142096E-2</v>
      </c>
      <c r="BR581" s="14"/>
      <c r="BS581" s="14">
        <v>0.133725079200845</v>
      </c>
      <c r="BT581" s="14">
        <v>7.7873263236166404E-2</v>
      </c>
      <c r="BU581" s="14"/>
      <c r="BV581" s="14">
        <v>0</v>
      </c>
      <c r="BW581" s="14">
        <v>0.15590383562861199</v>
      </c>
      <c r="BX581" s="14"/>
      <c r="BY581" s="14">
        <v>0.168763535554281</v>
      </c>
      <c r="BZ581" s="14">
        <v>5.3393236383326603E-2</v>
      </c>
      <c r="CA581" s="14"/>
      <c r="CB581" s="14">
        <v>0</v>
      </c>
      <c r="CC581" s="14">
        <v>0.137675383822496</v>
      </c>
    </row>
    <row r="582" spans="2:81" x14ac:dyDescent="0.3">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c r="BB582" s="14"/>
      <c r="BC582" s="14"/>
      <c r="BD582" s="14"/>
      <c r="BE582" s="14"/>
      <c r="BF582" s="14"/>
      <c r="BG582" s="14"/>
      <c r="BH582" s="14"/>
      <c r="BI582" s="14"/>
      <c r="BJ582" s="14"/>
      <c r="BK582" s="14"/>
      <c r="BL582" s="14"/>
      <c r="BM582" s="14"/>
      <c r="BN582" s="14"/>
      <c r="BO582" s="14"/>
      <c r="BP582" s="14"/>
      <c r="BQ582" s="14"/>
      <c r="BR582" s="14"/>
      <c r="BS582" s="14"/>
      <c r="BT582" s="14"/>
      <c r="BU582" s="14"/>
      <c r="BV582" s="14"/>
      <c r="BW582" s="14"/>
      <c r="BX582" s="14"/>
      <c r="BY582" s="14"/>
      <c r="BZ582" s="14"/>
      <c r="CA582" s="14"/>
      <c r="CB582" s="14"/>
      <c r="CC582" s="14"/>
    </row>
    <row r="583" spans="2:81" x14ac:dyDescent="0.3">
      <c r="B583" s="6" t="s">
        <v>328</v>
      </c>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c r="AU583" s="14"/>
      <c r="AV583" s="14"/>
      <c r="AW583" s="14"/>
      <c r="AX583" s="14"/>
      <c r="AY583" s="14"/>
      <c r="AZ583" s="14"/>
      <c r="BA583" s="14"/>
      <c r="BB583" s="14"/>
      <c r="BC583" s="14"/>
      <c r="BD583" s="14"/>
      <c r="BE583" s="14"/>
      <c r="BF583" s="14"/>
      <c r="BG583" s="14"/>
      <c r="BH583" s="14"/>
      <c r="BI583" s="14"/>
      <c r="BJ583" s="14"/>
      <c r="BK583" s="14"/>
      <c r="BL583" s="14"/>
      <c r="BM583" s="14"/>
      <c r="BN583" s="14"/>
      <c r="BO583" s="14"/>
      <c r="BP583" s="14"/>
      <c r="BQ583" s="14"/>
      <c r="BR583" s="14"/>
      <c r="BS583" s="14"/>
      <c r="BT583" s="14"/>
      <c r="BU583" s="14"/>
      <c r="BV583" s="14"/>
      <c r="BW583" s="14"/>
      <c r="BX583" s="14"/>
      <c r="BY583" s="14"/>
      <c r="BZ583" s="14"/>
      <c r="CA583" s="14"/>
      <c r="CB583" s="14"/>
      <c r="CC583" s="14"/>
    </row>
    <row r="584" spans="2:81" x14ac:dyDescent="0.3">
      <c r="B584" s="24" t="s">
        <v>326</v>
      </c>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c r="AU584" s="14"/>
      <c r="AV584" s="14"/>
      <c r="AW584" s="14"/>
      <c r="AX584" s="14"/>
      <c r="AY584" s="14"/>
      <c r="AZ584" s="14"/>
      <c r="BA584" s="14"/>
      <c r="BB584" s="14"/>
      <c r="BC584" s="14"/>
      <c r="BD584" s="14"/>
      <c r="BE584" s="14"/>
      <c r="BF584" s="14"/>
      <c r="BG584" s="14"/>
      <c r="BH584" s="14"/>
      <c r="BI584" s="14"/>
      <c r="BJ584" s="14"/>
      <c r="BK584" s="14"/>
      <c r="BL584" s="14"/>
      <c r="BM584" s="14"/>
      <c r="BN584" s="14"/>
      <c r="BO584" s="14"/>
      <c r="BP584" s="14"/>
      <c r="BQ584" s="14"/>
      <c r="BR584" s="14"/>
      <c r="BS584" s="14"/>
      <c r="BT584" s="14"/>
      <c r="BU584" s="14"/>
      <c r="BV584" s="14"/>
      <c r="BW584" s="14"/>
      <c r="BX584" s="14"/>
      <c r="BY584" s="14"/>
      <c r="BZ584" s="14"/>
      <c r="CA584" s="14"/>
      <c r="CB584" s="14"/>
      <c r="CC584" s="14"/>
    </row>
    <row r="585" spans="2:81" x14ac:dyDescent="0.3">
      <c r="B585" t="s">
        <v>303</v>
      </c>
      <c r="C585" s="14">
        <v>0.32592136600803401</v>
      </c>
      <c r="D585" s="14">
        <v>0.20956375594811499</v>
      </c>
      <c r="E585" s="14">
        <v>0.49659058747644902</v>
      </c>
      <c r="F585" s="14"/>
      <c r="G585" s="14">
        <v>0.30893478844348399</v>
      </c>
      <c r="H585" s="14">
        <v>0.27101548482278398</v>
      </c>
      <c r="I585" s="14">
        <v>0.41856839328172402</v>
      </c>
      <c r="J585" s="14">
        <v>0.224731719140598</v>
      </c>
      <c r="K585" s="14">
        <v>0.40292620019646003</v>
      </c>
      <c r="L585" s="14">
        <v>0</v>
      </c>
      <c r="M585" s="14"/>
      <c r="N585" s="14">
        <v>0.277608218979362</v>
      </c>
      <c r="O585" s="14">
        <v>0.21737058063158901</v>
      </c>
      <c r="P585" s="14">
        <v>0.446880830586324</v>
      </c>
      <c r="Q585" s="14">
        <v>0.39219043598672299</v>
      </c>
      <c r="R585" s="14"/>
      <c r="S585" s="14">
        <v>0.48991895782293099</v>
      </c>
      <c r="T585" s="14">
        <v>0.52905350185224598</v>
      </c>
      <c r="U585" s="14">
        <v>0.27094457210538098</v>
      </c>
      <c r="V585" s="14">
        <v>0.22678228202232101</v>
      </c>
      <c r="W585" s="14">
        <v>0</v>
      </c>
      <c r="X585" s="14">
        <v>0.41757091595969598</v>
      </c>
      <c r="Y585" s="14">
        <v>0</v>
      </c>
      <c r="Z585" s="14">
        <v>0</v>
      </c>
      <c r="AA585" s="14">
        <v>0.22790780001021799</v>
      </c>
      <c r="AB585" s="14">
        <v>0.21641163040105399</v>
      </c>
      <c r="AC585" s="14">
        <v>0.326746570535209</v>
      </c>
      <c r="AD585" s="14">
        <v>0.478559133070387</v>
      </c>
      <c r="AE585" s="14"/>
      <c r="AF585" s="14">
        <v>0.35379938387837701</v>
      </c>
      <c r="AG585" s="14">
        <v>0</v>
      </c>
      <c r="AH585" s="14">
        <v>0.197037269905395</v>
      </c>
      <c r="AI585" s="14">
        <v>0.537737501813082</v>
      </c>
      <c r="AJ585" s="14">
        <v>0</v>
      </c>
      <c r="AK585" s="14">
        <v>0.34467108842528499</v>
      </c>
      <c r="AL585" s="14"/>
      <c r="AM585" s="14">
        <v>0.32827240695475601</v>
      </c>
      <c r="AN585" s="14">
        <v>9.3508851596293296E-2</v>
      </c>
      <c r="AO585" s="14">
        <v>0.24173698145641201</v>
      </c>
      <c r="AP585" s="14">
        <v>0.50110546382724697</v>
      </c>
      <c r="AQ585" s="14">
        <v>0.23243870839341901</v>
      </c>
      <c r="AR585" s="14"/>
      <c r="AS585" s="14">
        <v>0.32592136600803401</v>
      </c>
      <c r="AT585" s="14" t="s">
        <v>211</v>
      </c>
      <c r="AU585" s="14"/>
      <c r="AV585" s="14">
        <v>0.269956503883164</v>
      </c>
      <c r="AW585" s="14">
        <v>0.55721905242348602</v>
      </c>
      <c r="AX585" s="14" t="s">
        <v>211</v>
      </c>
      <c r="AY585" s="14"/>
      <c r="AZ585" s="14" t="s">
        <v>211</v>
      </c>
      <c r="BA585" s="14">
        <v>0.31915341604790198</v>
      </c>
      <c r="BB585" s="14" t="s">
        <v>211</v>
      </c>
      <c r="BC585" s="14"/>
      <c r="BD585" s="14">
        <v>0.36261623246224201</v>
      </c>
      <c r="BE585" s="14">
        <v>0.28958424575763397</v>
      </c>
      <c r="BF585" s="14"/>
      <c r="BG585" s="14">
        <v>0.58438532047701697</v>
      </c>
      <c r="BH585" s="14">
        <v>0.24261472358474601</v>
      </c>
      <c r="BI585" s="14"/>
      <c r="BJ585" s="14">
        <v>0.49669075318142802</v>
      </c>
      <c r="BK585" s="14">
        <v>0.29572110439420402</v>
      </c>
      <c r="BL585" s="14"/>
      <c r="BM585" s="14">
        <v>0.30631468567654202</v>
      </c>
      <c r="BN585" s="14">
        <v>0.31686971079415999</v>
      </c>
      <c r="BO585" s="14"/>
      <c r="BP585" s="14">
        <v>0.21863457931214</v>
      </c>
      <c r="BQ585" s="14">
        <v>0.36546785378691998</v>
      </c>
      <c r="BR585" s="14"/>
      <c r="BS585" s="14">
        <v>0.40504081602182002</v>
      </c>
      <c r="BT585" s="14">
        <v>0.21891757382685301</v>
      </c>
      <c r="BU585" s="14"/>
      <c r="BV585" s="14">
        <v>0.40190535674081701</v>
      </c>
      <c r="BW585" s="14">
        <v>0.40556084254263502</v>
      </c>
      <c r="BX585" s="14"/>
      <c r="BY585" s="14">
        <v>0.500112338662556</v>
      </c>
      <c r="BZ585" s="14">
        <v>0.237379522255976</v>
      </c>
      <c r="CA585" s="14"/>
      <c r="CB585" s="14">
        <v>0.29257672558040998</v>
      </c>
      <c r="CC585" s="14">
        <v>0.28626254210986501</v>
      </c>
    </row>
    <row r="586" spans="2:81" x14ac:dyDescent="0.3">
      <c r="B586" t="s">
        <v>304</v>
      </c>
      <c r="C586" s="14">
        <v>0.50137869251171396</v>
      </c>
      <c r="D586" s="14">
        <v>0.61324478194830001</v>
      </c>
      <c r="E586" s="14">
        <v>0.33729747442011998</v>
      </c>
      <c r="F586" s="14"/>
      <c r="G586" s="14">
        <v>0.34214143266967501</v>
      </c>
      <c r="H586" s="14">
        <v>0.72898451517721596</v>
      </c>
      <c r="I586" s="14">
        <v>0.44776169817548001</v>
      </c>
      <c r="J586" s="14">
        <v>0.55488214149833104</v>
      </c>
      <c r="K586" s="14">
        <v>0.59707379980354003</v>
      </c>
      <c r="L586" s="14">
        <v>1</v>
      </c>
      <c r="M586" s="14"/>
      <c r="N586" s="14">
        <v>0.62155713551592195</v>
      </c>
      <c r="O586" s="14">
        <v>0.42818161147890998</v>
      </c>
      <c r="P586" s="14">
        <v>0.46829154596059802</v>
      </c>
      <c r="Q586" s="14">
        <v>0.45291895107124103</v>
      </c>
      <c r="R586" s="14"/>
      <c r="S586" s="14">
        <v>0.43056268616290999</v>
      </c>
      <c r="T586" s="14">
        <v>0.30702022854911099</v>
      </c>
      <c r="U586" s="14">
        <v>0.72905542789461897</v>
      </c>
      <c r="V586" s="14">
        <v>0.23550085885389299</v>
      </c>
      <c r="W586" s="14">
        <v>1</v>
      </c>
      <c r="X586" s="14">
        <v>0.58242908404030402</v>
      </c>
      <c r="Y586" s="14">
        <v>0.489378537978502</v>
      </c>
      <c r="Z586" s="14">
        <v>1</v>
      </c>
      <c r="AA586" s="14">
        <v>0.36643913483502699</v>
      </c>
      <c r="AB586" s="14">
        <v>0.78358836959894596</v>
      </c>
      <c r="AC586" s="14">
        <v>0.34400189241632001</v>
      </c>
      <c r="AD586" s="14">
        <v>0.521440866929613</v>
      </c>
      <c r="AE586" s="14"/>
      <c r="AF586" s="14">
        <v>0.49074444563819197</v>
      </c>
      <c r="AG586" s="14">
        <v>0.85721357109265806</v>
      </c>
      <c r="AH586" s="14">
        <v>0.80296273009460495</v>
      </c>
      <c r="AI586" s="14">
        <v>0.183185096938148</v>
      </c>
      <c r="AJ586" s="14">
        <v>0.58946111296584203</v>
      </c>
      <c r="AK586" s="14">
        <v>0.32627887610975698</v>
      </c>
      <c r="AL586" s="14"/>
      <c r="AM586" s="14">
        <v>0.57427807785141005</v>
      </c>
      <c r="AN586" s="14">
        <v>0.62635656239514304</v>
      </c>
      <c r="AO586" s="14">
        <v>0.46993887359289899</v>
      </c>
      <c r="AP586" s="14">
        <v>0.392160704561127</v>
      </c>
      <c r="AQ586" s="14">
        <v>0.76756129160658104</v>
      </c>
      <c r="AR586" s="14"/>
      <c r="AS586" s="14">
        <v>0.50137869251171396</v>
      </c>
      <c r="AT586" s="14" t="s">
        <v>211</v>
      </c>
      <c r="AU586" s="14"/>
      <c r="AV586" s="14">
        <v>0.57714928904876694</v>
      </c>
      <c r="AW586" s="14">
        <v>0.18822570665720401</v>
      </c>
      <c r="AX586" s="14" t="s">
        <v>211</v>
      </c>
      <c r="AY586" s="14"/>
      <c r="AZ586" s="14" t="s">
        <v>211</v>
      </c>
      <c r="BA586" s="14">
        <v>0.49276413161944099</v>
      </c>
      <c r="BB586" s="14" t="s">
        <v>211</v>
      </c>
      <c r="BC586" s="14"/>
      <c r="BD586" s="14">
        <v>0.49138367732999599</v>
      </c>
      <c r="BE586" s="14">
        <v>0.511276264124786</v>
      </c>
      <c r="BF586" s="14"/>
      <c r="BG586" s="14">
        <v>0.34885264880373201</v>
      </c>
      <c r="BH586" s="14">
        <v>0.55054002570235205</v>
      </c>
      <c r="BI586" s="14"/>
      <c r="BJ586" s="14">
        <v>0.24034382424078601</v>
      </c>
      <c r="BK586" s="14">
        <v>0.54754224350056302</v>
      </c>
      <c r="BL586" s="14"/>
      <c r="BM586" s="14">
        <v>0.59959022528536199</v>
      </c>
      <c r="BN586" s="14">
        <v>0.48950231369129399</v>
      </c>
      <c r="BO586" s="14"/>
      <c r="BP586" s="14">
        <v>0.68279603747815398</v>
      </c>
      <c r="BQ586" s="14">
        <v>0.48718681473275699</v>
      </c>
      <c r="BR586" s="14"/>
      <c r="BS586" s="14">
        <v>0.467589463674079</v>
      </c>
      <c r="BT586" s="14">
        <v>0.54707637645510199</v>
      </c>
      <c r="BU586" s="14"/>
      <c r="BV586" s="14">
        <v>0.59809464325918305</v>
      </c>
      <c r="BW586" s="14">
        <v>0.44594473848208399</v>
      </c>
      <c r="BX586" s="14"/>
      <c r="BY586" s="14">
        <v>0.38769800592707898</v>
      </c>
      <c r="BZ586" s="14">
        <v>0.57823705062163699</v>
      </c>
      <c r="CA586" s="14"/>
      <c r="CB586" s="14">
        <v>0.58643072219784098</v>
      </c>
      <c r="CC586" s="14">
        <v>0.50996597193703896</v>
      </c>
    </row>
    <row r="587" spans="2:81" x14ac:dyDescent="0.3">
      <c r="B587" t="s">
        <v>106</v>
      </c>
      <c r="C587" s="14">
        <v>0.172699941480252</v>
      </c>
      <c r="D587" s="14">
        <v>0.177191462103585</v>
      </c>
      <c r="E587" s="14">
        <v>0.166111938103431</v>
      </c>
      <c r="F587" s="14"/>
      <c r="G587" s="14">
        <v>0.34892377888684101</v>
      </c>
      <c r="H587" s="14">
        <v>0</v>
      </c>
      <c r="I587" s="14">
        <v>0.13366990854279601</v>
      </c>
      <c r="J587" s="14">
        <v>0.22038613936107099</v>
      </c>
      <c r="K587" s="14">
        <v>0</v>
      </c>
      <c r="L587" s="14">
        <v>0</v>
      </c>
      <c r="M587" s="14"/>
      <c r="N587" s="14">
        <v>0.10083464550471601</v>
      </c>
      <c r="O587" s="14">
        <v>0.35444780788950098</v>
      </c>
      <c r="P587" s="14">
        <v>8.4827623453077899E-2</v>
      </c>
      <c r="Q587" s="14">
        <v>0.15489061294203499</v>
      </c>
      <c r="R587" s="14"/>
      <c r="S587" s="14">
        <v>7.9518356014159505E-2</v>
      </c>
      <c r="T587" s="14">
        <v>0.16392626959864301</v>
      </c>
      <c r="U587" s="14">
        <v>0</v>
      </c>
      <c r="V587" s="14">
        <v>0.53771685912378597</v>
      </c>
      <c r="W587" s="14">
        <v>0</v>
      </c>
      <c r="X587" s="14">
        <v>0</v>
      </c>
      <c r="Y587" s="14">
        <v>0.51062146202149805</v>
      </c>
      <c r="Z587" s="14">
        <v>0</v>
      </c>
      <c r="AA587" s="14">
        <v>0.40565306515475502</v>
      </c>
      <c r="AB587" s="14">
        <v>0</v>
      </c>
      <c r="AC587" s="14">
        <v>0.32925153704847099</v>
      </c>
      <c r="AD587" s="14">
        <v>0</v>
      </c>
      <c r="AE587" s="14"/>
      <c r="AF587" s="14">
        <v>0.15545617048343099</v>
      </c>
      <c r="AG587" s="14">
        <v>0.142786428907342</v>
      </c>
      <c r="AH587" s="14">
        <v>0</v>
      </c>
      <c r="AI587" s="14">
        <v>0.27907740124877001</v>
      </c>
      <c r="AJ587" s="14">
        <v>0.41053888703415697</v>
      </c>
      <c r="AK587" s="14">
        <v>0.32905003546495798</v>
      </c>
      <c r="AL587" s="14"/>
      <c r="AM587" s="14">
        <v>9.7449515193833894E-2</v>
      </c>
      <c r="AN587" s="14">
        <v>0.280134586008563</v>
      </c>
      <c r="AO587" s="14">
        <v>0.28832414495068898</v>
      </c>
      <c r="AP587" s="14">
        <v>0.106733831611626</v>
      </c>
      <c r="AQ587" s="14">
        <v>0</v>
      </c>
      <c r="AR587" s="14"/>
      <c r="AS587" s="14">
        <v>0.172699941480252</v>
      </c>
      <c r="AT587" s="14" t="s">
        <v>211</v>
      </c>
      <c r="AU587" s="14"/>
      <c r="AV587" s="14">
        <v>0.152894207068069</v>
      </c>
      <c r="AW587" s="14">
        <v>0.25455524091931098</v>
      </c>
      <c r="AX587" s="14" t="s">
        <v>211</v>
      </c>
      <c r="AY587" s="14"/>
      <c r="AZ587" s="14" t="s">
        <v>211</v>
      </c>
      <c r="BA587" s="14">
        <v>0.188082452332658</v>
      </c>
      <c r="BB587" s="14" t="s">
        <v>211</v>
      </c>
      <c r="BC587" s="14"/>
      <c r="BD587" s="14">
        <v>0.146000090207762</v>
      </c>
      <c r="BE587" s="14">
        <v>0.19913949011758</v>
      </c>
      <c r="BF587" s="14"/>
      <c r="BG587" s="14">
        <v>6.6762030719250798E-2</v>
      </c>
      <c r="BH587" s="14">
        <v>0.206845250712902</v>
      </c>
      <c r="BI587" s="14"/>
      <c r="BJ587" s="14">
        <v>0.26296542257778699</v>
      </c>
      <c r="BK587" s="14">
        <v>0.15673665210523199</v>
      </c>
      <c r="BL587" s="14"/>
      <c r="BM587" s="14">
        <v>9.4095089038096602E-2</v>
      </c>
      <c r="BN587" s="14">
        <v>0.193627975514546</v>
      </c>
      <c r="BO587" s="14"/>
      <c r="BP587" s="14">
        <v>9.8569383209705902E-2</v>
      </c>
      <c r="BQ587" s="14">
        <v>0.147345331480323</v>
      </c>
      <c r="BR587" s="14"/>
      <c r="BS587" s="14">
        <v>0.12736972030410099</v>
      </c>
      <c r="BT587" s="14">
        <v>0.23400604971804501</v>
      </c>
      <c r="BU587" s="14"/>
      <c r="BV587" s="14">
        <v>0</v>
      </c>
      <c r="BW587" s="14">
        <v>0.14849441897528101</v>
      </c>
      <c r="BX587" s="14"/>
      <c r="BY587" s="14">
        <v>0.11218965541036501</v>
      </c>
      <c r="BZ587" s="14">
        <v>0.18438342712238701</v>
      </c>
      <c r="CA587" s="14"/>
      <c r="CB587" s="14">
        <v>0.120992552221749</v>
      </c>
      <c r="CC587" s="14">
        <v>0.20377148595309699</v>
      </c>
    </row>
    <row r="588" spans="2:81" x14ac:dyDescent="0.3">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c r="BJ588" s="14"/>
      <c r="BK588" s="14"/>
      <c r="BL588" s="14"/>
      <c r="BM588" s="14"/>
      <c r="BN588" s="14"/>
      <c r="BO588" s="14"/>
      <c r="BP588" s="14"/>
      <c r="BQ588" s="14"/>
      <c r="BR588" s="14"/>
      <c r="BS588" s="14"/>
      <c r="BT588" s="14"/>
      <c r="BU588" s="14"/>
      <c r="BV588" s="14"/>
      <c r="BW588" s="14"/>
      <c r="BX588" s="14"/>
      <c r="BY588" s="14"/>
      <c r="BZ588" s="14"/>
      <c r="CA588" s="14"/>
      <c r="CB588" s="14"/>
      <c r="CC588" s="14"/>
    </row>
    <row r="589" spans="2:81" x14ac:dyDescent="0.3">
      <c r="B589" s="6" t="s">
        <v>329</v>
      </c>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c r="BJ589" s="14"/>
      <c r="BK589" s="14"/>
      <c r="BL589" s="14"/>
      <c r="BM589" s="14"/>
      <c r="BN589" s="14"/>
      <c r="BO589" s="14"/>
      <c r="BP589" s="14"/>
      <c r="BQ589" s="14"/>
      <c r="BR589" s="14"/>
      <c r="BS589" s="14"/>
      <c r="BT589" s="14"/>
      <c r="BU589" s="14"/>
      <c r="BV589" s="14"/>
      <c r="BW589" s="14"/>
      <c r="BX589" s="14"/>
      <c r="BY589" s="14"/>
      <c r="BZ589" s="14"/>
      <c r="CA589" s="14"/>
      <c r="CB589" s="14"/>
      <c r="CC589" s="14"/>
    </row>
    <row r="590" spans="2:81" x14ac:dyDescent="0.3">
      <c r="B590" s="24" t="s">
        <v>326</v>
      </c>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c r="AY590" s="14"/>
      <c r="AZ590" s="14"/>
      <c r="BA590" s="14"/>
      <c r="BB590" s="14"/>
      <c r="BC590" s="14"/>
      <c r="BD590" s="14"/>
      <c r="BE590" s="14"/>
      <c r="BF590" s="14"/>
      <c r="BG590" s="14"/>
      <c r="BH590" s="14"/>
      <c r="BI590" s="14"/>
      <c r="BJ590" s="14"/>
      <c r="BK590" s="14"/>
      <c r="BL590" s="14"/>
      <c r="BM590" s="14"/>
      <c r="BN590" s="14"/>
      <c r="BO590" s="14"/>
      <c r="BP590" s="14"/>
      <c r="BQ590" s="14"/>
      <c r="BR590" s="14"/>
      <c r="BS590" s="14"/>
      <c r="BT590" s="14"/>
      <c r="BU590" s="14"/>
      <c r="BV590" s="14"/>
      <c r="BW590" s="14"/>
      <c r="BX590" s="14"/>
      <c r="BY590" s="14"/>
      <c r="BZ590" s="14"/>
      <c r="CA590" s="14"/>
      <c r="CB590" s="14"/>
      <c r="CC590" s="14"/>
    </row>
    <row r="591" spans="2:81" x14ac:dyDescent="0.3">
      <c r="B591" t="s">
        <v>303</v>
      </c>
      <c r="C591" s="14">
        <v>0.503334201910412</v>
      </c>
      <c r="D591" s="14">
        <v>0.50551124699495298</v>
      </c>
      <c r="E591" s="14">
        <v>0.50014098928350303</v>
      </c>
      <c r="F591" s="14"/>
      <c r="G591" s="14">
        <v>0.58118168975736195</v>
      </c>
      <c r="H591" s="14">
        <v>0.64490017351774998</v>
      </c>
      <c r="I591" s="14">
        <v>0.44919231568760598</v>
      </c>
      <c r="J591" s="14">
        <v>0</v>
      </c>
      <c r="K591" s="14">
        <v>0.59183565420824902</v>
      </c>
      <c r="L591" s="14">
        <v>0</v>
      </c>
      <c r="M591" s="14"/>
      <c r="N591" s="14">
        <v>0.61871433726869296</v>
      </c>
      <c r="O591" s="14">
        <v>0.35556728245799701</v>
      </c>
      <c r="P591" s="14">
        <v>0.54864369871199703</v>
      </c>
      <c r="Q591" s="14">
        <v>0.47015135781784601</v>
      </c>
      <c r="R591" s="14"/>
      <c r="S591" s="14">
        <v>0.54451358696312802</v>
      </c>
      <c r="T591" s="14">
        <v>0.65778335143782596</v>
      </c>
      <c r="U591" s="14">
        <v>0.76826883996751905</v>
      </c>
      <c r="V591" s="14">
        <v>0.22678228202232101</v>
      </c>
      <c r="W591" s="14">
        <v>0.61566903608408896</v>
      </c>
      <c r="X591" s="14">
        <v>0.20773666529755799</v>
      </c>
      <c r="Y591" s="14">
        <v>0</v>
      </c>
      <c r="Z591" s="14">
        <v>0</v>
      </c>
      <c r="AA591" s="14">
        <v>0.74136852473696202</v>
      </c>
      <c r="AB591" s="14">
        <v>0.57877330102117797</v>
      </c>
      <c r="AC591" s="14">
        <v>0.326746570535209</v>
      </c>
      <c r="AD591" s="14">
        <v>0.478559133070387</v>
      </c>
      <c r="AE591" s="14"/>
      <c r="AF591" s="14">
        <v>0.63823508257363504</v>
      </c>
      <c r="AG591" s="14">
        <v>0.25871193500991202</v>
      </c>
      <c r="AH591" s="14">
        <v>0.46277807129438597</v>
      </c>
      <c r="AI591" s="14">
        <v>0.51256403195674805</v>
      </c>
      <c r="AJ591" s="14">
        <v>0</v>
      </c>
      <c r="AK591" s="14">
        <v>0.34467108842528499</v>
      </c>
      <c r="AL591" s="14"/>
      <c r="AM591" s="14">
        <v>0.43878352699351197</v>
      </c>
      <c r="AN591" s="14">
        <v>0.49588576428382097</v>
      </c>
      <c r="AO591" s="14">
        <v>0.36336519986143301</v>
      </c>
      <c r="AP591" s="14">
        <v>0.79005323422111096</v>
      </c>
      <c r="AQ591" s="14">
        <v>0.53570421286977699</v>
      </c>
      <c r="AR591" s="14"/>
      <c r="AS591" s="14">
        <v>0.503334201910412</v>
      </c>
      <c r="AT591" s="14" t="s">
        <v>211</v>
      </c>
      <c r="AU591" s="14"/>
      <c r="AV591" s="14">
        <v>0.53840754223472198</v>
      </c>
      <c r="AW591" s="14">
        <v>0.35837927548221699</v>
      </c>
      <c r="AX591" s="14" t="s">
        <v>211</v>
      </c>
      <c r="AY591" s="14"/>
      <c r="AZ591" s="14" t="s">
        <v>211</v>
      </c>
      <c r="BA591" s="14">
        <v>0.45909581385047499</v>
      </c>
      <c r="BB591" s="14" t="s">
        <v>211</v>
      </c>
      <c r="BC591" s="14"/>
      <c r="BD591" s="14">
        <v>0.57756181798148498</v>
      </c>
      <c r="BE591" s="14">
        <v>0.429830246951453</v>
      </c>
      <c r="BF591" s="14"/>
      <c r="BG591" s="14">
        <v>0.692901345930935</v>
      </c>
      <c r="BH591" s="14">
        <v>0.442233990414512</v>
      </c>
      <c r="BI591" s="14"/>
      <c r="BJ591" s="14">
        <v>0.38043656364779899</v>
      </c>
      <c r="BK591" s="14">
        <v>0.52506843009197801</v>
      </c>
      <c r="BL591" s="14"/>
      <c r="BM591" s="14">
        <v>0.60238112511243602</v>
      </c>
      <c r="BN591" s="14">
        <v>0.47141027940522701</v>
      </c>
      <c r="BO591" s="14"/>
      <c r="BP591" s="14">
        <v>0.31867949127216</v>
      </c>
      <c r="BQ591" s="14">
        <v>0.51846303704545205</v>
      </c>
      <c r="BR591" s="14"/>
      <c r="BS591" s="14">
        <v>0.609598901701217</v>
      </c>
      <c r="BT591" s="14">
        <v>0.35961826542918501</v>
      </c>
      <c r="BU591" s="14"/>
      <c r="BV591" s="14">
        <v>1</v>
      </c>
      <c r="BW591" s="14">
        <v>0.54484955984218597</v>
      </c>
      <c r="BX591" s="14"/>
      <c r="BY591" s="14">
        <v>0.660227867936937</v>
      </c>
      <c r="BZ591" s="14">
        <v>0.42918806600086401</v>
      </c>
      <c r="CA591" s="14"/>
      <c r="CB591" s="14">
        <v>0.41079215728840301</v>
      </c>
      <c r="CC591" s="14">
        <v>0.57012070526291203</v>
      </c>
    </row>
    <row r="592" spans="2:81" x14ac:dyDescent="0.3">
      <c r="B592" t="s">
        <v>304</v>
      </c>
      <c r="C592" s="14">
        <v>0.42357936989775502</v>
      </c>
      <c r="D592" s="14">
        <v>0.46275261181552202</v>
      </c>
      <c r="E592" s="14">
        <v>0.36612144602791602</v>
      </c>
      <c r="F592" s="14"/>
      <c r="G592" s="14">
        <v>0.36987400330322001</v>
      </c>
      <c r="H592" s="14">
        <v>0.35509982648225002</v>
      </c>
      <c r="I592" s="14">
        <v>0.40314561756606498</v>
      </c>
      <c r="J592" s="14">
        <v>0.77961386063892901</v>
      </c>
      <c r="K592" s="14">
        <v>0.40816434579175098</v>
      </c>
      <c r="L592" s="14">
        <v>1</v>
      </c>
      <c r="M592" s="14"/>
      <c r="N592" s="14">
        <v>0.38128566273130698</v>
      </c>
      <c r="O592" s="14">
        <v>0.49411078057421398</v>
      </c>
      <c r="P592" s="14">
        <v>0.36652867783492499</v>
      </c>
      <c r="Q592" s="14">
        <v>0.45174194919028898</v>
      </c>
      <c r="R592" s="14"/>
      <c r="S592" s="14">
        <v>0.37596805702271202</v>
      </c>
      <c r="T592" s="14">
        <v>0.34221664856217399</v>
      </c>
      <c r="U592" s="14">
        <v>0.23173116003248001</v>
      </c>
      <c r="V592" s="14">
        <v>0.56861000015310204</v>
      </c>
      <c r="W592" s="14">
        <v>0.38433096391591098</v>
      </c>
      <c r="X592" s="14">
        <v>0.58242908404030402</v>
      </c>
      <c r="Y592" s="14">
        <v>0.489378537978502</v>
      </c>
      <c r="Z592" s="14">
        <v>1</v>
      </c>
      <c r="AA592" s="14">
        <v>0.25863147526303798</v>
      </c>
      <c r="AB592" s="14">
        <v>0.42122669897882198</v>
      </c>
      <c r="AC592" s="14">
        <v>0.67325342946479105</v>
      </c>
      <c r="AD592" s="14">
        <v>0.521440866929613</v>
      </c>
      <c r="AE592" s="14"/>
      <c r="AF592" s="14">
        <v>0.31876438726572698</v>
      </c>
      <c r="AG592" s="14">
        <v>0.59850163608274598</v>
      </c>
      <c r="AH592" s="14">
        <v>0.53722192870561403</v>
      </c>
      <c r="AI592" s="14">
        <v>0.48743596804325201</v>
      </c>
      <c r="AJ592" s="14">
        <v>0.58946111296584203</v>
      </c>
      <c r="AK592" s="14">
        <v>0.32627887610975698</v>
      </c>
      <c r="AL592" s="14"/>
      <c r="AM592" s="14">
        <v>0.46376695781265398</v>
      </c>
      <c r="AN592" s="14">
        <v>0.407368042644081</v>
      </c>
      <c r="AO592" s="14">
        <v>0.57020534052055005</v>
      </c>
      <c r="AP592" s="14">
        <v>0.103212934167263</v>
      </c>
      <c r="AQ592" s="14">
        <v>0.46429578713022301</v>
      </c>
      <c r="AR592" s="14"/>
      <c r="AS592" s="14">
        <v>0.42357936989775502</v>
      </c>
      <c r="AT592" s="14" t="s">
        <v>211</v>
      </c>
      <c r="AU592" s="14"/>
      <c r="AV592" s="14">
        <v>0.41900716048117898</v>
      </c>
      <c r="AW592" s="14">
        <v>0.44247589567675799</v>
      </c>
      <c r="AX592" s="14" t="s">
        <v>211</v>
      </c>
      <c r="AY592" s="14"/>
      <c r="AZ592" s="14" t="s">
        <v>211</v>
      </c>
      <c r="BA592" s="14">
        <v>0.46130789602497702</v>
      </c>
      <c r="BB592" s="14" t="s">
        <v>211</v>
      </c>
      <c r="BC592" s="14"/>
      <c r="BD592" s="14">
        <v>0.34851674522947901</v>
      </c>
      <c r="BE592" s="14">
        <v>0.49791019277418003</v>
      </c>
      <c r="BF592" s="14"/>
      <c r="BG592" s="14">
        <v>0.225346896924115</v>
      </c>
      <c r="BH592" s="14">
        <v>0.48747254129423601</v>
      </c>
      <c r="BI592" s="14"/>
      <c r="BJ592" s="14">
        <v>0.486957856590918</v>
      </c>
      <c r="BK592" s="14">
        <v>0.41237099753954898</v>
      </c>
      <c r="BL592" s="14"/>
      <c r="BM592" s="14">
        <v>0.19226342029736701</v>
      </c>
      <c r="BN592" s="14">
        <v>0.48348142792912702</v>
      </c>
      <c r="BO592" s="14"/>
      <c r="BP592" s="14">
        <v>0.58275112551813502</v>
      </c>
      <c r="BQ592" s="14">
        <v>0.41031088154846401</v>
      </c>
      <c r="BR592" s="14"/>
      <c r="BS592" s="14">
        <v>0.32541139596880297</v>
      </c>
      <c r="BT592" s="14">
        <v>0.55634502334088398</v>
      </c>
      <c r="BU592" s="14"/>
      <c r="BV592" s="14">
        <v>0</v>
      </c>
      <c r="BW592" s="14">
        <v>0.37938197600616502</v>
      </c>
      <c r="BX592" s="14"/>
      <c r="BY592" s="14">
        <v>0.28319825191914699</v>
      </c>
      <c r="BZ592" s="14">
        <v>0.51326596691688497</v>
      </c>
      <c r="CA592" s="14"/>
      <c r="CB592" s="14">
        <v>0.58920784271159699</v>
      </c>
      <c r="CC592" s="14">
        <v>0.36159617745425499</v>
      </c>
    </row>
    <row r="593" spans="2:81" x14ac:dyDescent="0.3">
      <c r="B593" t="s">
        <v>106</v>
      </c>
      <c r="C593" s="14">
        <v>7.3086428191832795E-2</v>
      </c>
      <c r="D593" s="14">
        <v>3.1736141189524503E-2</v>
      </c>
      <c r="E593" s="14">
        <v>0.133737564688581</v>
      </c>
      <c r="F593" s="14"/>
      <c r="G593" s="14">
        <v>4.8944306939417898E-2</v>
      </c>
      <c r="H593" s="14">
        <v>0</v>
      </c>
      <c r="I593" s="14">
        <v>0.14766206674632801</v>
      </c>
      <c r="J593" s="14">
        <v>0.22038613936107099</v>
      </c>
      <c r="K593" s="14">
        <v>0</v>
      </c>
      <c r="L593" s="14">
        <v>0</v>
      </c>
      <c r="M593" s="14"/>
      <c r="N593" s="14">
        <v>0</v>
      </c>
      <c r="O593" s="14">
        <v>0.150321936967789</v>
      </c>
      <c r="P593" s="14">
        <v>8.4827623453077899E-2</v>
      </c>
      <c r="Q593" s="14">
        <v>7.8106692991864096E-2</v>
      </c>
      <c r="R593" s="14"/>
      <c r="S593" s="14">
        <v>7.9518356014159505E-2</v>
      </c>
      <c r="T593" s="14">
        <v>0</v>
      </c>
      <c r="U593" s="14">
        <v>0</v>
      </c>
      <c r="V593" s="14">
        <v>0.20460771782457701</v>
      </c>
      <c r="W593" s="14">
        <v>0</v>
      </c>
      <c r="X593" s="14">
        <v>0.20983425066213801</v>
      </c>
      <c r="Y593" s="14">
        <v>0.51062146202149805</v>
      </c>
      <c r="Z593" s="14">
        <v>0</v>
      </c>
      <c r="AA593" s="14">
        <v>0</v>
      </c>
      <c r="AB593" s="14">
        <v>0</v>
      </c>
      <c r="AC593" s="14">
        <v>0</v>
      </c>
      <c r="AD593" s="14">
        <v>0</v>
      </c>
      <c r="AE593" s="14"/>
      <c r="AF593" s="14">
        <v>4.3000530160637797E-2</v>
      </c>
      <c r="AG593" s="14">
        <v>0.142786428907342</v>
      </c>
      <c r="AH593" s="14">
        <v>0</v>
      </c>
      <c r="AI593" s="14">
        <v>0</v>
      </c>
      <c r="AJ593" s="14">
        <v>0.41053888703415697</v>
      </c>
      <c r="AK593" s="14">
        <v>0.32905003546495798</v>
      </c>
      <c r="AL593" s="14"/>
      <c r="AM593" s="14">
        <v>9.7449515193833894E-2</v>
      </c>
      <c r="AN593" s="14">
        <v>9.6746193072097406E-2</v>
      </c>
      <c r="AO593" s="14">
        <v>6.6429459618017606E-2</v>
      </c>
      <c r="AP593" s="14">
        <v>0.106733831611626</v>
      </c>
      <c r="AQ593" s="14">
        <v>0</v>
      </c>
      <c r="AR593" s="14"/>
      <c r="AS593" s="14">
        <v>7.3086428191832795E-2</v>
      </c>
      <c r="AT593" s="14" t="s">
        <v>211</v>
      </c>
      <c r="AU593" s="14"/>
      <c r="AV593" s="14">
        <v>4.2585297284098898E-2</v>
      </c>
      <c r="AW593" s="14">
        <v>0.19914482884102599</v>
      </c>
      <c r="AX593" s="14" t="s">
        <v>211</v>
      </c>
      <c r="AY593" s="14"/>
      <c r="AZ593" s="14" t="s">
        <v>211</v>
      </c>
      <c r="BA593" s="14">
        <v>7.9596290124547997E-2</v>
      </c>
      <c r="BB593" s="14" t="s">
        <v>211</v>
      </c>
      <c r="BC593" s="14"/>
      <c r="BD593" s="14">
        <v>7.3921436789035705E-2</v>
      </c>
      <c r="BE593" s="14">
        <v>7.2259560274366905E-2</v>
      </c>
      <c r="BF593" s="14"/>
      <c r="BG593" s="14">
        <v>8.1751757144950102E-2</v>
      </c>
      <c r="BH593" s="14">
        <v>7.0293468291251701E-2</v>
      </c>
      <c r="BI593" s="14"/>
      <c r="BJ593" s="14">
        <v>0.13260557976128201</v>
      </c>
      <c r="BK593" s="14">
        <v>6.2560572368473705E-2</v>
      </c>
      <c r="BL593" s="14"/>
      <c r="BM593" s="14">
        <v>0.20535545459019799</v>
      </c>
      <c r="BN593" s="14">
        <v>4.5108292665646102E-2</v>
      </c>
      <c r="BO593" s="14"/>
      <c r="BP593" s="14">
        <v>9.8569383209705902E-2</v>
      </c>
      <c r="BQ593" s="14">
        <v>7.1226081406083497E-2</v>
      </c>
      <c r="BR593" s="14"/>
      <c r="BS593" s="14">
        <v>6.4989702329980498E-2</v>
      </c>
      <c r="BT593" s="14">
        <v>8.4036711229931296E-2</v>
      </c>
      <c r="BU593" s="14"/>
      <c r="BV593" s="14">
        <v>0</v>
      </c>
      <c r="BW593" s="14">
        <v>7.5768464151649603E-2</v>
      </c>
      <c r="BX593" s="14"/>
      <c r="BY593" s="14">
        <v>5.6573880143916101E-2</v>
      </c>
      <c r="BZ593" s="14">
        <v>5.7545967082251702E-2</v>
      </c>
      <c r="CA593" s="14"/>
      <c r="CB593" s="14">
        <v>0</v>
      </c>
      <c r="CC593" s="14">
        <v>6.8283117282833497E-2</v>
      </c>
    </row>
    <row r="594" spans="2:81" x14ac:dyDescent="0.3">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c r="AY594" s="14"/>
      <c r="AZ594" s="14"/>
      <c r="BA594" s="14"/>
      <c r="BB594" s="14"/>
      <c r="BC594" s="14"/>
      <c r="BD594" s="14"/>
      <c r="BE594" s="14"/>
      <c r="BF594" s="14"/>
      <c r="BG594" s="14"/>
      <c r="BH594" s="14"/>
      <c r="BI594" s="14"/>
      <c r="BJ594" s="14"/>
      <c r="BK594" s="14"/>
      <c r="BL594" s="14"/>
      <c r="BM594" s="14"/>
      <c r="BN594" s="14"/>
      <c r="BO594" s="14"/>
      <c r="BP594" s="14"/>
      <c r="BQ594" s="14"/>
      <c r="BR594" s="14"/>
      <c r="BS594" s="14"/>
      <c r="BT594" s="14"/>
      <c r="BU594" s="14"/>
      <c r="BV594" s="14"/>
      <c r="BW594" s="14"/>
      <c r="BX594" s="14"/>
      <c r="BY594" s="14"/>
      <c r="BZ594" s="14"/>
      <c r="CA594" s="14"/>
      <c r="CB594" s="14"/>
      <c r="CC594" s="14"/>
    </row>
    <row r="595" spans="2:81" x14ac:dyDescent="0.3">
      <c r="B595" s="6" t="s">
        <v>330</v>
      </c>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c r="BB595" s="14"/>
      <c r="BC595" s="14"/>
      <c r="BD595" s="14"/>
      <c r="BE595" s="14"/>
      <c r="BF595" s="14"/>
      <c r="BG595" s="14"/>
      <c r="BH595" s="14"/>
      <c r="BI595" s="14"/>
      <c r="BJ595" s="14"/>
      <c r="BK595" s="14"/>
      <c r="BL595" s="14"/>
      <c r="BM595" s="14"/>
      <c r="BN595" s="14"/>
      <c r="BO595" s="14"/>
      <c r="BP595" s="14"/>
      <c r="BQ595" s="14"/>
      <c r="BR595" s="14"/>
      <c r="BS595" s="14"/>
      <c r="BT595" s="14"/>
      <c r="BU595" s="14"/>
      <c r="BV595" s="14"/>
      <c r="BW595" s="14"/>
      <c r="BX595" s="14"/>
      <c r="BY595" s="14"/>
      <c r="BZ595" s="14"/>
      <c r="CA595" s="14"/>
      <c r="CB595" s="14"/>
      <c r="CC595" s="14"/>
    </row>
    <row r="596" spans="2:81" x14ac:dyDescent="0.3">
      <c r="B596" s="24" t="s">
        <v>326</v>
      </c>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c r="AY596" s="14"/>
      <c r="AZ596" s="14"/>
      <c r="BA596" s="14"/>
      <c r="BB596" s="14"/>
      <c r="BC596" s="14"/>
      <c r="BD596" s="14"/>
      <c r="BE596" s="14"/>
      <c r="BF596" s="14"/>
      <c r="BG596" s="14"/>
      <c r="BH596" s="14"/>
      <c r="BI596" s="14"/>
      <c r="BJ596" s="14"/>
      <c r="BK596" s="14"/>
      <c r="BL596" s="14"/>
      <c r="BM596" s="14"/>
      <c r="BN596" s="14"/>
      <c r="BO596" s="14"/>
      <c r="BP596" s="14"/>
      <c r="BQ596" s="14"/>
      <c r="BR596" s="14"/>
      <c r="BS596" s="14"/>
      <c r="BT596" s="14"/>
      <c r="BU596" s="14"/>
      <c r="BV596" s="14"/>
      <c r="BW596" s="14"/>
      <c r="BX596" s="14"/>
      <c r="BY596" s="14"/>
      <c r="BZ596" s="14"/>
      <c r="CA596" s="14"/>
      <c r="CB596" s="14"/>
      <c r="CC596" s="14"/>
    </row>
    <row r="597" spans="2:81" x14ac:dyDescent="0.3">
      <c r="B597" t="s">
        <v>303</v>
      </c>
      <c r="C597" s="14">
        <v>0.21444309857559901</v>
      </c>
      <c r="D597" s="14">
        <v>0.186654197956719</v>
      </c>
      <c r="E597" s="14">
        <v>0.25520287382059698</v>
      </c>
      <c r="F597" s="14"/>
      <c r="G597" s="14">
        <v>0.26274385860670402</v>
      </c>
      <c r="H597" s="14">
        <v>0.427153214869256</v>
      </c>
      <c r="I597" s="14">
        <v>7.8691729795692097E-2</v>
      </c>
      <c r="J597" s="14">
        <v>0</v>
      </c>
      <c r="K597" s="14">
        <v>0.17810877968253599</v>
      </c>
      <c r="L597" s="14">
        <v>0</v>
      </c>
      <c r="M597" s="14"/>
      <c r="N597" s="14">
        <v>0.161069592978455</v>
      </c>
      <c r="O597" s="14">
        <v>0.206472692945838</v>
      </c>
      <c r="P597" s="14">
        <v>0.183703590436224</v>
      </c>
      <c r="Q597" s="14">
        <v>0.30966613637465801</v>
      </c>
      <c r="R597" s="14"/>
      <c r="S597" s="14">
        <v>0.32917520619430202</v>
      </c>
      <c r="T597" s="14">
        <v>0.35658075792706201</v>
      </c>
      <c r="U597" s="14">
        <v>0.27094457210538098</v>
      </c>
      <c r="V597" s="14">
        <v>0</v>
      </c>
      <c r="W597" s="14">
        <v>0.26840445333426299</v>
      </c>
      <c r="X597" s="14">
        <v>0</v>
      </c>
      <c r="Y597" s="14">
        <v>0</v>
      </c>
      <c r="Z597" s="14">
        <v>0</v>
      </c>
      <c r="AA597" s="14">
        <v>0.28732861912344598</v>
      </c>
      <c r="AB597" s="14">
        <v>0.20329545739361601</v>
      </c>
      <c r="AC597" s="14">
        <v>0.326746570535209</v>
      </c>
      <c r="AD597" s="14">
        <v>0</v>
      </c>
      <c r="AE597" s="14"/>
      <c r="AF597" s="14">
        <v>0.38333011098425601</v>
      </c>
      <c r="AG597" s="14">
        <v>0</v>
      </c>
      <c r="AH597" s="14">
        <v>0</v>
      </c>
      <c r="AI597" s="14">
        <v>0.21622832524397301</v>
      </c>
      <c r="AJ597" s="14">
        <v>0</v>
      </c>
      <c r="AK597" s="14">
        <v>0</v>
      </c>
      <c r="AL597" s="14"/>
      <c r="AM597" s="14">
        <v>9.3253316352410298E-2</v>
      </c>
      <c r="AN597" s="14">
        <v>0</v>
      </c>
      <c r="AO597" s="14">
        <v>0.30727946985716698</v>
      </c>
      <c r="AP597" s="14">
        <v>0.37699773704109002</v>
      </c>
      <c r="AQ597" s="14">
        <v>0</v>
      </c>
      <c r="AR597" s="14"/>
      <c r="AS597" s="14">
        <v>0.21444309857559901</v>
      </c>
      <c r="AT597" s="14" t="s">
        <v>211</v>
      </c>
      <c r="AU597" s="14"/>
      <c r="AV597" s="14">
        <v>0.17968632687512201</v>
      </c>
      <c r="AW597" s="14">
        <v>0.35808967566629801</v>
      </c>
      <c r="AX597" s="14" t="s">
        <v>211</v>
      </c>
      <c r="AY597" s="14"/>
      <c r="AZ597" s="14" t="s">
        <v>211</v>
      </c>
      <c r="BA597" s="14">
        <v>0.216099438092961</v>
      </c>
      <c r="BB597" s="14" t="s">
        <v>211</v>
      </c>
      <c r="BC597" s="14"/>
      <c r="BD597" s="14">
        <v>0.35702922228450201</v>
      </c>
      <c r="BE597" s="14">
        <v>7.3247077881139294E-2</v>
      </c>
      <c r="BF597" s="14"/>
      <c r="BG597" s="14">
        <v>0.36107315927741102</v>
      </c>
      <c r="BH597" s="14">
        <v>0.167182125336653</v>
      </c>
      <c r="BI597" s="14"/>
      <c r="BJ597" s="14">
        <v>0.50957945492791901</v>
      </c>
      <c r="BK597" s="14">
        <v>0.16224876022769499</v>
      </c>
      <c r="BL597" s="14"/>
      <c r="BM597" s="14">
        <v>0.37296269235197599</v>
      </c>
      <c r="BN597" s="14">
        <v>0.16353617853453001</v>
      </c>
      <c r="BO597" s="14"/>
      <c r="BP597" s="14">
        <v>0</v>
      </c>
      <c r="BQ597" s="14">
        <v>0.22156320507247801</v>
      </c>
      <c r="BR597" s="14"/>
      <c r="BS597" s="14">
        <v>0.252652998811285</v>
      </c>
      <c r="BT597" s="14">
        <v>0.16276675068174201</v>
      </c>
      <c r="BU597" s="14"/>
      <c r="BV597" s="14">
        <v>0.195847321822088</v>
      </c>
      <c r="BW597" s="14">
        <v>0.26207441236502499</v>
      </c>
      <c r="BX597" s="14"/>
      <c r="BY597" s="14">
        <v>0.35897329251980098</v>
      </c>
      <c r="BZ597" s="14">
        <v>0.13948259148552999</v>
      </c>
      <c r="CA597" s="14"/>
      <c r="CB597" s="14">
        <v>0</v>
      </c>
      <c r="CC597" s="14">
        <v>0.33010335883175701</v>
      </c>
    </row>
    <row r="598" spans="2:81" x14ac:dyDescent="0.3">
      <c r="B598" t="s">
        <v>304</v>
      </c>
      <c r="C598" s="14">
        <v>0.67944188183399601</v>
      </c>
      <c r="D598" s="14">
        <v>0.75427981574111502</v>
      </c>
      <c r="E598" s="14">
        <v>0.56967225086911699</v>
      </c>
      <c r="F598" s="14"/>
      <c r="G598" s="14">
        <v>0.63958444105644996</v>
      </c>
      <c r="H598" s="14">
        <v>0.57284678513074405</v>
      </c>
      <c r="I598" s="14">
        <v>0.71179710678825003</v>
      </c>
      <c r="J598" s="14">
        <v>0.77961386063892901</v>
      </c>
      <c r="K598" s="14">
        <v>0.82189122031746398</v>
      </c>
      <c r="L598" s="14">
        <v>1</v>
      </c>
      <c r="M598" s="14"/>
      <c r="N598" s="14">
        <v>0.83893040702154498</v>
      </c>
      <c r="O598" s="14">
        <v>0.50645613534898404</v>
      </c>
      <c r="P598" s="14">
        <v>0.73146878611069799</v>
      </c>
      <c r="Q598" s="14">
        <v>0.61222717063347798</v>
      </c>
      <c r="R598" s="14"/>
      <c r="S598" s="14">
        <v>0.59130643779153802</v>
      </c>
      <c r="T598" s="14">
        <v>0.47949297247429501</v>
      </c>
      <c r="U598" s="14">
        <v>0.72905542789461897</v>
      </c>
      <c r="V598" s="14">
        <v>0.79539228217542302</v>
      </c>
      <c r="W598" s="14">
        <v>0.73159554666573701</v>
      </c>
      <c r="X598" s="14">
        <v>0.79016574933786199</v>
      </c>
      <c r="Y598" s="14">
        <v>0.489378537978502</v>
      </c>
      <c r="Z598" s="14">
        <v>1</v>
      </c>
      <c r="AA598" s="14">
        <v>0.71267138087655402</v>
      </c>
      <c r="AB598" s="14">
        <v>0.79670454260638401</v>
      </c>
      <c r="AC598" s="14">
        <v>0.34400189241632001</v>
      </c>
      <c r="AD598" s="14">
        <v>1</v>
      </c>
      <c r="AE598" s="14"/>
      <c r="AF598" s="14">
        <v>0.53860211278699599</v>
      </c>
      <c r="AG598" s="14">
        <v>0.85721357109265806</v>
      </c>
      <c r="AH598" s="14">
        <v>1</v>
      </c>
      <c r="AI598" s="14">
        <v>0.68519603903076798</v>
      </c>
      <c r="AJ598" s="14">
        <v>0.58946111296584203</v>
      </c>
      <c r="AK598" s="14">
        <v>0.67094996453504296</v>
      </c>
      <c r="AL598" s="14"/>
      <c r="AM598" s="14">
        <v>0.80929716845375599</v>
      </c>
      <c r="AN598" s="14">
        <v>0.81015937199159505</v>
      </c>
      <c r="AO598" s="14">
        <v>0.57211736155205895</v>
      </c>
      <c r="AP598" s="14">
        <v>0.51626843134728395</v>
      </c>
      <c r="AQ598" s="14">
        <v>1</v>
      </c>
      <c r="AR598" s="14"/>
      <c r="AS598" s="14">
        <v>0.67944188183399601</v>
      </c>
      <c r="AT598" s="14" t="s">
        <v>211</v>
      </c>
      <c r="AU598" s="14"/>
      <c r="AV598" s="14">
        <v>0.73670817591189297</v>
      </c>
      <c r="AW598" s="14">
        <v>0.44276549549267702</v>
      </c>
      <c r="AX598" s="14" t="s">
        <v>211</v>
      </c>
      <c r="AY598" s="14"/>
      <c r="AZ598" s="14" t="s">
        <v>211</v>
      </c>
      <c r="BA598" s="14">
        <v>0.66833379944711402</v>
      </c>
      <c r="BB598" s="14" t="s">
        <v>211</v>
      </c>
      <c r="BC598" s="14"/>
      <c r="BD598" s="14">
        <v>0.56904934092646198</v>
      </c>
      <c r="BE598" s="14">
        <v>0.78875818194126202</v>
      </c>
      <c r="BF598" s="14"/>
      <c r="BG598" s="14">
        <v>0.55717508357763901</v>
      </c>
      <c r="BH598" s="14">
        <v>0.71885022588533298</v>
      </c>
      <c r="BI598" s="14"/>
      <c r="BJ598" s="14">
        <v>0.35781496531079798</v>
      </c>
      <c r="BK598" s="14">
        <v>0.736321028511424</v>
      </c>
      <c r="BL598" s="14"/>
      <c r="BM598" s="14">
        <v>0.42168185305782702</v>
      </c>
      <c r="BN598" s="14">
        <v>0.75032010425191498</v>
      </c>
      <c r="BO598" s="14"/>
      <c r="BP598" s="14">
        <v>0.90143061679029401</v>
      </c>
      <c r="BQ598" s="14">
        <v>0.66537646889697899</v>
      </c>
      <c r="BR598" s="14"/>
      <c r="BS598" s="14">
        <v>0.68235729885873397</v>
      </c>
      <c r="BT598" s="14">
        <v>0.67549897427609296</v>
      </c>
      <c r="BU598" s="14"/>
      <c r="BV598" s="14">
        <v>0.80415267817791203</v>
      </c>
      <c r="BW598" s="14">
        <v>0.66215712348332501</v>
      </c>
      <c r="BX598" s="14"/>
      <c r="BY598" s="14">
        <v>0.58445282733628301</v>
      </c>
      <c r="BZ598" s="14">
        <v>0.75062135122278195</v>
      </c>
      <c r="CA598" s="14"/>
      <c r="CB598" s="14">
        <v>0.95726304709764398</v>
      </c>
      <c r="CC598" s="14">
        <v>0.57105054302236802</v>
      </c>
    </row>
    <row r="599" spans="2:81" x14ac:dyDescent="0.3">
      <c r="B599" t="s">
        <v>106</v>
      </c>
      <c r="C599" s="14">
        <v>0.10611501959040399</v>
      </c>
      <c r="D599" s="14">
        <v>5.9065986302166099E-2</v>
      </c>
      <c r="E599" s="14">
        <v>0.175124875310286</v>
      </c>
      <c r="F599" s="14"/>
      <c r="G599" s="14">
        <v>9.7671700336846107E-2</v>
      </c>
      <c r="H599" s="14">
        <v>0</v>
      </c>
      <c r="I599" s="14">
        <v>0.20951116341605799</v>
      </c>
      <c r="J599" s="14">
        <v>0.22038613936107099</v>
      </c>
      <c r="K599" s="14">
        <v>0</v>
      </c>
      <c r="L599" s="14">
        <v>0</v>
      </c>
      <c r="M599" s="14"/>
      <c r="N599" s="14">
        <v>0</v>
      </c>
      <c r="O599" s="14">
        <v>0.28707117170517699</v>
      </c>
      <c r="P599" s="14">
        <v>8.4827623453077899E-2</v>
      </c>
      <c r="Q599" s="14">
        <v>7.8106692991864096E-2</v>
      </c>
      <c r="R599" s="14"/>
      <c r="S599" s="14">
        <v>7.9518356014159505E-2</v>
      </c>
      <c r="T599" s="14">
        <v>0.16392626959864301</v>
      </c>
      <c r="U599" s="14">
        <v>0</v>
      </c>
      <c r="V599" s="14">
        <v>0.20460771782457701</v>
      </c>
      <c r="W599" s="14">
        <v>0</v>
      </c>
      <c r="X599" s="14">
        <v>0.20983425066213801</v>
      </c>
      <c r="Y599" s="14">
        <v>0.51062146202149805</v>
      </c>
      <c r="Z599" s="14">
        <v>0</v>
      </c>
      <c r="AA599" s="14">
        <v>0</v>
      </c>
      <c r="AB599" s="14">
        <v>0</v>
      </c>
      <c r="AC599" s="14">
        <v>0.32925153704847099</v>
      </c>
      <c r="AD599" s="14">
        <v>0</v>
      </c>
      <c r="AE599" s="14"/>
      <c r="AF599" s="14">
        <v>7.8067776228747901E-2</v>
      </c>
      <c r="AG599" s="14">
        <v>0.142786428907342</v>
      </c>
      <c r="AH599" s="14">
        <v>0</v>
      </c>
      <c r="AI599" s="14">
        <v>9.8575635725259195E-2</v>
      </c>
      <c r="AJ599" s="14">
        <v>0.41053888703415697</v>
      </c>
      <c r="AK599" s="14">
        <v>0.32905003546495798</v>
      </c>
      <c r="AL599" s="14"/>
      <c r="AM599" s="14">
        <v>9.7449515193833894E-2</v>
      </c>
      <c r="AN599" s="14">
        <v>0.18984062800840501</v>
      </c>
      <c r="AO599" s="14">
        <v>0.120603168590774</v>
      </c>
      <c r="AP599" s="14">
        <v>0.106733831611626</v>
      </c>
      <c r="AQ599" s="14">
        <v>0</v>
      </c>
      <c r="AR599" s="14"/>
      <c r="AS599" s="14">
        <v>0.10611501959040399</v>
      </c>
      <c r="AT599" s="14" t="s">
        <v>211</v>
      </c>
      <c r="AU599" s="14"/>
      <c r="AV599" s="14">
        <v>8.3605497212985103E-2</v>
      </c>
      <c r="AW599" s="14">
        <v>0.19914482884102599</v>
      </c>
      <c r="AX599" s="14" t="s">
        <v>211</v>
      </c>
      <c r="AY599" s="14"/>
      <c r="AZ599" s="14" t="s">
        <v>211</v>
      </c>
      <c r="BA599" s="14">
        <v>0.115566762459925</v>
      </c>
      <c r="BB599" s="14" t="s">
        <v>211</v>
      </c>
      <c r="BC599" s="14"/>
      <c r="BD599" s="14">
        <v>7.3921436789035705E-2</v>
      </c>
      <c r="BE599" s="14">
        <v>0.137994740177598</v>
      </c>
      <c r="BF599" s="14"/>
      <c r="BG599" s="14">
        <v>8.1751757144950102E-2</v>
      </c>
      <c r="BH599" s="14">
        <v>0.11396764877801401</v>
      </c>
      <c r="BI599" s="14"/>
      <c r="BJ599" s="14">
        <v>0.13260557976128201</v>
      </c>
      <c r="BK599" s="14">
        <v>0.101430211260882</v>
      </c>
      <c r="BL599" s="14"/>
      <c r="BM599" s="14">
        <v>0.20535545459019799</v>
      </c>
      <c r="BN599" s="14">
        <v>8.6143717213555002E-2</v>
      </c>
      <c r="BO599" s="14"/>
      <c r="BP599" s="14">
        <v>9.8569383209705902E-2</v>
      </c>
      <c r="BQ599" s="14">
        <v>0.113060326030543</v>
      </c>
      <c r="BR599" s="14"/>
      <c r="BS599" s="14">
        <v>6.4989702329980498E-2</v>
      </c>
      <c r="BT599" s="14">
        <v>0.161734275042165</v>
      </c>
      <c r="BU599" s="14"/>
      <c r="BV599" s="14">
        <v>0</v>
      </c>
      <c r="BW599" s="14">
        <v>7.5768464151649603E-2</v>
      </c>
      <c r="BX599" s="14"/>
      <c r="BY599" s="14">
        <v>5.6573880143916101E-2</v>
      </c>
      <c r="BZ599" s="14">
        <v>0.109896057291687</v>
      </c>
      <c r="CA599" s="14"/>
      <c r="CB599" s="14">
        <v>4.2736952902355803E-2</v>
      </c>
      <c r="CC599" s="14">
        <v>9.8846098145875805E-2</v>
      </c>
    </row>
    <row r="600" spans="2:81" x14ac:dyDescent="0.3">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c r="BB600" s="14"/>
      <c r="BC600" s="14"/>
      <c r="BD600" s="14"/>
      <c r="BE600" s="14"/>
      <c r="BF600" s="14"/>
      <c r="BG600" s="14"/>
      <c r="BH600" s="14"/>
      <c r="BI600" s="14"/>
      <c r="BJ600" s="14"/>
      <c r="BK600" s="14"/>
      <c r="BL600" s="14"/>
      <c r="BM600" s="14"/>
      <c r="BN600" s="14"/>
      <c r="BO600" s="14"/>
      <c r="BP600" s="14"/>
      <c r="BQ600" s="14"/>
      <c r="BR600" s="14"/>
      <c r="BS600" s="14"/>
      <c r="BT600" s="14"/>
      <c r="BU600" s="14"/>
      <c r="BV600" s="14"/>
      <c r="BW600" s="14"/>
      <c r="BX600" s="14"/>
      <c r="BY600" s="14"/>
      <c r="BZ600" s="14"/>
      <c r="CA600" s="14"/>
      <c r="CB600" s="14"/>
      <c r="CC600" s="14"/>
    </row>
    <row r="601" spans="2:81" x14ac:dyDescent="0.3">
      <c r="B601" s="6" t="s">
        <v>331</v>
      </c>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c r="BB601" s="14"/>
      <c r="BC601" s="14"/>
      <c r="BD601" s="14"/>
      <c r="BE601" s="14"/>
      <c r="BF601" s="14"/>
      <c r="BG601" s="14"/>
      <c r="BH601" s="14"/>
      <c r="BI601" s="14"/>
      <c r="BJ601" s="14"/>
      <c r="BK601" s="14"/>
      <c r="BL601" s="14"/>
      <c r="BM601" s="14"/>
      <c r="BN601" s="14"/>
      <c r="BO601" s="14"/>
      <c r="BP601" s="14"/>
      <c r="BQ601" s="14"/>
      <c r="BR601" s="14"/>
      <c r="BS601" s="14"/>
      <c r="BT601" s="14"/>
      <c r="BU601" s="14"/>
      <c r="BV601" s="14"/>
      <c r="BW601" s="14"/>
      <c r="BX601" s="14"/>
      <c r="BY601" s="14"/>
      <c r="BZ601" s="14"/>
      <c r="CA601" s="14"/>
      <c r="CB601" s="14"/>
      <c r="CC601" s="14"/>
    </row>
    <row r="602" spans="2:81" x14ac:dyDescent="0.3">
      <c r="B602" s="24" t="s">
        <v>326</v>
      </c>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c r="BB602" s="14"/>
      <c r="BC602" s="14"/>
      <c r="BD602" s="14"/>
      <c r="BE602" s="14"/>
      <c r="BF602" s="14"/>
      <c r="BG602" s="14"/>
      <c r="BH602" s="14"/>
      <c r="BI602" s="14"/>
      <c r="BJ602" s="14"/>
      <c r="BK602" s="14"/>
      <c r="BL602" s="14"/>
      <c r="BM602" s="14"/>
      <c r="BN602" s="14"/>
      <c r="BO602" s="14"/>
      <c r="BP602" s="14"/>
      <c r="BQ602" s="14"/>
      <c r="BR602" s="14"/>
      <c r="BS602" s="14"/>
      <c r="BT602" s="14"/>
      <c r="BU602" s="14"/>
      <c r="BV602" s="14"/>
      <c r="BW602" s="14"/>
      <c r="BX602" s="14"/>
      <c r="BY602" s="14"/>
      <c r="BZ602" s="14"/>
      <c r="CA602" s="14"/>
      <c r="CB602" s="14"/>
      <c r="CC602" s="14"/>
    </row>
    <row r="603" spans="2:81" x14ac:dyDescent="0.3">
      <c r="B603" t="s">
        <v>303</v>
      </c>
      <c r="C603" s="14">
        <v>0.54578596824251802</v>
      </c>
      <c r="D603" s="14">
        <v>0.62730211546356796</v>
      </c>
      <c r="E603" s="14">
        <v>0.42622097050702801</v>
      </c>
      <c r="F603" s="14"/>
      <c r="G603" s="14">
        <v>0.56924964680243895</v>
      </c>
      <c r="H603" s="14">
        <v>0.64210712679428095</v>
      </c>
      <c r="I603" s="14">
        <v>0.58796496556156197</v>
      </c>
      <c r="J603" s="14">
        <v>0.55488214149833104</v>
      </c>
      <c r="K603" s="14">
        <v>0.224817420513925</v>
      </c>
      <c r="L603" s="14">
        <v>0</v>
      </c>
      <c r="M603" s="14"/>
      <c r="N603" s="14">
        <v>0.61498671319939302</v>
      </c>
      <c r="O603" s="14">
        <v>0.36487890393280897</v>
      </c>
      <c r="P603" s="14">
        <v>0.55288783880183601</v>
      </c>
      <c r="Q603" s="14">
        <v>0.62887839438682702</v>
      </c>
      <c r="R603" s="14"/>
      <c r="S603" s="14">
        <v>0.38223520931521499</v>
      </c>
      <c r="T603" s="14">
        <v>0.48531060751264199</v>
      </c>
      <c r="U603" s="14">
        <v>0.76826883996751905</v>
      </c>
      <c r="V603" s="14">
        <v>0.79539228217542302</v>
      </c>
      <c r="W603" s="14">
        <v>0.26840445333426299</v>
      </c>
      <c r="X603" s="14">
        <v>0.20773666529755799</v>
      </c>
      <c r="Y603" s="14">
        <v>0</v>
      </c>
      <c r="Z603" s="14">
        <v>1</v>
      </c>
      <c r="AA603" s="14">
        <v>0.870720468112542</v>
      </c>
      <c r="AB603" s="14">
        <v>0.58739490926215898</v>
      </c>
      <c r="AC603" s="14">
        <v>0.34400189241632001</v>
      </c>
      <c r="AD603" s="14">
        <v>1</v>
      </c>
      <c r="AE603" s="14"/>
      <c r="AF603" s="14">
        <v>0.69103998696688396</v>
      </c>
      <c r="AG603" s="14">
        <v>0.57685703531684895</v>
      </c>
      <c r="AH603" s="14">
        <v>0.45545358669561198</v>
      </c>
      <c r="AI603" s="14">
        <v>0.49717491120919699</v>
      </c>
      <c r="AJ603" s="14">
        <v>0</v>
      </c>
      <c r="AK603" s="14">
        <v>0</v>
      </c>
      <c r="AL603" s="14"/>
      <c r="AM603" s="14">
        <v>0.69222131854206703</v>
      </c>
      <c r="AN603" s="14">
        <v>0.61360309800248902</v>
      </c>
      <c r="AO603" s="14">
        <v>0.46215163987328001</v>
      </c>
      <c r="AP603" s="14">
        <v>0.49537363872839002</v>
      </c>
      <c r="AQ603" s="14">
        <v>0.53570421286977699</v>
      </c>
      <c r="AR603" s="14"/>
      <c r="AS603" s="14">
        <v>0.54578596824251802</v>
      </c>
      <c r="AT603" s="14" t="s">
        <v>211</v>
      </c>
      <c r="AU603" s="14"/>
      <c r="AV603" s="14">
        <v>0.63968884500676604</v>
      </c>
      <c r="AW603" s="14">
        <v>0.15769391693245099</v>
      </c>
      <c r="AX603" s="14" t="s">
        <v>211</v>
      </c>
      <c r="AY603" s="14"/>
      <c r="AZ603" s="14" t="s">
        <v>211</v>
      </c>
      <c r="BA603" s="14">
        <v>0.54269663387316003</v>
      </c>
      <c r="BB603" s="14" t="s">
        <v>211</v>
      </c>
      <c r="BC603" s="14"/>
      <c r="BD603" s="14">
        <v>0.481930566621534</v>
      </c>
      <c r="BE603" s="14">
        <v>0.60901882971742904</v>
      </c>
      <c r="BF603" s="14"/>
      <c r="BG603" s="14">
        <v>0.261528330965699</v>
      </c>
      <c r="BH603" s="14">
        <v>0.63740628486794704</v>
      </c>
      <c r="BI603" s="14"/>
      <c r="BJ603" s="14">
        <v>0.38439895336069202</v>
      </c>
      <c r="BK603" s="14">
        <v>0.57432697404678101</v>
      </c>
      <c r="BL603" s="14"/>
      <c r="BM603" s="14">
        <v>0.41078393638128502</v>
      </c>
      <c r="BN603" s="14">
        <v>0.58668816613318298</v>
      </c>
      <c r="BO603" s="14"/>
      <c r="BP603" s="14">
        <v>0.34172919092905901</v>
      </c>
      <c r="BQ603" s="14">
        <v>0.56724121167373898</v>
      </c>
      <c r="BR603" s="14"/>
      <c r="BS603" s="14">
        <v>0.54748791653238904</v>
      </c>
      <c r="BT603" s="14">
        <v>0.54348419641421697</v>
      </c>
      <c r="BU603" s="14"/>
      <c r="BV603" s="14">
        <v>0.58047002404591597</v>
      </c>
      <c r="BW603" s="14">
        <v>0.54201772250903502</v>
      </c>
      <c r="BX603" s="14"/>
      <c r="BY603" s="14">
        <v>0.47052325510745902</v>
      </c>
      <c r="BZ603" s="14">
        <v>0.60238245057889495</v>
      </c>
      <c r="CA603" s="14"/>
      <c r="CB603" s="14">
        <v>0.593679156866049</v>
      </c>
      <c r="CC603" s="14">
        <v>0.54924623612830603</v>
      </c>
    </row>
    <row r="604" spans="2:81" x14ac:dyDescent="0.3">
      <c r="B604" t="s">
        <v>304</v>
      </c>
      <c r="C604" s="14">
        <v>0.35095209243700998</v>
      </c>
      <c r="D604" s="14">
        <v>0.34536803942379002</v>
      </c>
      <c r="E604" s="14">
        <v>0.35914258362975499</v>
      </c>
      <c r="F604" s="14"/>
      <c r="G604" s="14">
        <v>0.28655966399282701</v>
      </c>
      <c r="H604" s="14">
        <v>0.357892873205719</v>
      </c>
      <c r="I604" s="14">
        <v>0.274344682895447</v>
      </c>
      <c r="J604" s="14">
        <v>0.224731719140598</v>
      </c>
      <c r="K604" s="14">
        <v>0.77518257948607505</v>
      </c>
      <c r="L604" s="14">
        <v>1</v>
      </c>
      <c r="M604" s="14"/>
      <c r="N604" s="14">
        <v>0.38501328680060698</v>
      </c>
      <c r="O604" s="14">
        <v>0.35986261533782599</v>
      </c>
      <c r="P604" s="14">
        <v>0.36228453774508601</v>
      </c>
      <c r="Q604" s="14">
        <v>0.29301491262130902</v>
      </c>
      <c r="R604" s="14"/>
      <c r="S604" s="14">
        <v>0.46266842060671898</v>
      </c>
      <c r="T604" s="14">
        <v>0.35076312288871497</v>
      </c>
      <c r="U604" s="14">
        <v>0.23173116003248001</v>
      </c>
      <c r="V604" s="14">
        <v>0.20460771782457701</v>
      </c>
      <c r="W604" s="14">
        <v>0.73159554666573701</v>
      </c>
      <c r="X604" s="14">
        <v>0.58242908404030402</v>
      </c>
      <c r="Y604" s="14">
        <v>0.489378537978502</v>
      </c>
      <c r="Z604" s="14">
        <v>0</v>
      </c>
      <c r="AA604" s="14">
        <v>0.129279531887458</v>
      </c>
      <c r="AB604" s="14">
        <v>0.41260509073784102</v>
      </c>
      <c r="AC604" s="14">
        <v>0.326746570535209</v>
      </c>
      <c r="AD604" s="14">
        <v>0</v>
      </c>
      <c r="AE604" s="14"/>
      <c r="AF604" s="14">
        <v>0.196327888861282</v>
      </c>
      <c r="AG604" s="14">
        <v>0.28035653577580899</v>
      </c>
      <c r="AH604" s="14">
        <v>0.54454641330438802</v>
      </c>
      <c r="AI604" s="14">
        <v>0.404249453065544</v>
      </c>
      <c r="AJ604" s="14">
        <v>1</v>
      </c>
      <c r="AK604" s="14">
        <v>0.67094996453504296</v>
      </c>
      <c r="AL604" s="14"/>
      <c r="AM604" s="14">
        <v>0.210329166264099</v>
      </c>
      <c r="AN604" s="14">
        <v>0.196556273989105</v>
      </c>
      <c r="AO604" s="14">
        <v>0.41724519153594702</v>
      </c>
      <c r="AP604" s="14">
        <v>0.41402976975823202</v>
      </c>
      <c r="AQ604" s="14">
        <v>0.46429578713022301</v>
      </c>
      <c r="AR604" s="14"/>
      <c r="AS604" s="14">
        <v>0.35095209243700998</v>
      </c>
      <c r="AT604" s="14" t="s">
        <v>211</v>
      </c>
      <c r="AU604" s="14"/>
      <c r="AV604" s="14">
        <v>0.27670565778024903</v>
      </c>
      <c r="AW604" s="14">
        <v>0.65780585582855</v>
      </c>
      <c r="AX604" s="14" t="s">
        <v>211</v>
      </c>
      <c r="AY604" s="14"/>
      <c r="AZ604" s="14" t="s">
        <v>211</v>
      </c>
      <c r="BA604" s="14">
        <v>0.36228807494589998</v>
      </c>
      <c r="BB604" s="14" t="s">
        <v>211</v>
      </c>
      <c r="BC604" s="14"/>
      <c r="BD604" s="14">
        <v>0.41195516354220302</v>
      </c>
      <c r="BE604" s="14">
        <v>0.29054375348967199</v>
      </c>
      <c r="BF604" s="14"/>
      <c r="BG604" s="14">
        <v>0.59100685746046899</v>
      </c>
      <c r="BH604" s="14">
        <v>0.27357899601084901</v>
      </c>
      <c r="BI604" s="14"/>
      <c r="BJ604" s="14">
        <v>0.48299546687802603</v>
      </c>
      <c r="BK604" s="14">
        <v>0.32760045712053198</v>
      </c>
      <c r="BL604" s="14"/>
      <c r="BM604" s="14">
        <v>0.38386060902851799</v>
      </c>
      <c r="BN604" s="14">
        <v>0.35061341203760599</v>
      </c>
      <c r="BO604" s="14"/>
      <c r="BP604" s="14">
        <v>0.55970142586123595</v>
      </c>
      <c r="BQ604" s="14">
        <v>0.32331219369907299</v>
      </c>
      <c r="BR604" s="14"/>
      <c r="BS604" s="14">
        <v>0.359661295935918</v>
      </c>
      <c r="BT604" s="14">
        <v>0.33917347414405802</v>
      </c>
      <c r="BU604" s="14"/>
      <c r="BV604" s="14">
        <v>0.22368265413199601</v>
      </c>
      <c r="BW604" s="14">
        <v>0.38221381333931498</v>
      </c>
      <c r="BX604" s="14"/>
      <c r="BY604" s="14">
        <v>0.42742809337999699</v>
      </c>
      <c r="BZ604" s="14">
        <v>0.317631340556217</v>
      </c>
      <c r="CA604" s="14"/>
      <c r="CB604" s="14">
        <v>0.36358389023159499</v>
      </c>
      <c r="CC604" s="14">
        <v>0.35727353167724102</v>
      </c>
    </row>
    <row r="605" spans="2:81" x14ac:dyDescent="0.3">
      <c r="B605" t="s">
        <v>106</v>
      </c>
      <c r="C605" s="14">
        <v>0.10326193932047099</v>
      </c>
      <c r="D605" s="14">
        <v>2.73298451126417E-2</v>
      </c>
      <c r="E605" s="14">
        <v>0.21463644586321701</v>
      </c>
      <c r="F605" s="14"/>
      <c r="G605" s="14">
        <v>0.14419068920473399</v>
      </c>
      <c r="H605" s="14">
        <v>0</v>
      </c>
      <c r="I605" s="14">
        <v>0.137690351542991</v>
      </c>
      <c r="J605" s="14">
        <v>0.22038613936107099</v>
      </c>
      <c r="K605" s="14">
        <v>0</v>
      </c>
      <c r="L605" s="14">
        <v>0</v>
      </c>
      <c r="M605" s="14"/>
      <c r="N605" s="14">
        <v>0</v>
      </c>
      <c r="O605" s="14">
        <v>0.27525848072936498</v>
      </c>
      <c r="P605" s="14">
        <v>8.4827623453077899E-2</v>
      </c>
      <c r="Q605" s="14">
        <v>7.8106692991864096E-2</v>
      </c>
      <c r="R605" s="14"/>
      <c r="S605" s="14">
        <v>0.15509637007806501</v>
      </c>
      <c r="T605" s="14">
        <v>0.16392626959864301</v>
      </c>
      <c r="U605" s="14">
        <v>0</v>
      </c>
      <c r="V605" s="14">
        <v>0</v>
      </c>
      <c r="W605" s="14">
        <v>0</v>
      </c>
      <c r="X605" s="14">
        <v>0.20983425066213801</v>
      </c>
      <c r="Y605" s="14">
        <v>0.51062146202149805</v>
      </c>
      <c r="Z605" s="14">
        <v>0</v>
      </c>
      <c r="AA605" s="14">
        <v>0</v>
      </c>
      <c r="AB605" s="14">
        <v>0</v>
      </c>
      <c r="AC605" s="14">
        <v>0.32925153704847099</v>
      </c>
      <c r="AD605" s="14">
        <v>0</v>
      </c>
      <c r="AE605" s="14"/>
      <c r="AF605" s="14">
        <v>0.11263212417183401</v>
      </c>
      <c r="AG605" s="14">
        <v>0.142786428907342</v>
      </c>
      <c r="AH605" s="14">
        <v>0</v>
      </c>
      <c r="AI605" s="14">
        <v>9.8575635725259195E-2</v>
      </c>
      <c r="AJ605" s="14">
        <v>0</v>
      </c>
      <c r="AK605" s="14">
        <v>0.32905003546495798</v>
      </c>
      <c r="AL605" s="14"/>
      <c r="AM605" s="14">
        <v>9.7449515193833894E-2</v>
      </c>
      <c r="AN605" s="14">
        <v>0.18984062800840501</v>
      </c>
      <c r="AO605" s="14">
        <v>0.120603168590774</v>
      </c>
      <c r="AP605" s="14">
        <v>9.0596591513378497E-2</v>
      </c>
      <c r="AQ605" s="14">
        <v>0</v>
      </c>
      <c r="AR605" s="14"/>
      <c r="AS605" s="14">
        <v>0.10326193932047099</v>
      </c>
      <c r="AT605" s="14" t="s">
        <v>211</v>
      </c>
      <c r="AU605" s="14"/>
      <c r="AV605" s="14">
        <v>8.3605497212985103E-2</v>
      </c>
      <c r="AW605" s="14">
        <v>0.184500227238998</v>
      </c>
      <c r="AX605" s="14" t="s">
        <v>211</v>
      </c>
      <c r="AY605" s="14"/>
      <c r="AZ605" s="14" t="s">
        <v>211</v>
      </c>
      <c r="BA605" s="14">
        <v>9.5015291180940306E-2</v>
      </c>
      <c r="BB605" s="14" t="s">
        <v>211</v>
      </c>
      <c r="BC605" s="14"/>
      <c r="BD605" s="14">
        <v>0.106114269836263</v>
      </c>
      <c r="BE605" s="14">
        <v>0.100437416792898</v>
      </c>
      <c r="BF605" s="14"/>
      <c r="BG605" s="14">
        <v>0.14746481157383201</v>
      </c>
      <c r="BH605" s="14">
        <v>8.9014719121204205E-2</v>
      </c>
      <c r="BI605" s="14"/>
      <c r="BJ605" s="14">
        <v>0.13260557976128201</v>
      </c>
      <c r="BK605" s="14">
        <v>9.8072568832686904E-2</v>
      </c>
      <c r="BL605" s="14"/>
      <c r="BM605" s="14">
        <v>0.20535545459019799</v>
      </c>
      <c r="BN605" s="14">
        <v>6.2698421829210899E-2</v>
      </c>
      <c r="BO605" s="14"/>
      <c r="BP605" s="14">
        <v>9.8569383209705902E-2</v>
      </c>
      <c r="BQ605" s="14">
        <v>0.109446594627188</v>
      </c>
      <c r="BR605" s="14"/>
      <c r="BS605" s="14">
        <v>9.2850787531693693E-2</v>
      </c>
      <c r="BT605" s="14">
        <v>0.117342329441725</v>
      </c>
      <c r="BU605" s="14"/>
      <c r="BV605" s="14">
        <v>0.195847321822088</v>
      </c>
      <c r="BW605" s="14">
        <v>7.5768464151649603E-2</v>
      </c>
      <c r="BX605" s="14"/>
      <c r="BY605" s="14">
        <v>0.102048651512544</v>
      </c>
      <c r="BZ605" s="14">
        <v>7.9986208864888803E-2</v>
      </c>
      <c r="CA605" s="14"/>
      <c r="CB605" s="14">
        <v>4.2736952902355803E-2</v>
      </c>
      <c r="CC605" s="14">
        <v>9.3480232194453894E-2</v>
      </c>
    </row>
    <row r="606" spans="2:81" x14ac:dyDescent="0.3">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c r="BB606" s="14"/>
      <c r="BC606" s="14"/>
      <c r="BD606" s="14"/>
      <c r="BE606" s="14"/>
      <c r="BF606" s="14"/>
      <c r="BG606" s="14"/>
      <c r="BH606" s="14"/>
      <c r="BI606" s="14"/>
      <c r="BJ606" s="14"/>
      <c r="BK606" s="14"/>
      <c r="BL606" s="14"/>
      <c r="BM606" s="14"/>
      <c r="BN606" s="14"/>
      <c r="BO606" s="14"/>
      <c r="BP606" s="14"/>
      <c r="BQ606" s="14"/>
      <c r="BR606" s="14"/>
      <c r="BS606" s="14"/>
      <c r="BT606" s="14"/>
      <c r="BU606" s="14"/>
      <c r="BV606" s="14"/>
      <c r="BW606" s="14"/>
      <c r="BX606" s="14"/>
      <c r="BY606" s="14"/>
      <c r="BZ606" s="14"/>
      <c r="CA606" s="14"/>
      <c r="CB606" s="14"/>
      <c r="CC606" s="14"/>
    </row>
    <row r="607" spans="2:81" x14ac:dyDescent="0.3">
      <c r="B607" s="6" t="s">
        <v>332</v>
      </c>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c r="AY607" s="14"/>
      <c r="AZ607" s="14"/>
      <c r="BA607" s="14"/>
      <c r="BB607" s="14"/>
      <c r="BC607" s="14"/>
      <c r="BD607" s="14"/>
      <c r="BE607" s="14"/>
      <c r="BF607" s="14"/>
      <c r="BG607" s="14"/>
      <c r="BH607" s="14"/>
      <c r="BI607" s="14"/>
      <c r="BJ607" s="14"/>
      <c r="BK607" s="14"/>
      <c r="BL607" s="14"/>
      <c r="BM607" s="14"/>
      <c r="BN607" s="14"/>
      <c r="BO607" s="14"/>
      <c r="BP607" s="14"/>
      <c r="BQ607" s="14"/>
      <c r="BR607" s="14"/>
      <c r="BS607" s="14"/>
      <c r="BT607" s="14"/>
      <c r="BU607" s="14"/>
      <c r="BV607" s="14"/>
      <c r="BW607" s="14"/>
      <c r="BX607" s="14"/>
      <c r="BY607" s="14"/>
      <c r="BZ607" s="14"/>
      <c r="CA607" s="14"/>
      <c r="CB607" s="14"/>
      <c r="CC607" s="14"/>
    </row>
    <row r="608" spans="2:81" x14ac:dyDescent="0.3">
      <c r="B608" s="24" t="s">
        <v>326</v>
      </c>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c r="BF608" s="14"/>
      <c r="BG608" s="14"/>
      <c r="BH608" s="14"/>
      <c r="BI608" s="14"/>
      <c r="BJ608" s="14"/>
      <c r="BK608" s="14"/>
      <c r="BL608" s="14"/>
      <c r="BM608" s="14"/>
      <c r="BN608" s="14"/>
      <c r="BO608" s="14"/>
      <c r="BP608" s="14"/>
      <c r="BQ608" s="14"/>
      <c r="BR608" s="14"/>
      <c r="BS608" s="14"/>
      <c r="BT608" s="14"/>
      <c r="BU608" s="14"/>
      <c r="BV608" s="14"/>
      <c r="BW608" s="14"/>
      <c r="BX608" s="14"/>
      <c r="BY608" s="14"/>
      <c r="BZ608" s="14"/>
      <c r="CA608" s="14"/>
      <c r="CB608" s="14"/>
      <c r="CC608" s="14"/>
    </row>
    <row r="609" spans="2:81" x14ac:dyDescent="0.3">
      <c r="B609" t="s">
        <v>303</v>
      </c>
      <c r="C609" s="14">
        <v>0.54607227847655204</v>
      </c>
      <c r="D609" s="14">
        <v>0.63316949109128895</v>
      </c>
      <c r="E609" s="14">
        <v>0.418321171682837</v>
      </c>
      <c r="F609" s="14"/>
      <c r="G609" s="14">
        <v>0.42622246148227999</v>
      </c>
      <c r="H609" s="14">
        <v>0.66415064666429302</v>
      </c>
      <c r="I609" s="14">
        <v>0.70538075270538203</v>
      </c>
      <c r="J609" s="14">
        <v>0.77526828085940203</v>
      </c>
      <c r="K609" s="14">
        <v>0.18890945401178899</v>
      </c>
      <c r="L609" s="14">
        <v>0</v>
      </c>
      <c r="M609" s="14"/>
      <c r="N609" s="14">
        <v>0.54460958235139201</v>
      </c>
      <c r="O609" s="14">
        <v>0.29452568019341102</v>
      </c>
      <c r="P609" s="14">
        <v>0.64899800202926705</v>
      </c>
      <c r="Q609" s="14">
        <v>0.70580808549773999</v>
      </c>
      <c r="R609" s="14"/>
      <c r="S609" s="14">
        <v>0.249705944043738</v>
      </c>
      <c r="T609" s="14">
        <v>0.65778335143782596</v>
      </c>
      <c r="U609" s="14">
        <v>0.76826883996751905</v>
      </c>
      <c r="V609" s="14">
        <v>1</v>
      </c>
      <c r="W609" s="14">
        <v>0.61566903608408896</v>
      </c>
      <c r="X609" s="14">
        <v>0.41757091595969598</v>
      </c>
      <c r="Y609" s="14">
        <v>0.51062146202149805</v>
      </c>
      <c r="Z609" s="14">
        <v>1</v>
      </c>
      <c r="AA609" s="14">
        <v>0.41668056249902602</v>
      </c>
      <c r="AB609" s="14">
        <v>1</v>
      </c>
      <c r="AC609" s="14">
        <v>0</v>
      </c>
      <c r="AD609" s="14">
        <v>0.521440866929613</v>
      </c>
      <c r="AE609" s="14"/>
      <c r="AF609" s="14">
        <v>0.59617008241545699</v>
      </c>
      <c r="AG609" s="14">
        <v>0.58313542318848299</v>
      </c>
      <c r="AH609" s="14">
        <v>0.52415711817920896</v>
      </c>
      <c r="AI609" s="14">
        <v>0.51902603682530302</v>
      </c>
      <c r="AJ609" s="14">
        <v>0.41053888703415697</v>
      </c>
      <c r="AK609" s="14">
        <v>0.34467108842528499</v>
      </c>
      <c r="AL609" s="14"/>
      <c r="AM609" s="14">
        <v>0.58171019850331096</v>
      </c>
      <c r="AN609" s="14">
        <v>0.62805336092665298</v>
      </c>
      <c r="AO609" s="14">
        <v>0.47483727712931301</v>
      </c>
      <c r="AP609" s="14">
        <v>0.65358159713470199</v>
      </c>
      <c r="AQ609" s="14">
        <v>0.30326550447635803</v>
      </c>
      <c r="AR609" s="14"/>
      <c r="AS609" s="14">
        <v>0.54607227847655204</v>
      </c>
      <c r="AT609" s="14" t="s">
        <v>211</v>
      </c>
      <c r="AU609" s="14"/>
      <c r="AV609" s="14">
        <v>0.545063639957303</v>
      </c>
      <c r="AW609" s="14">
        <v>0.55024088976360197</v>
      </c>
      <c r="AX609" s="14" t="s">
        <v>211</v>
      </c>
      <c r="AY609" s="14"/>
      <c r="AZ609" s="14" t="s">
        <v>211</v>
      </c>
      <c r="BA609" s="14">
        <v>0.54143860816967404</v>
      </c>
      <c r="BB609" s="14" t="s">
        <v>211</v>
      </c>
      <c r="BC609" s="14"/>
      <c r="BD609" s="14">
        <v>0.53858836399555299</v>
      </c>
      <c r="BE609" s="14">
        <v>0.55348323065372196</v>
      </c>
      <c r="BF609" s="14"/>
      <c r="BG609" s="14">
        <v>0.43202718325127598</v>
      </c>
      <c r="BH609" s="14">
        <v>0.58283064962962505</v>
      </c>
      <c r="BI609" s="14"/>
      <c r="BJ609" s="14">
        <v>0.75965617575921496</v>
      </c>
      <c r="BK609" s="14">
        <v>0.50830034709468097</v>
      </c>
      <c r="BL609" s="14"/>
      <c r="BM609" s="14">
        <v>0.54219838107422602</v>
      </c>
      <c r="BN609" s="14">
        <v>0.55780144923845698</v>
      </c>
      <c r="BO609" s="14"/>
      <c r="BP609" s="14">
        <v>0.445716672214513</v>
      </c>
      <c r="BQ609" s="14">
        <v>0.54508483846591305</v>
      </c>
      <c r="BR609" s="14"/>
      <c r="BS609" s="14">
        <v>0.54332257346413504</v>
      </c>
      <c r="BT609" s="14">
        <v>0.54979107156291696</v>
      </c>
      <c r="BU609" s="14"/>
      <c r="BV609" s="14">
        <v>0.59809464325918305</v>
      </c>
      <c r="BW609" s="14">
        <v>0.53423844053792002</v>
      </c>
      <c r="BX609" s="14"/>
      <c r="BY609" s="14">
        <v>0.68970491907934595</v>
      </c>
      <c r="BZ609" s="14">
        <v>0.48047112315544299</v>
      </c>
      <c r="CA609" s="14"/>
      <c r="CB609" s="14">
        <v>0.55102496146581903</v>
      </c>
      <c r="CC609" s="14">
        <v>0.54380113397701801</v>
      </c>
    </row>
    <row r="610" spans="2:81" x14ac:dyDescent="0.3">
      <c r="B610" t="s">
        <v>304</v>
      </c>
      <c r="C610" s="14">
        <v>0.337401795889335</v>
      </c>
      <c r="D610" s="14">
        <v>0.22741947537298501</v>
      </c>
      <c r="E610" s="14">
        <v>0.49871996844503802</v>
      </c>
      <c r="F610" s="14"/>
      <c r="G610" s="14">
        <v>0.39741550807141002</v>
      </c>
      <c r="H610" s="14">
        <v>0.33584935333570698</v>
      </c>
      <c r="I610" s="14">
        <v>0.23277015062488801</v>
      </c>
      <c r="J610" s="14">
        <v>0.224731719140598</v>
      </c>
      <c r="K610" s="14">
        <v>0.586273125474287</v>
      </c>
      <c r="L610" s="14">
        <v>0</v>
      </c>
      <c r="M610" s="14"/>
      <c r="N610" s="14">
        <v>0.30346487313051501</v>
      </c>
      <c r="O610" s="14">
        <v>0.48444351979991301</v>
      </c>
      <c r="P610" s="14">
        <v>0.26617437451765502</v>
      </c>
      <c r="Q610" s="14">
        <v>0.29419191450226001</v>
      </c>
      <c r="R610" s="14"/>
      <c r="S610" s="14">
        <v>0.54292986708024904</v>
      </c>
      <c r="T610" s="14">
        <v>0.178290378963531</v>
      </c>
      <c r="U610" s="14">
        <v>0.23173116003248001</v>
      </c>
      <c r="V610" s="14">
        <v>0</v>
      </c>
      <c r="W610" s="14">
        <v>0.38433096391591098</v>
      </c>
      <c r="X610" s="14">
        <v>0.38031858351380399</v>
      </c>
      <c r="Y610" s="14">
        <v>0.489378537978502</v>
      </c>
      <c r="Z610" s="14">
        <v>0</v>
      </c>
      <c r="AA610" s="14">
        <v>0.58331943750097404</v>
      </c>
      <c r="AB610" s="14">
        <v>0</v>
      </c>
      <c r="AC610" s="14">
        <v>0.67074846295152901</v>
      </c>
      <c r="AD610" s="14">
        <v>0</v>
      </c>
      <c r="AE610" s="14"/>
      <c r="AF610" s="14">
        <v>0.36876267151643299</v>
      </c>
      <c r="AG610" s="14">
        <v>0.41686457681151701</v>
      </c>
      <c r="AH610" s="14">
        <v>0.197037269905395</v>
      </c>
      <c r="AI610" s="14">
        <v>0.38239832744943802</v>
      </c>
      <c r="AJ610" s="14">
        <v>0</v>
      </c>
      <c r="AK610" s="14">
        <v>0.32627887610975698</v>
      </c>
      <c r="AL610" s="14"/>
      <c r="AM610" s="14">
        <v>0.32084028630285499</v>
      </c>
      <c r="AN610" s="14">
        <v>0.27885220413703898</v>
      </c>
      <c r="AO610" s="14">
        <v>0.40700474397661901</v>
      </c>
      <c r="AP610" s="14">
        <v>0.34641840286529801</v>
      </c>
      <c r="AQ610" s="14">
        <v>0.23243870839341901</v>
      </c>
      <c r="AR610" s="14"/>
      <c r="AS610" s="14">
        <v>0.337401795889335</v>
      </c>
      <c r="AT610" s="14" t="s">
        <v>211</v>
      </c>
      <c r="AU610" s="14"/>
      <c r="AV610" s="14">
        <v>0.310215784201957</v>
      </c>
      <c r="AW610" s="14">
        <v>0.44975911023639797</v>
      </c>
      <c r="AX610" s="14" t="s">
        <v>211</v>
      </c>
      <c r="AY610" s="14"/>
      <c r="AZ610" s="14" t="s">
        <v>211</v>
      </c>
      <c r="BA610" s="14">
        <v>0.33165641626550801</v>
      </c>
      <c r="BB610" s="14" t="s">
        <v>211</v>
      </c>
      <c r="BC610" s="14"/>
      <c r="BD610" s="14">
        <v>0.37308382274893498</v>
      </c>
      <c r="BE610" s="14">
        <v>0.302067640840881</v>
      </c>
      <c r="BF610" s="14"/>
      <c r="BG610" s="14">
        <v>0.56797281674872402</v>
      </c>
      <c r="BH610" s="14">
        <v>0.26308544633348002</v>
      </c>
      <c r="BI610" s="14"/>
      <c r="BJ610" s="14">
        <v>0.24034382424078601</v>
      </c>
      <c r="BK610" s="14">
        <v>0.35456632510625802</v>
      </c>
      <c r="BL610" s="14"/>
      <c r="BM610" s="14">
        <v>0.36370652988767699</v>
      </c>
      <c r="BN610" s="14">
        <v>0.31836236748513003</v>
      </c>
      <c r="BO610" s="14"/>
      <c r="BP610" s="14">
        <v>0.29723877578732899</v>
      </c>
      <c r="BQ610" s="14">
        <v>0.36298690962117702</v>
      </c>
      <c r="BR610" s="14"/>
      <c r="BS610" s="14">
        <v>0.40954832839581201</v>
      </c>
      <c r="BT610" s="14">
        <v>0.23982841071576799</v>
      </c>
      <c r="BU610" s="14"/>
      <c r="BV610" s="14">
        <v>0.40190535674081701</v>
      </c>
      <c r="BW610" s="14">
        <v>0.41081594108098302</v>
      </c>
      <c r="BX610" s="14"/>
      <c r="BY610" s="14">
        <v>0.23337112238810001</v>
      </c>
      <c r="BZ610" s="14">
        <v>0.40449268284518303</v>
      </c>
      <c r="CA610" s="14"/>
      <c r="CB610" s="14">
        <v>0.35438652976054502</v>
      </c>
      <c r="CC610" s="14">
        <v>0.33857998228547198</v>
      </c>
    </row>
    <row r="611" spans="2:81" x14ac:dyDescent="0.3">
      <c r="B611" t="s">
        <v>106</v>
      </c>
      <c r="C611" s="14">
        <v>0.116525925634113</v>
      </c>
      <c r="D611" s="14">
        <v>0.13941103353572701</v>
      </c>
      <c r="E611" s="14">
        <v>8.2958859872124494E-2</v>
      </c>
      <c r="F611" s="14"/>
      <c r="G611" s="14">
        <v>0.17636203044630999</v>
      </c>
      <c r="H611" s="14">
        <v>0</v>
      </c>
      <c r="I611" s="14">
        <v>6.1849096669729799E-2</v>
      </c>
      <c r="J611" s="14">
        <v>0</v>
      </c>
      <c r="K611" s="14">
        <v>0.224817420513925</v>
      </c>
      <c r="L611" s="14">
        <v>1</v>
      </c>
      <c r="M611" s="14"/>
      <c r="N611" s="14">
        <v>0.15192554451809301</v>
      </c>
      <c r="O611" s="14">
        <v>0.22103080000667599</v>
      </c>
      <c r="P611" s="14">
        <v>8.4827623453077899E-2</v>
      </c>
      <c r="Q611" s="14">
        <v>0</v>
      </c>
      <c r="R611" s="14"/>
      <c r="S611" s="14">
        <v>0.20736418887601399</v>
      </c>
      <c r="T611" s="14">
        <v>0.16392626959864301</v>
      </c>
      <c r="U611" s="14">
        <v>0</v>
      </c>
      <c r="V611" s="14">
        <v>0</v>
      </c>
      <c r="W611" s="14">
        <v>0</v>
      </c>
      <c r="X611" s="14">
        <v>0.20211050052650001</v>
      </c>
      <c r="Y611" s="14">
        <v>0</v>
      </c>
      <c r="Z611" s="14">
        <v>0</v>
      </c>
      <c r="AA611" s="14">
        <v>0</v>
      </c>
      <c r="AB611" s="14">
        <v>0</v>
      </c>
      <c r="AC611" s="14">
        <v>0.32925153704847099</v>
      </c>
      <c r="AD611" s="14">
        <v>0.478559133070387</v>
      </c>
      <c r="AE611" s="14"/>
      <c r="AF611" s="14">
        <v>3.5067246068110201E-2</v>
      </c>
      <c r="AG611" s="14">
        <v>0</v>
      </c>
      <c r="AH611" s="14">
        <v>0.27880561191539699</v>
      </c>
      <c r="AI611" s="14">
        <v>9.8575635725259195E-2</v>
      </c>
      <c r="AJ611" s="14">
        <v>0.58946111296584203</v>
      </c>
      <c r="AK611" s="14">
        <v>0.32905003546495798</v>
      </c>
      <c r="AL611" s="14"/>
      <c r="AM611" s="14">
        <v>9.7449515193833894E-2</v>
      </c>
      <c r="AN611" s="14">
        <v>9.3094434936307896E-2</v>
      </c>
      <c r="AO611" s="14">
        <v>0.118157978894068</v>
      </c>
      <c r="AP611" s="14">
        <v>0</v>
      </c>
      <c r="AQ611" s="14">
        <v>0.46429578713022301</v>
      </c>
      <c r="AR611" s="14"/>
      <c r="AS611" s="14">
        <v>0.116525925634113</v>
      </c>
      <c r="AT611" s="14" t="s">
        <v>211</v>
      </c>
      <c r="AU611" s="14"/>
      <c r="AV611" s="14">
        <v>0.14472057584074099</v>
      </c>
      <c r="AW611" s="14">
        <v>0</v>
      </c>
      <c r="AX611" s="14" t="s">
        <v>211</v>
      </c>
      <c r="AY611" s="14"/>
      <c r="AZ611" s="14" t="s">
        <v>211</v>
      </c>
      <c r="BA611" s="14">
        <v>0.126904975564818</v>
      </c>
      <c r="BB611" s="14" t="s">
        <v>211</v>
      </c>
      <c r="BC611" s="14"/>
      <c r="BD611" s="14">
        <v>8.83278132555117E-2</v>
      </c>
      <c r="BE611" s="14">
        <v>0.14444912850539701</v>
      </c>
      <c r="BF611" s="14"/>
      <c r="BG611" s="14">
        <v>0</v>
      </c>
      <c r="BH611" s="14">
        <v>0.15408390403689501</v>
      </c>
      <c r="BI611" s="14"/>
      <c r="BJ611" s="14">
        <v>0</v>
      </c>
      <c r="BK611" s="14">
        <v>0.13713332779906101</v>
      </c>
      <c r="BL611" s="14"/>
      <c r="BM611" s="14">
        <v>9.4095089038096602E-2</v>
      </c>
      <c r="BN611" s="14">
        <v>0.12383618327641301</v>
      </c>
      <c r="BO611" s="14"/>
      <c r="BP611" s="14">
        <v>0.25704455199815801</v>
      </c>
      <c r="BQ611" s="14">
        <v>9.1928251912909806E-2</v>
      </c>
      <c r="BR611" s="14"/>
      <c r="BS611" s="14">
        <v>4.71290981400527E-2</v>
      </c>
      <c r="BT611" s="14">
        <v>0.210380517721316</v>
      </c>
      <c r="BU611" s="14"/>
      <c r="BV611" s="14">
        <v>0</v>
      </c>
      <c r="BW611" s="14">
        <v>5.4945618381096399E-2</v>
      </c>
      <c r="BX611" s="14"/>
      <c r="BY611" s="14">
        <v>7.6923958532553405E-2</v>
      </c>
      <c r="BZ611" s="14">
        <v>0.115036193999374</v>
      </c>
      <c r="CA611" s="14"/>
      <c r="CB611" s="14">
        <v>9.4588508773636004E-2</v>
      </c>
      <c r="CC611" s="14">
        <v>0.11761888373751</v>
      </c>
    </row>
    <row r="612" spans="2:81" x14ac:dyDescent="0.3">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c r="BB612" s="14"/>
      <c r="BC612" s="14"/>
      <c r="BD612" s="14"/>
      <c r="BE612" s="14"/>
      <c r="BF612" s="14"/>
      <c r="BG612" s="14"/>
      <c r="BH612" s="14"/>
      <c r="BI612" s="14"/>
      <c r="BJ612" s="14"/>
      <c r="BK612" s="14"/>
      <c r="BL612" s="14"/>
      <c r="BM612" s="14"/>
      <c r="BN612" s="14"/>
      <c r="BO612" s="14"/>
      <c r="BP612" s="14"/>
      <c r="BQ612" s="14"/>
      <c r="BR612" s="14"/>
      <c r="BS612" s="14"/>
      <c r="BT612" s="14"/>
      <c r="BU612" s="14"/>
      <c r="BV612" s="14"/>
      <c r="BW612" s="14"/>
      <c r="BX612" s="14"/>
      <c r="BY612" s="14"/>
      <c r="BZ612" s="14"/>
      <c r="CA612" s="14"/>
      <c r="CB612" s="14"/>
      <c r="CC612" s="14"/>
    </row>
    <row r="613" spans="2:81" x14ac:dyDescent="0.3">
      <c r="B613" s="6" t="s">
        <v>333</v>
      </c>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c r="AY613" s="14"/>
      <c r="AZ613" s="14"/>
      <c r="BA613" s="14"/>
      <c r="BB613" s="14"/>
      <c r="BC613" s="14"/>
      <c r="BD613" s="14"/>
      <c r="BE613" s="14"/>
      <c r="BF613" s="14"/>
      <c r="BG613" s="14"/>
      <c r="BH613" s="14"/>
      <c r="BI613" s="14"/>
      <c r="BJ613" s="14"/>
      <c r="BK613" s="14"/>
      <c r="BL613" s="14"/>
      <c r="BM613" s="14"/>
      <c r="BN613" s="14"/>
      <c r="BO613" s="14"/>
      <c r="BP613" s="14"/>
      <c r="BQ613" s="14"/>
      <c r="BR613" s="14"/>
      <c r="BS613" s="14"/>
      <c r="BT613" s="14"/>
      <c r="BU613" s="14"/>
      <c r="BV613" s="14"/>
      <c r="BW613" s="14"/>
      <c r="BX613" s="14"/>
      <c r="BY613" s="14"/>
      <c r="BZ613" s="14"/>
      <c r="CA613" s="14"/>
      <c r="CB613" s="14"/>
      <c r="CC613" s="14"/>
    </row>
    <row r="614" spans="2:81" x14ac:dyDescent="0.3">
      <c r="B614" s="24" t="s">
        <v>326</v>
      </c>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c r="BB614" s="14"/>
      <c r="BC614" s="14"/>
      <c r="BD614" s="14"/>
      <c r="BE614" s="14"/>
      <c r="BF614" s="14"/>
      <c r="BG614" s="14"/>
      <c r="BH614" s="14"/>
      <c r="BI614" s="14"/>
      <c r="BJ614" s="14"/>
      <c r="BK614" s="14"/>
      <c r="BL614" s="14"/>
      <c r="BM614" s="14"/>
      <c r="BN614" s="14"/>
      <c r="BO614" s="14"/>
      <c r="BP614" s="14"/>
      <c r="BQ614" s="14"/>
      <c r="BR614" s="14"/>
      <c r="BS614" s="14"/>
      <c r="BT614" s="14"/>
      <c r="BU614" s="14"/>
      <c r="BV614" s="14"/>
      <c r="BW614" s="14"/>
      <c r="BX614" s="14"/>
      <c r="BY614" s="14"/>
      <c r="BZ614" s="14"/>
      <c r="CA614" s="14"/>
      <c r="CB614" s="14"/>
      <c r="CC614" s="14"/>
    </row>
    <row r="615" spans="2:81" x14ac:dyDescent="0.3">
      <c r="B615" t="s">
        <v>303</v>
      </c>
      <c r="C615" s="14">
        <v>0.44980396523550897</v>
      </c>
      <c r="D615" s="14">
        <v>0.49682270024611502</v>
      </c>
      <c r="E615" s="14">
        <v>0.38083854995620298</v>
      </c>
      <c r="F615" s="14"/>
      <c r="G615" s="14">
        <v>0.59425105178311</v>
      </c>
      <c r="H615" s="14">
        <v>0.60381873039293399</v>
      </c>
      <c r="I615" s="14">
        <v>0.32754375380913497</v>
      </c>
      <c r="J615" s="14">
        <v>0</v>
      </c>
      <c r="K615" s="14">
        <v>0.184555818248724</v>
      </c>
      <c r="L615" s="14">
        <v>1</v>
      </c>
      <c r="M615" s="14"/>
      <c r="N615" s="14">
        <v>0.468438834568912</v>
      </c>
      <c r="O615" s="14">
        <v>0.41784044703269702</v>
      </c>
      <c r="P615" s="14">
        <v>0.55336115863011703</v>
      </c>
      <c r="Q615" s="14">
        <v>0.37716811309472698</v>
      </c>
      <c r="R615" s="14"/>
      <c r="S615" s="14">
        <v>0.75973789235721201</v>
      </c>
      <c r="T615" s="14">
        <v>0.35076312288871497</v>
      </c>
      <c r="U615" s="14">
        <v>0.76826883996751905</v>
      </c>
      <c r="V615" s="14">
        <v>0.22678228202232101</v>
      </c>
      <c r="W615" s="14">
        <v>0.61566903608408896</v>
      </c>
      <c r="X615" s="14">
        <v>0.38249511177537499</v>
      </c>
      <c r="Y615" s="14">
        <v>0.489378537978502</v>
      </c>
      <c r="Z615" s="14">
        <v>0</v>
      </c>
      <c r="AA615" s="14">
        <v>0.38663799082026001</v>
      </c>
      <c r="AB615" s="14">
        <v>0.20329545739361601</v>
      </c>
      <c r="AC615" s="14">
        <v>0.34400189241632001</v>
      </c>
      <c r="AD615" s="14">
        <v>0</v>
      </c>
      <c r="AE615" s="14"/>
      <c r="AF615" s="14">
        <v>0.56426441888547696</v>
      </c>
      <c r="AG615" s="14">
        <v>0.41686457681151701</v>
      </c>
      <c r="AH615" s="14">
        <v>0.80296273009460495</v>
      </c>
      <c r="AI615" s="14">
        <v>0.12147745829423399</v>
      </c>
      <c r="AJ615" s="14">
        <v>0.58946111296584203</v>
      </c>
      <c r="AK615" s="14">
        <v>0.67094996453504296</v>
      </c>
      <c r="AL615" s="14"/>
      <c r="AM615" s="14">
        <v>0.23145533990931699</v>
      </c>
      <c r="AN615" s="14">
        <v>0.59613540187541303</v>
      </c>
      <c r="AO615" s="14">
        <v>0.52300056510620696</v>
      </c>
      <c r="AP615" s="14">
        <v>0.350063279037444</v>
      </c>
      <c r="AQ615" s="14">
        <v>0.46429578713022301</v>
      </c>
      <c r="AR615" s="14"/>
      <c r="AS615" s="14">
        <v>0.44980396523550897</v>
      </c>
      <c r="AT615" s="14" t="s">
        <v>211</v>
      </c>
      <c r="AU615" s="14"/>
      <c r="AV615" s="14">
        <v>0.47199518405039098</v>
      </c>
      <c r="AW615" s="14">
        <v>0.35808967566629801</v>
      </c>
      <c r="AX615" s="14" t="s">
        <v>211</v>
      </c>
      <c r="AY615" s="14"/>
      <c r="AZ615" s="14" t="s">
        <v>211</v>
      </c>
      <c r="BA615" s="14">
        <v>0.43410001249485197</v>
      </c>
      <c r="BB615" s="14" t="s">
        <v>211</v>
      </c>
      <c r="BC615" s="14"/>
      <c r="BD615" s="14">
        <v>0.53643917148449105</v>
      </c>
      <c r="BE615" s="14">
        <v>0.36401338438366199</v>
      </c>
      <c r="BF615" s="14"/>
      <c r="BG615" s="14">
        <v>0.64003833697173995</v>
      </c>
      <c r="BH615" s="14">
        <v>0.38848869666969099</v>
      </c>
      <c r="BI615" s="14"/>
      <c r="BJ615" s="14">
        <v>0.47807993776004898</v>
      </c>
      <c r="BK615" s="14">
        <v>0.44480340991490303</v>
      </c>
      <c r="BL615" s="14"/>
      <c r="BM615" s="14">
        <v>0.46626534115861101</v>
      </c>
      <c r="BN615" s="14">
        <v>0.43519175479330802</v>
      </c>
      <c r="BO615" s="14"/>
      <c r="BP615" s="14">
        <v>0.55896273027577903</v>
      </c>
      <c r="BQ615" s="14">
        <v>0.44867863469894398</v>
      </c>
      <c r="BR615" s="14"/>
      <c r="BS615" s="14">
        <v>0.54447823566340403</v>
      </c>
      <c r="BT615" s="14">
        <v>0.32176331333504299</v>
      </c>
      <c r="BU615" s="14"/>
      <c r="BV615" s="14">
        <v>0.62611274507921399</v>
      </c>
      <c r="BW615" s="14">
        <v>0.53093887632068704</v>
      </c>
      <c r="BX615" s="14"/>
      <c r="BY615" s="14">
        <v>0.48157003063871401</v>
      </c>
      <c r="BZ615" s="14">
        <v>0.44408442254880098</v>
      </c>
      <c r="CA615" s="14"/>
      <c r="CB615" s="14">
        <v>0.31107228397953801</v>
      </c>
      <c r="CC615" s="14">
        <v>0.57739280584224095</v>
      </c>
    </row>
    <row r="616" spans="2:81" x14ac:dyDescent="0.3">
      <c r="B616" t="s">
        <v>304</v>
      </c>
      <c r="C616" s="14">
        <v>0.46295166388796199</v>
      </c>
      <c r="D616" s="14">
        <v>0.47584745464124301</v>
      </c>
      <c r="E616" s="14">
        <v>0.44403657473351099</v>
      </c>
      <c r="F616" s="14"/>
      <c r="G616" s="14">
        <v>0.30807724788004298</v>
      </c>
      <c r="H616" s="14">
        <v>0.39618126960706601</v>
      </c>
      <c r="I616" s="14">
        <v>0.53476589464787305</v>
      </c>
      <c r="J616" s="14">
        <v>0.77961386063892901</v>
      </c>
      <c r="K616" s="14">
        <v>0.81544418175127598</v>
      </c>
      <c r="L616" s="14">
        <v>0</v>
      </c>
      <c r="M616" s="14"/>
      <c r="N616" s="14">
        <v>0.531561165431088</v>
      </c>
      <c r="O616" s="14">
        <v>0.373219075347133</v>
      </c>
      <c r="P616" s="14">
        <v>0.36181121791680498</v>
      </c>
      <c r="Q616" s="14">
        <v>0.54472519391340901</v>
      </c>
      <c r="R616" s="14"/>
      <c r="S616" s="14">
        <v>0.160743751628628</v>
      </c>
      <c r="T616" s="14">
        <v>0.48531060751264199</v>
      </c>
      <c r="U616" s="14">
        <v>0.23173116003248001</v>
      </c>
      <c r="V616" s="14">
        <v>0.77321771797767902</v>
      </c>
      <c r="W616" s="14">
        <v>0.38433096391591098</v>
      </c>
      <c r="X616" s="14">
        <v>0.407670637562487</v>
      </c>
      <c r="Y616" s="14">
        <v>0</v>
      </c>
      <c r="Z616" s="14">
        <v>1</v>
      </c>
      <c r="AA616" s="14">
        <v>0.61336200917974004</v>
      </c>
      <c r="AB616" s="14">
        <v>0.79670454260638401</v>
      </c>
      <c r="AC616" s="14">
        <v>0.326746570535209</v>
      </c>
      <c r="AD616" s="14">
        <v>1</v>
      </c>
      <c r="AE616" s="14"/>
      <c r="AF616" s="14">
        <v>0.35766780488577599</v>
      </c>
      <c r="AG616" s="14">
        <v>0.44034899428114099</v>
      </c>
      <c r="AH616" s="14">
        <v>0.197037269905395</v>
      </c>
      <c r="AI616" s="14">
        <v>0.77994690598050598</v>
      </c>
      <c r="AJ616" s="14">
        <v>0.41053888703415697</v>
      </c>
      <c r="AK616" s="14">
        <v>0</v>
      </c>
      <c r="AL616" s="14"/>
      <c r="AM616" s="14">
        <v>0.67109514489684896</v>
      </c>
      <c r="AN616" s="14">
        <v>0.21402397011618199</v>
      </c>
      <c r="AO616" s="14">
        <v>0.35639626630301902</v>
      </c>
      <c r="AP616" s="14">
        <v>0.64993672096255595</v>
      </c>
      <c r="AQ616" s="14">
        <v>0.53570421286977699</v>
      </c>
      <c r="AR616" s="14"/>
      <c r="AS616" s="14">
        <v>0.46295166388796199</v>
      </c>
      <c r="AT616" s="14" t="s">
        <v>211</v>
      </c>
      <c r="AU616" s="14"/>
      <c r="AV616" s="14">
        <v>0.44439931873662403</v>
      </c>
      <c r="AW616" s="14">
        <v>0.53962681947953695</v>
      </c>
      <c r="AX616" s="14" t="s">
        <v>211</v>
      </c>
      <c r="AY616" s="14"/>
      <c r="AZ616" s="14" t="s">
        <v>211</v>
      </c>
      <c r="BA616" s="14">
        <v>0.47088469632420799</v>
      </c>
      <c r="BB616" s="14" t="s">
        <v>211</v>
      </c>
      <c r="BC616" s="14"/>
      <c r="BD616" s="14">
        <v>0.38963939172647299</v>
      </c>
      <c r="BE616" s="14">
        <v>0.53554919882343999</v>
      </c>
      <c r="BF616" s="14"/>
      <c r="BG616" s="14">
        <v>0.27820990588331002</v>
      </c>
      <c r="BH616" s="14">
        <v>0.52249658420910505</v>
      </c>
      <c r="BI616" s="14"/>
      <c r="BJ616" s="14">
        <v>0.38931448247866801</v>
      </c>
      <c r="BK616" s="14">
        <v>0.47597426811390298</v>
      </c>
      <c r="BL616" s="14"/>
      <c r="BM616" s="14">
        <v>0.32837920425119199</v>
      </c>
      <c r="BN616" s="14">
        <v>0.502109823377482</v>
      </c>
      <c r="BO616" s="14"/>
      <c r="BP616" s="14">
        <v>0.34246788651451499</v>
      </c>
      <c r="BQ616" s="14">
        <v>0.46216273477402298</v>
      </c>
      <c r="BR616" s="14"/>
      <c r="BS616" s="14">
        <v>0.390532062006615</v>
      </c>
      <c r="BT616" s="14">
        <v>0.560894357223232</v>
      </c>
      <c r="BU616" s="14"/>
      <c r="BV616" s="14">
        <v>0.37388725492078601</v>
      </c>
      <c r="BW616" s="14">
        <v>0.39329265952766301</v>
      </c>
      <c r="BX616" s="14"/>
      <c r="BY616" s="14">
        <v>0.46185608921736998</v>
      </c>
      <c r="BZ616" s="14">
        <v>0.47592936858631002</v>
      </c>
      <c r="CA616" s="14"/>
      <c r="CB616" s="14">
        <v>0.64619076311810597</v>
      </c>
      <c r="CC616" s="14">
        <v>0.35925164020796402</v>
      </c>
    </row>
    <row r="617" spans="2:81" x14ac:dyDescent="0.3">
      <c r="B617" t="s">
        <v>106</v>
      </c>
      <c r="C617" s="14">
        <v>8.7244370876529198E-2</v>
      </c>
      <c r="D617" s="14">
        <v>2.73298451126417E-2</v>
      </c>
      <c r="E617" s="14">
        <v>0.175124875310286</v>
      </c>
      <c r="F617" s="14"/>
      <c r="G617" s="14">
        <v>9.7671700336846107E-2</v>
      </c>
      <c r="H617" s="14">
        <v>0</v>
      </c>
      <c r="I617" s="14">
        <v>0.137690351542991</v>
      </c>
      <c r="J617" s="14">
        <v>0.22038613936107099</v>
      </c>
      <c r="K617" s="14">
        <v>0</v>
      </c>
      <c r="L617" s="14">
        <v>0</v>
      </c>
      <c r="M617" s="14"/>
      <c r="N617" s="14">
        <v>0</v>
      </c>
      <c r="O617" s="14">
        <v>0.20894047762017001</v>
      </c>
      <c r="P617" s="14">
        <v>8.4827623453077899E-2</v>
      </c>
      <c r="Q617" s="14">
        <v>7.8106692991864096E-2</v>
      </c>
      <c r="R617" s="14"/>
      <c r="S617" s="14">
        <v>7.9518356014159505E-2</v>
      </c>
      <c r="T617" s="14">
        <v>0.16392626959864301</v>
      </c>
      <c r="U617" s="14">
        <v>0</v>
      </c>
      <c r="V617" s="14">
        <v>0</v>
      </c>
      <c r="W617" s="14">
        <v>0</v>
      </c>
      <c r="X617" s="14">
        <v>0.20983425066213801</v>
      </c>
      <c r="Y617" s="14">
        <v>0.51062146202149805</v>
      </c>
      <c r="Z617" s="14">
        <v>0</v>
      </c>
      <c r="AA617" s="14">
        <v>0</v>
      </c>
      <c r="AB617" s="14">
        <v>0</v>
      </c>
      <c r="AC617" s="14">
        <v>0.32925153704847099</v>
      </c>
      <c r="AD617" s="14">
        <v>0</v>
      </c>
      <c r="AE617" s="14"/>
      <c r="AF617" s="14">
        <v>7.8067776228747901E-2</v>
      </c>
      <c r="AG617" s="14">
        <v>0.142786428907342</v>
      </c>
      <c r="AH617" s="14">
        <v>0</v>
      </c>
      <c r="AI617" s="14">
        <v>9.8575635725259195E-2</v>
      </c>
      <c r="AJ617" s="14">
        <v>0</v>
      </c>
      <c r="AK617" s="14">
        <v>0.32905003546495798</v>
      </c>
      <c r="AL617" s="14"/>
      <c r="AM617" s="14">
        <v>9.7449515193833894E-2</v>
      </c>
      <c r="AN617" s="14">
        <v>0.18984062800840501</v>
      </c>
      <c r="AO617" s="14">
        <v>0.120603168590774</v>
      </c>
      <c r="AP617" s="14">
        <v>0</v>
      </c>
      <c r="AQ617" s="14">
        <v>0</v>
      </c>
      <c r="AR617" s="14"/>
      <c r="AS617" s="14">
        <v>8.7244370876529198E-2</v>
      </c>
      <c r="AT617" s="14" t="s">
        <v>211</v>
      </c>
      <c r="AU617" s="14"/>
      <c r="AV617" s="14">
        <v>8.3605497212985103E-2</v>
      </c>
      <c r="AW617" s="14">
        <v>0.102283504854166</v>
      </c>
      <c r="AX617" s="14" t="s">
        <v>211</v>
      </c>
      <c r="AY617" s="14"/>
      <c r="AZ617" s="14" t="s">
        <v>211</v>
      </c>
      <c r="BA617" s="14">
        <v>9.5015291180940306E-2</v>
      </c>
      <c r="BB617" s="14" t="s">
        <v>211</v>
      </c>
      <c r="BC617" s="14"/>
      <c r="BD617" s="14">
        <v>7.3921436789035705E-2</v>
      </c>
      <c r="BE617" s="14">
        <v>0.100437416792898</v>
      </c>
      <c r="BF617" s="14"/>
      <c r="BG617" s="14">
        <v>8.1751757144950102E-2</v>
      </c>
      <c r="BH617" s="14">
        <v>8.9014719121204205E-2</v>
      </c>
      <c r="BI617" s="14"/>
      <c r="BJ617" s="14">
        <v>0.13260557976128201</v>
      </c>
      <c r="BK617" s="14">
        <v>7.9222321971193901E-2</v>
      </c>
      <c r="BL617" s="14"/>
      <c r="BM617" s="14">
        <v>0.20535545459019799</v>
      </c>
      <c r="BN617" s="14">
        <v>6.2698421829210899E-2</v>
      </c>
      <c r="BO617" s="14"/>
      <c r="BP617" s="14">
        <v>9.8569383209705902E-2</v>
      </c>
      <c r="BQ617" s="14">
        <v>8.9158630527033197E-2</v>
      </c>
      <c r="BR617" s="14"/>
      <c r="BS617" s="14">
        <v>6.4989702329980498E-2</v>
      </c>
      <c r="BT617" s="14">
        <v>0.117342329441725</v>
      </c>
      <c r="BU617" s="14"/>
      <c r="BV617" s="14">
        <v>0</v>
      </c>
      <c r="BW617" s="14">
        <v>7.5768464151649603E-2</v>
      </c>
      <c r="BX617" s="14"/>
      <c r="BY617" s="14">
        <v>5.6573880143916101E-2</v>
      </c>
      <c r="BZ617" s="14">
        <v>7.9986208864888803E-2</v>
      </c>
      <c r="CA617" s="14"/>
      <c r="CB617" s="14">
        <v>4.2736952902355803E-2</v>
      </c>
      <c r="CC617" s="14">
        <v>6.3355553949795307E-2</v>
      </c>
    </row>
    <row r="618" spans="2:81" x14ac:dyDescent="0.3">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c r="BB618" s="14"/>
      <c r="BC618" s="14"/>
      <c r="BD618" s="14"/>
      <c r="BE618" s="14"/>
      <c r="BF618" s="14"/>
      <c r="BG618" s="14"/>
      <c r="BH618" s="14"/>
      <c r="BI618" s="14"/>
      <c r="BJ618" s="14"/>
      <c r="BK618" s="14"/>
      <c r="BL618" s="14"/>
      <c r="BM618" s="14"/>
      <c r="BN618" s="14"/>
      <c r="BO618" s="14"/>
      <c r="BP618" s="14"/>
      <c r="BQ618" s="14"/>
      <c r="BR618" s="14"/>
      <c r="BS618" s="14"/>
      <c r="BT618" s="14"/>
      <c r="BU618" s="14"/>
      <c r="BV618" s="14"/>
      <c r="BW618" s="14"/>
      <c r="BX618" s="14"/>
      <c r="BY618" s="14"/>
      <c r="BZ618" s="14"/>
      <c r="CA618" s="14"/>
      <c r="CB618" s="14"/>
      <c r="CC618" s="14"/>
    </row>
    <row r="619" spans="2:81" x14ac:dyDescent="0.3">
      <c r="B619" s="6" t="s">
        <v>334</v>
      </c>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c r="BF619" s="14"/>
      <c r="BG619" s="14"/>
      <c r="BH619" s="14"/>
      <c r="BI619" s="14"/>
      <c r="BJ619" s="14"/>
      <c r="BK619" s="14"/>
      <c r="BL619" s="14"/>
      <c r="BM619" s="14"/>
      <c r="BN619" s="14"/>
      <c r="BO619" s="14"/>
      <c r="BP619" s="14"/>
      <c r="BQ619" s="14"/>
      <c r="BR619" s="14"/>
      <c r="BS619" s="14"/>
      <c r="BT619" s="14"/>
      <c r="BU619" s="14"/>
      <c r="BV619" s="14"/>
      <c r="BW619" s="14"/>
      <c r="BX619" s="14"/>
      <c r="BY619" s="14"/>
      <c r="BZ619" s="14"/>
      <c r="CA619" s="14"/>
      <c r="CB619" s="14"/>
      <c r="CC619" s="14"/>
    </row>
    <row r="620" spans="2:81" x14ac:dyDescent="0.3">
      <c r="B620" s="24" t="s">
        <v>326</v>
      </c>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c r="BB620" s="14"/>
      <c r="BC620" s="14"/>
      <c r="BD620" s="14"/>
      <c r="BE620" s="14"/>
      <c r="BF620" s="14"/>
      <c r="BG620" s="14"/>
      <c r="BH620" s="14"/>
      <c r="BI620" s="14"/>
      <c r="BJ620" s="14"/>
      <c r="BK620" s="14"/>
      <c r="BL620" s="14"/>
      <c r="BM620" s="14"/>
      <c r="BN620" s="14"/>
      <c r="BO620" s="14"/>
      <c r="BP620" s="14"/>
      <c r="BQ620" s="14"/>
      <c r="BR620" s="14"/>
      <c r="BS620" s="14"/>
      <c r="BT620" s="14"/>
      <c r="BU620" s="14"/>
      <c r="BV620" s="14"/>
      <c r="BW620" s="14"/>
      <c r="BX620" s="14"/>
      <c r="BY620" s="14"/>
      <c r="BZ620" s="14"/>
      <c r="CA620" s="14"/>
      <c r="CB620" s="14"/>
      <c r="CC620" s="14"/>
    </row>
    <row r="621" spans="2:81" x14ac:dyDescent="0.3">
      <c r="B621" t="s">
        <v>303</v>
      </c>
      <c r="C621" s="14">
        <v>0.50977864762397396</v>
      </c>
      <c r="D621" s="14">
        <v>0.57853943297010102</v>
      </c>
      <c r="E621" s="14">
        <v>0.40892276293764201</v>
      </c>
      <c r="F621" s="14"/>
      <c r="G621" s="14">
        <v>0.39214020452805798</v>
      </c>
      <c r="H621" s="14">
        <v>0.67072384079495795</v>
      </c>
      <c r="I621" s="14">
        <v>0.67835846539157696</v>
      </c>
      <c r="J621" s="14">
        <v>0.280350804792946</v>
      </c>
      <c r="K621" s="14">
        <v>0.413726874525713</v>
      </c>
      <c r="L621" s="14">
        <v>0</v>
      </c>
      <c r="M621" s="14"/>
      <c r="N621" s="14">
        <v>0.48209543818212802</v>
      </c>
      <c r="O621" s="14">
        <v>0.233232324996379</v>
      </c>
      <c r="P621" s="14">
        <v>0.64876667141742705</v>
      </c>
      <c r="Q621" s="14">
        <v>0.69641276851717704</v>
      </c>
      <c r="R621" s="14"/>
      <c r="S621" s="14">
        <v>0.249705944043738</v>
      </c>
      <c r="T621" s="14">
        <v>0.83607373040135702</v>
      </c>
      <c r="U621" s="14">
        <v>0.76826883996751905</v>
      </c>
      <c r="V621" s="14">
        <v>0.43138999984689802</v>
      </c>
      <c r="W621" s="14">
        <v>0.26840445333426299</v>
      </c>
      <c r="X621" s="14">
        <v>0.61750488822462501</v>
      </c>
      <c r="Y621" s="14">
        <v>0</v>
      </c>
      <c r="Z621" s="14">
        <v>0</v>
      </c>
      <c r="AA621" s="14">
        <v>0.654270432035156</v>
      </c>
      <c r="AB621" s="14">
        <v>0.58029291220532997</v>
      </c>
      <c r="AC621" s="14">
        <v>0.34400189241632001</v>
      </c>
      <c r="AD621" s="14">
        <v>1</v>
      </c>
      <c r="AE621" s="14"/>
      <c r="AF621" s="14">
        <v>0.66928223011606902</v>
      </c>
      <c r="AG621" s="14">
        <v>0.44034899428114099</v>
      </c>
      <c r="AH621" s="14">
        <v>0.45545358669561198</v>
      </c>
      <c r="AI621" s="14">
        <v>0.33852427130179202</v>
      </c>
      <c r="AJ621" s="14">
        <v>0.41053888703415697</v>
      </c>
      <c r="AK621" s="14">
        <v>0.34467108842528499</v>
      </c>
      <c r="AL621" s="14"/>
      <c r="AM621" s="14">
        <v>0.58365350097436497</v>
      </c>
      <c r="AN621" s="14">
        <v>0.30928516988614901</v>
      </c>
      <c r="AO621" s="14">
        <v>0.37663014416921797</v>
      </c>
      <c r="AP621" s="14">
        <v>0.65007772671460895</v>
      </c>
      <c r="AQ621" s="14">
        <v>0.53570421286977699</v>
      </c>
      <c r="AR621" s="14"/>
      <c r="AS621" s="14">
        <v>0.50977864762397396</v>
      </c>
      <c r="AT621" s="14" t="s">
        <v>211</v>
      </c>
      <c r="AU621" s="14"/>
      <c r="AV621" s="14">
        <v>0.53799604148273095</v>
      </c>
      <c r="AW621" s="14">
        <v>0.39315872454363499</v>
      </c>
      <c r="AX621" s="14" t="s">
        <v>211</v>
      </c>
      <c r="AY621" s="14"/>
      <c r="AZ621" s="14" t="s">
        <v>211</v>
      </c>
      <c r="BA621" s="14">
        <v>0.521835855492911</v>
      </c>
      <c r="BB621" s="14" t="s">
        <v>211</v>
      </c>
      <c r="BC621" s="14"/>
      <c r="BD621" s="14">
        <v>0.53150468507229498</v>
      </c>
      <c r="BE621" s="14">
        <v>0.48826442202215697</v>
      </c>
      <c r="BF621" s="14"/>
      <c r="BG621" s="14">
        <v>0.50973322932526199</v>
      </c>
      <c r="BH621" s="14">
        <v>0.50979328659356604</v>
      </c>
      <c r="BI621" s="14"/>
      <c r="BJ621" s="14">
        <v>0.88600523566009604</v>
      </c>
      <c r="BK621" s="14">
        <v>0.44324364639900199</v>
      </c>
      <c r="BL621" s="14"/>
      <c r="BM621" s="14">
        <v>0.44323760958349401</v>
      </c>
      <c r="BN621" s="14">
        <v>0.53473029081203205</v>
      </c>
      <c r="BO621" s="14"/>
      <c r="BP621" s="14">
        <v>0.41798570764672299</v>
      </c>
      <c r="BQ621" s="14">
        <v>0.50512035288693302</v>
      </c>
      <c r="BR621" s="14"/>
      <c r="BS621" s="14">
        <v>0.53692052596905204</v>
      </c>
      <c r="BT621" s="14">
        <v>0.47307106296132001</v>
      </c>
      <c r="BU621" s="14"/>
      <c r="BV621" s="14">
        <v>0.37441198912718698</v>
      </c>
      <c r="BW621" s="14">
        <v>0.56387311614576296</v>
      </c>
      <c r="BX621" s="14"/>
      <c r="BY621" s="14">
        <v>0.62432904187606197</v>
      </c>
      <c r="BZ621" s="14">
        <v>0.45944412826606901</v>
      </c>
      <c r="CA621" s="14"/>
      <c r="CB621" s="14">
        <v>0.46534029615072098</v>
      </c>
      <c r="CC621" s="14">
        <v>0.50448811620467204</v>
      </c>
    </row>
    <row r="622" spans="2:81" x14ac:dyDescent="0.3">
      <c r="B622" t="s">
        <v>304</v>
      </c>
      <c r="C622" s="14">
        <v>0.37322138713839798</v>
      </c>
      <c r="D622" s="14">
        <v>0.33751379309992702</v>
      </c>
      <c r="E622" s="14">
        <v>0.42559602143965097</v>
      </c>
      <c r="F622" s="14"/>
      <c r="G622" s="14">
        <v>0.374444416282878</v>
      </c>
      <c r="H622" s="14">
        <v>0.329276159205042</v>
      </c>
      <c r="I622" s="14">
        <v>0.32164153460842299</v>
      </c>
      <c r="J622" s="14">
        <v>0.49926305584598302</v>
      </c>
      <c r="K622" s="14">
        <v>0.586273125474287</v>
      </c>
      <c r="L622" s="14">
        <v>0</v>
      </c>
      <c r="M622" s="14"/>
      <c r="N622" s="14">
        <v>0.35407392193001402</v>
      </c>
      <c r="O622" s="14">
        <v>0.55879209912190797</v>
      </c>
      <c r="P622" s="14">
        <v>0.26640570512949502</v>
      </c>
      <c r="Q622" s="14">
        <v>0.30358723148282202</v>
      </c>
      <c r="R622" s="14"/>
      <c r="S622" s="14">
        <v>0.59519768587819699</v>
      </c>
      <c r="T622" s="14">
        <v>0</v>
      </c>
      <c r="U622" s="14">
        <v>0.23173116003248001</v>
      </c>
      <c r="V622" s="14">
        <v>0.23550085885389299</v>
      </c>
      <c r="W622" s="14">
        <v>0.73159554666573701</v>
      </c>
      <c r="X622" s="14">
        <v>0.180384611248876</v>
      </c>
      <c r="Y622" s="14">
        <v>0.489378537978502</v>
      </c>
      <c r="Z622" s="14">
        <v>1</v>
      </c>
      <c r="AA622" s="14">
        <v>0.345729567964844</v>
      </c>
      <c r="AB622" s="14">
        <v>0.41970708779466998</v>
      </c>
      <c r="AC622" s="14">
        <v>0.65599810758368005</v>
      </c>
      <c r="AD622" s="14">
        <v>0</v>
      </c>
      <c r="AE622" s="14"/>
      <c r="AF622" s="14">
        <v>0.29615342194084399</v>
      </c>
      <c r="AG622" s="14">
        <v>0.41686457681151701</v>
      </c>
      <c r="AH622" s="14">
        <v>0.26574080138899098</v>
      </c>
      <c r="AI622" s="14">
        <v>0.38239832744943802</v>
      </c>
      <c r="AJ622" s="14">
        <v>0.58946111296584203</v>
      </c>
      <c r="AK622" s="14">
        <v>0.32627887610975698</v>
      </c>
      <c r="AL622" s="14"/>
      <c r="AM622" s="14">
        <v>0.31889698383180098</v>
      </c>
      <c r="AN622" s="14">
        <v>0.50087420210544498</v>
      </c>
      <c r="AO622" s="14">
        <v>0.45696905548448002</v>
      </c>
      <c r="AP622" s="14">
        <v>0.25932568177201198</v>
      </c>
      <c r="AQ622" s="14">
        <v>0.46429578713022301</v>
      </c>
      <c r="AR622" s="14"/>
      <c r="AS622" s="14">
        <v>0.37322138713839798</v>
      </c>
      <c r="AT622" s="14" t="s">
        <v>211</v>
      </c>
      <c r="AU622" s="14"/>
      <c r="AV622" s="14">
        <v>0.37474349926063599</v>
      </c>
      <c r="AW622" s="14">
        <v>0.366930636139081</v>
      </c>
      <c r="AX622" s="14" t="s">
        <v>211</v>
      </c>
      <c r="AY622" s="14"/>
      <c r="AZ622" s="14" t="s">
        <v>211</v>
      </c>
      <c r="BA622" s="14">
        <v>0.36818717133273599</v>
      </c>
      <c r="BB622" s="14" t="s">
        <v>211</v>
      </c>
      <c r="BC622" s="14"/>
      <c r="BD622" s="14">
        <v>0.40243124047435702</v>
      </c>
      <c r="BE622" s="14">
        <v>0.34429630699156499</v>
      </c>
      <c r="BF622" s="14"/>
      <c r="BG622" s="14">
        <v>0.42455371624585603</v>
      </c>
      <c r="BH622" s="14">
        <v>0.35667624066141501</v>
      </c>
      <c r="BI622" s="14"/>
      <c r="BJ622" s="14">
        <v>0.11399476433990401</v>
      </c>
      <c r="BK622" s="14">
        <v>0.41906515313982401</v>
      </c>
      <c r="BL622" s="14"/>
      <c r="BM622" s="14">
        <v>0.462667301378409</v>
      </c>
      <c r="BN622" s="14">
        <v>0.36074513678961301</v>
      </c>
      <c r="BO622" s="14"/>
      <c r="BP622" s="14">
        <v>0.48344490914357102</v>
      </c>
      <c r="BQ622" s="14">
        <v>0.36803237287650398</v>
      </c>
      <c r="BR622" s="14"/>
      <c r="BS622" s="14">
        <v>0.40488987659307801</v>
      </c>
      <c r="BT622" s="14">
        <v>0.33039186211376698</v>
      </c>
      <c r="BU622" s="14"/>
      <c r="BV622" s="14">
        <v>0.42974068905072399</v>
      </c>
      <c r="BW622" s="14">
        <v>0.40076828534165299</v>
      </c>
      <c r="BX622" s="14"/>
      <c r="BY622" s="14">
        <v>0.33019618675530998</v>
      </c>
      <c r="BZ622" s="14">
        <v>0.40721082036817302</v>
      </c>
      <c r="CA622" s="14"/>
      <c r="CB622" s="14">
        <v>0.41366715162752998</v>
      </c>
      <c r="CC622" s="14">
        <v>0.39649686374506699</v>
      </c>
    </row>
    <row r="623" spans="2:81" x14ac:dyDescent="0.3">
      <c r="B623" t="s">
        <v>106</v>
      </c>
      <c r="C623" s="14">
        <v>0.116999965237628</v>
      </c>
      <c r="D623" s="14">
        <v>8.3946773929971893E-2</v>
      </c>
      <c r="E623" s="14">
        <v>0.16548121562270801</v>
      </c>
      <c r="F623" s="14"/>
      <c r="G623" s="14">
        <v>0.23341537918906399</v>
      </c>
      <c r="H623" s="14">
        <v>0</v>
      </c>
      <c r="I623" s="14">
        <v>0</v>
      </c>
      <c r="J623" s="14">
        <v>0.22038613936107099</v>
      </c>
      <c r="K623" s="14">
        <v>0</v>
      </c>
      <c r="L623" s="14">
        <v>1</v>
      </c>
      <c r="M623" s="14"/>
      <c r="N623" s="14">
        <v>0.16383063988785801</v>
      </c>
      <c r="O623" s="14">
        <v>0.207975575881712</v>
      </c>
      <c r="P623" s="14">
        <v>8.4827623453077899E-2</v>
      </c>
      <c r="Q623" s="14">
        <v>0</v>
      </c>
      <c r="R623" s="14"/>
      <c r="S623" s="14">
        <v>0.15509637007806501</v>
      </c>
      <c r="T623" s="14">
        <v>0.16392626959864301</v>
      </c>
      <c r="U623" s="14">
        <v>0</v>
      </c>
      <c r="V623" s="14">
        <v>0.33310914129920899</v>
      </c>
      <c r="W623" s="14">
        <v>0</v>
      </c>
      <c r="X623" s="14">
        <v>0.20211050052650001</v>
      </c>
      <c r="Y623" s="14">
        <v>0.51062146202149805</v>
      </c>
      <c r="Z623" s="14">
        <v>0</v>
      </c>
      <c r="AA623" s="14">
        <v>0</v>
      </c>
      <c r="AB623" s="14">
        <v>0</v>
      </c>
      <c r="AC623" s="14">
        <v>0</v>
      </c>
      <c r="AD623" s="14">
        <v>0</v>
      </c>
      <c r="AE623" s="14"/>
      <c r="AF623" s="14">
        <v>3.45643479430865E-2</v>
      </c>
      <c r="AG623" s="14">
        <v>0.142786428907342</v>
      </c>
      <c r="AH623" s="14">
        <v>0.27880561191539699</v>
      </c>
      <c r="AI623" s="14">
        <v>0.27907740124877001</v>
      </c>
      <c r="AJ623" s="14">
        <v>0</v>
      </c>
      <c r="AK623" s="14">
        <v>0.32905003546495798</v>
      </c>
      <c r="AL623" s="14"/>
      <c r="AM623" s="14">
        <v>9.7449515193833894E-2</v>
      </c>
      <c r="AN623" s="14">
        <v>0.18984062800840501</v>
      </c>
      <c r="AO623" s="14">
        <v>0.166400800346302</v>
      </c>
      <c r="AP623" s="14">
        <v>9.0596591513378497E-2</v>
      </c>
      <c r="AQ623" s="14">
        <v>0</v>
      </c>
      <c r="AR623" s="14"/>
      <c r="AS623" s="14">
        <v>0.116999965237628</v>
      </c>
      <c r="AT623" s="14" t="s">
        <v>211</v>
      </c>
      <c r="AU623" s="14"/>
      <c r="AV623" s="14">
        <v>8.7260459256633102E-2</v>
      </c>
      <c r="AW623" s="14">
        <v>0.23991063931728401</v>
      </c>
      <c r="AX623" s="14" t="s">
        <v>211</v>
      </c>
      <c r="AY623" s="14"/>
      <c r="AZ623" s="14" t="s">
        <v>211</v>
      </c>
      <c r="BA623" s="14">
        <v>0.109976973174353</v>
      </c>
      <c r="BB623" s="14" t="s">
        <v>211</v>
      </c>
      <c r="BC623" s="14"/>
      <c r="BD623" s="14">
        <v>6.6064074453347998E-2</v>
      </c>
      <c r="BE623" s="14">
        <v>0.16743927098627701</v>
      </c>
      <c r="BF623" s="14"/>
      <c r="BG623" s="14">
        <v>6.5713054428881701E-2</v>
      </c>
      <c r="BH623" s="14">
        <v>0.133530472745019</v>
      </c>
      <c r="BI623" s="14"/>
      <c r="BJ623" s="14">
        <v>0</v>
      </c>
      <c r="BK623" s="14">
        <v>0.137691200461173</v>
      </c>
      <c r="BL623" s="14"/>
      <c r="BM623" s="14">
        <v>9.4095089038096602E-2</v>
      </c>
      <c r="BN623" s="14">
        <v>0.104524572398356</v>
      </c>
      <c r="BO623" s="14"/>
      <c r="BP623" s="14">
        <v>9.8569383209705902E-2</v>
      </c>
      <c r="BQ623" s="14">
        <v>0.126847274236563</v>
      </c>
      <c r="BR623" s="14"/>
      <c r="BS623" s="14">
        <v>5.8189597437870499E-2</v>
      </c>
      <c r="BT623" s="14">
        <v>0.19653707492491301</v>
      </c>
      <c r="BU623" s="14"/>
      <c r="BV623" s="14">
        <v>0.195847321822088</v>
      </c>
      <c r="BW623" s="14">
        <v>3.5358598512584397E-2</v>
      </c>
      <c r="BX623" s="14"/>
      <c r="BY623" s="14">
        <v>4.5474771368627799E-2</v>
      </c>
      <c r="BZ623" s="14">
        <v>0.133345051365758</v>
      </c>
      <c r="CA623" s="14"/>
      <c r="CB623" s="14">
        <v>0.120992552221749</v>
      </c>
      <c r="CC623" s="14">
        <v>9.9015020050260805E-2</v>
      </c>
    </row>
    <row r="624" spans="2:81" x14ac:dyDescent="0.3">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c r="BB624" s="14"/>
      <c r="BC624" s="14"/>
      <c r="BD624" s="14"/>
      <c r="BE624" s="14"/>
      <c r="BF624" s="14"/>
      <c r="BG624" s="14"/>
      <c r="BH624" s="14"/>
      <c r="BI624" s="14"/>
      <c r="BJ624" s="14"/>
      <c r="BK624" s="14"/>
      <c r="BL624" s="14"/>
      <c r="BM624" s="14"/>
      <c r="BN624" s="14"/>
      <c r="BO624" s="14"/>
      <c r="BP624" s="14"/>
      <c r="BQ624" s="14"/>
      <c r="BR624" s="14"/>
      <c r="BS624" s="14"/>
      <c r="BT624" s="14"/>
      <c r="BU624" s="14"/>
      <c r="BV624" s="14"/>
      <c r="BW624" s="14"/>
      <c r="BX624" s="14"/>
      <c r="BY624" s="14"/>
      <c r="BZ624" s="14"/>
      <c r="CA624" s="14"/>
      <c r="CB624" s="14"/>
      <c r="CC624" s="14"/>
    </row>
    <row r="625" spans="2:81" x14ac:dyDescent="0.3">
      <c r="B625" s="6" t="s">
        <v>335</v>
      </c>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c r="BB625" s="14"/>
      <c r="BC625" s="14"/>
      <c r="BD625" s="14"/>
      <c r="BE625" s="14"/>
      <c r="BF625" s="14"/>
      <c r="BG625" s="14"/>
      <c r="BH625" s="14"/>
      <c r="BI625" s="14"/>
      <c r="BJ625" s="14"/>
      <c r="BK625" s="14"/>
      <c r="BL625" s="14"/>
      <c r="BM625" s="14"/>
      <c r="BN625" s="14"/>
      <c r="BO625" s="14"/>
      <c r="BP625" s="14"/>
      <c r="BQ625" s="14"/>
      <c r="BR625" s="14"/>
      <c r="BS625" s="14"/>
      <c r="BT625" s="14"/>
      <c r="BU625" s="14"/>
      <c r="BV625" s="14"/>
      <c r="BW625" s="14"/>
      <c r="BX625" s="14"/>
      <c r="BY625" s="14"/>
      <c r="BZ625" s="14"/>
      <c r="CA625" s="14"/>
      <c r="CB625" s="14"/>
      <c r="CC625" s="14"/>
    </row>
    <row r="626" spans="2:81" x14ac:dyDescent="0.3">
      <c r="B626" s="24" t="s">
        <v>326</v>
      </c>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c r="BB626" s="14"/>
      <c r="BC626" s="14"/>
      <c r="BD626" s="14"/>
      <c r="BE626" s="14"/>
      <c r="BF626" s="14"/>
      <c r="BG626" s="14"/>
      <c r="BH626" s="14"/>
      <c r="BI626" s="14"/>
      <c r="BJ626" s="14"/>
      <c r="BK626" s="14"/>
      <c r="BL626" s="14"/>
      <c r="BM626" s="14"/>
      <c r="BN626" s="14"/>
      <c r="BO626" s="14"/>
      <c r="BP626" s="14"/>
      <c r="BQ626" s="14"/>
      <c r="BR626" s="14"/>
      <c r="BS626" s="14"/>
      <c r="BT626" s="14"/>
      <c r="BU626" s="14"/>
      <c r="BV626" s="14"/>
      <c r="BW626" s="14"/>
      <c r="BX626" s="14"/>
      <c r="BY626" s="14"/>
      <c r="BZ626" s="14"/>
      <c r="CA626" s="14"/>
      <c r="CB626" s="14"/>
      <c r="CC626" s="14"/>
    </row>
    <row r="627" spans="2:81" x14ac:dyDescent="0.3">
      <c r="B627" t="s">
        <v>303</v>
      </c>
      <c r="C627" s="14">
        <v>0.21105468622225401</v>
      </c>
      <c r="D627" s="14">
        <v>0.20198549686414899</v>
      </c>
      <c r="E627" s="14">
        <v>0.22435705197469999</v>
      </c>
      <c r="F627" s="14"/>
      <c r="G627" s="14">
        <v>0.25071205177316902</v>
      </c>
      <c r="H627" s="14">
        <v>0.178837577071393</v>
      </c>
      <c r="I627" s="14">
        <v>0.27442987626356902</v>
      </c>
      <c r="J627" s="14">
        <v>0</v>
      </c>
      <c r="K627" s="14">
        <v>0.17810877968253599</v>
      </c>
      <c r="L627" s="14">
        <v>0</v>
      </c>
      <c r="M627" s="14"/>
      <c r="N627" s="14">
        <v>0.20488423228306499</v>
      </c>
      <c r="O627" s="14">
        <v>6.6771012253105597E-2</v>
      </c>
      <c r="P627" s="14">
        <v>0.46358474464707899</v>
      </c>
      <c r="Q627" s="14">
        <v>0.15836822174238399</v>
      </c>
      <c r="R627" s="14"/>
      <c r="S627" s="14">
        <v>8.1225395614468801E-2</v>
      </c>
      <c r="T627" s="14">
        <v>0.52905350185224598</v>
      </c>
      <c r="U627" s="14">
        <v>0.76826883996751905</v>
      </c>
      <c r="V627" s="14">
        <v>0.33310914129920899</v>
      </c>
      <c r="W627" s="14">
        <v>0</v>
      </c>
      <c r="X627" s="14">
        <v>0.20773666529755799</v>
      </c>
      <c r="Y627" s="14">
        <v>0</v>
      </c>
      <c r="Z627" s="14">
        <v>0</v>
      </c>
      <c r="AA627" s="14">
        <v>0</v>
      </c>
      <c r="AB627" s="14">
        <v>0.166168210283337</v>
      </c>
      <c r="AC627" s="14">
        <v>0.326746570535209</v>
      </c>
      <c r="AD627" s="14">
        <v>0</v>
      </c>
      <c r="AE627" s="14"/>
      <c r="AF627" s="14">
        <v>0.16065030168205</v>
      </c>
      <c r="AG627" s="14">
        <v>0.118637545593512</v>
      </c>
      <c r="AH627" s="14">
        <v>0</v>
      </c>
      <c r="AI627" s="14">
        <v>0.61377690377504202</v>
      </c>
      <c r="AJ627" s="14">
        <v>0</v>
      </c>
      <c r="AK627" s="14">
        <v>0.34467108842528499</v>
      </c>
      <c r="AL627" s="14"/>
      <c r="AM627" s="14">
        <v>0.20732818708419501</v>
      </c>
      <c r="AN627" s="14">
        <v>0.21057607523885299</v>
      </c>
      <c r="AO627" s="14">
        <v>0.161264313723708</v>
      </c>
      <c r="AP627" s="14">
        <v>0.38573285987605999</v>
      </c>
      <c r="AQ627" s="14">
        <v>0</v>
      </c>
      <c r="AR627" s="14"/>
      <c r="AS627" s="14">
        <v>0.21105468622225401</v>
      </c>
      <c r="AT627" s="14" t="s">
        <v>211</v>
      </c>
      <c r="AU627" s="14"/>
      <c r="AV627" s="14">
        <v>0.223965875013036</v>
      </c>
      <c r="AW627" s="14">
        <v>0.15769391693245099</v>
      </c>
      <c r="AX627" s="14" t="s">
        <v>211</v>
      </c>
      <c r="AY627" s="14"/>
      <c r="AZ627" s="14" t="s">
        <v>211</v>
      </c>
      <c r="BA627" s="14">
        <v>0.229853482408506</v>
      </c>
      <c r="BB627" s="14" t="s">
        <v>211</v>
      </c>
      <c r="BC627" s="14"/>
      <c r="BD627" s="14">
        <v>0.17759802877872399</v>
      </c>
      <c r="BE627" s="14">
        <v>0.24418516746325</v>
      </c>
      <c r="BF627" s="14"/>
      <c r="BG627" s="14">
        <v>0.14728548187243301</v>
      </c>
      <c r="BH627" s="14">
        <v>0.23160841610425101</v>
      </c>
      <c r="BI627" s="14"/>
      <c r="BJ627" s="14">
        <v>0.238904671852918</v>
      </c>
      <c r="BK627" s="14">
        <v>0.20612946592423101</v>
      </c>
      <c r="BL627" s="14"/>
      <c r="BM627" s="14">
        <v>8.0887858969885595E-2</v>
      </c>
      <c r="BN627" s="14">
        <v>0.24421960841571599</v>
      </c>
      <c r="BO627" s="14"/>
      <c r="BP627" s="14">
        <v>0.21863457931214</v>
      </c>
      <c r="BQ627" s="14">
        <v>0.219976914637589</v>
      </c>
      <c r="BR627" s="14"/>
      <c r="BS627" s="14">
        <v>0.16201112731248599</v>
      </c>
      <c r="BT627" s="14">
        <v>0.27738283668957903</v>
      </c>
      <c r="BU627" s="14"/>
      <c r="BV627" s="14">
        <v>0</v>
      </c>
      <c r="BW627" s="14">
        <v>0.18888122043731401</v>
      </c>
      <c r="BX627" s="14"/>
      <c r="BY627" s="14">
        <v>0.31455106090787699</v>
      </c>
      <c r="BZ627" s="14">
        <v>0.15891210327319399</v>
      </c>
      <c r="CA627" s="14"/>
      <c r="CB627" s="14">
        <v>0.20925703147747901</v>
      </c>
      <c r="CC627" s="14">
        <v>0.16922592889110399</v>
      </c>
    </row>
    <row r="628" spans="2:81" x14ac:dyDescent="0.3">
      <c r="B628" t="s">
        <v>304</v>
      </c>
      <c r="C628" s="14">
        <v>0.64331375721190698</v>
      </c>
      <c r="D628" s="14">
        <v>0.67249068510841303</v>
      </c>
      <c r="E628" s="14">
        <v>0.60051807271501401</v>
      </c>
      <c r="F628" s="14"/>
      <c r="G628" s="14">
        <v>0.53685042996379695</v>
      </c>
      <c r="H628" s="14">
        <v>0.82116242292860697</v>
      </c>
      <c r="I628" s="14">
        <v>0.51605896032037302</v>
      </c>
      <c r="J628" s="14">
        <v>0.77961386063892901</v>
      </c>
      <c r="K628" s="14">
        <v>0.82189122031746398</v>
      </c>
      <c r="L628" s="14">
        <v>1</v>
      </c>
      <c r="M628" s="14"/>
      <c r="N628" s="14">
        <v>0.79511576771693504</v>
      </c>
      <c r="O628" s="14">
        <v>0.64615781604171696</v>
      </c>
      <c r="P628" s="14">
        <v>0.45158763189984402</v>
      </c>
      <c r="Q628" s="14">
        <v>0.60863447232371704</v>
      </c>
      <c r="R628" s="14"/>
      <c r="S628" s="14">
        <v>0.83925624837137203</v>
      </c>
      <c r="T628" s="14">
        <v>0.30702022854911099</v>
      </c>
      <c r="U628" s="14">
        <v>0.23173116003248001</v>
      </c>
      <c r="V628" s="14">
        <v>0.46228314087621403</v>
      </c>
      <c r="W628" s="14">
        <v>1</v>
      </c>
      <c r="X628" s="14">
        <v>0.58242908404030402</v>
      </c>
      <c r="Y628" s="14">
        <v>0.489378537978502</v>
      </c>
      <c r="Z628" s="14">
        <v>1</v>
      </c>
      <c r="AA628" s="14">
        <v>0.71267138087655402</v>
      </c>
      <c r="AB628" s="14">
        <v>0.83383178971666305</v>
      </c>
      <c r="AC628" s="14">
        <v>0.34400189241632001</v>
      </c>
      <c r="AD628" s="14">
        <v>1</v>
      </c>
      <c r="AE628" s="14"/>
      <c r="AF628" s="14">
        <v>0.67600909567332201</v>
      </c>
      <c r="AG628" s="14">
        <v>0.73857602549914603</v>
      </c>
      <c r="AH628" s="14">
        <v>1</v>
      </c>
      <c r="AI628" s="14">
        <v>0.28764746049969903</v>
      </c>
      <c r="AJ628" s="14">
        <v>0.58946111296584203</v>
      </c>
      <c r="AK628" s="14">
        <v>0.32627887610975698</v>
      </c>
      <c r="AL628" s="14"/>
      <c r="AM628" s="14">
        <v>0.69522229772197097</v>
      </c>
      <c r="AN628" s="14">
        <v>0.59958329675274202</v>
      </c>
      <c r="AO628" s="14">
        <v>0.58639861213257505</v>
      </c>
      <c r="AP628" s="14">
        <v>0.50753330851231404</v>
      </c>
      <c r="AQ628" s="14">
        <v>1</v>
      </c>
      <c r="AR628" s="14"/>
      <c r="AS628" s="14">
        <v>0.64331375721190698</v>
      </c>
      <c r="AT628" s="14" t="s">
        <v>211</v>
      </c>
      <c r="AU628" s="14"/>
      <c r="AV628" s="14">
        <v>0.64335065688298798</v>
      </c>
      <c r="AW628" s="14">
        <v>0.64316125422652304</v>
      </c>
      <c r="AX628" s="14" t="s">
        <v>211</v>
      </c>
      <c r="AY628" s="14"/>
      <c r="AZ628" s="14" t="s">
        <v>211</v>
      </c>
      <c r="BA628" s="14">
        <v>0.61154345113326203</v>
      </c>
      <c r="BB628" s="14" t="s">
        <v>211</v>
      </c>
      <c r="BC628" s="14"/>
      <c r="BD628" s="14">
        <v>0.66905841228511398</v>
      </c>
      <c r="BE628" s="14">
        <v>0.61782009235915103</v>
      </c>
      <c r="BF628" s="14"/>
      <c r="BG628" s="14">
        <v>0.77096276098261696</v>
      </c>
      <c r="BH628" s="14">
        <v>0.60217065106906698</v>
      </c>
      <c r="BI628" s="14"/>
      <c r="BJ628" s="14">
        <v>0.36552432580801297</v>
      </c>
      <c r="BK628" s="14">
        <v>0.69244032281488699</v>
      </c>
      <c r="BL628" s="14"/>
      <c r="BM628" s="14">
        <v>0.71375668643991697</v>
      </c>
      <c r="BN628" s="14">
        <v>0.62054048822455798</v>
      </c>
      <c r="BO628" s="14"/>
      <c r="BP628" s="14">
        <v>0.68279603747815398</v>
      </c>
      <c r="BQ628" s="14">
        <v>0.66696275933186899</v>
      </c>
      <c r="BR628" s="14"/>
      <c r="BS628" s="14">
        <v>0.70426379348666901</v>
      </c>
      <c r="BT628" s="14">
        <v>0.56088288826825605</v>
      </c>
      <c r="BU628" s="14"/>
      <c r="BV628" s="14">
        <v>1</v>
      </c>
      <c r="BW628" s="14">
        <v>0.65521494393407398</v>
      </c>
      <c r="BX628" s="14"/>
      <c r="BY628" s="14">
        <v>0.51668540353784198</v>
      </c>
      <c r="BZ628" s="14">
        <v>0.73119183943511901</v>
      </c>
      <c r="CA628" s="14"/>
      <c r="CB628" s="14">
        <v>0.748006015620166</v>
      </c>
      <c r="CC628" s="14">
        <v>0.65760814309032001</v>
      </c>
    </row>
    <row r="629" spans="2:81" x14ac:dyDescent="0.3">
      <c r="B629" t="s">
        <v>106</v>
      </c>
      <c r="C629" s="14">
        <v>0.14563155656583901</v>
      </c>
      <c r="D629" s="14">
        <v>0.12552381802743801</v>
      </c>
      <c r="E629" s="14">
        <v>0.175124875310286</v>
      </c>
      <c r="F629" s="14"/>
      <c r="G629" s="14">
        <v>0.212437518263034</v>
      </c>
      <c r="H629" s="14">
        <v>0</v>
      </c>
      <c r="I629" s="14">
        <v>0.20951116341605799</v>
      </c>
      <c r="J629" s="14">
        <v>0.22038613936107099</v>
      </c>
      <c r="K629" s="14">
        <v>0</v>
      </c>
      <c r="L629" s="14">
        <v>0</v>
      </c>
      <c r="M629" s="14"/>
      <c r="N629" s="14">
        <v>0</v>
      </c>
      <c r="O629" s="14">
        <v>0.28707117170517699</v>
      </c>
      <c r="P629" s="14">
        <v>8.4827623453077899E-2</v>
      </c>
      <c r="Q629" s="14">
        <v>0.232997305933899</v>
      </c>
      <c r="R629" s="14"/>
      <c r="S629" s="14">
        <v>7.9518356014159505E-2</v>
      </c>
      <c r="T629" s="14">
        <v>0.16392626959864301</v>
      </c>
      <c r="U629" s="14">
        <v>0</v>
      </c>
      <c r="V629" s="14">
        <v>0.20460771782457701</v>
      </c>
      <c r="W629" s="14">
        <v>0</v>
      </c>
      <c r="X629" s="14">
        <v>0.20983425066213801</v>
      </c>
      <c r="Y629" s="14">
        <v>0.51062146202149805</v>
      </c>
      <c r="Z629" s="14">
        <v>0</v>
      </c>
      <c r="AA629" s="14">
        <v>0.28732861912344598</v>
      </c>
      <c r="AB629" s="14">
        <v>0</v>
      </c>
      <c r="AC629" s="14">
        <v>0.32925153704847099</v>
      </c>
      <c r="AD629" s="14">
        <v>0</v>
      </c>
      <c r="AE629" s="14"/>
      <c r="AF629" s="14">
        <v>0.16334060264462799</v>
      </c>
      <c r="AG629" s="14">
        <v>0.142786428907342</v>
      </c>
      <c r="AH629" s="14">
        <v>0</v>
      </c>
      <c r="AI629" s="14">
        <v>9.8575635725259195E-2</v>
      </c>
      <c r="AJ629" s="14">
        <v>0.41053888703415697</v>
      </c>
      <c r="AK629" s="14">
        <v>0.32905003546495798</v>
      </c>
      <c r="AL629" s="14"/>
      <c r="AM629" s="14">
        <v>9.7449515193833894E-2</v>
      </c>
      <c r="AN629" s="14">
        <v>0.18984062800840501</v>
      </c>
      <c r="AO629" s="14">
        <v>0.25233707414371598</v>
      </c>
      <c r="AP629" s="14">
        <v>0.106733831611626</v>
      </c>
      <c r="AQ629" s="14">
        <v>0</v>
      </c>
      <c r="AR629" s="14"/>
      <c r="AS629" s="14">
        <v>0.14563155656583901</v>
      </c>
      <c r="AT629" s="14" t="s">
        <v>211</v>
      </c>
      <c r="AU629" s="14"/>
      <c r="AV629" s="14">
        <v>0.13268346810397599</v>
      </c>
      <c r="AW629" s="14">
        <v>0.19914482884102599</v>
      </c>
      <c r="AX629" s="14" t="s">
        <v>211</v>
      </c>
      <c r="AY629" s="14"/>
      <c r="AZ629" s="14" t="s">
        <v>211</v>
      </c>
      <c r="BA629" s="14">
        <v>0.158603066458231</v>
      </c>
      <c r="BB629" s="14" t="s">
        <v>211</v>
      </c>
      <c r="BC629" s="14"/>
      <c r="BD629" s="14">
        <v>0.153343558936162</v>
      </c>
      <c r="BE629" s="14">
        <v>0.137994740177598</v>
      </c>
      <c r="BF629" s="14"/>
      <c r="BG629" s="14">
        <v>8.1751757144950102E-2</v>
      </c>
      <c r="BH629" s="14">
        <v>0.16622093282668199</v>
      </c>
      <c r="BI629" s="14"/>
      <c r="BJ629" s="14">
        <v>0.395571002339069</v>
      </c>
      <c r="BK629" s="14">
        <v>0.101430211260882</v>
      </c>
      <c r="BL629" s="14"/>
      <c r="BM629" s="14">
        <v>0.20535545459019799</v>
      </c>
      <c r="BN629" s="14">
        <v>0.13523990335972599</v>
      </c>
      <c r="BO629" s="14"/>
      <c r="BP629" s="14">
        <v>9.8569383209705902E-2</v>
      </c>
      <c r="BQ629" s="14">
        <v>0.113060326030543</v>
      </c>
      <c r="BR629" s="14"/>
      <c r="BS629" s="14">
        <v>0.133725079200845</v>
      </c>
      <c r="BT629" s="14">
        <v>0.161734275042165</v>
      </c>
      <c r="BU629" s="14"/>
      <c r="BV629" s="14">
        <v>0</v>
      </c>
      <c r="BW629" s="14">
        <v>0.15590383562861199</v>
      </c>
      <c r="BX629" s="14"/>
      <c r="BY629" s="14">
        <v>0.168763535554281</v>
      </c>
      <c r="BZ629" s="14">
        <v>0.109896057291687</v>
      </c>
      <c r="CA629" s="14"/>
      <c r="CB629" s="14">
        <v>4.2736952902355803E-2</v>
      </c>
      <c r="CC629" s="14">
        <v>0.173165928018576</v>
      </c>
    </row>
    <row r="630" spans="2:81" x14ac:dyDescent="0.3">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c r="AY630" s="14"/>
      <c r="AZ630" s="14"/>
      <c r="BA630" s="14"/>
      <c r="BB630" s="14"/>
      <c r="BC630" s="14"/>
      <c r="BD630" s="14"/>
      <c r="BE630" s="14"/>
      <c r="BF630" s="14"/>
      <c r="BG630" s="14"/>
      <c r="BH630" s="14"/>
      <c r="BI630" s="14"/>
      <c r="BJ630" s="14"/>
      <c r="BK630" s="14"/>
      <c r="BL630" s="14"/>
      <c r="BM630" s="14"/>
      <c r="BN630" s="14"/>
      <c r="BO630" s="14"/>
      <c r="BP630" s="14"/>
      <c r="BQ630" s="14"/>
      <c r="BR630" s="14"/>
      <c r="BS630" s="14"/>
      <c r="BT630" s="14"/>
      <c r="BU630" s="14"/>
      <c r="BV630" s="14"/>
      <c r="BW630" s="14"/>
      <c r="BX630" s="14"/>
      <c r="BY630" s="14"/>
      <c r="BZ630" s="14"/>
      <c r="CA630" s="14"/>
      <c r="CB630" s="14"/>
      <c r="CC630" s="14"/>
    </row>
    <row r="631" spans="2:81" x14ac:dyDescent="0.3">
      <c r="B631" s="6" t="s">
        <v>336</v>
      </c>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c r="AY631" s="14"/>
      <c r="AZ631" s="14"/>
      <c r="BA631" s="14"/>
      <c r="BB631" s="14"/>
      <c r="BC631" s="14"/>
      <c r="BD631" s="14"/>
      <c r="BE631" s="14"/>
      <c r="BF631" s="14"/>
      <c r="BG631" s="14"/>
      <c r="BH631" s="14"/>
      <c r="BI631" s="14"/>
      <c r="BJ631" s="14"/>
      <c r="BK631" s="14"/>
      <c r="BL631" s="14"/>
      <c r="BM631" s="14"/>
      <c r="BN631" s="14"/>
      <c r="BO631" s="14"/>
      <c r="BP631" s="14"/>
      <c r="BQ631" s="14"/>
      <c r="BR631" s="14"/>
      <c r="BS631" s="14"/>
      <c r="BT631" s="14"/>
      <c r="BU631" s="14"/>
      <c r="BV631" s="14"/>
      <c r="BW631" s="14"/>
      <c r="BX631" s="14"/>
      <c r="BY631" s="14"/>
      <c r="BZ631" s="14"/>
      <c r="CA631" s="14"/>
      <c r="CB631" s="14"/>
      <c r="CC631" s="14"/>
    </row>
    <row r="632" spans="2:81" x14ac:dyDescent="0.3">
      <c r="B632" s="24" t="s">
        <v>326</v>
      </c>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c r="BB632" s="14"/>
      <c r="BC632" s="14"/>
      <c r="BD632" s="14"/>
      <c r="BE632" s="14"/>
      <c r="BF632" s="14"/>
      <c r="BG632" s="14"/>
      <c r="BH632" s="14"/>
      <c r="BI632" s="14"/>
      <c r="BJ632" s="14"/>
      <c r="BK632" s="14"/>
      <c r="BL632" s="14"/>
      <c r="BM632" s="14"/>
      <c r="BN632" s="14"/>
      <c r="BO632" s="14"/>
      <c r="BP632" s="14"/>
      <c r="BQ632" s="14"/>
      <c r="BR632" s="14"/>
      <c r="BS632" s="14"/>
      <c r="BT632" s="14"/>
      <c r="BU632" s="14"/>
      <c r="BV632" s="14"/>
      <c r="BW632" s="14"/>
      <c r="BX632" s="14"/>
      <c r="BY632" s="14"/>
      <c r="BZ632" s="14"/>
      <c r="CA632" s="14"/>
      <c r="CB632" s="14"/>
      <c r="CC632" s="14"/>
    </row>
    <row r="633" spans="2:81" x14ac:dyDescent="0.3">
      <c r="B633" t="s">
        <v>303</v>
      </c>
      <c r="C633" s="14">
        <v>0.256102856708815</v>
      </c>
      <c r="D633" s="14">
        <v>0.18086089840660499</v>
      </c>
      <c r="E633" s="14">
        <v>0.36646509634732499</v>
      </c>
      <c r="F633" s="14"/>
      <c r="G633" s="14">
        <v>0.32012056745059803</v>
      </c>
      <c r="H633" s="14">
        <v>8.9418788535696694E-2</v>
      </c>
      <c r="I633" s="14">
        <v>0.281241673028442</v>
      </c>
      <c r="J633" s="14">
        <v>0.22038613936107099</v>
      </c>
      <c r="K633" s="14">
        <v>0.18890945401178899</v>
      </c>
      <c r="L633" s="14">
        <v>1</v>
      </c>
      <c r="M633" s="14"/>
      <c r="N633" s="14">
        <v>0.10751647107999</v>
      </c>
      <c r="O633" s="14">
        <v>0.14301130852486599</v>
      </c>
      <c r="P633" s="14">
        <v>0.54138819633512203</v>
      </c>
      <c r="Q633" s="14">
        <v>0.31845722640323199</v>
      </c>
      <c r="R633" s="14"/>
      <c r="S633" s="14">
        <v>0.15903671202831901</v>
      </c>
      <c r="T633" s="14">
        <v>0.35076312288871497</v>
      </c>
      <c r="U633" s="14">
        <v>0.76826883996751905</v>
      </c>
      <c r="V633" s="14">
        <v>0.22678228202232101</v>
      </c>
      <c r="W633" s="14">
        <v>0</v>
      </c>
      <c r="X633" s="14">
        <v>0.61968141648619601</v>
      </c>
      <c r="Y633" s="14">
        <v>0.51062146202149805</v>
      </c>
      <c r="Z633" s="14">
        <v>0</v>
      </c>
      <c r="AA633" s="14">
        <v>9.8628268122759696E-2</v>
      </c>
      <c r="AB633" s="14">
        <v>0.196193460336787</v>
      </c>
      <c r="AC633" s="14">
        <v>0</v>
      </c>
      <c r="AD633" s="14">
        <v>0</v>
      </c>
      <c r="AE633" s="14"/>
      <c r="AF633" s="14">
        <v>0.245773700486419</v>
      </c>
      <c r="AG633" s="14">
        <v>0.28286081832374299</v>
      </c>
      <c r="AH633" s="14">
        <v>0.47584288182079099</v>
      </c>
      <c r="AI633" s="14">
        <v>0.237384251980468</v>
      </c>
      <c r="AJ633" s="14">
        <v>0</v>
      </c>
      <c r="AK633" s="14">
        <v>0.67372112389024297</v>
      </c>
      <c r="AL633" s="14"/>
      <c r="AM633" s="14">
        <v>0.33246860579617898</v>
      </c>
      <c r="AN633" s="14">
        <v>0.40083111990724302</v>
      </c>
      <c r="AO633" s="14">
        <v>0.18926151283804801</v>
      </c>
      <c r="AP633" s="14">
        <v>0.103212934167263</v>
      </c>
      <c r="AQ633" s="14">
        <v>0.23243870839341901</v>
      </c>
      <c r="AR633" s="14"/>
      <c r="AS633" s="14">
        <v>0.256102856708815</v>
      </c>
      <c r="AT633" s="14" t="s">
        <v>211</v>
      </c>
      <c r="AU633" s="14"/>
      <c r="AV633" s="14">
        <v>0.29332103624226602</v>
      </c>
      <c r="AW633" s="14">
        <v>0.102283504854166</v>
      </c>
      <c r="AX633" s="14" t="s">
        <v>211</v>
      </c>
      <c r="AY633" s="14"/>
      <c r="AZ633" s="14" t="s">
        <v>211</v>
      </c>
      <c r="BA633" s="14">
        <v>0.26056038580635998</v>
      </c>
      <c r="BB633" s="14" t="s">
        <v>211</v>
      </c>
      <c r="BC633" s="14"/>
      <c r="BD633" s="14">
        <v>0.25397596594442901</v>
      </c>
      <c r="BE633" s="14">
        <v>0.25820901195430002</v>
      </c>
      <c r="BF633" s="14"/>
      <c r="BG633" s="14">
        <v>0.22331216119960601</v>
      </c>
      <c r="BH633" s="14">
        <v>0.26667176853719199</v>
      </c>
      <c r="BI633" s="14"/>
      <c r="BJ633" s="14">
        <v>0.37151025161420098</v>
      </c>
      <c r="BK633" s="14">
        <v>0.235693264708732</v>
      </c>
      <c r="BL633" s="14"/>
      <c r="BM633" s="14">
        <v>0.30085909468763999</v>
      </c>
      <c r="BN633" s="14">
        <v>0.25124025935599198</v>
      </c>
      <c r="BO633" s="14"/>
      <c r="BP633" s="14">
        <v>0.41724887448186498</v>
      </c>
      <c r="BQ633" s="14">
        <v>0.23402431054607301</v>
      </c>
      <c r="BR633" s="14"/>
      <c r="BS633" s="14">
        <v>0.316099139984657</v>
      </c>
      <c r="BT633" s="14">
        <v>0.174961875241263</v>
      </c>
      <c r="BU633" s="14"/>
      <c r="BV633" s="14">
        <v>0.20605803491872901</v>
      </c>
      <c r="BW633" s="14">
        <v>0.334349829241187</v>
      </c>
      <c r="BX633" s="14"/>
      <c r="BY633" s="14">
        <v>0.40932421086842202</v>
      </c>
      <c r="BZ633" s="14">
        <v>0.15069166878659401</v>
      </c>
      <c r="CA633" s="14"/>
      <c r="CB633" s="14">
        <v>0.14709736477118501</v>
      </c>
      <c r="CC633" s="14">
        <v>0.26499206108074003</v>
      </c>
    </row>
    <row r="634" spans="2:81" x14ac:dyDescent="0.3">
      <c r="B634" t="s">
        <v>304</v>
      </c>
      <c r="C634" s="14">
        <v>0.64521171025201396</v>
      </c>
      <c r="D634" s="14">
        <v>0.68138937489860996</v>
      </c>
      <c r="E634" s="14">
        <v>0.59214759303096998</v>
      </c>
      <c r="F634" s="14"/>
      <c r="G634" s="14">
        <v>0.44046829735501603</v>
      </c>
      <c r="H634" s="14">
        <v>0.91058121146430304</v>
      </c>
      <c r="I634" s="14">
        <v>0.65690923030182802</v>
      </c>
      <c r="J634" s="14">
        <v>0.77961386063892901</v>
      </c>
      <c r="K634" s="14">
        <v>0.81109054598821095</v>
      </c>
      <c r="L634" s="14">
        <v>0</v>
      </c>
      <c r="M634" s="14"/>
      <c r="N634" s="14">
        <v>0.67698793559280401</v>
      </c>
      <c r="O634" s="14">
        <v>0.72023945673774603</v>
      </c>
      <c r="P634" s="14">
        <v>0.45861180366487803</v>
      </c>
      <c r="Q634" s="14">
        <v>0.68154277359676796</v>
      </c>
      <c r="R634" s="14"/>
      <c r="S634" s="14">
        <v>0.67612579189921995</v>
      </c>
      <c r="T634" s="14">
        <v>0.48531060751264199</v>
      </c>
      <c r="U634" s="14">
        <v>0.23173116003248001</v>
      </c>
      <c r="V634" s="14">
        <v>0.44010857667846998</v>
      </c>
      <c r="W634" s="14">
        <v>1</v>
      </c>
      <c r="X634" s="14">
        <v>0.38031858351380399</v>
      </c>
      <c r="Y634" s="14">
        <v>0.489378537978502</v>
      </c>
      <c r="Z634" s="14">
        <v>1</v>
      </c>
      <c r="AA634" s="14">
        <v>0.90137173187723996</v>
      </c>
      <c r="AB634" s="14">
        <v>0.80380653966321303</v>
      </c>
      <c r="AC634" s="14">
        <v>0.67074846295152901</v>
      </c>
      <c r="AD634" s="14">
        <v>1</v>
      </c>
      <c r="AE634" s="14"/>
      <c r="AF634" s="14">
        <v>0.64377336570434995</v>
      </c>
      <c r="AG634" s="14">
        <v>0.71713918167625701</v>
      </c>
      <c r="AH634" s="14">
        <v>0.52415711817920896</v>
      </c>
      <c r="AI634" s="14">
        <v>0.48353834677076102</v>
      </c>
      <c r="AJ634" s="14">
        <v>1</v>
      </c>
      <c r="AK634" s="14">
        <v>0.32627887610975698</v>
      </c>
      <c r="AL634" s="14"/>
      <c r="AM634" s="14">
        <v>0.66753139420382102</v>
      </c>
      <c r="AN634" s="14">
        <v>0.50607444515644895</v>
      </c>
      <c r="AO634" s="14">
        <v>0.53768850922453004</v>
      </c>
      <c r="AP634" s="14">
        <v>0.89678706583273704</v>
      </c>
      <c r="AQ634" s="14">
        <v>0.76756129160658104</v>
      </c>
      <c r="AR634" s="14"/>
      <c r="AS634" s="14">
        <v>0.64521171025201396</v>
      </c>
      <c r="AT634" s="14" t="s">
        <v>211</v>
      </c>
      <c r="AU634" s="14"/>
      <c r="AV634" s="14">
        <v>0.66565876382884803</v>
      </c>
      <c r="AW634" s="14">
        <v>0.56070589701901996</v>
      </c>
      <c r="AX634" s="14" t="s">
        <v>211</v>
      </c>
      <c r="AY634" s="14"/>
      <c r="AZ634" s="14" t="s">
        <v>211</v>
      </c>
      <c r="BA634" s="14">
        <v>0.63196419702541695</v>
      </c>
      <c r="BB634" s="14" t="s">
        <v>211</v>
      </c>
      <c r="BC634" s="14"/>
      <c r="BD634" s="14">
        <v>0.67581067827069097</v>
      </c>
      <c r="BE634" s="14">
        <v>0.61491105820248704</v>
      </c>
      <c r="BF634" s="14"/>
      <c r="BG634" s="14">
        <v>0.63336606082709201</v>
      </c>
      <c r="BH634" s="14">
        <v>0.64902973308982503</v>
      </c>
      <c r="BI634" s="14"/>
      <c r="BJ634" s="14">
        <v>0.62848974838579896</v>
      </c>
      <c r="BK634" s="14">
        <v>0.64816895939025299</v>
      </c>
      <c r="BL634" s="14"/>
      <c r="BM634" s="14">
        <v>0.50408658518792004</v>
      </c>
      <c r="BN634" s="14">
        <v>0.66955448410725305</v>
      </c>
      <c r="BO634" s="14"/>
      <c r="BP634" s="14">
        <v>0.58275112551813502</v>
      </c>
      <c r="BQ634" s="14">
        <v>0.64098003048646901</v>
      </c>
      <c r="BR634" s="14"/>
      <c r="BS634" s="14">
        <v>0.62313515216505999</v>
      </c>
      <c r="BT634" s="14">
        <v>0.67506878627062294</v>
      </c>
      <c r="BU634" s="14"/>
      <c r="BV634" s="14">
        <v>0.79394196508127102</v>
      </c>
      <c r="BW634" s="14">
        <v>0.59480626485004795</v>
      </c>
      <c r="BX634" s="14"/>
      <c r="BY634" s="14">
        <v>0.491494201209276</v>
      </c>
      <c r="BZ634" s="14">
        <v>0.74826387095883695</v>
      </c>
      <c r="CA634" s="14"/>
      <c r="CB634" s="14">
        <v>0.73191008300706595</v>
      </c>
      <c r="CC634" s="14">
        <v>0.63874229844889796</v>
      </c>
    </row>
    <row r="635" spans="2:81" x14ac:dyDescent="0.3">
      <c r="B635" t="s">
        <v>106</v>
      </c>
      <c r="C635" s="14">
        <v>9.8685433039171599E-2</v>
      </c>
      <c r="D635" s="14">
        <v>0.137749726694785</v>
      </c>
      <c r="E635" s="14">
        <v>4.1387310621704899E-2</v>
      </c>
      <c r="F635" s="14"/>
      <c r="G635" s="14">
        <v>0.239411135194386</v>
      </c>
      <c r="H635" s="14">
        <v>0</v>
      </c>
      <c r="I635" s="14">
        <v>6.1849096669729799E-2</v>
      </c>
      <c r="J635" s="14">
        <v>0</v>
      </c>
      <c r="K635" s="14">
        <v>0</v>
      </c>
      <c r="L635" s="14">
        <v>0</v>
      </c>
      <c r="M635" s="14"/>
      <c r="N635" s="14">
        <v>0.215495593327205</v>
      </c>
      <c r="O635" s="14">
        <v>0.13674923473738801</v>
      </c>
      <c r="P635" s="14">
        <v>0</v>
      </c>
      <c r="Q635" s="14">
        <v>0</v>
      </c>
      <c r="R635" s="14"/>
      <c r="S635" s="14">
        <v>0.16483749607246101</v>
      </c>
      <c r="T635" s="14">
        <v>0.16392626959864301</v>
      </c>
      <c r="U635" s="14">
        <v>0</v>
      </c>
      <c r="V635" s="14">
        <v>0.33310914129920899</v>
      </c>
      <c r="W635" s="14">
        <v>0</v>
      </c>
      <c r="X635" s="14">
        <v>0</v>
      </c>
      <c r="Y635" s="14">
        <v>0</v>
      </c>
      <c r="Z635" s="14">
        <v>0</v>
      </c>
      <c r="AA635" s="14">
        <v>0</v>
      </c>
      <c r="AB635" s="14">
        <v>0</v>
      </c>
      <c r="AC635" s="14">
        <v>0.32925153704847099</v>
      </c>
      <c r="AD635" s="14">
        <v>0</v>
      </c>
      <c r="AE635" s="14"/>
      <c r="AF635" s="14">
        <v>0.110452933809232</v>
      </c>
      <c r="AG635" s="14">
        <v>0</v>
      </c>
      <c r="AH635" s="14">
        <v>0</v>
      </c>
      <c r="AI635" s="14">
        <v>0.27907740124877001</v>
      </c>
      <c r="AJ635" s="14">
        <v>0</v>
      </c>
      <c r="AK635" s="14">
        <v>0</v>
      </c>
      <c r="AL635" s="14"/>
      <c r="AM635" s="14">
        <v>0</v>
      </c>
      <c r="AN635" s="14">
        <v>9.3094434936307896E-2</v>
      </c>
      <c r="AO635" s="14">
        <v>0.27304997793742197</v>
      </c>
      <c r="AP635" s="14">
        <v>0</v>
      </c>
      <c r="AQ635" s="14">
        <v>0</v>
      </c>
      <c r="AR635" s="14"/>
      <c r="AS635" s="14">
        <v>9.8685433039171599E-2</v>
      </c>
      <c r="AT635" s="14" t="s">
        <v>211</v>
      </c>
      <c r="AU635" s="14"/>
      <c r="AV635" s="14">
        <v>4.10201999288861E-2</v>
      </c>
      <c r="AW635" s="14">
        <v>0.337010598126814</v>
      </c>
      <c r="AX635" s="14" t="s">
        <v>211</v>
      </c>
      <c r="AY635" s="14"/>
      <c r="AZ635" s="14" t="s">
        <v>211</v>
      </c>
      <c r="BA635" s="14">
        <v>0.107475417168222</v>
      </c>
      <c r="BB635" s="14" t="s">
        <v>211</v>
      </c>
      <c r="BC635" s="14"/>
      <c r="BD635" s="14">
        <v>7.0213355784879403E-2</v>
      </c>
      <c r="BE635" s="14">
        <v>0.126879929843213</v>
      </c>
      <c r="BF635" s="14"/>
      <c r="BG635" s="14">
        <v>0.14332177797330201</v>
      </c>
      <c r="BH635" s="14">
        <v>8.4298498372982505E-2</v>
      </c>
      <c r="BI635" s="14"/>
      <c r="BJ635" s="14">
        <v>0</v>
      </c>
      <c r="BK635" s="14">
        <v>0.116137775901015</v>
      </c>
      <c r="BL635" s="14"/>
      <c r="BM635" s="14">
        <v>0.19505432012444099</v>
      </c>
      <c r="BN635" s="14">
        <v>7.9205256536754406E-2</v>
      </c>
      <c r="BO635" s="14"/>
      <c r="BP635" s="14">
        <v>0</v>
      </c>
      <c r="BQ635" s="14">
        <v>0.124995658967458</v>
      </c>
      <c r="BR635" s="14"/>
      <c r="BS635" s="14">
        <v>6.07657078502832E-2</v>
      </c>
      <c r="BT635" s="14">
        <v>0.149969338488114</v>
      </c>
      <c r="BU635" s="14"/>
      <c r="BV635" s="14">
        <v>0</v>
      </c>
      <c r="BW635" s="14">
        <v>7.0843905908765201E-2</v>
      </c>
      <c r="BX635" s="14"/>
      <c r="BY635" s="14">
        <v>9.9181587922302E-2</v>
      </c>
      <c r="BZ635" s="14">
        <v>0.10104446025457001</v>
      </c>
      <c r="CA635" s="14"/>
      <c r="CB635" s="14">
        <v>0.120992552221749</v>
      </c>
      <c r="CC635" s="14">
        <v>9.6265640470362596E-2</v>
      </c>
    </row>
    <row r="636" spans="2:81" x14ac:dyDescent="0.3">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c r="BF636" s="14"/>
      <c r="BG636" s="14"/>
      <c r="BH636" s="14"/>
      <c r="BI636" s="14"/>
      <c r="BJ636" s="14"/>
      <c r="BK636" s="14"/>
      <c r="BL636" s="14"/>
      <c r="BM636" s="14"/>
      <c r="BN636" s="14"/>
      <c r="BO636" s="14"/>
      <c r="BP636" s="14"/>
      <c r="BQ636" s="14"/>
      <c r="BR636" s="14"/>
      <c r="BS636" s="14"/>
      <c r="BT636" s="14"/>
      <c r="BU636" s="14"/>
      <c r="BV636" s="14"/>
      <c r="BW636" s="14"/>
      <c r="BX636" s="14"/>
      <c r="BY636" s="14"/>
      <c r="BZ636" s="14"/>
      <c r="CA636" s="14"/>
      <c r="CB636" s="14"/>
      <c r="CC636" s="14"/>
    </row>
    <row r="637" spans="2:81" x14ac:dyDescent="0.3">
      <c r="B637" s="6" t="s">
        <v>349</v>
      </c>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c r="BB637" s="14"/>
      <c r="BC637" s="14"/>
      <c r="BD637" s="14"/>
      <c r="BE637" s="14"/>
      <c r="BF637" s="14"/>
      <c r="BG637" s="14"/>
      <c r="BH637" s="14"/>
      <c r="BI637" s="14"/>
      <c r="BJ637" s="14"/>
      <c r="BK637" s="14"/>
      <c r="BL637" s="14"/>
      <c r="BM637" s="14"/>
      <c r="BN637" s="14"/>
      <c r="BO637" s="14"/>
      <c r="BP637" s="14"/>
      <c r="BQ637" s="14"/>
      <c r="BR637" s="14"/>
      <c r="BS637" s="14"/>
      <c r="BT637" s="14"/>
      <c r="BU637" s="14"/>
      <c r="BV637" s="14"/>
      <c r="BW637" s="14"/>
      <c r="BX637" s="14"/>
      <c r="BY637" s="14"/>
      <c r="BZ637" s="14"/>
      <c r="CA637" s="14"/>
      <c r="CB637" s="14"/>
      <c r="CC637" s="14"/>
    </row>
    <row r="638" spans="2:81" x14ac:dyDescent="0.3">
      <c r="B638" s="24" t="s">
        <v>97</v>
      </c>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c r="BB638" s="14"/>
      <c r="BC638" s="14"/>
      <c r="BD638" s="14"/>
      <c r="BE638" s="14"/>
      <c r="BF638" s="14"/>
      <c r="BG638" s="14"/>
      <c r="BH638" s="14"/>
      <c r="BI638" s="14"/>
      <c r="BJ638" s="14"/>
      <c r="BK638" s="14"/>
      <c r="BL638" s="14"/>
      <c r="BM638" s="14"/>
      <c r="BN638" s="14"/>
      <c r="BO638" s="14"/>
      <c r="BP638" s="14"/>
      <c r="BQ638" s="14"/>
      <c r="BR638" s="14"/>
      <c r="BS638" s="14"/>
      <c r="BT638" s="14"/>
      <c r="BU638" s="14"/>
      <c r="BV638" s="14"/>
      <c r="BW638" s="14"/>
      <c r="BX638" s="14"/>
      <c r="BY638" s="14"/>
      <c r="BZ638" s="14"/>
      <c r="CA638" s="14"/>
      <c r="CB638" s="14"/>
      <c r="CC638" s="14"/>
    </row>
    <row r="639" spans="2:81" x14ac:dyDescent="0.3">
      <c r="B639" t="s">
        <v>337</v>
      </c>
      <c r="C639" s="14">
        <v>0.31204068915456401</v>
      </c>
      <c r="D639" s="14">
        <v>0.30643411572253199</v>
      </c>
      <c r="E639" s="14">
        <v>0.31980990344389598</v>
      </c>
      <c r="F639" s="14"/>
      <c r="G639" s="14">
        <v>0.220348825123102</v>
      </c>
      <c r="H639" s="14">
        <v>0.32567596277246202</v>
      </c>
      <c r="I639" s="14">
        <v>0.34939127749166699</v>
      </c>
      <c r="J639" s="14">
        <v>0.369368903086982</v>
      </c>
      <c r="K639" s="14">
        <v>0.42597027596053999</v>
      </c>
      <c r="L639" s="14">
        <v>0.26819118724455399</v>
      </c>
      <c r="M639" s="14"/>
      <c r="N639" s="14">
        <v>0.29261769079661898</v>
      </c>
      <c r="O639" s="14">
        <v>0.27398796904942602</v>
      </c>
      <c r="P639" s="14">
        <v>0.29643201344173498</v>
      </c>
      <c r="Q639" s="14">
        <v>0.38152239098995899</v>
      </c>
      <c r="R639" s="14"/>
      <c r="S639" s="14">
        <v>0.360697577977665</v>
      </c>
      <c r="T639" s="14">
        <v>0.39836268783439499</v>
      </c>
      <c r="U639" s="14">
        <v>0.31723243246119598</v>
      </c>
      <c r="V639" s="14">
        <v>0.21642200848012899</v>
      </c>
      <c r="W639" s="14">
        <v>0.405635785138385</v>
      </c>
      <c r="X639" s="14">
        <v>0.27170977561950699</v>
      </c>
      <c r="Y639" s="14">
        <v>0.23305861343193399</v>
      </c>
      <c r="Z639" s="14">
        <v>0.32625994689243398</v>
      </c>
      <c r="AA639" s="14">
        <v>0.35734944762007498</v>
      </c>
      <c r="AB639" s="14">
        <v>0.16596514382049801</v>
      </c>
      <c r="AC639" s="14">
        <v>0.34343656928611499</v>
      </c>
      <c r="AD639" s="14">
        <v>0.34128487246384498</v>
      </c>
      <c r="AE639" s="14"/>
      <c r="AF639" s="14">
        <v>0.25681562582311102</v>
      </c>
      <c r="AG639" s="14">
        <v>0.32388796698625499</v>
      </c>
      <c r="AH639" s="14">
        <v>0.18103629169886001</v>
      </c>
      <c r="AI639" s="14">
        <v>0.37591685984839501</v>
      </c>
      <c r="AJ639" s="14">
        <v>0.34009173779354801</v>
      </c>
      <c r="AK639" s="14">
        <v>0.26135813034136002</v>
      </c>
      <c r="AL639" s="14"/>
      <c r="AM639" s="14">
        <v>0.386306384395873</v>
      </c>
      <c r="AN639" s="14">
        <v>0.34596399301651898</v>
      </c>
      <c r="AO639" s="14">
        <v>0.30990221477376001</v>
      </c>
      <c r="AP639" s="14">
        <v>0.259037616376111</v>
      </c>
      <c r="AQ639" s="14">
        <v>0.15485037789615599</v>
      </c>
      <c r="AR639" s="14"/>
      <c r="AS639" s="14">
        <v>0.31522697236020703</v>
      </c>
      <c r="AT639" s="14">
        <v>0.137271076728501</v>
      </c>
      <c r="AU639" s="14"/>
      <c r="AV639" s="14">
        <v>0.41590128101954499</v>
      </c>
      <c r="AW639" s="14">
        <v>0.29958793322083599</v>
      </c>
      <c r="AX639" s="14">
        <v>0.22001718194332301</v>
      </c>
      <c r="AY639" s="14"/>
      <c r="AZ639" s="14">
        <v>0.35364847984203102</v>
      </c>
      <c r="BA639" s="14">
        <v>0.19963435327712301</v>
      </c>
      <c r="BB639" s="14">
        <v>0.52571432752776803</v>
      </c>
      <c r="BC639" s="14"/>
      <c r="BD639" s="14">
        <v>0.32725129588021101</v>
      </c>
      <c r="BE639" s="14">
        <v>0.294069951852585</v>
      </c>
      <c r="BF639" s="14"/>
      <c r="BG639" s="14">
        <v>0.28146363771210198</v>
      </c>
      <c r="BH639" s="14">
        <v>0.32231898812420701</v>
      </c>
      <c r="BI639" s="14"/>
      <c r="BJ639" s="14">
        <v>0.21957695591669599</v>
      </c>
      <c r="BK639" s="14">
        <v>0.32545001455095501</v>
      </c>
      <c r="BL639" s="14"/>
      <c r="BM639" s="14">
        <v>0.30075196191021802</v>
      </c>
      <c r="BN639" s="14">
        <v>0.31693717997233301</v>
      </c>
      <c r="BO639" s="14"/>
      <c r="BP639" s="14">
        <v>0.43844299968238098</v>
      </c>
      <c r="BQ639" s="14">
        <v>0.275340268062299</v>
      </c>
      <c r="BR639" s="14"/>
      <c r="BS639" s="14">
        <v>0.28153378827884901</v>
      </c>
      <c r="BT639" s="14">
        <v>0.33807203560523003</v>
      </c>
      <c r="BU639" s="14"/>
      <c r="BV639" s="14">
        <v>0.25449669111515499</v>
      </c>
      <c r="BW639" s="14">
        <v>0.290850892844155</v>
      </c>
      <c r="BX639" s="14"/>
      <c r="BY639" s="14">
        <v>0.36885307060225903</v>
      </c>
      <c r="BZ639" s="14">
        <v>0.29900740505545398</v>
      </c>
      <c r="CA639" s="14"/>
      <c r="CB639" s="14">
        <v>0.35142920918666598</v>
      </c>
      <c r="CC639" s="14">
        <v>0.28598712183295999</v>
      </c>
    </row>
    <row r="640" spans="2:81" x14ac:dyDescent="0.3">
      <c r="B640" t="s">
        <v>338</v>
      </c>
      <c r="C640" s="14">
        <v>0.25008807150413997</v>
      </c>
      <c r="D640" s="14">
        <v>0.23358269739623899</v>
      </c>
      <c r="E640" s="14">
        <v>0.26397514442514097</v>
      </c>
      <c r="F640" s="14"/>
      <c r="G640" s="14">
        <v>0.25610441102511</v>
      </c>
      <c r="H640" s="14">
        <v>0.20493322454955701</v>
      </c>
      <c r="I640" s="14">
        <v>0.346222519984549</v>
      </c>
      <c r="J640" s="14">
        <v>0.19548836314194701</v>
      </c>
      <c r="K640" s="14">
        <v>0.28004602917233401</v>
      </c>
      <c r="L640" s="14">
        <v>0.196825554064328</v>
      </c>
      <c r="M640" s="14"/>
      <c r="N640" s="14">
        <v>0.229111212481487</v>
      </c>
      <c r="O640" s="14">
        <v>0.30434813592384602</v>
      </c>
      <c r="P640" s="14">
        <v>0.18096602904241599</v>
      </c>
      <c r="Q640" s="14">
        <v>0.29709165314721298</v>
      </c>
      <c r="R640" s="14"/>
      <c r="S640" s="14">
        <v>0.26170635412677101</v>
      </c>
      <c r="T640" s="14">
        <v>0.208808237513047</v>
      </c>
      <c r="U640" s="14">
        <v>0.32525767331499</v>
      </c>
      <c r="V640" s="14">
        <v>0.246651991367899</v>
      </c>
      <c r="W640" s="14">
        <v>0.39341265846447099</v>
      </c>
      <c r="X640" s="14">
        <v>0.36790557242917499</v>
      </c>
      <c r="Y640" s="14">
        <v>0.23755910401909699</v>
      </c>
      <c r="Z640" s="14">
        <v>0.109011288740284</v>
      </c>
      <c r="AA640" s="14">
        <v>0.18502907866634899</v>
      </c>
      <c r="AB640" s="14">
        <v>0.14498198077698801</v>
      </c>
      <c r="AC640" s="14">
        <v>0.19807293940923401</v>
      </c>
      <c r="AD640" s="14">
        <v>0.65450350002949198</v>
      </c>
      <c r="AE640" s="14"/>
      <c r="AF640" s="14">
        <v>0.229033811194751</v>
      </c>
      <c r="AG640" s="14">
        <v>0.21369809245222099</v>
      </c>
      <c r="AH640" s="14">
        <v>0.24020069158975399</v>
      </c>
      <c r="AI640" s="14">
        <v>0.365468873357223</v>
      </c>
      <c r="AJ640" s="14">
        <v>0.200058181194122</v>
      </c>
      <c r="AK640" s="14">
        <v>9.6641899519162106E-2</v>
      </c>
      <c r="AL640" s="14"/>
      <c r="AM640" s="14">
        <v>0.29397501335001303</v>
      </c>
      <c r="AN640" s="14">
        <v>0.25423594751281597</v>
      </c>
      <c r="AO640" s="14">
        <v>0.25322041370028803</v>
      </c>
      <c r="AP640" s="14">
        <v>0.21000329097367801</v>
      </c>
      <c r="AQ640" s="14">
        <v>0</v>
      </c>
      <c r="AR640" s="14"/>
      <c r="AS640" s="14">
        <v>0.24969432049327001</v>
      </c>
      <c r="AT640" s="14">
        <v>0.271685558959189</v>
      </c>
      <c r="AU640" s="14"/>
      <c r="AV640" s="14">
        <v>0.31921074407010502</v>
      </c>
      <c r="AW640" s="14">
        <v>0.26102623304741301</v>
      </c>
      <c r="AX640" s="14">
        <v>0.18548308777238101</v>
      </c>
      <c r="AY640" s="14"/>
      <c r="AZ640" s="14">
        <v>0.29056748566776502</v>
      </c>
      <c r="BA640" s="14">
        <v>0.23141864579699201</v>
      </c>
      <c r="BB640" s="14">
        <v>0.35959255987261501</v>
      </c>
      <c r="BC640" s="14"/>
      <c r="BD640" s="14">
        <v>0.224501656004193</v>
      </c>
      <c r="BE640" s="14">
        <v>0.28031742130867698</v>
      </c>
      <c r="BF640" s="14"/>
      <c r="BG640" s="14">
        <v>0.227885766637449</v>
      </c>
      <c r="BH640" s="14">
        <v>0.25755124785599998</v>
      </c>
      <c r="BI640" s="14"/>
      <c r="BJ640" s="14">
        <v>0.24960243236173699</v>
      </c>
      <c r="BK640" s="14">
        <v>0.24949415480621601</v>
      </c>
      <c r="BL640" s="14"/>
      <c r="BM640" s="14">
        <v>0.25536369796309699</v>
      </c>
      <c r="BN640" s="14">
        <v>0.25080462005222298</v>
      </c>
      <c r="BO640" s="14"/>
      <c r="BP640" s="14">
        <v>0.21595595523736899</v>
      </c>
      <c r="BQ640" s="14">
        <v>0.266473816119767</v>
      </c>
      <c r="BR640" s="14"/>
      <c r="BS640" s="14">
        <v>0.186779637330412</v>
      </c>
      <c r="BT640" s="14">
        <v>0.30410875980478203</v>
      </c>
      <c r="BU640" s="14"/>
      <c r="BV640" s="14">
        <v>0.21001586584465401</v>
      </c>
      <c r="BW640" s="14">
        <v>0.178772329095368</v>
      </c>
      <c r="BX640" s="14"/>
      <c r="BY640" s="14">
        <v>0.26309842504437098</v>
      </c>
      <c r="BZ640" s="14">
        <v>0.248738650114735</v>
      </c>
      <c r="CA640" s="14"/>
      <c r="CB640" s="14">
        <v>0.28834436680202602</v>
      </c>
      <c r="CC640" s="14">
        <v>0.22046877852018601</v>
      </c>
    </row>
    <row r="641" spans="2:81" x14ac:dyDescent="0.3">
      <c r="B641" t="s">
        <v>339</v>
      </c>
      <c r="C641" s="14">
        <v>0.22391233379601</v>
      </c>
      <c r="D641" s="14">
        <v>0.240752311064547</v>
      </c>
      <c r="E641" s="14">
        <v>0.20682939955440199</v>
      </c>
      <c r="F641" s="14"/>
      <c r="G641" s="14">
        <v>0.139939876534563</v>
      </c>
      <c r="H641" s="14">
        <v>0.22542312804367501</v>
      </c>
      <c r="I641" s="14">
        <v>0.33559984318701402</v>
      </c>
      <c r="J641" s="14">
        <v>0.20965467674760899</v>
      </c>
      <c r="K641" s="14">
        <v>0.35153747980654199</v>
      </c>
      <c r="L641" s="14">
        <v>0.12574628011578701</v>
      </c>
      <c r="M641" s="14"/>
      <c r="N641" s="14">
        <v>0.24463258627685</v>
      </c>
      <c r="O641" s="14">
        <v>0.17247509788806101</v>
      </c>
      <c r="P641" s="14">
        <v>0.237519760088445</v>
      </c>
      <c r="Q641" s="14">
        <v>0.24025222250137601</v>
      </c>
      <c r="R641" s="14"/>
      <c r="S641" s="14">
        <v>0.24688785770935301</v>
      </c>
      <c r="T641" s="14">
        <v>0.16354496820880199</v>
      </c>
      <c r="U641" s="14">
        <v>0.258433325861883</v>
      </c>
      <c r="V641" s="14">
        <v>0.173681911347559</v>
      </c>
      <c r="W641" s="14">
        <v>0.39832428819032001</v>
      </c>
      <c r="X641" s="14">
        <v>0.22545065015607599</v>
      </c>
      <c r="Y641" s="14">
        <v>0.119943753004027</v>
      </c>
      <c r="Z641" s="14">
        <v>0.16779574391632501</v>
      </c>
      <c r="AA641" s="14">
        <v>0.25911651497871302</v>
      </c>
      <c r="AB641" s="14">
        <v>0.16074800092218999</v>
      </c>
      <c r="AC641" s="14">
        <v>0.244039105906906</v>
      </c>
      <c r="AD641" s="14">
        <v>0.34549649997050802</v>
      </c>
      <c r="AE641" s="14"/>
      <c r="AF641" s="14">
        <v>0.17622767814607801</v>
      </c>
      <c r="AG641" s="14">
        <v>0.24212689092869799</v>
      </c>
      <c r="AH641" s="14">
        <v>0.113547788950461</v>
      </c>
      <c r="AI641" s="14">
        <v>0.33494269049595998</v>
      </c>
      <c r="AJ641" s="14">
        <v>0.23731990068412201</v>
      </c>
      <c r="AK641" s="14">
        <v>0.13047076282415199</v>
      </c>
      <c r="AL641" s="14"/>
      <c r="AM641" s="14">
        <v>0.25828046161968998</v>
      </c>
      <c r="AN641" s="14">
        <v>0.20594806485695799</v>
      </c>
      <c r="AO641" s="14">
        <v>0.22547378615753899</v>
      </c>
      <c r="AP641" s="14">
        <v>0.21389698315591099</v>
      </c>
      <c r="AQ641" s="14">
        <v>8.9017850998532197E-2</v>
      </c>
      <c r="AR641" s="14"/>
      <c r="AS641" s="14">
        <v>0.22549191950589401</v>
      </c>
      <c r="AT641" s="14">
        <v>0.137271076728501</v>
      </c>
      <c r="AU641" s="14"/>
      <c r="AV641" s="14">
        <v>0.333422961174347</v>
      </c>
      <c r="AW641" s="14">
        <v>0.13310796035323899</v>
      </c>
      <c r="AX641" s="14">
        <v>0.14242719451566199</v>
      </c>
      <c r="AY641" s="14"/>
      <c r="AZ641" s="14">
        <v>0.177067928662893</v>
      </c>
      <c r="BA641" s="14">
        <v>0.119337565835496</v>
      </c>
      <c r="BB641" s="14">
        <v>0.433044562615371</v>
      </c>
      <c r="BC641" s="14"/>
      <c r="BD641" s="14">
        <v>0.22661093009979399</v>
      </c>
      <c r="BE641" s="14">
        <v>0.22072404774443399</v>
      </c>
      <c r="BF641" s="14"/>
      <c r="BG641" s="14">
        <v>0.16838550716769399</v>
      </c>
      <c r="BH641" s="14">
        <v>0.24257735537257799</v>
      </c>
      <c r="BI641" s="14"/>
      <c r="BJ641" s="14">
        <v>0.193345321438021</v>
      </c>
      <c r="BK641" s="14">
        <v>0.22984558399560001</v>
      </c>
      <c r="BL641" s="14"/>
      <c r="BM641" s="14">
        <v>0.23598148861468099</v>
      </c>
      <c r="BN641" s="14">
        <v>0.22556057003087601</v>
      </c>
      <c r="BO641" s="14"/>
      <c r="BP641" s="14">
        <v>0.25412115085147102</v>
      </c>
      <c r="BQ641" s="14">
        <v>0.21736959199612299</v>
      </c>
      <c r="BR641" s="14"/>
      <c r="BS641" s="14">
        <v>0.20493831733790599</v>
      </c>
      <c r="BT641" s="14">
        <v>0.240102742582331</v>
      </c>
      <c r="BU641" s="14"/>
      <c r="BV641" s="14">
        <v>0.32061713308025502</v>
      </c>
      <c r="BW641" s="14">
        <v>0.16507488023381101</v>
      </c>
      <c r="BX641" s="14"/>
      <c r="BY641" s="14">
        <v>0.22726899887334601</v>
      </c>
      <c r="BZ641" s="14">
        <v>0.22097025998772499</v>
      </c>
      <c r="CA641" s="14"/>
      <c r="CB641" s="14">
        <v>0.26204969585059301</v>
      </c>
      <c r="CC641" s="14">
        <v>0.19928313848586701</v>
      </c>
    </row>
    <row r="642" spans="2:81" x14ac:dyDescent="0.3">
      <c r="B642" t="s">
        <v>340</v>
      </c>
      <c r="C642" s="14">
        <v>0.21283515775793099</v>
      </c>
      <c r="D642" s="14">
        <v>0.21050835601078899</v>
      </c>
      <c r="E642" s="14">
        <v>0.21650823287014401</v>
      </c>
      <c r="F642" s="14"/>
      <c r="G642" s="14">
        <v>0.23696284355587499</v>
      </c>
      <c r="H642" s="14">
        <v>0.154004666561185</v>
      </c>
      <c r="I642" s="14">
        <v>0.233601958927486</v>
      </c>
      <c r="J642" s="14">
        <v>0.24871445684388899</v>
      </c>
      <c r="K642" s="14">
        <v>0.28092240763547</v>
      </c>
      <c r="L642" s="14">
        <v>0.142181693417227</v>
      </c>
      <c r="M642" s="14"/>
      <c r="N642" s="14">
        <v>0.21003222558444701</v>
      </c>
      <c r="O642" s="14">
        <v>0.17951917024009501</v>
      </c>
      <c r="P642" s="14">
        <v>0.198622070214619</v>
      </c>
      <c r="Q642" s="14">
        <v>0.26784563312114801</v>
      </c>
      <c r="R642" s="14"/>
      <c r="S642" s="14">
        <v>0.25196662382191698</v>
      </c>
      <c r="T642" s="14">
        <v>0.10626910328045799</v>
      </c>
      <c r="U642" s="14">
        <v>0.29001815042062601</v>
      </c>
      <c r="V642" s="14">
        <v>0.15012125172371299</v>
      </c>
      <c r="W642" s="14">
        <v>0.295098076075758</v>
      </c>
      <c r="X642" s="14">
        <v>9.7026719948740403E-2</v>
      </c>
      <c r="Y642" s="14">
        <v>0.15018046644602601</v>
      </c>
      <c r="Z642" s="14">
        <v>0.153409690864073</v>
      </c>
      <c r="AA642" s="14">
        <v>0.22008648094087199</v>
      </c>
      <c r="AB642" s="14">
        <v>0.310329768623198</v>
      </c>
      <c r="AC642" s="14">
        <v>0.24422458214848</v>
      </c>
      <c r="AD642" s="14">
        <v>0.34128487246384498</v>
      </c>
      <c r="AE642" s="14"/>
      <c r="AF642" s="14">
        <v>0.241436658477615</v>
      </c>
      <c r="AG642" s="14">
        <v>0.19773657966409799</v>
      </c>
      <c r="AH642" s="14">
        <v>7.7497668099825695E-2</v>
      </c>
      <c r="AI642" s="14">
        <v>0.17718193147420999</v>
      </c>
      <c r="AJ642" s="14">
        <v>0.22855606596390499</v>
      </c>
      <c r="AK642" s="14">
        <v>0.101505815477338</v>
      </c>
      <c r="AL642" s="14"/>
      <c r="AM642" s="14">
        <v>0.23286643088252701</v>
      </c>
      <c r="AN642" s="14">
        <v>0.199053822389372</v>
      </c>
      <c r="AO642" s="14">
        <v>0.23026052288907001</v>
      </c>
      <c r="AP642" s="14">
        <v>0.140551659183908</v>
      </c>
      <c r="AQ642" s="14">
        <v>0.28399507862205298</v>
      </c>
      <c r="AR642" s="14"/>
      <c r="AS642" s="14">
        <v>0.214212791769884</v>
      </c>
      <c r="AT642" s="14">
        <v>0.137271076728501</v>
      </c>
      <c r="AU642" s="14"/>
      <c r="AV642" s="14">
        <v>0.27446347387490999</v>
      </c>
      <c r="AW642" s="14">
        <v>0.32188725321737099</v>
      </c>
      <c r="AX642" s="14">
        <v>0.118603360942253</v>
      </c>
      <c r="AY642" s="14"/>
      <c r="AZ642" s="14">
        <v>0.16277780105690701</v>
      </c>
      <c r="BA642" s="14">
        <v>0.21143915849631001</v>
      </c>
      <c r="BB642" s="14">
        <v>0.373940686048857</v>
      </c>
      <c r="BC642" s="14"/>
      <c r="BD642" s="14">
        <v>0.22759375404151999</v>
      </c>
      <c r="BE642" s="14">
        <v>0.195398453125293</v>
      </c>
      <c r="BF642" s="14"/>
      <c r="BG642" s="14">
        <v>0.24207744447364199</v>
      </c>
      <c r="BH642" s="14">
        <v>0.203005532230249</v>
      </c>
      <c r="BI642" s="14"/>
      <c r="BJ642" s="14">
        <v>0.22695869534299101</v>
      </c>
      <c r="BK642" s="14">
        <v>0.21725141559464201</v>
      </c>
      <c r="BL642" s="14"/>
      <c r="BM642" s="14">
        <v>0.19955066877393701</v>
      </c>
      <c r="BN642" s="14">
        <v>0.21643563921756301</v>
      </c>
      <c r="BO642" s="14"/>
      <c r="BP642" s="14">
        <v>0.23922297747482099</v>
      </c>
      <c r="BQ642" s="14">
        <v>0.210672578758033</v>
      </c>
      <c r="BR642" s="14"/>
      <c r="BS642" s="14">
        <v>0.24974027937360499</v>
      </c>
      <c r="BT642" s="14">
        <v>0.18134424983203501</v>
      </c>
      <c r="BU642" s="14"/>
      <c r="BV642" s="14">
        <v>0.21345603523235501</v>
      </c>
      <c r="BW642" s="14">
        <v>0.262243992131314</v>
      </c>
      <c r="BX642" s="14"/>
      <c r="BY642" s="14">
        <v>0.35988113500782698</v>
      </c>
      <c r="BZ642" s="14">
        <v>0.189565347702179</v>
      </c>
      <c r="CA642" s="14"/>
      <c r="CB642" s="14">
        <v>0.21040030951417599</v>
      </c>
      <c r="CC642" s="14">
        <v>0.22003000556246899</v>
      </c>
    </row>
    <row r="643" spans="2:81" x14ac:dyDescent="0.3">
      <c r="B643" t="s">
        <v>341</v>
      </c>
      <c r="C643" s="14">
        <v>0.16336346251930101</v>
      </c>
      <c r="D643" s="14">
        <v>0.167947380522737</v>
      </c>
      <c r="E643" s="14">
        <v>0.15926490049512301</v>
      </c>
      <c r="F643" s="14"/>
      <c r="G643" s="14">
        <v>0.19935626390687899</v>
      </c>
      <c r="H643" s="14">
        <v>0.140130678131343</v>
      </c>
      <c r="I643" s="14">
        <v>0.19305118325995901</v>
      </c>
      <c r="J643" s="14">
        <v>9.6117487883184693E-2</v>
      </c>
      <c r="K643" s="14">
        <v>0.150927730649518</v>
      </c>
      <c r="L643" s="14">
        <v>0.16263531540116</v>
      </c>
      <c r="M643" s="14"/>
      <c r="N643" s="14">
        <v>0.205455397950982</v>
      </c>
      <c r="O643" s="14">
        <v>0.14738235038656</v>
      </c>
      <c r="P643" s="14">
        <v>0.111077483461318</v>
      </c>
      <c r="Q643" s="14">
        <v>0.18981359336779</v>
      </c>
      <c r="R643" s="14"/>
      <c r="S643" s="14">
        <v>0.20392445637158299</v>
      </c>
      <c r="T643" s="14">
        <v>0.152425486130043</v>
      </c>
      <c r="U643" s="14">
        <v>9.0101444876068595E-2</v>
      </c>
      <c r="V643" s="14">
        <v>0.18827363651490001</v>
      </c>
      <c r="W643" s="14">
        <v>0.10338794973492101</v>
      </c>
      <c r="X643" s="14">
        <v>0.11004199366546499</v>
      </c>
      <c r="Y643" s="14">
        <v>0.20352228437898401</v>
      </c>
      <c r="Z643" s="14">
        <v>0.20577737939555499</v>
      </c>
      <c r="AA643" s="14">
        <v>0.197672262128088</v>
      </c>
      <c r="AB643" s="14">
        <v>0.127375124693759</v>
      </c>
      <c r="AC643" s="14">
        <v>0.19807274889051399</v>
      </c>
      <c r="AD643" s="14">
        <v>0</v>
      </c>
      <c r="AE643" s="14"/>
      <c r="AF643" s="14">
        <v>0.25534699452940501</v>
      </c>
      <c r="AG643" s="14">
        <v>0.17460491345712001</v>
      </c>
      <c r="AH643" s="14">
        <v>0.132916465380257</v>
      </c>
      <c r="AI643" s="14">
        <v>0.13804629495392701</v>
      </c>
      <c r="AJ643" s="14">
        <v>0</v>
      </c>
      <c r="AK643" s="14">
        <v>0.164169243265544</v>
      </c>
      <c r="AL643" s="14"/>
      <c r="AM643" s="14">
        <v>0.16589500156211701</v>
      </c>
      <c r="AN643" s="14">
        <v>0.10517419513842099</v>
      </c>
      <c r="AO643" s="14">
        <v>0.160520984124671</v>
      </c>
      <c r="AP643" s="14">
        <v>0.17584475571371</v>
      </c>
      <c r="AQ643" s="14">
        <v>0.41366819107467701</v>
      </c>
      <c r="AR643" s="14"/>
      <c r="AS643" s="14">
        <v>0.16634179639448299</v>
      </c>
      <c r="AT643" s="14">
        <v>0</v>
      </c>
      <c r="AU643" s="14"/>
      <c r="AV643" s="14">
        <v>0.27016715353686499</v>
      </c>
      <c r="AW643" s="14">
        <v>0.180573984868524</v>
      </c>
      <c r="AX643" s="14">
        <v>5.1054701759205297E-2</v>
      </c>
      <c r="AY643" s="14"/>
      <c r="AZ643" s="14">
        <v>0.55691137572431504</v>
      </c>
      <c r="BA643" s="14">
        <v>0.28073511023376402</v>
      </c>
      <c r="BB643" s="14">
        <v>0.113187761984265</v>
      </c>
      <c r="BC643" s="14"/>
      <c r="BD643" s="14">
        <v>0.16792568149872</v>
      </c>
      <c r="BE643" s="14">
        <v>0.15797337912078699</v>
      </c>
      <c r="BF643" s="14"/>
      <c r="BG643" s="14">
        <v>0.181521971686295</v>
      </c>
      <c r="BH643" s="14">
        <v>0.15725958470058601</v>
      </c>
      <c r="BI643" s="14"/>
      <c r="BJ643" s="14">
        <v>0.14154059065369901</v>
      </c>
      <c r="BK643" s="14">
        <v>0.158677140263078</v>
      </c>
      <c r="BL643" s="14"/>
      <c r="BM643" s="14">
        <v>0.12321349187010799</v>
      </c>
      <c r="BN643" s="14">
        <v>0.17087660562315601</v>
      </c>
      <c r="BO643" s="14"/>
      <c r="BP643" s="14">
        <v>0.163825336973386</v>
      </c>
      <c r="BQ643" s="14">
        <v>0.16094233432925201</v>
      </c>
      <c r="BR643" s="14"/>
      <c r="BS643" s="14">
        <v>0.14712040323506101</v>
      </c>
      <c r="BT643" s="14">
        <v>0.17722356274283399</v>
      </c>
      <c r="BU643" s="14"/>
      <c r="BV643" s="14">
        <v>0.114223946813481</v>
      </c>
      <c r="BW643" s="14">
        <v>0.158456669197794</v>
      </c>
      <c r="BX643" s="14"/>
      <c r="BY643" s="14">
        <v>0.134109551394894</v>
      </c>
      <c r="BZ643" s="14">
        <v>0.17040985406527401</v>
      </c>
      <c r="CA643" s="14"/>
      <c r="CB643" s="14">
        <v>0.12606026563775399</v>
      </c>
      <c r="CC643" s="14">
        <v>0.18649022868863699</v>
      </c>
    </row>
    <row r="644" spans="2:81" x14ac:dyDescent="0.3">
      <c r="B644" t="s">
        <v>342</v>
      </c>
      <c r="C644" s="14">
        <v>0.117100291264323</v>
      </c>
      <c r="D644" s="14">
        <v>0.13412455706543799</v>
      </c>
      <c r="E644" s="14">
        <v>9.9242038750596701E-2</v>
      </c>
      <c r="F644" s="14"/>
      <c r="G644" s="14">
        <v>8.2122512085891802E-2</v>
      </c>
      <c r="H644" s="14">
        <v>8.8264833565415493E-2</v>
      </c>
      <c r="I644" s="14">
        <v>0.18270574077776899</v>
      </c>
      <c r="J644" s="14">
        <v>0.15572642654445401</v>
      </c>
      <c r="K644" s="14">
        <v>0.20354355542355901</v>
      </c>
      <c r="L644" s="14">
        <v>2.416660799232E-2</v>
      </c>
      <c r="M644" s="14"/>
      <c r="N644" s="14">
        <v>0.124901403099931</v>
      </c>
      <c r="O644" s="14">
        <v>5.9329079110828999E-2</v>
      </c>
      <c r="P644" s="14">
        <v>0.15033485647067099</v>
      </c>
      <c r="Q644" s="14">
        <v>0.13215698776427201</v>
      </c>
      <c r="R644" s="14"/>
      <c r="S644" s="14">
        <v>0.15122243730278201</v>
      </c>
      <c r="T644" s="14">
        <v>0.109020303718793</v>
      </c>
      <c r="U644" s="14">
        <v>0.17433358451077499</v>
      </c>
      <c r="V644" s="14">
        <v>7.7428556363945494E-2</v>
      </c>
      <c r="W644" s="14">
        <v>0.22523073169267299</v>
      </c>
      <c r="X644" s="14">
        <v>0</v>
      </c>
      <c r="Y644" s="14">
        <v>7.9103640812347095E-2</v>
      </c>
      <c r="Z644" s="14">
        <v>0</v>
      </c>
      <c r="AA644" s="14">
        <v>9.2848710722372996E-2</v>
      </c>
      <c r="AB644" s="14">
        <v>0.10505077798052299</v>
      </c>
      <c r="AC644" s="14">
        <v>0.148987997924553</v>
      </c>
      <c r="AD644" s="14">
        <v>0.686781372434352</v>
      </c>
      <c r="AE644" s="14"/>
      <c r="AF644" s="14">
        <v>8.0965385766457704E-2</v>
      </c>
      <c r="AG644" s="14">
        <v>0.16371924813246</v>
      </c>
      <c r="AH644" s="14">
        <v>7.9037502192267794E-2</v>
      </c>
      <c r="AI644" s="14">
        <v>0.15948424825670399</v>
      </c>
      <c r="AJ644" s="14">
        <v>0.17441620881564801</v>
      </c>
      <c r="AK644" s="14">
        <v>3.3380763477759097E-2</v>
      </c>
      <c r="AL644" s="14"/>
      <c r="AM644" s="14">
        <v>0.109710068845965</v>
      </c>
      <c r="AN644" s="14">
        <v>0.119384412177664</v>
      </c>
      <c r="AO644" s="14">
        <v>0.100966982827896</v>
      </c>
      <c r="AP644" s="14">
        <v>0.117133315696567</v>
      </c>
      <c r="AQ644" s="14">
        <v>6.5832526897623395E-2</v>
      </c>
      <c r="AR644" s="14"/>
      <c r="AS644" s="14">
        <v>0.1167325509342</v>
      </c>
      <c r="AT644" s="14">
        <v>0.137271076728501</v>
      </c>
      <c r="AU644" s="14"/>
      <c r="AV644" s="14">
        <v>0.16509305266100999</v>
      </c>
      <c r="AW644" s="14">
        <v>0.11591553595067999</v>
      </c>
      <c r="AX644" s="14">
        <v>6.58064590254549E-2</v>
      </c>
      <c r="AY644" s="14"/>
      <c r="AZ644" s="14">
        <v>5.7737055151017097E-2</v>
      </c>
      <c r="BA644" s="14">
        <v>0.10074674360395899</v>
      </c>
      <c r="BB644" s="14">
        <v>0.223608665972403</v>
      </c>
      <c r="BC644" s="14"/>
      <c r="BD644" s="14">
        <v>0.13638901293767899</v>
      </c>
      <c r="BE644" s="14">
        <v>9.4311420554886796E-2</v>
      </c>
      <c r="BF644" s="14"/>
      <c r="BG644" s="14">
        <v>0.10191275969203201</v>
      </c>
      <c r="BH644" s="14">
        <v>0.12220549215017799</v>
      </c>
      <c r="BI644" s="14"/>
      <c r="BJ644" s="14">
        <v>0.116286029230596</v>
      </c>
      <c r="BK644" s="14">
        <v>0.120734842733582</v>
      </c>
      <c r="BL644" s="14"/>
      <c r="BM644" s="14">
        <v>0.12696453286982901</v>
      </c>
      <c r="BN644" s="14">
        <v>0.114594699698608</v>
      </c>
      <c r="BO644" s="14"/>
      <c r="BP644" s="14">
        <v>0.17822094885357101</v>
      </c>
      <c r="BQ644" s="14">
        <v>9.9917349383464096E-2</v>
      </c>
      <c r="BR644" s="14"/>
      <c r="BS644" s="14">
        <v>0.142187961606422</v>
      </c>
      <c r="BT644" s="14">
        <v>9.5693140109379501E-2</v>
      </c>
      <c r="BU644" s="14"/>
      <c r="BV644" s="14">
        <v>0.19846186354628001</v>
      </c>
      <c r="BW644" s="14">
        <v>0.122795723397674</v>
      </c>
      <c r="BX644" s="14"/>
      <c r="BY644" s="14">
        <v>0.22254665546027599</v>
      </c>
      <c r="BZ644" s="14">
        <v>0.102003079325744</v>
      </c>
      <c r="CA644" s="14"/>
      <c r="CB644" s="14">
        <v>0.13584357468921801</v>
      </c>
      <c r="CC644" s="14">
        <v>0.103205418979047</v>
      </c>
    </row>
    <row r="645" spans="2:81" x14ac:dyDescent="0.3">
      <c r="B645" t="s">
        <v>343</v>
      </c>
      <c r="C645" s="14">
        <v>9.4886969663659698E-2</v>
      </c>
      <c r="D645" s="14">
        <v>0.13406559928414</v>
      </c>
      <c r="E645" s="14">
        <v>5.2848839843701201E-2</v>
      </c>
      <c r="F645" s="14"/>
      <c r="G645" s="14">
        <v>0.13487194310121101</v>
      </c>
      <c r="H645" s="14">
        <v>0.12865372853874299</v>
      </c>
      <c r="I645" s="14">
        <v>8.5504291591762704E-2</v>
      </c>
      <c r="J645" s="14">
        <v>6.0122485470392499E-2</v>
      </c>
      <c r="K645" s="14">
        <v>2.5141653950966601E-2</v>
      </c>
      <c r="L645" s="14">
        <v>4.7192687542691299E-2</v>
      </c>
      <c r="M645" s="14"/>
      <c r="N645" s="14">
        <v>0.15449364971723301</v>
      </c>
      <c r="O645" s="14">
        <v>7.3689023996726194E-2</v>
      </c>
      <c r="P645" s="14">
        <v>5.8397185180073703E-2</v>
      </c>
      <c r="Q645" s="14">
        <v>8.8543448394696106E-2</v>
      </c>
      <c r="R645" s="14"/>
      <c r="S645" s="14">
        <v>0.111631420959209</v>
      </c>
      <c r="T645" s="14">
        <v>0.150014562418683</v>
      </c>
      <c r="U645" s="14">
        <v>2.8641385700767699E-2</v>
      </c>
      <c r="V645" s="14">
        <v>6.9492727766665693E-2</v>
      </c>
      <c r="W645" s="14">
        <v>6.4487625160632001E-2</v>
      </c>
      <c r="X645" s="14">
        <v>0.17246687426419899</v>
      </c>
      <c r="Y645" s="14">
        <v>8.0990043609923998E-2</v>
      </c>
      <c r="Z645" s="14">
        <v>4.0949555549218399E-2</v>
      </c>
      <c r="AA645" s="14">
        <v>5.6470746817830701E-2</v>
      </c>
      <c r="AB645" s="14">
        <v>7.1717523989568599E-2</v>
      </c>
      <c r="AC645" s="14">
        <v>0.258567484879339</v>
      </c>
      <c r="AD645" s="14">
        <v>0</v>
      </c>
      <c r="AE645" s="14"/>
      <c r="AF645" s="14">
        <v>0.15392246381883901</v>
      </c>
      <c r="AG645" s="14">
        <v>5.17978329966233E-2</v>
      </c>
      <c r="AH645" s="14">
        <v>5.7028999943616002E-2</v>
      </c>
      <c r="AI645" s="14">
        <v>9.1469480459894406E-2</v>
      </c>
      <c r="AJ645" s="14">
        <v>5.3645701178193402E-2</v>
      </c>
      <c r="AK645" s="14">
        <v>6.4513454233593601E-2</v>
      </c>
      <c r="AL645" s="14"/>
      <c r="AM645" s="14">
        <v>0.121818207162987</v>
      </c>
      <c r="AN645" s="14">
        <v>2.3494384010701499E-2</v>
      </c>
      <c r="AO645" s="14">
        <v>9.8453980787304093E-2</v>
      </c>
      <c r="AP645" s="14">
        <v>0.141334697042581</v>
      </c>
      <c r="AQ645" s="14">
        <v>0.31887373204598501</v>
      </c>
      <c r="AR645" s="14"/>
      <c r="AS645" s="14">
        <v>9.6616885715293796E-2</v>
      </c>
      <c r="AT645" s="14">
        <v>0</v>
      </c>
      <c r="AU645" s="14"/>
      <c r="AV645" s="14">
        <v>0.109546872890327</v>
      </c>
      <c r="AW645" s="14">
        <v>0.23516924373765899</v>
      </c>
      <c r="AX645" s="14">
        <v>4.9272164129482897E-2</v>
      </c>
      <c r="AY645" s="14"/>
      <c r="AZ645" s="14">
        <v>0.29343587463730603</v>
      </c>
      <c r="BA645" s="14">
        <v>0.169583383745252</v>
      </c>
      <c r="BB645" s="14">
        <v>3.2178293149546497E-2</v>
      </c>
      <c r="BC645" s="14"/>
      <c r="BD645" s="14">
        <v>8.5721943818573204E-2</v>
      </c>
      <c r="BE645" s="14">
        <v>0.105715089461812</v>
      </c>
      <c r="BF645" s="14"/>
      <c r="BG645" s="14">
        <v>0.117648145396671</v>
      </c>
      <c r="BH645" s="14">
        <v>8.7235932102870201E-2</v>
      </c>
      <c r="BI645" s="14"/>
      <c r="BJ645" s="14">
        <v>0.103542474065957</v>
      </c>
      <c r="BK645" s="14">
        <v>9.1396730911671206E-2</v>
      </c>
      <c r="BL645" s="14"/>
      <c r="BM645" s="14">
        <v>0.138364395995133</v>
      </c>
      <c r="BN645" s="14">
        <v>8.5235671771107399E-2</v>
      </c>
      <c r="BO645" s="14"/>
      <c r="BP645" s="14">
        <v>4.0332997597251098E-2</v>
      </c>
      <c r="BQ645" s="14">
        <v>0.116682146167953</v>
      </c>
      <c r="BR645" s="14"/>
      <c r="BS645" s="14">
        <v>0.12375390406277099</v>
      </c>
      <c r="BT645" s="14">
        <v>7.0254996282511403E-2</v>
      </c>
      <c r="BU645" s="14"/>
      <c r="BV645" s="14">
        <v>0.13928573909328601</v>
      </c>
      <c r="BW645" s="14">
        <v>0.118401564268515</v>
      </c>
      <c r="BX645" s="14"/>
      <c r="BY645" s="14">
        <v>0.14543940304512401</v>
      </c>
      <c r="BZ645" s="14">
        <v>8.5275099938089099E-2</v>
      </c>
      <c r="CA645" s="14"/>
      <c r="CB645" s="14">
        <v>8.4344461476489399E-2</v>
      </c>
      <c r="CC645" s="14">
        <v>9.8008926330139398E-2</v>
      </c>
    </row>
    <row r="646" spans="2:81" x14ac:dyDescent="0.3">
      <c r="B646" t="s">
        <v>344</v>
      </c>
      <c r="C646" s="14">
        <v>8.4995739478556098E-2</v>
      </c>
      <c r="D646" s="14">
        <v>0.10741366806982799</v>
      </c>
      <c r="E646" s="14">
        <v>6.11069371220061E-2</v>
      </c>
      <c r="F646" s="14"/>
      <c r="G646" s="14">
        <v>0.11680127214849401</v>
      </c>
      <c r="H646" s="14">
        <v>0.10700710780306801</v>
      </c>
      <c r="I646" s="14">
        <v>8.3941373525327906E-2</v>
      </c>
      <c r="J646" s="14">
        <v>5.8432982339912599E-2</v>
      </c>
      <c r="K646" s="14">
        <v>0</v>
      </c>
      <c r="L646" s="14">
        <v>7.0371241476809995E-2</v>
      </c>
      <c r="M646" s="14"/>
      <c r="N646" s="14">
        <v>0.12633204327214401</v>
      </c>
      <c r="O646" s="14">
        <v>9.1644222500573705E-2</v>
      </c>
      <c r="P646" s="14">
        <v>6.0213716644406001E-2</v>
      </c>
      <c r="Q646" s="14">
        <v>5.8604424540222001E-2</v>
      </c>
      <c r="R646" s="14"/>
      <c r="S646" s="14">
        <v>8.5681124309977097E-2</v>
      </c>
      <c r="T646" s="14">
        <v>7.2227374362606497E-2</v>
      </c>
      <c r="U646" s="14">
        <v>2.8641385700767699E-2</v>
      </c>
      <c r="V646" s="14">
        <v>0.13362412868009399</v>
      </c>
      <c r="W646" s="14">
        <v>0.106771816602464</v>
      </c>
      <c r="X646" s="14">
        <v>7.2682540543526894E-2</v>
      </c>
      <c r="Y646" s="14">
        <v>3.9526806199995698E-2</v>
      </c>
      <c r="Z646" s="14">
        <v>0</v>
      </c>
      <c r="AA646" s="14">
        <v>0.157006412174134</v>
      </c>
      <c r="AB646" s="14">
        <v>8.5964055033154699E-2</v>
      </c>
      <c r="AC646" s="14">
        <v>5.00164567070326E-2</v>
      </c>
      <c r="AD646" s="14">
        <v>0</v>
      </c>
      <c r="AE646" s="14"/>
      <c r="AF646" s="14">
        <v>0.11941472348715999</v>
      </c>
      <c r="AG646" s="14">
        <v>3.5967121854941601E-2</v>
      </c>
      <c r="AH646" s="14">
        <v>9.7701780346048303E-2</v>
      </c>
      <c r="AI646" s="14">
        <v>0.119188504389744</v>
      </c>
      <c r="AJ646" s="14">
        <v>2.6378442436379899E-2</v>
      </c>
      <c r="AK646" s="14">
        <v>3.3571531932467299E-2</v>
      </c>
      <c r="AL646" s="14"/>
      <c r="AM646" s="14">
        <v>4.38119328236534E-2</v>
      </c>
      <c r="AN646" s="14">
        <v>7.0641983487274795E-2</v>
      </c>
      <c r="AO646" s="14">
        <v>0.11632550421249099</v>
      </c>
      <c r="AP646" s="14">
        <v>4.1091940001868901E-2</v>
      </c>
      <c r="AQ646" s="14">
        <v>0.39254566966259602</v>
      </c>
      <c r="AR646" s="14"/>
      <c r="AS646" s="14">
        <v>8.6545325207404405E-2</v>
      </c>
      <c r="AT646" s="14">
        <v>0</v>
      </c>
      <c r="AU646" s="14"/>
      <c r="AV646" s="14">
        <v>0.108082382022957</v>
      </c>
      <c r="AW646" s="14">
        <v>0.136707282596121</v>
      </c>
      <c r="AX646" s="14">
        <v>5.1911777846426498E-2</v>
      </c>
      <c r="AY646" s="14"/>
      <c r="AZ646" s="14">
        <v>0.22056196965805699</v>
      </c>
      <c r="BA646" s="14">
        <v>0.19064756755926601</v>
      </c>
      <c r="BB646" s="14">
        <v>1.99119619668881E-2</v>
      </c>
      <c r="BC646" s="14"/>
      <c r="BD646" s="14">
        <v>8.3701307803690603E-2</v>
      </c>
      <c r="BE646" s="14">
        <v>8.6525059906330096E-2</v>
      </c>
      <c r="BF646" s="14"/>
      <c r="BG646" s="14">
        <v>0.15965290266712501</v>
      </c>
      <c r="BH646" s="14">
        <v>5.9900165926558203E-2</v>
      </c>
      <c r="BI646" s="14"/>
      <c r="BJ646" s="14">
        <v>0.19902287267396601</v>
      </c>
      <c r="BK646" s="14">
        <v>6.6442816930244494E-2</v>
      </c>
      <c r="BL646" s="14"/>
      <c r="BM646" s="14">
        <v>4.4692180185256503E-2</v>
      </c>
      <c r="BN646" s="14">
        <v>9.1155352898953795E-2</v>
      </c>
      <c r="BO646" s="14"/>
      <c r="BP646" s="14">
        <v>3.0282882129488299E-2</v>
      </c>
      <c r="BQ646" s="14">
        <v>0.10652508713985701</v>
      </c>
      <c r="BR646" s="14"/>
      <c r="BS646" s="14">
        <v>0.115843319910374</v>
      </c>
      <c r="BT646" s="14">
        <v>5.8673693307529903E-2</v>
      </c>
      <c r="BU646" s="14"/>
      <c r="BV646" s="14">
        <v>0.157460860844963</v>
      </c>
      <c r="BW646" s="14">
        <v>0.101501729232543</v>
      </c>
      <c r="BX646" s="14"/>
      <c r="BY646" s="14">
        <v>9.7161290150147697E-2</v>
      </c>
      <c r="BZ646" s="14">
        <v>8.4297111763655702E-2</v>
      </c>
      <c r="CA646" s="14"/>
      <c r="CB646" s="14">
        <v>8.9659740110726596E-2</v>
      </c>
      <c r="CC646" s="14">
        <v>8.0060572928497595E-2</v>
      </c>
    </row>
    <row r="647" spans="2:81" x14ac:dyDescent="0.3">
      <c r="B647" t="s">
        <v>345</v>
      </c>
      <c r="C647" s="14">
        <v>8.4367699514946798E-2</v>
      </c>
      <c r="D647" s="14">
        <v>0.10236219012485299</v>
      </c>
      <c r="E647" s="14">
        <v>6.5279492831405106E-2</v>
      </c>
      <c r="F647" s="14"/>
      <c r="G647" s="14">
        <v>0.113881558236197</v>
      </c>
      <c r="H647" s="14">
        <v>0.13338879445634</v>
      </c>
      <c r="I647" s="14">
        <v>0.106064348819058</v>
      </c>
      <c r="J647" s="14">
        <v>1.9164514502510398E-2</v>
      </c>
      <c r="K647" s="14">
        <v>2.5141653950966601E-2</v>
      </c>
      <c r="L647" s="14">
        <v>0</v>
      </c>
      <c r="M647" s="14"/>
      <c r="N647" s="14">
        <v>0.137852382347284</v>
      </c>
      <c r="O647" s="14">
        <v>2.8790362184444099E-2</v>
      </c>
      <c r="P647" s="14">
        <v>5.9934406490108699E-2</v>
      </c>
      <c r="Q647" s="14">
        <v>0.106751609135776</v>
      </c>
      <c r="R647" s="14"/>
      <c r="S647" s="14">
        <v>0.10689351482755501</v>
      </c>
      <c r="T647" s="14">
        <v>7.8120160438588507E-2</v>
      </c>
      <c r="U647" s="14">
        <v>0</v>
      </c>
      <c r="V647" s="14">
        <v>0.112770854843483</v>
      </c>
      <c r="W647" s="14">
        <v>0.10723982533887</v>
      </c>
      <c r="X647" s="14">
        <v>0.142603958046295</v>
      </c>
      <c r="Y647" s="14">
        <v>8.1548726620117196E-2</v>
      </c>
      <c r="Z647" s="14">
        <v>0.14260582836763999</v>
      </c>
      <c r="AA647" s="14">
        <v>4.1330918997664202E-2</v>
      </c>
      <c r="AB647" s="14">
        <v>0.107874961329572</v>
      </c>
      <c r="AC647" s="14">
        <v>0</v>
      </c>
      <c r="AD647" s="14">
        <v>0</v>
      </c>
      <c r="AE647" s="14"/>
      <c r="AF647" s="14">
        <v>0.12431890935435901</v>
      </c>
      <c r="AG647" s="14">
        <v>3.2993417326099402E-2</v>
      </c>
      <c r="AH647" s="14">
        <v>5.0028533779312601E-2</v>
      </c>
      <c r="AI647" s="14">
        <v>4.1199376934875603E-2</v>
      </c>
      <c r="AJ647" s="14">
        <v>0.102773552174757</v>
      </c>
      <c r="AK647" s="14">
        <v>6.6314121867086295E-2</v>
      </c>
      <c r="AL647" s="14"/>
      <c r="AM647" s="14">
        <v>6.5843702804222706E-2</v>
      </c>
      <c r="AN647" s="14">
        <v>7.0416538894470304E-2</v>
      </c>
      <c r="AO647" s="14">
        <v>8.9898782558428897E-2</v>
      </c>
      <c r="AP647" s="14">
        <v>4.2980569788027098E-2</v>
      </c>
      <c r="AQ647" s="14">
        <v>0.608681866020236</v>
      </c>
      <c r="AR647" s="14"/>
      <c r="AS647" s="14">
        <v>8.5905835237350903E-2</v>
      </c>
      <c r="AT647" s="14">
        <v>0</v>
      </c>
      <c r="AU647" s="14"/>
      <c r="AV647" s="14">
        <v>0.105938185560346</v>
      </c>
      <c r="AW647" s="14">
        <v>0.113056068283532</v>
      </c>
      <c r="AX647" s="14">
        <v>5.1452880726122897E-2</v>
      </c>
      <c r="AY647" s="14"/>
      <c r="AZ647" s="14">
        <v>0.235358096334397</v>
      </c>
      <c r="BA647" s="14">
        <v>0.13931898203315099</v>
      </c>
      <c r="BB647" s="14">
        <v>3.2795097067284201E-2</v>
      </c>
      <c r="BC647" s="14"/>
      <c r="BD647" s="14">
        <v>0.113101159018623</v>
      </c>
      <c r="BE647" s="14">
        <v>5.0420240230041997E-2</v>
      </c>
      <c r="BF647" s="14"/>
      <c r="BG647" s="14">
        <v>0.13569897796657601</v>
      </c>
      <c r="BH647" s="14">
        <v>6.7112987188853598E-2</v>
      </c>
      <c r="BI647" s="14"/>
      <c r="BJ647" s="14">
        <v>0.13543311771314101</v>
      </c>
      <c r="BK647" s="14">
        <v>7.5372919093212601E-2</v>
      </c>
      <c r="BL647" s="14"/>
      <c r="BM647" s="14">
        <v>0.13203433726762201</v>
      </c>
      <c r="BN647" s="14">
        <v>7.6761592172410006E-2</v>
      </c>
      <c r="BO647" s="14"/>
      <c r="BP647" s="14">
        <v>7.8926245443025497E-2</v>
      </c>
      <c r="BQ647" s="14">
        <v>8.8967601131521107E-2</v>
      </c>
      <c r="BR647" s="14"/>
      <c r="BS647" s="14">
        <v>0.12552090272512001</v>
      </c>
      <c r="BT647" s="14">
        <v>4.92519303097071E-2</v>
      </c>
      <c r="BU647" s="14"/>
      <c r="BV647" s="14">
        <v>0.102523888373451</v>
      </c>
      <c r="BW647" s="14">
        <v>0.13344577669021601</v>
      </c>
      <c r="BX647" s="14"/>
      <c r="BY647" s="14">
        <v>8.0860329725626207E-2</v>
      </c>
      <c r="BZ647" s="14">
        <v>8.6157853620259503E-2</v>
      </c>
      <c r="CA647" s="14"/>
      <c r="CB647" s="14">
        <v>6.0822819022611302E-2</v>
      </c>
      <c r="CC647" s="14">
        <v>0.102172652663305</v>
      </c>
    </row>
    <row r="648" spans="2:81" x14ac:dyDescent="0.3">
      <c r="B648" t="s">
        <v>346</v>
      </c>
      <c r="C648" s="14">
        <v>7.6752514655508003E-2</v>
      </c>
      <c r="D648" s="14">
        <v>6.1241592357925298E-2</v>
      </c>
      <c r="E648" s="14">
        <v>9.4011118203892297E-2</v>
      </c>
      <c r="F648" s="14"/>
      <c r="G648" s="14">
        <v>4.6619022606004701E-2</v>
      </c>
      <c r="H648" s="14">
        <v>0.117781233111047</v>
      </c>
      <c r="I648" s="14">
        <v>0.1187985196251</v>
      </c>
      <c r="J648" s="14">
        <v>8.1966469070426803E-2</v>
      </c>
      <c r="K648" s="14">
        <v>5.5267100672908097E-2</v>
      </c>
      <c r="L648" s="14">
        <v>0</v>
      </c>
      <c r="M648" s="14"/>
      <c r="N648" s="14">
        <v>6.3882814903395604E-2</v>
      </c>
      <c r="O648" s="14">
        <v>7.9482880307613898E-2</v>
      </c>
      <c r="P648" s="14">
        <v>7.9656442557247506E-2</v>
      </c>
      <c r="Q648" s="14">
        <v>8.6567885723746296E-2</v>
      </c>
      <c r="R648" s="14"/>
      <c r="S648" s="14">
        <v>0.12842312201495801</v>
      </c>
      <c r="T648" s="14">
        <v>7.9297392201529093E-2</v>
      </c>
      <c r="U648" s="14">
        <v>2.8497538688838399E-2</v>
      </c>
      <c r="V648" s="14">
        <v>2.44248642972771E-2</v>
      </c>
      <c r="W648" s="14">
        <v>0.17401844017096901</v>
      </c>
      <c r="X648" s="14">
        <v>0.13648160497288001</v>
      </c>
      <c r="Y648" s="14">
        <v>7.2549809064359205E-2</v>
      </c>
      <c r="Z648" s="14">
        <v>0</v>
      </c>
      <c r="AA648" s="14">
        <v>1.9701466842546599E-2</v>
      </c>
      <c r="AB648" s="14">
        <v>2.6161500105524701E-2</v>
      </c>
      <c r="AC648" s="14">
        <v>5.0099190088664598E-2</v>
      </c>
      <c r="AD648" s="14">
        <v>0.686781372434352</v>
      </c>
      <c r="AE648" s="14"/>
      <c r="AF648" s="14">
        <v>5.1483132902578999E-2</v>
      </c>
      <c r="AG648" s="14">
        <v>7.45786791439077E-2</v>
      </c>
      <c r="AH648" s="14">
        <v>5.3277453854307398E-2</v>
      </c>
      <c r="AI648" s="14">
        <v>9.3566104907430295E-2</v>
      </c>
      <c r="AJ648" s="14">
        <v>0.16237878720192001</v>
      </c>
      <c r="AK648" s="14">
        <v>0</v>
      </c>
      <c r="AL648" s="14"/>
      <c r="AM648" s="14">
        <v>6.2486456092233099E-2</v>
      </c>
      <c r="AN648" s="14">
        <v>7.9933393059513899E-2</v>
      </c>
      <c r="AO648" s="14">
        <v>5.0222633658253898E-2</v>
      </c>
      <c r="AP648" s="14">
        <v>0.117161769848605</v>
      </c>
      <c r="AQ648" s="14">
        <v>0</v>
      </c>
      <c r="AR648" s="14"/>
      <c r="AS648" s="14">
        <v>7.5649180527302906E-2</v>
      </c>
      <c r="AT648" s="14">
        <v>0.137271076728501</v>
      </c>
      <c r="AU648" s="14"/>
      <c r="AV648" s="14">
        <v>0.13603981397106099</v>
      </c>
      <c r="AW648" s="14">
        <v>0</v>
      </c>
      <c r="AX648" s="14">
        <v>3.7947716960195499E-2</v>
      </c>
      <c r="AY648" s="14"/>
      <c r="AZ648" s="14">
        <v>4.1740012861185699E-2</v>
      </c>
      <c r="BA648" s="14">
        <v>0.11826144208079201</v>
      </c>
      <c r="BB648" s="14">
        <v>0.107321946606336</v>
      </c>
      <c r="BC648" s="14"/>
      <c r="BD648" s="14">
        <v>9.9233815509596507E-2</v>
      </c>
      <c r="BE648" s="14">
        <v>5.0191736433928998E-2</v>
      </c>
      <c r="BF648" s="14"/>
      <c r="BG648" s="14">
        <v>9.7535426526854402E-2</v>
      </c>
      <c r="BH648" s="14">
        <v>6.97664590485636E-2</v>
      </c>
      <c r="BI648" s="14"/>
      <c r="BJ648" s="14">
        <v>0.101890260978846</v>
      </c>
      <c r="BK648" s="14">
        <v>7.5532168539854103E-2</v>
      </c>
      <c r="BL648" s="14"/>
      <c r="BM648" s="14">
        <v>9.3151440358687498E-2</v>
      </c>
      <c r="BN648" s="14">
        <v>7.4977926234222003E-2</v>
      </c>
      <c r="BO648" s="14"/>
      <c r="BP648" s="14">
        <v>9.8062098063648004E-2</v>
      </c>
      <c r="BQ648" s="14">
        <v>7.1925277123911502E-2</v>
      </c>
      <c r="BR648" s="14"/>
      <c r="BS648" s="14">
        <v>7.2959645362863507E-2</v>
      </c>
      <c r="BT648" s="14">
        <v>7.99889461436218E-2</v>
      </c>
      <c r="BU648" s="14"/>
      <c r="BV648" s="14">
        <v>0.136960006317594</v>
      </c>
      <c r="BW648" s="14">
        <v>5.0904834832638898E-2</v>
      </c>
      <c r="BX648" s="14"/>
      <c r="BY648" s="14">
        <v>0.10776181996313999</v>
      </c>
      <c r="BZ648" s="14">
        <v>7.2930282800233795E-2</v>
      </c>
      <c r="CA648" s="14"/>
      <c r="CB648" s="14">
        <v>8.4796552391550303E-2</v>
      </c>
      <c r="CC648" s="14">
        <v>6.4099896812436302E-2</v>
      </c>
    </row>
    <row r="649" spans="2:81" x14ac:dyDescent="0.3">
      <c r="B649" t="s">
        <v>347</v>
      </c>
      <c r="C649" s="14">
        <v>7.5319472389448902E-2</v>
      </c>
      <c r="D649" s="14">
        <v>9.1210282665345893E-2</v>
      </c>
      <c r="E649" s="14">
        <v>5.8467197407357202E-2</v>
      </c>
      <c r="F649" s="14"/>
      <c r="G649" s="14">
        <v>7.5748719495806097E-2</v>
      </c>
      <c r="H649" s="14">
        <v>0.13358138469928499</v>
      </c>
      <c r="I649" s="14">
        <v>0.108070204424251</v>
      </c>
      <c r="J649" s="14">
        <v>0</v>
      </c>
      <c r="K649" s="14">
        <v>2.4598949064525599E-2</v>
      </c>
      <c r="L649" s="14">
        <v>2.46384868400269E-2</v>
      </c>
      <c r="M649" s="14"/>
      <c r="N649" s="14">
        <v>0.14217496501079599</v>
      </c>
      <c r="O649" s="14">
        <v>4.9905010285243398E-2</v>
      </c>
      <c r="P649" s="14">
        <v>6.8717025220045205E-2</v>
      </c>
      <c r="Q649" s="14">
        <v>3.2299577097377297E-2</v>
      </c>
      <c r="R649" s="14"/>
      <c r="S649" s="14">
        <v>9.5032475600872496E-2</v>
      </c>
      <c r="T649" s="14">
        <v>0.126102415246031</v>
      </c>
      <c r="U649" s="14">
        <v>5.7282771401535502E-2</v>
      </c>
      <c r="V649" s="14">
        <v>2.44385450458466E-2</v>
      </c>
      <c r="W649" s="14">
        <v>0.106905416953138</v>
      </c>
      <c r="X649" s="14">
        <v>0.100248328653017</v>
      </c>
      <c r="Y649" s="14">
        <v>7.7229785057641401E-2</v>
      </c>
      <c r="Z649" s="14">
        <v>0.102559251605138</v>
      </c>
      <c r="AA649" s="14">
        <v>9.3575226454850099E-2</v>
      </c>
      <c r="AB649" s="14">
        <v>0</v>
      </c>
      <c r="AC649" s="14">
        <v>5.0605058071847703E-2</v>
      </c>
      <c r="AD649" s="14">
        <v>0</v>
      </c>
      <c r="AE649" s="14"/>
      <c r="AF649" s="14">
        <v>0.13110099177842299</v>
      </c>
      <c r="AG649" s="14">
        <v>1.8898449311605701E-2</v>
      </c>
      <c r="AH649" s="14">
        <v>9.6077487731749206E-2</v>
      </c>
      <c r="AI649" s="14">
        <v>4.3440697539085402E-2</v>
      </c>
      <c r="AJ649" s="14">
        <v>7.8251622436884105E-2</v>
      </c>
      <c r="AK649" s="14">
        <v>6.3891196623261107E-2</v>
      </c>
      <c r="AL649" s="14"/>
      <c r="AM649" s="14">
        <v>3.0733096635487699E-2</v>
      </c>
      <c r="AN649" s="14">
        <v>5.6910309111726801E-2</v>
      </c>
      <c r="AO649" s="14">
        <v>8.9791905611143905E-2</v>
      </c>
      <c r="AP649" s="14">
        <v>9.3496610502877706E-2</v>
      </c>
      <c r="AQ649" s="14">
        <v>0.387357122495394</v>
      </c>
      <c r="AR649" s="14"/>
      <c r="AS649" s="14">
        <v>7.6692646859547103E-2</v>
      </c>
      <c r="AT649" s="14">
        <v>0</v>
      </c>
      <c r="AU649" s="14"/>
      <c r="AV649" s="14">
        <v>0.10529001194136201</v>
      </c>
      <c r="AW649" s="14">
        <v>0.14029046519785299</v>
      </c>
      <c r="AX649" s="14">
        <v>3.1849146541670099E-2</v>
      </c>
      <c r="AY649" s="14"/>
      <c r="AZ649" s="14">
        <v>0.118789654318712</v>
      </c>
      <c r="BA649" s="14">
        <v>0.20429588494596801</v>
      </c>
      <c r="BB649" s="14">
        <v>6.2079727319802998E-2</v>
      </c>
      <c r="BC649" s="14"/>
      <c r="BD649" s="14">
        <v>9.07246558849156E-2</v>
      </c>
      <c r="BE649" s="14">
        <v>5.7118850239445101E-2</v>
      </c>
      <c r="BF649" s="14"/>
      <c r="BG649" s="14">
        <v>9.5082764591878102E-2</v>
      </c>
      <c r="BH649" s="14">
        <v>6.8676156036228106E-2</v>
      </c>
      <c r="BI649" s="14"/>
      <c r="BJ649" s="14">
        <v>9.93568110714666E-2</v>
      </c>
      <c r="BK649" s="14">
        <v>6.8046644321809999E-2</v>
      </c>
      <c r="BL649" s="14"/>
      <c r="BM649" s="14">
        <v>0.14618126439524601</v>
      </c>
      <c r="BN649" s="14">
        <v>6.0097948756930197E-2</v>
      </c>
      <c r="BO649" s="14"/>
      <c r="BP649" s="14">
        <v>4.83957813331998E-2</v>
      </c>
      <c r="BQ649" s="14">
        <v>8.6998658803704401E-2</v>
      </c>
      <c r="BR649" s="14"/>
      <c r="BS649" s="14">
        <v>7.9132215152086002E-2</v>
      </c>
      <c r="BT649" s="14">
        <v>7.20660829945107E-2</v>
      </c>
      <c r="BU649" s="14"/>
      <c r="BV649" s="14">
        <v>6.7938211012355698E-2</v>
      </c>
      <c r="BW649" s="14">
        <v>8.2989719026961506E-2</v>
      </c>
      <c r="BX649" s="14"/>
      <c r="BY649" s="14">
        <v>0.10546797161212899</v>
      </c>
      <c r="BZ649" s="14">
        <v>7.1613523700189904E-2</v>
      </c>
      <c r="CA649" s="14"/>
      <c r="CB649" s="14">
        <v>6.47808950903873E-2</v>
      </c>
      <c r="CC649" s="14">
        <v>8.7290045746577394E-2</v>
      </c>
    </row>
    <row r="650" spans="2:81" x14ac:dyDescent="0.3">
      <c r="B650" t="s">
        <v>348</v>
      </c>
      <c r="C650" s="14">
        <v>6.6366430355574907E-2</v>
      </c>
      <c r="D650" s="14">
        <v>5.8071843931217899E-2</v>
      </c>
      <c r="E650" s="14">
        <v>7.5731962513683901E-2</v>
      </c>
      <c r="F650" s="14"/>
      <c r="G650" s="14">
        <v>3.0327824633589E-2</v>
      </c>
      <c r="H650" s="14">
        <v>9.4160824816667196E-2</v>
      </c>
      <c r="I650" s="14">
        <v>0.12749569686897</v>
      </c>
      <c r="J650" s="14">
        <v>4.39030058007348E-2</v>
      </c>
      <c r="K650" s="14">
        <v>5.23551931425459E-2</v>
      </c>
      <c r="L650" s="14">
        <v>2.26546023703929E-2</v>
      </c>
      <c r="M650" s="14"/>
      <c r="N650" s="14">
        <v>0.103178676485051</v>
      </c>
      <c r="O650" s="14">
        <v>3.1521898808853102E-2</v>
      </c>
      <c r="P650" s="14">
        <v>7.8613309173747897E-2</v>
      </c>
      <c r="Q650" s="14">
        <v>4.6927317209684898E-2</v>
      </c>
      <c r="R650" s="14"/>
      <c r="S650" s="14">
        <v>0.102314280624933</v>
      </c>
      <c r="T650" s="14">
        <v>7.4176696572392106E-2</v>
      </c>
      <c r="U650" s="14">
        <v>5.7282771401535502E-2</v>
      </c>
      <c r="V650" s="14">
        <v>0.118432172604764</v>
      </c>
      <c r="W650" s="14">
        <v>3.4852899533722698E-2</v>
      </c>
      <c r="X650" s="14">
        <v>3.7022650215022497E-2</v>
      </c>
      <c r="Y650" s="14">
        <v>7.7409214339548393E-2</v>
      </c>
      <c r="Z650" s="14">
        <v>0</v>
      </c>
      <c r="AA650" s="14">
        <v>0</v>
      </c>
      <c r="AB650" s="14">
        <v>7.9239797411748497E-2</v>
      </c>
      <c r="AC650" s="14">
        <v>0.103418205410063</v>
      </c>
      <c r="AD650" s="14">
        <v>0</v>
      </c>
      <c r="AE650" s="14"/>
      <c r="AF650" s="14">
        <v>0.122171711244234</v>
      </c>
      <c r="AG650" s="14">
        <v>1.7582786118138901E-2</v>
      </c>
      <c r="AH650" s="14">
        <v>7.6122185623850994E-2</v>
      </c>
      <c r="AI650" s="14">
        <v>1.5547830844638099E-2</v>
      </c>
      <c r="AJ650" s="14">
        <v>5.6711801017706599E-2</v>
      </c>
      <c r="AK650" s="14">
        <v>0.12839600046804001</v>
      </c>
      <c r="AL650" s="14"/>
      <c r="AM650" s="14">
        <v>4.2615185000215203E-2</v>
      </c>
      <c r="AN650" s="14">
        <v>2.5745926556980499E-2</v>
      </c>
      <c r="AO650" s="14">
        <v>8.5241259635623207E-2</v>
      </c>
      <c r="AP650" s="14">
        <v>0.14616142773439</v>
      </c>
      <c r="AQ650" s="14">
        <v>0.15456830749695399</v>
      </c>
      <c r="AR650" s="14"/>
      <c r="AS650" s="14">
        <v>6.7576378924579905E-2</v>
      </c>
      <c r="AT650" s="14">
        <v>0</v>
      </c>
      <c r="AU650" s="14"/>
      <c r="AV650" s="14">
        <v>0.10447205725059799</v>
      </c>
      <c r="AW650" s="14">
        <v>0.12102851848469499</v>
      </c>
      <c r="AX650" s="14">
        <v>1.6939059600194602E-2</v>
      </c>
      <c r="AY650" s="14"/>
      <c r="AZ650" s="14">
        <v>0.210340217323881</v>
      </c>
      <c r="BA650" s="14">
        <v>0.13765705615118801</v>
      </c>
      <c r="BB650" s="14">
        <v>3.10424577476991E-2</v>
      </c>
      <c r="BC650" s="14"/>
      <c r="BD650" s="14">
        <v>5.7132383769474299E-2</v>
      </c>
      <c r="BE650" s="14">
        <v>7.72760954613885E-2</v>
      </c>
      <c r="BF650" s="14"/>
      <c r="BG650" s="14">
        <v>4.3061215635980199E-2</v>
      </c>
      <c r="BH650" s="14">
        <v>7.42003434747147E-2</v>
      </c>
      <c r="BI650" s="14"/>
      <c r="BJ650" s="14">
        <v>7.9882648173634302E-2</v>
      </c>
      <c r="BK650" s="14">
        <v>5.91652316868609E-2</v>
      </c>
      <c r="BL650" s="14"/>
      <c r="BM650" s="14">
        <v>7.1268950853586893E-2</v>
      </c>
      <c r="BN650" s="14">
        <v>6.3571982392879006E-2</v>
      </c>
      <c r="BO650" s="14"/>
      <c r="BP650" s="14">
        <v>4.3557965724159702E-2</v>
      </c>
      <c r="BQ650" s="14">
        <v>7.6343371577813096E-2</v>
      </c>
      <c r="BR650" s="14"/>
      <c r="BS650" s="14">
        <v>8.4486699010859298E-2</v>
      </c>
      <c r="BT650" s="14">
        <v>5.09045191943409E-2</v>
      </c>
      <c r="BU650" s="14"/>
      <c r="BV650" s="14">
        <v>7.3815021109635295E-2</v>
      </c>
      <c r="BW650" s="14">
        <v>8.81642069286281E-2</v>
      </c>
      <c r="BX650" s="14"/>
      <c r="BY650" s="14">
        <v>3.9074933319298601E-2</v>
      </c>
      <c r="BZ650" s="14">
        <v>7.1684606768404893E-2</v>
      </c>
      <c r="CA650" s="14"/>
      <c r="CB650" s="14">
        <v>3.8391817141792003E-2</v>
      </c>
      <c r="CC650" s="14">
        <v>8.6822893479627503E-2</v>
      </c>
    </row>
    <row r="651" spans="2:81" x14ac:dyDescent="0.3">
      <c r="B651" t="s">
        <v>209</v>
      </c>
      <c r="C651" s="14">
        <v>9.2413769491009295E-2</v>
      </c>
      <c r="D651" s="14">
        <v>9.5103177344779105E-2</v>
      </c>
      <c r="E651" s="14">
        <v>8.9990639199671194E-2</v>
      </c>
      <c r="F651" s="14"/>
      <c r="G651" s="14">
        <v>6.9729934356333095E-2</v>
      </c>
      <c r="H651" s="14">
        <v>5.2605530895810902E-2</v>
      </c>
      <c r="I651" s="14">
        <v>3.9048065155974497E-2</v>
      </c>
      <c r="J651" s="14">
        <v>0.16495928308584601</v>
      </c>
      <c r="K651" s="14">
        <v>0.13008505364206399</v>
      </c>
      <c r="L651" s="14">
        <v>0.20783381582811</v>
      </c>
      <c r="M651" s="14"/>
      <c r="N651" s="14">
        <v>7.2508195715993304E-2</v>
      </c>
      <c r="O651" s="14">
        <v>0.100907273928382</v>
      </c>
      <c r="P651" s="14">
        <v>8.77970929486378E-2</v>
      </c>
      <c r="Q651" s="14">
        <v>0.112811047270505</v>
      </c>
      <c r="R651" s="14"/>
      <c r="S651" s="14">
        <v>4.9684086543006198E-2</v>
      </c>
      <c r="T651" s="14">
        <v>5.1733054728203401E-2</v>
      </c>
      <c r="U651" s="14">
        <v>8.9855234026841896E-2</v>
      </c>
      <c r="V651" s="14">
        <v>0.11865984768276699</v>
      </c>
      <c r="W651" s="14">
        <v>0.108853404140414</v>
      </c>
      <c r="X651" s="14">
        <v>0.16627760585763299</v>
      </c>
      <c r="Y651" s="14">
        <v>7.6276730820729693E-2</v>
      </c>
      <c r="Z651" s="14">
        <v>0.165801429608952</v>
      </c>
      <c r="AA651" s="14">
        <v>9.9820848325452405E-2</v>
      </c>
      <c r="AB651" s="14">
        <v>0.114113636082884</v>
      </c>
      <c r="AC651" s="14">
        <v>4.9046301385841998E-2</v>
      </c>
      <c r="AD651" s="14">
        <v>0</v>
      </c>
      <c r="AE651" s="14"/>
      <c r="AF651" s="14">
        <v>6.6019325381871899E-2</v>
      </c>
      <c r="AG651" s="14">
        <v>5.3972009306502901E-2</v>
      </c>
      <c r="AH651" s="14">
        <v>0.16466675796496</v>
      </c>
      <c r="AI651" s="14">
        <v>0.12769234370235899</v>
      </c>
      <c r="AJ651" s="14">
        <v>2.1713224400977001E-2</v>
      </c>
      <c r="AK651" s="14">
        <v>0.14015399960019201</v>
      </c>
      <c r="AL651" s="14"/>
      <c r="AM651" s="14">
        <v>8.90999897882752E-2</v>
      </c>
      <c r="AN651" s="14">
        <v>9.8527611875515897E-2</v>
      </c>
      <c r="AO651" s="14">
        <v>6.7379613514811407E-2</v>
      </c>
      <c r="AP651" s="14">
        <v>0.13159181813578</v>
      </c>
      <c r="AQ651" s="14">
        <v>8.4419309919400998E-2</v>
      </c>
      <c r="AR651" s="14"/>
      <c r="AS651" s="14">
        <v>8.6232481149447496E-2</v>
      </c>
      <c r="AT651" s="14">
        <v>0.431461273440158</v>
      </c>
      <c r="AU651" s="14"/>
      <c r="AV651" s="14">
        <v>1.6521048076875801E-2</v>
      </c>
      <c r="AW651" s="14">
        <v>7.9484673177807094E-2</v>
      </c>
      <c r="AX651" s="14">
        <v>0.169061381995604</v>
      </c>
      <c r="AY651" s="14"/>
      <c r="AZ651" s="14">
        <v>0</v>
      </c>
      <c r="BA651" s="14">
        <v>0</v>
      </c>
      <c r="BB651" s="14">
        <v>5.3823840623569597E-2</v>
      </c>
      <c r="BC651" s="14"/>
      <c r="BD651" s="14">
        <v>7.3451562664370501E-2</v>
      </c>
      <c r="BE651" s="14">
        <v>0.114816875671694</v>
      </c>
      <c r="BF651" s="14"/>
      <c r="BG651" s="14">
        <v>4.8162774471212498E-2</v>
      </c>
      <c r="BH651" s="14">
        <v>0.107288485497342</v>
      </c>
      <c r="BI651" s="14"/>
      <c r="BJ651" s="14">
        <v>3.8328909566402801E-2</v>
      </c>
      <c r="BK651" s="14">
        <v>9.9788395922930706E-2</v>
      </c>
      <c r="BL651" s="14"/>
      <c r="BM651" s="14">
        <v>0.11061419304534</v>
      </c>
      <c r="BN651" s="14">
        <v>9.0571804570054704E-2</v>
      </c>
      <c r="BO651" s="14"/>
      <c r="BP651" s="14">
        <v>8.0251682195655705E-2</v>
      </c>
      <c r="BQ651" s="14">
        <v>8.9206147750930803E-2</v>
      </c>
      <c r="BR651" s="14"/>
      <c r="BS651" s="14">
        <v>7.6138663631337103E-2</v>
      </c>
      <c r="BT651" s="14">
        <v>0.106301214855598</v>
      </c>
      <c r="BU651" s="14"/>
      <c r="BV651" s="14">
        <v>8.6434680768925701E-2</v>
      </c>
      <c r="BW651" s="14">
        <v>7.2590610092294006E-2</v>
      </c>
      <c r="BX651" s="14"/>
      <c r="BY651" s="14">
        <v>3.8266868767980598E-2</v>
      </c>
      <c r="BZ651" s="14">
        <v>0.102392254525801</v>
      </c>
      <c r="CA651" s="14"/>
      <c r="CB651" s="14">
        <v>8.0454071125127105E-2</v>
      </c>
      <c r="CC651" s="14">
        <v>0.10199616208300299</v>
      </c>
    </row>
    <row r="652" spans="2:81" x14ac:dyDescent="0.3">
      <c r="B652" t="s">
        <v>196</v>
      </c>
      <c r="C652" s="14">
        <v>0.130052751777786</v>
      </c>
      <c r="D652" s="14">
        <v>0.119308174411491</v>
      </c>
      <c r="E652" s="14">
        <v>0.14242198938081399</v>
      </c>
      <c r="F652" s="14"/>
      <c r="G652" s="14">
        <v>0.138426419336554</v>
      </c>
      <c r="H652" s="14">
        <v>0.120399243186112</v>
      </c>
      <c r="I652" s="14">
        <v>9.45594918326743E-2</v>
      </c>
      <c r="J652" s="14">
        <v>0.14897256330717301</v>
      </c>
      <c r="K652" s="14">
        <v>0.105867504601898</v>
      </c>
      <c r="L652" s="14">
        <v>0.19283803283203599</v>
      </c>
      <c r="M652" s="14"/>
      <c r="N652" s="14">
        <v>0.13189315257202999</v>
      </c>
      <c r="O652" s="14">
        <v>9.9968817671783297E-2</v>
      </c>
      <c r="P652" s="14">
        <v>0.13920449497676601</v>
      </c>
      <c r="Q652" s="14">
        <v>0.15012384982941099</v>
      </c>
      <c r="R652" s="14"/>
      <c r="S652" s="14">
        <v>9.3261833084388901E-2</v>
      </c>
      <c r="T652" s="14">
        <v>0.131526287939705</v>
      </c>
      <c r="U652" s="14">
        <v>0.180357689993253</v>
      </c>
      <c r="V652" s="14">
        <v>9.5559885128600197E-2</v>
      </c>
      <c r="W652" s="14">
        <v>7.5225789953590194E-2</v>
      </c>
      <c r="X652" s="14">
        <v>0.138806630044467</v>
      </c>
      <c r="Y652" s="14">
        <v>8.4675214168692406E-2</v>
      </c>
      <c r="Z652" s="14">
        <v>0.15525062135260201</v>
      </c>
      <c r="AA652" s="14">
        <v>0.162248731144229</v>
      </c>
      <c r="AB652" s="14">
        <v>0.23373904025331099</v>
      </c>
      <c r="AC652" s="14">
        <v>0.103418205410063</v>
      </c>
      <c r="AD652" s="14">
        <v>0</v>
      </c>
      <c r="AE652" s="14"/>
      <c r="AF652" s="14">
        <v>0.107628656947776</v>
      </c>
      <c r="AG652" s="14">
        <v>9.3115107246310294E-2</v>
      </c>
      <c r="AH652" s="14">
        <v>0.20152487376279099</v>
      </c>
      <c r="AI652" s="14">
        <v>7.8711898844527894E-2</v>
      </c>
      <c r="AJ652" s="14">
        <v>0.187899210084818</v>
      </c>
      <c r="AK652" s="14">
        <v>0.30864468684195501</v>
      </c>
      <c r="AL652" s="14"/>
      <c r="AM652" s="14">
        <v>0.15522728196733901</v>
      </c>
      <c r="AN652" s="14">
        <v>0.14296925229617299</v>
      </c>
      <c r="AO652" s="14">
        <v>0.12661295346929399</v>
      </c>
      <c r="AP652" s="14">
        <v>0.12231747569870099</v>
      </c>
      <c r="AQ652" s="14">
        <v>0</v>
      </c>
      <c r="AR652" s="14"/>
      <c r="AS652" s="14">
        <v>0.12701175765842401</v>
      </c>
      <c r="AT652" s="14">
        <v>0.296853167600653</v>
      </c>
      <c r="AU652" s="14"/>
      <c r="AV652" s="14">
        <v>1.1971282517836201E-2</v>
      </c>
      <c r="AW652" s="14">
        <v>9.8384705983877996E-2</v>
      </c>
      <c r="AX652" s="14">
        <v>0.25404153757847903</v>
      </c>
      <c r="AY652" s="14"/>
      <c r="AZ652" s="14">
        <v>0</v>
      </c>
      <c r="BA652" s="14">
        <v>2.0677990659346401E-2</v>
      </c>
      <c r="BB652" s="14">
        <v>5.4560942492896503E-2</v>
      </c>
      <c r="BC652" s="14"/>
      <c r="BD652" s="14">
        <v>0.12090190437522</v>
      </c>
      <c r="BE652" s="14">
        <v>0.14086412030029999</v>
      </c>
      <c r="BF652" s="14"/>
      <c r="BG652" s="14">
        <v>0.112711219835125</v>
      </c>
      <c r="BH652" s="14">
        <v>0.13588200742834</v>
      </c>
      <c r="BI652" s="14"/>
      <c r="BJ652" s="14">
        <v>8.5398974678153897E-2</v>
      </c>
      <c r="BK652" s="14">
        <v>0.136927612659235</v>
      </c>
      <c r="BL652" s="14"/>
      <c r="BM652" s="14">
        <v>9.5140530846689997E-2</v>
      </c>
      <c r="BN652" s="14">
        <v>0.12984679327827101</v>
      </c>
      <c r="BO652" s="14"/>
      <c r="BP652" s="14">
        <v>0.12993674302091399</v>
      </c>
      <c r="BQ652" s="14">
        <v>0.123272615829149</v>
      </c>
      <c r="BR652" s="14"/>
      <c r="BS652" s="14">
        <v>0.141315248138698</v>
      </c>
      <c r="BT652" s="14">
        <v>0.120442534539899</v>
      </c>
      <c r="BU652" s="14"/>
      <c r="BV652" s="14">
        <v>8.4296950908652996E-2</v>
      </c>
      <c r="BW652" s="14">
        <v>0.16096400829263199</v>
      </c>
      <c r="BX652" s="14"/>
      <c r="BY652" s="14">
        <v>7.5978288261590796E-2</v>
      </c>
      <c r="BZ652" s="14">
        <v>0.13725760009263299</v>
      </c>
      <c r="CA652" s="14"/>
      <c r="CB652" s="14">
        <v>0.15161482980743901</v>
      </c>
      <c r="CC652" s="14">
        <v>0.118738794418144</v>
      </c>
    </row>
    <row r="653" spans="2:81" x14ac:dyDescent="0.3">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c r="BB653" s="14"/>
      <c r="BC653" s="14"/>
      <c r="BD653" s="14"/>
      <c r="BE653" s="14"/>
      <c r="BF653" s="14"/>
      <c r="BG653" s="14"/>
      <c r="BH653" s="14"/>
      <c r="BI653" s="14"/>
      <c r="BJ653" s="14"/>
      <c r="BK653" s="14"/>
      <c r="BL653" s="14"/>
      <c r="BM653" s="14"/>
      <c r="BN653" s="14"/>
      <c r="BO653" s="14"/>
      <c r="BP653" s="14"/>
      <c r="BQ653" s="14"/>
      <c r="BR653" s="14"/>
      <c r="BS653" s="14"/>
      <c r="BT653" s="14"/>
      <c r="BU653" s="14"/>
      <c r="BV653" s="14"/>
      <c r="BW653" s="14"/>
      <c r="BX653" s="14"/>
      <c r="BY653" s="14"/>
      <c r="BZ653" s="14"/>
      <c r="CA653" s="14"/>
      <c r="CB653" s="14"/>
      <c r="CC653" s="14"/>
    </row>
    <row r="654" spans="2:81" x14ac:dyDescent="0.3">
      <c r="B654" s="6" t="s">
        <v>357</v>
      </c>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c r="AQ654" s="14"/>
      <c r="AR654" s="14"/>
      <c r="AS654" s="14"/>
      <c r="AT654" s="14"/>
      <c r="AU654" s="14"/>
      <c r="AV654" s="14"/>
      <c r="AW654" s="14"/>
      <c r="AX654" s="14"/>
      <c r="AY654" s="14"/>
      <c r="AZ654" s="14"/>
      <c r="BA654" s="14"/>
      <c r="BB654" s="14"/>
      <c r="BC654" s="14"/>
      <c r="BD654" s="14"/>
      <c r="BE654" s="14"/>
      <c r="BF654" s="14"/>
      <c r="BG654" s="14"/>
      <c r="BH654" s="14"/>
      <c r="BI654" s="14"/>
      <c r="BJ654" s="14"/>
      <c r="BK654" s="14"/>
      <c r="BL654" s="14"/>
      <c r="BM654" s="14"/>
      <c r="BN654" s="14"/>
      <c r="BO654" s="14"/>
      <c r="BP654" s="14"/>
      <c r="BQ654" s="14"/>
      <c r="BR654" s="14"/>
      <c r="BS654" s="14"/>
      <c r="BT654" s="14"/>
      <c r="BU654" s="14"/>
      <c r="BV654" s="14"/>
      <c r="BW654" s="14"/>
      <c r="BX654" s="14"/>
      <c r="BY654" s="14"/>
      <c r="BZ654" s="14"/>
      <c r="CA654" s="14"/>
      <c r="CB654" s="14"/>
      <c r="CC654" s="14"/>
    </row>
    <row r="655" spans="2:81" x14ac:dyDescent="0.3">
      <c r="B655" s="24" t="s">
        <v>358</v>
      </c>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c r="AQ655" s="14"/>
      <c r="AR655" s="14"/>
      <c r="AS655" s="14"/>
      <c r="AT655" s="14"/>
      <c r="AU655" s="14"/>
      <c r="AV655" s="14"/>
      <c r="AW655" s="14"/>
      <c r="AX655" s="14"/>
      <c r="AY655" s="14"/>
      <c r="AZ655" s="14"/>
      <c r="BA655" s="14"/>
      <c r="BB655" s="14"/>
      <c r="BC655" s="14"/>
      <c r="BD655" s="14"/>
      <c r="BE655" s="14"/>
      <c r="BF655" s="14"/>
      <c r="BG655" s="14"/>
      <c r="BH655" s="14"/>
      <c r="BI655" s="14"/>
      <c r="BJ655" s="14"/>
      <c r="BK655" s="14"/>
      <c r="BL655" s="14"/>
      <c r="BM655" s="14"/>
      <c r="BN655" s="14"/>
      <c r="BO655" s="14"/>
      <c r="BP655" s="14"/>
      <c r="BQ655" s="14"/>
      <c r="BR655" s="14"/>
      <c r="BS655" s="14"/>
      <c r="BT655" s="14"/>
      <c r="BU655" s="14"/>
      <c r="BV655" s="14"/>
      <c r="BW655" s="14"/>
      <c r="BX655" s="14"/>
      <c r="BY655" s="14"/>
      <c r="BZ655" s="14"/>
      <c r="CA655" s="14"/>
      <c r="CB655" s="14"/>
      <c r="CC655" s="14"/>
    </row>
    <row r="656" spans="2:81" x14ac:dyDescent="0.3">
      <c r="B656" t="s">
        <v>350</v>
      </c>
      <c r="C656" s="14">
        <v>0.113130842167649</v>
      </c>
      <c r="D656" s="14">
        <v>0.12438029683882</v>
      </c>
      <c r="E656" s="14">
        <v>9.98794141489837E-2</v>
      </c>
      <c r="F656" s="14"/>
      <c r="G656" s="14">
        <v>0.101023309687231</v>
      </c>
      <c r="H656" s="14">
        <v>0.10848904503857799</v>
      </c>
      <c r="I656" s="14">
        <v>0.185683267342998</v>
      </c>
      <c r="J656" s="14">
        <v>5.0727952720611202E-2</v>
      </c>
      <c r="K656" s="14">
        <v>0</v>
      </c>
      <c r="L656" s="14">
        <v>0.198808337080458</v>
      </c>
      <c r="M656" s="14"/>
      <c r="N656" s="14">
        <v>0.21664460613563299</v>
      </c>
      <c r="O656" s="14">
        <v>0</v>
      </c>
      <c r="P656" s="14">
        <v>0.10322273991398399</v>
      </c>
      <c r="Q656" s="14">
        <v>0.106548454140878</v>
      </c>
      <c r="R656" s="14"/>
      <c r="S656" s="14">
        <v>8.2568239230219401E-2</v>
      </c>
      <c r="T656" s="14">
        <v>0.114356675849923</v>
      </c>
      <c r="U656" s="14">
        <v>7.5669733063552694E-2</v>
      </c>
      <c r="V656" s="14">
        <v>5.6877171509481503E-2</v>
      </c>
      <c r="W656" s="14">
        <v>0.111892381363771</v>
      </c>
      <c r="X656" s="14">
        <v>0.28249513658475001</v>
      </c>
      <c r="Y656" s="14">
        <v>9.0491414516583699E-2</v>
      </c>
      <c r="Z656" s="14">
        <v>0.19681710388300599</v>
      </c>
      <c r="AA656" s="14">
        <v>0.23086112552445301</v>
      </c>
      <c r="AB656" s="14">
        <v>5.9449236849536999E-2</v>
      </c>
      <c r="AC656" s="14">
        <v>0</v>
      </c>
      <c r="AD656" s="14">
        <v>0</v>
      </c>
      <c r="AE656" s="14"/>
      <c r="AF656" s="14">
        <v>0.18635363911920499</v>
      </c>
      <c r="AG656" s="14">
        <v>3.6356170347870198E-2</v>
      </c>
      <c r="AH656" s="14">
        <v>0.33937950176937098</v>
      </c>
      <c r="AI656" s="14">
        <v>3.4575900246673098E-2</v>
      </c>
      <c r="AJ656" s="14">
        <v>0</v>
      </c>
      <c r="AK656" s="14">
        <v>9.4345791219532196E-2</v>
      </c>
      <c r="AL656" s="14"/>
      <c r="AM656" s="14">
        <v>2.9316933517405601E-2</v>
      </c>
      <c r="AN656" s="14">
        <v>2.6415419527901999E-2</v>
      </c>
      <c r="AO656" s="14">
        <v>0.15524234301999701</v>
      </c>
      <c r="AP656" s="14">
        <v>0.208110243101187</v>
      </c>
      <c r="AQ656" s="14">
        <v>0.43469964313465198</v>
      </c>
      <c r="AR656" s="14"/>
      <c r="AS656" s="14">
        <v>0.114465144563101</v>
      </c>
      <c r="AT656" s="14">
        <v>0</v>
      </c>
      <c r="AU656" s="14"/>
      <c r="AV656" s="14">
        <v>0.12503756117908499</v>
      </c>
      <c r="AW656" s="14">
        <v>6.1506175533557403E-2</v>
      </c>
      <c r="AX656" s="14" t="s">
        <v>211</v>
      </c>
      <c r="AY656" s="14"/>
      <c r="AZ656" s="14">
        <v>0.152404324566457</v>
      </c>
      <c r="BA656" s="14">
        <v>0.169121681292902</v>
      </c>
      <c r="BB656" s="14">
        <v>2.69769076135048E-2</v>
      </c>
      <c r="BC656" s="14"/>
      <c r="BD656" s="14">
        <v>8.8776137154602003E-2</v>
      </c>
      <c r="BE656" s="14">
        <v>0.141611910368728</v>
      </c>
      <c r="BF656" s="14"/>
      <c r="BG656" s="14">
        <v>9.2547642623707502E-2</v>
      </c>
      <c r="BH656" s="14">
        <v>0.119648055596505</v>
      </c>
      <c r="BI656" s="14"/>
      <c r="BJ656" s="14">
        <v>0.28191108030531398</v>
      </c>
      <c r="BK656" s="14">
        <v>8.2067398821339205E-2</v>
      </c>
      <c r="BL656" s="14"/>
      <c r="BM656" s="14">
        <v>0.101521244591041</v>
      </c>
      <c r="BN656" s="14">
        <v>0.11001205416408499</v>
      </c>
      <c r="BO656" s="14"/>
      <c r="BP656" s="14">
        <v>2.2645710955952698E-2</v>
      </c>
      <c r="BQ656" s="14">
        <v>0.128628367394099</v>
      </c>
      <c r="BR656" s="14"/>
      <c r="BS656" s="14">
        <v>0.16296283933389899</v>
      </c>
      <c r="BT656" s="14">
        <v>7.3024304533149106E-2</v>
      </c>
      <c r="BU656" s="14"/>
      <c r="BV656" s="14">
        <v>0.20470462676152101</v>
      </c>
      <c r="BW656" s="14">
        <v>0.15382156618196499</v>
      </c>
      <c r="BX656" s="14"/>
      <c r="BY656" s="14">
        <v>0.213576456640067</v>
      </c>
      <c r="BZ656" s="14">
        <v>9.4156601144294805E-2</v>
      </c>
      <c r="CA656" s="14"/>
      <c r="CB656" s="14">
        <v>7.4124171867297806E-2</v>
      </c>
      <c r="CC656" s="14">
        <v>0.14026915678357901</v>
      </c>
    </row>
    <row r="657" spans="2:81" x14ac:dyDescent="0.3">
      <c r="B657" t="s">
        <v>351</v>
      </c>
      <c r="C657" s="14">
        <v>0.117008258277239</v>
      </c>
      <c r="D657" s="14">
        <v>0.108505551209381</v>
      </c>
      <c r="E657" s="14">
        <v>0.12702412250950901</v>
      </c>
      <c r="F657" s="14"/>
      <c r="G657" s="14">
        <v>9.0938050671842005E-2</v>
      </c>
      <c r="H657" s="14">
        <v>0.180413965024114</v>
      </c>
      <c r="I657" s="14">
        <v>0.11387367293395199</v>
      </c>
      <c r="J657" s="14">
        <v>0.114068404082278</v>
      </c>
      <c r="K657" s="14">
        <v>8.3667313174446506E-2</v>
      </c>
      <c r="L657" s="14">
        <v>6.3385317843516906E-2</v>
      </c>
      <c r="M657" s="14"/>
      <c r="N657" s="14">
        <v>0.144887408463095</v>
      </c>
      <c r="O657" s="14">
        <v>9.0457085372836907E-2</v>
      </c>
      <c r="P657" s="14">
        <v>0.10309311561901401</v>
      </c>
      <c r="Q657" s="14">
        <v>0.122904797097423</v>
      </c>
      <c r="R657" s="14"/>
      <c r="S657" s="14">
        <v>0.147368673049662</v>
      </c>
      <c r="T657" s="14">
        <v>0.20811560711349</v>
      </c>
      <c r="U657" s="14">
        <v>0</v>
      </c>
      <c r="V657" s="14">
        <v>5.8738446735863301E-2</v>
      </c>
      <c r="W657" s="14">
        <v>6.3578578079221001E-2</v>
      </c>
      <c r="X657" s="14">
        <v>0</v>
      </c>
      <c r="Y657" s="14">
        <v>0.17541772101183201</v>
      </c>
      <c r="Z657" s="14">
        <v>0.22196290810698599</v>
      </c>
      <c r="AA657" s="14">
        <v>9.15973205089919E-2</v>
      </c>
      <c r="AB657" s="14">
        <v>8.4440963358078602E-2</v>
      </c>
      <c r="AC657" s="14">
        <v>0.300150387410199</v>
      </c>
      <c r="AD657" s="14">
        <v>0</v>
      </c>
      <c r="AE657" s="14"/>
      <c r="AF657" s="14">
        <v>0.14400347001241101</v>
      </c>
      <c r="AG657" s="14">
        <v>0.103770968926279</v>
      </c>
      <c r="AH657" s="14">
        <v>0.18287748120150399</v>
      </c>
      <c r="AI657" s="14">
        <v>7.1327757712164597E-2</v>
      </c>
      <c r="AJ657" s="14">
        <v>8.0540808642013698E-2</v>
      </c>
      <c r="AK657" s="14">
        <v>8.7315474242793206E-2</v>
      </c>
      <c r="AL657" s="14"/>
      <c r="AM657" s="14">
        <v>6.0980692765516001E-2</v>
      </c>
      <c r="AN657" s="14">
        <v>0.11573077776039201</v>
      </c>
      <c r="AO657" s="14">
        <v>0.14084785851029899</v>
      </c>
      <c r="AP657" s="14">
        <v>0.163897982615443</v>
      </c>
      <c r="AQ657" s="14">
        <v>0</v>
      </c>
      <c r="AR657" s="14"/>
      <c r="AS657" s="14">
        <v>0.11205358200933099</v>
      </c>
      <c r="AT657" s="14">
        <v>0.537097962655392</v>
      </c>
      <c r="AU657" s="14"/>
      <c r="AV657" s="14">
        <v>9.7937286777979707E-2</v>
      </c>
      <c r="AW657" s="14">
        <v>0.19969539862983701</v>
      </c>
      <c r="AX657" s="14" t="s">
        <v>211</v>
      </c>
      <c r="AY657" s="14"/>
      <c r="AZ657" s="14">
        <v>0.21524081415615101</v>
      </c>
      <c r="BA657" s="14">
        <v>7.5226615427771301E-2</v>
      </c>
      <c r="BB657" s="14">
        <v>4.2519441721672102E-2</v>
      </c>
      <c r="BC657" s="14"/>
      <c r="BD657" s="14">
        <v>0.13939358502872801</v>
      </c>
      <c r="BE657" s="14">
        <v>9.0830235691005706E-2</v>
      </c>
      <c r="BF657" s="14"/>
      <c r="BG657" s="14">
        <v>0.137029919875409</v>
      </c>
      <c r="BH657" s="14">
        <v>0.110668843379325</v>
      </c>
      <c r="BI657" s="14"/>
      <c r="BJ657" s="14">
        <v>3.2463527584048003E-2</v>
      </c>
      <c r="BK657" s="14">
        <v>0.129035406219</v>
      </c>
      <c r="BL657" s="14"/>
      <c r="BM657" s="14">
        <v>0.178419197754902</v>
      </c>
      <c r="BN657" s="14">
        <v>0.10831285205350601</v>
      </c>
      <c r="BO657" s="14"/>
      <c r="BP657" s="14">
        <v>9.4510013130660306E-2</v>
      </c>
      <c r="BQ657" s="14">
        <v>0.126897293834067</v>
      </c>
      <c r="BR657" s="14"/>
      <c r="BS657" s="14">
        <v>0.158593290903561</v>
      </c>
      <c r="BT657" s="14">
        <v>8.3539166711527002E-2</v>
      </c>
      <c r="BU657" s="14"/>
      <c r="BV657" s="14">
        <v>0.299019785015401</v>
      </c>
      <c r="BW657" s="14">
        <v>0.12784048850690599</v>
      </c>
      <c r="BX657" s="14"/>
      <c r="BY657" s="14">
        <v>0</v>
      </c>
      <c r="BZ657" s="14">
        <v>0.14398044852113101</v>
      </c>
      <c r="CA657" s="14"/>
      <c r="CB657" s="14">
        <v>0.118455728714839</v>
      </c>
      <c r="CC657" s="14">
        <v>0.124180265684409</v>
      </c>
    </row>
    <row r="658" spans="2:81" x14ac:dyDescent="0.3">
      <c r="B658" t="s">
        <v>352</v>
      </c>
      <c r="C658" s="14">
        <v>0.19669014754936601</v>
      </c>
      <c r="D658" s="14">
        <v>0.25758671436317798</v>
      </c>
      <c r="E658" s="14">
        <v>0.124956317305566</v>
      </c>
      <c r="F658" s="14"/>
      <c r="G658" s="14">
        <v>0.35694303894727297</v>
      </c>
      <c r="H658" s="14">
        <v>0.170103677415957</v>
      </c>
      <c r="I658" s="14">
        <v>0.111142688348841</v>
      </c>
      <c r="J658" s="14">
        <v>0.282776763039846</v>
      </c>
      <c r="K658" s="14">
        <v>9.2693922425967204E-2</v>
      </c>
      <c r="L658" s="14">
        <v>0.12603677002935901</v>
      </c>
      <c r="M658" s="14"/>
      <c r="N658" s="14">
        <v>0.19633430229552601</v>
      </c>
      <c r="O658" s="14">
        <v>0.16582638279574399</v>
      </c>
      <c r="P658" s="14">
        <v>0.259119881974328</v>
      </c>
      <c r="Q658" s="14">
        <v>0.17801703677528699</v>
      </c>
      <c r="R658" s="14"/>
      <c r="S658" s="14">
        <v>0.29764174785445902</v>
      </c>
      <c r="T658" s="14">
        <v>0.108691282594468</v>
      </c>
      <c r="U658" s="14">
        <v>0.159150642399353</v>
      </c>
      <c r="V658" s="14">
        <v>0.16547577127608001</v>
      </c>
      <c r="W658" s="14">
        <v>0.124072658349939</v>
      </c>
      <c r="X658" s="14">
        <v>0.26627809657856699</v>
      </c>
      <c r="Y658" s="14">
        <v>8.9086991633942E-2</v>
      </c>
      <c r="Z658" s="14">
        <v>0.115121064389354</v>
      </c>
      <c r="AA658" s="14">
        <v>0.18433351986354701</v>
      </c>
      <c r="AB658" s="14">
        <v>0.354284367560247</v>
      </c>
      <c r="AC658" s="14">
        <v>0</v>
      </c>
      <c r="AD658" s="14">
        <v>0.478559133070387</v>
      </c>
      <c r="AE658" s="14"/>
      <c r="AF658" s="14">
        <v>0.28401427534450802</v>
      </c>
      <c r="AG658" s="14">
        <v>0.174513250458282</v>
      </c>
      <c r="AH658" s="14">
        <v>9.18490448189484E-2</v>
      </c>
      <c r="AI658" s="14">
        <v>3.57116825394393E-2</v>
      </c>
      <c r="AJ658" s="14">
        <v>0.124204044175312</v>
      </c>
      <c r="AK658" s="14">
        <v>9.2213103176053496E-2</v>
      </c>
      <c r="AL658" s="14"/>
      <c r="AM658" s="14">
        <v>0.219299299522283</v>
      </c>
      <c r="AN658" s="14">
        <v>0.26685287410158098</v>
      </c>
      <c r="AO658" s="14">
        <v>0.142563321996833</v>
      </c>
      <c r="AP658" s="14">
        <v>0.12948634153493899</v>
      </c>
      <c r="AQ658" s="14">
        <v>0.46066979930047702</v>
      </c>
      <c r="AR658" s="14"/>
      <c r="AS658" s="14">
        <v>0.19900997590040001</v>
      </c>
      <c r="AT658" s="14">
        <v>0</v>
      </c>
      <c r="AU658" s="14"/>
      <c r="AV658" s="14">
        <v>0.18977527104049299</v>
      </c>
      <c r="AW658" s="14">
        <v>0.226671387069975</v>
      </c>
      <c r="AX658" s="14" t="s">
        <v>211</v>
      </c>
      <c r="AY658" s="14"/>
      <c r="AZ658" s="14">
        <v>0.20805758513172201</v>
      </c>
      <c r="BA658" s="14">
        <v>0.30797082633148598</v>
      </c>
      <c r="BB658" s="14">
        <v>0.12647758640764001</v>
      </c>
      <c r="BC658" s="14"/>
      <c r="BD658" s="14">
        <v>0.213980441926963</v>
      </c>
      <c r="BE658" s="14">
        <v>0.176470397274367</v>
      </c>
      <c r="BF658" s="14"/>
      <c r="BG658" s="14">
        <v>0.30732850427665998</v>
      </c>
      <c r="BH658" s="14">
        <v>0.161658966771551</v>
      </c>
      <c r="BI658" s="14"/>
      <c r="BJ658" s="14">
        <v>0.21377041978182501</v>
      </c>
      <c r="BK658" s="14">
        <v>0.20186362422693299</v>
      </c>
      <c r="BL658" s="14"/>
      <c r="BM658" s="14">
        <v>0.22110848246325401</v>
      </c>
      <c r="BN658" s="14">
        <v>0.18936840014421299</v>
      </c>
      <c r="BO658" s="14"/>
      <c r="BP658" s="14">
        <v>0.17933058541666699</v>
      </c>
      <c r="BQ658" s="14">
        <v>0.206791510809719</v>
      </c>
      <c r="BR658" s="14"/>
      <c r="BS658" s="14">
        <v>0.24537455279502099</v>
      </c>
      <c r="BT658" s="14">
        <v>0.157507232108831</v>
      </c>
      <c r="BU658" s="14"/>
      <c r="BV658" s="14">
        <v>0.111631603414913</v>
      </c>
      <c r="BW658" s="14">
        <v>0.27466368744333503</v>
      </c>
      <c r="BX658" s="14"/>
      <c r="BY658" s="14">
        <v>0.370935288308055</v>
      </c>
      <c r="BZ658" s="14">
        <v>0.15710509973996001</v>
      </c>
      <c r="CA658" s="14"/>
      <c r="CB658" s="14">
        <v>0.16997549523427799</v>
      </c>
      <c r="CC658" s="14">
        <v>0.21168814977009201</v>
      </c>
    </row>
    <row r="659" spans="2:81" x14ac:dyDescent="0.3">
      <c r="B659" t="s">
        <v>353</v>
      </c>
      <c r="C659" s="14">
        <v>0.22571248939189101</v>
      </c>
      <c r="D659" s="14">
        <v>0.18633680308594699</v>
      </c>
      <c r="E659" s="14">
        <v>0.27209554421728999</v>
      </c>
      <c r="F659" s="14"/>
      <c r="G659" s="14">
        <v>0.252089167111893</v>
      </c>
      <c r="H659" s="14">
        <v>0.175421399926111</v>
      </c>
      <c r="I659" s="14">
        <v>0.19676008549836099</v>
      </c>
      <c r="J659" s="14">
        <v>0.16320219116138701</v>
      </c>
      <c r="K659" s="14">
        <v>0.39226173701218803</v>
      </c>
      <c r="L659" s="14">
        <v>0.21072097247795599</v>
      </c>
      <c r="M659" s="14"/>
      <c r="N659" s="14">
        <v>0.127775677611666</v>
      </c>
      <c r="O659" s="14">
        <v>0.371675057798246</v>
      </c>
      <c r="P659" s="14">
        <v>0.2281234006574</v>
      </c>
      <c r="Q659" s="14">
        <v>0.18890933422056899</v>
      </c>
      <c r="R659" s="14"/>
      <c r="S659" s="14">
        <v>0.181835733534085</v>
      </c>
      <c r="T659" s="14">
        <v>0.28988149611626701</v>
      </c>
      <c r="U659" s="14">
        <v>0.23483317028682801</v>
      </c>
      <c r="V659" s="14">
        <v>0.31718761610886598</v>
      </c>
      <c r="W659" s="14">
        <v>0.18387694940226201</v>
      </c>
      <c r="X659" s="14">
        <v>0.28084661558178098</v>
      </c>
      <c r="Y659" s="14">
        <v>0.36585815435547497</v>
      </c>
      <c r="Z659" s="14">
        <v>0</v>
      </c>
      <c r="AA659" s="14">
        <v>0.14164532017628401</v>
      </c>
      <c r="AB659" s="14">
        <v>0.229136625507291</v>
      </c>
      <c r="AC659" s="14">
        <v>0.388143672839175</v>
      </c>
      <c r="AD659" s="14">
        <v>0</v>
      </c>
      <c r="AE659" s="14"/>
      <c r="AF659" s="14">
        <v>0.16983461031262101</v>
      </c>
      <c r="AG659" s="14">
        <v>0.29091948838998</v>
      </c>
      <c r="AH659" s="14">
        <v>9.1069644056691698E-2</v>
      </c>
      <c r="AI659" s="14">
        <v>0.31724953756179503</v>
      </c>
      <c r="AJ659" s="14">
        <v>0.245927707425213</v>
      </c>
      <c r="AK659" s="14">
        <v>0.45839452168986899</v>
      </c>
      <c r="AL659" s="14"/>
      <c r="AM659" s="14">
        <v>0.20760538231602599</v>
      </c>
      <c r="AN659" s="14">
        <v>0.22660537725323299</v>
      </c>
      <c r="AO659" s="14">
        <v>0.27988270524387299</v>
      </c>
      <c r="AP659" s="14">
        <v>0.19575597111967599</v>
      </c>
      <c r="AQ659" s="14">
        <v>0</v>
      </c>
      <c r="AR659" s="14"/>
      <c r="AS659" s="14">
        <v>0.22837461679683599</v>
      </c>
      <c r="AT659" s="14">
        <v>0</v>
      </c>
      <c r="AU659" s="14"/>
      <c r="AV659" s="14">
        <v>0.206045158051227</v>
      </c>
      <c r="AW659" s="14">
        <v>0.31098530242030298</v>
      </c>
      <c r="AX659" s="14" t="s">
        <v>211</v>
      </c>
      <c r="AY659" s="14"/>
      <c r="AZ659" s="14">
        <v>0.14831014458258099</v>
      </c>
      <c r="BA659" s="14">
        <v>0.28799392966474202</v>
      </c>
      <c r="BB659" s="14">
        <v>0.24019918440485799</v>
      </c>
      <c r="BC659" s="14"/>
      <c r="BD659" s="14">
        <v>0.20821232592928701</v>
      </c>
      <c r="BE659" s="14">
        <v>0.246177666401484</v>
      </c>
      <c r="BF659" s="14"/>
      <c r="BG659" s="14">
        <v>0.22092055344053699</v>
      </c>
      <c r="BH659" s="14">
        <v>0.22722974958585199</v>
      </c>
      <c r="BI659" s="14"/>
      <c r="BJ659" s="14">
        <v>0.21751367055023599</v>
      </c>
      <c r="BK659" s="14">
        <v>0.23564648217167899</v>
      </c>
      <c r="BL659" s="14"/>
      <c r="BM659" s="14">
        <v>0.18587550315517801</v>
      </c>
      <c r="BN659" s="14">
        <v>0.23499444309157999</v>
      </c>
      <c r="BO659" s="14"/>
      <c r="BP659" s="14">
        <v>0.24917900907773399</v>
      </c>
      <c r="BQ659" s="14">
        <v>0.21622506936278199</v>
      </c>
      <c r="BR659" s="14"/>
      <c r="BS659" s="14">
        <v>0.15328950371849501</v>
      </c>
      <c r="BT659" s="14">
        <v>0.28400104625671901</v>
      </c>
      <c r="BU659" s="14"/>
      <c r="BV659" s="14">
        <v>0.19249009340473799</v>
      </c>
      <c r="BW659" s="14">
        <v>0.14470474201752101</v>
      </c>
      <c r="BX659" s="14"/>
      <c r="BY659" s="14">
        <v>0.15805107587198</v>
      </c>
      <c r="BZ659" s="14">
        <v>0.231509927554297</v>
      </c>
      <c r="CA659" s="14"/>
      <c r="CB659" s="14">
        <v>0.18916788749612901</v>
      </c>
      <c r="CC659" s="14">
        <v>0.23900076207889301</v>
      </c>
    </row>
    <row r="660" spans="2:81" x14ac:dyDescent="0.3">
      <c r="B660" t="s">
        <v>354</v>
      </c>
      <c r="C660" s="14">
        <v>7.4675369332947994E-2</v>
      </c>
      <c r="D660" s="14">
        <v>6.8664853681027205E-2</v>
      </c>
      <c r="E660" s="14">
        <v>8.1755527246789403E-2</v>
      </c>
      <c r="F660" s="14"/>
      <c r="G660" s="14">
        <v>2.2414550053169099E-2</v>
      </c>
      <c r="H660" s="14">
        <v>4.5268375895525598E-2</v>
      </c>
      <c r="I660" s="14">
        <v>0.118969473850196</v>
      </c>
      <c r="J660" s="14">
        <v>0.110460662619895</v>
      </c>
      <c r="K660" s="14">
        <v>8.3715939419354096E-2</v>
      </c>
      <c r="L660" s="14">
        <v>0.12513919525978601</v>
      </c>
      <c r="M660" s="14"/>
      <c r="N660" s="14">
        <v>3.5476694322883799E-2</v>
      </c>
      <c r="O660" s="14">
        <v>0.138397341515172</v>
      </c>
      <c r="P660" s="14">
        <v>0.105180940359433</v>
      </c>
      <c r="Q660" s="14">
        <v>4.0817702160841803E-2</v>
      </c>
      <c r="R660" s="14"/>
      <c r="S660" s="14">
        <v>4.5754020328494398E-2</v>
      </c>
      <c r="T660" s="14">
        <v>0.161947185056143</v>
      </c>
      <c r="U660" s="14">
        <v>0.15433822082311799</v>
      </c>
      <c r="V660" s="14">
        <v>5.42459621818853E-2</v>
      </c>
      <c r="W660" s="14">
        <v>6.4778473930957203E-2</v>
      </c>
      <c r="X660" s="14">
        <v>8.4930502258265206E-2</v>
      </c>
      <c r="Y660" s="14">
        <v>9.2046969713171903E-2</v>
      </c>
      <c r="Z660" s="14">
        <v>0.113426367930622</v>
      </c>
      <c r="AA660" s="14">
        <v>0</v>
      </c>
      <c r="AB660" s="14">
        <v>7.0272493297230704E-2</v>
      </c>
      <c r="AC660" s="14">
        <v>0.111547918755512</v>
      </c>
      <c r="AD660" s="14">
        <v>0</v>
      </c>
      <c r="AE660" s="14"/>
      <c r="AF660" s="14">
        <v>2.6975158003291401E-2</v>
      </c>
      <c r="AG660" s="14">
        <v>7.1344053605705504E-2</v>
      </c>
      <c r="AH660" s="14">
        <v>0</v>
      </c>
      <c r="AI660" s="14">
        <v>0.179605731803338</v>
      </c>
      <c r="AJ660" s="14">
        <v>0.163664449768439</v>
      </c>
      <c r="AK660" s="14">
        <v>0.17392143342115801</v>
      </c>
      <c r="AL660" s="14"/>
      <c r="AM660" s="14">
        <v>6.06328693895236E-2</v>
      </c>
      <c r="AN660" s="14">
        <v>0.193856647218484</v>
      </c>
      <c r="AO660" s="14">
        <v>0</v>
      </c>
      <c r="AP660" s="14">
        <v>7.1570790115513302E-2</v>
      </c>
      <c r="AQ660" s="14">
        <v>0</v>
      </c>
      <c r="AR660" s="14"/>
      <c r="AS660" s="14">
        <v>7.0096496205329401E-2</v>
      </c>
      <c r="AT660" s="14">
        <v>0.462902037344608</v>
      </c>
      <c r="AU660" s="14"/>
      <c r="AV660" s="14">
        <v>8.4989082840204094E-2</v>
      </c>
      <c r="AW660" s="14">
        <v>2.99575909877756E-2</v>
      </c>
      <c r="AX660" s="14" t="s">
        <v>211</v>
      </c>
      <c r="AY660" s="14"/>
      <c r="AZ660" s="14">
        <v>8.3269177413738404E-2</v>
      </c>
      <c r="BA660" s="14">
        <v>3.6928515496811698E-2</v>
      </c>
      <c r="BB660" s="14">
        <v>0.11168468563911201</v>
      </c>
      <c r="BC660" s="14"/>
      <c r="BD660" s="14">
        <v>6.9283354207926806E-2</v>
      </c>
      <c r="BE660" s="14">
        <v>8.0980941518474597E-2</v>
      </c>
      <c r="BF660" s="14"/>
      <c r="BG660" s="14">
        <v>4.4655012721205298E-2</v>
      </c>
      <c r="BH660" s="14">
        <v>8.4180649152609102E-2</v>
      </c>
      <c r="BI660" s="14"/>
      <c r="BJ660" s="14">
        <v>4.2438227103278103E-2</v>
      </c>
      <c r="BK660" s="14">
        <v>8.2207180955780501E-2</v>
      </c>
      <c r="BL660" s="14"/>
      <c r="BM660" s="14">
        <v>3.66795005474004E-2</v>
      </c>
      <c r="BN660" s="14">
        <v>8.1830868917546304E-2</v>
      </c>
      <c r="BO660" s="14"/>
      <c r="BP660" s="14">
        <v>0.112140253621574</v>
      </c>
      <c r="BQ660" s="14">
        <v>6.4466718945769094E-2</v>
      </c>
      <c r="BR660" s="14"/>
      <c r="BS660" s="14">
        <v>4.8215031379720497E-2</v>
      </c>
      <c r="BT660" s="14">
        <v>9.5971576595165795E-2</v>
      </c>
      <c r="BU660" s="14"/>
      <c r="BV660" s="14">
        <v>0</v>
      </c>
      <c r="BW660" s="14">
        <v>5.8773917307529497E-2</v>
      </c>
      <c r="BX660" s="14"/>
      <c r="BY660" s="14">
        <v>9.6336666842168003E-2</v>
      </c>
      <c r="BZ660" s="14">
        <v>7.1567560441295003E-2</v>
      </c>
      <c r="CA660" s="14"/>
      <c r="CB660" s="14">
        <v>0.100588033966657</v>
      </c>
      <c r="CC660" s="14">
        <v>5.9908898369016202E-2</v>
      </c>
    </row>
    <row r="661" spans="2:81" x14ac:dyDescent="0.3">
      <c r="B661" t="s">
        <v>355</v>
      </c>
      <c r="C661" s="14">
        <v>8.8514386316909902E-2</v>
      </c>
      <c r="D661" s="14">
        <v>0.105518028105335</v>
      </c>
      <c r="E661" s="14">
        <v>6.84847456097986E-2</v>
      </c>
      <c r="F661" s="14"/>
      <c r="G661" s="14">
        <v>0.102090114911721</v>
      </c>
      <c r="H661" s="14">
        <v>0.110357516872071</v>
      </c>
      <c r="I661" s="14">
        <v>4.61324636407799E-2</v>
      </c>
      <c r="J661" s="14">
        <v>0.120221610924012</v>
      </c>
      <c r="K661" s="14">
        <v>8.7211318649135006E-2</v>
      </c>
      <c r="L661" s="14">
        <v>6.8944384596254293E-2</v>
      </c>
      <c r="M661" s="14"/>
      <c r="N661" s="14">
        <v>8.0486666542527396E-2</v>
      </c>
      <c r="O661" s="14">
        <v>6.6490683835100095E-2</v>
      </c>
      <c r="P661" s="14">
        <v>5.1197753514472401E-2</v>
      </c>
      <c r="Q661" s="14">
        <v>0.14784441759511299</v>
      </c>
      <c r="R661" s="14"/>
      <c r="S661" s="14">
        <v>2.2429240256589801E-2</v>
      </c>
      <c r="T661" s="14">
        <v>5.7324420432331498E-2</v>
      </c>
      <c r="U661" s="14">
        <v>0.14995131997195599</v>
      </c>
      <c r="V661" s="14">
        <v>5.6109605467154898E-2</v>
      </c>
      <c r="W661" s="14">
        <v>0.20725116545543801</v>
      </c>
      <c r="X661" s="14">
        <v>8.5449648996636499E-2</v>
      </c>
      <c r="Y661" s="14">
        <v>0.18709874876899499</v>
      </c>
      <c r="Z661" s="14">
        <v>0.109226393886013</v>
      </c>
      <c r="AA661" s="14">
        <v>0.13430983262888799</v>
      </c>
      <c r="AB661" s="14">
        <v>0</v>
      </c>
      <c r="AC661" s="14">
        <v>0</v>
      </c>
      <c r="AD661" s="14">
        <v>0.521440866929613</v>
      </c>
      <c r="AE661" s="14"/>
      <c r="AF661" s="14">
        <v>6.2553608254562396E-2</v>
      </c>
      <c r="AG661" s="14">
        <v>0.19623899064911601</v>
      </c>
      <c r="AH661" s="14">
        <v>0</v>
      </c>
      <c r="AI661" s="14">
        <v>0.15374831130350999</v>
      </c>
      <c r="AJ661" s="14">
        <v>8.0258279390765894E-2</v>
      </c>
      <c r="AK661" s="14">
        <v>0</v>
      </c>
      <c r="AL661" s="14"/>
      <c r="AM661" s="14">
        <v>9.0418587337185496E-2</v>
      </c>
      <c r="AN661" s="14">
        <v>2.8067292527234E-2</v>
      </c>
      <c r="AO661" s="14">
        <v>0.15746240523482199</v>
      </c>
      <c r="AP661" s="14">
        <v>3.5295575544072699E-2</v>
      </c>
      <c r="AQ661" s="14">
        <v>0.104630557564871</v>
      </c>
      <c r="AR661" s="14"/>
      <c r="AS661" s="14">
        <v>8.9558354128265905E-2</v>
      </c>
      <c r="AT661" s="14">
        <v>0</v>
      </c>
      <c r="AU661" s="14"/>
      <c r="AV661" s="14">
        <v>7.6313007872440594E-2</v>
      </c>
      <c r="AW661" s="14">
        <v>0.141416625302071</v>
      </c>
      <c r="AX661" s="14" t="s">
        <v>211</v>
      </c>
      <c r="AY661" s="14"/>
      <c r="AZ661" s="14">
        <v>0.122800360888302</v>
      </c>
      <c r="BA661" s="14">
        <v>2.4155903440395601E-2</v>
      </c>
      <c r="BB661" s="14">
        <v>0.13019545650117401</v>
      </c>
      <c r="BC661" s="14"/>
      <c r="BD661" s="14">
        <v>9.8644120752945902E-2</v>
      </c>
      <c r="BE661" s="14">
        <v>7.6668393635947601E-2</v>
      </c>
      <c r="BF661" s="14"/>
      <c r="BG661" s="14">
        <v>8.8793074015167395E-2</v>
      </c>
      <c r="BH661" s="14">
        <v>8.8426146040870096E-2</v>
      </c>
      <c r="BI661" s="14"/>
      <c r="BJ661" s="14">
        <v>8.5479990815509402E-2</v>
      </c>
      <c r="BK661" s="14">
        <v>9.2384057091087005E-2</v>
      </c>
      <c r="BL661" s="14"/>
      <c r="BM661" s="14">
        <v>0.114102576058877</v>
      </c>
      <c r="BN661" s="14">
        <v>8.5371269965318006E-2</v>
      </c>
      <c r="BO661" s="14"/>
      <c r="BP661" s="14">
        <v>0.13396132300685101</v>
      </c>
      <c r="BQ661" s="14">
        <v>7.6082648842248204E-2</v>
      </c>
      <c r="BR661" s="14"/>
      <c r="BS661" s="14">
        <v>8.6658085692410694E-2</v>
      </c>
      <c r="BT661" s="14">
        <v>9.0008402111802596E-2</v>
      </c>
      <c r="BU661" s="14"/>
      <c r="BV661" s="14">
        <v>0</v>
      </c>
      <c r="BW661" s="14">
        <v>0.105635836310101</v>
      </c>
      <c r="BX661" s="14"/>
      <c r="BY661" s="14">
        <v>3.11241391621849E-2</v>
      </c>
      <c r="BZ661" s="14">
        <v>0.102352860036097</v>
      </c>
      <c r="CA661" s="14"/>
      <c r="CB661" s="14">
        <v>0.10231122099856001</v>
      </c>
      <c r="CC661" s="14">
        <v>8.4107464539879606E-2</v>
      </c>
    </row>
    <row r="662" spans="2:81" x14ac:dyDescent="0.3">
      <c r="B662" t="s">
        <v>356</v>
      </c>
      <c r="C662" s="14">
        <v>0.17835702889046001</v>
      </c>
      <c r="D662" s="14">
        <v>0.149007752716311</v>
      </c>
      <c r="E662" s="14">
        <v>0.212929355460063</v>
      </c>
      <c r="F662" s="14"/>
      <c r="G662" s="14">
        <v>7.4501768616871203E-2</v>
      </c>
      <c r="H662" s="14">
        <v>0.20994601982764199</v>
      </c>
      <c r="I662" s="14">
        <v>0.22743834838487201</v>
      </c>
      <c r="J662" s="14">
        <v>0.15854241545197101</v>
      </c>
      <c r="K662" s="14">
        <v>0.26044976931890901</v>
      </c>
      <c r="L662" s="14">
        <v>0.136164361467948</v>
      </c>
      <c r="M662" s="14"/>
      <c r="N662" s="14">
        <v>0.19839464462866899</v>
      </c>
      <c r="O662" s="14">
        <v>0.16715344868290199</v>
      </c>
      <c r="P662" s="14">
        <v>0.15006216796136801</v>
      </c>
      <c r="Q662" s="14">
        <v>0.19270776512823301</v>
      </c>
      <c r="R662" s="14"/>
      <c r="S662" s="14">
        <v>0.22240234574649001</v>
      </c>
      <c r="T662" s="14">
        <v>5.9683332837378401E-2</v>
      </c>
      <c r="U662" s="14">
        <v>0.22605691345519199</v>
      </c>
      <c r="V662" s="14">
        <v>0.29136542672066901</v>
      </c>
      <c r="W662" s="14">
        <v>0.24454979341841099</v>
      </c>
      <c r="X662" s="14">
        <v>0</v>
      </c>
      <c r="Y662" s="14">
        <v>0</v>
      </c>
      <c r="Z662" s="14">
        <v>0.24344616180401901</v>
      </c>
      <c r="AA662" s="14">
        <v>0.166450610983358</v>
      </c>
      <c r="AB662" s="14">
        <v>0.20241631342761601</v>
      </c>
      <c r="AC662" s="14">
        <v>0.20015802099511401</v>
      </c>
      <c r="AD662" s="14">
        <v>0</v>
      </c>
      <c r="AE662" s="14"/>
      <c r="AF662" s="14">
        <v>0.126265238953402</v>
      </c>
      <c r="AG662" s="14">
        <v>0.12685707762276699</v>
      </c>
      <c r="AH662" s="14">
        <v>0.29482432815348403</v>
      </c>
      <c r="AI662" s="14">
        <v>0.207781078833079</v>
      </c>
      <c r="AJ662" s="14">
        <v>0.30540471059825702</v>
      </c>
      <c r="AK662" s="14">
        <v>9.3809676250594304E-2</v>
      </c>
      <c r="AL662" s="14"/>
      <c r="AM662" s="14">
        <v>0.33174623515205998</v>
      </c>
      <c r="AN662" s="14">
        <v>0.142471611611175</v>
      </c>
      <c r="AO662" s="14">
        <v>0.12400136599417599</v>
      </c>
      <c r="AP662" s="14">
        <v>0.19588309596917</v>
      </c>
      <c r="AQ662" s="14">
        <v>0</v>
      </c>
      <c r="AR662" s="14"/>
      <c r="AS662" s="14">
        <v>0.18046063040472801</v>
      </c>
      <c r="AT662" s="14">
        <v>0</v>
      </c>
      <c r="AU662" s="14"/>
      <c r="AV662" s="14">
        <v>0.212627730186671</v>
      </c>
      <c r="AW662" s="14">
        <v>2.9767520056480801E-2</v>
      </c>
      <c r="AX662" s="14" t="s">
        <v>211</v>
      </c>
      <c r="AY662" s="14"/>
      <c r="AZ662" s="14">
        <v>6.9917593261049196E-2</v>
      </c>
      <c r="BA662" s="14">
        <v>9.8602528345891199E-2</v>
      </c>
      <c r="BB662" s="14">
        <v>0.30652761345610302</v>
      </c>
      <c r="BC662" s="14"/>
      <c r="BD662" s="14">
        <v>0.18171003499954699</v>
      </c>
      <c r="BE662" s="14">
        <v>0.17443593045710401</v>
      </c>
      <c r="BF662" s="14"/>
      <c r="BG662" s="14">
        <v>0.108725293047314</v>
      </c>
      <c r="BH662" s="14">
        <v>0.20040437303356501</v>
      </c>
      <c r="BI662" s="14"/>
      <c r="BJ662" s="14">
        <v>0.12642308385978901</v>
      </c>
      <c r="BK662" s="14">
        <v>0.17679585051418101</v>
      </c>
      <c r="BL662" s="14"/>
      <c r="BM662" s="14">
        <v>0.16229349542934801</v>
      </c>
      <c r="BN662" s="14">
        <v>0.183154260246016</v>
      </c>
      <c r="BO662" s="14"/>
      <c r="BP662" s="14">
        <v>0.20823310479056101</v>
      </c>
      <c r="BQ662" s="14">
        <v>0.17297521570860799</v>
      </c>
      <c r="BR662" s="14"/>
      <c r="BS662" s="14">
        <v>0.144906696176892</v>
      </c>
      <c r="BT662" s="14">
        <v>0.20527902889353999</v>
      </c>
      <c r="BU662" s="14"/>
      <c r="BV662" s="14">
        <v>0.19215389140342801</v>
      </c>
      <c r="BW662" s="14">
        <v>0.13455976223264199</v>
      </c>
      <c r="BX662" s="14"/>
      <c r="BY662" s="14">
        <v>0.129976373175545</v>
      </c>
      <c r="BZ662" s="14">
        <v>0.192053338525426</v>
      </c>
      <c r="CA662" s="14"/>
      <c r="CB662" s="14">
        <v>0.24537746172224001</v>
      </c>
      <c r="CC662" s="14">
        <v>0.12993884576124501</v>
      </c>
    </row>
    <row r="663" spans="2:81" x14ac:dyDescent="0.3">
      <c r="B663" t="s">
        <v>106</v>
      </c>
      <c r="C663" s="14">
        <v>5.9114780735372704E-3</v>
      </c>
      <c r="D663" s="14">
        <v>0</v>
      </c>
      <c r="E663" s="14">
        <v>1.2874973502000101E-2</v>
      </c>
      <c r="F663" s="14"/>
      <c r="G663" s="14">
        <v>0</v>
      </c>
      <c r="H663" s="14">
        <v>0</v>
      </c>
      <c r="I663" s="14">
        <v>0</v>
      </c>
      <c r="J663" s="14">
        <v>0</v>
      </c>
      <c r="K663" s="14">
        <v>0</v>
      </c>
      <c r="L663" s="14">
        <v>7.0800661244721702E-2</v>
      </c>
      <c r="M663" s="14"/>
      <c r="N663" s="14">
        <v>0</v>
      </c>
      <c r="O663" s="14">
        <v>0</v>
      </c>
      <c r="P663" s="14">
        <v>0</v>
      </c>
      <c r="Q663" s="14">
        <v>2.2250492881654801E-2</v>
      </c>
      <c r="R663" s="14"/>
      <c r="S663" s="14">
        <v>0</v>
      </c>
      <c r="T663" s="14">
        <v>0</v>
      </c>
      <c r="U663" s="14">
        <v>0</v>
      </c>
      <c r="V663" s="14">
        <v>0</v>
      </c>
      <c r="W663" s="14">
        <v>0</v>
      </c>
      <c r="X663" s="14">
        <v>0</v>
      </c>
      <c r="Y663" s="14">
        <v>0</v>
      </c>
      <c r="Z663" s="14">
        <v>0</v>
      </c>
      <c r="AA663" s="14">
        <v>5.0802270314477399E-2</v>
      </c>
      <c r="AB663" s="14">
        <v>0</v>
      </c>
      <c r="AC663" s="14">
        <v>0</v>
      </c>
      <c r="AD663" s="14">
        <v>0</v>
      </c>
      <c r="AE663" s="14"/>
      <c r="AF663" s="14">
        <v>0</v>
      </c>
      <c r="AG663" s="14">
        <v>0</v>
      </c>
      <c r="AH663" s="14">
        <v>0</v>
      </c>
      <c r="AI663" s="14">
        <v>0</v>
      </c>
      <c r="AJ663" s="14">
        <v>0</v>
      </c>
      <c r="AK663" s="14">
        <v>0</v>
      </c>
      <c r="AL663" s="14"/>
      <c r="AM663" s="14">
        <v>0</v>
      </c>
      <c r="AN663" s="14">
        <v>0</v>
      </c>
      <c r="AO663" s="14">
        <v>0</v>
      </c>
      <c r="AP663" s="14">
        <v>0</v>
      </c>
      <c r="AQ663" s="14">
        <v>0</v>
      </c>
      <c r="AR663" s="14"/>
      <c r="AS663" s="14">
        <v>5.9811999920084003E-3</v>
      </c>
      <c r="AT663" s="14">
        <v>0</v>
      </c>
      <c r="AU663" s="14"/>
      <c r="AV663" s="14">
        <v>7.2749020518993804E-3</v>
      </c>
      <c r="AW663" s="14">
        <v>0</v>
      </c>
      <c r="AX663" s="14" t="s">
        <v>211</v>
      </c>
      <c r="AY663" s="14"/>
      <c r="AZ663" s="14">
        <v>0</v>
      </c>
      <c r="BA663" s="14">
        <v>0</v>
      </c>
      <c r="BB663" s="14">
        <v>1.5419124255935101E-2</v>
      </c>
      <c r="BC663" s="14"/>
      <c r="BD663" s="14">
        <v>0</v>
      </c>
      <c r="BE663" s="14">
        <v>1.2824524652890201E-2</v>
      </c>
      <c r="BF663" s="14"/>
      <c r="BG663" s="14">
        <v>0</v>
      </c>
      <c r="BH663" s="14">
        <v>7.7832164397225604E-3</v>
      </c>
      <c r="BI663" s="14"/>
      <c r="BJ663" s="14">
        <v>0</v>
      </c>
      <c r="BK663" s="14">
        <v>0</v>
      </c>
      <c r="BL663" s="14"/>
      <c r="BM663" s="14">
        <v>0</v>
      </c>
      <c r="BN663" s="14">
        <v>6.9558514177362803E-3</v>
      </c>
      <c r="BO663" s="14"/>
      <c r="BP663" s="14">
        <v>0</v>
      </c>
      <c r="BQ663" s="14">
        <v>7.9331751027077995E-3</v>
      </c>
      <c r="BR663" s="14"/>
      <c r="BS663" s="14">
        <v>0</v>
      </c>
      <c r="BT663" s="14">
        <v>1.06692427892653E-2</v>
      </c>
      <c r="BU663" s="14"/>
      <c r="BV663" s="14">
        <v>0</v>
      </c>
      <c r="BW663" s="14">
        <v>0</v>
      </c>
      <c r="BX663" s="14"/>
      <c r="BY663" s="14">
        <v>0</v>
      </c>
      <c r="BZ663" s="14">
        <v>7.2741640374993704E-3</v>
      </c>
      <c r="CA663" s="14"/>
      <c r="CB663" s="14">
        <v>0</v>
      </c>
      <c r="CC663" s="14">
        <v>1.09064570128867E-2</v>
      </c>
    </row>
    <row r="664" spans="2:81" x14ac:dyDescent="0.3">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c r="AQ664" s="14"/>
      <c r="AR664" s="14"/>
      <c r="AS664" s="14"/>
      <c r="AT664" s="14"/>
      <c r="AU664" s="14"/>
      <c r="AV664" s="14"/>
      <c r="AW664" s="14"/>
      <c r="AX664" s="14"/>
      <c r="AY664" s="14"/>
      <c r="AZ664" s="14"/>
      <c r="BA664" s="14"/>
      <c r="BB664" s="14"/>
      <c r="BC664" s="14"/>
      <c r="BD664" s="14"/>
      <c r="BE664" s="14"/>
      <c r="BF664" s="14"/>
      <c r="BG664" s="14"/>
      <c r="BH664" s="14"/>
      <c r="BI664" s="14"/>
      <c r="BJ664" s="14"/>
      <c r="BK664" s="14"/>
      <c r="BL664" s="14"/>
      <c r="BM664" s="14"/>
      <c r="BN664" s="14"/>
      <c r="BO664" s="14"/>
      <c r="BP664" s="14"/>
      <c r="BQ664" s="14"/>
      <c r="BR664" s="14"/>
      <c r="BS664" s="14"/>
      <c r="BT664" s="14"/>
      <c r="BU664" s="14"/>
      <c r="BV664" s="14"/>
      <c r="BW664" s="14"/>
      <c r="BX664" s="14"/>
      <c r="BY664" s="14"/>
      <c r="BZ664" s="14"/>
      <c r="CA664" s="14"/>
      <c r="CB664" s="14"/>
      <c r="CC664" s="14"/>
    </row>
    <row r="665" spans="2:81" x14ac:dyDescent="0.3">
      <c r="B665" s="6" t="s">
        <v>367</v>
      </c>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c r="AQ665" s="14"/>
      <c r="AR665" s="14"/>
      <c r="AS665" s="14"/>
      <c r="AT665" s="14"/>
      <c r="AU665" s="14"/>
      <c r="AV665" s="14"/>
      <c r="AW665" s="14"/>
      <c r="AX665" s="14"/>
      <c r="AY665" s="14"/>
      <c r="AZ665" s="14"/>
      <c r="BA665" s="14"/>
      <c r="BB665" s="14"/>
      <c r="BC665" s="14"/>
      <c r="BD665" s="14"/>
      <c r="BE665" s="14"/>
      <c r="BF665" s="14"/>
      <c r="BG665" s="14"/>
      <c r="BH665" s="14"/>
      <c r="BI665" s="14"/>
      <c r="BJ665" s="14"/>
      <c r="BK665" s="14"/>
      <c r="BL665" s="14"/>
      <c r="BM665" s="14"/>
      <c r="BN665" s="14"/>
      <c r="BO665" s="14"/>
      <c r="BP665" s="14"/>
      <c r="BQ665" s="14"/>
      <c r="BR665" s="14"/>
      <c r="BS665" s="14"/>
      <c r="BT665" s="14"/>
      <c r="BU665" s="14"/>
      <c r="BV665" s="14"/>
      <c r="BW665" s="14"/>
      <c r="BX665" s="14"/>
      <c r="BY665" s="14"/>
      <c r="BZ665" s="14"/>
      <c r="CA665" s="14"/>
      <c r="CB665" s="14"/>
      <c r="CC665" s="14"/>
    </row>
    <row r="666" spans="2:81" x14ac:dyDescent="0.3">
      <c r="B666" s="24" t="s">
        <v>306</v>
      </c>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c r="AR666" s="14"/>
      <c r="AS666" s="14"/>
      <c r="AT666" s="14"/>
      <c r="AU666" s="14"/>
      <c r="AV666" s="14"/>
      <c r="AW666" s="14"/>
      <c r="AX666" s="14"/>
      <c r="AY666" s="14"/>
      <c r="AZ666" s="14"/>
      <c r="BA666" s="14"/>
      <c r="BB666" s="14"/>
      <c r="BC666" s="14"/>
      <c r="BD666" s="14"/>
      <c r="BE666" s="14"/>
      <c r="BF666" s="14"/>
      <c r="BG666" s="14"/>
      <c r="BH666" s="14"/>
      <c r="BI666" s="14"/>
      <c r="BJ666" s="14"/>
      <c r="BK666" s="14"/>
      <c r="BL666" s="14"/>
      <c r="BM666" s="14"/>
      <c r="BN666" s="14"/>
      <c r="BO666" s="14"/>
      <c r="BP666" s="14"/>
      <c r="BQ666" s="14"/>
      <c r="BR666" s="14"/>
      <c r="BS666" s="14"/>
      <c r="BT666" s="14"/>
      <c r="BU666" s="14"/>
      <c r="BV666" s="14"/>
      <c r="BW666" s="14"/>
      <c r="BX666" s="14"/>
      <c r="BY666" s="14"/>
      <c r="BZ666" s="14"/>
      <c r="CA666" s="14"/>
      <c r="CB666" s="14"/>
      <c r="CC666" s="14"/>
    </row>
    <row r="667" spans="2:81" x14ac:dyDescent="0.3">
      <c r="B667" t="s">
        <v>359</v>
      </c>
      <c r="C667" s="14">
        <v>0.67221770823774196</v>
      </c>
      <c r="D667" s="14">
        <v>0.600357388793888</v>
      </c>
      <c r="E667" s="14">
        <v>0.74610778119083498</v>
      </c>
      <c r="F667" s="14"/>
      <c r="G667" s="14">
        <v>0.83774470111269805</v>
      </c>
      <c r="H667" s="14">
        <v>0.56639764726632902</v>
      </c>
      <c r="I667" s="14">
        <v>0.50939136925179096</v>
      </c>
      <c r="J667" s="14">
        <v>1</v>
      </c>
      <c r="K667" s="14">
        <v>0.73896435648838998</v>
      </c>
      <c r="L667" s="14">
        <v>1</v>
      </c>
      <c r="M667" s="14"/>
      <c r="N667" s="14">
        <v>0.56796391067712104</v>
      </c>
      <c r="O667" s="14">
        <v>0.61246201436195802</v>
      </c>
      <c r="P667" s="14">
        <v>0.50713184367849795</v>
      </c>
      <c r="Q667" s="14">
        <v>1</v>
      </c>
      <c r="R667" s="14"/>
      <c r="S667" s="14">
        <v>0.63911118797708599</v>
      </c>
      <c r="T667" s="14">
        <v>0.85282843305048495</v>
      </c>
      <c r="U667" s="14">
        <v>0.326611389751023</v>
      </c>
      <c r="V667" s="14">
        <v>0.71578518172914996</v>
      </c>
      <c r="W667" s="14">
        <v>0.49759204358779502</v>
      </c>
      <c r="X667" s="14">
        <v>1</v>
      </c>
      <c r="Y667" s="14">
        <v>0.50694444677179995</v>
      </c>
      <c r="Z667" s="14">
        <v>0.35263283719402899</v>
      </c>
      <c r="AA667" s="14">
        <v>0.49677449454254402</v>
      </c>
      <c r="AB667" s="14">
        <v>1</v>
      </c>
      <c r="AC667" s="14">
        <v>0.79856950128760595</v>
      </c>
      <c r="AD667" s="14" t="s">
        <v>211</v>
      </c>
      <c r="AE667" s="14"/>
      <c r="AF667" s="14">
        <v>0.64148611141703904</v>
      </c>
      <c r="AG667" s="14">
        <v>0.896454720247992</v>
      </c>
      <c r="AH667" s="14">
        <v>0.292075068430319</v>
      </c>
      <c r="AI667" s="14">
        <v>0.42016937931125697</v>
      </c>
      <c r="AJ667" s="14">
        <v>1</v>
      </c>
      <c r="AK667" s="14">
        <v>0.48646225687917499</v>
      </c>
      <c r="AL667" s="14"/>
      <c r="AM667" s="14">
        <v>0.90066583003134304</v>
      </c>
      <c r="AN667" s="14">
        <v>1</v>
      </c>
      <c r="AO667" s="14">
        <v>0.61158637127676796</v>
      </c>
      <c r="AP667" s="14">
        <v>0.47307167961663799</v>
      </c>
      <c r="AQ667" s="14">
        <v>0.61978026998708402</v>
      </c>
      <c r="AR667" s="14"/>
      <c r="AS667" s="14">
        <v>0.66610839543510503</v>
      </c>
      <c r="AT667" s="14">
        <v>1</v>
      </c>
      <c r="AU667" s="14"/>
      <c r="AV667" s="14">
        <v>0.67500317482245498</v>
      </c>
      <c r="AW667" s="14">
        <v>0.65763547469205896</v>
      </c>
      <c r="AX667" s="14" t="s">
        <v>211</v>
      </c>
      <c r="AY667" s="14"/>
      <c r="AZ667" s="14">
        <v>0.71103896959379798</v>
      </c>
      <c r="BA667" s="14" t="s">
        <v>211</v>
      </c>
      <c r="BB667" s="14" t="s">
        <v>211</v>
      </c>
      <c r="BC667" s="14"/>
      <c r="BD667" s="14">
        <v>0.71123351387865397</v>
      </c>
      <c r="BE667" s="14">
        <v>0.62017045746788402</v>
      </c>
      <c r="BF667" s="14"/>
      <c r="BG667" s="14">
        <v>0.69130148656921697</v>
      </c>
      <c r="BH667" s="14">
        <v>0.66673644909855301</v>
      </c>
      <c r="BI667" s="14"/>
      <c r="BJ667" s="14">
        <v>0.45273737771362099</v>
      </c>
      <c r="BK667" s="14">
        <v>0.74199596556316305</v>
      </c>
      <c r="BL667" s="14"/>
      <c r="BM667" s="14">
        <v>0.60548306525594398</v>
      </c>
      <c r="BN667" s="14">
        <v>0.70518554714963799</v>
      </c>
      <c r="BO667" s="14"/>
      <c r="BP667" s="14">
        <v>0.87730803477415797</v>
      </c>
      <c r="BQ667" s="14">
        <v>0.593150710724764</v>
      </c>
      <c r="BR667" s="14"/>
      <c r="BS667" s="14">
        <v>0.60221032598707103</v>
      </c>
      <c r="BT667" s="14">
        <v>0.74414524404087401</v>
      </c>
      <c r="BU667" s="14"/>
      <c r="BV667" s="14">
        <v>0.38380959497839401</v>
      </c>
      <c r="BW667" s="14">
        <v>0.668967279423623</v>
      </c>
      <c r="BX667" s="14"/>
      <c r="BY667" s="14">
        <v>0.69945364059687498</v>
      </c>
      <c r="BZ667" s="14">
        <v>0.66889798804876099</v>
      </c>
      <c r="CA667" s="14"/>
      <c r="CB667" s="14">
        <v>0.84066378104849204</v>
      </c>
      <c r="CC667" s="14">
        <v>0.54043775367332403</v>
      </c>
    </row>
    <row r="668" spans="2:81" x14ac:dyDescent="0.3">
      <c r="B668" t="s">
        <v>360</v>
      </c>
      <c r="C668" s="14">
        <v>0.47449571936901203</v>
      </c>
      <c r="D668" s="14">
        <v>0.4570196907729</v>
      </c>
      <c r="E668" s="14">
        <v>0.49246537268938101</v>
      </c>
      <c r="F668" s="14"/>
      <c r="G668" s="14">
        <v>0.67175529268008705</v>
      </c>
      <c r="H668" s="14">
        <v>0.410162824589554</v>
      </c>
      <c r="I668" s="14">
        <v>0.440593630985604</v>
      </c>
      <c r="J668" s="14">
        <v>0.50753213021334898</v>
      </c>
      <c r="K668" s="14">
        <v>0.23806884664973799</v>
      </c>
      <c r="L668" s="14">
        <v>0.49037434373877697</v>
      </c>
      <c r="M668" s="14"/>
      <c r="N668" s="14">
        <v>0.47350158283591098</v>
      </c>
      <c r="O668" s="14">
        <v>0.370876284658059</v>
      </c>
      <c r="P668" s="14">
        <v>0.29033181905817201</v>
      </c>
      <c r="Q668" s="14">
        <v>0.71404218622567694</v>
      </c>
      <c r="R668" s="14"/>
      <c r="S668" s="14">
        <v>0.522777737292203</v>
      </c>
      <c r="T668" s="14">
        <v>0.56963948164168599</v>
      </c>
      <c r="U668" s="14">
        <v>0</v>
      </c>
      <c r="V668" s="14">
        <v>0.41190812384993802</v>
      </c>
      <c r="W668" s="14">
        <v>0.49759204358779502</v>
      </c>
      <c r="X668" s="14">
        <v>0.75705741138818905</v>
      </c>
      <c r="Y668" s="14">
        <v>0.48762623642624803</v>
      </c>
      <c r="Z668" s="14">
        <v>0.35263283719402899</v>
      </c>
      <c r="AA668" s="14">
        <v>0.49677449454254402</v>
      </c>
      <c r="AB668" s="14">
        <v>0.43696340548144902</v>
      </c>
      <c r="AC668" s="14">
        <v>0.40031614247547898</v>
      </c>
      <c r="AD668" s="14" t="s">
        <v>211</v>
      </c>
      <c r="AE668" s="14"/>
      <c r="AF668" s="14">
        <v>0.47109226247911401</v>
      </c>
      <c r="AG668" s="14">
        <v>0.49818929728226302</v>
      </c>
      <c r="AH668" s="14">
        <v>0.658162110400207</v>
      </c>
      <c r="AI668" s="14">
        <v>0.285728490738416</v>
      </c>
      <c r="AJ668" s="14">
        <v>0.72483752809150004</v>
      </c>
      <c r="AK668" s="14">
        <v>0.48646225687917499</v>
      </c>
      <c r="AL668" s="14"/>
      <c r="AM668" s="14">
        <v>0.68329560971490699</v>
      </c>
      <c r="AN668" s="14">
        <v>0.80464785110425097</v>
      </c>
      <c r="AO668" s="14">
        <v>0.37497135238742602</v>
      </c>
      <c r="AP668" s="14">
        <v>0.38779222175314798</v>
      </c>
      <c r="AQ668" s="14">
        <v>0.61199256028056803</v>
      </c>
      <c r="AR668" s="14"/>
      <c r="AS668" s="14">
        <v>0.48333952468122898</v>
      </c>
      <c r="AT668" s="14">
        <v>0</v>
      </c>
      <c r="AU668" s="14"/>
      <c r="AV668" s="14">
        <v>0.47980917286150099</v>
      </c>
      <c r="AW668" s="14">
        <v>0.44667918759410502</v>
      </c>
      <c r="AX668" s="14" t="s">
        <v>211</v>
      </c>
      <c r="AY668" s="14"/>
      <c r="AZ668" s="14">
        <v>0.48107555266090501</v>
      </c>
      <c r="BA668" s="14" t="s">
        <v>211</v>
      </c>
      <c r="BB668" s="14" t="s">
        <v>211</v>
      </c>
      <c r="BC668" s="14"/>
      <c r="BD668" s="14">
        <v>0.42821470281540502</v>
      </c>
      <c r="BE668" s="14">
        <v>0.53623479241595395</v>
      </c>
      <c r="BF668" s="14"/>
      <c r="BG668" s="14">
        <v>0.472287043428884</v>
      </c>
      <c r="BH668" s="14">
        <v>0.475130097162133</v>
      </c>
      <c r="BI668" s="14"/>
      <c r="BJ668" s="14">
        <v>0.45273737771362099</v>
      </c>
      <c r="BK668" s="14">
        <v>0.50231389414141403</v>
      </c>
      <c r="BL668" s="14"/>
      <c r="BM668" s="14">
        <v>0.24469386068662499</v>
      </c>
      <c r="BN668" s="14">
        <v>0.54460748982743801</v>
      </c>
      <c r="BO668" s="14"/>
      <c r="BP668" s="14">
        <v>0.537706743875486</v>
      </c>
      <c r="BQ668" s="14">
        <v>0.450126428033573</v>
      </c>
      <c r="BR668" s="14"/>
      <c r="BS668" s="14">
        <v>0.43726276950966397</v>
      </c>
      <c r="BT668" s="14">
        <v>0.51274988982885294</v>
      </c>
      <c r="BU668" s="14"/>
      <c r="BV668" s="14">
        <v>0.42561329672254</v>
      </c>
      <c r="BW668" s="14">
        <v>0.44082357861876698</v>
      </c>
      <c r="BX668" s="14"/>
      <c r="BY668" s="14">
        <v>0.36566832910645097</v>
      </c>
      <c r="BZ668" s="14">
        <v>0.48776041983180501</v>
      </c>
      <c r="CA668" s="14"/>
      <c r="CB668" s="14">
        <v>0.60215370906975996</v>
      </c>
      <c r="CC668" s="14">
        <v>0.374625394096127</v>
      </c>
    </row>
    <row r="669" spans="2:81" x14ac:dyDescent="0.3">
      <c r="B669" t="s">
        <v>361</v>
      </c>
      <c r="C669" s="14">
        <v>0.32975938954438</v>
      </c>
      <c r="D669" s="14">
        <v>0.42727589442262498</v>
      </c>
      <c r="E669" s="14">
        <v>0.229488451210827</v>
      </c>
      <c r="F669" s="14"/>
      <c r="G669" s="14">
        <v>0.57497528212687099</v>
      </c>
      <c r="H669" s="14">
        <v>0.32833026695106399</v>
      </c>
      <c r="I669" s="14">
        <v>0.28217495839298401</v>
      </c>
      <c r="J669" s="14">
        <v>0</v>
      </c>
      <c r="K669" s="14">
        <v>0.23806884664973799</v>
      </c>
      <c r="L669" s="14">
        <v>0</v>
      </c>
      <c r="M669" s="14"/>
      <c r="N669" s="14">
        <v>0.43097938177156397</v>
      </c>
      <c r="O669" s="14">
        <v>0</v>
      </c>
      <c r="P669" s="14">
        <v>0.35474137428485297</v>
      </c>
      <c r="Q669" s="14">
        <v>0.35650919444670198</v>
      </c>
      <c r="R669" s="14"/>
      <c r="S669" s="14">
        <v>0.316921702046567</v>
      </c>
      <c r="T669" s="14">
        <v>0.28318895140879902</v>
      </c>
      <c r="U669" s="14">
        <v>0.32898746232417903</v>
      </c>
      <c r="V669" s="14">
        <v>0.26157560710203198</v>
      </c>
      <c r="W669" s="14">
        <v>0</v>
      </c>
      <c r="X669" s="14">
        <v>0.56433230053448902</v>
      </c>
      <c r="Y669" s="14">
        <v>0.244426916755865</v>
      </c>
      <c r="Z669" s="14">
        <v>0.281174885344811</v>
      </c>
      <c r="AA669" s="14">
        <v>0.50322550545745603</v>
      </c>
      <c r="AB669" s="14">
        <v>0.43696340548144902</v>
      </c>
      <c r="AC669" s="14">
        <v>0.40031614247547898</v>
      </c>
      <c r="AD669" s="14" t="s">
        <v>211</v>
      </c>
      <c r="AE669" s="14"/>
      <c r="AF669" s="14">
        <v>0.36783163047010298</v>
      </c>
      <c r="AG669" s="14">
        <v>0.286422321436197</v>
      </c>
      <c r="AH669" s="14">
        <v>0.292075068430319</v>
      </c>
      <c r="AI669" s="14">
        <v>0.15124096066919401</v>
      </c>
      <c r="AJ669" s="14">
        <v>0.63604075926818104</v>
      </c>
      <c r="AK669" s="14">
        <v>0</v>
      </c>
      <c r="AL669" s="14"/>
      <c r="AM669" s="14">
        <v>0.461524917187004</v>
      </c>
      <c r="AN669" s="14">
        <v>0.18997810021281999</v>
      </c>
      <c r="AO669" s="14">
        <v>0.387185893638056</v>
      </c>
      <c r="AP669" s="14">
        <v>0.193633030631638</v>
      </c>
      <c r="AQ669" s="14">
        <v>0.56092564832348302</v>
      </c>
      <c r="AR669" s="14"/>
      <c r="AS669" s="14">
        <v>0.33590555213755202</v>
      </c>
      <c r="AT669" s="14">
        <v>0</v>
      </c>
      <c r="AU669" s="14"/>
      <c r="AV669" s="14">
        <v>0.28667430518545201</v>
      </c>
      <c r="AW669" s="14">
        <v>0.55531469360204999</v>
      </c>
      <c r="AX669" s="14" t="s">
        <v>211</v>
      </c>
      <c r="AY669" s="14"/>
      <c r="AZ669" s="14">
        <v>0.29649006858369198</v>
      </c>
      <c r="BA669" s="14" t="s">
        <v>211</v>
      </c>
      <c r="BB669" s="14" t="s">
        <v>211</v>
      </c>
      <c r="BC669" s="14"/>
      <c r="BD669" s="14">
        <v>0.27095689951829799</v>
      </c>
      <c r="BE669" s="14">
        <v>0.40820216149294702</v>
      </c>
      <c r="BF669" s="14"/>
      <c r="BG669" s="14">
        <v>0.41025808639259198</v>
      </c>
      <c r="BH669" s="14">
        <v>0.30663848496626001</v>
      </c>
      <c r="BI669" s="14"/>
      <c r="BJ669" s="14">
        <v>0.36363487115319898</v>
      </c>
      <c r="BK669" s="14">
        <v>0.31591994548434399</v>
      </c>
      <c r="BL669" s="14"/>
      <c r="BM669" s="14">
        <v>0.31613649159283003</v>
      </c>
      <c r="BN669" s="14">
        <v>0.31744080946974002</v>
      </c>
      <c r="BO669" s="14"/>
      <c r="BP669" s="14">
        <v>0.21091056033247901</v>
      </c>
      <c r="BQ669" s="14">
        <v>0.37557832329135699</v>
      </c>
      <c r="BR669" s="14"/>
      <c r="BS669" s="14">
        <v>0.47622575266731698</v>
      </c>
      <c r="BT669" s="14">
        <v>0.17927576569228801</v>
      </c>
      <c r="BU669" s="14"/>
      <c r="BV669" s="14">
        <v>0.57692142788435696</v>
      </c>
      <c r="BW669" s="14">
        <v>0.44544684240140298</v>
      </c>
      <c r="BX669" s="14"/>
      <c r="BY669" s="14">
        <v>0.306159637522396</v>
      </c>
      <c r="BZ669" s="14">
        <v>0.33263590473795901</v>
      </c>
      <c r="CA669" s="14"/>
      <c r="CB669" s="14">
        <v>0.288034248191187</v>
      </c>
      <c r="CC669" s="14">
        <v>0.36240210504357401</v>
      </c>
    </row>
    <row r="670" spans="2:81" x14ac:dyDescent="0.3">
      <c r="B670" t="s">
        <v>362</v>
      </c>
      <c r="C670" s="14">
        <v>0.27588002563807101</v>
      </c>
      <c r="D670" s="14">
        <v>0.20437835675973001</v>
      </c>
      <c r="E670" s="14">
        <v>0.34940131764702798</v>
      </c>
      <c r="F670" s="14"/>
      <c r="G670" s="14">
        <v>8.29033393229648E-2</v>
      </c>
      <c r="H670" s="14">
        <v>0.26659444799821203</v>
      </c>
      <c r="I670" s="14">
        <v>0.30065078410346202</v>
      </c>
      <c r="J670" s="14">
        <v>0.50753213021334898</v>
      </c>
      <c r="K670" s="14">
        <v>0.50089550983865205</v>
      </c>
      <c r="L670" s="14">
        <v>0.48841563830804202</v>
      </c>
      <c r="M670" s="14"/>
      <c r="N670" s="14">
        <v>0.382044646178124</v>
      </c>
      <c r="O670" s="14">
        <v>0.37295443453284</v>
      </c>
      <c r="P670" s="14">
        <v>0.29276469032320901</v>
      </c>
      <c r="Q670" s="14">
        <v>7.1612240548613607E-2</v>
      </c>
      <c r="R670" s="14"/>
      <c r="S670" s="14">
        <v>0.26301412701709698</v>
      </c>
      <c r="T670" s="14">
        <v>0.42519398312139201</v>
      </c>
      <c r="U670" s="14">
        <v>0.65559885207520296</v>
      </c>
      <c r="V670" s="14">
        <v>0.15083831070070999</v>
      </c>
      <c r="W670" s="14">
        <v>0</v>
      </c>
      <c r="X670" s="14">
        <v>0.1927251108537</v>
      </c>
      <c r="Y670" s="14">
        <v>0.244426916755865</v>
      </c>
      <c r="Z670" s="14">
        <v>0.281174885344811</v>
      </c>
      <c r="AA670" s="14">
        <v>0.23555014034935001</v>
      </c>
      <c r="AB670" s="14">
        <v>1</v>
      </c>
      <c r="AC670" s="14">
        <v>0</v>
      </c>
      <c r="AD670" s="14" t="s">
        <v>211</v>
      </c>
      <c r="AE670" s="14"/>
      <c r="AF670" s="14">
        <v>0.32504340127386799</v>
      </c>
      <c r="AG670" s="14">
        <v>0.198749304611019</v>
      </c>
      <c r="AH670" s="14">
        <v>1</v>
      </c>
      <c r="AI670" s="14">
        <v>0.15124096066919401</v>
      </c>
      <c r="AJ670" s="14">
        <v>0.36395924073181801</v>
      </c>
      <c r="AK670" s="14">
        <v>0</v>
      </c>
      <c r="AL670" s="14"/>
      <c r="AM670" s="14">
        <v>0.10919104708571201</v>
      </c>
      <c r="AN670" s="14">
        <v>0.60565255936775697</v>
      </c>
      <c r="AO670" s="14">
        <v>0.210092465361853</v>
      </c>
      <c r="AP670" s="14">
        <v>0.42595194319554902</v>
      </c>
      <c r="AQ670" s="14">
        <v>0.56092564832348302</v>
      </c>
      <c r="AR670" s="14"/>
      <c r="AS670" s="14">
        <v>0.26238364239469802</v>
      </c>
      <c r="AT670" s="14">
        <v>1</v>
      </c>
      <c r="AU670" s="14"/>
      <c r="AV670" s="14">
        <v>0.26291830635322799</v>
      </c>
      <c r="AW670" s="14">
        <v>0.343736096431558</v>
      </c>
      <c r="AX670" s="14" t="s">
        <v>211</v>
      </c>
      <c r="AY670" s="14"/>
      <c r="AZ670" s="14">
        <v>0.25606632074794999</v>
      </c>
      <c r="BA670" s="14" t="s">
        <v>211</v>
      </c>
      <c r="BB670" s="14" t="s">
        <v>211</v>
      </c>
      <c r="BC670" s="14"/>
      <c r="BD670" s="14">
        <v>0.17204958544990601</v>
      </c>
      <c r="BE670" s="14">
        <v>0.41439027473444201</v>
      </c>
      <c r="BF670" s="14"/>
      <c r="BG670" s="14">
        <v>6.2586367027435696E-2</v>
      </c>
      <c r="BH670" s="14">
        <v>0.33714241274420897</v>
      </c>
      <c r="BI670" s="14"/>
      <c r="BJ670" s="14">
        <v>0</v>
      </c>
      <c r="BK670" s="14">
        <v>0.295077765360032</v>
      </c>
      <c r="BL670" s="14"/>
      <c r="BM670" s="14">
        <v>0.22279401024221501</v>
      </c>
      <c r="BN670" s="14">
        <v>0.272408229361781</v>
      </c>
      <c r="BO670" s="14"/>
      <c r="BP670" s="14">
        <v>0.19302125939861201</v>
      </c>
      <c r="BQ670" s="14">
        <v>0.30782396943505203</v>
      </c>
      <c r="BR670" s="14"/>
      <c r="BS670" s="14">
        <v>0.21672135214458399</v>
      </c>
      <c r="BT670" s="14">
        <v>0.33666129568374298</v>
      </c>
      <c r="BU670" s="14"/>
      <c r="BV670" s="14">
        <v>0.42307857211564298</v>
      </c>
      <c r="BW670" s="14">
        <v>0.15364565060603499</v>
      </c>
      <c r="BX670" s="14"/>
      <c r="BY670" s="14">
        <v>0.122959751892826</v>
      </c>
      <c r="BZ670" s="14">
        <v>0.29451909821920202</v>
      </c>
      <c r="CA670" s="14"/>
      <c r="CB670" s="14">
        <v>0.11202421974099799</v>
      </c>
      <c r="CC670" s="14">
        <v>0.40406888926620799</v>
      </c>
    </row>
    <row r="671" spans="2:81" x14ac:dyDescent="0.3">
      <c r="B671" t="s">
        <v>363</v>
      </c>
      <c r="C671" s="14">
        <v>0.246260727606674</v>
      </c>
      <c r="D671" s="14">
        <v>0.26865426182095098</v>
      </c>
      <c r="E671" s="14">
        <v>0.22323466969910699</v>
      </c>
      <c r="F671" s="14"/>
      <c r="G671" s="14">
        <v>0.32938536202810897</v>
      </c>
      <c r="H671" s="14">
        <v>0.19740342602213201</v>
      </c>
      <c r="I671" s="14">
        <v>0.39964983825005002</v>
      </c>
      <c r="J671" s="14">
        <v>0</v>
      </c>
      <c r="K671" s="14">
        <v>0</v>
      </c>
      <c r="L671" s="14">
        <v>0</v>
      </c>
      <c r="M671" s="14"/>
      <c r="N671" s="14">
        <v>0.40484871791399402</v>
      </c>
      <c r="O671" s="14">
        <v>0</v>
      </c>
      <c r="P671" s="14">
        <v>0.28172065363181498</v>
      </c>
      <c r="Q671" s="14">
        <v>0.144367625988126</v>
      </c>
      <c r="R671" s="14"/>
      <c r="S671" s="14">
        <v>0.42194237075465502</v>
      </c>
      <c r="T671" s="14">
        <v>0.147171566949515</v>
      </c>
      <c r="U671" s="14">
        <v>0.32898746232417903</v>
      </c>
      <c r="V671" s="14">
        <v>0.115011193204711</v>
      </c>
      <c r="W671" s="14">
        <v>0</v>
      </c>
      <c r="X671" s="14">
        <v>0.1927251108537</v>
      </c>
      <c r="Y671" s="14">
        <v>0</v>
      </c>
      <c r="Z671" s="14">
        <v>0</v>
      </c>
      <c r="AA671" s="14">
        <v>0.76444985965065004</v>
      </c>
      <c r="AB671" s="14">
        <v>0.43696340548144902</v>
      </c>
      <c r="AC671" s="14">
        <v>0</v>
      </c>
      <c r="AD671" s="14" t="s">
        <v>211</v>
      </c>
      <c r="AE671" s="14"/>
      <c r="AF671" s="14">
        <v>0.37293190408945398</v>
      </c>
      <c r="AG671" s="14">
        <v>0.106440898864355</v>
      </c>
      <c r="AH671" s="14">
        <v>0.658162110400207</v>
      </c>
      <c r="AI671" s="14">
        <v>0.15124096066919401</v>
      </c>
      <c r="AJ671" s="14">
        <v>0</v>
      </c>
      <c r="AK671" s="14">
        <v>0</v>
      </c>
      <c r="AL671" s="14"/>
      <c r="AM671" s="14">
        <v>0.10919104708571201</v>
      </c>
      <c r="AN671" s="14">
        <v>0.20436934041942301</v>
      </c>
      <c r="AO671" s="14">
        <v>0.27978257554484898</v>
      </c>
      <c r="AP671" s="14">
        <v>0.39040184217854201</v>
      </c>
      <c r="AQ671" s="14">
        <v>0.39328337843007599</v>
      </c>
      <c r="AR671" s="14"/>
      <c r="AS671" s="14">
        <v>0.250850615022085</v>
      </c>
      <c r="AT671" s="14">
        <v>0</v>
      </c>
      <c r="AU671" s="14"/>
      <c r="AV671" s="14">
        <v>0.22764119433396501</v>
      </c>
      <c r="AW671" s="14">
        <v>0.343736096431558</v>
      </c>
      <c r="AX671" s="14" t="s">
        <v>211</v>
      </c>
      <c r="AY671" s="14"/>
      <c r="AZ671" s="14">
        <v>0.18484044297917099</v>
      </c>
      <c r="BA671" s="14" t="s">
        <v>211</v>
      </c>
      <c r="BB671" s="14" t="s">
        <v>211</v>
      </c>
      <c r="BC671" s="14"/>
      <c r="BD671" s="14">
        <v>0.194061035294294</v>
      </c>
      <c r="BE671" s="14">
        <v>0.31589533930473701</v>
      </c>
      <c r="BF671" s="14"/>
      <c r="BG671" s="14">
        <v>0.375367802719834</v>
      </c>
      <c r="BH671" s="14">
        <v>0.20917848303717201</v>
      </c>
      <c r="BI671" s="14"/>
      <c r="BJ671" s="14">
        <v>0.68438498876208498</v>
      </c>
      <c r="BK671" s="14">
        <v>0.15865502814545701</v>
      </c>
      <c r="BL671" s="14"/>
      <c r="BM671" s="14">
        <v>6.8768495698814505E-2</v>
      </c>
      <c r="BN671" s="14">
        <v>0.273986317240977</v>
      </c>
      <c r="BO671" s="14"/>
      <c r="BP671" s="14">
        <v>5.0188735477466898E-2</v>
      </c>
      <c r="BQ671" s="14">
        <v>0.32185095156242099</v>
      </c>
      <c r="BR671" s="14"/>
      <c r="BS671" s="14">
        <v>0.28269813488915502</v>
      </c>
      <c r="BT671" s="14">
        <v>0.20882391976404499</v>
      </c>
      <c r="BU671" s="14"/>
      <c r="BV671" s="14">
        <v>0.70255987365456896</v>
      </c>
      <c r="BW671" s="14">
        <v>0.15436206927663201</v>
      </c>
      <c r="BX671" s="14"/>
      <c r="BY671" s="14">
        <v>0</v>
      </c>
      <c r="BZ671" s="14">
        <v>0.27627683641504502</v>
      </c>
      <c r="CA671" s="14"/>
      <c r="CB671" s="14">
        <v>0.133748622625525</v>
      </c>
      <c r="CC671" s="14">
        <v>0.33428201438978</v>
      </c>
    </row>
    <row r="672" spans="2:81" x14ac:dyDescent="0.3">
      <c r="B672" t="s">
        <v>364</v>
      </c>
      <c r="C672" s="14">
        <v>0.19656537341559799</v>
      </c>
      <c r="D672" s="14">
        <v>0.285464721195617</v>
      </c>
      <c r="E672" s="14">
        <v>0.10515499083191999</v>
      </c>
      <c r="F672" s="14"/>
      <c r="G672" s="14">
        <v>0.34218578196842903</v>
      </c>
      <c r="H672" s="14">
        <v>0.101567185315036</v>
      </c>
      <c r="I672" s="14">
        <v>0.24759854880628801</v>
      </c>
      <c r="J672" s="14">
        <v>0</v>
      </c>
      <c r="K672" s="14">
        <v>0.26282666318891301</v>
      </c>
      <c r="L672" s="14">
        <v>0</v>
      </c>
      <c r="M672" s="14"/>
      <c r="N672" s="14">
        <v>0.191184333354394</v>
      </c>
      <c r="O672" s="14">
        <v>0.118492683685912</v>
      </c>
      <c r="P672" s="14">
        <v>0.28828700141965002</v>
      </c>
      <c r="Q672" s="14">
        <v>0.155424680617958</v>
      </c>
      <c r="R672" s="14"/>
      <c r="S672" s="14">
        <v>0.18743222966019499</v>
      </c>
      <c r="T672" s="14">
        <v>0.147171566949515</v>
      </c>
      <c r="U672" s="14">
        <v>0</v>
      </c>
      <c r="V672" s="14">
        <v>0</v>
      </c>
      <c r="W672" s="14">
        <v>0.50240795641220504</v>
      </c>
      <c r="X672" s="14">
        <v>0.75705741138818905</v>
      </c>
      <c r="Y672" s="14">
        <v>0</v>
      </c>
      <c r="Z672" s="14">
        <v>0</v>
      </c>
      <c r="AA672" s="14">
        <v>0.50322550545745603</v>
      </c>
      <c r="AB672" s="14">
        <v>0.56303659451855104</v>
      </c>
      <c r="AC672" s="14">
        <v>0</v>
      </c>
      <c r="AD672" s="14" t="s">
        <v>211</v>
      </c>
      <c r="AE672" s="14"/>
      <c r="AF672" s="14">
        <v>0.25272241383021499</v>
      </c>
      <c r="AG672" s="14">
        <v>0.103545279752008</v>
      </c>
      <c r="AH672" s="14">
        <v>0.36608704196988801</v>
      </c>
      <c r="AI672" s="14">
        <v>0</v>
      </c>
      <c r="AJ672" s="14">
        <v>0</v>
      </c>
      <c r="AK672" s="14">
        <v>0</v>
      </c>
      <c r="AL672" s="14"/>
      <c r="AM672" s="14">
        <v>0.23698439665655199</v>
      </c>
      <c r="AN672" s="14">
        <v>0</v>
      </c>
      <c r="AO672" s="14">
        <v>0.21664446270396401</v>
      </c>
      <c r="AP672" s="14">
        <v>0.314421756869736</v>
      </c>
      <c r="AQ672" s="14">
        <v>0.21257746011950901</v>
      </c>
      <c r="AR672" s="14"/>
      <c r="AS672" s="14">
        <v>0.200229022680806</v>
      </c>
      <c r="AT672" s="14">
        <v>0</v>
      </c>
      <c r="AU672" s="14"/>
      <c r="AV672" s="14">
        <v>0.189622038687733</v>
      </c>
      <c r="AW672" s="14">
        <v>0.23291451834638</v>
      </c>
      <c r="AX672" s="14" t="s">
        <v>211</v>
      </c>
      <c r="AY672" s="14"/>
      <c r="AZ672" s="14">
        <v>0.14408470916788199</v>
      </c>
      <c r="BA672" s="14" t="s">
        <v>211</v>
      </c>
      <c r="BB672" s="14" t="s">
        <v>211</v>
      </c>
      <c r="BC672" s="14"/>
      <c r="BD672" s="14">
        <v>0.25651453358125398</v>
      </c>
      <c r="BE672" s="14">
        <v>0.116592938620799</v>
      </c>
      <c r="BF672" s="14"/>
      <c r="BG672" s="14">
        <v>0.49456432181131099</v>
      </c>
      <c r="BH672" s="14">
        <v>0.110973860509129</v>
      </c>
      <c r="BI672" s="14"/>
      <c r="BJ672" s="14">
        <v>0.54726262228637901</v>
      </c>
      <c r="BK672" s="14">
        <v>0.15431370972745201</v>
      </c>
      <c r="BL672" s="14"/>
      <c r="BM672" s="14">
        <v>8.4864476345385395E-2</v>
      </c>
      <c r="BN672" s="14">
        <v>0.22984109214128701</v>
      </c>
      <c r="BO672" s="14"/>
      <c r="BP672" s="14">
        <v>0.32745669879600797</v>
      </c>
      <c r="BQ672" s="14">
        <v>0.14610378279305899</v>
      </c>
      <c r="BR672" s="14"/>
      <c r="BS672" s="14">
        <v>0.315182932396878</v>
      </c>
      <c r="BT672" s="14">
        <v>7.46943871536528E-2</v>
      </c>
      <c r="BU672" s="14"/>
      <c r="BV672" s="14">
        <v>0.58645093688196503</v>
      </c>
      <c r="BW672" s="14">
        <v>0.232266426300029</v>
      </c>
      <c r="BX672" s="14"/>
      <c r="BY672" s="14">
        <v>0</v>
      </c>
      <c r="BZ672" s="14">
        <v>0.22052423885769201</v>
      </c>
      <c r="CA672" s="14"/>
      <c r="CB672" s="14">
        <v>0.203762897617389</v>
      </c>
      <c r="CC672" s="14">
        <v>0.19093455402953799</v>
      </c>
    </row>
    <row r="673" spans="2:81" x14ac:dyDescent="0.3">
      <c r="B673" t="s">
        <v>365</v>
      </c>
      <c r="C673" s="14">
        <v>0.120682505233267</v>
      </c>
      <c r="D673" s="14">
        <v>0.121788215891666</v>
      </c>
      <c r="E673" s="14">
        <v>0.119545562872776</v>
      </c>
      <c r="F673" s="14"/>
      <c r="G673" s="14">
        <v>0</v>
      </c>
      <c r="H673" s="14">
        <v>0.216294038646342</v>
      </c>
      <c r="I673" s="14">
        <v>0.12515532902443</v>
      </c>
      <c r="J673" s="14">
        <v>0</v>
      </c>
      <c r="K673" s="14">
        <v>0.23806884664973799</v>
      </c>
      <c r="L673" s="14">
        <v>0</v>
      </c>
      <c r="M673" s="14"/>
      <c r="N673" s="14">
        <v>0.24763066578624199</v>
      </c>
      <c r="O673" s="14">
        <v>0</v>
      </c>
      <c r="P673" s="14">
        <v>0.14646843786898001</v>
      </c>
      <c r="Q673" s="14">
        <v>0</v>
      </c>
      <c r="R673" s="14"/>
      <c r="S673" s="14">
        <v>0.12026083037789</v>
      </c>
      <c r="T673" s="14">
        <v>0.13704359601802599</v>
      </c>
      <c r="U673" s="14">
        <v>0</v>
      </c>
      <c r="V673" s="14">
        <v>0.29689693064522699</v>
      </c>
      <c r="W673" s="14">
        <v>0.50240795641220504</v>
      </c>
      <c r="X673" s="14">
        <v>0</v>
      </c>
      <c r="Y673" s="14">
        <v>0</v>
      </c>
      <c r="Z673" s="14">
        <v>0.281174885344811</v>
      </c>
      <c r="AA673" s="14">
        <v>0</v>
      </c>
      <c r="AB673" s="14">
        <v>0</v>
      </c>
      <c r="AC673" s="14">
        <v>0</v>
      </c>
      <c r="AD673" s="14" t="s">
        <v>211</v>
      </c>
      <c r="AE673" s="14"/>
      <c r="AF673" s="14">
        <v>0.18941033185521</v>
      </c>
      <c r="AG673" s="14">
        <v>0.103545279752008</v>
      </c>
      <c r="AH673" s="14">
        <v>0</v>
      </c>
      <c r="AI673" s="14">
        <v>0</v>
      </c>
      <c r="AJ673" s="14">
        <v>0</v>
      </c>
      <c r="AK673" s="14">
        <v>0</v>
      </c>
      <c r="AL673" s="14"/>
      <c r="AM673" s="14">
        <v>0</v>
      </c>
      <c r="AN673" s="14">
        <v>0.21870039592134999</v>
      </c>
      <c r="AO673" s="14">
        <v>0.14087961164187501</v>
      </c>
      <c r="AP673" s="14">
        <v>8.09948539892342E-2</v>
      </c>
      <c r="AQ673" s="14">
        <v>0.16151054816242399</v>
      </c>
      <c r="AR673" s="14"/>
      <c r="AS673" s="14">
        <v>0.12293182495799</v>
      </c>
      <c r="AT673" s="14">
        <v>0</v>
      </c>
      <c r="AU673" s="14"/>
      <c r="AV673" s="14">
        <v>0.10065000700487101</v>
      </c>
      <c r="AW673" s="14">
        <v>0.22555490588354199</v>
      </c>
      <c r="AX673" s="14" t="s">
        <v>211</v>
      </c>
      <c r="AY673" s="14"/>
      <c r="AZ673" s="14">
        <v>0.136927010368083</v>
      </c>
      <c r="BA673" s="14" t="s">
        <v>211</v>
      </c>
      <c r="BB673" s="14" t="s">
        <v>211</v>
      </c>
      <c r="BC673" s="14"/>
      <c r="BD673" s="14">
        <v>0.14573241978905499</v>
      </c>
      <c r="BE673" s="14">
        <v>8.7265812607509402E-2</v>
      </c>
      <c r="BF673" s="14"/>
      <c r="BG673" s="14">
        <v>0.14343747023202799</v>
      </c>
      <c r="BH673" s="14">
        <v>0.114146804718675</v>
      </c>
      <c r="BI673" s="14"/>
      <c r="BJ673" s="14">
        <v>0.18362775113318</v>
      </c>
      <c r="BK673" s="14">
        <v>0.10738321265101899</v>
      </c>
      <c r="BL673" s="14"/>
      <c r="BM673" s="14">
        <v>0.15378433612981701</v>
      </c>
      <c r="BN673" s="14">
        <v>0.115042591371112</v>
      </c>
      <c r="BO673" s="14"/>
      <c r="BP673" s="14">
        <v>7.3617632425984902E-2</v>
      </c>
      <c r="BQ673" s="14">
        <v>0.13882708691123899</v>
      </c>
      <c r="BR673" s="14"/>
      <c r="BS673" s="14">
        <v>0.17131026748281999</v>
      </c>
      <c r="BT673" s="14">
        <v>6.8666131177195999E-2</v>
      </c>
      <c r="BU673" s="14"/>
      <c r="BV673" s="14">
        <v>0</v>
      </c>
      <c r="BW673" s="14">
        <v>0.223673423488464</v>
      </c>
      <c r="BX673" s="14"/>
      <c r="BY673" s="14">
        <v>0.122959751892826</v>
      </c>
      <c r="BZ673" s="14">
        <v>0.120404937290619</v>
      </c>
      <c r="CA673" s="14"/>
      <c r="CB673" s="14">
        <v>4.5189002856049799E-2</v>
      </c>
      <c r="CC673" s="14">
        <v>0.17974313007998399</v>
      </c>
    </row>
    <row r="674" spans="2:81" x14ac:dyDescent="0.3">
      <c r="B674" t="s">
        <v>366</v>
      </c>
      <c r="C674" s="14">
        <v>9.1702551793168205E-2</v>
      </c>
      <c r="D674" s="14">
        <v>7.0106240060445302E-2</v>
      </c>
      <c r="E674" s="14">
        <v>0.11390886901800901</v>
      </c>
      <c r="F674" s="14"/>
      <c r="G674" s="14">
        <v>0</v>
      </c>
      <c r="H674" s="14">
        <v>0.110777829258498</v>
      </c>
      <c r="I674" s="14">
        <v>0.207690082068309</v>
      </c>
      <c r="J674" s="14">
        <v>0</v>
      </c>
      <c r="K674" s="14">
        <v>0</v>
      </c>
      <c r="L674" s="14">
        <v>0</v>
      </c>
      <c r="M674" s="14"/>
      <c r="N674" s="14">
        <v>5.2130976683687803E-2</v>
      </c>
      <c r="O674" s="14">
        <v>0.13571205872094</v>
      </c>
      <c r="P674" s="14">
        <v>0.21114750268968699</v>
      </c>
      <c r="Q674" s="14">
        <v>0</v>
      </c>
      <c r="R674" s="14"/>
      <c r="S674" s="14">
        <v>0</v>
      </c>
      <c r="T674" s="14">
        <v>0</v>
      </c>
      <c r="U674" s="14">
        <v>0.34440114792479698</v>
      </c>
      <c r="V674" s="14">
        <v>0.14336387897008401</v>
      </c>
      <c r="W674" s="14">
        <v>0</v>
      </c>
      <c r="X674" s="14">
        <v>0</v>
      </c>
      <c r="Y674" s="14">
        <v>0.24862863647233499</v>
      </c>
      <c r="Z674" s="14">
        <v>0.36619227746116001</v>
      </c>
      <c r="AA674" s="14">
        <v>0</v>
      </c>
      <c r="AB674" s="14">
        <v>0</v>
      </c>
      <c r="AC674" s="14">
        <v>0.20143049871239399</v>
      </c>
      <c r="AD674" s="14" t="s">
        <v>211</v>
      </c>
      <c r="AE674" s="14"/>
      <c r="AF674" s="14">
        <v>0</v>
      </c>
      <c r="AG674" s="14">
        <v>0</v>
      </c>
      <c r="AH674" s="14">
        <v>0</v>
      </c>
      <c r="AI674" s="14">
        <v>0.57983062068874303</v>
      </c>
      <c r="AJ674" s="14">
        <v>0</v>
      </c>
      <c r="AK674" s="14">
        <v>0.51353774312082501</v>
      </c>
      <c r="AL674" s="14"/>
      <c r="AM674" s="14">
        <v>9.9334169968656905E-2</v>
      </c>
      <c r="AN674" s="14">
        <v>0</v>
      </c>
      <c r="AO674" s="14">
        <v>4.8969846389996602E-2</v>
      </c>
      <c r="AP674" s="14">
        <v>0.105284173613757</v>
      </c>
      <c r="AQ674" s="14">
        <v>0</v>
      </c>
      <c r="AR674" s="14"/>
      <c r="AS674" s="14">
        <v>9.3411733734305002E-2</v>
      </c>
      <c r="AT674" s="14">
        <v>0</v>
      </c>
      <c r="AU674" s="14"/>
      <c r="AV674" s="14">
        <v>0.109219374092889</v>
      </c>
      <c r="AW674" s="14">
        <v>0</v>
      </c>
      <c r="AX674" s="14" t="s">
        <v>211</v>
      </c>
      <c r="AY674" s="14"/>
      <c r="AZ674" s="14">
        <v>0.104046201525998</v>
      </c>
      <c r="BA674" s="14" t="s">
        <v>211</v>
      </c>
      <c r="BB674" s="14" t="s">
        <v>211</v>
      </c>
      <c r="BC674" s="14"/>
      <c r="BD674" s="14">
        <v>6.0429415697307302E-2</v>
      </c>
      <c r="BE674" s="14">
        <v>0.133421048438395</v>
      </c>
      <c r="BF674" s="14"/>
      <c r="BG674" s="14">
        <v>0</v>
      </c>
      <c r="BH674" s="14">
        <v>0.118041437173859</v>
      </c>
      <c r="BI674" s="14"/>
      <c r="BJ674" s="14">
        <v>0</v>
      </c>
      <c r="BK674" s="14">
        <v>0.111047074693967</v>
      </c>
      <c r="BL674" s="14"/>
      <c r="BM674" s="14">
        <v>8.6858448156455201E-2</v>
      </c>
      <c r="BN674" s="14">
        <v>9.5107825539461399E-2</v>
      </c>
      <c r="BO674" s="14"/>
      <c r="BP674" s="14">
        <v>6.1600150435626999E-2</v>
      </c>
      <c r="BQ674" s="14">
        <v>0.10330771393546299</v>
      </c>
      <c r="BR674" s="14"/>
      <c r="BS674" s="14">
        <v>6.8155049253217595E-2</v>
      </c>
      <c r="BT674" s="14">
        <v>0.115895912229816</v>
      </c>
      <c r="BU674" s="14"/>
      <c r="BV674" s="14">
        <v>0</v>
      </c>
      <c r="BW674" s="14">
        <v>8.8987504476465806E-2</v>
      </c>
      <c r="BX674" s="14"/>
      <c r="BY674" s="14">
        <v>0.177586607510299</v>
      </c>
      <c r="BZ674" s="14">
        <v>8.1234357427126494E-2</v>
      </c>
      <c r="CA674" s="14"/>
      <c r="CB674" s="14">
        <v>0.120608813212276</v>
      </c>
      <c r="CC674" s="14">
        <v>6.9088395506384598E-2</v>
      </c>
    </row>
    <row r="675" spans="2:81" x14ac:dyDescent="0.3">
      <c r="B675" t="s">
        <v>106</v>
      </c>
      <c r="C675" s="14">
        <v>1.91278574603111E-2</v>
      </c>
      <c r="D675" s="14">
        <v>0</v>
      </c>
      <c r="E675" s="14">
        <v>3.8795996902455297E-2</v>
      </c>
      <c r="F675" s="14"/>
      <c r="G675" s="14">
        <v>0</v>
      </c>
      <c r="H675" s="14">
        <v>0</v>
      </c>
      <c r="I675" s="14">
        <v>0</v>
      </c>
      <c r="J675" s="14">
        <v>0</v>
      </c>
      <c r="K675" s="14">
        <v>0.26103564351161002</v>
      </c>
      <c r="L675" s="14">
        <v>0</v>
      </c>
      <c r="M675" s="14"/>
      <c r="N675" s="14">
        <v>0</v>
      </c>
      <c r="O675" s="14">
        <v>0.133333243231189</v>
      </c>
      <c r="P675" s="14">
        <v>0</v>
      </c>
      <c r="Q675" s="14">
        <v>0</v>
      </c>
      <c r="R675" s="14"/>
      <c r="S675" s="14">
        <v>0</v>
      </c>
      <c r="T675" s="14">
        <v>0</v>
      </c>
      <c r="U675" s="14">
        <v>0</v>
      </c>
      <c r="V675" s="14">
        <v>0.140850939300766</v>
      </c>
      <c r="W675" s="14">
        <v>0</v>
      </c>
      <c r="X675" s="14">
        <v>0</v>
      </c>
      <c r="Y675" s="14">
        <v>0</v>
      </c>
      <c r="Z675" s="14">
        <v>0</v>
      </c>
      <c r="AA675" s="14">
        <v>0</v>
      </c>
      <c r="AB675" s="14">
        <v>0</v>
      </c>
      <c r="AC675" s="14">
        <v>0</v>
      </c>
      <c r="AD675" s="14" t="s">
        <v>211</v>
      </c>
      <c r="AE675" s="14"/>
      <c r="AF675" s="14">
        <v>4.0856325083962801E-2</v>
      </c>
      <c r="AG675" s="14">
        <v>0</v>
      </c>
      <c r="AH675" s="14">
        <v>0</v>
      </c>
      <c r="AI675" s="14">
        <v>0</v>
      </c>
      <c r="AJ675" s="14">
        <v>0</v>
      </c>
      <c r="AK675" s="14">
        <v>0</v>
      </c>
      <c r="AL675" s="14"/>
      <c r="AM675" s="14">
        <v>0</v>
      </c>
      <c r="AN675" s="14">
        <v>0</v>
      </c>
      <c r="AO675" s="14">
        <v>0</v>
      </c>
      <c r="AP675" s="14">
        <v>0.115750765005981</v>
      </c>
      <c r="AQ675" s="14">
        <v>0</v>
      </c>
      <c r="AR675" s="14"/>
      <c r="AS675" s="14">
        <v>1.9484368679513999E-2</v>
      </c>
      <c r="AT675" s="14">
        <v>0</v>
      </c>
      <c r="AU675" s="14"/>
      <c r="AV675" s="14">
        <v>2.2781619253792799E-2</v>
      </c>
      <c r="AW675" s="14">
        <v>0</v>
      </c>
      <c r="AX675" s="14" t="s">
        <v>211</v>
      </c>
      <c r="AY675" s="14"/>
      <c r="AZ675" s="14">
        <v>2.1702568501745598E-2</v>
      </c>
      <c r="BA675" s="14" t="s">
        <v>211</v>
      </c>
      <c r="BB675" s="14" t="s">
        <v>211</v>
      </c>
      <c r="BC675" s="14"/>
      <c r="BD675" s="14">
        <v>0</v>
      </c>
      <c r="BE675" s="14">
        <v>4.4644500717396597E-2</v>
      </c>
      <c r="BF675" s="14"/>
      <c r="BG675" s="14">
        <v>0</v>
      </c>
      <c r="BH675" s="14">
        <v>2.4621777044595301E-2</v>
      </c>
      <c r="BI675" s="14"/>
      <c r="BJ675" s="14">
        <v>0</v>
      </c>
      <c r="BK675" s="14">
        <v>2.3162851791971299E-2</v>
      </c>
      <c r="BL675" s="14"/>
      <c r="BM675" s="14">
        <v>0</v>
      </c>
      <c r="BN675" s="14">
        <v>2.4483224646840399E-2</v>
      </c>
      <c r="BO675" s="14"/>
      <c r="BP675" s="14">
        <v>0</v>
      </c>
      <c r="BQ675" s="14">
        <v>2.6502082679921799E-2</v>
      </c>
      <c r="BR675" s="14"/>
      <c r="BS675" s="14">
        <v>0</v>
      </c>
      <c r="BT675" s="14">
        <v>3.8780351355703901E-2</v>
      </c>
      <c r="BU675" s="14"/>
      <c r="BV675" s="14">
        <v>0</v>
      </c>
      <c r="BW675" s="14">
        <v>0</v>
      </c>
      <c r="BX675" s="14"/>
      <c r="BY675" s="14">
        <v>0</v>
      </c>
      <c r="BZ675" s="14">
        <v>2.1459304526108398E-2</v>
      </c>
      <c r="CA675" s="14"/>
      <c r="CB675" s="14">
        <v>0</v>
      </c>
      <c r="CC675" s="14">
        <v>3.4092101772889703E-2</v>
      </c>
    </row>
    <row r="676" spans="2:81" x14ac:dyDescent="0.3">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c r="AQ676" s="14"/>
      <c r="AR676" s="14"/>
      <c r="AS676" s="14"/>
      <c r="AT676" s="14"/>
      <c r="AU676" s="14"/>
      <c r="AV676" s="14"/>
      <c r="AW676" s="14"/>
      <c r="AX676" s="14"/>
      <c r="AY676" s="14"/>
      <c r="AZ676" s="14"/>
      <c r="BA676" s="14"/>
      <c r="BB676" s="14"/>
      <c r="BC676" s="14"/>
      <c r="BD676" s="14"/>
      <c r="BE676" s="14"/>
      <c r="BF676" s="14"/>
      <c r="BG676" s="14"/>
      <c r="BH676" s="14"/>
      <c r="BI676" s="14"/>
      <c r="BJ676" s="14"/>
      <c r="BK676" s="14"/>
      <c r="BL676" s="14"/>
      <c r="BM676" s="14"/>
      <c r="BN676" s="14"/>
      <c r="BO676" s="14"/>
      <c r="BP676" s="14"/>
      <c r="BQ676" s="14"/>
      <c r="BR676" s="14"/>
      <c r="BS676" s="14"/>
      <c r="BT676" s="14"/>
      <c r="BU676" s="14"/>
      <c r="BV676" s="14"/>
      <c r="BW676" s="14"/>
      <c r="BX676" s="14"/>
      <c r="BY676" s="14"/>
      <c r="BZ676" s="14"/>
      <c r="CA676" s="14"/>
      <c r="CB676" s="14"/>
      <c r="CC676" s="14"/>
    </row>
    <row r="677" spans="2:81" x14ac:dyDescent="0.3">
      <c r="B677" s="6" t="s">
        <v>375</v>
      </c>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c r="AQ677" s="14"/>
      <c r="AR677" s="14"/>
      <c r="AS677" s="14"/>
      <c r="AT677" s="14"/>
      <c r="AU677" s="14"/>
      <c r="AV677" s="14"/>
      <c r="AW677" s="14"/>
      <c r="AX677" s="14"/>
      <c r="AY677" s="14"/>
      <c r="AZ677" s="14"/>
      <c r="BA677" s="14"/>
      <c r="BB677" s="14"/>
      <c r="BC677" s="14"/>
      <c r="BD677" s="14"/>
      <c r="BE677" s="14"/>
      <c r="BF677" s="14"/>
      <c r="BG677" s="14"/>
      <c r="BH677" s="14"/>
      <c r="BI677" s="14"/>
      <c r="BJ677" s="14"/>
      <c r="BK677" s="14"/>
      <c r="BL677" s="14"/>
      <c r="BM677" s="14"/>
      <c r="BN677" s="14"/>
      <c r="BO677" s="14"/>
      <c r="BP677" s="14"/>
      <c r="BQ677" s="14"/>
      <c r="BR677" s="14"/>
      <c r="BS677" s="14"/>
      <c r="BT677" s="14"/>
      <c r="BU677" s="14"/>
      <c r="BV677" s="14"/>
      <c r="BW677" s="14"/>
      <c r="BX677" s="14"/>
      <c r="BY677" s="14"/>
      <c r="BZ677" s="14"/>
      <c r="CA677" s="14"/>
      <c r="CB677" s="14"/>
      <c r="CC677" s="14"/>
    </row>
    <row r="678" spans="2:81" x14ac:dyDescent="0.3">
      <c r="B678" s="24" t="s">
        <v>306</v>
      </c>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c r="AQ678" s="14"/>
      <c r="AR678" s="14"/>
      <c r="AS678" s="14"/>
      <c r="AT678" s="14"/>
      <c r="AU678" s="14"/>
      <c r="AV678" s="14"/>
      <c r="AW678" s="14"/>
      <c r="AX678" s="14"/>
      <c r="AY678" s="14"/>
      <c r="AZ678" s="14"/>
      <c r="BA678" s="14"/>
      <c r="BB678" s="14"/>
      <c r="BC678" s="14"/>
      <c r="BD678" s="14"/>
      <c r="BE678" s="14"/>
      <c r="BF678" s="14"/>
      <c r="BG678" s="14"/>
      <c r="BH678" s="14"/>
      <c r="BI678" s="14"/>
      <c r="BJ678" s="14"/>
      <c r="BK678" s="14"/>
      <c r="BL678" s="14"/>
      <c r="BM678" s="14"/>
      <c r="BN678" s="14"/>
      <c r="BO678" s="14"/>
      <c r="BP678" s="14"/>
      <c r="BQ678" s="14"/>
      <c r="BR678" s="14"/>
      <c r="BS678" s="14"/>
      <c r="BT678" s="14"/>
      <c r="BU678" s="14"/>
      <c r="BV678" s="14"/>
      <c r="BW678" s="14"/>
      <c r="BX678" s="14"/>
      <c r="BY678" s="14"/>
      <c r="BZ678" s="14"/>
      <c r="CA678" s="14"/>
      <c r="CB678" s="14"/>
      <c r="CC678" s="14"/>
    </row>
    <row r="679" spans="2:81" x14ac:dyDescent="0.3">
      <c r="B679" t="s">
        <v>368</v>
      </c>
      <c r="C679" s="14">
        <v>0.35684430366083703</v>
      </c>
      <c r="D679" s="14">
        <v>0.35233894119659598</v>
      </c>
      <c r="E679" s="14">
        <v>0.36147692377356899</v>
      </c>
      <c r="F679" s="14"/>
      <c r="G679" s="14">
        <v>0.39504479904574302</v>
      </c>
      <c r="H679" s="14">
        <v>0.38479273263015301</v>
      </c>
      <c r="I679" s="14">
        <v>0.32929463898877298</v>
      </c>
      <c r="J679" s="14">
        <v>0.49246786978665102</v>
      </c>
      <c r="K679" s="14">
        <v>0</v>
      </c>
      <c r="L679" s="14">
        <v>0.50962565626122303</v>
      </c>
      <c r="M679" s="14"/>
      <c r="N679" s="14">
        <v>0.15472517893447499</v>
      </c>
      <c r="O679" s="14">
        <v>0.25300923107029599</v>
      </c>
      <c r="P679" s="14">
        <v>0.55979293943457697</v>
      </c>
      <c r="Q679" s="14">
        <v>0.46952280911876298</v>
      </c>
      <c r="R679" s="14"/>
      <c r="S679" s="14">
        <v>0.14240506086674001</v>
      </c>
      <c r="T679" s="14">
        <v>0.147171566949515</v>
      </c>
      <c r="U679" s="14">
        <v>0.67101253767582103</v>
      </c>
      <c r="V679" s="14">
        <v>0.115011193204711</v>
      </c>
      <c r="W679" s="14">
        <v>0.50240795641220504</v>
      </c>
      <c r="X679" s="14">
        <v>0.24294258861181101</v>
      </c>
      <c r="Y679" s="14">
        <v>0.75557308324413497</v>
      </c>
      <c r="Z679" s="14">
        <v>0.71882511465518895</v>
      </c>
      <c r="AA679" s="14">
        <v>0.50322550545745603</v>
      </c>
      <c r="AB679" s="14">
        <v>0</v>
      </c>
      <c r="AC679" s="14">
        <v>1</v>
      </c>
      <c r="AD679" s="14" t="s">
        <v>211</v>
      </c>
      <c r="AE679" s="14"/>
      <c r="AF679" s="14">
        <v>0.15214019866025</v>
      </c>
      <c r="AG679" s="14">
        <v>0.60333622165623901</v>
      </c>
      <c r="AH679" s="14">
        <v>0</v>
      </c>
      <c r="AI679" s="14">
        <v>1</v>
      </c>
      <c r="AJ679" s="14">
        <v>0.36087828735968203</v>
      </c>
      <c r="AK679" s="14">
        <v>0</v>
      </c>
      <c r="AL679" s="14"/>
      <c r="AM679" s="14">
        <v>0.31054596392606498</v>
      </c>
      <c r="AN679" s="14">
        <v>0.38533024910857</v>
      </c>
      <c r="AO679" s="14">
        <v>0.39890250451894999</v>
      </c>
      <c r="AP679" s="14">
        <v>0.21420473951417601</v>
      </c>
      <c r="AQ679" s="14">
        <v>0.226496891557008</v>
      </c>
      <c r="AR679" s="14"/>
      <c r="AS679" s="14">
        <v>0.34485695892476598</v>
      </c>
      <c r="AT679" s="14">
        <v>1</v>
      </c>
      <c r="AU679" s="14"/>
      <c r="AV679" s="14">
        <v>0.31885233789637302</v>
      </c>
      <c r="AW679" s="14">
        <v>0.55573655412886602</v>
      </c>
      <c r="AX679" s="14" t="s">
        <v>211</v>
      </c>
      <c r="AY679" s="14"/>
      <c r="AZ679" s="14">
        <v>0.34284963432877902</v>
      </c>
      <c r="BA679" s="14" t="s">
        <v>211</v>
      </c>
      <c r="BB679" s="14" t="s">
        <v>211</v>
      </c>
      <c r="BC679" s="14"/>
      <c r="BD679" s="14">
        <v>0.37649768915363502</v>
      </c>
      <c r="BE679" s="14">
        <v>0.33062660377185299</v>
      </c>
      <c r="BF679" s="14"/>
      <c r="BG679" s="14">
        <v>0.41333988825823298</v>
      </c>
      <c r="BH679" s="14">
        <v>0.34061759351887599</v>
      </c>
      <c r="BI679" s="14"/>
      <c r="BJ679" s="14">
        <v>0.54726262228637901</v>
      </c>
      <c r="BK679" s="14">
        <v>0.36491699408117101</v>
      </c>
      <c r="BL679" s="14"/>
      <c r="BM679" s="14">
        <v>0.444640326562247</v>
      </c>
      <c r="BN679" s="14">
        <v>0.34275269258501301</v>
      </c>
      <c r="BO679" s="14"/>
      <c r="BP679" s="14">
        <v>0.37937033440080697</v>
      </c>
      <c r="BQ679" s="14">
        <v>0.34816000515406098</v>
      </c>
      <c r="BR679" s="14"/>
      <c r="BS679" s="14">
        <v>0.37993072792134303</v>
      </c>
      <c r="BT679" s="14">
        <v>0.33312466789988299</v>
      </c>
      <c r="BU679" s="14"/>
      <c r="BV679" s="14">
        <v>0.46081249111175299</v>
      </c>
      <c r="BW679" s="14">
        <v>0.35520819116868901</v>
      </c>
      <c r="BX679" s="14"/>
      <c r="BY679" s="14">
        <v>0.177586607510299</v>
      </c>
      <c r="BZ679" s="14">
        <v>0.37869357928299902</v>
      </c>
      <c r="CA679" s="14"/>
      <c r="CB679" s="14">
        <v>0.47971208983813801</v>
      </c>
      <c r="CC679" s="14">
        <v>0.260721485184288</v>
      </c>
    </row>
    <row r="680" spans="2:81" x14ac:dyDescent="0.3">
      <c r="B680" t="s">
        <v>369</v>
      </c>
      <c r="C680" s="14">
        <v>0.27871850245805402</v>
      </c>
      <c r="D680" s="14">
        <v>0.17714025014024101</v>
      </c>
      <c r="E680" s="14">
        <v>0.38316591561038799</v>
      </c>
      <c r="F680" s="14"/>
      <c r="G680" s="14">
        <v>8.4226723817842103E-2</v>
      </c>
      <c r="H680" s="14">
        <v>0.26841393247189699</v>
      </c>
      <c r="I680" s="14">
        <v>0.43821792994104303</v>
      </c>
      <c r="J680" s="14">
        <v>0.50753213021334898</v>
      </c>
      <c r="K680" s="14">
        <v>0.26282666318891301</v>
      </c>
      <c r="L680" s="14">
        <v>0.24853451895756601</v>
      </c>
      <c r="M680" s="14"/>
      <c r="N680" s="14">
        <v>0.493379690131524</v>
      </c>
      <c r="O680" s="14">
        <v>0.256028847641673</v>
      </c>
      <c r="P680" s="14">
        <v>0.153034785656815</v>
      </c>
      <c r="Q680" s="14">
        <v>0.142853096537224</v>
      </c>
      <c r="R680" s="14"/>
      <c r="S680" s="14">
        <v>0.38371923607540898</v>
      </c>
      <c r="T680" s="14">
        <v>0.146145355390773</v>
      </c>
      <c r="U680" s="14">
        <v>0.32898746232417903</v>
      </c>
      <c r="V680" s="14">
        <v>0.29420218967079398</v>
      </c>
      <c r="W680" s="14">
        <v>0.49759204358779502</v>
      </c>
      <c r="X680" s="14">
        <v>0.1927251108537</v>
      </c>
      <c r="Y680" s="14">
        <v>0</v>
      </c>
      <c r="Z680" s="14">
        <v>0</v>
      </c>
      <c r="AA680" s="14">
        <v>0.49677449454254402</v>
      </c>
      <c r="AB680" s="14">
        <v>1</v>
      </c>
      <c r="AC680" s="14">
        <v>0</v>
      </c>
      <c r="AD680" s="14" t="s">
        <v>211</v>
      </c>
      <c r="AE680" s="14"/>
      <c r="AF680" s="14">
        <v>0.38397338506004802</v>
      </c>
      <c r="AG680" s="14">
        <v>0.106440898864355</v>
      </c>
      <c r="AH680" s="14">
        <v>0.292075068430319</v>
      </c>
      <c r="AI680" s="14">
        <v>0</v>
      </c>
      <c r="AJ680" s="14">
        <v>0.27516247190850002</v>
      </c>
      <c r="AK680" s="14">
        <v>1</v>
      </c>
      <c r="AL680" s="14"/>
      <c r="AM680" s="14">
        <v>0.106881762313734</v>
      </c>
      <c r="AN680" s="14">
        <v>0.42306973634077299</v>
      </c>
      <c r="AO680" s="14">
        <v>0.24179009120264799</v>
      </c>
      <c r="AP680" s="14">
        <v>0.55667615403126602</v>
      </c>
      <c r="AQ680" s="14">
        <v>0.39328337843007599</v>
      </c>
      <c r="AR680" s="14"/>
      <c r="AS680" s="14">
        <v>0.28391334842195398</v>
      </c>
      <c r="AT680" s="14">
        <v>0</v>
      </c>
      <c r="AU680" s="14"/>
      <c r="AV680" s="14">
        <v>0.30980156989267998</v>
      </c>
      <c r="AW680" s="14">
        <v>0.115995118470783</v>
      </c>
      <c r="AX680" s="14" t="s">
        <v>211</v>
      </c>
      <c r="AY680" s="14"/>
      <c r="AZ680" s="14">
        <v>0.30039066550919902</v>
      </c>
      <c r="BA680" s="14" t="s">
        <v>211</v>
      </c>
      <c r="BB680" s="14" t="s">
        <v>211</v>
      </c>
      <c r="BC680" s="14"/>
      <c r="BD680" s="14">
        <v>0.27810125170046601</v>
      </c>
      <c r="BE680" s="14">
        <v>0.27954191759559499</v>
      </c>
      <c r="BF680" s="14"/>
      <c r="BG680" s="14">
        <v>0.26834180268943503</v>
      </c>
      <c r="BH680" s="14">
        <v>0.28169890704321698</v>
      </c>
      <c r="BI680" s="14"/>
      <c r="BJ680" s="14">
        <v>0.45273737771362099</v>
      </c>
      <c r="BK680" s="14">
        <v>0.193768304213983</v>
      </c>
      <c r="BL680" s="14"/>
      <c r="BM680" s="14">
        <v>0.22937821709065001</v>
      </c>
      <c r="BN680" s="14">
        <v>0.27435331128946699</v>
      </c>
      <c r="BO680" s="14"/>
      <c r="BP680" s="14">
        <v>0.19302125939861201</v>
      </c>
      <c r="BQ680" s="14">
        <v>0.31175674379435098</v>
      </c>
      <c r="BR680" s="14"/>
      <c r="BS680" s="14">
        <v>0.20103820363049901</v>
      </c>
      <c r="BT680" s="14">
        <v>0.35852940661542998</v>
      </c>
      <c r="BU680" s="14"/>
      <c r="BV680" s="14">
        <v>0.117713232729626</v>
      </c>
      <c r="BW680" s="14">
        <v>0.22650753780736399</v>
      </c>
      <c r="BX680" s="14"/>
      <c r="BY680" s="14">
        <v>0</v>
      </c>
      <c r="BZ680" s="14">
        <v>0.31269080887488998</v>
      </c>
      <c r="CA680" s="14"/>
      <c r="CB680" s="14">
        <v>0.183706822646615</v>
      </c>
      <c r="CC680" s="14">
        <v>0.353048729572981</v>
      </c>
    </row>
    <row r="681" spans="2:81" x14ac:dyDescent="0.3">
      <c r="B681" t="s">
        <v>370</v>
      </c>
      <c r="C681" s="14">
        <v>0.24719785677687001</v>
      </c>
      <c r="D681" s="14">
        <v>0.27629369404854398</v>
      </c>
      <c r="E681" s="14">
        <v>0.21728018377911801</v>
      </c>
      <c r="F681" s="14"/>
      <c r="G681" s="14">
        <v>0</v>
      </c>
      <c r="H681" s="14">
        <v>0.33461785582352099</v>
      </c>
      <c r="I681" s="14">
        <v>0.113743304621458</v>
      </c>
      <c r="J681" s="14">
        <v>0.49246786978665102</v>
      </c>
      <c r="K681" s="14">
        <v>0.499104490161348</v>
      </c>
      <c r="L681" s="14">
        <v>0.75146548104243405</v>
      </c>
      <c r="M681" s="14"/>
      <c r="N681" s="14">
        <v>0.14442974336967901</v>
      </c>
      <c r="O681" s="14">
        <v>0.385970888843296</v>
      </c>
      <c r="P681" s="14">
        <v>0.28108823505943797</v>
      </c>
      <c r="Q681" s="14">
        <v>0.268438295290018</v>
      </c>
      <c r="R681" s="14"/>
      <c r="S681" s="14">
        <v>6.8233870032419E-2</v>
      </c>
      <c r="T681" s="14">
        <v>0.27802241617187701</v>
      </c>
      <c r="U681" s="14">
        <v>0.326611389751023</v>
      </c>
      <c r="V681" s="14">
        <v>0.28741535319808698</v>
      </c>
      <c r="W681" s="14">
        <v>0</v>
      </c>
      <c r="X681" s="14">
        <v>0.24294258861181101</v>
      </c>
      <c r="Y681" s="14">
        <v>0.51237376357375197</v>
      </c>
      <c r="Z681" s="14">
        <v>1</v>
      </c>
      <c r="AA681" s="14">
        <v>0</v>
      </c>
      <c r="AB681" s="14">
        <v>0</v>
      </c>
      <c r="AC681" s="14">
        <v>0.39825335881212698</v>
      </c>
      <c r="AD681" s="14" t="s">
        <v>211</v>
      </c>
      <c r="AE681" s="14"/>
      <c r="AF681" s="14">
        <v>0.18666003134310699</v>
      </c>
      <c r="AG681" s="14">
        <v>0.21028669335990499</v>
      </c>
      <c r="AH681" s="14">
        <v>0</v>
      </c>
      <c r="AI681" s="14">
        <v>0.69388343085426496</v>
      </c>
      <c r="AJ681" s="14">
        <v>0.36395924073181801</v>
      </c>
      <c r="AK681" s="14">
        <v>0</v>
      </c>
      <c r="AL681" s="14"/>
      <c r="AM681" s="14">
        <v>0.31670439028509301</v>
      </c>
      <c r="AN681" s="14">
        <v>0.38695216344640698</v>
      </c>
      <c r="AO681" s="14">
        <v>0.13539024757582499</v>
      </c>
      <c r="AP681" s="14">
        <v>0.221034938619738</v>
      </c>
      <c r="AQ681" s="14">
        <v>0.16151054816242399</v>
      </c>
      <c r="AR681" s="14"/>
      <c r="AS681" s="14">
        <v>0.23316688595559901</v>
      </c>
      <c r="AT681" s="14">
        <v>1</v>
      </c>
      <c r="AU681" s="14"/>
      <c r="AV681" s="14">
        <v>0.25254363640808902</v>
      </c>
      <c r="AW681" s="14">
        <v>0.21921209399873801</v>
      </c>
      <c r="AX681" s="14" t="s">
        <v>211</v>
      </c>
      <c r="AY681" s="14"/>
      <c r="AZ681" s="14">
        <v>0.28047199908909498</v>
      </c>
      <c r="BA681" s="14" t="s">
        <v>211</v>
      </c>
      <c r="BB681" s="14" t="s">
        <v>211</v>
      </c>
      <c r="BC681" s="14"/>
      <c r="BD681" s="14">
        <v>0.23789321845591899</v>
      </c>
      <c r="BE681" s="14">
        <v>0.25961028389603802</v>
      </c>
      <c r="BF681" s="14"/>
      <c r="BG681" s="14">
        <v>0</v>
      </c>
      <c r="BH681" s="14">
        <v>0.31819823668650998</v>
      </c>
      <c r="BI681" s="14"/>
      <c r="BJ681" s="14">
        <v>0</v>
      </c>
      <c r="BK681" s="14">
        <v>0.29934389315145299</v>
      </c>
      <c r="BL681" s="14"/>
      <c r="BM681" s="14">
        <v>0.50959076316257101</v>
      </c>
      <c r="BN681" s="14">
        <v>0.18575528318673001</v>
      </c>
      <c r="BO681" s="14"/>
      <c r="BP681" s="14">
        <v>0.315421031101494</v>
      </c>
      <c r="BQ681" s="14">
        <v>0.220896267395497</v>
      </c>
      <c r="BR681" s="14"/>
      <c r="BS681" s="14">
        <v>0.26896579778848401</v>
      </c>
      <c r="BT681" s="14">
        <v>0.224832867455215</v>
      </c>
      <c r="BU681" s="14"/>
      <c r="BV681" s="14">
        <v>0</v>
      </c>
      <c r="BW681" s="14">
        <v>0.35117860520934102</v>
      </c>
      <c r="BX681" s="14"/>
      <c r="BY681" s="14">
        <v>0.306159637522396</v>
      </c>
      <c r="BZ681" s="14">
        <v>0.240011151679419</v>
      </c>
      <c r="CA681" s="14"/>
      <c r="CB681" s="14">
        <v>0.367741702782094</v>
      </c>
      <c r="CC681" s="14">
        <v>0.15289312004705799</v>
      </c>
    </row>
    <row r="682" spans="2:81" x14ac:dyDescent="0.3">
      <c r="B682" t="s">
        <v>371</v>
      </c>
      <c r="C682" s="14">
        <v>0.22620070400851999</v>
      </c>
      <c r="D682" s="14">
        <v>0.19035183964605501</v>
      </c>
      <c r="E682" s="14">
        <v>0.26306214887167201</v>
      </c>
      <c r="F682" s="14"/>
      <c r="G682" s="14">
        <v>0.59107852972400499</v>
      </c>
      <c r="H682" s="14">
        <v>0.11669259605193499</v>
      </c>
      <c r="I682" s="14">
        <v>0.13362131495825499</v>
      </c>
      <c r="J682" s="14">
        <v>0</v>
      </c>
      <c r="K682" s="14">
        <v>0</v>
      </c>
      <c r="L682" s="14">
        <v>0.246575813526831</v>
      </c>
      <c r="M682" s="14"/>
      <c r="N682" s="14">
        <v>0.111563488340522</v>
      </c>
      <c r="O682" s="14">
        <v>0.24158572970389899</v>
      </c>
      <c r="P682" s="14">
        <v>0.214128218857848</v>
      </c>
      <c r="Q682" s="14">
        <v>0.37514561568541999</v>
      </c>
      <c r="R682" s="14"/>
      <c r="S682" s="14">
        <v>0.13683254164990999</v>
      </c>
      <c r="T682" s="14">
        <v>0.147171566949515</v>
      </c>
      <c r="U682" s="14">
        <v>0.326611389751023</v>
      </c>
      <c r="V682" s="14">
        <v>0.30337126392640801</v>
      </c>
      <c r="W682" s="14">
        <v>0</v>
      </c>
      <c r="X682" s="14">
        <v>0.80727488914629997</v>
      </c>
      <c r="Y682" s="14">
        <v>0</v>
      </c>
      <c r="Z682" s="14">
        <v>0.36619227746116001</v>
      </c>
      <c r="AA682" s="14">
        <v>0.50322550545745603</v>
      </c>
      <c r="AB682" s="14">
        <v>0</v>
      </c>
      <c r="AC682" s="14">
        <v>0</v>
      </c>
      <c r="AD682" s="14" t="s">
        <v>211</v>
      </c>
      <c r="AE682" s="14"/>
      <c r="AF682" s="14">
        <v>0.20677739398495301</v>
      </c>
      <c r="AG682" s="14">
        <v>0.192718444246645</v>
      </c>
      <c r="AH682" s="14">
        <v>0</v>
      </c>
      <c r="AI682" s="14">
        <v>0.29089980616428002</v>
      </c>
      <c r="AJ682" s="14">
        <v>0</v>
      </c>
      <c r="AK682" s="14">
        <v>0</v>
      </c>
      <c r="AL682" s="14"/>
      <c r="AM682" s="14">
        <v>0.44819619061395999</v>
      </c>
      <c r="AN682" s="14">
        <v>0.19535214889574901</v>
      </c>
      <c r="AO682" s="14">
        <v>0.19637514125855701</v>
      </c>
      <c r="AP682" s="14">
        <v>0.105284173613757</v>
      </c>
      <c r="AQ682" s="14">
        <v>0.226496891557008</v>
      </c>
      <c r="AR682" s="14"/>
      <c r="AS682" s="14">
        <v>0.211778381435033</v>
      </c>
      <c r="AT682" s="14">
        <v>1</v>
      </c>
      <c r="AU682" s="14"/>
      <c r="AV682" s="14">
        <v>0.206516975025268</v>
      </c>
      <c r="AW682" s="14">
        <v>0.32924725809716898</v>
      </c>
      <c r="AX682" s="14" t="s">
        <v>211</v>
      </c>
      <c r="AY682" s="14"/>
      <c r="AZ682" s="14">
        <v>0.21480981620482101</v>
      </c>
      <c r="BA682" s="14" t="s">
        <v>211</v>
      </c>
      <c r="BB682" s="14" t="s">
        <v>211</v>
      </c>
      <c r="BC682" s="14"/>
      <c r="BD682" s="14">
        <v>0.29608381346386198</v>
      </c>
      <c r="BE682" s="14">
        <v>0.132976338584019</v>
      </c>
      <c r="BF682" s="14"/>
      <c r="BG682" s="14">
        <v>0.50580575585750198</v>
      </c>
      <c r="BH682" s="14">
        <v>0.145892301804809</v>
      </c>
      <c r="BI682" s="14"/>
      <c r="BJ682" s="14">
        <v>0.36363487115319898</v>
      </c>
      <c r="BK682" s="14">
        <v>0.229263551722584</v>
      </c>
      <c r="BL682" s="14"/>
      <c r="BM682" s="14">
        <v>0.174743398862587</v>
      </c>
      <c r="BN682" s="14">
        <v>0.24472986929572199</v>
      </c>
      <c r="BO682" s="14"/>
      <c r="BP682" s="14">
        <v>0.28700490928639899</v>
      </c>
      <c r="BQ682" s="14">
        <v>0.20275929636791701</v>
      </c>
      <c r="BR682" s="14"/>
      <c r="BS682" s="14">
        <v>0.25921499659398101</v>
      </c>
      <c r="BT682" s="14">
        <v>0.19228089961627701</v>
      </c>
      <c r="BU682" s="14"/>
      <c r="BV682" s="14">
        <v>0.31082506563558898</v>
      </c>
      <c r="BW682" s="14">
        <v>0.24343972441446199</v>
      </c>
      <c r="BX682" s="14"/>
      <c r="BY682" s="14">
        <v>0.15058542586085399</v>
      </c>
      <c r="BZ682" s="14">
        <v>0.23541726256624801</v>
      </c>
      <c r="CA682" s="14"/>
      <c r="CB682" s="14">
        <v>0.21809400595360301</v>
      </c>
      <c r="CC682" s="14">
        <v>0.232542794883769</v>
      </c>
    </row>
    <row r="683" spans="2:81" x14ac:dyDescent="0.3">
      <c r="B683" t="s">
        <v>372</v>
      </c>
      <c r="C683" s="14">
        <v>0.20695772686106201</v>
      </c>
      <c r="D683" s="14">
        <v>0.334786498146252</v>
      </c>
      <c r="E683" s="14">
        <v>7.55183273584384E-2</v>
      </c>
      <c r="F683" s="14"/>
      <c r="G683" s="14">
        <v>0.51699436759110595</v>
      </c>
      <c r="H683" s="14">
        <v>0.17163207635604999</v>
      </c>
      <c r="I683" s="14">
        <v>0.12720394107448399</v>
      </c>
      <c r="J683" s="14">
        <v>0</v>
      </c>
      <c r="K683" s="14">
        <v>0</v>
      </c>
      <c r="L683" s="14">
        <v>0</v>
      </c>
      <c r="M683" s="14"/>
      <c r="N683" s="14">
        <v>0.16576723812652799</v>
      </c>
      <c r="O683" s="14">
        <v>0.118492683685912</v>
      </c>
      <c r="P683" s="14">
        <v>0.207990883665471</v>
      </c>
      <c r="Q683" s="14">
        <v>0.30642504545014199</v>
      </c>
      <c r="R683" s="14"/>
      <c r="S683" s="14">
        <v>0.22050456987023401</v>
      </c>
      <c r="T683" s="14">
        <v>0</v>
      </c>
      <c r="U683" s="14">
        <v>0</v>
      </c>
      <c r="V683" s="14">
        <v>0.14605861994451699</v>
      </c>
      <c r="W683" s="14">
        <v>0</v>
      </c>
      <c r="X683" s="14">
        <v>0.56433230053448902</v>
      </c>
      <c r="Y683" s="14">
        <v>0.244426916755865</v>
      </c>
      <c r="Z683" s="14">
        <v>0.36619227746116001</v>
      </c>
      <c r="AA683" s="14">
        <v>0.50322550545745603</v>
      </c>
      <c r="AB683" s="14">
        <v>0</v>
      </c>
      <c r="AC683" s="14">
        <v>0.20143049871239399</v>
      </c>
      <c r="AD683" s="14" t="s">
        <v>211</v>
      </c>
      <c r="AE683" s="14"/>
      <c r="AF683" s="14">
        <v>0.28093653905954402</v>
      </c>
      <c r="AG683" s="14">
        <v>0</v>
      </c>
      <c r="AH683" s="14">
        <v>0</v>
      </c>
      <c r="AI683" s="14">
        <v>0.27724700582789902</v>
      </c>
      <c r="AJ683" s="14">
        <v>0</v>
      </c>
      <c r="AK683" s="14">
        <v>0</v>
      </c>
      <c r="AL683" s="14"/>
      <c r="AM683" s="14">
        <v>0.566556970284119</v>
      </c>
      <c r="AN683" s="14">
        <v>0</v>
      </c>
      <c r="AO683" s="14">
        <v>0.185397183046938</v>
      </c>
      <c r="AP683" s="14">
        <v>0.105284173613757</v>
      </c>
      <c r="AQ683" s="14">
        <v>0.21870918185049201</v>
      </c>
      <c r="AR683" s="14"/>
      <c r="AS683" s="14">
        <v>0.21081507218475001</v>
      </c>
      <c r="AT683" s="14">
        <v>0</v>
      </c>
      <c r="AU683" s="14"/>
      <c r="AV683" s="14">
        <v>0.246490342410911</v>
      </c>
      <c r="AW683" s="14">
        <v>0</v>
      </c>
      <c r="AX683" s="14" t="s">
        <v>211</v>
      </c>
      <c r="AY683" s="14"/>
      <c r="AZ683" s="14">
        <v>0.19297663229560499</v>
      </c>
      <c r="BA683" s="14" t="s">
        <v>211</v>
      </c>
      <c r="BB683" s="14" t="s">
        <v>211</v>
      </c>
      <c r="BC683" s="14"/>
      <c r="BD683" s="14">
        <v>0.29574335392873102</v>
      </c>
      <c r="BE683" s="14">
        <v>8.8517322495695203E-2</v>
      </c>
      <c r="BF683" s="14"/>
      <c r="BG683" s="14">
        <v>0.34852469955488002</v>
      </c>
      <c r="BH683" s="14">
        <v>0.16629673984857599</v>
      </c>
      <c r="BI683" s="14"/>
      <c r="BJ683" s="14">
        <v>0.36363487115319898</v>
      </c>
      <c r="BK683" s="14">
        <v>0.20596129590916101</v>
      </c>
      <c r="BL683" s="14"/>
      <c r="BM683" s="14">
        <v>0.17172292450184101</v>
      </c>
      <c r="BN683" s="14">
        <v>0.220873704011019</v>
      </c>
      <c r="BO683" s="14"/>
      <c r="BP683" s="14">
        <v>0.41243108314940002</v>
      </c>
      <c r="BQ683" s="14">
        <v>0.127743062644568</v>
      </c>
      <c r="BR683" s="14"/>
      <c r="BS683" s="14">
        <v>0.29429793059550102</v>
      </c>
      <c r="BT683" s="14">
        <v>0.117221967156927</v>
      </c>
      <c r="BU683" s="14"/>
      <c r="BV683" s="14">
        <v>0.31082506563558898</v>
      </c>
      <c r="BW683" s="14">
        <v>0.28924620215477997</v>
      </c>
      <c r="BX683" s="14"/>
      <c r="BY683" s="14">
        <v>0.36566832910645097</v>
      </c>
      <c r="BZ683" s="14">
        <v>0.18761288551206601</v>
      </c>
      <c r="CA683" s="14"/>
      <c r="CB683" s="14">
        <v>0.255765280763324</v>
      </c>
      <c r="CC683" s="14">
        <v>0.16877424695965301</v>
      </c>
    </row>
    <row r="684" spans="2:81" x14ac:dyDescent="0.3">
      <c r="B684" t="s">
        <v>373</v>
      </c>
      <c r="C684" s="14">
        <v>0.155697921344638</v>
      </c>
      <c r="D684" s="14">
        <v>0.19884855196073101</v>
      </c>
      <c r="E684" s="14">
        <v>0.111328465866691</v>
      </c>
      <c r="F684" s="14"/>
      <c r="G684" s="14">
        <v>0.23278950015844099</v>
      </c>
      <c r="H684" s="14">
        <v>0.16424383383676999</v>
      </c>
      <c r="I684" s="14">
        <v>0.120753630150977</v>
      </c>
      <c r="J684" s="14">
        <v>0</v>
      </c>
      <c r="K684" s="14">
        <v>0.23806884664973799</v>
      </c>
      <c r="L684" s="14">
        <v>0</v>
      </c>
      <c r="M684" s="14"/>
      <c r="N684" s="14">
        <v>9.2298766685991102E-2</v>
      </c>
      <c r="O684" s="14">
        <v>0</v>
      </c>
      <c r="P684" s="14">
        <v>0.21268650742039499</v>
      </c>
      <c r="Q684" s="14">
        <v>0.26476404423831201</v>
      </c>
      <c r="R684" s="14"/>
      <c r="S684" s="14">
        <v>0.141471637772114</v>
      </c>
      <c r="T684" s="14">
        <v>0.28148909453832099</v>
      </c>
      <c r="U684" s="14">
        <v>0.34440114792479698</v>
      </c>
      <c r="V684" s="14">
        <v>0</v>
      </c>
      <c r="W684" s="14">
        <v>0</v>
      </c>
      <c r="X684" s="14">
        <v>0</v>
      </c>
      <c r="Y684" s="14">
        <v>0</v>
      </c>
      <c r="Z684" s="14">
        <v>0.63380772253883999</v>
      </c>
      <c r="AA684" s="14">
        <v>0</v>
      </c>
      <c r="AB684" s="14">
        <v>0</v>
      </c>
      <c r="AC684" s="14">
        <v>0.40031614247547898</v>
      </c>
      <c r="AD684" s="14" t="s">
        <v>211</v>
      </c>
      <c r="AE684" s="14"/>
      <c r="AF684" s="14">
        <v>0.103290086047192</v>
      </c>
      <c r="AG684" s="14">
        <v>0.29166167632467899</v>
      </c>
      <c r="AH684" s="14">
        <v>0</v>
      </c>
      <c r="AI684" s="14">
        <v>0.44060409921495702</v>
      </c>
      <c r="AJ684" s="14">
        <v>0</v>
      </c>
      <c r="AK684" s="14">
        <v>0</v>
      </c>
      <c r="AL684" s="14"/>
      <c r="AM684" s="14">
        <v>0.10919104708571201</v>
      </c>
      <c r="AN684" s="14">
        <v>0</v>
      </c>
      <c r="AO684" s="14">
        <v>0.21822124202937099</v>
      </c>
      <c r="AP684" s="14">
        <v>0</v>
      </c>
      <c r="AQ684" s="14">
        <v>0.16151054816242399</v>
      </c>
      <c r="AR684" s="14"/>
      <c r="AS684" s="14">
        <v>0.15859986976625901</v>
      </c>
      <c r="AT684" s="14">
        <v>0</v>
      </c>
      <c r="AU684" s="14"/>
      <c r="AV684" s="14">
        <v>0.10152112895898199</v>
      </c>
      <c r="AW684" s="14">
        <v>0.43931957513126701</v>
      </c>
      <c r="AX684" s="14" t="s">
        <v>211</v>
      </c>
      <c r="AY684" s="14"/>
      <c r="AZ684" s="14">
        <v>0.17665568716060701</v>
      </c>
      <c r="BA684" s="14" t="s">
        <v>211</v>
      </c>
      <c r="BB684" s="14" t="s">
        <v>211</v>
      </c>
      <c r="BC684" s="14"/>
      <c r="BD684" s="14">
        <v>8.3208412255228195E-2</v>
      </c>
      <c r="BE684" s="14">
        <v>0.252399234973396</v>
      </c>
      <c r="BF684" s="14"/>
      <c r="BG684" s="14">
        <v>0</v>
      </c>
      <c r="BH684" s="14">
        <v>0.20041761151811999</v>
      </c>
      <c r="BI684" s="14"/>
      <c r="BJ684" s="14">
        <v>0</v>
      </c>
      <c r="BK684" s="14">
        <v>0.18854217645164301</v>
      </c>
      <c r="BL684" s="14"/>
      <c r="BM684" s="14">
        <v>0.15378433612981701</v>
      </c>
      <c r="BN684" s="14">
        <v>0.15986153152351101</v>
      </c>
      <c r="BO684" s="14"/>
      <c r="BP684" s="14">
        <v>6.0211954749163597E-2</v>
      </c>
      <c r="BQ684" s="14">
        <v>0.19250993881435599</v>
      </c>
      <c r="BR684" s="14"/>
      <c r="BS684" s="14">
        <v>0.195703952590703</v>
      </c>
      <c r="BT684" s="14">
        <v>0.114594609775449</v>
      </c>
      <c r="BU684" s="14"/>
      <c r="BV684" s="14">
        <v>0</v>
      </c>
      <c r="BW684" s="14">
        <v>0.25552334783772501</v>
      </c>
      <c r="BX684" s="14"/>
      <c r="BY684" s="14">
        <v>0.30054635940312502</v>
      </c>
      <c r="BZ684" s="14">
        <v>0.13804270477908701</v>
      </c>
      <c r="CA684" s="14"/>
      <c r="CB684" s="14">
        <v>0.157665881838114</v>
      </c>
      <c r="CC684" s="14">
        <v>0.15415833220440101</v>
      </c>
    </row>
    <row r="685" spans="2:81" x14ac:dyDescent="0.3">
      <c r="B685" t="s">
        <v>374</v>
      </c>
      <c r="C685" s="14">
        <v>0.13958418718877899</v>
      </c>
      <c r="D685" s="14">
        <v>0.14040039330776599</v>
      </c>
      <c r="E685" s="14">
        <v>0.13874492666024901</v>
      </c>
      <c r="F685" s="14"/>
      <c r="G685" s="14">
        <v>8.29033393229648E-2</v>
      </c>
      <c r="H685" s="14">
        <v>0.10923736605154501</v>
      </c>
      <c r="I685" s="14">
        <v>0.12022116321301</v>
      </c>
      <c r="J685" s="14">
        <v>0</v>
      </c>
      <c r="K685" s="14">
        <v>0.47613769329947703</v>
      </c>
      <c r="L685" s="14">
        <v>0.246575813526831</v>
      </c>
      <c r="M685" s="14"/>
      <c r="N685" s="14">
        <v>0.198230932546195</v>
      </c>
      <c r="O685" s="14">
        <v>0.127543690472539</v>
      </c>
      <c r="P685" s="14">
        <v>0.13972990466639401</v>
      </c>
      <c r="Q685" s="14">
        <v>7.1612240548613607E-2</v>
      </c>
      <c r="R685" s="14"/>
      <c r="S685" s="14">
        <v>0.26301412701709698</v>
      </c>
      <c r="T685" s="14">
        <v>0.42125875898556697</v>
      </c>
      <c r="U685" s="14">
        <v>0.326611389751023</v>
      </c>
      <c r="V685" s="14">
        <v>0</v>
      </c>
      <c r="W685" s="14">
        <v>0</v>
      </c>
      <c r="X685" s="14">
        <v>0</v>
      </c>
      <c r="Y685" s="14">
        <v>0</v>
      </c>
      <c r="Z685" s="14">
        <v>0</v>
      </c>
      <c r="AA685" s="14">
        <v>0</v>
      </c>
      <c r="AB685" s="14">
        <v>0</v>
      </c>
      <c r="AC685" s="14">
        <v>0</v>
      </c>
      <c r="AD685" s="14" t="s">
        <v>211</v>
      </c>
      <c r="AE685" s="14"/>
      <c r="AF685" s="14">
        <v>0.104178131829418</v>
      </c>
      <c r="AG685" s="14">
        <v>0.198749304611019</v>
      </c>
      <c r="AH685" s="14">
        <v>0.70792493156968095</v>
      </c>
      <c r="AI685" s="14">
        <v>0.15124096066919401</v>
      </c>
      <c r="AJ685" s="14">
        <v>0</v>
      </c>
      <c r="AK685" s="14">
        <v>0</v>
      </c>
      <c r="AL685" s="14"/>
      <c r="AM685" s="14">
        <v>0.10919104708571201</v>
      </c>
      <c r="AN685" s="14">
        <v>0.19535214889574901</v>
      </c>
      <c r="AO685" s="14">
        <v>0.166677792214043</v>
      </c>
      <c r="AP685" s="14">
        <v>0.11336834144857701</v>
      </c>
      <c r="AQ685" s="14">
        <v>0</v>
      </c>
      <c r="AR685" s="14"/>
      <c r="AS685" s="14">
        <v>0.123547477845702</v>
      </c>
      <c r="AT685" s="14">
        <v>1</v>
      </c>
      <c r="AU685" s="14"/>
      <c r="AV685" s="14">
        <v>0.100587532827183</v>
      </c>
      <c r="AW685" s="14">
        <v>0.343736096431558</v>
      </c>
      <c r="AX685" s="14" t="s">
        <v>211</v>
      </c>
      <c r="AY685" s="14"/>
      <c r="AZ685" s="14">
        <v>0.10164028646453099</v>
      </c>
      <c r="BA685" s="14" t="s">
        <v>211</v>
      </c>
      <c r="BB685" s="14" t="s">
        <v>211</v>
      </c>
      <c r="BC685" s="14"/>
      <c r="BD685" s="14">
        <v>8.5229173501576605E-2</v>
      </c>
      <c r="BE685" s="14">
        <v>0.21209400677354801</v>
      </c>
      <c r="BF685" s="14"/>
      <c r="BG685" s="14">
        <v>6.17333868377112E-2</v>
      </c>
      <c r="BH685" s="14">
        <v>0.16194456066962401</v>
      </c>
      <c r="BI685" s="14"/>
      <c r="BJ685" s="14">
        <v>0</v>
      </c>
      <c r="BK685" s="14">
        <v>0.16902927298914899</v>
      </c>
      <c r="BL685" s="14"/>
      <c r="BM685" s="14">
        <v>0.17442410933021699</v>
      </c>
      <c r="BN685" s="14">
        <v>0.13394454971724301</v>
      </c>
      <c r="BO685" s="14"/>
      <c r="BP685" s="14">
        <v>0</v>
      </c>
      <c r="BQ685" s="14">
        <v>0.19339707426001099</v>
      </c>
      <c r="BR685" s="14"/>
      <c r="BS685" s="14">
        <v>0.16773256024477701</v>
      </c>
      <c r="BT685" s="14">
        <v>0.110663764146309</v>
      </c>
      <c r="BU685" s="14"/>
      <c r="BV685" s="14">
        <v>0.42147427615862099</v>
      </c>
      <c r="BW685" s="14">
        <v>9.0173186537835695E-2</v>
      </c>
      <c r="BX685" s="14"/>
      <c r="BY685" s="14">
        <v>0</v>
      </c>
      <c r="BZ685" s="14">
        <v>0.156597757282984</v>
      </c>
      <c r="CA685" s="14"/>
      <c r="CB685" s="14">
        <v>3.1382099433050398E-2</v>
      </c>
      <c r="CC685" s="14">
        <v>0.224233630006273</v>
      </c>
    </row>
    <row r="686" spans="2:81" x14ac:dyDescent="0.3">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c r="AR686" s="14"/>
      <c r="AS686" s="14"/>
      <c r="AT686" s="14"/>
      <c r="AU686" s="14"/>
      <c r="AV686" s="14"/>
      <c r="AW686" s="14"/>
      <c r="AX686" s="14"/>
      <c r="AY686" s="14"/>
      <c r="AZ686" s="14"/>
      <c r="BA686" s="14"/>
      <c r="BB686" s="14"/>
      <c r="BC686" s="14"/>
      <c r="BD686" s="14"/>
      <c r="BE686" s="14"/>
      <c r="BF686" s="14"/>
      <c r="BG686" s="14"/>
      <c r="BH686" s="14"/>
      <c r="BI686" s="14"/>
      <c r="BJ686" s="14"/>
      <c r="BK686" s="14"/>
      <c r="BL686" s="14"/>
      <c r="BM686" s="14"/>
      <c r="BN686" s="14"/>
      <c r="BO686" s="14"/>
      <c r="BP686" s="14"/>
      <c r="BQ686" s="14"/>
      <c r="BR686" s="14"/>
      <c r="BS686" s="14"/>
      <c r="BT686" s="14"/>
      <c r="BU686" s="14"/>
      <c r="BV686" s="14"/>
      <c r="BW686" s="14"/>
      <c r="BX686" s="14"/>
      <c r="BY686" s="14"/>
      <c r="BZ686" s="14"/>
      <c r="CA686" s="14"/>
      <c r="CB686" s="14"/>
      <c r="CC686" s="14"/>
    </row>
    <row r="687" spans="2:81" x14ac:dyDescent="0.3">
      <c r="B687" s="6" t="s">
        <v>390</v>
      </c>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c r="AQ687" s="14"/>
      <c r="AR687" s="14"/>
      <c r="AS687" s="14"/>
      <c r="AT687" s="14"/>
      <c r="AU687" s="14"/>
      <c r="AV687" s="14"/>
      <c r="AW687" s="14"/>
      <c r="AX687" s="14"/>
      <c r="AY687" s="14"/>
      <c r="AZ687" s="14"/>
      <c r="BA687" s="14"/>
      <c r="BB687" s="14"/>
      <c r="BC687" s="14"/>
      <c r="BD687" s="14"/>
      <c r="BE687" s="14"/>
      <c r="BF687" s="14"/>
      <c r="BG687" s="14"/>
      <c r="BH687" s="14"/>
      <c r="BI687" s="14"/>
      <c r="BJ687" s="14"/>
      <c r="BK687" s="14"/>
      <c r="BL687" s="14"/>
      <c r="BM687" s="14"/>
      <c r="BN687" s="14"/>
      <c r="BO687" s="14"/>
      <c r="BP687" s="14"/>
      <c r="BQ687" s="14"/>
      <c r="BR687" s="14"/>
      <c r="BS687" s="14"/>
      <c r="BT687" s="14"/>
      <c r="BU687" s="14"/>
      <c r="BV687" s="14"/>
      <c r="BW687" s="14"/>
      <c r="BX687" s="14"/>
      <c r="BY687" s="14"/>
      <c r="BZ687" s="14"/>
      <c r="CA687" s="14"/>
      <c r="CB687" s="14"/>
      <c r="CC687" s="14"/>
    </row>
    <row r="688" spans="2:81" x14ac:dyDescent="0.3">
      <c r="B688" s="24" t="s">
        <v>97</v>
      </c>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c r="AR688" s="14"/>
      <c r="AS688" s="14"/>
      <c r="AT688" s="14"/>
      <c r="AU688" s="14"/>
      <c r="AV688" s="14"/>
      <c r="AW688" s="14"/>
      <c r="AX688" s="14"/>
      <c r="AY688" s="14"/>
      <c r="AZ688" s="14"/>
      <c r="BA688" s="14"/>
      <c r="BB688" s="14"/>
      <c r="BC688" s="14"/>
      <c r="BD688" s="14"/>
      <c r="BE688" s="14"/>
      <c r="BF688" s="14"/>
      <c r="BG688" s="14"/>
      <c r="BH688" s="14"/>
      <c r="BI688" s="14"/>
      <c r="BJ688" s="14"/>
      <c r="BK688" s="14"/>
      <c r="BL688" s="14"/>
      <c r="BM688" s="14"/>
      <c r="BN688" s="14"/>
      <c r="BO688" s="14"/>
      <c r="BP688" s="14"/>
      <c r="BQ688" s="14"/>
      <c r="BR688" s="14"/>
      <c r="BS688" s="14"/>
      <c r="BT688" s="14"/>
      <c r="BU688" s="14"/>
      <c r="BV688" s="14"/>
      <c r="BW688" s="14"/>
      <c r="BX688" s="14"/>
      <c r="BY688" s="14"/>
      <c r="BZ688" s="14"/>
      <c r="CA688" s="14"/>
      <c r="CB688" s="14"/>
      <c r="CC688" s="14"/>
    </row>
    <row r="689" spans="2:81" x14ac:dyDescent="0.3">
      <c r="B689" t="s">
        <v>385</v>
      </c>
      <c r="C689" s="14">
        <v>0.72444344268635597</v>
      </c>
      <c r="D689" s="14">
        <v>0.73618556365036902</v>
      </c>
      <c r="E689" s="14">
        <v>0.71244169102712196</v>
      </c>
      <c r="F689" s="14"/>
      <c r="G689" s="14">
        <v>0.72555091273657202</v>
      </c>
      <c r="H689" s="14">
        <v>0.68457749374645704</v>
      </c>
      <c r="I689" s="14">
        <v>0.73833143185703998</v>
      </c>
      <c r="J689" s="14">
        <v>0.75012330986860698</v>
      </c>
      <c r="K689" s="14">
        <v>0.737166025619031</v>
      </c>
      <c r="L689" s="14">
        <v>0.71522707267772001</v>
      </c>
      <c r="M689" s="14"/>
      <c r="N689" s="14">
        <v>0.72249275326321305</v>
      </c>
      <c r="O689" s="14">
        <v>0.70671095545483498</v>
      </c>
      <c r="P689" s="14">
        <v>0.741191060578829</v>
      </c>
      <c r="Q689" s="14">
        <v>0.72584568958162599</v>
      </c>
      <c r="R689" s="14"/>
      <c r="S689" s="14">
        <v>0.66900630815895301</v>
      </c>
      <c r="T689" s="14">
        <v>0.72988254955853005</v>
      </c>
      <c r="U689" s="14">
        <v>0.74039001475458199</v>
      </c>
      <c r="V689" s="14">
        <v>0.71584620419860201</v>
      </c>
      <c r="W689" s="14">
        <v>0.78320897643070198</v>
      </c>
      <c r="X689" s="14">
        <v>0.76578162968555996</v>
      </c>
      <c r="Y689" s="14">
        <v>0.78819179389076699</v>
      </c>
      <c r="Z689" s="14">
        <v>0.77216516852102002</v>
      </c>
      <c r="AA689" s="14">
        <v>0.71928340948721103</v>
      </c>
      <c r="AB689" s="14">
        <v>0.67555927289205298</v>
      </c>
      <c r="AC689" s="14">
        <v>0.67880851987899704</v>
      </c>
      <c r="AD689" s="14">
        <v>0.68703494515823305</v>
      </c>
      <c r="AE689" s="14"/>
      <c r="AF689" s="14">
        <v>0.75337198783981696</v>
      </c>
      <c r="AG689" s="14">
        <v>0.68264997864175803</v>
      </c>
      <c r="AH689" s="14">
        <v>0.72417391254378904</v>
      </c>
      <c r="AI689" s="14">
        <v>0.66291078400865899</v>
      </c>
      <c r="AJ689" s="14">
        <v>0.79058480944220999</v>
      </c>
      <c r="AK689" s="14">
        <v>0.75754754318870898</v>
      </c>
      <c r="AL689" s="14"/>
      <c r="AM689" s="14">
        <v>0.72539139355923599</v>
      </c>
      <c r="AN689" s="14">
        <v>0.72095235573647998</v>
      </c>
      <c r="AO689" s="14">
        <v>0.72286932126875403</v>
      </c>
      <c r="AP689" s="14">
        <v>0.69264004817469205</v>
      </c>
      <c r="AQ689" s="14">
        <v>0.70183138106836496</v>
      </c>
      <c r="AR689" s="14"/>
      <c r="AS689" s="14">
        <v>0.76293873962037795</v>
      </c>
      <c r="AT689" s="14">
        <v>0.69985946327583703</v>
      </c>
      <c r="AU689" s="14"/>
      <c r="AV689" s="14">
        <v>0.740373674653936</v>
      </c>
      <c r="AW689" s="14">
        <v>0.59146179989212799</v>
      </c>
      <c r="AX689" s="14">
        <v>0.80981791903726397</v>
      </c>
      <c r="AY689" s="14"/>
      <c r="AZ689" s="14">
        <v>0.88094268850830204</v>
      </c>
      <c r="BA689" s="14">
        <v>0.58492542188506802</v>
      </c>
      <c r="BB689" s="14">
        <v>0.68477543688454101</v>
      </c>
      <c r="BC689" s="14"/>
      <c r="BD689" s="14">
        <v>0.68825265159607096</v>
      </c>
      <c r="BE689" s="14">
        <v>0.74923974702373197</v>
      </c>
      <c r="BF689" s="14"/>
      <c r="BG689" s="14">
        <v>0.62809130028327498</v>
      </c>
      <c r="BH689" s="14">
        <v>0.74300183319048596</v>
      </c>
      <c r="BI689" s="14"/>
      <c r="BJ689" s="14">
        <v>0.63299908388302795</v>
      </c>
      <c r="BK689" s="14">
        <v>0.73462928005656303</v>
      </c>
      <c r="BL689" s="14"/>
      <c r="BM689" s="14">
        <v>0.75462469227789497</v>
      </c>
      <c r="BN689" s="14">
        <v>0.72204457818600198</v>
      </c>
      <c r="BO689" s="14"/>
      <c r="BP689" s="14">
        <v>0.74391114382586199</v>
      </c>
      <c r="BQ689" s="14">
        <v>0.71909185415186705</v>
      </c>
      <c r="BR689" s="14"/>
      <c r="BS689" s="14">
        <v>0.71785772286625005</v>
      </c>
      <c r="BT689" s="14">
        <v>0.76729760956600201</v>
      </c>
      <c r="BU689" s="14"/>
      <c r="BV689" s="14">
        <v>0.66805735322540605</v>
      </c>
      <c r="BW689" s="14">
        <v>0.73535937867553003</v>
      </c>
      <c r="BX689" s="14"/>
      <c r="BY689" s="14">
        <v>0.655927785335777</v>
      </c>
      <c r="BZ689" s="14">
        <v>0.73504975573207698</v>
      </c>
      <c r="CA689" s="14"/>
      <c r="CB689" s="14">
        <v>0.78332669565583402</v>
      </c>
      <c r="CC689" s="14">
        <v>0.69859332759847304</v>
      </c>
    </row>
    <row r="690" spans="2:81" x14ac:dyDescent="0.3">
      <c r="B690" t="s">
        <v>386</v>
      </c>
      <c r="C690" s="14">
        <v>0.133562501823387</v>
      </c>
      <c r="D690" s="14">
        <v>0.114463996299383</v>
      </c>
      <c r="E690" s="14">
        <v>0.15247080305268301</v>
      </c>
      <c r="F690" s="14"/>
      <c r="G690" s="14">
        <v>0.130122373621677</v>
      </c>
      <c r="H690" s="14">
        <v>0.16727467849219299</v>
      </c>
      <c r="I690" s="14">
        <v>0.13417192233872</v>
      </c>
      <c r="J690" s="14">
        <v>0.112883708522654</v>
      </c>
      <c r="K690" s="14">
        <v>9.5027156825207904E-2</v>
      </c>
      <c r="L690" s="14">
        <v>0.150821341094273</v>
      </c>
      <c r="M690" s="14"/>
      <c r="N690" s="14">
        <v>0.16590966267858201</v>
      </c>
      <c r="O690" s="14">
        <v>0.115146131386634</v>
      </c>
      <c r="P690" s="14">
        <v>0.13320324383877999</v>
      </c>
      <c r="Q690" s="14">
        <v>0.12028566894293501</v>
      </c>
      <c r="R690" s="14"/>
      <c r="S690" s="14">
        <v>0.19706580310664401</v>
      </c>
      <c r="T690" s="14">
        <v>0.12445025461723901</v>
      </c>
      <c r="U690" s="14">
        <v>0.135120194182026</v>
      </c>
      <c r="V690" s="14">
        <v>0.12724610091795199</v>
      </c>
      <c r="W690" s="14">
        <v>0.107676583872058</v>
      </c>
      <c r="X690" s="14">
        <v>8.5615713485045097E-2</v>
      </c>
      <c r="Y690" s="14">
        <v>8.0579694285966896E-2</v>
      </c>
      <c r="Z690" s="14">
        <v>0.110663611314824</v>
      </c>
      <c r="AA690" s="14">
        <v>0.10881762257196</v>
      </c>
      <c r="AB690" s="14">
        <v>0.186696004706462</v>
      </c>
      <c r="AC690" s="14">
        <v>0.16266182409569599</v>
      </c>
      <c r="AD690" s="14">
        <v>0.15256151633846499</v>
      </c>
      <c r="AE690" s="14"/>
      <c r="AF690" s="14">
        <v>0.15224597689011099</v>
      </c>
      <c r="AG690" s="14">
        <v>0.15371339415357901</v>
      </c>
      <c r="AH690" s="14">
        <v>0.201387365781973</v>
      </c>
      <c r="AI690" s="14">
        <v>6.7928452339078405E-2</v>
      </c>
      <c r="AJ690" s="14">
        <v>0.106225401080666</v>
      </c>
      <c r="AK690" s="14">
        <v>8.7783369430717906E-2</v>
      </c>
      <c r="AL690" s="14"/>
      <c r="AM690" s="14">
        <v>0.119628270277899</v>
      </c>
      <c r="AN690" s="14">
        <v>0.12601634162703601</v>
      </c>
      <c r="AO690" s="14">
        <v>0.12787819658309801</v>
      </c>
      <c r="AP690" s="14">
        <v>0.18588310709645101</v>
      </c>
      <c r="AQ690" s="14">
        <v>0.253268314111323</v>
      </c>
      <c r="AR690" s="14"/>
      <c r="AS690" s="14">
        <v>0.136051654780939</v>
      </c>
      <c r="AT690" s="14">
        <v>0.131013290716434</v>
      </c>
      <c r="AU690" s="14"/>
      <c r="AV690" s="14">
        <v>0.16572067556466</v>
      </c>
      <c r="AW690" s="14">
        <v>0.23552252205518101</v>
      </c>
      <c r="AX690" s="14">
        <v>0.102223928668269</v>
      </c>
      <c r="AY690" s="14"/>
      <c r="AZ690" s="14">
        <v>7.9347560416528101E-2</v>
      </c>
      <c r="BA690" s="14">
        <v>0.29761913681792401</v>
      </c>
      <c r="BB690" s="14">
        <v>0.17968742105678101</v>
      </c>
      <c r="BC690" s="14"/>
      <c r="BD690" s="14">
        <v>0.17940928979520299</v>
      </c>
      <c r="BE690" s="14">
        <v>0.101900724964595</v>
      </c>
      <c r="BF690" s="14"/>
      <c r="BG690" s="14">
        <v>0.22613147894775101</v>
      </c>
      <c r="BH690" s="14">
        <v>0.11507575486276</v>
      </c>
      <c r="BI690" s="14"/>
      <c r="BJ690" s="14">
        <v>0.14401068995709401</v>
      </c>
      <c r="BK690" s="14">
        <v>0.12986529036413799</v>
      </c>
      <c r="BL690" s="14"/>
      <c r="BM690" s="14">
        <v>0.18165415938393001</v>
      </c>
      <c r="BN690" s="14">
        <v>0.12929460511097501</v>
      </c>
      <c r="BO690" s="14"/>
      <c r="BP690" s="14">
        <v>0.13648848790392201</v>
      </c>
      <c r="BQ690" s="14">
        <v>0.135457872217842</v>
      </c>
      <c r="BR690" s="14"/>
      <c r="BS690" s="14">
        <v>0.17204287691909301</v>
      </c>
      <c r="BT690" s="14">
        <v>0.12657542337168801</v>
      </c>
      <c r="BU690" s="14"/>
      <c r="BV690" s="14">
        <v>0.19951696347631601</v>
      </c>
      <c r="BW690" s="14">
        <v>0.16238748660639801</v>
      </c>
      <c r="BX690" s="14"/>
      <c r="BY690" s="14">
        <v>0.16470969872751201</v>
      </c>
      <c r="BZ690" s="14">
        <v>0.12770261051720799</v>
      </c>
      <c r="CA690" s="14"/>
      <c r="CB690" s="14">
        <v>0.117363683554633</v>
      </c>
      <c r="CC690" s="14">
        <v>0.14038000751271501</v>
      </c>
    </row>
    <row r="691" spans="2:81" x14ac:dyDescent="0.3">
      <c r="B691" t="s">
        <v>387</v>
      </c>
      <c r="C691" s="14">
        <v>5.02087555830531E-2</v>
      </c>
      <c r="D691" s="14">
        <v>5.3745179959774902E-2</v>
      </c>
      <c r="E691" s="14">
        <v>4.6853437975453403E-2</v>
      </c>
      <c r="F691" s="14"/>
      <c r="G691" s="14">
        <v>5.34466781662628E-2</v>
      </c>
      <c r="H691" s="14">
        <v>5.03695291943013E-2</v>
      </c>
      <c r="I691" s="14">
        <v>2.6958573712187399E-2</v>
      </c>
      <c r="J691" s="14">
        <v>6.2689529861198995E-2</v>
      </c>
      <c r="K691" s="14">
        <v>5.6806944518086898E-2</v>
      </c>
      <c r="L691" s="14">
        <v>5.22620628179888E-2</v>
      </c>
      <c r="M691" s="14"/>
      <c r="N691" s="14">
        <v>5.9496310194775699E-2</v>
      </c>
      <c r="O691" s="14">
        <v>8.1579465034233398E-2</v>
      </c>
      <c r="P691" s="14">
        <v>2.2309423969349599E-2</v>
      </c>
      <c r="Q691" s="14">
        <v>3.2994092259345902E-2</v>
      </c>
      <c r="R691" s="14"/>
      <c r="S691" s="14">
        <v>4.8728329241888503E-2</v>
      </c>
      <c r="T691" s="14">
        <v>4.8282417898679098E-2</v>
      </c>
      <c r="U691" s="14">
        <v>4.9042314138040798E-2</v>
      </c>
      <c r="V691" s="14">
        <v>7.3557808738595798E-2</v>
      </c>
      <c r="W691" s="14">
        <v>6.7563524781821899E-2</v>
      </c>
      <c r="X691" s="14">
        <v>7.5892509290501398E-2</v>
      </c>
      <c r="Y691" s="14">
        <v>6.0018617399567799E-2</v>
      </c>
      <c r="Z691" s="14">
        <v>0</v>
      </c>
      <c r="AA691" s="14">
        <v>3.3748425765136703E-2</v>
      </c>
      <c r="AB691" s="14">
        <v>2.3436739163857401E-2</v>
      </c>
      <c r="AC691" s="14">
        <v>8.7101145679598493E-2</v>
      </c>
      <c r="AD691" s="14">
        <v>0</v>
      </c>
      <c r="AE691" s="14"/>
      <c r="AF691" s="14">
        <v>3.2211494917173802E-2</v>
      </c>
      <c r="AG691" s="14">
        <v>8.7196810277781006E-2</v>
      </c>
      <c r="AH691" s="14">
        <v>0</v>
      </c>
      <c r="AI691" s="14">
        <v>0.116731442125216</v>
      </c>
      <c r="AJ691" s="14">
        <v>4.9010032932824098E-2</v>
      </c>
      <c r="AK691" s="14">
        <v>2.0684937929802302E-2</v>
      </c>
      <c r="AL691" s="14"/>
      <c r="AM691" s="14">
        <v>4.6770019302913801E-2</v>
      </c>
      <c r="AN691" s="14">
        <v>5.2116660847480498E-2</v>
      </c>
      <c r="AO691" s="14">
        <v>4.6930486319094897E-2</v>
      </c>
      <c r="AP691" s="14">
        <v>5.74668781322678E-2</v>
      </c>
      <c r="AQ691" s="14">
        <v>0</v>
      </c>
      <c r="AR691" s="14"/>
      <c r="AS691" s="14">
        <v>4.1443475906497398E-2</v>
      </c>
      <c r="AT691" s="14">
        <v>5.6310393736585702E-2</v>
      </c>
      <c r="AU691" s="14"/>
      <c r="AV691" s="14">
        <v>3.7055017006844999E-2</v>
      </c>
      <c r="AW691" s="14">
        <v>0.11045865757493099</v>
      </c>
      <c r="AX691" s="14">
        <v>2.7653993242280898E-2</v>
      </c>
      <c r="AY691" s="14"/>
      <c r="AZ691" s="14">
        <v>1.97931032829151E-2</v>
      </c>
      <c r="BA691" s="14">
        <v>7.4419137298701907E-2</v>
      </c>
      <c r="BB691" s="14">
        <v>6.6711693237794606E-2</v>
      </c>
      <c r="BC691" s="14"/>
      <c r="BD691" s="14">
        <v>5.4312777648787801E-2</v>
      </c>
      <c r="BE691" s="14">
        <v>4.7639044431527201E-2</v>
      </c>
      <c r="BF691" s="14"/>
      <c r="BG691" s="14">
        <v>6.9271107096667603E-2</v>
      </c>
      <c r="BH691" s="14">
        <v>4.6745828842918197E-2</v>
      </c>
      <c r="BI691" s="14"/>
      <c r="BJ691" s="14">
        <v>8.0472264685640796E-2</v>
      </c>
      <c r="BK691" s="14">
        <v>4.70552101589796E-2</v>
      </c>
      <c r="BL691" s="14"/>
      <c r="BM691" s="14">
        <v>3.28194256170668E-2</v>
      </c>
      <c r="BN691" s="14">
        <v>5.2646529823964401E-2</v>
      </c>
      <c r="BO691" s="14"/>
      <c r="BP691" s="14">
        <v>4.5987708314772502E-2</v>
      </c>
      <c r="BQ691" s="14">
        <v>5.2274585059555803E-2</v>
      </c>
      <c r="BR691" s="14"/>
      <c r="BS691" s="14">
        <v>5.5599370473804803E-2</v>
      </c>
      <c r="BT691" s="14">
        <v>4.5241957523688599E-2</v>
      </c>
      <c r="BU691" s="14"/>
      <c r="BV691" s="14">
        <v>7.3564634859515005E-2</v>
      </c>
      <c r="BW691" s="14">
        <v>4.9285725091873102E-2</v>
      </c>
      <c r="BX691" s="14"/>
      <c r="BY691" s="14">
        <v>5.8824808929092899E-2</v>
      </c>
      <c r="BZ691" s="14">
        <v>4.9788741804221701E-2</v>
      </c>
      <c r="CA691" s="14"/>
      <c r="CB691" s="14">
        <v>3.9355088822341601E-2</v>
      </c>
      <c r="CC691" s="14">
        <v>5.2265737688381102E-2</v>
      </c>
    </row>
    <row r="692" spans="2:81" x14ac:dyDescent="0.3">
      <c r="B692" t="s">
        <v>388</v>
      </c>
      <c r="C692" s="14">
        <v>4.9372081705536801E-2</v>
      </c>
      <c r="D692" s="14">
        <v>5.5192432880229798E-2</v>
      </c>
      <c r="E692" s="14">
        <v>4.3785047917013098E-2</v>
      </c>
      <c r="F692" s="14"/>
      <c r="G692" s="14">
        <v>6.2203125341487302E-2</v>
      </c>
      <c r="H692" s="14">
        <v>6.2797909758328302E-2</v>
      </c>
      <c r="I692" s="14">
        <v>5.7753677166940097E-2</v>
      </c>
      <c r="J692" s="14">
        <v>3.3842095647660997E-2</v>
      </c>
      <c r="K692" s="14">
        <v>5.2639193441325401E-2</v>
      </c>
      <c r="L692" s="14">
        <v>3.3509831793437798E-2</v>
      </c>
      <c r="M692" s="14"/>
      <c r="N692" s="14">
        <v>3.1106292417405399E-2</v>
      </c>
      <c r="O692" s="14">
        <v>4.9999230236416302E-2</v>
      </c>
      <c r="P692" s="14">
        <v>7.2024543536528804E-2</v>
      </c>
      <c r="Q692" s="14">
        <v>4.9283341200366197E-2</v>
      </c>
      <c r="R692" s="14"/>
      <c r="S692" s="14">
        <v>4.6151403280068198E-2</v>
      </c>
      <c r="T692" s="14">
        <v>4.5674948150639501E-2</v>
      </c>
      <c r="U692" s="14">
        <v>3.62689116672366E-2</v>
      </c>
      <c r="V692" s="14">
        <v>4.6809127636516401E-2</v>
      </c>
      <c r="W692" s="14">
        <v>2.7071135381663902E-2</v>
      </c>
      <c r="X692" s="14">
        <v>5.2749730922851602E-2</v>
      </c>
      <c r="Y692" s="14">
        <v>3.4562403480280501E-2</v>
      </c>
      <c r="Z692" s="14">
        <v>4.31786504609427E-2</v>
      </c>
      <c r="AA692" s="14">
        <v>8.88142148649015E-2</v>
      </c>
      <c r="AB692" s="14">
        <v>6.7430378234310404E-2</v>
      </c>
      <c r="AC692" s="14">
        <v>3.4341904347901103E-2</v>
      </c>
      <c r="AD692" s="14">
        <v>3.8844462727996402E-2</v>
      </c>
      <c r="AE692" s="14"/>
      <c r="AF692" s="14">
        <v>3.1510091846159903E-2</v>
      </c>
      <c r="AG692" s="14">
        <v>4.26247725246807E-2</v>
      </c>
      <c r="AH692" s="14">
        <v>5.4106002746010698E-2</v>
      </c>
      <c r="AI692" s="14">
        <v>0.10365498549581</v>
      </c>
      <c r="AJ692" s="14">
        <v>4.0659826254822701E-2</v>
      </c>
      <c r="AK692" s="14">
        <v>4.8792661466605103E-2</v>
      </c>
      <c r="AL692" s="14"/>
      <c r="AM692" s="14">
        <v>5.4228749422988297E-2</v>
      </c>
      <c r="AN692" s="14">
        <v>6.0115304739961899E-2</v>
      </c>
      <c r="AO692" s="14">
        <v>4.8839231672140798E-2</v>
      </c>
      <c r="AP692" s="14">
        <v>3.4810915814874201E-2</v>
      </c>
      <c r="AQ692" s="14">
        <v>0</v>
      </c>
      <c r="AR692" s="14"/>
      <c r="AS692" s="14">
        <v>4.4064019410945801E-2</v>
      </c>
      <c r="AT692" s="14">
        <v>5.3352648659048998E-2</v>
      </c>
      <c r="AU692" s="14"/>
      <c r="AV692" s="14">
        <v>5.6850632774558998E-2</v>
      </c>
      <c r="AW692" s="14">
        <v>3.1002491257028801E-2</v>
      </c>
      <c r="AX692" s="14">
        <v>3.4557546844269503E-2</v>
      </c>
      <c r="AY692" s="14"/>
      <c r="AZ692" s="14">
        <v>0</v>
      </c>
      <c r="BA692" s="14">
        <v>4.30363039983062E-2</v>
      </c>
      <c r="BB692" s="14">
        <v>6.0839821549283503E-2</v>
      </c>
      <c r="BC692" s="14"/>
      <c r="BD692" s="14">
        <v>6.0126263836178098E-2</v>
      </c>
      <c r="BE692" s="14">
        <v>4.2379486535300097E-2</v>
      </c>
      <c r="BF692" s="14"/>
      <c r="BG692" s="14">
        <v>5.7048821249220602E-2</v>
      </c>
      <c r="BH692" s="14">
        <v>4.8113429697044602E-2</v>
      </c>
      <c r="BI692" s="14"/>
      <c r="BJ692" s="14">
        <v>0.11584534350914399</v>
      </c>
      <c r="BK692" s="14">
        <v>4.4472505301978202E-2</v>
      </c>
      <c r="BL692" s="14"/>
      <c r="BM692" s="14">
        <v>2.08377793814618E-2</v>
      </c>
      <c r="BN692" s="14">
        <v>5.0704400356532203E-2</v>
      </c>
      <c r="BO692" s="14"/>
      <c r="BP692" s="14">
        <v>5.8287747299271303E-2</v>
      </c>
      <c r="BQ692" s="14">
        <v>4.3034712266039298E-2</v>
      </c>
      <c r="BR692" s="14"/>
      <c r="BS692" s="14">
        <v>3.74065170816947E-2</v>
      </c>
      <c r="BT692" s="14">
        <v>4.6267695352871299E-2</v>
      </c>
      <c r="BU692" s="14"/>
      <c r="BV692" s="14">
        <v>5.8861048438763199E-2</v>
      </c>
      <c r="BW692" s="14">
        <v>2.98666167542712E-2</v>
      </c>
      <c r="BX692" s="14"/>
      <c r="BY692" s="14">
        <v>9.3469477459709002E-2</v>
      </c>
      <c r="BZ692" s="14">
        <v>4.4048791205756901E-2</v>
      </c>
      <c r="CA692" s="14"/>
      <c r="CB692" s="14">
        <v>4.0287588524121003E-2</v>
      </c>
      <c r="CC692" s="14">
        <v>5.3723881932599103E-2</v>
      </c>
    </row>
    <row r="693" spans="2:81" x14ac:dyDescent="0.3">
      <c r="B693" t="s">
        <v>106</v>
      </c>
      <c r="C693" s="14">
        <v>4.2413218201667303E-2</v>
      </c>
      <c r="D693" s="14">
        <v>4.0412827210242502E-2</v>
      </c>
      <c r="E693" s="14">
        <v>4.4449020027729401E-2</v>
      </c>
      <c r="F693" s="14"/>
      <c r="G693" s="14">
        <v>2.8676910134000099E-2</v>
      </c>
      <c r="H693" s="14">
        <v>3.4980388808719898E-2</v>
      </c>
      <c r="I693" s="14">
        <v>4.2784394925112802E-2</v>
      </c>
      <c r="J693" s="14">
        <v>4.0461356099878901E-2</v>
      </c>
      <c r="K693" s="14">
        <v>5.8360679596348497E-2</v>
      </c>
      <c r="L693" s="14">
        <v>4.8179691616580297E-2</v>
      </c>
      <c r="M693" s="14"/>
      <c r="N693" s="14">
        <v>2.0994981446024099E-2</v>
      </c>
      <c r="O693" s="14">
        <v>4.65642178878816E-2</v>
      </c>
      <c r="P693" s="14">
        <v>3.1271728076513398E-2</v>
      </c>
      <c r="Q693" s="14">
        <v>7.1591208015727006E-2</v>
      </c>
      <c r="R693" s="14"/>
      <c r="S693" s="14">
        <v>3.9048156212445902E-2</v>
      </c>
      <c r="T693" s="14">
        <v>5.17098297749123E-2</v>
      </c>
      <c r="U693" s="14">
        <v>3.9178565258115097E-2</v>
      </c>
      <c r="V693" s="14">
        <v>3.6540758508334097E-2</v>
      </c>
      <c r="W693" s="14">
        <v>1.4479779533755E-2</v>
      </c>
      <c r="X693" s="14">
        <v>1.9960416616042E-2</v>
      </c>
      <c r="Y693" s="14">
        <v>3.6647490943418397E-2</v>
      </c>
      <c r="Z693" s="14">
        <v>7.3992569703212802E-2</v>
      </c>
      <c r="AA693" s="14">
        <v>4.9336327310790497E-2</v>
      </c>
      <c r="AB693" s="14">
        <v>4.6877605003316801E-2</v>
      </c>
      <c r="AC693" s="14">
        <v>3.70866059978072E-2</v>
      </c>
      <c r="AD693" s="14">
        <v>0.121559075775306</v>
      </c>
      <c r="AE693" s="14"/>
      <c r="AF693" s="14">
        <v>3.06604485067388E-2</v>
      </c>
      <c r="AG693" s="14">
        <v>3.38150444022009E-2</v>
      </c>
      <c r="AH693" s="14">
        <v>2.03327189282267E-2</v>
      </c>
      <c r="AI693" s="14">
        <v>4.8774336031237098E-2</v>
      </c>
      <c r="AJ693" s="14">
        <v>1.3519930289477599E-2</v>
      </c>
      <c r="AK693" s="14">
        <v>8.5191487984165606E-2</v>
      </c>
      <c r="AL693" s="14"/>
      <c r="AM693" s="14">
        <v>5.3981567436963397E-2</v>
      </c>
      <c r="AN693" s="14">
        <v>4.0799337049041602E-2</v>
      </c>
      <c r="AO693" s="14">
        <v>5.3482764156912499E-2</v>
      </c>
      <c r="AP693" s="14">
        <v>2.9199050781714801E-2</v>
      </c>
      <c r="AQ693" s="14">
        <v>4.4900304820312098E-2</v>
      </c>
      <c r="AR693" s="14"/>
      <c r="AS693" s="14">
        <v>1.55021102812395E-2</v>
      </c>
      <c r="AT693" s="14">
        <v>5.9464203612094001E-2</v>
      </c>
      <c r="AU693" s="14"/>
      <c r="AV693" s="14">
        <v>0</v>
      </c>
      <c r="AW693" s="14">
        <v>3.1554529220731299E-2</v>
      </c>
      <c r="AX693" s="14">
        <v>2.57466122079162E-2</v>
      </c>
      <c r="AY693" s="14"/>
      <c r="AZ693" s="14">
        <v>1.9916647792255E-2</v>
      </c>
      <c r="BA693" s="14">
        <v>0</v>
      </c>
      <c r="BB693" s="14">
        <v>7.9856272715999703E-3</v>
      </c>
      <c r="BC693" s="14"/>
      <c r="BD693" s="14">
        <v>1.7899017123761098E-2</v>
      </c>
      <c r="BE693" s="14">
        <v>5.8840997044846098E-2</v>
      </c>
      <c r="BF693" s="14"/>
      <c r="BG693" s="14">
        <v>1.94572924230864E-2</v>
      </c>
      <c r="BH693" s="14">
        <v>4.7063153406790501E-2</v>
      </c>
      <c r="BI693" s="14"/>
      <c r="BJ693" s="14">
        <v>2.66726179650934E-2</v>
      </c>
      <c r="BK693" s="14">
        <v>4.3977714118341102E-2</v>
      </c>
      <c r="BL693" s="14"/>
      <c r="BM693" s="14">
        <v>1.00639433396464E-2</v>
      </c>
      <c r="BN693" s="14">
        <v>4.5309886522526203E-2</v>
      </c>
      <c r="BO693" s="14"/>
      <c r="BP693" s="14">
        <v>1.53249126561723E-2</v>
      </c>
      <c r="BQ693" s="14">
        <v>5.0140976304696397E-2</v>
      </c>
      <c r="BR693" s="14"/>
      <c r="BS693" s="14">
        <v>1.7093512659156901E-2</v>
      </c>
      <c r="BT693" s="14">
        <v>1.46173141857501E-2</v>
      </c>
      <c r="BU693" s="14"/>
      <c r="BV693" s="14">
        <v>0</v>
      </c>
      <c r="BW693" s="14">
        <v>2.3100792871928E-2</v>
      </c>
      <c r="BX693" s="14"/>
      <c r="BY693" s="14">
        <v>2.7068229547909099E-2</v>
      </c>
      <c r="BZ693" s="14">
        <v>4.3410100740737201E-2</v>
      </c>
      <c r="CA693" s="14"/>
      <c r="CB693" s="14">
        <v>1.9666943443070701E-2</v>
      </c>
      <c r="CC693" s="14">
        <v>5.5037045267831299E-2</v>
      </c>
    </row>
    <row r="694" spans="2:81" x14ac:dyDescent="0.3">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c r="AQ694" s="14"/>
      <c r="AR694" s="14"/>
      <c r="AS694" s="14"/>
      <c r="AT694" s="14"/>
      <c r="AU694" s="14"/>
      <c r="AV694" s="14"/>
      <c r="AW694" s="14"/>
      <c r="AX694" s="14"/>
      <c r="AY694" s="14"/>
      <c r="AZ694" s="14"/>
      <c r="BA694" s="14"/>
      <c r="BB694" s="14"/>
      <c r="BC694" s="14"/>
      <c r="BD694" s="14"/>
      <c r="BE694" s="14"/>
      <c r="BF694" s="14"/>
      <c r="BG694" s="14"/>
      <c r="BH694" s="14"/>
      <c r="BI694" s="14"/>
      <c r="BJ694" s="14"/>
      <c r="BK694" s="14"/>
      <c r="BL694" s="14"/>
      <c r="BM694" s="14"/>
      <c r="BN694" s="14"/>
      <c r="BO694" s="14"/>
      <c r="BP694" s="14"/>
      <c r="BQ694" s="14"/>
      <c r="BR694" s="14"/>
      <c r="BS694" s="14"/>
      <c r="BT694" s="14"/>
      <c r="BU694" s="14"/>
      <c r="BV694" s="14"/>
      <c r="BW694" s="14"/>
      <c r="BX694" s="14"/>
      <c r="BY694" s="14"/>
      <c r="BZ694" s="14"/>
      <c r="CA694" s="14"/>
      <c r="CB694" s="14"/>
      <c r="CC694" s="14"/>
    </row>
    <row r="695" spans="2:81" x14ac:dyDescent="0.3">
      <c r="B695" s="6" t="s">
        <v>391</v>
      </c>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c r="AR695" s="14"/>
      <c r="AS695" s="14"/>
      <c r="AT695" s="14"/>
      <c r="AU695" s="14"/>
      <c r="AV695" s="14"/>
      <c r="AW695" s="14"/>
      <c r="AX695" s="14"/>
      <c r="AY695" s="14"/>
      <c r="AZ695" s="14"/>
      <c r="BA695" s="14"/>
      <c r="BB695" s="14"/>
      <c r="BC695" s="14"/>
      <c r="BD695" s="14"/>
      <c r="BE695" s="14"/>
      <c r="BF695" s="14"/>
      <c r="BG695" s="14"/>
      <c r="BH695" s="14"/>
      <c r="BI695" s="14"/>
      <c r="BJ695" s="14"/>
      <c r="BK695" s="14"/>
      <c r="BL695" s="14"/>
      <c r="BM695" s="14"/>
      <c r="BN695" s="14"/>
      <c r="BO695" s="14"/>
      <c r="BP695" s="14"/>
      <c r="BQ695" s="14"/>
      <c r="BR695" s="14"/>
      <c r="BS695" s="14"/>
      <c r="BT695" s="14"/>
      <c r="BU695" s="14"/>
      <c r="BV695" s="14"/>
      <c r="BW695" s="14"/>
      <c r="BX695" s="14"/>
      <c r="BY695" s="14"/>
      <c r="BZ695" s="14"/>
      <c r="CA695" s="14"/>
      <c r="CB695" s="14"/>
      <c r="CC695" s="14"/>
    </row>
    <row r="696" spans="2:81" x14ac:dyDescent="0.3">
      <c r="B696" s="24" t="s">
        <v>97</v>
      </c>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c r="AR696" s="14"/>
      <c r="AS696" s="14"/>
      <c r="AT696" s="14"/>
      <c r="AU696" s="14"/>
      <c r="AV696" s="14"/>
      <c r="AW696" s="14"/>
      <c r="AX696" s="14"/>
      <c r="AY696" s="14"/>
      <c r="AZ696" s="14"/>
      <c r="BA696" s="14"/>
      <c r="BB696" s="14"/>
      <c r="BC696" s="14"/>
      <c r="BD696" s="14"/>
      <c r="BE696" s="14"/>
      <c r="BF696" s="14"/>
      <c r="BG696" s="14"/>
      <c r="BH696" s="14"/>
      <c r="BI696" s="14"/>
      <c r="BJ696" s="14"/>
      <c r="BK696" s="14"/>
      <c r="BL696" s="14"/>
      <c r="BM696" s="14"/>
      <c r="BN696" s="14"/>
      <c r="BO696" s="14"/>
      <c r="BP696" s="14"/>
      <c r="BQ696" s="14"/>
      <c r="BR696" s="14"/>
      <c r="BS696" s="14"/>
      <c r="BT696" s="14"/>
      <c r="BU696" s="14"/>
      <c r="BV696" s="14"/>
      <c r="BW696" s="14"/>
      <c r="BX696" s="14"/>
      <c r="BY696" s="14"/>
      <c r="BZ696" s="14"/>
      <c r="CA696" s="14"/>
      <c r="CB696" s="14"/>
      <c r="CC696" s="14"/>
    </row>
    <row r="697" spans="2:81" x14ac:dyDescent="0.3">
      <c r="B697" t="s">
        <v>385</v>
      </c>
      <c r="C697" s="14">
        <v>0.62914617901991698</v>
      </c>
      <c r="D697" s="14">
        <v>0.61916831487953605</v>
      </c>
      <c r="E697" s="14">
        <v>0.638166887231849</v>
      </c>
      <c r="F697" s="14"/>
      <c r="G697" s="14">
        <v>0.485112798552778</v>
      </c>
      <c r="H697" s="14">
        <v>0.59354719557156799</v>
      </c>
      <c r="I697" s="14">
        <v>0.67546417774801304</v>
      </c>
      <c r="J697" s="14">
        <v>0.68030409315135099</v>
      </c>
      <c r="K697" s="14">
        <v>0.63770927614142403</v>
      </c>
      <c r="L697" s="14">
        <v>0.669145990591137</v>
      </c>
      <c r="M697" s="14"/>
      <c r="N697" s="14">
        <v>0.64634923655794196</v>
      </c>
      <c r="O697" s="14">
        <v>0.60835598832061599</v>
      </c>
      <c r="P697" s="14">
        <v>0.63784578087284605</v>
      </c>
      <c r="Q697" s="14">
        <v>0.61866278174331202</v>
      </c>
      <c r="R697" s="14"/>
      <c r="S697" s="14">
        <v>0.599219721674776</v>
      </c>
      <c r="T697" s="14">
        <v>0.66631696066588297</v>
      </c>
      <c r="U697" s="14">
        <v>0.56811365671199598</v>
      </c>
      <c r="V697" s="14">
        <v>0.58600722811275296</v>
      </c>
      <c r="W697" s="14">
        <v>0.64537630998746198</v>
      </c>
      <c r="X697" s="14">
        <v>0.56632246070720904</v>
      </c>
      <c r="Y697" s="14">
        <v>0.65105306117661299</v>
      </c>
      <c r="Z697" s="14">
        <v>0.69981753132465796</v>
      </c>
      <c r="AA697" s="14">
        <v>0.63504076057081604</v>
      </c>
      <c r="AB697" s="14">
        <v>0.65316155179464896</v>
      </c>
      <c r="AC697" s="14">
        <v>0.72906528735717302</v>
      </c>
      <c r="AD697" s="14">
        <v>0.640744888459714</v>
      </c>
      <c r="AE697" s="14"/>
      <c r="AF697" s="14">
        <v>0.61014829072592103</v>
      </c>
      <c r="AG697" s="14">
        <v>0.65958571329291005</v>
      </c>
      <c r="AH697" s="14">
        <v>0.63090233704013499</v>
      </c>
      <c r="AI697" s="14">
        <v>0.61879338097221204</v>
      </c>
      <c r="AJ697" s="14">
        <v>0.64188698571943603</v>
      </c>
      <c r="AK697" s="14">
        <v>0.63727013404421695</v>
      </c>
      <c r="AL697" s="14"/>
      <c r="AM697" s="14">
        <v>0.63502221652227098</v>
      </c>
      <c r="AN697" s="14">
        <v>0.58924827557445603</v>
      </c>
      <c r="AO697" s="14">
        <v>0.64749350040519604</v>
      </c>
      <c r="AP697" s="14">
        <v>0.61384659137050901</v>
      </c>
      <c r="AQ697" s="14">
        <v>0.63460806898821198</v>
      </c>
      <c r="AR697" s="14"/>
      <c r="AS697" s="14">
        <v>0.62646346709538203</v>
      </c>
      <c r="AT697" s="14">
        <v>0.63113785883792495</v>
      </c>
      <c r="AU697" s="14"/>
      <c r="AV697" s="14">
        <v>0.61353931521731597</v>
      </c>
      <c r="AW697" s="14">
        <v>0.59611964269846995</v>
      </c>
      <c r="AX697" s="14">
        <v>0.68719062390358598</v>
      </c>
      <c r="AY697" s="14"/>
      <c r="AZ697" s="14">
        <v>0.74499771237274603</v>
      </c>
      <c r="BA697" s="14">
        <v>0.40884270129124001</v>
      </c>
      <c r="BB697" s="14">
        <v>0.62750039779562405</v>
      </c>
      <c r="BC697" s="14"/>
      <c r="BD697" s="14">
        <v>0.590454598448652</v>
      </c>
      <c r="BE697" s="14">
        <v>0.65369558873274503</v>
      </c>
      <c r="BF697" s="14"/>
      <c r="BG697" s="14">
        <v>0.47646606179117401</v>
      </c>
      <c r="BH697" s="14">
        <v>0.658184014606921</v>
      </c>
      <c r="BI697" s="14"/>
      <c r="BJ697" s="14">
        <v>0.46576978400035901</v>
      </c>
      <c r="BK697" s="14">
        <v>0.64644754363224999</v>
      </c>
      <c r="BL697" s="14"/>
      <c r="BM697" s="14">
        <v>0.60368644534062699</v>
      </c>
      <c r="BN697" s="14">
        <v>0.63331968560430896</v>
      </c>
      <c r="BO697" s="14"/>
      <c r="BP697" s="14">
        <v>0.68085654858660305</v>
      </c>
      <c r="BQ697" s="14">
        <v>0.61971959348556405</v>
      </c>
      <c r="BR697" s="14"/>
      <c r="BS697" s="14">
        <v>0.590775689767984</v>
      </c>
      <c r="BT697" s="14">
        <v>0.67312230390257199</v>
      </c>
      <c r="BU697" s="14"/>
      <c r="BV697" s="14">
        <v>0.46923014361644699</v>
      </c>
      <c r="BW697" s="14">
        <v>0.63349120230808498</v>
      </c>
      <c r="BX697" s="14"/>
      <c r="BY697" s="14">
        <v>0.59090856491204302</v>
      </c>
      <c r="BZ697" s="14">
        <v>0.63548653979480396</v>
      </c>
      <c r="CA697" s="14"/>
      <c r="CB697" s="14">
        <v>0.65859885412725305</v>
      </c>
      <c r="CC697" s="14">
        <v>0.62249387521142696</v>
      </c>
    </row>
    <row r="698" spans="2:81" x14ac:dyDescent="0.3">
      <c r="B698" t="s">
        <v>386</v>
      </c>
      <c r="C698" s="14">
        <v>0.15771966280102401</v>
      </c>
      <c r="D698" s="14">
        <v>0.160392201694222</v>
      </c>
      <c r="E698" s="14">
        <v>0.155417159085384</v>
      </c>
      <c r="F698" s="14"/>
      <c r="G698" s="14">
        <v>0.30155139988983098</v>
      </c>
      <c r="H698" s="14">
        <v>0.15912034668783401</v>
      </c>
      <c r="I698" s="14">
        <v>0.131197185922316</v>
      </c>
      <c r="J698" s="14">
        <v>0.10128831725906901</v>
      </c>
      <c r="K698" s="14">
        <v>0.147121492159726</v>
      </c>
      <c r="L698" s="14">
        <v>0.135131535442716</v>
      </c>
      <c r="M698" s="14"/>
      <c r="N698" s="14">
        <v>0.149780630822577</v>
      </c>
      <c r="O698" s="14">
        <v>0.167547485647146</v>
      </c>
      <c r="P698" s="14">
        <v>0.16015050286179899</v>
      </c>
      <c r="Q698" s="14">
        <v>0.15645013463076399</v>
      </c>
      <c r="R698" s="14"/>
      <c r="S698" s="14">
        <v>0.21726277641552399</v>
      </c>
      <c r="T698" s="14">
        <v>0.160028269894157</v>
      </c>
      <c r="U698" s="14">
        <v>0.17059951168573101</v>
      </c>
      <c r="V698" s="14">
        <v>0.18545097112530001</v>
      </c>
      <c r="W698" s="14">
        <v>0.13527987510225001</v>
      </c>
      <c r="X698" s="14">
        <v>0.178212064187416</v>
      </c>
      <c r="Y698" s="14">
        <v>0.17968675441934101</v>
      </c>
      <c r="Z698" s="14">
        <v>6.8455776040783498E-2</v>
      </c>
      <c r="AA698" s="14">
        <v>0.13497705540498101</v>
      </c>
      <c r="AB698" s="14">
        <v>0.14119786920961799</v>
      </c>
      <c r="AC698" s="14">
        <v>7.2118317801221604E-2</v>
      </c>
      <c r="AD698" s="14">
        <v>7.6913070150389201E-2</v>
      </c>
      <c r="AE698" s="14"/>
      <c r="AF698" s="14">
        <v>0.177853761894055</v>
      </c>
      <c r="AG698" s="14">
        <v>0.168953035824881</v>
      </c>
      <c r="AH698" s="14">
        <v>0.19473661483375601</v>
      </c>
      <c r="AI698" s="14">
        <v>7.3207390855812599E-2</v>
      </c>
      <c r="AJ698" s="14">
        <v>0.185280565067304</v>
      </c>
      <c r="AK698" s="14">
        <v>0.15808257134065101</v>
      </c>
      <c r="AL698" s="14"/>
      <c r="AM698" s="14">
        <v>0.14412456019980499</v>
      </c>
      <c r="AN698" s="14">
        <v>0.147292587026188</v>
      </c>
      <c r="AO698" s="14">
        <v>0.14698707560934399</v>
      </c>
      <c r="AP698" s="14">
        <v>0.19421720859791899</v>
      </c>
      <c r="AQ698" s="14">
        <v>0.23269867432667399</v>
      </c>
      <c r="AR698" s="14"/>
      <c r="AS698" s="14">
        <v>0.20014828987372199</v>
      </c>
      <c r="AT698" s="14">
        <v>0.13107469927121199</v>
      </c>
      <c r="AU698" s="14"/>
      <c r="AV698" s="14">
        <v>0.21984766695080701</v>
      </c>
      <c r="AW698" s="14">
        <v>0.11072261888813099</v>
      </c>
      <c r="AX698" s="14">
        <v>0.18585543926845899</v>
      </c>
      <c r="AY698" s="14"/>
      <c r="AZ698" s="14">
        <v>5.11048635151478E-2</v>
      </c>
      <c r="BA698" s="14">
        <v>0.36121020340061799</v>
      </c>
      <c r="BB698" s="14">
        <v>0.17555010961418599</v>
      </c>
      <c r="BC698" s="14"/>
      <c r="BD698" s="14">
        <v>0.20717552629994199</v>
      </c>
      <c r="BE698" s="14">
        <v>0.125344023238531</v>
      </c>
      <c r="BF698" s="14"/>
      <c r="BG698" s="14">
        <v>0.28718235044791801</v>
      </c>
      <c r="BH698" s="14">
        <v>0.13334650139300999</v>
      </c>
      <c r="BI698" s="14"/>
      <c r="BJ698" s="14">
        <v>0.23631633233288901</v>
      </c>
      <c r="BK698" s="14">
        <v>0.14756958438353199</v>
      </c>
      <c r="BL698" s="14"/>
      <c r="BM698" s="14">
        <v>0.24265941958027401</v>
      </c>
      <c r="BN698" s="14">
        <v>0.147662109225044</v>
      </c>
      <c r="BO698" s="14"/>
      <c r="BP698" s="14">
        <v>0.15882570339135499</v>
      </c>
      <c r="BQ698" s="14">
        <v>0.15328297635459601</v>
      </c>
      <c r="BR698" s="14"/>
      <c r="BS698" s="14">
        <v>0.22259240647030301</v>
      </c>
      <c r="BT698" s="14">
        <v>0.168189177355799</v>
      </c>
      <c r="BU698" s="14"/>
      <c r="BV698" s="14">
        <v>0.36983873662569</v>
      </c>
      <c r="BW698" s="14">
        <v>0.170844706440271</v>
      </c>
      <c r="BX698" s="14"/>
      <c r="BY698" s="14">
        <v>0.12955781717982201</v>
      </c>
      <c r="BZ698" s="14">
        <v>0.15859198306651601</v>
      </c>
      <c r="CA698" s="14"/>
      <c r="CB698" s="14">
        <v>0.16913504670832399</v>
      </c>
      <c r="CC698" s="14">
        <v>0.14642459945178299</v>
      </c>
    </row>
    <row r="699" spans="2:81" x14ac:dyDescent="0.3">
      <c r="B699" t="s">
        <v>387</v>
      </c>
      <c r="C699" s="14">
        <v>5.1606127729110399E-2</v>
      </c>
      <c r="D699" s="14">
        <v>6.3252432364786795E-2</v>
      </c>
      <c r="E699" s="14">
        <v>4.03348256841101E-2</v>
      </c>
      <c r="F699" s="14"/>
      <c r="G699" s="14">
        <v>9.4714887497069106E-2</v>
      </c>
      <c r="H699" s="14">
        <v>4.05784496370028E-2</v>
      </c>
      <c r="I699" s="14">
        <v>4.3971147870717001E-2</v>
      </c>
      <c r="J699" s="14">
        <v>5.5888293349438199E-2</v>
      </c>
      <c r="K699" s="14">
        <v>4.4018750105582198E-2</v>
      </c>
      <c r="L699" s="14">
        <v>3.9566898205031703E-2</v>
      </c>
      <c r="M699" s="14"/>
      <c r="N699" s="14">
        <v>5.6552789864420701E-2</v>
      </c>
      <c r="O699" s="14">
        <v>4.7373556863512502E-2</v>
      </c>
      <c r="P699" s="14">
        <v>4.9004944782770801E-2</v>
      </c>
      <c r="Q699" s="14">
        <v>5.3770578123195502E-2</v>
      </c>
      <c r="R699" s="14"/>
      <c r="S699" s="14">
        <v>4.9550486135740902E-2</v>
      </c>
      <c r="T699" s="14">
        <v>2.9473272317018601E-2</v>
      </c>
      <c r="U699" s="14">
        <v>3.71555766262281E-2</v>
      </c>
      <c r="V699" s="14">
        <v>8.7485708036173102E-2</v>
      </c>
      <c r="W699" s="14">
        <v>5.3848790643116803E-2</v>
      </c>
      <c r="X699" s="14">
        <v>5.4799139546418199E-2</v>
      </c>
      <c r="Y699" s="14">
        <v>3.5699541289325003E-2</v>
      </c>
      <c r="Z699" s="14">
        <v>2.5398011143653601E-2</v>
      </c>
      <c r="AA699" s="14">
        <v>7.0972881725278006E-2</v>
      </c>
      <c r="AB699" s="14">
        <v>4.3741797036718502E-2</v>
      </c>
      <c r="AC699" s="14">
        <v>8.7667805948098407E-2</v>
      </c>
      <c r="AD699" s="14">
        <v>4.2980667525255603E-2</v>
      </c>
      <c r="AE699" s="14"/>
      <c r="AF699" s="14">
        <v>7.6568096744731307E-2</v>
      </c>
      <c r="AG699" s="14">
        <v>2.9121045806888599E-2</v>
      </c>
      <c r="AH699" s="14">
        <v>2.7255633317921898E-2</v>
      </c>
      <c r="AI699" s="14">
        <v>9.8919973964216104E-2</v>
      </c>
      <c r="AJ699" s="14">
        <v>5.0873483939406702E-2</v>
      </c>
      <c r="AK699" s="14">
        <v>9.8607278009255808E-3</v>
      </c>
      <c r="AL699" s="14"/>
      <c r="AM699" s="14">
        <v>5.2027704674448401E-2</v>
      </c>
      <c r="AN699" s="14">
        <v>5.5047548966995402E-2</v>
      </c>
      <c r="AO699" s="14">
        <v>6.2221576102933399E-2</v>
      </c>
      <c r="AP699" s="14">
        <v>3.4694230685054603E-2</v>
      </c>
      <c r="AQ699" s="14">
        <v>3.6946280030350102E-2</v>
      </c>
      <c r="AR699" s="14"/>
      <c r="AS699" s="14">
        <v>6.0972588309450799E-2</v>
      </c>
      <c r="AT699" s="14">
        <v>4.6670685023573001E-2</v>
      </c>
      <c r="AU699" s="14"/>
      <c r="AV699" s="14">
        <v>4.4867668802446997E-2</v>
      </c>
      <c r="AW699" s="14">
        <v>0.12857335874150899</v>
      </c>
      <c r="AX699" s="14">
        <v>4.9295640539921401E-2</v>
      </c>
      <c r="AY699" s="14"/>
      <c r="AZ699" s="14">
        <v>1.97931032829151E-2</v>
      </c>
      <c r="BA699" s="14">
        <v>0.117046397713624</v>
      </c>
      <c r="BB699" s="14">
        <v>6.8033442892575693E-2</v>
      </c>
      <c r="BC699" s="14"/>
      <c r="BD699" s="14">
        <v>5.7966574455976798E-2</v>
      </c>
      <c r="BE699" s="14">
        <v>4.75410113024749E-2</v>
      </c>
      <c r="BF699" s="14"/>
      <c r="BG699" s="14">
        <v>8.1184557056944204E-2</v>
      </c>
      <c r="BH699" s="14">
        <v>4.6110181941316698E-2</v>
      </c>
      <c r="BI699" s="14"/>
      <c r="BJ699" s="14">
        <v>0.11783457097759099</v>
      </c>
      <c r="BK699" s="14">
        <v>4.6791518700302397E-2</v>
      </c>
      <c r="BL699" s="14"/>
      <c r="BM699" s="14">
        <v>4.1193553259538503E-2</v>
      </c>
      <c r="BN699" s="14">
        <v>5.33460680539216E-2</v>
      </c>
      <c r="BO699" s="14"/>
      <c r="BP699" s="14">
        <v>3.3393113958844999E-2</v>
      </c>
      <c r="BQ699" s="14">
        <v>5.4584452123356803E-2</v>
      </c>
      <c r="BR699" s="14"/>
      <c r="BS699" s="14">
        <v>6.7393709115517397E-2</v>
      </c>
      <c r="BT699" s="14">
        <v>5.3249163835183501E-2</v>
      </c>
      <c r="BU699" s="14"/>
      <c r="BV699" s="14">
        <v>5.4943867836417498E-2</v>
      </c>
      <c r="BW699" s="14">
        <v>7.1769034811258001E-2</v>
      </c>
      <c r="BX699" s="14"/>
      <c r="BY699" s="14">
        <v>9.8926986922117294E-2</v>
      </c>
      <c r="BZ699" s="14">
        <v>4.5915444789357697E-2</v>
      </c>
      <c r="CA699" s="14"/>
      <c r="CB699" s="14">
        <v>3.8021030829246003E-2</v>
      </c>
      <c r="CC699" s="14">
        <v>5.8210315301739597E-2</v>
      </c>
    </row>
    <row r="700" spans="2:81" x14ac:dyDescent="0.3">
      <c r="B700" t="s">
        <v>388</v>
      </c>
      <c r="C700" s="14">
        <v>7.8950520663594495E-2</v>
      </c>
      <c r="D700" s="14">
        <v>8.4029440574947295E-2</v>
      </c>
      <c r="E700" s="14">
        <v>7.4145021000740802E-2</v>
      </c>
      <c r="F700" s="14"/>
      <c r="G700" s="14">
        <v>7.2781797918708993E-2</v>
      </c>
      <c r="H700" s="14">
        <v>0.11285178991202401</v>
      </c>
      <c r="I700" s="14">
        <v>8.3750125555151697E-2</v>
      </c>
      <c r="J700" s="14">
        <v>9.1665838543478498E-2</v>
      </c>
      <c r="K700" s="14">
        <v>5.4887521599660698E-2</v>
      </c>
      <c r="L700" s="14">
        <v>5.7493689023796299E-2</v>
      </c>
      <c r="M700" s="14"/>
      <c r="N700" s="14">
        <v>6.7930552323570495E-2</v>
      </c>
      <c r="O700" s="14">
        <v>7.5458601188662405E-2</v>
      </c>
      <c r="P700" s="14">
        <v>9.5041014866647205E-2</v>
      </c>
      <c r="Q700" s="14">
        <v>8.15600653734498E-2</v>
      </c>
      <c r="R700" s="14"/>
      <c r="S700" s="14">
        <v>7.60997433139778E-2</v>
      </c>
      <c r="T700" s="14">
        <v>7.1307515166140298E-2</v>
      </c>
      <c r="U700" s="14">
        <v>0.125274728623162</v>
      </c>
      <c r="V700" s="14">
        <v>9.3611861960235104E-2</v>
      </c>
      <c r="W700" s="14">
        <v>8.3679497679239795E-2</v>
      </c>
      <c r="X700" s="14">
        <v>0.12908425635207699</v>
      </c>
      <c r="Y700" s="14">
        <v>5.9571096076708303E-2</v>
      </c>
      <c r="Z700" s="14">
        <v>4.4195793932977699E-2</v>
      </c>
      <c r="AA700" s="14">
        <v>4.9684366560234901E-2</v>
      </c>
      <c r="AB700" s="14">
        <v>9.9117838862767399E-2</v>
      </c>
      <c r="AC700" s="14">
        <v>1.81535728754997E-2</v>
      </c>
      <c r="AD700" s="14">
        <v>3.9990371264111403E-2</v>
      </c>
      <c r="AE700" s="14"/>
      <c r="AF700" s="14">
        <v>6.3558773667044502E-2</v>
      </c>
      <c r="AG700" s="14">
        <v>9.2200959779736399E-2</v>
      </c>
      <c r="AH700" s="14">
        <v>4.4672472265952501E-2</v>
      </c>
      <c r="AI700" s="14">
        <v>0.122275127928839</v>
      </c>
      <c r="AJ700" s="14">
        <v>5.4924174652606302E-2</v>
      </c>
      <c r="AK700" s="14">
        <v>6.0128922187074003E-2</v>
      </c>
      <c r="AL700" s="14"/>
      <c r="AM700" s="14">
        <v>8.0528668640357695E-2</v>
      </c>
      <c r="AN700" s="14">
        <v>0.10228921896113299</v>
      </c>
      <c r="AO700" s="14">
        <v>5.4299763491668103E-2</v>
      </c>
      <c r="AP700" s="14">
        <v>0.10063386368445799</v>
      </c>
      <c r="AQ700" s="14">
        <v>0</v>
      </c>
      <c r="AR700" s="14"/>
      <c r="AS700" s="14">
        <v>7.0580755885257307E-2</v>
      </c>
      <c r="AT700" s="14">
        <v>8.3861434933346204E-2</v>
      </c>
      <c r="AU700" s="14"/>
      <c r="AV700" s="14">
        <v>8.4969613573082498E-2</v>
      </c>
      <c r="AW700" s="14">
        <v>6.7406823976222302E-2</v>
      </c>
      <c r="AX700" s="14">
        <v>5.91111632160949E-2</v>
      </c>
      <c r="AY700" s="14"/>
      <c r="AZ700" s="14">
        <v>8.2959646893934202E-2</v>
      </c>
      <c r="BA700" s="14">
        <v>5.4173234372590598E-2</v>
      </c>
      <c r="BB700" s="14">
        <v>9.4731516020105405E-2</v>
      </c>
      <c r="BC700" s="14"/>
      <c r="BD700" s="14">
        <v>9.0840577600079894E-2</v>
      </c>
      <c r="BE700" s="14">
        <v>7.1296103842179298E-2</v>
      </c>
      <c r="BF700" s="14"/>
      <c r="BG700" s="14">
        <v>0.103600232147671</v>
      </c>
      <c r="BH700" s="14">
        <v>7.3382401033282293E-2</v>
      </c>
      <c r="BI700" s="14"/>
      <c r="BJ700" s="14">
        <v>0.12231443975228699</v>
      </c>
      <c r="BK700" s="14">
        <v>7.19869753271212E-2</v>
      </c>
      <c r="BL700" s="14"/>
      <c r="BM700" s="14">
        <v>6.0563133910715501E-2</v>
      </c>
      <c r="BN700" s="14">
        <v>8.1864610126809095E-2</v>
      </c>
      <c r="BO700" s="14"/>
      <c r="BP700" s="14">
        <v>7.5498013335155295E-2</v>
      </c>
      <c r="BQ700" s="14">
        <v>8.1388897151473599E-2</v>
      </c>
      <c r="BR700" s="14"/>
      <c r="BS700" s="14">
        <v>8.0660673404211403E-2</v>
      </c>
      <c r="BT700" s="14">
        <v>6.7601176597097606E-2</v>
      </c>
      <c r="BU700" s="14"/>
      <c r="BV700" s="14">
        <v>7.3349155151095802E-2</v>
      </c>
      <c r="BW700" s="14">
        <v>8.32302060569238E-2</v>
      </c>
      <c r="BX700" s="14"/>
      <c r="BY700" s="14">
        <v>7.3544951817536799E-2</v>
      </c>
      <c r="BZ700" s="14">
        <v>7.9242231058592696E-2</v>
      </c>
      <c r="CA700" s="14"/>
      <c r="CB700" s="14">
        <v>8.3913094797336801E-2</v>
      </c>
      <c r="CC700" s="14">
        <v>7.5041194924636803E-2</v>
      </c>
    </row>
    <row r="701" spans="2:81" x14ac:dyDescent="0.3">
      <c r="B701" t="s">
        <v>106</v>
      </c>
      <c r="C701" s="14">
        <v>8.2577509786353198E-2</v>
      </c>
      <c r="D701" s="14">
        <v>7.3157610486507804E-2</v>
      </c>
      <c r="E701" s="14">
        <v>9.1936106997915504E-2</v>
      </c>
      <c r="F701" s="14"/>
      <c r="G701" s="14">
        <v>4.5839116141613401E-2</v>
      </c>
      <c r="H701" s="14">
        <v>9.3902218191571601E-2</v>
      </c>
      <c r="I701" s="14">
        <v>6.5617362903802295E-2</v>
      </c>
      <c r="J701" s="14">
        <v>7.0853457696663596E-2</v>
      </c>
      <c r="K701" s="14">
        <v>0.116262959993607</v>
      </c>
      <c r="L701" s="14">
        <v>9.8661886737319807E-2</v>
      </c>
      <c r="M701" s="14"/>
      <c r="N701" s="14">
        <v>7.9386790431490495E-2</v>
      </c>
      <c r="O701" s="14">
        <v>0.101264367980063</v>
      </c>
      <c r="P701" s="14">
        <v>5.7957756615936301E-2</v>
      </c>
      <c r="Q701" s="14">
        <v>8.95564401292782E-2</v>
      </c>
      <c r="R701" s="14"/>
      <c r="S701" s="14">
        <v>5.78672724599813E-2</v>
      </c>
      <c r="T701" s="14">
        <v>7.2873981956801004E-2</v>
      </c>
      <c r="U701" s="14">
        <v>9.8856526352882404E-2</v>
      </c>
      <c r="V701" s="14">
        <v>4.7444230765539303E-2</v>
      </c>
      <c r="W701" s="14">
        <v>8.1815526587931106E-2</v>
      </c>
      <c r="X701" s="14">
        <v>7.1582079206879201E-2</v>
      </c>
      <c r="Y701" s="14">
        <v>7.3989547038012499E-2</v>
      </c>
      <c r="Z701" s="14">
        <v>0.16213288755792701</v>
      </c>
      <c r="AA701" s="14">
        <v>0.10932493573869</v>
      </c>
      <c r="AB701" s="14">
        <v>6.2780943096247294E-2</v>
      </c>
      <c r="AC701" s="14">
        <v>9.2995016018007498E-2</v>
      </c>
      <c r="AD701" s="14">
        <v>0.19937100260053001</v>
      </c>
      <c r="AE701" s="14"/>
      <c r="AF701" s="14">
        <v>7.1871076968247696E-2</v>
      </c>
      <c r="AG701" s="14">
        <v>5.0139245295584098E-2</v>
      </c>
      <c r="AH701" s="14">
        <v>0.10243294254223401</v>
      </c>
      <c r="AI701" s="14">
        <v>8.6804126278919799E-2</v>
      </c>
      <c r="AJ701" s="14">
        <v>6.7034790621247703E-2</v>
      </c>
      <c r="AK701" s="14">
        <v>0.13465764462713301</v>
      </c>
      <c r="AL701" s="14"/>
      <c r="AM701" s="14">
        <v>8.8296849963118401E-2</v>
      </c>
      <c r="AN701" s="14">
        <v>0.106122369471228</v>
      </c>
      <c r="AO701" s="14">
        <v>8.8998084390858906E-2</v>
      </c>
      <c r="AP701" s="14">
        <v>5.66081056620589E-2</v>
      </c>
      <c r="AQ701" s="14">
        <v>9.5746976654763893E-2</v>
      </c>
      <c r="AR701" s="14"/>
      <c r="AS701" s="14">
        <v>4.1834898836188399E-2</v>
      </c>
      <c r="AT701" s="14">
        <v>0.10725532193394401</v>
      </c>
      <c r="AU701" s="14"/>
      <c r="AV701" s="14">
        <v>3.6775735456347901E-2</v>
      </c>
      <c r="AW701" s="14">
        <v>9.7177555695667897E-2</v>
      </c>
      <c r="AX701" s="14">
        <v>1.85471330719384E-2</v>
      </c>
      <c r="AY701" s="14"/>
      <c r="AZ701" s="14">
        <v>0.101144673935257</v>
      </c>
      <c r="BA701" s="14">
        <v>5.8727463221927199E-2</v>
      </c>
      <c r="BB701" s="14">
        <v>3.4184533677508698E-2</v>
      </c>
      <c r="BC701" s="14"/>
      <c r="BD701" s="14">
        <v>5.356272319535E-2</v>
      </c>
      <c r="BE701" s="14">
        <v>0.102123272884069</v>
      </c>
      <c r="BF701" s="14"/>
      <c r="BG701" s="14">
        <v>5.1566798556293099E-2</v>
      </c>
      <c r="BH701" s="14">
        <v>8.8976901025469901E-2</v>
      </c>
      <c r="BI701" s="14"/>
      <c r="BJ701" s="14">
        <v>5.7764872936874899E-2</v>
      </c>
      <c r="BK701" s="14">
        <v>8.7204377956794199E-2</v>
      </c>
      <c r="BL701" s="14"/>
      <c r="BM701" s="14">
        <v>5.1897447908845401E-2</v>
      </c>
      <c r="BN701" s="14">
        <v>8.3807526989916198E-2</v>
      </c>
      <c r="BO701" s="14"/>
      <c r="BP701" s="14">
        <v>5.1426620728041599E-2</v>
      </c>
      <c r="BQ701" s="14">
        <v>9.1024080885009004E-2</v>
      </c>
      <c r="BR701" s="14"/>
      <c r="BS701" s="14">
        <v>3.8577521241983902E-2</v>
      </c>
      <c r="BT701" s="14">
        <v>3.7838178309347797E-2</v>
      </c>
      <c r="BU701" s="14"/>
      <c r="BV701" s="14">
        <v>3.2638096770350102E-2</v>
      </c>
      <c r="BW701" s="14">
        <v>4.0664850383462701E-2</v>
      </c>
      <c r="BX701" s="14"/>
      <c r="BY701" s="14">
        <v>0.107061679168481</v>
      </c>
      <c r="BZ701" s="14">
        <v>8.0763801290729395E-2</v>
      </c>
      <c r="CA701" s="14"/>
      <c r="CB701" s="14">
        <v>5.0331973537840101E-2</v>
      </c>
      <c r="CC701" s="14">
        <v>9.7830015110413907E-2</v>
      </c>
    </row>
    <row r="702" spans="2:81" x14ac:dyDescent="0.3">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c r="AQ702" s="14"/>
      <c r="AR702" s="14"/>
      <c r="AS702" s="14"/>
      <c r="AT702" s="14"/>
      <c r="AU702" s="14"/>
      <c r="AV702" s="14"/>
      <c r="AW702" s="14"/>
      <c r="AX702" s="14"/>
      <c r="AY702" s="14"/>
      <c r="AZ702" s="14"/>
      <c r="BA702" s="14"/>
      <c r="BB702" s="14"/>
      <c r="BC702" s="14"/>
      <c r="BD702" s="14"/>
      <c r="BE702" s="14"/>
      <c r="BF702" s="14"/>
      <c r="BG702" s="14"/>
      <c r="BH702" s="14"/>
      <c r="BI702" s="14"/>
      <c r="BJ702" s="14"/>
      <c r="BK702" s="14"/>
      <c r="BL702" s="14"/>
      <c r="BM702" s="14"/>
      <c r="BN702" s="14"/>
      <c r="BO702" s="14"/>
      <c r="BP702" s="14"/>
      <c r="BQ702" s="14"/>
      <c r="BR702" s="14"/>
      <c r="BS702" s="14"/>
      <c r="BT702" s="14"/>
      <c r="BU702" s="14"/>
      <c r="BV702" s="14"/>
      <c r="BW702" s="14"/>
      <c r="BX702" s="14"/>
      <c r="BY702" s="14"/>
      <c r="BZ702" s="14"/>
      <c r="CA702" s="14"/>
      <c r="CB702" s="14"/>
      <c r="CC702" s="14"/>
    </row>
    <row r="703" spans="2:81" x14ac:dyDescent="0.3">
      <c r="B703" s="6" t="s">
        <v>392</v>
      </c>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c r="AQ703" s="14"/>
      <c r="AR703" s="14"/>
      <c r="AS703" s="14"/>
      <c r="AT703" s="14"/>
      <c r="AU703" s="14"/>
      <c r="AV703" s="14"/>
      <c r="AW703" s="14"/>
      <c r="AX703" s="14"/>
      <c r="AY703" s="14"/>
      <c r="AZ703" s="14"/>
      <c r="BA703" s="14"/>
      <c r="BB703" s="14"/>
      <c r="BC703" s="14"/>
      <c r="BD703" s="14"/>
      <c r="BE703" s="14"/>
      <c r="BF703" s="14"/>
      <c r="BG703" s="14"/>
      <c r="BH703" s="14"/>
      <c r="BI703" s="14"/>
      <c r="BJ703" s="14"/>
      <c r="BK703" s="14"/>
      <c r="BL703" s="14"/>
      <c r="BM703" s="14"/>
      <c r="BN703" s="14"/>
      <c r="BO703" s="14"/>
      <c r="BP703" s="14"/>
      <c r="BQ703" s="14"/>
      <c r="BR703" s="14"/>
      <c r="BS703" s="14"/>
      <c r="BT703" s="14"/>
      <c r="BU703" s="14"/>
      <c r="BV703" s="14"/>
      <c r="BW703" s="14"/>
      <c r="BX703" s="14"/>
      <c r="BY703" s="14"/>
      <c r="BZ703" s="14"/>
      <c r="CA703" s="14"/>
      <c r="CB703" s="14"/>
      <c r="CC703" s="14"/>
    </row>
    <row r="704" spans="2:81" x14ac:dyDescent="0.3">
      <c r="B704" s="24" t="s">
        <v>97</v>
      </c>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c r="AR704" s="14"/>
      <c r="AS704" s="14"/>
      <c r="AT704" s="14"/>
      <c r="AU704" s="14"/>
      <c r="AV704" s="14"/>
      <c r="AW704" s="14"/>
      <c r="AX704" s="14"/>
      <c r="AY704" s="14"/>
      <c r="AZ704" s="14"/>
      <c r="BA704" s="14"/>
      <c r="BB704" s="14"/>
      <c r="BC704" s="14"/>
      <c r="BD704" s="14"/>
      <c r="BE704" s="14"/>
      <c r="BF704" s="14"/>
      <c r="BG704" s="14"/>
      <c r="BH704" s="14"/>
      <c r="BI704" s="14"/>
      <c r="BJ704" s="14"/>
      <c r="BK704" s="14"/>
      <c r="BL704" s="14"/>
      <c r="BM704" s="14"/>
      <c r="BN704" s="14"/>
      <c r="BO704" s="14"/>
      <c r="BP704" s="14"/>
      <c r="BQ704" s="14"/>
      <c r="BR704" s="14"/>
      <c r="BS704" s="14"/>
      <c r="BT704" s="14"/>
      <c r="BU704" s="14"/>
      <c r="BV704" s="14"/>
      <c r="BW704" s="14"/>
      <c r="BX704" s="14"/>
      <c r="BY704" s="14"/>
      <c r="BZ704" s="14"/>
      <c r="CA704" s="14"/>
      <c r="CB704" s="14"/>
      <c r="CC704" s="14"/>
    </row>
    <row r="705" spans="2:81" x14ac:dyDescent="0.3">
      <c r="B705" t="s">
        <v>385</v>
      </c>
      <c r="C705" s="14">
        <v>0.50271796721802198</v>
      </c>
      <c r="D705" s="14">
        <v>0.48827580092835599</v>
      </c>
      <c r="E705" s="14">
        <v>0.51585162035902599</v>
      </c>
      <c r="F705" s="14"/>
      <c r="G705" s="14">
        <v>0.46155549786158301</v>
      </c>
      <c r="H705" s="14">
        <v>0.46147474564722402</v>
      </c>
      <c r="I705" s="14">
        <v>0.57675988800070999</v>
      </c>
      <c r="J705" s="14">
        <v>0.40897147540809198</v>
      </c>
      <c r="K705" s="14">
        <v>0.54605798231943403</v>
      </c>
      <c r="L705" s="14">
        <v>0.55053689924855598</v>
      </c>
      <c r="M705" s="14"/>
      <c r="N705" s="14">
        <v>0.54077539606235303</v>
      </c>
      <c r="O705" s="14">
        <v>0.50127207871053203</v>
      </c>
      <c r="P705" s="14">
        <v>0.44041877981109001</v>
      </c>
      <c r="Q705" s="14">
        <v>0.51003068931899698</v>
      </c>
      <c r="R705" s="14"/>
      <c r="S705" s="14">
        <v>0.46382351260792998</v>
      </c>
      <c r="T705" s="14">
        <v>0.50375031392699399</v>
      </c>
      <c r="U705" s="14">
        <v>0.47985425762575801</v>
      </c>
      <c r="V705" s="14">
        <v>0.51338717969431003</v>
      </c>
      <c r="W705" s="14">
        <v>0.56135623263838397</v>
      </c>
      <c r="X705" s="14">
        <v>0.53578990637992197</v>
      </c>
      <c r="Y705" s="14">
        <v>0.558570929823482</v>
      </c>
      <c r="Z705" s="14">
        <v>0.51484823131727597</v>
      </c>
      <c r="AA705" s="14">
        <v>0.51650804696609798</v>
      </c>
      <c r="AB705" s="14">
        <v>0.47323568063765897</v>
      </c>
      <c r="AC705" s="14">
        <v>0.43889003032171497</v>
      </c>
      <c r="AD705" s="14">
        <v>0.44877068842357898</v>
      </c>
      <c r="AE705" s="14"/>
      <c r="AF705" s="14">
        <v>0.54593112328403703</v>
      </c>
      <c r="AG705" s="14">
        <v>0.52208845895116196</v>
      </c>
      <c r="AH705" s="14">
        <v>0.53756125060753901</v>
      </c>
      <c r="AI705" s="14">
        <v>0.41278061903213298</v>
      </c>
      <c r="AJ705" s="14">
        <v>0.54750692577941196</v>
      </c>
      <c r="AK705" s="14">
        <v>0.46224159167871398</v>
      </c>
      <c r="AL705" s="14"/>
      <c r="AM705" s="14">
        <v>0.49098841837309798</v>
      </c>
      <c r="AN705" s="14">
        <v>0.492386830839393</v>
      </c>
      <c r="AO705" s="14">
        <v>0.51520739972490404</v>
      </c>
      <c r="AP705" s="14">
        <v>0.486556563453584</v>
      </c>
      <c r="AQ705" s="14">
        <v>0.463683384954375</v>
      </c>
      <c r="AR705" s="14"/>
      <c r="AS705" s="14">
        <v>0.56113104192825203</v>
      </c>
      <c r="AT705" s="14">
        <v>0.46566377512326901</v>
      </c>
      <c r="AU705" s="14"/>
      <c r="AV705" s="14">
        <v>0.56403565863024896</v>
      </c>
      <c r="AW705" s="14">
        <v>0.44164214731032703</v>
      </c>
      <c r="AX705" s="14">
        <v>0.59038580213207803</v>
      </c>
      <c r="AY705" s="14"/>
      <c r="AZ705" s="14">
        <v>0.61492853817915605</v>
      </c>
      <c r="BA705" s="14">
        <v>0.37394860673809399</v>
      </c>
      <c r="BB705" s="14">
        <v>0.56683191223636398</v>
      </c>
      <c r="BC705" s="14"/>
      <c r="BD705" s="14">
        <v>0.48405082328315302</v>
      </c>
      <c r="BE705" s="14">
        <v>0.51670931241001505</v>
      </c>
      <c r="BF705" s="14"/>
      <c r="BG705" s="14">
        <v>0.43151246333811499</v>
      </c>
      <c r="BH705" s="14">
        <v>0.51887191667281896</v>
      </c>
      <c r="BI705" s="14"/>
      <c r="BJ705" s="14">
        <v>0.43403917204727599</v>
      </c>
      <c r="BK705" s="14">
        <v>0.51318431846565804</v>
      </c>
      <c r="BL705" s="14"/>
      <c r="BM705" s="14">
        <v>0.51167254006474805</v>
      </c>
      <c r="BN705" s="14">
        <v>0.50530058901032804</v>
      </c>
      <c r="BO705" s="14"/>
      <c r="BP705" s="14">
        <v>0.53870332020872902</v>
      </c>
      <c r="BQ705" s="14">
        <v>0.49623153533140801</v>
      </c>
      <c r="BR705" s="14"/>
      <c r="BS705" s="14">
        <v>0.56275984671317303</v>
      </c>
      <c r="BT705" s="14">
        <v>0.54944995624843995</v>
      </c>
      <c r="BU705" s="14"/>
      <c r="BV705" s="14">
        <v>0.511448759138042</v>
      </c>
      <c r="BW705" s="14">
        <v>0.58079242358792804</v>
      </c>
      <c r="BX705" s="14"/>
      <c r="BY705" s="14">
        <v>0.49706693433940202</v>
      </c>
      <c r="BZ705" s="14">
        <v>0.505246763293421</v>
      </c>
      <c r="CA705" s="14"/>
      <c r="CB705" s="14">
        <v>0.57511194219855299</v>
      </c>
      <c r="CC705" s="14">
        <v>0.46856245904204802</v>
      </c>
    </row>
    <row r="706" spans="2:81" x14ac:dyDescent="0.3">
      <c r="B706" t="s">
        <v>386</v>
      </c>
      <c r="C706" s="14">
        <v>0.21901714027661401</v>
      </c>
      <c r="D706" s="14">
        <v>0.192853033775642</v>
      </c>
      <c r="E706" s="14">
        <v>0.244990839600293</v>
      </c>
      <c r="F706" s="14"/>
      <c r="G706" s="14">
        <v>0.30337833261386798</v>
      </c>
      <c r="H706" s="14">
        <v>0.29219176618083698</v>
      </c>
      <c r="I706" s="14">
        <v>0.18063008575046399</v>
      </c>
      <c r="J706" s="14">
        <v>0.23034886466535801</v>
      </c>
      <c r="K706" s="14">
        <v>0.12678160781976699</v>
      </c>
      <c r="L706" s="14">
        <v>0.18740880497810999</v>
      </c>
      <c r="M706" s="14"/>
      <c r="N706" s="14">
        <v>0.21522114521775099</v>
      </c>
      <c r="O706" s="14">
        <v>0.20918706483848701</v>
      </c>
      <c r="P706" s="14">
        <v>0.245045946084024</v>
      </c>
      <c r="Q706" s="14">
        <v>0.21393010387967601</v>
      </c>
      <c r="R706" s="14"/>
      <c r="S706" s="14">
        <v>0.27449299038534097</v>
      </c>
      <c r="T706" s="14">
        <v>0.22334634107811799</v>
      </c>
      <c r="U706" s="14">
        <v>0.18241535212351501</v>
      </c>
      <c r="V706" s="14">
        <v>0.234768939519401</v>
      </c>
      <c r="W706" s="14">
        <v>0.121193777606477</v>
      </c>
      <c r="X706" s="14">
        <v>0.21126081556950399</v>
      </c>
      <c r="Y706" s="14">
        <v>0.187406739613071</v>
      </c>
      <c r="Z706" s="14">
        <v>0.13935176555811599</v>
      </c>
      <c r="AA706" s="14">
        <v>0.22903379378553601</v>
      </c>
      <c r="AB706" s="14">
        <v>0.268866238802701</v>
      </c>
      <c r="AC706" s="14">
        <v>0.27715915172037697</v>
      </c>
      <c r="AD706" s="14">
        <v>0.15236118060016601</v>
      </c>
      <c r="AE706" s="14"/>
      <c r="AF706" s="14">
        <v>0.25799882880564001</v>
      </c>
      <c r="AG706" s="14">
        <v>0.19644130352851699</v>
      </c>
      <c r="AH706" s="14">
        <v>0.25082306034881302</v>
      </c>
      <c r="AI706" s="14">
        <v>0.142607103874065</v>
      </c>
      <c r="AJ706" s="14">
        <v>0.213463475632543</v>
      </c>
      <c r="AK706" s="14">
        <v>0.24309426587600499</v>
      </c>
      <c r="AL706" s="14"/>
      <c r="AM706" s="14">
        <v>0.20505717174921001</v>
      </c>
      <c r="AN706" s="14">
        <v>0.17826833422139499</v>
      </c>
      <c r="AO706" s="14">
        <v>0.21891790666716299</v>
      </c>
      <c r="AP706" s="14">
        <v>0.271166681655655</v>
      </c>
      <c r="AQ706" s="14">
        <v>0.31864785225266901</v>
      </c>
      <c r="AR706" s="14"/>
      <c r="AS706" s="14">
        <v>0.24414029306271401</v>
      </c>
      <c r="AT706" s="14">
        <v>0.20397718268370801</v>
      </c>
      <c r="AU706" s="14"/>
      <c r="AV706" s="14">
        <v>0.25374518083441899</v>
      </c>
      <c r="AW706" s="14">
        <v>0.18174148482542801</v>
      </c>
      <c r="AX706" s="14">
        <v>0.24129574246138999</v>
      </c>
      <c r="AY706" s="14"/>
      <c r="AZ706" s="14">
        <v>0.245762064760423</v>
      </c>
      <c r="BA706" s="14">
        <v>0.245170539395478</v>
      </c>
      <c r="BB706" s="14">
        <v>0.228058714210433</v>
      </c>
      <c r="BC706" s="14"/>
      <c r="BD706" s="14">
        <v>0.27505614072318202</v>
      </c>
      <c r="BE706" s="14">
        <v>0.180849963584745</v>
      </c>
      <c r="BF706" s="14"/>
      <c r="BG706" s="14">
        <v>0.34901493919728299</v>
      </c>
      <c r="BH706" s="14">
        <v>0.19366973424950801</v>
      </c>
      <c r="BI706" s="14"/>
      <c r="BJ706" s="14">
        <v>0.314630719288024</v>
      </c>
      <c r="BK706" s="14">
        <v>0.206450706774158</v>
      </c>
      <c r="BL706" s="14"/>
      <c r="BM706" s="14">
        <v>0.28087081143751702</v>
      </c>
      <c r="BN706" s="14">
        <v>0.21098722926395699</v>
      </c>
      <c r="BO706" s="14"/>
      <c r="BP706" s="14">
        <v>0.219166339516461</v>
      </c>
      <c r="BQ706" s="14">
        <v>0.21585946290365601</v>
      </c>
      <c r="BR706" s="14"/>
      <c r="BS706" s="14">
        <v>0.23969641992316901</v>
      </c>
      <c r="BT706" s="14">
        <v>0.23396808297715799</v>
      </c>
      <c r="BU706" s="14"/>
      <c r="BV706" s="14">
        <v>0.316138448659392</v>
      </c>
      <c r="BW706" s="14">
        <v>0.212831918997714</v>
      </c>
      <c r="BX706" s="14"/>
      <c r="BY706" s="14">
        <v>0.17585027851055501</v>
      </c>
      <c r="BZ706" s="14">
        <v>0.22311796681559401</v>
      </c>
      <c r="CA706" s="14"/>
      <c r="CB706" s="14">
        <v>0.20823796435335501</v>
      </c>
      <c r="CC706" s="14">
        <v>0.22591824021162901</v>
      </c>
    </row>
    <row r="707" spans="2:81" x14ac:dyDescent="0.3">
      <c r="B707" t="s">
        <v>387</v>
      </c>
      <c r="C707" s="14">
        <v>6.4535052804210694E-2</v>
      </c>
      <c r="D707" s="14">
        <v>7.8449926985458093E-2</v>
      </c>
      <c r="E707" s="14">
        <v>5.1073827487468103E-2</v>
      </c>
      <c r="F707" s="14"/>
      <c r="G707" s="14">
        <v>8.71003155785504E-2</v>
      </c>
      <c r="H707" s="14">
        <v>3.9099032650624199E-2</v>
      </c>
      <c r="I707" s="14">
        <v>7.0036260030160405E-2</v>
      </c>
      <c r="J707" s="14">
        <v>7.3568060326721793E-2</v>
      </c>
      <c r="K707" s="14">
        <v>6.5817237040816198E-2</v>
      </c>
      <c r="L707" s="14">
        <v>5.7369405509392797E-2</v>
      </c>
      <c r="M707" s="14"/>
      <c r="N707" s="14">
        <v>8.5119224058101101E-2</v>
      </c>
      <c r="O707" s="14">
        <v>5.2976079050465801E-2</v>
      </c>
      <c r="P707" s="14">
        <v>8.6850513482666994E-2</v>
      </c>
      <c r="Q707" s="14">
        <v>3.5824755745485201E-2</v>
      </c>
      <c r="R707" s="14"/>
      <c r="S707" s="14">
        <v>6.94820319304775E-2</v>
      </c>
      <c r="T707" s="14">
        <v>8.7860105928848103E-2</v>
      </c>
      <c r="U707" s="14">
        <v>7.4074162944002098E-2</v>
      </c>
      <c r="V707" s="14">
        <v>5.23493660368088E-2</v>
      </c>
      <c r="W707" s="14">
        <v>6.8158062688657595E-2</v>
      </c>
      <c r="X707" s="14">
        <v>7.3964040503075507E-2</v>
      </c>
      <c r="Y707" s="14">
        <v>4.9214289734386601E-2</v>
      </c>
      <c r="Z707" s="14">
        <v>4.6411407613990603E-2</v>
      </c>
      <c r="AA707" s="14">
        <v>1.7287264794548798E-2</v>
      </c>
      <c r="AB707" s="14">
        <v>7.7476657432736296E-2</v>
      </c>
      <c r="AC707" s="14">
        <v>8.6619417462126896E-2</v>
      </c>
      <c r="AD707" s="14">
        <v>7.7943339668777603E-2</v>
      </c>
      <c r="AE707" s="14"/>
      <c r="AF707" s="14">
        <v>5.44322606463047E-2</v>
      </c>
      <c r="AG707" s="14">
        <v>7.8717285625957895E-2</v>
      </c>
      <c r="AH707" s="14">
        <v>1.93804175295515E-2</v>
      </c>
      <c r="AI707" s="14">
        <v>0.13096523707434299</v>
      </c>
      <c r="AJ707" s="14">
        <v>3.5130944832004199E-2</v>
      </c>
      <c r="AK707" s="14">
        <v>4.1446730746211101E-2</v>
      </c>
      <c r="AL707" s="14"/>
      <c r="AM707" s="14">
        <v>4.4403561912830201E-2</v>
      </c>
      <c r="AN707" s="14">
        <v>8.7110193174463696E-2</v>
      </c>
      <c r="AO707" s="14">
        <v>5.2768763714321203E-2</v>
      </c>
      <c r="AP707" s="14">
        <v>7.1052757127257907E-2</v>
      </c>
      <c r="AQ707" s="14">
        <v>0.12613305786278101</v>
      </c>
      <c r="AR707" s="14"/>
      <c r="AS707" s="14">
        <v>6.4009880592006602E-2</v>
      </c>
      <c r="AT707" s="14">
        <v>6.5826929744811705E-2</v>
      </c>
      <c r="AU707" s="14"/>
      <c r="AV707" s="14">
        <v>4.6699589838639102E-2</v>
      </c>
      <c r="AW707" s="14">
        <v>0.192131177707065</v>
      </c>
      <c r="AX707" s="14">
        <v>4.7859358586905001E-2</v>
      </c>
      <c r="AY707" s="14"/>
      <c r="AZ707" s="14">
        <v>4.0794506170948201E-2</v>
      </c>
      <c r="BA707" s="14">
        <v>0.20232189799748099</v>
      </c>
      <c r="BB707" s="14">
        <v>4.2600242000084297E-2</v>
      </c>
      <c r="BC707" s="14"/>
      <c r="BD707" s="14">
        <v>5.1007861851982798E-2</v>
      </c>
      <c r="BE707" s="14">
        <v>7.3729638666784003E-2</v>
      </c>
      <c r="BF707" s="14"/>
      <c r="BG707" s="14">
        <v>5.2322152910364197E-2</v>
      </c>
      <c r="BH707" s="14">
        <v>6.7204586268056601E-2</v>
      </c>
      <c r="BI707" s="14"/>
      <c r="BJ707" s="14">
        <v>3.5009157532342502E-2</v>
      </c>
      <c r="BK707" s="14">
        <v>6.7415427075873793E-2</v>
      </c>
      <c r="BL707" s="14"/>
      <c r="BM707" s="14">
        <v>8.3398657981777397E-2</v>
      </c>
      <c r="BN707" s="14">
        <v>6.3438618194957899E-2</v>
      </c>
      <c r="BO707" s="14"/>
      <c r="BP707" s="14">
        <v>4.9057049123460802E-2</v>
      </c>
      <c r="BQ707" s="14">
        <v>6.9747069099384398E-2</v>
      </c>
      <c r="BR707" s="14"/>
      <c r="BS707" s="14">
        <v>8.0551365838362393E-2</v>
      </c>
      <c r="BT707" s="14">
        <v>6.4314047494091101E-2</v>
      </c>
      <c r="BU707" s="14"/>
      <c r="BV707" s="14">
        <v>3.7051239860243702E-2</v>
      </c>
      <c r="BW707" s="14">
        <v>9.5838887557978994E-2</v>
      </c>
      <c r="BX707" s="14"/>
      <c r="BY707" s="14">
        <v>0.1048596747406</v>
      </c>
      <c r="BZ707" s="14">
        <v>5.9838699499918997E-2</v>
      </c>
      <c r="CA707" s="14"/>
      <c r="CB707" s="14">
        <v>3.9176976963295702E-2</v>
      </c>
      <c r="CC707" s="14">
        <v>7.7625303551289299E-2</v>
      </c>
    </row>
    <row r="708" spans="2:81" x14ac:dyDescent="0.3">
      <c r="B708" t="s">
        <v>388</v>
      </c>
      <c r="C708" s="14">
        <v>0.12865802610441299</v>
      </c>
      <c r="D708" s="14">
        <v>0.15412211994736399</v>
      </c>
      <c r="E708" s="14">
        <v>0.104044661827499</v>
      </c>
      <c r="F708" s="14"/>
      <c r="G708" s="14">
        <v>0.10909729288588101</v>
      </c>
      <c r="H708" s="14">
        <v>0.128744662568997</v>
      </c>
      <c r="I708" s="14">
        <v>0.12428573757368</v>
      </c>
      <c r="J708" s="14">
        <v>0.19401948308735301</v>
      </c>
      <c r="K708" s="14">
        <v>0.113849975709751</v>
      </c>
      <c r="L708" s="14">
        <v>0.101943196744821</v>
      </c>
      <c r="M708" s="14"/>
      <c r="N708" s="14">
        <v>9.2196896512451401E-2</v>
      </c>
      <c r="O708" s="14">
        <v>0.124257527673199</v>
      </c>
      <c r="P708" s="14">
        <v>0.15255422608914501</v>
      </c>
      <c r="Q708" s="14">
        <v>0.153511471016159</v>
      </c>
      <c r="R708" s="14"/>
      <c r="S708" s="14">
        <v>0.123446268804287</v>
      </c>
      <c r="T708" s="14">
        <v>8.9627037311905702E-2</v>
      </c>
      <c r="U708" s="14">
        <v>0.20040992273206601</v>
      </c>
      <c r="V708" s="14">
        <v>0.15210204234381999</v>
      </c>
      <c r="W708" s="14">
        <v>0.12604459089894701</v>
      </c>
      <c r="X708" s="14">
        <v>0.12667498745662101</v>
      </c>
      <c r="Y708" s="14">
        <v>0.10768180024149</v>
      </c>
      <c r="Z708" s="14">
        <v>0.13436952396308799</v>
      </c>
      <c r="AA708" s="14">
        <v>0.163277364680572</v>
      </c>
      <c r="AB708" s="14">
        <v>9.1043701564383503E-2</v>
      </c>
      <c r="AC708" s="14">
        <v>0.14297978957242399</v>
      </c>
      <c r="AD708" s="14">
        <v>8.1825130253252096E-2</v>
      </c>
      <c r="AE708" s="14"/>
      <c r="AF708" s="14">
        <v>9.0791979502862205E-2</v>
      </c>
      <c r="AG708" s="14">
        <v>0.13077371227605999</v>
      </c>
      <c r="AH708" s="14">
        <v>0.119656489078925</v>
      </c>
      <c r="AI708" s="14">
        <v>0.22305861187819201</v>
      </c>
      <c r="AJ708" s="14">
        <v>0.10915062032058</v>
      </c>
      <c r="AK708" s="14">
        <v>9.9392665886160303E-2</v>
      </c>
      <c r="AL708" s="14"/>
      <c r="AM708" s="14">
        <v>0.15955602757222301</v>
      </c>
      <c r="AN708" s="14">
        <v>0.13409655992806599</v>
      </c>
      <c r="AO708" s="14">
        <v>0.146804394675424</v>
      </c>
      <c r="AP708" s="14">
        <v>8.4087851962010296E-2</v>
      </c>
      <c r="AQ708" s="14">
        <v>0</v>
      </c>
      <c r="AR708" s="14"/>
      <c r="AS708" s="14">
        <v>0.100930222425166</v>
      </c>
      <c r="AT708" s="14">
        <v>0.14446358275578999</v>
      </c>
      <c r="AU708" s="14"/>
      <c r="AV708" s="14">
        <v>0.112426321198716</v>
      </c>
      <c r="AW708" s="14">
        <v>9.8635507952568202E-2</v>
      </c>
      <c r="AX708" s="14">
        <v>8.8867677170742898E-2</v>
      </c>
      <c r="AY708" s="14"/>
      <c r="AZ708" s="14">
        <v>9.8514890889472906E-2</v>
      </c>
      <c r="BA708" s="14">
        <v>0.15440305242855101</v>
      </c>
      <c r="BB708" s="14">
        <v>9.3390018117455606E-2</v>
      </c>
      <c r="BC708" s="14"/>
      <c r="BD708" s="14">
        <v>0.123652745436604</v>
      </c>
      <c r="BE708" s="14">
        <v>0.13239023674835801</v>
      </c>
      <c r="BF708" s="14"/>
      <c r="BG708" s="14">
        <v>0.13197951839744601</v>
      </c>
      <c r="BH708" s="14">
        <v>0.12621486181510799</v>
      </c>
      <c r="BI708" s="14"/>
      <c r="BJ708" s="14">
        <v>0.148706331639164</v>
      </c>
      <c r="BK708" s="14">
        <v>0.12720124736371799</v>
      </c>
      <c r="BL708" s="14"/>
      <c r="BM708" s="14">
        <v>6.7862031696012501E-2</v>
      </c>
      <c r="BN708" s="14">
        <v>0.13412444810445201</v>
      </c>
      <c r="BO708" s="14"/>
      <c r="BP708" s="14">
        <v>0.106283600136873</v>
      </c>
      <c r="BQ708" s="14">
        <v>0.131845789325513</v>
      </c>
      <c r="BR708" s="14"/>
      <c r="BS708" s="14">
        <v>0.10673796331669901</v>
      </c>
      <c r="BT708" s="14">
        <v>9.1925058974655999E-2</v>
      </c>
      <c r="BU708" s="14"/>
      <c r="BV708" s="14">
        <v>0.117651615069597</v>
      </c>
      <c r="BW708" s="14">
        <v>0.10290251032751301</v>
      </c>
      <c r="BX708" s="14"/>
      <c r="BY708" s="14">
        <v>0.16658270392543501</v>
      </c>
      <c r="BZ708" s="14">
        <v>0.12371343330484399</v>
      </c>
      <c r="CA708" s="14"/>
      <c r="CB708" s="14">
        <v>0.11191494842441201</v>
      </c>
      <c r="CC708" s="14">
        <v>0.13695882702679399</v>
      </c>
    </row>
    <row r="709" spans="2:81" x14ac:dyDescent="0.3">
      <c r="B709" t="s">
        <v>106</v>
      </c>
      <c r="C709" s="14">
        <v>8.5071813596740598E-2</v>
      </c>
      <c r="D709" s="14">
        <v>8.6299118363180494E-2</v>
      </c>
      <c r="E709" s="14">
        <v>8.4039050725713299E-2</v>
      </c>
      <c r="F709" s="14"/>
      <c r="G709" s="14">
        <v>3.8868561060118503E-2</v>
      </c>
      <c r="H709" s="14">
        <v>7.8489792952316895E-2</v>
      </c>
      <c r="I709" s="14">
        <v>4.8288028644985E-2</v>
      </c>
      <c r="J709" s="14">
        <v>9.3092116512474898E-2</v>
      </c>
      <c r="K709" s="14">
        <v>0.14749319711023101</v>
      </c>
      <c r="L709" s="14">
        <v>0.10274169351912101</v>
      </c>
      <c r="M709" s="14"/>
      <c r="N709" s="14">
        <v>6.6687338149343994E-2</v>
      </c>
      <c r="O709" s="14">
        <v>0.112307249727316</v>
      </c>
      <c r="P709" s="14">
        <v>7.51305345330745E-2</v>
      </c>
      <c r="Q709" s="14">
        <v>8.6702980039682395E-2</v>
      </c>
      <c r="R709" s="14"/>
      <c r="S709" s="14">
        <v>6.8755196271964997E-2</v>
      </c>
      <c r="T709" s="14">
        <v>9.5416201754134594E-2</v>
      </c>
      <c r="U709" s="14">
        <v>6.3246304574658005E-2</v>
      </c>
      <c r="V709" s="14">
        <v>4.73924724056594E-2</v>
      </c>
      <c r="W709" s="14">
        <v>0.123247336167534</v>
      </c>
      <c r="X709" s="14">
        <v>5.2310250090877503E-2</v>
      </c>
      <c r="Y709" s="14">
        <v>9.7126240587570606E-2</v>
      </c>
      <c r="Z709" s="14">
        <v>0.16501907154752901</v>
      </c>
      <c r="AA709" s="14">
        <v>7.3893529773245203E-2</v>
      </c>
      <c r="AB709" s="14">
        <v>8.9377721562520496E-2</v>
      </c>
      <c r="AC709" s="14">
        <v>5.4351610923356802E-2</v>
      </c>
      <c r="AD709" s="14">
        <v>0.239099661054226</v>
      </c>
      <c r="AE709" s="14"/>
      <c r="AF709" s="14">
        <v>5.08458077611562E-2</v>
      </c>
      <c r="AG709" s="14">
        <v>7.1979239618303506E-2</v>
      </c>
      <c r="AH709" s="14">
        <v>7.2578782435171393E-2</v>
      </c>
      <c r="AI709" s="14">
        <v>9.0588428141266594E-2</v>
      </c>
      <c r="AJ709" s="14">
        <v>9.4748033435461398E-2</v>
      </c>
      <c r="AK709" s="14">
        <v>0.15382474581291</v>
      </c>
      <c r="AL709" s="14"/>
      <c r="AM709" s="14">
        <v>9.99948203926391E-2</v>
      </c>
      <c r="AN709" s="14">
        <v>0.108138081836683</v>
      </c>
      <c r="AO709" s="14">
        <v>6.6301535218188407E-2</v>
      </c>
      <c r="AP709" s="14">
        <v>8.7136145801492093E-2</v>
      </c>
      <c r="AQ709" s="14">
        <v>9.1535704930174697E-2</v>
      </c>
      <c r="AR709" s="14"/>
      <c r="AS709" s="14">
        <v>2.9788561991861699E-2</v>
      </c>
      <c r="AT709" s="14">
        <v>0.120068529692421</v>
      </c>
      <c r="AU709" s="14"/>
      <c r="AV709" s="14">
        <v>2.30932494979777E-2</v>
      </c>
      <c r="AW709" s="14">
        <v>8.5849682204611699E-2</v>
      </c>
      <c r="AX709" s="14">
        <v>3.1591419648883803E-2</v>
      </c>
      <c r="AY709" s="14"/>
      <c r="AZ709" s="14">
        <v>0</v>
      </c>
      <c r="BA709" s="14">
        <v>2.4155903440395601E-2</v>
      </c>
      <c r="BB709" s="14">
        <v>6.9119113435662405E-2</v>
      </c>
      <c r="BC709" s="14"/>
      <c r="BD709" s="14">
        <v>6.6232428705078103E-2</v>
      </c>
      <c r="BE709" s="14">
        <v>9.6320848590098304E-2</v>
      </c>
      <c r="BF709" s="14"/>
      <c r="BG709" s="14">
        <v>3.5170926156791502E-2</v>
      </c>
      <c r="BH709" s="14">
        <v>9.4038900994508401E-2</v>
      </c>
      <c r="BI709" s="14"/>
      <c r="BJ709" s="14">
        <v>6.7614619493193598E-2</v>
      </c>
      <c r="BK709" s="14">
        <v>8.5748300320591803E-2</v>
      </c>
      <c r="BL709" s="14"/>
      <c r="BM709" s="14">
        <v>5.6195958819945699E-2</v>
      </c>
      <c r="BN709" s="14">
        <v>8.6149115426303893E-2</v>
      </c>
      <c r="BO709" s="14"/>
      <c r="BP709" s="14">
        <v>8.6789691014475895E-2</v>
      </c>
      <c r="BQ709" s="14">
        <v>8.6316143340039397E-2</v>
      </c>
      <c r="BR709" s="14"/>
      <c r="BS709" s="14">
        <v>1.02544042085969E-2</v>
      </c>
      <c r="BT709" s="14">
        <v>6.0342854305655197E-2</v>
      </c>
      <c r="BU709" s="14"/>
      <c r="BV709" s="14">
        <v>1.7709937272725299E-2</v>
      </c>
      <c r="BW709" s="14">
        <v>7.6342595288661696E-3</v>
      </c>
      <c r="BX709" s="14"/>
      <c r="BY709" s="14">
        <v>5.56404084840076E-2</v>
      </c>
      <c r="BZ709" s="14">
        <v>8.80831370862213E-2</v>
      </c>
      <c r="CA709" s="14"/>
      <c r="CB709" s="14">
        <v>6.5558168060383795E-2</v>
      </c>
      <c r="CC709" s="14">
        <v>9.0935170168239696E-2</v>
      </c>
    </row>
    <row r="710" spans="2:81" x14ac:dyDescent="0.3">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c r="AR710" s="14"/>
      <c r="AS710" s="14"/>
      <c r="AT710" s="14"/>
      <c r="AU710" s="14"/>
      <c r="AV710" s="14"/>
      <c r="AW710" s="14"/>
      <c r="AX710" s="14"/>
      <c r="AY710" s="14"/>
      <c r="AZ710" s="14"/>
      <c r="BA710" s="14"/>
      <c r="BB710" s="14"/>
      <c r="BC710" s="14"/>
      <c r="BD710" s="14"/>
      <c r="BE710" s="14"/>
      <c r="BF710" s="14"/>
      <c r="BG710" s="14"/>
      <c r="BH710" s="14"/>
      <c r="BI710" s="14"/>
      <c r="BJ710" s="14"/>
      <c r="BK710" s="14"/>
      <c r="BL710" s="14"/>
      <c r="BM710" s="14"/>
      <c r="BN710" s="14"/>
      <c r="BO710" s="14"/>
      <c r="BP710" s="14"/>
      <c r="BQ710" s="14"/>
      <c r="BR710" s="14"/>
      <c r="BS710" s="14"/>
      <c r="BT710" s="14"/>
      <c r="BU710" s="14"/>
      <c r="BV710" s="14"/>
      <c r="BW710" s="14"/>
      <c r="BX710" s="14"/>
      <c r="BY710" s="14"/>
      <c r="BZ710" s="14"/>
      <c r="CA710" s="14"/>
      <c r="CB710" s="14"/>
      <c r="CC710" s="14"/>
    </row>
    <row r="711" spans="2:81" x14ac:dyDescent="0.3">
      <c r="B711" s="6" t="s">
        <v>393</v>
      </c>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c r="AQ711" s="14"/>
      <c r="AR711" s="14"/>
      <c r="AS711" s="14"/>
      <c r="AT711" s="14"/>
      <c r="AU711" s="14"/>
      <c r="AV711" s="14"/>
      <c r="AW711" s="14"/>
      <c r="AX711" s="14"/>
      <c r="AY711" s="14"/>
      <c r="AZ711" s="14"/>
      <c r="BA711" s="14"/>
      <c r="BB711" s="14"/>
      <c r="BC711" s="14"/>
      <c r="BD711" s="14"/>
      <c r="BE711" s="14"/>
      <c r="BF711" s="14"/>
      <c r="BG711" s="14"/>
      <c r="BH711" s="14"/>
      <c r="BI711" s="14"/>
      <c r="BJ711" s="14"/>
      <c r="BK711" s="14"/>
      <c r="BL711" s="14"/>
      <c r="BM711" s="14"/>
      <c r="BN711" s="14"/>
      <c r="BO711" s="14"/>
      <c r="BP711" s="14"/>
      <c r="BQ711" s="14"/>
      <c r="BR711" s="14"/>
      <c r="BS711" s="14"/>
      <c r="BT711" s="14"/>
      <c r="BU711" s="14"/>
      <c r="BV711" s="14"/>
      <c r="BW711" s="14"/>
      <c r="BX711" s="14"/>
      <c r="BY711" s="14"/>
      <c r="BZ711" s="14"/>
      <c r="CA711" s="14"/>
      <c r="CB711" s="14"/>
      <c r="CC711" s="14"/>
    </row>
    <row r="712" spans="2:81" x14ac:dyDescent="0.3">
      <c r="B712" s="24" t="s">
        <v>97</v>
      </c>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c r="AQ712" s="14"/>
      <c r="AR712" s="14"/>
      <c r="AS712" s="14"/>
      <c r="AT712" s="14"/>
      <c r="AU712" s="14"/>
      <c r="AV712" s="14"/>
      <c r="AW712" s="14"/>
      <c r="AX712" s="14"/>
      <c r="AY712" s="14"/>
      <c r="AZ712" s="14"/>
      <c r="BA712" s="14"/>
      <c r="BB712" s="14"/>
      <c r="BC712" s="14"/>
      <c r="BD712" s="14"/>
      <c r="BE712" s="14"/>
      <c r="BF712" s="14"/>
      <c r="BG712" s="14"/>
      <c r="BH712" s="14"/>
      <c r="BI712" s="14"/>
      <c r="BJ712" s="14"/>
      <c r="BK712" s="14"/>
      <c r="BL712" s="14"/>
      <c r="BM712" s="14"/>
      <c r="BN712" s="14"/>
      <c r="BO712" s="14"/>
      <c r="BP712" s="14"/>
      <c r="BQ712" s="14"/>
      <c r="BR712" s="14"/>
      <c r="BS712" s="14"/>
      <c r="BT712" s="14"/>
      <c r="BU712" s="14"/>
      <c r="BV712" s="14"/>
      <c r="BW712" s="14"/>
      <c r="BX712" s="14"/>
      <c r="BY712" s="14"/>
      <c r="BZ712" s="14"/>
      <c r="CA712" s="14"/>
      <c r="CB712" s="14"/>
      <c r="CC712" s="14"/>
    </row>
    <row r="713" spans="2:81" x14ac:dyDescent="0.3">
      <c r="B713" t="s">
        <v>385</v>
      </c>
      <c r="C713" s="14">
        <v>0.90330329479682603</v>
      </c>
      <c r="D713" s="14">
        <v>0.89655779062672702</v>
      </c>
      <c r="E713" s="14">
        <v>0.909701545319066</v>
      </c>
      <c r="F713" s="14"/>
      <c r="G713" s="14">
        <v>0.83068057258227601</v>
      </c>
      <c r="H713" s="14">
        <v>0.85515300200845501</v>
      </c>
      <c r="I713" s="14">
        <v>0.88132247013694898</v>
      </c>
      <c r="J713" s="14">
        <v>0.94541758445784896</v>
      </c>
      <c r="K713" s="14">
        <v>0.92926148950348397</v>
      </c>
      <c r="L713" s="14">
        <v>0.95708766742176699</v>
      </c>
      <c r="M713" s="14"/>
      <c r="N713" s="14">
        <v>0.90471573088922297</v>
      </c>
      <c r="O713" s="14">
        <v>0.90157663012314204</v>
      </c>
      <c r="P713" s="14">
        <v>0.91630347026369496</v>
      </c>
      <c r="Q713" s="14">
        <v>0.89063688090714899</v>
      </c>
      <c r="R713" s="14"/>
      <c r="S713" s="14">
        <v>0.86925539345304403</v>
      </c>
      <c r="T713" s="14">
        <v>0.93322687455394604</v>
      </c>
      <c r="U713" s="14">
        <v>0.913809593515852</v>
      </c>
      <c r="V713" s="14">
        <v>0.84894229668635901</v>
      </c>
      <c r="W713" s="14">
        <v>0.88057467036165804</v>
      </c>
      <c r="X713" s="14">
        <v>0.89153406471387497</v>
      </c>
      <c r="Y713" s="14">
        <v>0.90280297212681404</v>
      </c>
      <c r="Z713" s="14">
        <v>0.95536627662204698</v>
      </c>
      <c r="AA713" s="14">
        <v>0.92790832405308499</v>
      </c>
      <c r="AB713" s="14">
        <v>0.89644557120541701</v>
      </c>
      <c r="AC713" s="14">
        <v>0.96519869095713495</v>
      </c>
      <c r="AD713" s="14">
        <v>0.91703782362591901</v>
      </c>
      <c r="AE713" s="14"/>
      <c r="AF713" s="14">
        <v>0.875392802752192</v>
      </c>
      <c r="AG713" s="14">
        <v>0.91283263410736804</v>
      </c>
      <c r="AH713" s="14">
        <v>0.96291157172759201</v>
      </c>
      <c r="AI713" s="14">
        <v>0.86599654487959998</v>
      </c>
      <c r="AJ713" s="14">
        <v>0.86339282240672699</v>
      </c>
      <c r="AK713" s="14">
        <v>0.93675100529452204</v>
      </c>
      <c r="AL713" s="14"/>
      <c r="AM713" s="14">
        <v>0.92806940784510705</v>
      </c>
      <c r="AN713" s="14">
        <v>0.905597188509213</v>
      </c>
      <c r="AO713" s="14">
        <v>0.89597933321900103</v>
      </c>
      <c r="AP713" s="14">
        <v>0.904212072556281</v>
      </c>
      <c r="AQ713" s="14">
        <v>0.75413538239800304</v>
      </c>
      <c r="AR713" s="14"/>
      <c r="AS713" s="14">
        <v>0.86323673414437097</v>
      </c>
      <c r="AT713" s="14">
        <v>0.92794287607724701</v>
      </c>
      <c r="AU713" s="14"/>
      <c r="AV713" s="14">
        <v>0.84270504195179596</v>
      </c>
      <c r="AW713" s="14">
        <v>0.73883616661523199</v>
      </c>
      <c r="AX713" s="14">
        <v>0.91500299557741605</v>
      </c>
      <c r="AY713" s="14"/>
      <c r="AZ713" s="14">
        <v>0.91759985786590803</v>
      </c>
      <c r="BA713" s="14">
        <v>0.62678955236641398</v>
      </c>
      <c r="BB713" s="14">
        <v>0.86456954595815005</v>
      </c>
      <c r="BC713" s="14"/>
      <c r="BD713" s="14">
        <v>0.86468577636082</v>
      </c>
      <c r="BE713" s="14">
        <v>0.92866709893959298</v>
      </c>
      <c r="BF713" s="14"/>
      <c r="BG713" s="14">
        <v>0.80354066149013903</v>
      </c>
      <c r="BH713" s="14">
        <v>0.92220083008034104</v>
      </c>
      <c r="BI713" s="14"/>
      <c r="BJ713" s="14">
        <v>0.76600374348288702</v>
      </c>
      <c r="BK713" s="14">
        <v>0.91460564488045304</v>
      </c>
      <c r="BL713" s="14"/>
      <c r="BM713" s="14">
        <v>0.84804978096629402</v>
      </c>
      <c r="BN713" s="14">
        <v>0.90866498276985197</v>
      </c>
      <c r="BO713" s="14"/>
      <c r="BP713" s="14">
        <v>0.91799778383036101</v>
      </c>
      <c r="BQ713" s="14">
        <v>0.89886825120926295</v>
      </c>
      <c r="BR713" s="14"/>
      <c r="BS713" s="14">
        <v>0.78792177271052199</v>
      </c>
      <c r="BT713" s="14">
        <v>0.91583448497769804</v>
      </c>
      <c r="BU713" s="14"/>
      <c r="BV713" s="14">
        <v>0.80924816562103596</v>
      </c>
      <c r="BW713" s="14">
        <v>0.78042690487991895</v>
      </c>
      <c r="BX713" s="14"/>
      <c r="BY713" s="14">
        <v>0.77789220420312799</v>
      </c>
      <c r="BZ713" s="14">
        <v>0.91799766804848204</v>
      </c>
      <c r="CA713" s="14"/>
      <c r="CB713" s="14">
        <v>0.93536871139185396</v>
      </c>
      <c r="CC713" s="14">
        <v>0.89235846322477297</v>
      </c>
    </row>
    <row r="714" spans="2:81" x14ac:dyDescent="0.3">
      <c r="B714" t="s">
        <v>386</v>
      </c>
      <c r="C714" s="14">
        <v>4.4758846903746499E-2</v>
      </c>
      <c r="D714" s="14">
        <v>4.8659788668476901E-2</v>
      </c>
      <c r="E714" s="14">
        <v>4.1036995326152598E-2</v>
      </c>
      <c r="F714" s="14"/>
      <c r="G714" s="14">
        <v>0.10225314541290299</v>
      </c>
      <c r="H714" s="14">
        <v>5.4498668032891599E-2</v>
      </c>
      <c r="I714" s="14">
        <v>6.1413210900934503E-2</v>
      </c>
      <c r="J714" s="14">
        <v>1.20977503355279E-2</v>
      </c>
      <c r="K714" s="14">
        <v>2.6823538674156201E-2</v>
      </c>
      <c r="L714" s="14">
        <v>2.3506779530208698E-2</v>
      </c>
      <c r="M714" s="14"/>
      <c r="N714" s="14">
        <v>5.00942073601892E-2</v>
      </c>
      <c r="O714" s="14">
        <v>3.6641113478298099E-2</v>
      </c>
      <c r="P714" s="14">
        <v>4.4114466203605103E-2</v>
      </c>
      <c r="Q714" s="14">
        <v>4.8704439216017803E-2</v>
      </c>
      <c r="R714" s="14"/>
      <c r="S714" s="14">
        <v>6.24560470783833E-2</v>
      </c>
      <c r="T714" s="14">
        <v>2.9637058781306E-2</v>
      </c>
      <c r="U714" s="14">
        <v>4.8674887989338098E-2</v>
      </c>
      <c r="V714" s="14">
        <v>9.0963538327607701E-2</v>
      </c>
      <c r="W714" s="14">
        <v>3.8228687974883997E-2</v>
      </c>
      <c r="X714" s="14">
        <v>4.2873162889827801E-2</v>
      </c>
      <c r="Y714" s="14">
        <v>4.8257690919341303E-2</v>
      </c>
      <c r="Z714" s="14">
        <v>0</v>
      </c>
      <c r="AA714" s="14">
        <v>3.2973839196894401E-2</v>
      </c>
      <c r="AB714" s="14">
        <v>5.7095239265840501E-2</v>
      </c>
      <c r="AC714" s="14">
        <v>1.7520118164515E-2</v>
      </c>
      <c r="AD714" s="14">
        <v>0</v>
      </c>
      <c r="AE714" s="14"/>
      <c r="AF714" s="14">
        <v>4.54078769087784E-2</v>
      </c>
      <c r="AG714" s="14">
        <v>4.9396336252298598E-2</v>
      </c>
      <c r="AH714" s="14">
        <v>2.9333933166367801E-2</v>
      </c>
      <c r="AI714" s="14">
        <v>7.4975787201893296E-2</v>
      </c>
      <c r="AJ714" s="14">
        <v>4.7244200007442401E-2</v>
      </c>
      <c r="AK714" s="14">
        <v>2.83254722622912E-2</v>
      </c>
      <c r="AL714" s="14"/>
      <c r="AM714" s="14">
        <v>3.9305594500464398E-2</v>
      </c>
      <c r="AN714" s="14">
        <v>4.2948782641465101E-2</v>
      </c>
      <c r="AO714" s="14">
        <v>3.4458004338201897E-2</v>
      </c>
      <c r="AP714" s="14">
        <v>4.7236180683510397E-2</v>
      </c>
      <c r="AQ714" s="14">
        <v>0.15914963239881</v>
      </c>
      <c r="AR714" s="14"/>
      <c r="AS714" s="14">
        <v>7.1245353042508605E-2</v>
      </c>
      <c r="AT714" s="14">
        <v>2.7619485117118901E-2</v>
      </c>
      <c r="AU714" s="14"/>
      <c r="AV714" s="14">
        <v>8.6119954604136906E-2</v>
      </c>
      <c r="AW714" s="14">
        <v>9.8770465883450606E-2</v>
      </c>
      <c r="AX714" s="14">
        <v>5.0894364025925898E-2</v>
      </c>
      <c r="AY714" s="14"/>
      <c r="AZ714" s="14">
        <v>8.2400142134091595E-2</v>
      </c>
      <c r="BA714" s="14">
        <v>0.21808175027243201</v>
      </c>
      <c r="BB714" s="14">
        <v>2.51808694856882E-2</v>
      </c>
      <c r="BC714" s="14"/>
      <c r="BD714" s="14">
        <v>7.1202291172829099E-2</v>
      </c>
      <c r="BE714" s="14">
        <v>2.7323333592221E-2</v>
      </c>
      <c r="BF714" s="14"/>
      <c r="BG714" s="14">
        <v>9.0535363780183203E-2</v>
      </c>
      <c r="BH714" s="14">
        <v>3.6089445373025303E-2</v>
      </c>
      <c r="BI714" s="14"/>
      <c r="BJ714" s="14">
        <v>0.103739662194411</v>
      </c>
      <c r="BK714" s="14">
        <v>3.9401813922661698E-2</v>
      </c>
      <c r="BL714" s="14"/>
      <c r="BM714" s="14">
        <v>7.0921924442580303E-2</v>
      </c>
      <c r="BN714" s="14">
        <v>4.2656022611380101E-2</v>
      </c>
      <c r="BO714" s="14"/>
      <c r="BP714" s="14">
        <v>4.9642416796015998E-2</v>
      </c>
      <c r="BQ714" s="14">
        <v>4.4401330526368299E-2</v>
      </c>
      <c r="BR714" s="14"/>
      <c r="BS714" s="14">
        <v>0.115006811806304</v>
      </c>
      <c r="BT714" s="14">
        <v>3.80991519510308E-2</v>
      </c>
      <c r="BU714" s="14"/>
      <c r="BV714" s="14">
        <v>0.118080068142387</v>
      </c>
      <c r="BW714" s="14">
        <v>0.113926758083898</v>
      </c>
      <c r="BX714" s="14"/>
      <c r="BY714" s="14">
        <v>0.112926459725859</v>
      </c>
      <c r="BZ714" s="14">
        <v>3.6826920977577199E-2</v>
      </c>
      <c r="CA714" s="14"/>
      <c r="CB714" s="14">
        <v>3.97322323244928E-2</v>
      </c>
      <c r="CC714" s="14">
        <v>4.6935225480556599E-2</v>
      </c>
    </row>
    <row r="715" spans="2:81" x14ac:dyDescent="0.3">
      <c r="B715" t="s">
        <v>387</v>
      </c>
      <c r="C715" s="14">
        <v>2.9430103021770002E-2</v>
      </c>
      <c r="D715" s="14">
        <v>3.1093065348174399E-2</v>
      </c>
      <c r="E715" s="14">
        <v>2.7863633954885801E-2</v>
      </c>
      <c r="F715" s="14"/>
      <c r="G715" s="14">
        <v>6.7066282004821107E-2</v>
      </c>
      <c r="H715" s="14">
        <v>4.0422144463538999E-2</v>
      </c>
      <c r="I715" s="14">
        <v>3.87209988291932E-2</v>
      </c>
      <c r="J715" s="14">
        <v>1.11557684773817E-2</v>
      </c>
      <c r="K715" s="14">
        <v>1.8645550520271E-2</v>
      </c>
      <c r="L715" s="14">
        <v>9.9103472764543992E-3</v>
      </c>
      <c r="M715" s="14"/>
      <c r="N715" s="14">
        <v>2.5255461199884598E-2</v>
      </c>
      <c r="O715" s="14">
        <v>3.9514036706909103E-2</v>
      </c>
      <c r="P715" s="14">
        <v>1.29636987814399E-2</v>
      </c>
      <c r="Q715" s="14">
        <v>3.8383345049983003E-2</v>
      </c>
      <c r="R715" s="14"/>
      <c r="S715" s="14">
        <v>5.5263675083824397E-2</v>
      </c>
      <c r="T715" s="14">
        <v>8.2990432001490994E-3</v>
      </c>
      <c r="U715" s="14">
        <v>2.5802439672974999E-2</v>
      </c>
      <c r="V715" s="14">
        <v>2.3143092000418301E-2</v>
      </c>
      <c r="W715" s="14">
        <v>3.9598975652223103E-2</v>
      </c>
      <c r="X715" s="14">
        <v>4.4753563746801797E-2</v>
      </c>
      <c r="Y715" s="14">
        <v>3.5680918204352402E-2</v>
      </c>
      <c r="Z715" s="14">
        <v>2.2468469387347201E-2</v>
      </c>
      <c r="AA715" s="14">
        <v>1.6890711179751602E-2</v>
      </c>
      <c r="AB715" s="14">
        <v>3.52941751823386E-2</v>
      </c>
      <c r="AC715" s="14">
        <v>1.7281190878350099E-2</v>
      </c>
      <c r="AD715" s="14">
        <v>0</v>
      </c>
      <c r="AE715" s="14"/>
      <c r="AF715" s="14">
        <v>5.7149846466433001E-2</v>
      </c>
      <c r="AG715" s="14">
        <v>1.4094126273671299E-2</v>
      </c>
      <c r="AH715" s="14">
        <v>7.7544951060406399E-3</v>
      </c>
      <c r="AI715" s="14">
        <v>3.0342937198852098E-2</v>
      </c>
      <c r="AJ715" s="14">
        <v>4.9452512419818899E-2</v>
      </c>
      <c r="AK715" s="14">
        <v>0</v>
      </c>
      <c r="AL715" s="14"/>
      <c r="AM715" s="14">
        <v>1.10795948228003E-2</v>
      </c>
      <c r="AN715" s="14">
        <v>2.9184476337373099E-2</v>
      </c>
      <c r="AO715" s="14">
        <v>4.3078642404772903E-2</v>
      </c>
      <c r="AP715" s="14">
        <v>2.1136574498577101E-2</v>
      </c>
      <c r="AQ715" s="14">
        <v>8.6714985203187295E-2</v>
      </c>
      <c r="AR715" s="14"/>
      <c r="AS715" s="14">
        <v>5.11825581562027E-2</v>
      </c>
      <c r="AT715" s="14">
        <v>1.66068718108855E-2</v>
      </c>
      <c r="AU715" s="14"/>
      <c r="AV715" s="14">
        <v>5.0800202895497401E-2</v>
      </c>
      <c r="AW715" s="14">
        <v>0.12929682619629099</v>
      </c>
      <c r="AX715" s="14">
        <v>2.9355487253354198E-2</v>
      </c>
      <c r="AY715" s="14"/>
      <c r="AZ715" s="14">
        <v>0</v>
      </c>
      <c r="BA715" s="14">
        <v>0.12055784348342601</v>
      </c>
      <c r="BB715" s="14">
        <v>7.6612532055459204E-2</v>
      </c>
      <c r="BC715" s="14"/>
      <c r="BD715" s="14">
        <v>4.3174535344168097E-2</v>
      </c>
      <c r="BE715" s="14">
        <v>2.0387120128939399E-2</v>
      </c>
      <c r="BF715" s="14"/>
      <c r="BG715" s="14">
        <v>8.8904143948872597E-2</v>
      </c>
      <c r="BH715" s="14">
        <v>1.8032669296256201E-2</v>
      </c>
      <c r="BI715" s="14"/>
      <c r="BJ715" s="14">
        <v>9.7090296161667797E-2</v>
      </c>
      <c r="BK715" s="14">
        <v>2.38662068975669E-2</v>
      </c>
      <c r="BL715" s="14"/>
      <c r="BM715" s="14">
        <v>7.32374526505985E-2</v>
      </c>
      <c r="BN715" s="14">
        <v>2.4368078034948899E-2</v>
      </c>
      <c r="BO715" s="14"/>
      <c r="BP715" s="14">
        <v>1.2800350391858799E-2</v>
      </c>
      <c r="BQ715" s="14">
        <v>3.3027985426276101E-2</v>
      </c>
      <c r="BR715" s="14"/>
      <c r="BS715" s="14">
        <v>8.2921175715478995E-2</v>
      </c>
      <c r="BT715" s="14">
        <v>2.7172029889631601E-2</v>
      </c>
      <c r="BU715" s="14"/>
      <c r="BV715" s="14">
        <v>5.3390453169854302E-2</v>
      </c>
      <c r="BW715" s="14">
        <v>9.3299342494566007E-2</v>
      </c>
      <c r="BX715" s="14"/>
      <c r="BY715" s="14">
        <v>6.7758984287172197E-2</v>
      </c>
      <c r="BZ715" s="14">
        <v>2.4494800068715499E-2</v>
      </c>
      <c r="CA715" s="14"/>
      <c r="CB715" s="14">
        <v>1.9012730622101699E-2</v>
      </c>
      <c r="CC715" s="14">
        <v>3.04982181338984E-2</v>
      </c>
    </row>
    <row r="716" spans="2:81" x14ac:dyDescent="0.3">
      <c r="B716" t="s">
        <v>388</v>
      </c>
      <c r="C716" s="14">
        <v>1.05351494240089E-2</v>
      </c>
      <c r="D716" s="14">
        <v>1.00389901981673E-2</v>
      </c>
      <c r="E716" s="14">
        <v>1.10401215234384E-2</v>
      </c>
      <c r="F716" s="14"/>
      <c r="G716" s="14">
        <v>0</v>
      </c>
      <c r="H716" s="14">
        <v>3.2772416279391599E-2</v>
      </c>
      <c r="I716" s="14">
        <v>1.0755900608621E-2</v>
      </c>
      <c r="J716" s="14">
        <v>1.34576574465319E-2</v>
      </c>
      <c r="K716" s="14">
        <v>6.0409832204057698E-3</v>
      </c>
      <c r="L716" s="14">
        <v>0</v>
      </c>
      <c r="M716" s="14"/>
      <c r="N716" s="14">
        <v>9.4445069845352399E-3</v>
      </c>
      <c r="O716" s="14">
        <v>1.4767642031927399E-2</v>
      </c>
      <c r="P716" s="14">
        <v>8.6484635594941892E-3</v>
      </c>
      <c r="Q716" s="14">
        <v>9.1461879326770294E-3</v>
      </c>
      <c r="R716" s="14"/>
      <c r="S716" s="14">
        <v>1.3024884384748E-2</v>
      </c>
      <c r="T716" s="14">
        <v>7.4679933521870799E-3</v>
      </c>
      <c r="U716" s="14">
        <v>0</v>
      </c>
      <c r="V716" s="14">
        <v>2.5322202983725301E-2</v>
      </c>
      <c r="W716" s="14">
        <v>1.32991299252576E-2</v>
      </c>
      <c r="X716" s="14">
        <v>1.0428214857952299E-2</v>
      </c>
      <c r="Y716" s="14">
        <v>0</v>
      </c>
      <c r="Z716" s="14">
        <v>2.2165253990605701E-2</v>
      </c>
      <c r="AA716" s="14">
        <v>1.42359020266371E-2</v>
      </c>
      <c r="AB716" s="14">
        <v>0</v>
      </c>
      <c r="AC716" s="14">
        <v>0</v>
      </c>
      <c r="AD716" s="14">
        <v>3.8338981935264298E-2</v>
      </c>
      <c r="AE716" s="14"/>
      <c r="AF716" s="14">
        <v>1.13611868202765E-2</v>
      </c>
      <c r="AG716" s="14">
        <v>1.3572974271071301E-2</v>
      </c>
      <c r="AH716" s="14">
        <v>0</v>
      </c>
      <c r="AI716" s="14">
        <v>1.13265915968031E-2</v>
      </c>
      <c r="AJ716" s="14">
        <v>2.63905348765337E-2</v>
      </c>
      <c r="AK716" s="14">
        <v>0</v>
      </c>
      <c r="AL716" s="14"/>
      <c r="AM716" s="14">
        <v>9.61520849386935E-3</v>
      </c>
      <c r="AN716" s="14">
        <v>8.0249492888259701E-3</v>
      </c>
      <c r="AO716" s="14">
        <v>1.5271352099055601E-2</v>
      </c>
      <c r="AP716" s="14">
        <v>1.94744993620025E-2</v>
      </c>
      <c r="AQ716" s="14">
        <v>0</v>
      </c>
      <c r="AR716" s="14"/>
      <c r="AS716" s="14">
        <v>1.1829033104959899E-2</v>
      </c>
      <c r="AT716" s="14">
        <v>9.9046490144947905E-3</v>
      </c>
      <c r="AU716" s="14"/>
      <c r="AV716" s="14">
        <v>1.46031607437088E-2</v>
      </c>
      <c r="AW716" s="14">
        <v>1.6231176543117599E-2</v>
      </c>
      <c r="AX716" s="14">
        <v>4.7471531433035102E-3</v>
      </c>
      <c r="AY716" s="14"/>
      <c r="AZ716" s="14">
        <v>0</v>
      </c>
      <c r="BA716" s="14">
        <v>3.4570853877727702E-2</v>
      </c>
      <c r="BB716" s="14">
        <v>1.6101250306264001E-2</v>
      </c>
      <c r="BC716" s="14"/>
      <c r="BD716" s="14">
        <v>1.6136570219126699E-2</v>
      </c>
      <c r="BE716" s="14">
        <v>6.84516695861059E-3</v>
      </c>
      <c r="BF716" s="14"/>
      <c r="BG716" s="14">
        <v>1.7019830780804799E-2</v>
      </c>
      <c r="BH716" s="14">
        <v>9.32660423527569E-3</v>
      </c>
      <c r="BI716" s="14"/>
      <c r="BJ716" s="14">
        <v>3.3166298161034301E-2</v>
      </c>
      <c r="BK716" s="14">
        <v>8.6932732955895507E-3</v>
      </c>
      <c r="BL716" s="14"/>
      <c r="BM716" s="14">
        <v>7.7908419405269503E-3</v>
      </c>
      <c r="BN716" s="14">
        <v>1.09538388692778E-2</v>
      </c>
      <c r="BO716" s="14"/>
      <c r="BP716" s="14">
        <v>9.9748946233237396E-3</v>
      </c>
      <c r="BQ716" s="14">
        <v>1.0885846035756999E-2</v>
      </c>
      <c r="BR716" s="14"/>
      <c r="BS716" s="14">
        <v>1.41502397676948E-2</v>
      </c>
      <c r="BT716" s="14">
        <v>7.2573539165675599E-3</v>
      </c>
      <c r="BU716" s="14"/>
      <c r="BV716" s="14">
        <v>1.9281313066723201E-2</v>
      </c>
      <c r="BW716" s="14">
        <v>1.2346994541616699E-2</v>
      </c>
      <c r="BX716" s="14"/>
      <c r="BY716" s="14">
        <v>2.1605276080727698E-2</v>
      </c>
      <c r="BZ716" s="14">
        <v>9.4385582934197899E-3</v>
      </c>
      <c r="CA716" s="14"/>
      <c r="CB716" s="14">
        <v>0</v>
      </c>
      <c r="CC716" s="14">
        <v>1.4844973300735E-2</v>
      </c>
    </row>
    <row r="717" spans="2:81" x14ac:dyDescent="0.3">
      <c r="B717" t="s">
        <v>106</v>
      </c>
      <c r="C717" s="14">
        <v>1.1972605853648699E-2</v>
      </c>
      <c r="D717" s="14">
        <v>1.36503651584546E-2</v>
      </c>
      <c r="E717" s="14">
        <v>1.0357703876457101E-2</v>
      </c>
      <c r="F717" s="14"/>
      <c r="G717" s="14">
        <v>0</v>
      </c>
      <c r="H717" s="14">
        <v>1.7153769215722901E-2</v>
      </c>
      <c r="I717" s="14">
        <v>7.7874195243020699E-3</v>
      </c>
      <c r="J717" s="14">
        <v>1.7871239282709901E-2</v>
      </c>
      <c r="K717" s="14">
        <v>1.92284380816828E-2</v>
      </c>
      <c r="L717" s="14">
        <v>9.4952057715703593E-3</v>
      </c>
      <c r="M717" s="14"/>
      <c r="N717" s="14">
        <v>1.04900935661682E-2</v>
      </c>
      <c r="O717" s="14">
        <v>7.5005776597236598E-3</v>
      </c>
      <c r="P717" s="14">
        <v>1.79699011917662E-2</v>
      </c>
      <c r="Q717" s="14">
        <v>1.31291468941735E-2</v>
      </c>
      <c r="R717" s="14"/>
      <c r="S717" s="14">
        <v>0</v>
      </c>
      <c r="T717" s="14">
        <v>2.1369030112411501E-2</v>
      </c>
      <c r="U717" s="14">
        <v>1.1713078821834901E-2</v>
      </c>
      <c r="V717" s="14">
        <v>1.1628870001889301E-2</v>
      </c>
      <c r="W717" s="14">
        <v>2.82985360859771E-2</v>
      </c>
      <c r="X717" s="14">
        <v>1.04109937915427E-2</v>
      </c>
      <c r="Y717" s="14">
        <v>1.32584187494928E-2</v>
      </c>
      <c r="Z717" s="14">
        <v>0</v>
      </c>
      <c r="AA717" s="14">
        <v>7.9912235436322698E-3</v>
      </c>
      <c r="AB717" s="14">
        <v>1.11650143464045E-2</v>
      </c>
      <c r="AC717" s="14">
        <v>0</v>
      </c>
      <c r="AD717" s="14">
        <v>4.4623194438816301E-2</v>
      </c>
      <c r="AE717" s="14"/>
      <c r="AF717" s="14">
        <v>1.0688287052320101E-2</v>
      </c>
      <c r="AG717" s="14">
        <v>1.0103929095590601E-2</v>
      </c>
      <c r="AH717" s="14">
        <v>0</v>
      </c>
      <c r="AI717" s="14">
        <v>1.7358139122851501E-2</v>
      </c>
      <c r="AJ717" s="14">
        <v>1.3519930289477599E-2</v>
      </c>
      <c r="AK717" s="14">
        <v>3.4923522443186701E-2</v>
      </c>
      <c r="AL717" s="14"/>
      <c r="AM717" s="14">
        <v>1.19301943377588E-2</v>
      </c>
      <c r="AN717" s="14">
        <v>1.4244603223122701E-2</v>
      </c>
      <c r="AO717" s="14">
        <v>1.1212667938968499E-2</v>
      </c>
      <c r="AP717" s="14">
        <v>7.9406728996287198E-3</v>
      </c>
      <c r="AQ717" s="14">
        <v>0</v>
      </c>
      <c r="AR717" s="14"/>
      <c r="AS717" s="14">
        <v>2.50632155195795E-3</v>
      </c>
      <c r="AT717" s="14">
        <v>1.79261179802538E-2</v>
      </c>
      <c r="AU717" s="14"/>
      <c r="AV717" s="14">
        <v>5.77163980486055E-3</v>
      </c>
      <c r="AW717" s="14">
        <v>1.6865364761908402E-2</v>
      </c>
      <c r="AX717" s="14">
        <v>0</v>
      </c>
      <c r="AY717" s="14"/>
      <c r="AZ717" s="14">
        <v>0</v>
      </c>
      <c r="BA717" s="14">
        <v>0</v>
      </c>
      <c r="BB717" s="14">
        <v>1.7535802194438899E-2</v>
      </c>
      <c r="BC717" s="14"/>
      <c r="BD717" s="14">
        <v>4.8008269030563998E-3</v>
      </c>
      <c r="BE717" s="14">
        <v>1.67772803806359E-2</v>
      </c>
      <c r="BF717" s="14"/>
      <c r="BG717" s="14">
        <v>0</v>
      </c>
      <c r="BH717" s="14">
        <v>1.43504510151021E-2</v>
      </c>
      <c r="BI717" s="14"/>
      <c r="BJ717" s="14">
        <v>0</v>
      </c>
      <c r="BK717" s="14">
        <v>1.34330610037286E-2</v>
      </c>
      <c r="BL717" s="14"/>
      <c r="BM717" s="14">
        <v>0</v>
      </c>
      <c r="BN717" s="14">
        <v>1.3357077714541501E-2</v>
      </c>
      <c r="BO717" s="14"/>
      <c r="BP717" s="14">
        <v>9.5845543584404599E-3</v>
      </c>
      <c r="BQ717" s="14">
        <v>1.28165868023353E-2</v>
      </c>
      <c r="BR717" s="14"/>
      <c r="BS717" s="14">
        <v>0</v>
      </c>
      <c r="BT717" s="14">
        <v>1.1636979265071601E-2</v>
      </c>
      <c r="BU717" s="14"/>
      <c r="BV717" s="14">
        <v>0</v>
      </c>
      <c r="BW717" s="14">
        <v>0</v>
      </c>
      <c r="BX717" s="14"/>
      <c r="BY717" s="14">
        <v>1.9817075703112901E-2</v>
      </c>
      <c r="BZ717" s="14">
        <v>1.12420526118059E-2</v>
      </c>
      <c r="CA717" s="14"/>
      <c r="CB717" s="14">
        <v>5.88632566155159E-3</v>
      </c>
      <c r="CC717" s="14">
        <v>1.53631198600371E-2</v>
      </c>
    </row>
    <row r="718" spans="2:81" x14ac:dyDescent="0.3">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c r="AQ718" s="14"/>
      <c r="AR718" s="14"/>
      <c r="AS718" s="14"/>
      <c r="AT718" s="14"/>
      <c r="AU718" s="14"/>
      <c r="AV718" s="14"/>
      <c r="AW718" s="14"/>
      <c r="AX718" s="14"/>
      <c r="AY718" s="14"/>
      <c r="AZ718" s="14"/>
      <c r="BA718" s="14"/>
      <c r="BB718" s="14"/>
      <c r="BC718" s="14"/>
      <c r="BD718" s="14"/>
      <c r="BE718" s="14"/>
      <c r="BF718" s="14"/>
      <c r="BG718" s="14"/>
      <c r="BH718" s="14"/>
      <c r="BI718" s="14"/>
      <c r="BJ718" s="14"/>
      <c r="BK718" s="14"/>
      <c r="BL718" s="14"/>
      <c r="BM718" s="14"/>
      <c r="BN718" s="14"/>
      <c r="BO718" s="14"/>
      <c r="BP718" s="14"/>
      <c r="BQ718" s="14"/>
      <c r="BR718" s="14"/>
      <c r="BS718" s="14"/>
      <c r="BT718" s="14"/>
      <c r="BU718" s="14"/>
      <c r="BV718" s="14"/>
      <c r="BW718" s="14"/>
      <c r="BX718" s="14"/>
      <c r="BY718" s="14"/>
      <c r="BZ718" s="14"/>
      <c r="CA718" s="14"/>
      <c r="CB718" s="14"/>
      <c r="CC718" s="14"/>
    </row>
    <row r="719" spans="2:81" x14ac:dyDescent="0.3">
      <c r="B719" s="6" t="s">
        <v>394</v>
      </c>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c r="AQ719" s="14"/>
      <c r="AR719" s="14"/>
      <c r="AS719" s="14"/>
      <c r="AT719" s="14"/>
      <c r="AU719" s="14"/>
      <c r="AV719" s="14"/>
      <c r="AW719" s="14"/>
      <c r="AX719" s="14"/>
      <c r="AY719" s="14"/>
      <c r="AZ719" s="14"/>
      <c r="BA719" s="14"/>
      <c r="BB719" s="14"/>
      <c r="BC719" s="14"/>
      <c r="BD719" s="14"/>
      <c r="BE719" s="14"/>
      <c r="BF719" s="14"/>
      <c r="BG719" s="14"/>
      <c r="BH719" s="14"/>
      <c r="BI719" s="14"/>
      <c r="BJ719" s="14"/>
      <c r="BK719" s="14"/>
      <c r="BL719" s="14"/>
      <c r="BM719" s="14"/>
      <c r="BN719" s="14"/>
      <c r="BO719" s="14"/>
      <c r="BP719" s="14"/>
      <c r="BQ719" s="14"/>
      <c r="BR719" s="14"/>
      <c r="BS719" s="14"/>
      <c r="BT719" s="14"/>
      <c r="BU719" s="14"/>
      <c r="BV719" s="14"/>
      <c r="BW719" s="14"/>
      <c r="BX719" s="14"/>
      <c r="BY719" s="14"/>
      <c r="BZ719" s="14"/>
      <c r="CA719" s="14"/>
      <c r="CB719" s="14"/>
      <c r="CC719" s="14"/>
    </row>
    <row r="720" spans="2:81" x14ac:dyDescent="0.3">
      <c r="B720" s="24" t="s">
        <v>97</v>
      </c>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c r="AQ720" s="14"/>
      <c r="AR720" s="14"/>
      <c r="AS720" s="14"/>
      <c r="AT720" s="14"/>
      <c r="AU720" s="14"/>
      <c r="AV720" s="14"/>
      <c r="AW720" s="14"/>
      <c r="AX720" s="14"/>
      <c r="AY720" s="14"/>
      <c r="AZ720" s="14"/>
      <c r="BA720" s="14"/>
      <c r="BB720" s="14"/>
      <c r="BC720" s="14"/>
      <c r="BD720" s="14"/>
      <c r="BE720" s="14"/>
      <c r="BF720" s="14"/>
      <c r="BG720" s="14"/>
      <c r="BH720" s="14"/>
      <c r="BI720" s="14"/>
      <c r="BJ720" s="14"/>
      <c r="BK720" s="14"/>
      <c r="BL720" s="14"/>
      <c r="BM720" s="14"/>
      <c r="BN720" s="14"/>
      <c r="BO720" s="14"/>
      <c r="BP720" s="14"/>
      <c r="BQ720" s="14"/>
      <c r="BR720" s="14"/>
      <c r="BS720" s="14"/>
      <c r="BT720" s="14"/>
      <c r="BU720" s="14"/>
      <c r="BV720" s="14"/>
      <c r="BW720" s="14"/>
      <c r="BX720" s="14"/>
      <c r="BY720" s="14"/>
      <c r="BZ720" s="14"/>
      <c r="CA720" s="14"/>
      <c r="CB720" s="14"/>
      <c r="CC720" s="14"/>
    </row>
    <row r="721" spans="2:81" x14ac:dyDescent="0.3">
      <c r="B721" t="s">
        <v>385</v>
      </c>
      <c r="C721" s="14">
        <v>0.44353711594587603</v>
      </c>
      <c r="D721" s="14">
        <v>0.41795655094685202</v>
      </c>
      <c r="E721" s="14">
        <v>0.46743139233957698</v>
      </c>
      <c r="F721" s="14"/>
      <c r="G721" s="14">
        <v>0.41852500873732401</v>
      </c>
      <c r="H721" s="14">
        <v>0.44080813142824898</v>
      </c>
      <c r="I721" s="14">
        <v>0.45406556187254199</v>
      </c>
      <c r="J721" s="14">
        <v>0.39499735001141101</v>
      </c>
      <c r="K721" s="14">
        <v>0.48593291545063599</v>
      </c>
      <c r="L721" s="14">
        <v>0.46489638736391198</v>
      </c>
      <c r="M721" s="14"/>
      <c r="N721" s="14">
        <v>0.46593409597240298</v>
      </c>
      <c r="O721" s="14">
        <v>0.51513770100798195</v>
      </c>
      <c r="P721" s="14">
        <v>0.39719753354688903</v>
      </c>
      <c r="Q721" s="14">
        <v>0.38520988394501499</v>
      </c>
      <c r="R721" s="14"/>
      <c r="S721" s="14">
        <v>0.50830776606342498</v>
      </c>
      <c r="T721" s="14">
        <v>0.46923826106368699</v>
      </c>
      <c r="U721" s="14">
        <v>0.35292093188506801</v>
      </c>
      <c r="V721" s="14">
        <v>0.345451879992271</v>
      </c>
      <c r="W721" s="14">
        <v>0.492307152921582</v>
      </c>
      <c r="X721" s="14">
        <v>0.45306292122865399</v>
      </c>
      <c r="Y721" s="14">
        <v>0.37811419952946801</v>
      </c>
      <c r="Z721" s="14">
        <v>0.50691636524703598</v>
      </c>
      <c r="AA721" s="14">
        <v>0.50050977244872696</v>
      </c>
      <c r="AB721" s="14">
        <v>0.406500840473347</v>
      </c>
      <c r="AC721" s="14">
        <v>0.52696176517841697</v>
      </c>
      <c r="AD721" s="14">
        <v>0.27989447960670799</v>
      </c>
      <c r="AE721" s="14"/>
      <c r="AF721" s="14">
        <v>0.51080459579872795</v>
      </c>
      <c r="AG721" s="14">
        <v>0.41533798085491003</v>
      </c>
      <c r="AH721" s="14">
        <v>0.56449311602590502</v>
      </c>
      <c r="AI721" s="14">
        <v>0.35710464508116901</v>
      </c>
      <c r="AJ721" s="14">
        <v>0.48965823811411602</v>
      </c>
      <c r="AK721" s="14">
        <v>0.51193623835691604</v>
      </c>
      <c r="AL721" s="14"/>
      <c r="AM721" s="14">
        <v>0.425440307571262</v>
      </c>
      <c r="AN721" s="14">
        <v>0.46053566640737598</v>
      </c>
      <c r="AO721" s="14">
        <v>0.45227826787075998</v>
      </c>
      <c r="AP721" s="14">
        <v>0.461363919688414</v>
      </c>
      <c r="AQ721" s="14">
        <v>0.71353971276193795</v>
      </c>
      <c r="AR721" s="14"/>
      <c r="AS721" s="14">
        <v>0.48355868790404999</v>
      </c>
      <c r="AT721" s="14">
        <v>0.416763711135683</v>
      </c>
      <c r="AU721" s="14"/>
      <c r="AV721" s="14">
        <v>0.45517377254638802</v>
      </c>
      <c r="AW721" s="14">
        <v>0.39313385596813699</v>
      </c>
      <c r="AX721" s="14">
        <v>0.55941358220202997</v>
      </c>
      <c r="AY721" s="14"/>
      <c r="AZ721" s="14">
        <v>0.42347653994835099</v>
      </c>
      <c r="BA721" s="14">
        <v>0.33781620899264803</v>
      </c>
      <c r="BB721" s="14">
        <v>0.47270095590458699</v>
      </c>
      <c r="BC721" s="14"/>
      <c r="BD721" s="14">
        <v>0.43176460125603999</v>
      </c>
      <c r="BE721" s="14">
        <v>0.45121812385222798</v>
      </c>
      <c r="BF721" s="14"/>
      <c r="BG721" s="14">
        <v>0.408375833766015</v>
      </c>
      <c r="BH721" s="14">
        <v>0.44891808953641099</v>
      </c>
      <c r="BI721" s="14"/>
      <c r="BJ721" s="14">
        <v>0.40757986591669099</v>
      </c>
      <c r="BK721" s="14">
        <v>0.44653057749118102</v>
      </c>
      <c r="BL721" s="14"/>
      <c r="BM721" s="14">
        <v>0.46807852145937801</v>
      </c>
      <c r="BN721" s="14">
        <v>0.439215609016536</v>
      </c>
      <c r="BO721" s="14"/>
      <c r="BP721" s="14">
        <v>0.427800966887534</v>
      </c>
      <c r="BQ721" s="14">
        <v>0.44893691817949399</v>
      </c>
      <c r="BR721" s="14"/>
      <c r="BS721" s="14">
        <v>0.49125264612870601</v>
      </c>
      <c r="BT721" s="14">
        <v>0.49573171439154201</v>
      </c>
      <c r="BU721" s="14"/>
      <c r="BV721" s="14">
        <v>0.27819072126534899</v>
      </c>
      <c r="BW721" s="14">
        <v>0.56613033281886305</v>
      </c>
      <c r="BX721" s="14"/>
      <c r="BY721" s="14">
        <v>0.38546852173148</v>
      </c>
      <c r="BZ721" s="14">
        <v>0.45322984335333899</v>
      </c>
      <c r="CA721" s="14"/>
      <c r="CB721" s="14">
        <v>0.465293263543687</v>
      </c>
      <c r="CC721" s="14">
        <v>0.43856693616985498</v>
      </c>
    </row>
    <row r="722" spans="2:81" x14ac:dyDescent="0.3">
      <c r="B722" t="s">
        <v>386</v>
      </c>
      <c r="C722" s="14">
        <v>0.22835462679207799</v>
      </c>
      <c r="D722" s="14">
        <v>0.19124361805987899</v>
      </c>
      <c r="E722" s="14">
        <v>0.26503535263391897</v>
      </c>
      <c r="F722" s="14"/>
      <c r="G722" s="14">
        <v>0.32232454996724502</v>
      </c>
      <c r="H722" s="14">
        <v>0.25478045784738002</v>
      </c>
      <c r="I722" s="14">
        <v>0.18093217189619601</v>
      </c>
      <c r="J722" s="14">
        <v>0.21825639735243599</v>
      </c>
      <c r="K722" s="14">
        <v>0.166848498114962</v>
      </c>
      <c r="L722" s="14">
        <v>0.23239689374696901</v>
      </c>
      <c r="M722" s="14"/>
      <c r="N722" s="14">
        <v>0.222454815889983</v>
      </c>
      <c r="O722" s="14">
        <v>0.183955966422051</v>
      </c>
      <c r="P722" s="14">
        <v>0.25569663949411298</v>
      </c>
      <c r="Q722" s="14">
        <v>0.25658902642005998</v>
      </c>
      <c r="R722" s="14"/>
      <c r="S722" s="14">
        <v>0.19736979379083899</v>
      </c>
      <c r="T722" s="14">
        <v>0.21998198508030001</v>
      </c>
      <c r="U722" s="14">
        <v>0.283873644865695</v>
      </c>
      <c r="V722" s="14">
        <v>0.27513045110008399</v>
      </c>
      <c r="W722" s="14">
        <v>0.16442898967839301</v>
      </c>
      <c r="X722" s="14">
        <v>0.22276988993852501</v>
      </c>
      <c r="Y722" s="14">
        <v>0.264724293577972</v>
      </c>
      <c r="Z722" s="14">
        <v>0.15929957698094599</v>
      </c>
      <c r="AA722" s="14">
        <v>0.220042675161845</v>
      </c>
      <c r="AB722" s="14">
        <v>0.28636051589702699</v>
      </c>
      <c r="AC722" s="14">
        <v>0.185348554284919</v>
      </c>
      <c r="AD722" s="14">
        <v>0.207172392637024</v>
      </c>
      <c r="AE722" s="14"/>
      <c r="AF722" s="14">
        <v>0.220771357990834</v>
      </c>
      <c r="AG722" s="14">
        <v>0.21829251259396701</v>
      </c>
      <c r="AH722" s="14">
        <v>0.18226764073253299</v>
      </c>
      <c r="AI722" s="14">
        <v>0.20952419588480301</v>
      </c>
      <c r="AJ722" s="14">
        <v>0.31567638529408198</v>
      </c>
      <c r="AK722" s="14">
        <v>0.14210033383606599</v>
      </c>
      <c r="AL722" s="14"/>
      <c r="AM722" s="14">
        <v>0.175314065632003</v>
      </c>
      <c r="AN722" s="14">
        <v>0.21186405986244999</v>
      </c>
      <c r="AO722" s="14">
        <v>0.22131978277477701</v>
      </c>
      <c r="AP722" s="14">
        <v>0.29088977535113603</v>
      </c>
      <c r="AQ722" s="14">
        <v>0.13744994596287499</v>
      </c>
      <c r="AR722" s="14"/>
      <c r="AS722" s="14">
        <v>0.25720371894070698</v>
      </c>
      <c r="AT722" s="14">
        <v>0.20818571723857099</v>
      </c>
      <c r="AU722" s="14"/>
      <c r="AV722" s="14">
        <v>0.29038411909420297</v>
      </c>
      <c r="AW722" s="14">
        <v>0.25304712420569903</v>
      </c>
      <c r="AX722" s="14">
        <v>0.20959554866693</v>
      </c>
      <c r="AY722" s="14"/>
      <c r="AZ722" s="14">
        <v>0.28988147620578097</v>
      </c>
      <c r="BA722" s="14">
        <v>0.29786226070391197</v>
      </c>
      <c r="BB722" s="14">
        <v>0.26977288226860402</v>
      </c>
      <c r="BC722" s="14"/>
      <c r="BD722" s="14">
        <v>0.291361642039413</v>
      </c>
      <c r="BE722" s="14">
        <v>0.18719427407445199</v>
      </c>
      <c r="BF722" s="14"/>
      <c r="BG722" s="14">
        <v>0.313313684865211</v>
      </c>
      <c r="BH722" s="14">
        <v>0.21294204796211699</v>
      </c>
      <c r="BI722" s="14"/>
      <c r="BJ722" s="14">
        <v>0.26990706765282901</v>
      </c>
      <c r="BK722" s="14">
        <v>0.22004513883167601</v>
      </c>
      <c r="BL722" s="14"/>
      <c r="BM722" s="14">
        <v>0.40509649371787099</v>
      </c>
      <c r="BN722" s="14">
        <v>0.211141686841091</v>
      </c>
      <c r="BO722" s="14"/>
      <c r="BP722" s="14">
        <v>0.28568049467136503</v>
      </c>
      <c r="BQ722" s="14">
        <v>0.21220077193283801</v>
      </c>
      <c r="BR722" s="14"/>
      <c r="BS722" s="14">
        <v>0.27565407275785198</v>
      </c>
      <c r="BT722" s="14">
        <v>0.229693440894846</v>
      </c>
      <c r="BU722" s="14"/>
      <c r="BV722" s="14">
        <v>0.46630155715171401</v>
      </c>
      <c r="BW722" s="14">
        <v>0.20865363326653999</v>
      </c>
      <c r="BX722" s="14"/>
      <c r="BY722" s="14">
        <v>0.225942987012303</v>
      </c>
      <c r="BZ722" s="14">
        <v>0.22500589979353999</v>
      </c>
      <c r="CA722" s="14"/>
      <c r="CB722" s="14">
        <v>0.25522041815559598</v>
      </c>
      <c r="CC722" s="14">
        <v>0.20585277437324101</v>
      </c>
    </row>
    <row r="723" spans="2:81" x14ac:dyDescent="0.3">
      <c r="B723" t="s">
        <v>387</v>
      </c>
      <c r="C723" s="14">
        <v>6.8808684257250105E-2</v>
      </c>
      <c r="D723" s="14">
        <v>8.4232293558091698E-2</v>
      </c>
      <c r="E723" s="14">
        <v>5.3882609017105301E-2</v>
      </c>
      <c r="F723" s="14"/>
      <c r="G723" s="14">
        <v>6.9091903061854698E-2</v>
      </c>
      <c r="H723" s="14">
        <v>6.4061385763825002E-2</v>
      </c>
      <c r="I723" s="14">
        <v>9.7321172646406995E-2</v>
      </c>
      <c r="J723" s="14">
        <v>4.3896437420187701E-2</v>
      </c>
      <c r="K723" s="14">
        <v>7.1381678024125997E-2</v>
      </c>
      <c r="L723" s="14">
        <v>6.7782916804096302E-2</v>
      </c>
      <c r="M723" s="14"/>
      <c r="N723" s="14">
        <v>7.0083211927335104E-2</v>
      </c>
      <c r="O723" s="14">
        <v>6.10610730306516E-2</v>
      </c>
      <c r="P723" s="14">
        <v>8.66649857035207E-2</v>
      </c>
      <c r="Q723" s="14">
        <v>5.6525787842735403E-2</v>
      </c>
      <c r="R723" s="14"/>
      <c r="S723" s="14">
        <v>7.6409651873515394E-2</v>
      </c>
      <c r="T723" s="14">
        <v>8.23885212965417E-2</v>
      </c>
      <c r="U723" s="14">
        <v>8.7115510517224104E-2</v>
      </c>
      <c r="V723" s="14">
        <v>5.6815042270672002E-2</v>
      </c>
      <c r="W723" s="14">
        <v>6.7669709370381401E-2</v>
      </c>
      <c r="X723" s="14">
        <v>6.1133153697511398E-2</v>
      </c>
      <c r="Y723" s="14">
        <v>7.4291935282350396E-2</v>
      </c>
      <c r="Z723" s="14">
        <v>8.72553762210794E-2</v>
      </c>
      <c r="AA723" s="14">
        <v>4.3059421162043102E-2</v>
      </c>
      <c r="AB723" s="14">
        <v>6.5285080061413606E-2</v>
      </c>
      <c r="AC723" s="14">
        <v>5.3325901600197297E-2</v>
      </c>
      <c r="AD723" s="14">
        <v>7.9204883025636705E-2</v>
      </c>
      <c r="AE723" s="14"/>
      <c r="AF723" s="14">
        <v>6.67206445945219E-2</v>
      </c>
      <c r="AG723" s="14">
        <v>9.9477773638434006E-2</v>
      </c>
      <c r="AH723" s="14">
        <v>6.2226690897901699E-2</v>
      </c>
      <c r="AI723" s="14">
        <v>8.6228841041429805E-2</v>
      </c>
      <c r="AJ723" s="14">
        <v>2.4243586067442799E-2</v>
      </c>
      <c r="AK723" s="14">
        <v>4.2187728591159997E-2</v>
      </c>
      <c r="AL723" s="14"/>
      <c r="AM723" s="14">
        <v>6.9404544318518696E-2</v>
      </c>
      <c r="AN723" s="14">
        <v>6.8289475407153702E-2</v>
      </c>
      <c r="AO723" s="14">
        <v>6.1739913967828103E-2</v>
      </c>
      <c r="AP723" s="14">
        <v>4.79643292907031E-2</v>
      </c>
      <c r="AQ723" s="14">
        <v>0.149010341275186</v>
      </c>
      <c r="AR723" s="14"/>
      <c r="AS723" s="14">
        <v>6.5135604398054006E-2</v>
      </c>
      <c r="AT723" s="14">
        <v>7.2084735739177203E-2</v>
      </c>
      <c r="AU723" s="14"/>
      <c r="AV723" s="14">
        <v>5.3444404285461898E-2</v>
      </c>
      <c r="AW723" s="14">
        <v>0.16174965498052199</v>
      </c>
      <c r="AX723" s="14">
        <v>3.8356702875417599E-2</v>
      </c>
      <c r="AY723" s="14"/>
      <c r="AZ723" s="14">
        <v>9.7817313926327906E-2</v>
      </c>
      <c r="BA723" s="14">
        <v>0.139672275905108</v>
      </c>
      <c r="BB723" s="14">
        <v>5.9473970541631602E-2</v>
      </c>
      <c r="BC723" s="14"/>
      <c r="BD723" s="14">
        <v>4.8239374439778999E-2</v>
      </c>
      <c r="BE723" s="14">
        <v>8.2697509253287699E-2</v>
      </c>
      <c r="BF723" s="14"/>
      <c r="BG723" s="14">
        <v>5.6181008224505398E-2</v>
      </c>
      <c r="BH723" s="14">
        <v>7.1578588038068505E-2</v>
      </c>
      <c r="BI723" s="14"/>
      <c r="BJ723" s="14">
        <v>2.33654140547149E-2</v>
      </c>
      <c r="BK723" s="14">
        <v>7.4999239732604001E-2</v>
      </c>
      <c r="BL723" s="14"/>
      <c r="BM723" s="14">
        <v>2.05145199982175E-2</v>
      </c>
      <c r="BN723" s="14">
        <v>7.2422723235202296E-2</v>
      </c>
      <c r="BO723" s="14"/>
      <c r="BP723" s="14">
        <v>5.4186403199261698E-2</v>
      </c>
      <c r="BQ723" s="14">
        <v>7.1427498239024695E-2</v>
      </c>
      <c r="BR723" s="14"/>
      <c r="BS723" s="14">
        <v>8.0068139086957604E-2</v>
      </c>
      <c r="BT723" s="14">
        <v>4.5502416413511E-2</v>
      </c>
      <c r="BU723" s="14"/>
      <c r="BV723" s="14">
        <v>5.2254766745907198E-2</v>
      </c>
      <c r="BW723" s="14">
        <v>8.9842766727656301E-2</v>
      </c>
      <c r="BX723" s="14"/>
      <c r="BY723" s="14">
        <v>8.9760221318491998E-2</v>
      </c>
      <c r="BZ723" s="14">
        <v>6.7237527241002695E-2</v>
      </c>
      <c r="CA723" s="14"/>
      <c r="CB723" s="14">
        <v>5.70108345144257E-2</v>
      </c>
      <c r="CC723" s="14">
        <v>7.6310798537319799E-2</v>
      </c>
    </row>
    <row r="724" spans="2:81" x14ac:dyDescent="0.3">
      <c r="B724" t="s">
        <v>388</v>
      </c>
      <c r="C724" s="14">
        <v>0.15451777887722701</v>
      </c>
      <c r="D724" s="14">
        <v>0.19875908299172201</v>
      </c>
      <c r="E724" s="14">
        <v>0.111620184115562</v>
      </c>
      <c r="F724" s="14"/>
      <c r="G724" s="14">
        <v>0.15687203369837899</v>
      </c>
      <c r="H724" s="14">
        <v>0.145258037143429</v>
      </c>
      <c r="I724" s="14">
        <v>0.163384747918425</v>
      </c>
      <c r="J724" s="14">
        <v>0.195641659050971</v>
      </c>
      <c r="K724" s="14">
        <v>0.11175019156803501</v>
      </c>
      <c r="L724" s="14">
        <v>0.14851924052836801</v>
      </c>
      <c r="M724" s="14"/>
      <c r="N724" s="14">
        <v>0.15116705544589801</v>
      </c>
      <c r="O724" s="14">
        <v>0.12786598113846701</v>
      </c>
      <c r="P724" s="14">
        <v>0.156106985412931</v>
      </c>
      <c r="Q724" s="14">
        <v>0.18678373812653201</v>
      </c>
      <c r="R724" s="14"/>
      <c r="S724" s="14">
        <v>0.149405938564276</v>
      </c>
      <c r="T724" s="14">
        <v>0.14055843101172699</v>
      </c>
      <c r="U724" s="14">
        <v>0.16332994547452601</v>
      </c>
      <c r="V724" s="14">
        <v>0.17837107630740101</v>
      </c>
      <c r="W724" s="14">
        <v>0.20624889321832701</v>
      </c>
      <c r="X724" s="14">
        <v>0.19020886242715901</v>
      </c>
      <c r="Y724" s="14">
        <v>9.6453101145616699E-2</v>
      </c>
      <c r="Z724" s="14">
        <v>0.19420347402779101</v>
      </c>
      <c r="AA724" s="14">
        <v>0.124244605481949</v>
      </c>
      <c r="AB724" s="14">
        <v>0.13056995947541</v>
      </c>
      <c r="AC724" s="14">
        <v>0.15906864637902801</v>
      </c>
      <c r="AD724" s="14">
        <v>0.193480470411723</v>
      </c>
      <c r="AE724" s="14"/>
      <c r="AF724" s="14">
        <v>0.10879570040426</v>
      </c>
      <c r="AG724" s="14">
        <v>0.20304845996554999</v>
      </c>
      <c r="AH724" s="14">
        <v>0.108696653082132</v>
      </c>
      <c r="AI724" s="14">
        <v>0.240985425448702</v>
      </c>
      <c r="AJ724" s="14">
        <v>4.1294246956315298E-2</v>
      </c>
      <c r="AK724" s="14">
        <v>0.108990445946286</v>
      </c>
      <c r="AL724" s="14"/>
      <c r="AM724" s="14">
        <v>0.209148142542597</v>
      </c>
      <c r="AN724" s="14">
        <v>0.16314933116151401</v>
      </c>
      <c r="AO724" s="14">
        <v>0.138520471260795</v>
      </c>
      <c r="AP724" s="14">
        <v>0.115132320274329</v>
      </c>
      <c r="AQ724" s="14">
        <v>0</v>
      </c>
      <c r="AR724" s="14"/>
      <c r="AS724" s="14">
        <v>0.12807845108440699</v>
      </c>
      <c r="AT724" s="14">
        <v>0.172968791149786</v>
      </c>
      <c r="AU724" s="14"/>
      <c r="AV724" s="14">
        <v>0.15213967850080301</v>
      </c>
      <c r="AW724" s="14">
        <v>6.9589478834440902E-2</v>
      </c>
      <c r="AX724" s="14">
        <v>0.13041870728500199</v>
      </c>
      <c r="AY724" s="14"/>
      <c r="AZ724" s="14">
        <v>0.16624175887673401</v>
      </c>
      <c r="BA724" s="14">
        <v>0.185757604059717</v>
      </c>
      <c r="BB724" s="14">
        <v>0.10226981484757899</v>
      </c>
      <c r="BC724" s="14"/>
      <c r="BD724" s="14">
        <v>0.15271565032126599</v>
      </c>
      <c r="BE724" s="14">
        <v>0.15620236953404901</v>
      </c>
      <c r="BF724" s="14"/>
      <c r="BG724" s="14">
        <v>0.15391118251684299</v>
      </c>
      <c r="BH724" s="14">
        <v>0.15535589988016399</v>
      </c>
      <c r="BI724" s="14"/>
      <c r="BJ724" s="14">
        <v>0.24410246559634699</v>
      </c>
      <c r="BK724" s="14">
        <v>0.15035185490581099</v>
      </c>
      <c r="BL724" s="14"/>
      <c r="BM724" s="14">
        <v>4.9407852780133099E-2</v>
      </c>
      <c r="BN724" s="14">
        <v>0.16616138312666201</v>
      </c>
      <c r="BO724" s="14"/>
      <c r="BP724" s="14">
        <v>0.145095236947545</v>
      </c>
      <c r="BQ724" s="14">
        <v>0.156119929460835</v>
      </c>
      <c r="BR724" s="14"/>
      <c r="BS724" s="14">
        <v>0.113248380743357</v>
      </c>
      <c r="BT724" s="14">
        <v>0.144082389766302</v>
      </c>
      <c r="BU724" s="14"/>
      <c r="BV724" s="14">
        <v>0.15345823094872599</v>
      </c>
      <c r="BW724" s="14">
        <v>9.9117181245996194E-2</v>
      </c>
      <c r="BX724" s="14"/>
      <c r="BY724" s="14">
        <v>0.23640713216814099</v>
      </c>
      <c r="BZ724" s="14">
        <v>0.14405154945266699</v>
      </c>
      <c r="CA724" s="14"/>
      <c r="CB724" s="14">
        <v>0.127146395205046</v>
      </c>
      <c r="CC724" s="14">
        <v>0.167464419060981</v>
      </c>
    </row>
    <row r="725" spans="2:81" x14ac:dyDescent="0.3">
      <c r="B725" t="s">
        <v>106</v>
      </c>
      <c r="C725" s="14">
        <v>0.10478179412756899</v>
      </c>
      <c r="D725" s="14">
        <v>0.10780845444345601</v>
      </c>
      <c r="E725" s="14">
        <v>0.10203046189383599</v>
      </c>
      <c r="F725" s="14"/>
      <c r="G725" s="14">
        <v>3.3186504535198197E-2</v>
      </c>
      <c r="H725" s="14">
        <v>9.5091987817116697E-2</v>
      </c>
      <c r="I725" s="14">
        <v>0.10429634566642999</v>
      </c>
      <c r="J725" s="14">
        <v>0.147208156164995</v>
      </c>
      <c r="K725" s="14">
        <v>0.16408671684224099</v>
      </c>
      <c r="L725" s="14">
        <v>8.6404561556655102E-2</v>
      </c>
      <c r="M725" s="14"/>
      <c r="N725" s="14">
        <v>9.0360820764380803E-2</v>
      </c>
      <c r="O725" s="14">
        <v>0.11197927840084899</v>
      </c>
      <c r="P725" s="14">
        <v>0.10433385584254599</v>
      </c>
      <c r="Q725" s="14">
        <v>0.114891563665658</v>
      </c>
      <c r="R725" s="14"/>
      <c r="S725" s="14">
        <v>6.85068497079451E-2</v>
      </c>
      <c r="T725" s="14">
        <v>8.7832801547743894E-2</v>
      </c>
      <c r="U725" s="14">
        <v>0.11275996725748801</v>
      </c>
      <c r="V725" s="14">
        <v>0.14423155032957199</v>
      </c>
      <c r="W725" s="14">
        <v>6.9345254811317494E-2</v>
      </c>
      <c r="X725" s="14">
        <v>7.2825172708150504E-2</v>
      </c>
      <c r="Y725" s="14">
        <v>0.186416470464593</v>
      </c>
      <c r="Z725" s="14">
        <v>5.23252075231476E-2</v>
      </c>
      <c r="AA725" s="14">
        <v>0.112143525745437</v>
      </c>
      <c r="AB725" s="14">
        <v>0.111283604092802</v>
      </c>
      <c r="AC725" s="14">
        <v>7.5295132557438693E-2</v>
      </c>
      <c r="AD725" s="14">
        <v>0.24024777431890801</v>
      </c>
      <c r="AE725" s="14"/>
      <c r="AF725" s="14">
        <v>9.2907701211655994E-2</v>
      </c>
      <c r="AG725" s="14">
        <v>6.3843272947140206E-2</v>
      </c>
      <c r="AH725" s="14">
        <v>8.23158992615282E-2</v>
      </c>
      <c r="AI725" s="14">
        <v>0.106156892543896</v>
      </c>
      <c r="AJ725" s="14">
        <v>0.12912754356804401</v>
      </c>
      <c r="AK725" s="14">
        <v>0.194785253269572</v>
      </c>
      <c r="AL725" s="14"/>
      <c r="AM725" s="14">
        <v>0.12069293993562</v>
      </c>
      <c r="AN725" s="14">
        <v>9.6161467161506101E-2</v>
      </c>
      <c r="AO725" s="14">
        <v>0.12614156412583999</v>
      </c>
      <c r="AP725" s="14">
        <v>8.4649655395418397E-2</v>
      </c>
      <c r="AQ725" s="14">
        <v>0</v>
      </c>
      <c r="AR725" s="14"/>
      <c r="AS725" s="14">
        <v>6.6023537672781907E-2</v>
      </c>
      <c r="AT725" s="14">
        <v>0.129997044736783</v>
      </c>
      <c r="AU725" s="14"/>
      <c r="AV725" s="14">
        <v>4.8858025573144503E-2</v>
      </c>
      <c r="AW725" s="14">
        <v>0.12247988601120099</v>
      </c>
      <c r="AX725" s="14">
        <v>6.2215458970619898E-2</v>
      </c>
      <c r="AY725" s="14"/>
      <c r="AZ725" s="14">
        <v>2.25829110428056E-2</v>
      </c>
      <c r="BA725" s="14">
        <v>3.8891650338614803E-2</v>
      </c>
      <c r="BB725" s="14">
        <v>9.5782376437598002E-2</v>
      </c>
      <c r="BC725" s="14"/>
      <c r="BD725" s="14">
        <v>7.5918731943502696E-2</v>
      </c>
      <c r="BE725" s="14">
        <v>0.122687723285983</v>
      </c>
      <c r="BF725" s="14"/>
      <c r="BG725" s="14">
        <v>6.8218290627425598E-2</v>
      </c>
      <c r="BH725" s="14">
        <v>0.11120537458323999</v>
      </c>
      <c r="BI725" s="14"/>
      <c r="BJ725" s="14">
        <v>5.5045186779419199E-2</v>
      </c>
      <c r="BK725" s="14">
        <v>0.10807318903872799</v>
      </c>
      <c r="BL725" s="14"/>
      <c r="BM725" s="14">
        <v>5.6902612044400398E-2</v>
      </c>
      <c r="BN725" s="14">
        <v>0.111058597780508</v>
      </c>
      <c r="BO725" s="14"/>
      <c r="BP725" s="14">
        <v>8.7236898294294596E-2</v>
      </c>
      <c r="BQ725" s="14">
        <v>0.111314882187808</v>
      </c>
      <c r="BR725" s="14"/>
      <c r="BS725" s="14">
        <v>3.9776761283126703E-2</v>
      </c>
      <c r="BT725" s="14">
        <v>8.4990038533799397E-2</v>
      </c>
      <c r="BU725" s="14"/>
      <c r="BV725" s="14">
        <v>4.9794723888303902E-2</v>
      </c>
      <c r="BW725" s="14">
        <v>3.62560859409451E-2</v>
      </c>
      <c r="BX725" s="14"/>
      <c r="BY725" s="14">
        <v>6.2421137769583801E-2</v>
      </c>
      <c r="BZ725" s="14">
        <v>0.110475180159452</v>
      </c>
      <c r="CA725" s="14"/>
      <c r="CB725" s="14">
        <v>9.53290885812446E-2</v>
      </c>
      <c r="CC725" s="14">
        <v>0.111805071858603</v>
      </c>
    </row>
    <row r="726" spans="2:81" x14ac:dyDescent="0.3">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c r="AQ726" s="14"/>
      <c r="AR726" s="14"/>
      <c r="AS726" s="14"/>
      <c r="AT726" s="14"/>
      <c r="AU726" s="14"/>
      <c r="AV726" s="14"/>
      <c r="AW726" s="14"/>
      <c r="AX726" s="14"/>
      <c r="AY726" s="14"/>
      <c r="AZ726" s="14"/>
      <c r="BA726" s="14"/>
      <c r="BB726" s="14"/>
      <c r="BC726" s="14"/>
      <c r="BD726" s="14"/>
      <c r="BE726" s="14"/>
      <c r="BF726" s="14"/>
      <c r="BG726" s="14"/>
      <c r="BH726" s="14"/>
      <c r="BI726" s="14"/>
      <c r="BJ726" s="14"/>
      <c r="BK726" s="14"/>
      <c r="BL726" s="14"/>
      <c r="BM726" s="14"/>
      <c r="BN726" s="14"/>
      <c r="BO726" s="14"/>
      <c r="BP726" s="14"/>
      <c r="BQ726" s="14"/>
      <c r="BR726" s="14"/>
      <c r="BS726" s="14"/>
      <c r="BT726" s="14"/>
      <c r="BU726" s="14"/>
      <c r="BV726" s="14"/>
      <c r="BW726" s="14"/>
      <c r="BX726" s="14"/>
      <c r="BY726" s="14"/>
      <c r="BZ726" s="14"/>
      <c r="CA726" s="14"/>
      <c r="CB726" s="14"/>
      <c r="CC726" s="14"/>
    </row>
    <row r="727" spans="2:81" x14ac:dyDescent="0.3">
      <c r="B727" s="6" t="s">
        <v>395</v>
      </c>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c r="AQ727" s="14"/>
      <c r="AR727" s="14"/>
      <c r="AS727" s="14"/>
      <c r="AT727" s="14"/>
      <c r="AU727" s="14"/>
      <c r="AV727" s="14"/>
      <c r="AW727" s="14"/>
      <c r="AX727" s="14"/>
      <c r="AY727" s="14"/>
      <c r="AZ727" s="14"/>
      <c r="BA727" s="14"/>
      <c r="BB727" s="14"/>
      <c r="BC727" s="14"/>
      <c r="BD727" s="14"/>
      <c r="BE727" s="14"/>
      <c r="BF727" s="14"/>
      <c r="BG727" s="14"/>
      <c r="BH727" s="14"/>
      <c r="BI727" s="14"/>
      <c r="BJ727" s="14"/>
      <c r="BK727" s="14"/>
      <c r="BL727" s="14"/>
      <c r="BM727" s="14"/>
      <c r="BN727" s="14"/>
      <c r="BO727" s="14"/>
      <c r="BP727" s="14"/>
      <c r="BQ727" s="14"/>
      <c r="BR727" s="14"/>
      <c r="BS727" s="14"/>
      <c r="BT727" s="14"/>
      <c r="BU727" s="14"/>
      <c r="BV727" s="14"/>
      <c r="BW727" s="14"/>
      <c r="BX727" s="14"/>
      <c r="BY727" s="14"/>
      <c r="BZ727" s="14"/>
      <c r="CA727" s="14"/>
      <c r="CB727" s="14"/>
      <c r="CC727" s="14"/>
    </row>
    <row r="728" spans="2:81" x14ac:dyDescent="0.3">
      <c r="B728" s="24" t="s">
        <v>97</v>
      </c>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c r="AR728" s="14"/>
      <c r="AS728" s="14"/>
      <c r="AT728" s="14"/>
      <c r="AU728" s="14"/>
      <c r="AV728" s="14"/>
      <c r="AW728" s="14"/>
      <c r="AX728" s="14"/>
      <c r="AY728" s="14"/>
      <c r="AZ728" s="14"/>
      <c r="BA728" s="14"/>
      <c r="BB728" s="14"/>
      <c r="BC728" s="14"/>
      <c r="BD728" s="14"/>
      <c r="BE728" s="14"/>
      <c r="BF728" s="14"/>
      <c r="BG728" s="14"/>
      <c r="BH728" s="14"/>
      <c r="BI728" s="14"/>
      <c r="BJ728" s="14"/>
      <c r="BK728" s="14"/>
      <c r="BL728" s="14"/>
      <c r="BM728" s="14"/>
      <c r="BN728" s="14"/>
      <c r="BO728" s="14"/>
      <c r="BP728" s="14"/>
      <c r="BQ728" s="14"/>
      <c r="BR728" s="14"/>
      <c r="BS728" s="14"/>
      <c r="BT728" s="14"/>
      <c r="BU728" s="14"/>
      <c r="BV728" s="14"/>
      <c r="BW728" s="14"/>
      <c r="BX728" s="14"/>
      <c r="BY728" s="14"/>
      <c r="BZ728" s="14"/>
      <c r="CA728" s="14"/>
      <c r="CB728" s="14"/>
      <c r="CC728" s="14"/>
    </row>
    <row r="729" spans="2:81" x14ac:dyDescent="0.3">
      <c r="B729" t="s">
        <v>385</v>
      </c>
      <c r="C729" s="14">
        <v>0.88934597417737804</v>
      </c>
      <c r="D729" s="14">
        <v>0.88700632540603297</v>
      </c>
      <c r="E729" s="14">
        <v>0.89141505835039803</v>
      </c>
      <c r="F729" s="14"/>
      <c r="G729" s="14">
        <v>0.80369077693467095</v>
      </c>
      <c r="H729" s="14">
        <v>0.82378337858760697</v>
      </c>
      <c r="I729" s="14">
        <v>0.89627595173641195</v>
      </c>
      <c r="J729" s="14">
        <v>0.93095555689280296</v>
      </c>
      <c r="K729" s="14">
        <v>0.91770442149516795</v>
      </c>
      <c r="L729" s="14">
        <v>0.94118998298239098</v>
      </c>
      <c r="M729" s="14"/>
      <c r="N729" s="14">
        <v>0.89901713051940002</v>
      </c>
      <c r="O729" s="14">
        <v>0.88318316533469399</v>
      </c>
      <c r="P729" s="14">
        <v>0.89359792241420699</v>
      </c>
      <c r="Q729" s="14">
        <v>0.88421234172115803</v>
      </c>
      <c r="R729" s="14"/>
      <c r="S729" s="14">
        <v>0.83972957082629696</v>
      </c>
      <c r="T729" s="14">
        <v>0.94121594271922604</v>
      </c>
      <c r="U729" s="14">
        <v>0.89804118008558298</v>
      </c>
      <c r="V729" s="14">
        <v>0.81998016205470303</v>
      </c>
      <c r="W729" s="14">
        <v>0.90674660816714303</v>
      </c>
      <c r="X729" s="14">
        <v>0.89428836218140695</v>
      </c>
      <c r="Y729" s="14">
        <v>0.90261927552966403</v>
      </c>
      <c r="Z729" s="14">
        <v>0.93888845888251105</v>
      </c>
      <c r="AA729" s="14">
        <v>0.89288006891819105</v>
      </c>
      <c r="AB729" s="14">
        <v>0.88705738234451503</v>
      </c>
      <c r="AC729" s="14">
        <v>0.89125687232981499</v>
      </c>
      <c r="AD729" s="14">
        <v>0.915386434297072</v>
      </c>
      <c r="AE729" s="14"/>
      <c r="AF729" s="14">
        <v>0.85096805295667499</v>
      </c>
      <c r="AG729" s="14">
        <v>0.91088436804780004</v>
      </c>
      <c r="AH729" s="14">
        <v>0.92907035788931203</v>
      </c>
      <c r="AI729" s="14">
        <v>0.90929054311873803</v>
      </c>
      <c r="AJ729" s="14">
        <v>0.818856323599367</v>
      </c>
      <c r="AK729" s="14">
        <v>0.91596543608238801</v>
      </c>
      <c r="AL729" s="14"/>
      <c r="AM729" s="14">
        <v>0.91359430726304003</v>
      </c>
      <c r="AN729" s="14">
        <v>0.87523843693224901</v>
      </c>
      <c r="AO729" s="14">
        <v>0.91219112331323005</v>
      </c>
      <c r="AP729" s="14">
        <v>0.84037768277309499</v>
      </c>
      <c r="AQ729" s="14">
        <v>0.83973058245624199</v>
      </c>
      <c r="AR729" s="14"/>
      <c r="AS729" s="14">
        <v>0.84811731346143104</v>
      </c>
      <c r="AT729" s="14">
        <v>0.91586638393867204</v>
      </c>
      <c r="AU729" s="14"/>
      <c r="AV729" s="14">
        <v>0.84188397537099402</v>
      </c>
      <c r="AW729" s="14">
        <v>0.74425187683261096</v>
      </c>
      <c r="AX729" s="14">
        <v>0.903014760757339</v>
      </c>
      <c r="AY729" s="14"/>
      <c r="AZ729" s="14">
        <v>0.93938220730767397</v>
      </c>
      <c r="BA729" s="14">
        <v>0.62593427526616696</v>
      </c>
      <c r="BB729" s="14">
        <v>0.86562955208987602</v>
      </c>
      <c r="BC729" s="14"/>
      <c r="BD729" s="14">
        <v>0.85505766799548999</v>
      </c>
      <c r="BE729" s="14">
        <v>0.91178825753305803</v>
      </c>
      <c r="BF729" s="14"/>
      <c r="BG729" s="14">
        <v>0.78197236526339997</v>
      </c>
      <c r="BH729" s="14">
        <v>0.90965453646774996</v>
      </c>
      <c r="BI729" s="14"/>
      <c r="BJ729" s="14">
        <v>0.753865486654131</v>
      </c>
      <c r="BK729" s="14">
        <v>0.90134346413192501</v>
      </c>
      <c r="BL729" s="14"/>
      <c r="BM729" s="14">
        <v>0.81350960618497603</v>
      </c>
      <c r="BN729" s="14">
        <v>0.89870638497827704</v>
      </c>
      <c r="BO729" s="14"/>
      <c r="BP729" s="14">
        <v>0.91987306369493504</v>
      </c>
      <c r="BQ729" s="14">
        <v>0.88056922760865097</v>
      </c>
      <c r="BR729" s="14"/>
      <c r="BS729" s="14">
        <v>0.80427739947818899</v>
      </c>
      <c r="BT729" s="14">
        <v>0.89525059930247397</v>
      </c>
      <c r="BU729" s="14"/>
      <c r="BV729" s="14">
        <v>0.79610933141394402</v>
      </c>
      <c r="BW729" s="14">
        <v>0.807147954795713</v>
      </c>
      <c r="BX729" s="14"/>
      <c r="BY729" s="14">
        <v>0.85849696225995498</v>
      </c>
      <c r="BZ729" s="14">
        <v>0.89356622924624496</v>
      </c>
      <c r="CA729" s="14"/>
      <c r="CB729" s="14">
        <v>0.93106359723353604</v>
      </c>
      <c r="CC729" s="14">
        <v>0.87149694298275704</v>
      </c>
    </row>
    <row r="730" spans="2:81" x14ac:dyDescent="0.3">
      <c r="B730" t="s">
        <v>386</v>
      </c>
      <c r="C730" s="14">
        <v>6.5172648427485103E-2</v>
      </c>
      <c r="D730" s="14">
        <v>6.1266309832197101E-2</v>
      </c>
      <c r="E730" s="14">
        <v>6.9113774729292698E-2</v>
      </c>
      <c r="F730" s="14"/>
      <c r="G730" s="14">
        <v>0.11413306260494201</v>
      </c>
      <c r="H730" s="14">
        <v>0.110205303027701</v>
      </c>
      <c r="I730" s="14">
        <v>6.67155264735452E-2</v>
      </c>
      <c r="J730" s="14">
        <v>3.3838437884817503E-2</v>
      </c>
      <c r="K730" s="14">
        <v>3.7716694319344102E-2</v>
      </c>
      <c r="L730" s="14">
        <v>3.8645477808676998E-2</v>
      </c>
      <c r="M730" s="14"/>
      <c r="N730" s="14">
        <v>7.7069089465856597E-2</v>
      </c>
      <c r="O730" s="14">
        <v>6.7358431961824394E-2</v>
      </c>
      <c r="P730" s="14">
        <v>5.7867645844192503E-2</v>
      </c>
      <c r="Q730" s="14">
        <v>5.7556264065407203E-2</v>
      </c>
      <c r="R730" s="14"/>
      <c r="S730" s="14">
        <v>0.115565865709103</v>
      </c>
      <c r="T730" s="14">
        <v>3.61749851979093E-2</v>
      </c>
      <c r="U730" s="14">
        <v>6.3488470284995199E-2</v>
      </c>
      <c r="V730" s="14">
        <v>8.8533081848857997E-2</v>
      </c>
      <c r="W730" s="14">
        <v>7.9886133083617597E-2</v>
      </c>
      <c r="X730" s="14">
        <v>4.1703829211371099E-2</v>
      </c>
      <c r="Y730" s="14">
        <v>3.6904365292782397E-2</v>
      </c>
      <c r="Z730" s="14">
        <v>1.7191084701855899E-2</v>
      </c>
      <c r="AA730" s="14">
        <v>5.9609661588322302E-2</v>
      </c>
      <c r="AB730" s="14">
        <v>7.7086062520329707E-2</v>
      </c>
      <c r="AC730" s="14">
        <v>7.1213302930213898E-2</v>
      </c>
      <c r="AD730" s="14">
        <v>3.9990371264111403E-2</v>
      </c>
      <c r="AE730" s="14"/>
      <c r="AF730" s="14">
        <v>9.324521535501E-2</v>
      </c>
      <c r="AG730" s="14">
        <v>5.9649718764775102E-2</v>
      </c>
      <c r="AH730" s="14">
        <v>6.0306098593239002E-2</v>
      </c>
      <c r="AI730" s="14">
        <v>5.7100590589826E-2</v>
      </c>
      <c r="AJ730" s="14">
        <v>6.9607513327895304E-2</v>
      </c>
      <c r="AK730" s="14">
        <v>3.9302165151177099E-2</v>
      </c>
      <c r="AL730" s="14"/>
      <c r="AM730" s="14">
        <v>5.68514496706337E-2</v>
      </c>
      <c r="AN730" s="14">
        <v>6.1024187268348101E-2</v>
      </c>
      <c r="AO730" s="14">
        <v>5.6692243369349797E-2</v>
      </c>
      <c r="AP730" s="14">
        <v>8.2814795490563697E-2</v>
      </c>
      <c r="AQ730" s="14">
        <v>0.16026941754375801</v>
      </c>
      <c r="AR730" s="14"/>
      <c r="AS730" s="14">
        <v>9.10540805012552E-2</v>
      </c>
      <c r="AT730" s="14">
        <v>4.8709640432470197E-2</v>
      </c>
      <c r="AU730" s="14"/>
      <c r="AV730" s="14">
        <v>0.115758621913777</v>
      </c>
      <c r="AW730" s="14">
        <v>0.14174801335612899</v>
      </c>
      <c r="AX730" s="14">
        <v>4.7821919161716603E-2</v>
      </c>
      <c r="AY730" s="14"/>
      <c r="AZ730" s="14">
        <v>6.0617792692325402E-2</v>
      </c>
      <c r="BA730" s="14">
        <v>0.29914977556744898</v>
      </c>
      <c r="BB730" s="14">
        <v>5.8327163894903597E-2</v>
      </c>
      <c r="BC730" s="14"/>
      <c r="BD730" s="14">
        <v>8.5839533138765606E-2</v>
      </c>
      <c r="BE730" s="14">
        <v>5.1641021625297198E-2</v>
      </c>
      <c r="BF730" s="14"/>
      <c r="BG730" s="14">
        <v>0.117206932299126</v>
      </c>
      <c r="BH730" s="14">
        <v>5.5384771991688501E-2</v>
      </c>
      <c r="BI730" s="14"/>
      <c r="BJ730" s="14">
        <v>0.12954774463759999</v>
      </c>
      <c r="BK730" s="14">
        <v>5.9573634387697402E-2</v>
      </c>
      <c r="BL730" s="14"/>
      <c r="BM730" s="14">
        <v>9.6428191119284801E-2</v>
      </c>
      <c r="BN730" s="14">
        <v>6.0770852034410697E-2</v>
      </c>
      <c r="BO730" s="14"/>
      <c r="BP730" s="14">
        <v>6.2323264944937798E-2</v>
      </c>
      <c r="BQ730" s="14">
        <v>6.7185340132034699E-2</v>
      </c>
      <c r="BR730" s="14"/>
      <c r="BS730" s="14">
        <v>0.123659039028574</v>
      </c>
      <c r="BT730" s="14">
        <v>5.9991240891266701E-2</v>
      </c>
      <c r="BU730" s="14"/>
      <c r="BV730" s="14">
        <v>0.14788468129076601</v>
      </c>
      <c r="BW730" s="14">
        <v>0.115145269839923</v>
      </c>
      <c r="BX730" s="14"/>
      <c r="BY730" s="14">
        <v>0.12111135173637599</v>
      </c>
      <c r="BZ730" s="14">
        <v>5.9754616629866801E-2</v>
      </c>
      <c r="CA730" s="14"/>
      <c r="CB730" s="14">
        <v>4.3481237805762497E-2</v>
      </c>
      <c r="CC730" s="14">
        <v>7.4678756626538403E-2</v>
      </c>
    </row>
    <row r="731" spans="2:81" x14ac:dyDescent="0.3">
      <c r="B731" t="s">
        <v>387</v>
      </c>
      <c r="C731" s="14">
        <v>1.40141748256443E-2</v>
      </c>
      <c r="D731" s="14">
        <v>1.8192151466353799E-2</v>
      </c>
      <c r="E731" s="14">
        <v>9.9619678958454798E-3</v>
      </c>
      <c r="F731" s="14"/>
      <c r="G731" s="14">
        <v>3.6742480429541202E-2</v>
      </c>
      <c r="H731" s="14">
        <v>1.7262680838365799E-2</v>
      </c>
      <c r="I731" s="14">
        <v>5.5184248435882497E-3</v>
      </c>
      <c r="J731" s="14">
        <v>6.18689567681461E-3</v>
      </c>
      <c r="K731" s="14">
        <v>1.2791032635263501E-2</v>
      </c>
      <c r="L731" s="14">
        <v>1.0306969377210399E-2</v>
      </c>
      <c r="M731" s="14"/>
      <c r="N731" s="14">
        <v>3.7879523394910601E-3</v>
      </c>
      <c r="O731" s="14">
        <v>7.0296555927475803E-3</v>
      </c>
      <c r="P731" s="14">
        <v>2.2494547386881301E-2</v>
      </c>
      <c r="Q731" s="14">
        <v>2.0661590029583701E-2</v>
      </c>
      <c r="R731" s="14"/>
      <c r="S731" s="14">
        <v>1.3520816295580501E-2</v>
      </c>
      <c r="T731" s="14">
        <v>8.4089132298460403E-3</v>
      </c>
      <c r="U731" s="14">
        <v>0</v>
      </c>
      <c r="V731" s="14">
        <v>3.4740323663082599E-2</v>
      </c>
      <c r="W731" s="14">
        <v>1.33672587492397E-2</v>
      </c>
      <c r="X731" s="14">
        <v>2.2725881484393601E-2</v>
      </c>
      <c r="Y731" s="14">
        <v>2.2427690799500799E-2</v>
      </c>
      <c r="Z731" s="14">
        <v>0</v>
      </c>
      <c r="AA731" s="14">
        <v>0</v>
      </c>
      <c r="AB731" s="14">
        <v>2.4855849139705899E-2</v>
      </c>
      <c r="AC731" s="14">
        <v>1.7520118164515E-2</v>
      </c>
      <c r="AD731" s="14">
        <v>0</v>
      </c>
      <c r="AE731" s="14"/>
      <c r="AF731" s="14">
        <v>1.8104637210134999E-2</v>
      </c>
      <c r="AG731" s="14">
        <v>2.0045453920551199E-2</v>
      </c>
      <c r="AH731" s="14">
        <v>0</v>
      </c>
      <c r="AI731" s="14">
        <v>5.3745309187365302E-3</v>
      </c>
      <c r="AJ731" s="14">
        <v>3.02947770682345E-2</v>
      </c>
      <c r="AK731" s="14">
        <v>0</v>
      </c>
      <c r="AL731" s="14"/>
      <c r="AM731" s="14">
        <v>9.0663159024049304E-3</v>
      </c>
      <c r="AN731" s="14">
        <v>1.2384369854211E-2</v>
      </c>
      <c r="AO731" s="14">
        <v>1.28953465305297E-2</v>
      </c>
      <c r="AP731" s="14">
        <v>2.88566462516954E-2</v>
      </c>
      <c r="AQ731" s="14">
        <v>0</v>
      </c>
      <c r="AR731" s="14"/>
      <c r="AS731" s="14">
        <v>2.6650926158248399E-2</v>
      </c>
      <c r="AT731" s="14">
        <v>6.5183056860595202E-3</v>
      </c>
      <c r="AU731" s="14"/>
      <c r="AV731" s="14">
        <v>1.7311951500221402E-2</v>
      </c>
      <c r="AW731" s="14">
        <v>8.1579971609560806E-2</v>
      </c>
      <c r="AX731" s="14">
        <v>1.60034241330087E-2</v>
      </c>
      <c r="AY731" s="14"/>
      <c r="AZ731" s="14">
        <v>0</v>
      </c>
      <c r="BA731" s="14">
        <v>2.0677990659346401E-2</v>
      </c>
      <c r="BB731" s="14">
        <v>5.1811967788123699E-2</v>
      </c>
      <c r="BC731" s="14"/>
      <c r="BD731" s="14">
        <v>2.9760037479558601E-2</v>
      </c>
      <c r="BE731" s="14">
        <v>3.5923134824977802E-3</v>
      </c>
      <c r="BF731" s="14"/>
      <c r="BG731" s="14">
        <v>5.5656143453896002E-2</v>
      </c>
      <c r="BH731" s="14">
        <v>6.0032916872794001E-3</v>
      </c>
      <c r="BI731" s="14"/>
      <c r="BJ731" s="14">
        <v>7.4170692749128797E-2</v>
      </c>
      <c r="BK731" s="14">
        <v>8.7307032909994496E-3</v>
      </c>
      <c r="BL731" s="14"/>
      <c r="BM731" s="14">
        <v>3.19701157463885E-2</v>
      </c>
      <c r="BN731" s="14">
        <v>1.2353692630116901E-2</v>
      </c>
      <c r="BO731" s="14"/>
      <c r="BP731" s="14">
        <v>8.7457901794168492E-3</v>
      </c>
      <c r="BQ731" s="14">
        <v>1.5631077962484901E-2</v>
      </c>
      <c r="BR731" s="14"/>
      <c r="BS731" s="14">
        <v>4.32929170379883E-2</v>
      </c>
      <c r="BT731" s="14">
        <v>1.14769024423338E-2</v>
      </c>
      <c r="BU731" s="14"/>
      <c r="BV731" s="14">
        <v>1.8095772900474899E-2</v>
      </c>
      <c r="BW731" s="14">
        <v>5.21481072153296E-2</v>
      </c>
      <c r="BX731" s="14"/>
      <c r="BY731" s="14">
        <v>1.0923717831278899E-2</v>
      </c>
      <c r="BZ731" s="14">
        <v>1.3523485608287601E-2</v>
      </c>
      <c r="CA731" s="14"/>
      <c r="CB731" s="14">
        <v>8.8570215516082709E-3</v>
      </c>
      <c r="CC731" s="14">
        <v>1.4028699916675E-2</v>
      </c>
    </row>
    <row r="732" spans="2:81" x14ac:dyDescent="0.3">
      <c r="B732" t="s">
        <v>388</v>
      </c>
      <c r="C732" s="14">
        <v>8.1859448773408793E-3</v>
      </c>
      <c r="D732" s="14">
        <v>5.94377303929887E-3</v>
      </c>
      <c r="E732" s="14">
        <v>1.03911973191275E-2</v>
      </c>
      <c r="F732" s="14"/>
      <c r="G732" s="14">
        <v>1.24860164628804E-2</v>
      </c>
      <c r="H732" s="14">
        <v>1.54909446899218E-2</v>
      </c>
      <c r="I732" s="14">
        <v>1.6933180584660701E-2</v>
      </c>
      <c r="J732" s="14">
        <v>5.4363436192311496E-3</v>
      </c>
      <c r="K732" s="14">
        <v>0</v>
      </c>
      <c r="L732" s="14">
        <v>0</v>
      </c>
      <c r="M732" s="14"/>
      <c r="N732" s="14">
        <v>9.9784142289188298E-3</v>
      </c>
      <c r="O732" s="14">
        <v>1.41936750167336E-2</v>
      </c>
      <c r="P732" s="14">
        <v>8.37519884992078E-3</v>
      </c>
      <c r="Q732" s="14">
        <v>0</v>
      </c>
      <c r="R732" s="14"/>
      <c r="S732" s="14">
        <v>1.8903124100493201E-2</v>
      </c>
      <c r="T732" s="14">
        <v>0</v>
      </c>
      <c r="U732" s="14">
        <v>1.20951948880166E-2</v>
      </c>
      <c r="V732" s="14">
        <v>1.11092496043274E-2</v>
      </c>
      <c r="W732" s="14">
        <v>0</v>
      </c>
      <c r="X732" s="14">
        <v>1.04109937915427E-2</v>
      </c>
      <c r="Y732" s="14">
        <v>1.15318308790668E-2</v>
      </c>
      <c r="Z732" s="14">
        <v>0</v>
      </c>
      <c r="AA732" s="14">
        <v>6.51010166632941E-3</v>
      </c>
      <c r="AB732" s="14">
        <v>1.10007059954489E-2</v>
      </c>
      <c r="AC732" s="14">
        <v>0</v>
      </c>
      <c r="AD732" s="14">
        <v>0</v>
      </c>
      <c r="AE732" s="14"/>
      <c r="AF732" s="14">
        <v>1.02114838750845E-2</v>
      </c>
      <c r="AG732" s="14">
        <v>4.7150991396956504E-3</v>
      </c>
      <c r="AH732" s="14">
        <v>1.0623543517449201E-2</v>
      </c>
      <c r="AI732" s="14">
        <v>1.01427217622003E-2</v>
      </c>
      <c r="AJ732" s="14">
        <v>2.7270859948434201E-2</v>
      </c>
      <c r="AK732" s="14">
        <v>0</v>
      </c>
      <c r="AL732" s="14"/>
      <c r="AM732" s="14">
        <v>0</v>
      </c>
      <c r="AN732" s="14">
        <v>1.19672456418153E-2</v>
      </c>
      <c r="AO732" s="14">
        <v>7.4790023748354398E-3</v>
      </c>
      <c r="AP732" s="14">
        <v>2.0065677543218901E-2</v>
      </c>
      <c r="AQ732" s="14">
        <v>0</v>
      </c>
      <c r="AR732" s="14"/>
      <c r="AS732" s="14">
        <v>1.7040953779104199E-2</v>
      </c>
      <c r="AT732" s="14">
        <v>1.5265045627351199E-3</v>
      </c>
      <c r="AU732" s="14"/>
      <c r="AV732" s="14">
        <v>2.5045451215007501E-2</v>
      </c>
      <c r="AW732" s="14">
        <v>1.7377876795397599E-2</v>
      </c>
      <c r="AX732" s="14">
        <v>4.9842141342353102E-3</v>
      </c>
      <c r="AY732" s="14"/>
      <c r="AZ732" s="14">
        <v>0</v>
      </c>
      <c r="BA732" s="14">
        <v>5.4237958507037699E-2</v>
      </c>
      <c r="BB732" s="14">
        <v>1.6593872429917798E-2</v>
      </c>
      <c r="BC732" s="14"/>
      <c r="BD732" s="14">
        <v>1.0907634689299599E-2</v>
      </c>
      <c r="BE732" s="14">
        <v>6.4026704426194299E-3</v>
      </c>
      <c r="BF732" s="14"/>
      <c r="BG732" s="14">
        <v>2.2436102813256999E-2</v>
      </c>
      <c r="BH732" s="14">
        <v>5.4603751202898501E-3</v>
      </c>
      <c r="BI732" s="14"/>
      <c r="BJ732" s="14">
        <v>1.0624038853690201E-2</v>
      </c>
      <c r="BK732" s="14">
        <v>7.2284391578710501E-3</v>
      </c>
      <c r="BL732" s="14"/>
      <c r="BM732" s="14">
        <v>1.85742599278211E-2</v>
      </c>
      <c r="BN732" s="14">
        <v>7.2262978423025901E-3</v>
      </c>
      <c r="BO732" s="14"/>
      <c r="BP732" s="14">
        <v>0</v>
      </c>
      <c r="BQ732" s="14">
        <v>1.0429709878553401E-2</v>
      </c>
      <c r="BR732" s="14"/>
      <c r="BS732" s="14">
        <v>1.3752915422789599E-2</v>
      </c>
      <c r="BT732" s="14">
        <v>1.5311155339627401E-2</v>
      </c>
      <c r="BU732" s="14"/>
      <c r="BV732" s="14">
        <v>1.8652161661389902E-2</v>
      </c>
      <c r="BW732" s="14">
        <v>1.20311426325217E-2</v>
      </c>
      <c r="BX732" s="14"/>
      <c r="BY732" s="14">
        <v>0</v>
      </c>
      <c r="BZ732" s="14">
        <v>9.1616880648988704E-3</v>
      </c>
      <c r="CA732" s="14"/>
      <c r="CB732" s="14">
        <v>2.52962770061895E-3</v>
      </c>
      <c r="CC732" s="14">
        <v>1.12769710444524E-2</v>
      </c>
    </row>
    <row r="733" spans="2:81" x14ac:dyDescent="0.3">
      <c r="B733" t="s">
        <v>106</v>
      </c>
      <c r="C733" s="14">
        <v>2.3281257692152099E-2</v>
      </c>
      <c r="D733" s="14">
        <v>2.7591440256117299E-2</v>
      </c>
      <c r="E733" s="14">
        <v>1.9118001705336101E-2</v>
      </c>
      <c r="F733" s="14"/>
      <c r="G733" s="14">
        <v>3.2947663567965697E-2</v>
      </c>
      <c r="H733" s="14">
        <v>3.3257692856404099E-2</v>
      </c>
      <c r="I733" s="14">
        <v>1.4556916361794001E-2</v>
      </c>
      <c r="J733" s="14">
        <v>2.35827659263343E-2</v>
      </c>
      <c r="K733" s="14">
        <v>3.1787851550224698E-2</v>
      </c>
      <c r="L733" s="14">
        <v>9.8575698317214105E-3</v>
      </c>
      <c r="M733" s="14"/>
      <c r="N733" s="14">
        <v>1.0147413446333801E-2</v>
      </c>
      <c r="O733" s="14">
        <v>2.82350720940007E-2</v>
      </c>
      <c r="P733" s="14">
        <v>1.7664685504798001E-2</v>
      </c>
      <c r="Q733" s="14">
        <v>3.7569804183851099E-2</v>
      </c>
      <c r="R733" s="14"/>
      <c r="S733" s="14">
        <v>1.22806230685268E-2</v>
      </c>
      <c r="T733" s="14">
        <v>1.4200158853019E-2</v>
      </c>
      <c r="U733" s="14">
        <v>2.6375154741405501E-2</v>
      </c>
      <c r="V733" s="14">
        <v>4.5637182829028601E-2</v>
      </c>
      <c r="W733" s="14">
        <v>0</v>
      </c>
      <c r="X733" s="14">
        <v>3.08709333312857E-2</v>
      </c>
      <c r="Y733" s="14">
        <v>2.6516837498985601E-2</v>
      </c>
      <c r="Z733" s="14">
        <v>4.3920456415633101E-2</v>
      </c>
      <c r="AA733" s="14">
        <v>4.1000167827157097E-2</v>
      </c>
      <c r="AB733" s="14">
        <v>0</v>
      </c>
      <c r="AC733" s="14">
        <v>2.00097065754558E-2</v>
      </c>
      <c r="AD733" s="14">
        <v>4.4623194438816301E-2</v>
      </c>
      <c r="AE733" s="14"/>
      <c r="AF733" s="14">
        <v>2.7470610603095202E-2</v>
      </c>
      <c r="AG733" s="14">
        <v>4.7053601271780697E-3</v>
      </c>
      <c r="AH733" s="14">
        <v>0</v>
      </c>
      <c r="AI733" s="14">
        <v>1.80916136104988E-2</v>
      </c>
      <c r="AJ733" s="14">
        <v>5.3970526056069203E-2</v>
      </c>
      <c r="AK733" s="14">
        <v>4.4732398766434603E-2</v>
      </c>
      <c r="AL733" s="14"/>
      <c r="AM733" s="14">
        <v>2.0487927163921001E-2</v>
      </c>
      <c r="AN733" s="14">
        <v>3.9385760303376899E-2</v>
      </c>
      <c r="AO733" s="14">
        <v>1.07422844120551E-2</v>
      </c>
      <c r="AP733" s="14">
        <v>2.7885197941426999E-2</v>
      </c>
      <c r="AQ733" s="14">
        <v>0</v>
      </c>
      <c r="AR733" s="14"/>
      <c r="AS733" s="14">
        <v>1.7136726099961499E-2</v>
      </c>
      <c r="AT733" s="14">
        <v>2.73791653800637E-2</v>
      </c>
      <c r="AU733" s="14"/>
      <c r="AV733" s="14">
        <v>0</v>
      </c>
      <c r="AW733" s="14">
        <v>1.50422614063019E-2</v>
      </c>
      <c r="AX733" s="14">
        <v>2.8175681813700299E-2</v>
      </c>
      <c r="AY733" s="14"/>
      <c r="AZ733" s="14">
        <v>0</v>
      </c>
      <c r="BA733" s="14">
        <v>0</v>
      </c>
      <c r="BB733" s="14">
        <v>7.6374437971785999E-3</v>
      </c>
      <c r="BC733" s="14"/>
      <c r="BD733" s="14">
        <v>1.8435126696886302E-2</v>
      </c>
      <c r="BE733" s="14">
        <v>2.6575736916527499E-2</v>
      </c>
      <c r="BF733" s="14"/>
      <c r="BG733" s="14">
        <v>2.27284561703213E-2</v>
      </c>
      <c r="BH733" s="14">
        <v>2.3497024732992498E-2</v>
      </c>
      <c r="BI733" s="14"/>
      <c r="BJ733" s="14">
        <v>3.1792037105450401E-2</v>
      </c>
      <c r="BK733" s="14">
        <v>2.3123759031507402E-2</v>
      </c>
      <c r="BL733" s="14"/>
      <c r="BM733" s="14">
        <v>3.9517827021529298E-2</v>
      </c>
      <c r="BN733" s="14">
        <v>2.0942772514892301E-2</v>
      </c>
      <c r="BO733" s="14"/>
      <c r="BP733" s="14">
        <v>9.0578811807099004E-3</v>
      </c>
      <c r="BQ733" s="14">
        <v>2.6184644418276001E-2</v>
      </c>
      <c r="BR733" s="14"/>
      <c r="BS733" s="14">
        <v>1.50177290324591E-2</v>
      </c>
      <c r="BT733" s="14">
        <v>1.7970102024298201E-2</v>
      </c>
      <c r="BU733" s="14"/>
      <c r="BV733" s="14">
        <v>1.9258052733424999E-2</v>
      </c>
      <c r="BW733" s="14">
        <v>1.35275255165123E-2</v>
      </c>
      <c r="BX733" s="14"/>
      <c r="BY733" s="14">
        <v>9.4679681723904008E-3</v>
      </c>
      <c r="BZ733" s="14">
        <v>2.3993980450701599E-2</v>
      </c>
      <c r="CA733" s="14"/>
      <c r="CB733" s="14">
        <v>1.40685157084745E-2</v>
      </c>
      <c r="CC733" s="14">
        <v>2.8518629429576999E-2</v>
      </c>
    </row>
    <row r="734" spans="2:81" x14ac:dyDescent="0.3">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c r="AR734" s="14"/>
      <c r="AS734" s="14"/>
      <c r="AT734" s="14"/>
      <c r="AU734" s="14"/>
      <c r="AV734" s="14"/>
      <c r="AW734" s="14"/>
      <c r="AX734" s="14"/>
      <c r="AY734" s="14"/>
      <c r="AZ734" s="14"/>
      <c r="BA734" s="14"/>
      <c r="BB734" s="14"/>
      <c r="BC734" s="14"/>
      <c r="BD734" s="14"/>
      <c r="BE734" s="14"/>
      <c r="BF734" s="14"/>
      <c r="BG734" s="14"/>
      <c r="BH734" s="14"/>
      <c r="BI734" s="14"/>
      <c r="BJ734" s="14"/>
      <c r="BK734" s="14"/>
      <c r="BL734" s="14"/>
      <c r="BM734" s="14"/>
      <c r="BN734" s="14"/>
      <c r="BO734" s="14"/>
      <c r="BP734" s="14"/>
      <c r="BQ734" s="14"/>
      <c r="BR734" s="14"/>
      <c r="BS734" s="14"/>
      <c r="BT734" s="14"/>
      <c r="BU734" s="14"/>
      <c r="BV734" s="14"/>
      <c r="BW734" s="14"/>
      <c r="BX734" s="14"/>
      <c r="BY734" s="14"/>
      <c r="BZ734" s="14"/>
      <c r="CA734" s="14"/>
      <c r="CB734" s="14"/>
      <c r="CC734" s="14"/>
    </row>
    <row r="735" spans="2:81" x14ac:dyDescent="0.3">
      <c r="B735" s="6" t="s">
        <v>396</v>
      </c>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c r="AR735" s="14"/>
      <c r="AS735" s="14"/>
      <c r="AT735" s="14"/>
      <c r="AU735" s="14"/>
      <c r="AV735" s="14"/>
      <c r="AW735" s="14"/>
      <c r="AX735" s="14"/>
      <c r="AY735" s="14"/>
      <c r="AZ735" s="14"/>
      <c r="BA735" s="14"/>
      <c r="BB735" s="14"/>
      <c r="BC735" s="14"/>
      <c r="BD735" s="14"/>
      <c r="BE735" s="14"/>
      <c r="BF735" s="14"/>
      <c r="BG735" s="14"/>
      <c r="BH735" s="14"/>
      <c r="BI735" s="14"/>
      <c r="BJ735" s="14"/>
      <c r="BK735" s="14"/>
      <c r="BL735" s="14"/>
      <c r="BM735" s="14"/>
      <c r="BN735" s="14"/>
      <c r="BO735" s="14"/>
      <c r="BP735" s="14"/>
      <c r="BQ735" s="14"/>
      <c r="BR735" s="14"/>
      <c r="BS735" s="14"/>
      <c r="BT735" s="14"/>
      <c r="BU735" s="14"/>
      <c r="BV735" s="14"/>
      <c r="BW735" s="14"/>
      <c r="BX735" s="14"/>
      <c r="BY735" s="14"/>
      <c r="BZ735" s="14"/>
      <c r="CA735" s="14"/>
      <c r="CB735" s="14"/>
      <c r="CC735" s="14"/>
    </row>
    <row r="736" spans="2:81" x14ac:dyDescent="0.3">
      <c r="B736" s="24" t="s">
        <v>97</v>
      </c>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c r="AQ736" s="14"/>
      <c r="AR736" s="14"/>
      <c r="AS736" s="14"/>
      <c r="AT736" s="14"/>
      <c r="AU736" s="14"/>
      <c r="AV736" s="14"/>
      <c r="AW736" s="14"/>
      <c r="AX736" s="14"/>
      <c r="AY736" s="14"/>
      <c r="AZ736" s="14"/>
      <c r="BA736" s="14"/>
      <c r="BB736" s="14"/>
      <c r="BC736" s="14"/>
      <c r="BD736" s="14"/>
      <c r="BE736" s="14"/>
      <c r="BF736" s="14"/>
      <c r="BG736" s="14"/>
      <c r="BH736" s="14"/>
      <c r="BI736" s="14"/>
      <c r="BJ736" s="14"/>
      <c r="BK736" s="14"/>
      <c r="BL736" s="14"/>
      <c r="BM736" s="14"/>
      <c r="BN736" s="14"/>
      <c r="BO736" s="14"/>
      <c r="BP736" s="14"/>
      <c r="BQ736" s="14"/>
      <c r="BR736" s="14"/>
      <c r="BS736" s="14"/>
      <c r="BT736" s="14"/>
      <c r="BU736" s="14"/>
      <c r="BV736" s="14"/>
      <c r="BW736" s="14"/>
      <c r="BX736" s="14"/>
      <c r="BY736" s="14"/>
      <c r="BZ736" s="14"/>
      <c r="CA736" s="14"/>
      <c r="CB736" s="14"/>
      <c r="CC736" s="14"/>
    </row>
    <row r="737" spans="2:81" x14ac:dyDescent="0.3">
      <c r="B737" t="s">
        <v>385</v>
      </c>
      <c r="C737" s="14">
        <v>0.744897036714538</v>
      </c>
      <c r="D737" s="14">
        <v>0.74187182644417005</v>
      </c>
      <c r="E737" s="14">
        <v>0.74735432085199704</v>
      </c>
      <c r="F737" s="14"/>
      <c r="G737" s="14">
        <v>0.66160384757709501</v>
      </c>
      <c r="H737" s="14">
        <v>0.68505393523538904</v>
      </c>
      <c r="I737" s="14">
        <v>0.717494763845128</v>
      </c>
      <c r="J737" s="14">
        <v>0.78354906583861605</v>
      </c>
      <c r="K737" s="14">
        <v>0.78001141186600997</v>
      </c>
      <c r="L737" s="14">
        <v>0.81638680013099796</v>
      </c>
      <c r="M737" s="14"/>
      <c r="N737" s="14">
        <v>0.76301536841001605</v>
      </c>
      <c r="O737" s="14">
        <v>0.73904486247104495</v>
      </c>
      <c r="P737" s="14">
        <v>0.75412865818905706</v>
      </c>
      <c r="Q737" s="14">
        <v>0.72306931248389505</v>
      </c>
      <c r="R737" s="14"/>
      <c r="S737" s="14">
        <v>0.72353318163873404</v>
      </c>
      <c r="T737" s="14">
        <v>0.70160349837579195</v>
      </c>
      <c r="U737" s="14">
        <v>0.70330383269165098</v>
      </c>
      <c r="V737" s="14">
        <v>0.71635929906084705</v>
      </c>
      <c r="W737" s="14">
        <v>0.82377659905176703</v>
      </c>
      <c r="X737" s="14">
        <v>0.732772805515987</v>
      </c>
      <c r="Y737" s="14">
        <v>0.83127589221451803</v>
      </c>
      <c r="Z737" s="14">
        <v>0.82431302477980894</v>
      </c>
      <c r="AA737" s="14">
        <v>0.71996920993413005</v>
      </c>
      <c r="AB737" s="14">
        <v>0.777057396648693</v>
      </c>
      <c r="AC737" s="14">
        <v>0.73003748601225904</v>
      </c>
      <c r="AD737" s="14">
        <v>0.76346232725736696</v>
      </c>
      <c r="AE737" s="14"/>
      <c r="AF737" s="14">
        <v>0.76160316192507904</v>
      </c>
      <c r="AG737" s="14">
        <v>0.792423065803328</v>
      </c>
      <c r="AH737" s="14">
        <v>0.78629518190942604</v>
      </c>
      <c r="AI737" s="14">
        <v>0.68341317767292098</v>
      </c>
      <c r="AJ737" s="14">
        <v>0.72320119039888697</v>
      </c>
      <c r="AK737" s="14">
        <v>0.73699107346821102</v>
      </c>
      <c r="AL737" s="14"/>
      <c r="AM737" s="14">
        <v>0.77483890009480205</v>
      </c>
      <c r="AN737" s="14">
        <v>0.70014379772264601</v>
      </c>
      <c r="AO737" s="14">
        <v>0.75387543355588504</v>
      </c>
      <c r="AP737" s="14">
        <v>0.77194875963229603</v>
      </c>
      <c r="AQ737" s="14">
        <v>0.59830724480118802</v>
      </c>
      <c r="AR737" s="14"/>
      <c r="AS737" s="14">
        <v>0.75637725738037898</v>
      </c>
      <c r="AT737" s="14">
        <v>0.73862860370271899</v>
      </c>
      <c r="AU737" s="14"/>
      <c r="AV737" s="14">
        <v>0.74571137554036404</v>
      </c>
      <c r="AW737" s="14">
        <v>0.64796253011392502</v>
      </c>
      <c r="AX737" s="14">
        <v>0.81652003008679297</v>
      </c>
      <c r="AY737" s="14"/>
      <c r="AZ737" s="14">
        <v>0.86795104796854905</v>
      </c>
      <c r="BA737" s="14">
        <v>0.64005241628467502</v>
      </c>
      <c r="BB737" s="14">
        <v>0.71119421181088105</v>
      </c>
      <c r="BC737" s="14"/>
      <c r="BD737" s="14">
        <v>0.70212121436691799</v>
      </c>
      <c r="BE737" s="14">
        <v>0.77413473031479096</v>
      </c>
      <c r="BF737" s="14"/>
      <c r="BG737" s="14">
        <v>0.61913505971940397</v>
      </c>
      <c r="BH737" s="14">
        <v>0.76925467018313998</v>
      </c>
      <c r="BI737" s="14"/>
      <c r="BJ737" s="14">
        <v>0.654944146673759</v>
      </c>
      <c r="BK737" s="14">
        <v>0.755380707013944</v>
      </c>
      <c r="BL737" s="14"/>
      <c r="BM737" s="14">
        <v>0.70924161771115202</v>
      </c>
      <c r="BN737" s="14">
        <v>0.75154799543108997</v>
      </c>
      <c r="BO737" s="14"/>
      <c r="BP737" s="14">
        <v>0.75095098405550698</v>
      </c>
      <c r="BQ737" s="14">
        <v>0.74332325901879404</v>
      </c>
      <c r="BR737" s="14"/>
      <c r="BS737" s="14">
        <v>0.70059462101144898</v>
      </c>
      <c r="BT737" s="14">
        <v>0.79721224153657599</v>
      </c>
      <c r="BU737" s="14"/>
      <c r="BV737" s="14">
        <v>0.65224915856104604</v>
      </c>
      <c r="BW737" s="14">
        <v>0.71758496967451302</v>
      </c>
      <c r="BX737" s="14"/>
      <c r="BY737" s="14">
        <v>0.67648895011572596</v>
      </c>
      <c r="BZ737" s="14">
        <v>0.75285119450115601</v>
      </c>
      <c r="CA737" s="14"/>
      <c r="CB737" s="14">
        <v>0.78561440967846197</v>
      </c>
      <c r="CC737" s="14">
        <v>0.726347366226473</v>
      </c>
    </row>
    <row r="738" spans="2:81" x14ac:dyDescent="0.3">
      <c r="B738" t="s">
        <v>386</v>
      </c>
      <c r="C738" s="14">
        <v>0.11123526366997</v>
      </c>
      <c r="D738" s="14">
        <v>0.104331064425172</v>
      </c>
      <c r="E738" s="14">
        <v>0.118193252270039</v>
      </c>
      <c r="F738" s="14"/>
      <c r="G738" s="14">
        <v>0.143317807158474</v>
      </c>
      <c r="H738" s="14">
        <v>0.11915445432711599</v>
      </c>
      <c r="I738" s="14">
        <v>0.14983479201998301</v>
      </c>
      <c r="J738" s="14">
        <v>8.30343438690367E-2</v>
      </c>
      <c r="K738" s="14">
        <v>8.13452175020795E-2</v>
      </c>
      <c r="L738" s="14">
        <v>9.4977063593993799E-2</v>
      </c>
      <c r="M738" s="14"/>
      <c r="N738" s="14">
        <v>0.115757175067213</v>
      </c>
      <c r="O738" s="14">
        <v>0.136741695524768</v>
      </c>
      <c r="P738" s="14">
        <v>0.10167494102649501</v>
      </c>
      <c r="Q738" s="14">
        <v>8.6364198397433201E-2</v>
      </c>
      <c r="R738" s="14"/>
      <c r="S738" s="14">
        <v>0.18107129339091799</v>
      </c>
      <c r="T738" s="14">
        <v>0.14532456373393501</v>
      </c>
      <c r="U738" s="14">
        <v>0.14709490740992301</v>
      </c>
      <c r="V738" s="14">
        <v>9.4512365092129194E-2</v>
      </c>
      <c r="W738" s="14">
        <v>6.5375189707685896E-2</v>
      </c>
      <c r="X738" s="14">
        <v>9.5012880140403197E-2</v>
      </c>
      <c r="Y738" s="14">
        <v>7.2042687287456997E-2</v>
      </c>
      <c r="Z738" s="14">
        <v>6.8416575710404298E-2</v>
      </c>
      <c r="AA738" s="14">
        <v>0.125714955657793</v>
      </c>
      <c r="AB738" s="14">
        <v>6.2409643658360103E-2</v>
      </c>
      <c r="AC738" s="14">
        <v>9.1342797208724805E-2</v>
      </c>
      <c r="AD738" s="14">
        <v>3.6919618280823303E-2</v>
      </c>
      <c r="AE738" s="14"/>
      <c r="AF738" s="14">
        <v>0.129155797914728</v>
      </c>
      <c r="AG738" s="14">
        <v>0.10550106289573601</v>
      </c>
      <c r="AH738" s="14">
        <v>0.16080778931287501</v>
      </c>
      <c r="AI738" s="14">
        <v>7.8369335154308703E-2</v>
      </c>
      <c r="AJ738" s="14">
        <v>0.11758337160464</v>
      </c>
      <c r="AK738" s="14">
        <v>8.6483033060697101E-2</v>
      </c>
      <c r="AL738" s="14"/>
      <c r="AM738" s="14">
        <v>9.8804692247922599E-2</v>
      </c>
      <c r="AN738" s="14">
        <v>0.14128573853002699</v>
      </c>
      <c r="AO738" s="14">
        <v>9.90740722438226E-2</v>
      </c>
      <c r="AP738" s="14">
        <v>9.5251194674398895E-2</v>
      </c>
      <c r="AQ738" s="14">
        <v>0.36617022229163099</v>
      </c>
      <c r="AR738" s="14"/>
      <c r="AS738" s="14">
        <v>9.51112717308083E-2</v>
      </c>
      <c r="AT738" s="14">
        <v>0.11982959063053999</v>
      </c>
      <c r="AU738" s="14"/>
      <c r="AV738" s="14">
        <v>0.12503249448129999</v>
      </c>
      <c r="AW738" s="14">
        <v>0.112133799993286</v>
      </c>
      <c r="AX738" s="14">
        <v>6.4231799843238097E-2</v>
      </c>
      <c r="AY738" s="14"/>
      <c r="AZ738" s="14">
        <v>3.92036277106107E-2</v>
      </c>
      <c r="BA738" s="14">
        <v>0.18574209582939699</v>
      </c>
      <c r="BB738" s="14">
        <v>0.125111638091115</v>
      </c>
      <c r="BC738" s="14"/>
      <c r="BD738" s="14">
        <v>0.14341183532568999</v>
      </c>
      <c r="BE738" s="14">
        <v>9.0198445333821306E-2</v>
      </c>
      <c r="BF738" s="14"/>
      <c r="BG738" s="14">
        <v>0.171349141537087</v>
      </c>
      <c r="BH738" s="14">
        <v>0.10009517269655401</v>
      </c>
      <c r="BI738" s="14"/>
      <c r="BJ738" s="14">
        <v>0.10764403055381699</v>
      </c>
      <c r="BK738" s="14">
        <v>0.111580145223404</v>
      </c>
      <c r="BL738" s="14"/>
      <c r="BM738" s="14">
        <v>0.140931165087332</v>
      </c>
      <c r="BN738" s="14">
        <v>0.10848095413944001</v>
      </c>
      <c r="BO738" s="14"/>
      <c r="BP738" s="14">
        <v>0.13605924563801999</v>
      </c>
      <c r="BQ738" s="14">
        <v>0.105918873178838</v>
      </c>
      <c r="BR738" s="14"/>
      <c r="BS738" s="14">
        <v>0.116771712627048</v>
      </c>
      <c r="BT738" s="14">
        <v>8.5495151026231703E-2</v>
      </c>
      <c r="BU738" s="14"/>
      <c r="BV738" s="14">
        <v>0.12306079905431599</v>
      </c>
      <c r="BW738" s="14">
        <v>0.114561499594521</v>
      </c>
      <c r="BX738" s="14"/>
      <c r="BY738" s="14">
        <v>9.5153695159625296E-2</v>
      </c>
      <c r="BZ738" s="14">
        <v>0.113078986088624</v>
      </c>
      <c r="CA738" s="14"/>
      <c r="CB738" s="14">
        <v>9.3769338019433796E-2</v>
      </c>
      <c r="CC738" s="14">
        <v>0.119395419738217</v>
      </c>
    </row>
    <row r="739" spans="2:81" x14ac:dyDescent="0.3">
      <c r="B739" t="s">
        <v>387</v>
      </c>
      <c r="C739" s="14">
        <v>5.2800701650158599E-2</v>
      </c>
      <c r="D739" s="14">
        <v>6.0086006152313201E-2</v>
      </c>
      <c r="E739" s="14">
        <v>4.5789922659774301E-2</v>
      </c>
      <c r="F739" s="14"/>
      <c r="G739" s="14">
        <v>7.9086480936944703E-2</v>
      </c>
      <c r="H739" s="14">
        <v>6.17724694179431E-2</v>
      </c>
      <c r="I739" s="14">
        <v>3.3946124968977399E-2</v>
      </c>
      <c r="J739" s="14">
        <v>5.8516360618939001E-2</v>
      </c>
      <c r="K739" s="14">
        <v>5.0899308642994801E-2</v>
      </c>
      <c r="L739" s="14">
        <v>3.99376610084606E-2</v>
      </c>
      <c r="M739" s="14"/>
      <c r="N739" s="14">
        <v>5.7728600889971303E-2</v>
      </c>
      <c r="O739" s="14">
        <v>4.3827475630677001E-2</v>
      </c>
      <c r="P739" s="14">
        <v>4.4976800200918203E-2</v>
      </c>
      <c r="Q739" s="14">
        <v>6.4494496586580199E-2</v>
      </c>
      <c r="R739" s="14"/>
      <c r="S739" s="14">
        <v>5.2229676101863097E-2</v>
      </c>
      <c r="T739" s="14">
        <v>7.76937854792253E-2</v>
      </c>
      <c r="U739" s="14">
        <v>7.4549169663424703E-2</v>
      </c>
      <c r="V739" s="14">
        <v>5.9055858862163198E-2</v>
      </c>
      <c r="W739" s="14">
        <v>2.7847038282994601E-2</v>
      </c>
      <c r="X739" s="14">
        <v>7.6729445950563593E-2</v>
      </c>
      <c r="Y739" s="14">
        <v>3.61807909234746E-2</v>
      </c>
      <c r="Z739" s="14">
        <v>1.7191084701855899E-2</v>
      </c>
      <c r="AA739" s="14">
        <v>2.77740782612764E-2</v>
      </c>
      <c r="AB739" s="14">
        <v>3.3779398324380899E-2</v>
      </c>
      <c r="AC739" s="14">
        <v>8.7783997103841396E-2</v>
      </c>
      <c r="AD739" s="14">
        <v>3.9990371264111403E-2</v>
      </c>
      <c r="AE739" s="14"/>
      <c r="AF739" s="14">
        <v>5.2817967851797903E-2</v>
      </c>
      <c r="AG739" s="14">
        <v>6.4299573613238806E-2</v>
      </c>
      <c r="AH739" s="14">
        <v>9.9472683101679803E-3</v>
      </c>
      <c r="AI739" s="14">
        <v>8.6239295254291706E-2</v>
      </c>
      <c r="AJ739" s="14">
        <v>4.3115271161833897E-2</v>
      </c>
      <c r="AK739" s="14">
        <v>3.9702202303013898E-2</v>
      </c>
      <c r="AL739" s="14"/>
      <c r="AM739" s="14">
        <v>3.7741001856223602E-2</v>
      </c>
      <c r="AN739" s="14">
        <v>6.1792253581203001E-2</v>
      </c>
      <c r="AO739" s="14">
        <v>4.5822523532640602E-2</v>
      </c>
      <c r="AP739" s="14">
        <v>5.8499985735330703E-2</v>
      </c>
      <c r="AQ739" s="14">
        <v>3.5522532907180902E-2</v>
      </c>
      <c r="AR739" s="14"/>
      <c r="AS739" s="14">
        <v>5.8393045202579798E-2</v>
      </c>
      <c r="AT739" s="14">
        <v>5.0184987975934403E-2</v>
      </c>
      <c r="AU739" s="14"/>
      <c r="AV739" s="14">
        <v>6.6894881688047303E-2</v>
      </c>
      <c r="AW739" s="14">
        <v>0.128501643523697</v>
      </c>
      <c r="AX739" s="14">
        <v>2.9621252954885002E-2</v>
      </c>
      <c r="AY739" s="14"/>
      <c r="AZ739" s="14">
        <v>1.97931032829151E-2</v>
      </c>
      <c r="BA739" s="14">
        <v>0.119044993509895</v>
      </c>
      <c r="BB739" s="14">
        <v>7.8241020120840402E-2</v>
      </c>
      <c r="BC739" s="14"/>
      <c r="BD739" s="14">
        <v>6.2859615167495705E-2</v>
      </c>
      <c r="BE739" s="14">
        <v>4.6281040209914998E-2</v>
      </c>
      <c r="BF739" s="14"/>
      <c r="BG739" s="14">
        <v>8.3668149804845396E-2</v>
      </c>
      <c r="BH739" s="14">
        <v>4.7060327831002197E-2</v>
      </c>
      <c r="BI739" s="14"/>
      <c r="BJ739" s="14">
        <v>8.380800366643E-2</v>
      </c>
      <c r="BK739" s="14">
        <v>4.8313880524672601E-2</v>
      </c>
      <c r="BL739" s="14"/>
      <c r="BM739" s="14">
        <v>9.0114935274483596E-2</v>
      </c>
      <c r="BN739" s="14">
        <v>4.87090690379322E-2</v>
      </c>
      <c r="BO739" s="14"/>
      <c r="BP739" s="14">
        <v>4.4885269049630298E-2</v>
      </c>
      <c r="BQ739" s="14">
        <v>5.5857373836066898E-2</v>
      </c>
      <c r="BR739" s="14"/>
      <c r="BS739" s="14">
        <v>8.7120687059356897E-2</v>
      </c>
      <c r="BT739" s="14">
        <v>4.4987819714706098E-2</v>
      </c>
      <c r="BU739" s="14"/>
      <c r="BV739" s="14">
        <v>9.4582206213544601E-2</v>
      </c>
      <c r="BW739" s="14">
        <v>8.4498438650505006E-2</v>
      </c>
      <c r="BX739" s="14"/>
      <c r="BY739" s="14">
        <v>0.105275319271706</v>
      </c>
      <c r="BZ739" s="14">
        <v>4.6660389608159103E-2</v>
      </c>
      <c r="CA739" s="14"/>
      <c r="CB739" s="14">
        <v>2.5102353444951299E-2</v>
      </c>
      <c r="CC739" s="14">
        <v>6.5259084238810799E-2</v>
      </c>
    </row>
    <row r="740" spans="2:81" x14ac:dyDescent="0.3">
      <c r="B740" t="s">
        <v>388</v>
      </c>
      <c r="C740" s="14">
        <v>4.2957350974199997E-2</v>
      </c>
      <c r="D740" s="14">
        <v>5.2589365285627299E-2</v>
      </c>
      <c r="E740" s="14">
        <v>3.3636019367490798E-2</v>
      </c>
      <c r="F740" s="14"/>
      <c r="G740" s="14">
        <v>6.9132732432164196E-2</v>
      </c>
      <c r="H740" s="14">
        <v>7.1956135956273606E-2</v>
      </c>
      <c r="I740" s="14">
        <v>4.4932808350962597E-2</v>
      </c>
      <c r="J740" s="14">
        <v>2.1686555777397601E-2</v>
      </c>
      <c r="K740" s="14">
        <v>4.1134691281296203E-2</v>
      </c>
      <c r="L740" s="14">
        <v>1.8862349291128001E-2</v>
      </c>
      <c r="M740" s="14"/>
      <c r="N740" s="14">
        <v>3.2950617350307902E-2</v>
      </c>
      <c r="O740" s="14">
        <v>3.2135727279279498E-2</v>
      </c>
      <c r="P740" s="14">
        <v>5.7770486651992602E-2</v>
      </c>
      <c r="Q740" s="14">
        <v>5.2617648654968499E-2</v>
      </c>
      <c r="R740" s="14"/>
      <c r="S740" s="14">
        <v>3.0816107887503701E-2</v>
      </c>
      <c r="T740" s="14">
        <v>3.1104730748062501E-2</v>
      </c>
      <c r="U740" s="14">
        <v>4.8676935493595801E-2</v>
      </c>
      <c r="V740" s="14">
        <v>6.4510757351719003E-2</v>
      </c>
      <c r="W740" s="14">
        <v>6.7615629589794099E-2</v>
      </c>
      <c r="X740" s="14">
        <v>4.1021917019152802E-2</v>
      </c>
      <c r="Y740" s="14">
        <v>1.14521562932007E-2</v>
      </c>
      <c r="Z740" s="14">
        <v>2.19669320465447E-2</v>
      </c>
      <c r="AA740" s="14">
        <v>6.8322135848594603E-2</v>
      </c>
      <c r="AB740" s="14">
        <v>5.9478455279842198E-2</v>
      </c>
      <c r="AC740" s="14">
        <v>3.5415856506518899E-2</v>
      </c>
      <c r="AD740" s="14">
        <v>0</v>
      </c>
      <c r="AE740" s="14"/>
      <c r="AF740" s="14">
        <v>2.1580642163255399E-2</v>
      </c>
      <c r="AG740" s="14">
        <v>2.8757660143558302E-2</v>
      </c>
      <c r="AH740" s="14">
        <v>2.2026806032303E-2</v>
      </c>
      <c r="AI740" s="14">
        <v>0.117169924396307</v>
      </c>
      <c r="AJ740" s="14">
        <v>3.6488684220387799E-2</v>
      </c>
      <c r="AK740" s="14">
        <v>1.9491717102458599E-2</v>
      </c>
      <c r="AL740" s="14"/>
      <c r="AM740" s="14">
        <v>4.26834721054783E-2</v>
      </c>
      <c r="AN740" s="14">
        <v>4.6850092242799797E-2</v>
      </c>
      <c r="AO740" s="14">
        <v>5.5359951411211902E-2</v>
      </c>
      <c r="AP740" s="14">
        <v>1.9081571083024801E-2</v>
      </c>
      <c r="AQ740" s="14">
        <v>0</v>
      </c>
      <c r="AR740" s="14"/>
      <c r="AS740" s="14">
        <v>5.2849579344613297E-2</v>
      </c>
      <c r="AT740" s="14">
        <v>3.59113239657705E-2</v>
      </c>
      <c r="AU740" s="14"/>
      <c r="AV740" s="14">
        <v>4.6537900672671897E-2</v>
      </c>
      <c r="AW740" s="14">
        <v>4.4543844335051201E-2</v>
      </c>
      <c r="AX740" s="14">
        <v>5.12435521445865E-2</v>
      </c>
      <c r="AY740" s="14"/>
      <c r="AZ740" s="14">
        <v>3.44029907064064E-2</v>
      </c>
      <c r="BA740" s="14">
        <v>3.34585763575517E-2</v>
      </c>
      <c r="BB740" s="14">
        <v>5.88607990539829E-2</v>
      </c>
      <c r="BC740" s="14"/>
      <c r="BD740" s="14">
        <v>5.9900192793071502E-2</v>
      </c>
      <c r="BE740" s="14">
        <v>3.1831051809259603E-2</v>
      </c>
      <c r="BF740" s="14"/>
      <c r="BG740" s="14">
        <v>9.5152105255774305E-2</v>
      </c>
      <c r="BH740" s="14">
        <v>3.3034768214915099E-2</v>
      </c>
      <c r="BI740" s="14"/>
      <c r="BJ740" s="14">
        <v>0.117780307995577</v>
      </c>
      <c r="BK740" s="14">
        <v>3.6301379782588301E-2</v>
      </c>
      <c r="BL740" s="14"/>
      <c r="BM740" s="14">
        <v>1.73722300647308E-2</v>
      </c>
      <c r="BN740" s="14">
        <v>4.61419144727978E-2</v>
      </c>
      <c r="BO740" s="14"/>
      <c r="BP740" s="14">
        <v>3.8925101741271902E-2</v>
      </c>
      <c r="BQ740" s="14">
        <v>4.3634382979001601E-2</v>
      </c>
      <c r="BR740" s="14"/>
      <c r="BS740" s="14">
        <v>5.7005663817076599E-2</v>
      </c>
      <c r="BT740" s="14">
        <v>4.0694130225275502E-2</v>
      </c>
      <c r="BU740" s="14"/>
      <c r="BV740" s="14">
        <v>8.0246745734727801E-2</v>
      </c>
      <c r="BW740" s="14">
        <v>4.8837904836741698E-2</v>
      </c>
      <c r="BX740" s="14"/>
      <c r="BY740" s="14">
        <v>9.1812278623859697E-2</v>
      </c>
      <c r="BZ740" s="14">
        <v>3.6969847893189703E-2</v>
      </c>
      <c r="CA740" s="14"/>
      <c r="CB740" s="14">
        <v>6.5001626164089596E-2</v>
      </c>
      <c r="CC740" s="14">
        <v>3.2437198312499797E-2</v>
      </c>
    </row>
    <row r="741" spans="2:81" x14ac:dyDescent="0.3">
      <c r="B741" t="s">
        <v>106</v>
      </c>
      <c r="C741" s="14">
        <v>4.8109646991133903E-2</v>
      </c>
      <c r="D741" s="14">
        <v>4.1121737692717798E-2</v>
      </c>
      <c r="E741" s="14">
        <v>5.5026484850698498E-2</v>
      </c>
      <c r="F741" s="14"/>
      <c r="G741" s="14">
        <v>4.6859131895321503E-2</v>
      </c>
      <c r="H741" s="14">
        <v>6.2063005063277901E-2</v>
      </c>
      <c r="I741" s="14">
        <v>5.3791510814948103E-2</v>
      </c>
      <c r="J741" s="14">
        <v>5.3213673896010602E-2</v>
      </c>
      <c r="K741" s="14">
        <v>4.6609370707619099E-2</v>
      </c>
      <c r="L741" s="14">
        <v>2.9836125975419799E-2</v>
      </c>
      <c r="M741" s="14"/>
      <c r="N741" s="14">
        <v>3.0548238282491601E-2</v>
      </c>
      <c r="O741" s="14">
        <v>4.8250239094230402E-2</v>
      </c>
      <c r="P741" s="14">
        <v>4.1449113931537003E-2</v>
      </c>
      <c r="Q741" s="14">
        <v>7.3454343877123504E-2</v>
      </c>
      <c r="R741" s="14"/>
      <c r="S741" s="14">
        <v>1.23497409809814E-2</v>
      </c>
      <c r="T741" s="14">
        <v>4.4273421662984799E-2</v>
      </c>
      <c r="U741" s="14">
        <v>2.6375154741405501E-2</v>
      </c>
      <c r="V741" s="14">
        <v>6.5561719633141599E-2</v>
      </c>
      <c r="W741" s="14">
        <v>1.53855433677587E-2</v>
      </c>
      <c r="X741" s="14">
        <v>5.4462951373892898E-2</v>
      </c>
      <c r="Y741" s="14">
        <v>4.9048473281349501E-2</v>
      </c>
      <c r="Z741" s="14">
        <v>6.8112382761386397E-2</v>
      </c>
      <c r="AA741" s="14">
        <v>5.8219620298206001E-2</v>
      </c>
      <c r="AB741" s="14">
        <v>6.7275106088724404E-2</v>
      </c>
      <c r="AC741" s="14">
        <v>5.5419863168655499E-2</v>
      </c>
      <c r="AD741" s="14">
        <v>0.15962768319769899</v>
      </c>
      <c r="AE741" s="14"/>
      <c r="AF741" s="14">
        <v>3.4842430145138999E-2</v>
      </c>
      <c r="AG741" s="14">
        <v>9.0186375441393095E-3</v>
      </c>
      <c r="AH741" s="14">
        <v>2.09229544352274E-2</v>
      </c>
      <c r="AI741" s="14">
        <v>3.4808267522171803E-2</v>
      </c>
      <c r="AJ741" s="14">
        <v>7.9611482614250897E-2</v>
      </c>
      <c r="AK741" s="14">
        <v>0.11733197406562</v>
      </c>
      <c r="AL741" s="14"/>
      <c r="AM741" s="14">
        <v>4.5931933695573399E-2</v>
      </c>
      <c r="AN741" s="14">
        <v>4.9928117923324099E-2</v>
      </c>
      <c r="AO741" s="14">
        <v>4.5868019256439699E-2</v>
      </c>
      <c r="AP741" s="14">
        <v>5.5218488874949699E-2</v>
      </c>
      <c r="AQ741" s="14">
        <v>0</v>
      </c>
      <c r="AR741" s="14"/>
      <c r="AS741" s="14">
        <v>3.7268846341619602E-2</v>
      </c>
      <c r="AT741" s="14">
        <v>5.54454937250363E-2</v>
      </c>
      <c r="AU741" s="14"/>
      <c r="AV741" s="14">
        <v>1.58233476176169E-2</v>
      </c>
      <c r="AW741" s="14">
        <v>6.6858182034041105E-2</v>
      </c>
      <c r="AX741" s="14">
        <v>3.8383364970497498E-2</v>
      </c>
      <c r="AY741" s="14"/>
      <c r="AZ741" s="14">
        <v>3.8649230331518999E-2</v>
      </c>
      <c r="BA741" s="14">
        <v>2.1701918018480499E-2</v>
      </c>
      <c r="BB741" s="14">
        <v>2.6592330923181098E-2</v>
      </c>
      <c r="BC741" s="14"/>
      <c r="BD741" s="14">
        <v>3.1707142346825298E-2</v>
      </c>
      <c r="BE741" s="14">
        <v>5.7554732332213303E-2</v>
      </c>
      <c r="BF741" s="14"/>
      <c r="BG741" s="14">
        <v>3.0695543682889299E-2</v>
      </c>
      <c r="BH741" s="14">
        <v>5.0555061074388702E-2</v>
      </c>
      <c r="BI741" s="14"/>
      <c r="BJ741" s="14">
        <v>3.5823511110416401E-2</v>
      </c>
      <c r="BK741" s="14">
        <v>4.8423887455390398E-2</v>
      </c>
      <c r="BL741" s="14"/>
      <c r="BM741" s="14">
        <v>4.2340051862301303E-2</v>
      </c>
      <c r="BN741" s="14">
        <v>4.5120066918740598E-2</v>
      </c>
      <c r="BO741" s="14"/>
      <c r="BP741" s="14">
        <v>2.91793995155708E-2</v>
      </c>
      <c r="BQ741" s="14">
        <v>5.1266110987300099E-2</v>
      </c>
      <c r="BR741" s="14"/>
      <c r="BS741" s="14">
        <v>3.8507315485069402E-2</v>
      </c>
      <c r="BT741" s="14">
        <v>3.1610657497210898E-2</v>
      </c>
      <c r="BU741" s="14"/>
      <c r="BV741" s="14">
        <v>4.9861090436365899E-2</v>
      </c>
      <c r="BW741" s="14">
        <v>3.4517187243719098E-2</v>
      </c>
      <c r="BX741" s="14"/>
      <c r="BY741" s="14">
        <v>3.1269756829082701E-2</v>
      </c>
      <c r="BZ741" s="14">
        <v>5.0439581908871101E-2</v>
      </c>
      <c r="CA741" s="14"/>
      <c r="CB741" s="14">
        <v>3.0512272693063201E-2</v>
      </c>
      <c r="CC741" s="14">
        <v>5.6560931483998801E-2</v>
      </c>
    </row>
    <row r="742" spans="2:81" x14ac:dyDescent="0.3">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c r="AQ742" s="14"/>
      <c r="AR742" s="14"/>
      <c r="AS742" s="14"/>
      <c r="AT742" s="14"/>
      <c r="AU742" s="14"/>
      <c r="AV742" s="14"/>
      <c r="AW742" s="14"/>
      <c r="AX742" s="14"/>
      <c r="AY742" s="14"/>
      <c r="AZ742" s="14"/>
      <c r="BA742" s="14"/>
      <c r="BB742" s="14"/>
      <c r="BC742" s="14"/>
      <c r="BD742" s="14"/>
      <c r="BE742" s="14"/>
      <c r="BF742" s="14"/>
      <c r="BG742" s="14"/>
      <c r="BH742" s="14"/>
      <c r="BI742" s="14"/>
      <c r="BJ742" s="14"/>
      <c r="BK742" s="14"/>
      <c r="BL742" s="14"/>
      <c r="BM742" s="14"/>
      <c r="BN742" s="14"/>
      <c r="BO742" s="14"/>
      <c r="BP742" s="14"/>
      <c r="BQ742" s="14"/>
      <c r="BR742" s="14"/>
      <c r="BS742" s="14"/>
      <c r="BT742" s="14"/>
      <c r="BU742" s="14"/>
      <c r="BV742" s="14"/>
      <c r="BW742" s="14"/>
      <c r="BX742" s="14"/>
      <c r="BY742" s="14"/>
      <c r="BZ742" s="14"/>
      <c r="CA742" s="14"/>
      <c r="CB742" s="14"/>
      <c r="CC742" s="14"/>
    </row>
    <row r="743" spans="2:81" x14ac:dyDescent="0.3">
      <c r="B743" s="6" t="s">
        <v>397</v>
      </c>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c r="AQ743" s="14"/>
      <c r="AR743" s="14"/>
      <c r="AS743" s="14"/>
      <c r="AT743" s="14"/>
      <c r="AU743" s="14"/>
      <c r="AV743" s="14"/>
      <c r="AW743" s="14"/>
      <c r="AX743" s="14"/>
      <c r="AY743" s="14"/>
      <c r="AZ743" s="14"/>
      <c r="BA743" s="14"/>
      <c r="BB743" s="14"/>
      <c r="BC743" s="14"/>
      <c r="BD743" s="14"/>
      <c r="BE743" s="14"/>
      <c r="BF743" s="14"/>
      <c r="BG743" s="14"/>
      <c r="BH743" s="14"/>
      <c r="BI743" s="14"/>
      <c r="BJ743" s="14"/>
      <c r="BK743" s="14"/>
      <c r="BL743" s="14"/>
      <c r="BM743" s="14"/>
      <c r="BN743" s="14"/>
      <c r="BO743" s="14"/>
      <c r="BP743" s="14"/>
      <c r="BQ743" s="14"/>
      <c r="BR743" s="14"/>
      <c r="BS743" s="14"/>
      <c r="BT743" s="14"/>
      <c r="BU743" s="14"/>
      <c r="BV743" s="14"/>
      <c r="BW743" s="14"/>
      <c r="BX743" s="14"/>
      <c r="BY743" s="14"/>
      <c r="BZ743" s="14"/>
      <c r="CA743" s="14"/>
      <c r="CB743" s="14"/>
      <c r="CC743" s="14"/>
    </row>
    <row r="744" spans="2:81" x14ac:dyDescent="0.3">
      <c r="B744" s="24" t="s">
        <v>97</v>
      </c>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c r="AR744" s="14"/>
      <c r="AS744" s="14"/>
      <c r="AT744" s="14"/>
      <c r="AU744" s="14"/>
      <c r="AV744" s="14"/>
      <c r="AW744" s="14"/>
      <c r="AX744" s="14"/>
      <c r="AY744" s="14"/>
      <c r="AZ744" s="14"/>
      <c r="BA744" s="14"/>
      <c r="BB744" s="14"/>
      <c r="BC744" s="14"/>
      <c r="BD744" s="14"/>
      <c r="BE744" s="14"/>
      <c r="BF744" s="14"/>
      <c r="BG744" s="14"/>
      <c r="BH744" s="14"/>
      <c r="BI744" s="14"/>
      <c r="BJ744" s="14"/>
      <c r="BK744" s="14"/>
      <c r="BL744" s="14"/>
      <c r="BM744" s="14"/>
      <c r="BN744" s="14"/>
      <c r="BO744" s="14"/>
      <c r="BP744" s="14"/>
      <c r="BQ744" s="14"/>
      <c r="BR744" s="14"/>
      <c r="BS744" s="14"/>
      <c r="BT744" s="14"/>
      <c r="BU744" s="14"/>
      <c r="BV744" s="14"/>
      <c r="BW744" s="14"/>
      <c r="BX744" s="14"/>
      <c r="BY744" s="14"/>
      <c r="BZ744" s="14"/>
      <c r="CA744" s="14"/>
      <c r="CB744" s="14"/>
      <c r="CC744" s="14"/>
    </row>
    <row r="745" spans="2:81" x14ac:dyDescent="0.3">
      <c r="B745" t="s">
        <v>385</v>
      </c>
      <c r="C745" s="14">
        <v>0.29054476509430199</v>
      </c>
      <c r="D745" s="14">
        <v>0.29338357433449203</v>
      </c>
      <c r="E745" s="14">
        <v>0.28833848295511499</v>
      </c>
      <c r="F745" s="14"/>
      <c r="G745" s="14">
        <v>0.32841683458804799</v>
      </c>
      <c r="H745" s="14">
        <v>0.21738387799268399</v>
      </c>
      <c r="I745" s="14">
        <v>0.311728769517362</v>
      </c>
      <c r="J745" s="14">
        <v>0.25002027680753203</v>
      </c>
      <c r="K745" s="14">
        <v>0.30819284635706001</v>
      </c>
      <c r="L745" s="14">
        <v>0.328447237138979</v>
      </c>
      <c r="M745" s="14"/>
      <c r="N745" s="14">
        <v>0.340542170946742</v>
      </c>
      <c r="O745" s="14">
        <v>0.256835322796439</v>
      </c>
      <c r="P745" s="14">
        <v>0.28476591505646498</v>
      </c>
      <c r="Q745" s="14">
        <v>0.27763011536278798</v>
      </c>
      <c r="R745" s="14"/>
      <c r="S745" s="14">
        <v>0.39039608292414402</v>
      </c>
      <c r="T745" s="14">
        <v>0.32057914077358102</v>
      </c>
      <c r="U745" s="14">
        <v>0.26128474135112401</v>
      </c>
      <c r="V745" s="14">
        <v>0.26202059977130299</v>
      </c>
      <c r="W745" s="14">
        <v>0.29148240390939101</v>
      </c>
      <c r="X745" s="14">
        <v>0.31337499424092902</v>
      </c>
      <c r="Y745" s="14">
        <v>0.24519155999884701</v>
      </c>
      <c r="Z745" s="14">
        <v>0.269450986110357</v>
      </c>
      <c r="AA745" s="14">
        <v>0.26615543281592302</v>
      </c>
      <c r="AB745" s="14">
        <v>0.27934462710383301</v>
      </c>
      <c r="AC745" s="14">
        <v>0.20339169512670099</v>
      </c>
      <c r="AD745" s="14">
        <v>0.20501589159053801</v>
      </c>
      <c r="AE745" s="14"/>
      <c r="AF745" s="14">
        <v>0.35192908164168601</v>
      </c>
      <c r="AG745" s="14">
        <v>0.28272780113690099</v>
      </c>
      <c r="AH745" s="14">
        <v>0.31626768285088402</v>
      </c>
      <c r="AI745" s="14">
        <v>0.23150809618270099</v>
      </c>
      <c r="AJ745" s="14">
        <v>0.29472128375524598</v>
      </c>
      <c r="AK745" s="14">
        <v>0.27607856712735601</v>
      </c>
      <c r="AL745" s="14"/>
      <c r="AM745" s="14">
        <v>0.316961104811672</v>
      </c>
      <c r="AN745" s="14">
        <v>0.258033308961018</v>
      </c>
      <c r="AO745" s="14">
        <v>0.28709584736104399</v>
      </c>
      <c r="AP745" s="14">
        <v>0.287840458784274</v>
      </c>
      <c r="AQ745" s="14">
        <v>0.39067053067053897</v>
      </c>
      <c r="AR745" s="14"/>
      <c r="AS745" s="14">
        <v>0.30347328744732599</v>
      </c>
      <c r="AT745" s="14">
        <v>0.28082727729276902</v>
      </c>
      <c r="AU745" s="14"/>
      <c r="AV745" s="14">
        <v>0.35140507700143098</v>
      </c>
      <c r="AW745" s="14">
        <v>0.31582531963703597</v>
      </c>
      <c r="AX745" s="14">
        <v>0.27403966271805802</v>
      </c>
      <c r="AY745" s="14"/>
      <c r="AZ745" s="14">
        <v>0.449696202107771</v>
      </c>
      <c r="BA745" s="14">
        <v>0.34084124168653701</v>
      </c>
      <c r="BB745" s="14">
        <v>0.26813292207321399</v>
      </c>
      <c r="BC745" s="14"/>
      <c r="BD745" s="14">
        <v>0.29367199562941398</v>
      </c>
      <c r="BE745" s="14">
        <v>0.28938139309122801</v>
      </c>
      <c r="BF745" s="14"/>
      <c r="BG745" s="14">
        <v>0.30678215175850398</v>
      </c>
      <c r="BH745" s="14">
        <v>0.28750704041512698</v>
      </c>
      <c r="BI745" s="14"/>
      <c r="BJ745" s="14">
        <v>0.29442898360994502</v>
      </c>
      <c r="BK745" s="14">
        <v>0.29054930547324997</v>
      </c>
      <c r="BL745" s="14"/>
      <c r="BM745" s="14">
        <v>0.26098630281469198</v>
      </c>
      <c r="BN745" s="14">
        <v>0.29073422915250502</v>
      </c>
      <c r="BO745" s="14"/>
      <c r="BP745" s="14">
        <v>0.272935808947947</v>
      </c>
      <c r="BQ745" s="14">
        <v>0.29444589609611399</v>
      </c>
      <c r="BR745" s="14"/>
      <c r="BS745" s="14">
        <v>0.32020644884325999</v>
      </c>
      <c r="BT745" s="14">
        <v>0.30002599008589198</v>
      </c>
      <c r="BU745" s="14"/>
      <c r="BV745" s="14">
        <v>0.36000119929283497</v>
      </c>
      <c r="BW745" s="14">
        <v>0.306221130452903</v>
      </c>
      <c r="BX745" s="14"/>
      <c r="BY745" s="14">
        <v>0.43638153661990903</v>
      </c>
      <c r="BZ745" s="14">
        <v>0.27554349559162</v>
      </c>
      <c r="CA745" s="14"/>
      <c r="CB745" s="14">
        <v>0.27361690314856801</v>
      </c>
      <c r="CC745" s="14">
        <v>0.29824123046067702</v>
      </c>
    </row>
    <row r="746" spans="2:81" x14ac:dyDescent="0.3">
      <c r="B746" t="s">
        <v>386</v>
      </c>
      <c r="C746" s="14">
        <v>0.27564619449543798</v>
      </c>
      <c r="D746" s="14">
        <v>0.243158167870548</v>
      </c>
      <c r="E746" s="14">
        <v>0.30595826628334299</v>
      </c>
      <c r="F746" s="14"/>
      <c r="G746" s="14">
        <v>0.38620484402320998</v>
      </c>
      <c r="H746" s="14">
        <v>0.36137479484299501</v>
      </c>
      <c r="I746" s="14">
        <v>0.25212865871077</v>
      </c>
      <c r="J746" s="14">
        <v>0.24487822118018099</v>
      </c>
      <c r="K746" s="14">
        <v>0.23701804883800001</v>
      </c>
      <c r="L746" s="14">
        <v>0.20238851806982699</v>
      </c>
      <c r="M746" s="14"/>
      <c r="N746" s="14">
        <v>0.250787930705062</v>
      </c>
      <c r="O746" s="14">
        <v>0.29009447221419399</v>
      </c>
      <c r="P746" s="14">
        <v>0.27642098029616902</v>
      </c>
      <c r="Q746" s="14">
        <v>0.29111026639470999</v>
      </c>
      <c r="R746" s="14"/>
      <c r="S746" s="14">
        <v>0.26707673231062101</v>
      </c>
      <c r="T746" s="14">
        <v>0.21018997898399</v>
      </c>
      <c r="U746" s="14">
        <v>0.301948551332621</v>
      </c>
      <c r="V746" s="14">
        <v>0.35865025484493201</v>
      </c>
      <c r="W746" s="14">
        <v>0.27807940418468402</v>
      </c>
      <c r="X746" s="14">
        <v>0.27332003505691199</v>
      </c>
      <c r="Y746" s="14">
        <v>0.24617947968409401</v>
      </c>
      <c r="Z746" s="14">
        <v>0.24472894030175801</v>
      </c>
      <c r="AA746" s="14">
        <v>0.32326299812630599</v>
      </c>
      <c r="AB746" s="14">
        <v>0.21798931479297101</v>
      </c>
      <c r="AC746" s="14">
        <v>0.41966118851058398</v>
      </c>
      <c r="AD746" s="14">
        <v>0.15937254796157799</v>
      </c>
      <c r="AE746" s="14"/>
      <c r="AF746" s="14">
        <v>0.31890523181428798</v>
      </c>
      <c r="AG746" s="14">
        <v>0.21252061540837799</v>
      </c>
      <c r="AH746" s="14">
        <v>0.302888026849501</v>
      </c>
      <c r="AI746" s="14">
        <v>0.210346518633757</v>
      </c>
      <c r="AJ746" s="14">
        <v>0.33370377920903699</v>
      </c>
      <c r="AK746" s="14">
        <v>0.27672766857821701</v>
      </c>
      <c r="AL746" s="14"/>
      <c r="AM746" s="14">
        <v>0.16074418135628199</v>
      </c>
      <c r="AN746" s="14">
        <v>0.32162101966683299</v>
      </c>
      <c r="AO746" s="14">
        <v>0.25816088929986197</v>
      </c>
      <c r="AP746" s="14">
        <v>0.39998316432803799</v>
      </c>
      <c r="AQ746" s="14">
        <v>0.275381814276349</v>
      </c>
      <c r="AR746" s="14"/>
      <c r="AS746" s="14">
        <v>0.35234129756716798</v>
      </c>
      <c r="AT746" s="14">
        <v>0.225833006544055</v>
      </c>
      <c r="AU746" s="14"/>
      <c r="AV746" s="14">
        <v>0.33722059840100699</v>
      </c>
      <c r="AW746" s="14">
        <v>0.227567564814361</v>
      </c>
      <c r="AX746" s="14">
        <v>0.37280693745073101</v>
      </c>
      <c r="AY746" s="14"/>
      <c r="AZ746" s="14">
        <v>0.24424759127132001</v>
      </c>
      <c r="BA746" s="14">
        <v>0.30245451730804401</v>
      </c>
      <c r="BB746" s="14">
        <v>0.31848263839732899</v>
      </c>
      <c r="BC746" s="14"/>
      <c r="BD746" s="14">
        <v>0.33320932392629099</v>
      </c>
      <c r="BE746" s="14">
        <v>0.23825327334885299</v>
      </c>
      <c r="BF746" s="14"/>
      <c r="BG746" s="14">
        <v>0.36272566794031502</v>
      </c>
      <c r="BH746" s="14">
        <v>0.260042880850125</v>
      </c>
      <c r="BI746" s="14"/>
      <c r="BJ746" s="14">
        <v>0.25760810533356798</v>
      </c>
      <c r="BK746" s="14">
        <v>0.27332800422514397</v>
      </c>
      <c r="BL746" s="14"/>
      <c r="BM746" s="14">
        <v>0.43892738071542398</v>
      </c>
      <c r="BN746" s="14">
        <v>0.25835419102617402</v>
      </c>
      <c r="BO746" s="14"/>
      <c r="BP746" s="14">
        <v>0.31932875285781898</v>
      </c>
      <c r="BQ746" s="14">
        <v>0.26256353321231202</v>
      </c>
      <c r="BR746" s="14"/>
      <c r="BS746" s="14">
        <v>0.38230211667707098</v>
      </c>
      <c r="BT746" s="14">
        <v>0.30023817802105801</v>
      </c>
      <c r="BU746" s="14"/>
      <c r="BV746" s="14">
        <v>0.41208661275546299</v>
      </c>
      <c r="BW746" s="14">
        <v>0.37183476467594501</v>
      </c>
      <c r="BX746" s="14"/>
      <c r="BY746" s="14">
        <v>0.16452614965294701</v>
      </c>
      <c r="BZ746" s="14">
        <v>0.28740922735278002</v>
      </c>
      <c r="CA746" s="14"/>
      <c r="CB746" s="14">
        <v>0.30551294160236497</v>
      </c>
      <c r="CC746" s="14">
        <v>0.260152030403628</v>
      </c>
    </row>
    <row r="747" spans="2:81" x14ac:dyDescent="0.3">
      <c r="B747" t="s">
        <v>387</v>
      </c>
      <c r="C747" s="14">
        <v>8.8218448141831995E-2</v>
      </c>
      <c r="D747" s="14">
        <v>9.3679066939706707E-2</v>
      </c>
      <c r="E747" s="14">
        <v>8.3058289441486299E-2</v>
      </c>
      <c r="F747" s="14"/>
      <c r="G747" s="14">
        <v>2.0710634756562801E-2</v>
      </c>
      <c r="H747" s="14">
        <v>9.0368473891290393E-2</v>
      </c>
      <c r="I747" s="14">
        <v>0.13822457691720899</v>
      </c>
      <c r="J747" s="14">
        <v>0.106220410350988</v>
      </c>
      <c r="K747" s="14">
        <v>7.8788940321164694E-2</v>
      </c>
      <c r="L747" s="14">
        <v>8.2520428689895606E-2</v>
      </c>
      <c r="M747" s="14"/>
      <c r="N747" s="14">
        <v>8.0428015171631603E-2</v>
      </c>
      <c r="O747" s="14">
        <v>0.109791346618859</v>
      </c>
      <c r="P747" s="14">
        <v>9.7702406164071803E-2</v>
      </c>
      <c r="Q747" s="14">
        <v>6.2966814636525203E-2</v>
      </c>
      <c r="R747" s="14"/>
      <c r="S747" s="14">
        <v>9.32840196549901E-2</v>
      </c>
      <c r="T747" s="14">
        <v>9.6030048034877094E-2</v>
      </c>
      <c r="U747" s="14">
        <v>8.8065522934038104E-2</v>
      </c>
      <c r="V747" s="14">
        <v>6.8418950679679805E-2</v>
      </c>
      <c r="W747" s="14">
        <v>8.3563007700812597E-2</v>
      </c>
      <c r="X747" s="14">
        <v>6.3575076866839303E-2</v>
      </c>
      <c r="Y747" s="14">
        <v>0.14312946900053899</v>
      </c>
      <c r="Z747" s="14">
        <v>2.3152431464558899E-2</v>
      </c>
      <c r="AA747" s="14">
        <v>6.9689927213111194E-2</v>
      </c>
      <c r="AB747" s="14">
        <v>0.13898317295875701</v>
      </c>
      <c r="AC747" s="14">
        <v>3.4495047599775598E-2</v>
      </c>
      <c r="AD747" s="14">
        <v>0.119296804035738</v>
      </c>
      <c r="AE747" s="14"/>
      <c r="AF747" s="14">
        <v>6.1737309498260499E-2</v>
      </c>
      <c r="AG747" s="14">
        <v>0.120408970739196</v>
      </c>
      <c r="AH747" s="14">
        <v>6.29058186473722E-2</v>
      </c>
      <c r="AI747" s="14">
        <v>0.15310424583951401</v>
      </c>
      <c r="AJ747" s="14">
        <v>2.8144360747369399E-2</v>
      </c>
      <c r="AK747" s="14">
        <v>3.0055739291920298E-2</v>
      </c>
      <c r="AL747" s="14"/>
      <c r="AM747" s="14">
        <v>0.10749955143652599</v>
      </c>
      <c r="AN747" s="14">
        <v>7.1962823492659006E-2</v>
      </c>
      <c r="AO747" s="14">
        <v>8.6194810840479696E-2</v>
      </c>
      <c r="AP747" s="14">
        <v>5.6106345259299403E-2</v>
      </c>
      <c r="AQ747" s="14">
        <v>0.100923583571878</v>
      </c>
      <c r="AR747" s="14"/>
      <c r="AS747" s="14">
        <v>9.4580724784264103E-2</v>
      </c>
      <c r="AT747" s="14">
        <v>8.5666391088822999E-2</v>
      </c>
      <c r="AU747" s="14"/>
      <c r="AV747" s="14">
        <v>8.8195880383985695E-2</v>
      </c>
      <c r="AW747" s="14">
        <v>0.18262960451924701</v>
      </c>
      <c r="AX747" s="14">
        <v>7.2468161182530105E-2</v>
      </c>
      <c r="AY747" s="14"/>
      <c r="AZ747" s="14">
        <v>8.0437502033751496E-2</v>
      </c>
      <c r="BA747" s="14">
        <v>0.16415953538515901</v>
      </c>
      <c r="BB747" s="14">
        <v>0.11832925329568</v>
      </c>
      <c r="BC747" s="14"/>
      <c r="BD747" s="14">
        <v>8.7488985522301499E-2</v>
      </c>
      <c r="BE747" s="14">
        <v>8.89812064668659E-2</v>
      </c>
      <c r="BF747" s="14"/>
      <c r="BG747" s="14">
        <v>7.16736228374312E-2</v>
      </c>
      <c r="BH747" s="14">
        <v>9.1838563700035694E-2</v>
      </c>
      <c r="BI747" s="14"/>
      <c r="BJ747" s="14">
        <v>4.7534595389484097E-2</v>
      </c>
      <c r="BK747" s="14">
        <v>9.4497946599437804E-2</v>
      </c>
      <c r="BL747" s="14"/>
      <c r="BM747" s="14">
        <v>0.103315510555977</v>
      </c>
      <c r="BN747" s="14">
        <v>8.7816651714080901E-2</v>
      </c>
      <c r="BO747" s="14"/>
      <c r="BP747" s="14">
        <v>9.2416926885175305E-2</v>
      </c>
      <c r="BQ747" s="14">
        <v>8.7702597614102804E-2</v>
      </c>
      <c r="BR747" s="14"/>
      <c r="BS747" s="14">
        <v>8.1641669338568104E-2</v>
      </c>
      <c r="BT747" s="14">
        <v>0.10346968100119799</v>
      </c>
      <c r="BU747" s="14"/>
      <c r="BV747" s="14">
        <v>4.00880248847107E-2</v>
      </c>
      <c r="BW747" s="14">
        <v>9.6245126865038597E-2</v>
      </c>
      <c r="BX747" s="14"/>
      <c r="BY747" s="14">
        <v>9.2431732435334202E-2</v>
      </c>
      <c r="BZ747" s="14">
        <v>8.7599052451161605E-2</v>
      </c>
      <c r="CA747" s="14"/>
      <c r="CB747" s="14">
        <v>8.9047283985009398E-2</v>
      </c>
      <c r="CC747" s="14">
        <v>8.6429660686320006E-2</v>
      </c>
    </row>
    <row r="748" spans="2:81" x14ac:dyDescent="0.3">
      <c r="B748" t="s">
        <v>388</v>
      </c>
      <c r="C748" s="14">
        <v>0.238771001677618</v>
      </c>
      <c r="D748" s="14">
        <v>0.26170636061809899</v>
      </c>
      <c r="E748" s="14">
        <v>0.21684112042430101</v>
      </c>
      <c r="F748" s="14"/>
      <c r="G748" s="14">
        <v>0.19704741891736399</v>
      </c>
      <c r="H748" s="14">
        <v>0.20550692414843799</v>
      </c>
      <c r="I748" s="14">
        <v>0.21568776692042399</v>
      </c>
      <c r="J748" s="14">
        <v>0.28079965689813102</v>
      </c>
      <c r="K748" s="14">
        <v>0.25865670978094502</v>
      </c>
      <c r="L748" s="14">
        <v>0.26486139236400902</v>
      </c>
      <c r="M748" s="14"/>
      <c r="N748" s="14">
        <v>0.23938647314703401</v>
      </c>
      <c r="O748" s="14">
        <v>0.20828609999234099</v>
      </c>
      <c r="P748" s="14">
        <v>0.24262887858944299</v>
      </c>
      <c r="Q748" s="14">
        <v>0.26620860854322898</v>
      </c>
      <c r="R748" s="14"/>
      <c r="S748" s="14">
        <v>0.18571367422820101</v>
      </c>
      <c r="T748" s="14">
        <v>0.278397132397464</v>
      </c>
      <c r="U748" s="14">
        <v>0.18900058144652401</v>
      </c>
      <c r="V748" s="14">
        <v>0.21905481263059801</v>
      </c>
      <c r="W748" s="14">
        <v>0.27656896379798002</v>
      </c>
      <c r="X748" s="14">
        <v>0.26262807112520498</v>
      </c>
      <c r="Y748" s="14">
        <v>0.199317168956643</v>
      </c>
      <c r="Z748" s="14">
        <v>0.37086176450090103</v>
      </c>
      <c r="AA748" s="14">
        <v>0.21984032779843901</v>
      </c>
      <c r="AB748" s="14">
        <v>0.25313402559965897</v>
      </c>
      <c r="AC748" s="14">
        <v>0.23338046253700601</v>
      </c>
      <c r="AD748" s="14">
        <v>0.31311289547287802</v>
      </c>
      <c r="AE748" s="14"/>
      <c r="AF748" s="14">
        <v>0.18464642039023499</v>
      </c>
      <c r="AG748" s="14">
        <v>0.283198961818865</v>
      </c>
      <c r="AH748" s="14">
        <v>0.20507111665966399</v>
      </c>
      <c r="AI748" s="14">
        <v>0.33971997155959799</v>
      </c>
      <c r="AJ748" s="14">
        <v>0.193367418454958</v>
      </c>
      <c r="AK748" s="14">
        <v>0.192448359594661</v>
      </c>
      <c r="AL748" s="14"/>
      <c r="AM748" s="14">
        <v>0.30085332835846501</v>
      </c>
      <c r="AN748" s="14">
        <v>0.243703301332308</v>
      </c>
      <c r="AO748" s="14">
        <v>0.23843285869144601</v>
      </c>
      <c r="AP748" s="14">
        <v>0.17447361233855499</v>
      </c>
      <c r="AQ748" s="14">
        <v>0.13404363012689099</v>
      </c>
      <c r="AR748" s="14"/>
      <c r="AS748" s="14">
        <v>0.180262995067583</v>
      </c>
      <c r="AT748" s="14">
        <v>0.27638866630109299</v>
      </c>
      <c r="AU748" s="14"/>
      <c r="AV748" s="14">
        <v>0.16727943267145701</v>
      </c>
      <c r="AW748" s="14">
        <v>0.19053866330616401</v>
      </c>
      <c r="AX748" s="14">
        <v>0.20278336830128199</v>
      </c>
      <c r="AY748" s="14"/>
      <c r="AZ748" s="14">
        <v>0.160557117177098</v>
      </c>
      <c r="BA748" s="14">
        <v>0.15002901088590101</v>
      </c>
      <c r="BB748" s="14">
        <v>0.21905452471674899</v>
      </c>
      <c r="BC748" s="14"/>
      <c r="BD748" s="14">
        <v>0.188800907571361</v>
      </c>
      <c r="BE748" s="14">
        <v>0.27273742674741402</v>
      </c>
      <c r="BF748" s="14"/>
      <c r="BG748" s="14">
        <v>0.16397433820255899</v>
      </c>
      <c r="BH748" s="14">
        <v>0.25323515173313399</v>
      </c>
      <c r="BI748" s="14"/>
      <c r="BJ748" s="14">
        <v>0.22689321103468901</v>
      </c>
      <c r="BK748" s="14">
        <v>0.241349796051816</v>
      </c>
      <c r="BL748" s="14"/>
      <c r="BM748" s="14">
        <v>0.11441389837322501</v>
      </c>
      <c r="BN748" s="14">
        <v>0.253350227032625</v>
      </c>
      <c r="BO748" s="14"/>
      <c r="BP748" s="14">
        <v>0.21772894714041199</v>
      </c>
      <c r="BQ748" s="14">
        <v>0.244009800878494</v>
      </c>
      <c r="BR748" s="14"/>
      <c r="BS748" s="14">
        <v>0.15822694788965599</v>
      </c>
      <c r="BT748" s="14">
        <v>0.21621258546466601</v>
      </c>
      <c r="BU748" s="14"/>
      <c r="BV748" s="14">
        <v>0.13114600940457799</v>
      </c>
      <c r="BW748" s="14">
        <v>0.167744171713019</v>
      </c>
      <c r="BX748" s="14"/>
      <c r="BY748" s="14">
        <v>0.234087151819484</v>
      </c>
      <c r="BZ748" s="14">
        <v>0.23878535074729601</v>
      </c>
      <c r="CA748" s="14"/>
      <c r="CB748" s="14">
        <v>0.239680519983274</v>
      </c>
      <c r="CC748" s="14">
        <v>0.24021866897897901</v>
      </c>
    </row>
    <row r="749" spans="2:81" x14ac:dyDescent="0.3">
      <c r="B749" t="s">
        <v>106</v>
      </c>
      <c r="C749" s="14">
        <v>0.10681959059081</v>
      </c>
      <c r="D749" s="14">
        <v>0.108072830237154</v>
      </c>
      <c r="E749" s="14">
        <v>0.10580384089575399</v>
      </c>
      <c r="F749" s="14"/>
      <c r="G749" s="14">
        <v>6.7620267714814594E-2</v>
      </c>
      <c r="H749" s="14">
        <v>0.12536592912459299</v>
      </c>
      <c r="I749" s="14">
        <v>8.2230227934235803E-2</v>
      </c>
      <c r="J749" s="14">
        <v>0.118081434763169</v>
      </c>
      <c r="K749" s="14">
        <v>0.117343454702831</v>
      </c>
      <c r="L749" s="14">
        <v>0.12178242373728899</v>
      </c>
      <c r="M749" s="14"/>
      <c r="N749" s="14">
        <v>8.8855410029530998E-2</v>
      </c>
      <c r="O749" s="14">
        <v>0.13499275837816699</v>
      </c>
      <c r="P749" s="14">
        <v>9.8481819893850506E-2</v>
      </c>
      <c r="Q749" s="14">
        <v>0.102084195062747</v>
      </c>
      <c r="R749" s="14"/>
      <c r="S749" s="14">
        <v>6.3529490882043502E-2</v>
      </c>
      <c r="T749" s="14">
        <v>9.4803699810088599E-2</v>
      </c>
      <c r="U749" s="14">
        <v>0.15970060293569299</v>
      </c>
      <c r="V749" s="14">
        <v>9.1855382073487299E-2</v>
      </c>
      <c r="W749" s="14">
        <v>7.0306220407132594E-2</v>
      </c>
      <c r="X749" s="14">
        <v>8.7101822710114907E-2</v>
      </c>
      <c r="Y749" s="14">
        <v>0.16618232235987801</v>
      </c>
      <c r="Z749" s="14">
        <v>9.1805877622424897E-2</v>
      </c>
      <c r="AA749" s="14">
        <v>0.12105131404622201</v>
      </c>
      <c r="AB749" s="14">
        <v>0.11054885954478</v>
      </c>
      <c r="AC749" s="14">
        <v>0.109071606225933</v>
      </c>
      <c r="AD749" s="14">
        <v>0.20320186093926801</v>
      </c>
      <c r="AE749" s="14"/>
      <c r="AF749" s="14">
        <v>8.2781956655531203E-2</v>
      </c>
      <c r="AG749" s="14">
        <v>0.10114365089666</v>
      </c>
      <c r="AH749" s="14">
        <v>0.11286735499257899</v>
      </c>
      <c r="AI749" s="14">
        <v>6.5321167784429798E-2</v>
      </c>
      <c r="AJ749" s="14">
        <v>0.15006315783339</v>
      </c>
      <c r="AK749" s="14">
        <v>0.22468966540784499</v>
      </c>
      <c r="AL749" s="14"/>
      <c r="AM749" s="14">
        <v>0.113941834037056</v>
      </c>
      <c r="AN749" s="14">
        <v>0.10467954654718201</v>
      </c>
      <c r="AO749" s="14">
        <v>0.130115593807169</v>
      </c>
      <c r="AP749" s="14">
        <v>8.1596419289833202E-2</v>
      </c>
      <c r="AQ749" s="14">
        <v>9.8980441354343002E-2</v>
      </c>
      <c r="AR749" s="14"/>
      <c r="AS749" s="14">
        <v>6.9341695133659204E-2</v>
      </c>
      <c r="AT749" s="14">
        <v>0.13128465877326001</v>
      </c>
      <c r="AU749" s="14"/>
      <c r="AV749" s="14">
        <v>5.5899011542118897E-2</v>
      </c>
      <c r="AW749" s="14">
        <v>8.3438847723192905E-2</v>
      </c>
      <c r="AX749" s="14">
        <v>7.7901870347398899E-2</v>
      </c>
      <c r="AY749" s="14"/>
      <c r="AZ749" s="14">
        <v>6.5061587410059907E-2</v>
      </c>
      <c r="BA749" s="14">
        <v>4.2515694734359601E-2</v>
      </c>
      <c r="BB749" s="14">
        <v>7.6000661517027807E-2</v>
      </c>
      <c r="BC749" s="14"/>
      <c r="BD749" s="14">
        <v>9.6828787350632398E-2</v>
      </c>
      <c r="BE749" s="14">
        <v>0.110646700345639</v>
      </c>
      <c r="BF749" s="14"/>
      <c r="BG749" s="14">
        <v>9.4844219261191506E-2</v>
      </c>
      <c r="BH749" s="14">
        <v>0.107376363301578</v>
      </c>
      <c r="BI749" s="14"/>
      <c r="BJ749" s="14">
        <v>0.173535104632315</v>
      </c>
      <c r="BK749" s="14">
        <v>0.100274947650352</v>
      </c>
      <c r="BL749" s="14"/>
      <c r="BM749" s="14">
        <v>8.2356907540682103E-2</v>
      </c>
      <c r="BN749" s="14">
        <v>0.10974470107461499</v>
      </c>
      <c r="BO749" s="14"/>
      <c r="BP749" s="14">
        <v>9.75895641686466E-2</v>
      </c>
      <c r="BQ749" s="14">
        <v>0.111278172198978</v>
      </c>
      <c r="BR749" s="14"/>
      <c r="BS749" s="14">
        <v>5.7622817251445302E-2</v>
      </c>
      <c r="BT749" s="14">
        <v>8.00535654271856E-2</v>
      </c>
      <c r="BU749" s="14"/>
      <c r="BV749" s="14">
        <v>5.6678153662412703E-2</v>
      </c>
      <c r="BW749" s="14">
        <v>5.7954806293093901E-2</v>
      </c>
      <c r="BX749" s="14"/>
      <c r="BY749" s="14">
        <v>7.2573429472326298E-2</v>
      </c>
      <c r="BZ749" s="14">
        <v>0.110662873857143</v>
      </c>
      <c r="CA749" s="14"/>
      <c r="CB749" s="14">
        <v>9.2142351280783394E-2</v>
      </c>
      <c r="CC749" s="14">
        <v>0.114958409470396</v>
      </c>
    </row>
    <row r="750" spans="2:81" x14ac:dyDescent="0.3">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c r="AQ750" s="14"/>
      <c r="AR750" s="14"/>
      <c r="AS750" s="14"/>
      <c r="AT750" s="14"/>
      <c r="AU750" s="14"/>
      <c r="AV750" s="14"/>
      <c r="AW750" s="14"/>
      <c r="AX750" s="14"/>
      <c r="AY750" s="14"/>
      <c r="AZ750" s="14"/>
      <c r="BA750" s="14"/>
      <c r="BB750" s="14"/>
      <c r="BC750" s="14"/>
      <c r="BD750" s="14"/>
      <c r="BE750" s="14"/>
      <c r="BF750" s="14"/>
      <c r="BG750" s="14"/>
      <c r="BH750" s="14"/>
      <c r="BI750" s="14"/>
      <c r="BJ750" s="14"/>
      <c r="BK750" s="14"/>
      <c r="BL750" s="14"/>
      <c r="BM750" s="14"/>
      <c r="BN750" s="14"/>
      <c r="BO750" s="14"/>
      <c r="BP750" s="14"/>
      <c r="BQ750" s="14"/>
      <c r="BR750" s="14"/>
      <c r="BS750" s="14"/>
      <c r="BT750" s="14"/>
      <c r="BU750" s="14"/>
      <c r="BV750" s="14"/>
      <c r="BW750" s="14"/>
      <c r="BX750" s="14"/>
      <c r="BY750" s="14"/>
      <c r="BZ750" s="14"/>
      <c r="CA750" s="14"/>
      <c r="CB750" s="14"/>
      <c r="CC750" s="14"/>
    </row>
    <row r="751" spans="2:81" x14ac:dyDescent="0.3">
      <c r="B751" s="6" t="s">
        <v>398</v>
      </c>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c r="AR751" s="14"/>
      <c r="AS751" s="14"/>
      <c r="AT751" s="14"/>
      <c r="AU751" s="14"/>
      <c r="AV751" s="14"/>
      <c r="AW751" s="14"/>
      <c r="AX751" s="14"/>
      <c r="AY751" s="14"/>
      <c r="AZ751" s="14"/>
      <c r="BA751" s="14"/>
      <c r="BB751" s="14"/>
      <c r="BC751" s="14"/>
      <c r="BD751" s="14"/>
      <c r="BE751" s="14"/>
      <c r="BF751" s="14"/>
      <c r="BG751" s="14"/>
      <c r="BH751" s="14"/>
      <c r="BI751" s="14"/>
      <c r="BJ751" s="14"/>
      <c r="BK751" s="14"/>
      <c r="BL751" s="14"/>
      <c r="BM751" s="14"/>
      <c r="BN751" s="14"/>
      <c r="BO751" s="14"/>
      <c r="BP751" s="14"/>
      <c r="BQ751" s="14"/>
      <c r="BR751" s="14"/>
      <c r="BS751" s="14"/>
      <c r="BT751" s="14"/>
      <c r="BU751" s="14"/>
      <c r="BV751" s="14"/>
      <c r="BW751" s="14"/>
      <c r="BX751" s="14"/>
      <c r="BY751" s="14"/>
      <c r="BZ751" s="14"/>
      <c r="CA751" s="14"/>
      <c r="CB751" s="14"/>
      <c r="CC751" s="14"/>
    </row>
    <row r="752" spans="2:81" x14ac:dyDescent="0.3">
      <c r="B752" s="24" t="s">
        <v>97</v>
      </c>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c r="AR752" s="14"/>
      <c r="AS752" s="14"/>
      <c r="AT752" s="14"/>
      <c r="AU752" s="14"/>
      <c r="AV752" s="14"/>
      <c r="AW752" s="14"/>
      <c r="AX752" s="14"/>
      <c r="AY752" s="14"/>
      <c r="AZ752" s="14"/>
      <c r="BA752" s="14"/>
      <c r="BB752" s="14"/>
      <c r="BC752" s="14"/>
      <c r="BD752" s="14"/>
      <c r="BE752" s="14"/>
      <c r="BF752" s="14"/>
      <c r="BG752" s="14"/>
      <c r="BH752" s="14"/>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2:81" x14ac:dyDescent="0.3">
      <c r="B753" t="s">
        <v>385</v>
      </c>
      <c r="C753" s="14">
        <v>0.35287818942310001</v>
      </c>
      <c r="D753" s="14">
        <v>0.36958018594631598</v>
      </c>
      <c r="E753" s="14">
        <v>0.33531015111125201</v>
      </c>
      <c r="F753" s="14"/>
      <c r="G753" s="14">
        <v>0.27338833268609702</v>
      </c>
      <c r="H753" s="14">
        <v>0.30714934043165898</v>
      </c>
      <c r="I753" s="14">
        <v>0.41020596526915998</v>
      </c>
      <c r="J753" s="14">
        <v>0.36758470046255698</v>
      </c>
      <c r="K753" s="14">
        <v>0.32646351970188597</v>
      </c>
      <c r="L753" s="14">
        <v>0.402213658521059</v>
      </c>
      <c r="M753" s="14"/>
      <c r="N753" s="14">
        <v>0.41795257457906898</v>
      </c>
      <c r="O753" s="14">
        <v>0.29720193047934002</v>
      </c>
      <c r="P753" s="14">
        <v>0.35781242857867701</v>
      </c>
      <c r="Q753" s="14">
        <v>0.34183609065866899</v>
      </c>
      <c r="R753" s="14"/>
      <c r="S753" s="14">
        <v>0.40241793419860999</v>
      </c>
      <c r="T753" s="14">
        <v>0.32701604843649201</v>
      </c>
      <c r="U753" s="14">
        <v>0.30067237502065097</v>
      </c>
      <c r="V753" s="14">
        <v>0.31777179901006303</v>
      </c>
      <c r="W753" s="14">
        <v>0.40089820638130103</v>
      </c>
      <c r="X753" s="14">
        <v>0.38974267930640799</v>
      </c>
      <c r="Y753" s="14">
        <v>0.46546976858165701</v>
      </c>
      <c r="Z753" s="14">
        <v>0.250574162126875</v>
      </c>
      <c r="AA753" s="14">
        <v>0.31808418709353198</v>
      </c>
      <c r="AB753" s="14">
        <v>0.31160209617308998</v>
      </c>
      <c r="AC753" s="14">
        <v>0.38749940685075102</v>
      </c>
      <c r="AD753" s="14">
        <v>0.28390106050507302</v>
      </c>
      <c r="AE753" s="14"/>
      <c r="AF753" s="14">
        <v>0.42386547633528099</v>
      </c>
      <c r="AG753" s="14">
        <v>0.32730430980524999</v>
      </c>
      <c r="AH753" s="14">
        <v>0.424392698316859</v>
      </c>
      <c r="AI753" s="14">
        <v>0.26749533857702501</v>
      </c>
      <c r="AJ753" s="14">
        <v>0.40566337319234003</v>
      </c>
      <c r="AK753" s="14">
        <v>0.29504917264709701</v>
      </c>
      <c r="AL753" s="14"/>
      <c r="AM753" s="14">
        <v>0.31272079621677001</v>
      </c>
      <c r="AN753" s="14">
        <v>0.32386668065746799</v>
      </c>
      <c r="AO753" s="14">
        <v>0.34259330373137098</v>
      </c>
      <c r="AP753" s="14">
        <v>0.44221913528037299</v>
      </c>
      <c r="AQ753" s="14">
        <v>0.60285093971402204</v>
      </c>
      <c r="AR753" s="14"/>
      <c r="AS753" s="14">
        <v>0.42047899481656997</v>
      </c>
      <c r="AT753" s="14">
        <v>0.309378113035566</v>
      </c>
      <c r="AU753" s="14"/>
      <c r="AV753" s="14">
        <v>0.43761250659788198</v>
      </c>
      <c r="AW753" s="14">
        <v>0.33085259539379103</v>
      </c>
      <c r="AX753" s="14">
        <v>0.40563774110441297</v>
      </c>
      <c r="AY753" s="14"/>
      <c r="AZ753" s="14">
        <v>0.52776612609031803</v>
      </c>
      <c r="BA753" s="14">
        <v>0.34398980844948801</v>
      </c>
      <c r="BB753" s="14">
        <v>0.38785297556453102</v>
      </c>
      <c r="BC753" s="14"/>
      <c r="BD753" s="14">
        <v>0.341939765737792</v>
      </c>
      <c r="BE753" s="14">
        <v>0.361260375319366</v>
      </c>
      <c r="BF753" s="14"/>
      <c r="BG753" s="14">
        <v>0.33248891296727201</v>
      </c>
      <c r="BH753" s="14">
        <v>0.35607907501890201</v>
      </c>
      <c r="BI753" s="14"/>
      <c r="BJ753" s="14">
        <v>0.36548983827230802</v>
      </c>
      <c r="BK753" s="14">
        <v>0.35593271389201298</v>
      </c>
      <c r="BL753" s="14"/>
      <c r="BM753" s="14">
        <v>0.27932004549490902</v>
      </c>
      <c r="BN753" s="14">
        <v>0.36067861276000701</v>
      </c>
      <c r="BO753" s="14"/>
      <c r="BP753" s="14">
        <v>0.35312737513284398</v>
      </c>
      <c r="BQ753" s="14">
        <v>0.35727923072072798</v>
      </c>
      <c r="BR753" s="14"/>
      <c r="BS753" s="14">
        <v>0.359730015496526</v>
      </c>
      <c r="BT753" s="14">
        <v>0.44056677186854998</v>
      </c>
      <c r="BU753" s="14"/>
      <c r="BV753" s="14">
        <v>0.41102484072374401</v>
      </c>
      <c r="BW753" s="14">
        <v>0.341703153800551</v>
      </c>
      <c r="BX753" s="14"/>
      <c r="BY753" s="14">
        <v>0.35722634906895201</v>
      </c>
      <c r="BZ753" s="14">
        <v>0.35293749089544402</v>
      </c>
      <c r="CA753" s="14"/>
      <c r="CB753" s="14">
        <v>0.39173361297027598</v>
      </c>
      <c r="CC753" s="14">
        <v>0.33151245171829602</v>
      </c>
    </row>
    <row r="754" spans="2:81" x14ac:dyDescent="0.3">
      <c r="B754" t="s">
        <v>386</v>
      </c>
      <c r="C754" s="14">
        <v>0.25829525908905998</v>
      </c>
      <c r="D754" s="14">
        <v>0.20850857657779301</v>
      </c>
      <c r="E754" s="14">
        <v>0.307411138801234</v>
      </c>
      <c r="F754" s="14"/>
      <c r="G754" s="14">
        <v>0.34226733933747899</v>
      </c>
      <c r="H754" s="14">
        <v>0.26750484265727098</v>
      </c>
      <c r="I754" s="14">
        <v>0.23246142893603899</v>
      </c>
      <c r="J754" s="14">
        <v>0.22146171227619399</v>
      </c>
      <c r="K754" s="14">
        <v>0.26906229079198601</v>
      </c>
      <c r="L754" s="14">
        <v>0.23848596744043099</v>
      </c>
      <c r="M754" s="14"/>
      <c r="N754" s="14">
        <v>0.22733202499876001</v>
      </c>
      <c r="O754" s="14">
        <v>0.26053675477808302</v>
      </c>
      <c r="P754" s="14">
        <v>0.27977787630969803</v>
      </c>
      <c r="Q754" s="14">
        <v>0.27079075349151999</v>
      </c>
      <c r="R754" s="14"/>
      <c r="S754" s="14">
        <v>0.24981183395819601</v>
      </c>
      <c r="T754" s="14">
        <v>0.25066233889109801</v>
      </c>
      <c r="U754" s="14">
        <v>0.31501928869407098</v>
      </c>
      <c r="V754" s="14">
        <v>0.29895126330925598</v>
      </c>
      <c r="W754" s="14">
        <v>0.25031134262035898</v>
      </c>
      <c r="X754" s="14">
        <v>0.27440419092673601</v>
      </c>
      <c r="Y754" s="14">
        <v>0.190134806835736</v>
      </c>
      <c r="Z754" s="14">
        <v>0.282515241402789</v>
      </c>
      <c r="AA754" s="14">
        <v>0.232855782455618</v>
      </c>
      <c r="AB754" s="14">
        <v>0.26906991675661601</v>
      </c>
      <c r="AC754" s="14">
        <v>0.25827626654693497</v>
      </c>
      <c r="AD754" s="14">
        <v>0.23820910810639201</v>
      </c>
      <c r="AE754" s="14"/>
      <c r="AF754" s="14">
        <v>0.24121702077783699</v>
      </c>
      <c r="AG754" s="14">
        <v>0.23474954710096199</v>
      </c>
      <c r="AH754" s="14">
        <v>0.23782597302883099</v>
      </c>
      <c r="AI754" s="14">
        <v>0.21930738621916701</v>
      </c>
      <c r="AJ754" s="14">
        <v>0.33579827072026602</v>
      </c>
      <c r="AK754" s="14">
        <v>0.29932010392492697</v>
      </c>
      <c r="AL754" s="14"/>
      <c r="AM754" s="14">
        <v>0.24196162263396501</v>
      </c>
      <c r="AN754" s="14">
        <v>0.27487926840245103</v>
      </c>
      <c r="AO754" s="14">
        <v>0.260073041152518</v>
      </c>
      <c r="AP754" s="14">
        <v>0.26272231446449301</v>
      </c>
      <c r="AQ754" s="14">
        <v>0.16657411025544</v>
      </c>
      <c r="AR754" s="14"/>
      <c r="AS754" s="14">
        <v>0.25472524747707298</v>
      </c>
      <c r="AT754" s="14">
        <v>0.25830397814193601</v>
      </c>
      <c r="AU754" s="14"/>
      <c r="AV754" s="14">
        <v>0.23636315942894001</v>
      </c>
      <c r="AW754" s="14">
        <v>0.25751763504443898</v>
      </c>
      <c r="AX754" s="14">
        <v>0.28900793767546201</v>
      </c>
      <c r="AY754" s="14"/>
      <c r="AZ754" s="14">
        <v>0.12047915667567199</v>
      </c>
      <c r="BA754" s="14">
        <v>0.280971125882787</v>
      </c>
      <c r="BB754" s="14">
        <v>0.27999421609113101</v>
      </c>
      <c r="BC754" s="14"/>
      <c r="BD754" s="14">
        <v>0.311619287694059</v>
      </c>
      <c r="BE754" s="14">
        <v>0.223665339063392</v>
      </c>
      <c r="BF754" s="14"/>
      <c r="BG754" s="14">
        <v>0.33831392892267798</v>
      </c>
      <c r="BH754" s="14">
        <v>0.24398044614460099</v>
      </c>
      <c r="BI754" s="14"/>
      <c r="BJ754" s="14">
        <v>0.30742707714487999</v>
      </c>
      <c r="BK754" s="14">
        <v>0.24596194705808599</v>
      </c>
      <c r="BL754" s="14"/>
      <c r="BM754" s="14">
        <v>0.41403345709214501</v>
      </c>
      <c r="BN754" s="14">
        <v>0.242499705890692</v>
      </c>
      <c r="BO754" s="14"/>
      <c r="BP754" s="14">
        <v>0.29740007814675801</v>
      </c>
      <c r="BQ754" s="14">
        <v>0.24496346729635801</v>
      </c>
      <c r="BR754" s="14"/>
      <c r="BS754" s="14">
        <v>0.31662468678189998</v>
      </c>
      <c r="BT754" s="14">
        <v>0.21970071266361099</v>
      </c>
      <c r="BU754" s="14"/>
      <c r="BV754" s="14">
        <v>0.27045132761125401</v>
      </c>
      <c r="BW754" s="14">
        <v>0.33285167958518402</v>
      </c>
      <c r="BX754" s="14"/>
      <c r="BY754" s="14">
        <v>0.22951874157379801</v>
      </c>
      <c r="BZ754" s="14">
        <v>0.25902648100050302</v>
      </c>
      <c r="CA754" s="14"/>
      <c r="CB754" s="14">
        <v>0.24747448454499699</v>
      </c>
      <c r="CC754" s="14">
        <v>0.26182027801399899</v>
      </c>
    </row>
    <row r="755" spans="2:81" x14ac:dyDescent="0.3">
      <c r="B755" t="s">
        <v>387</v>
      </c>
      <c r="C755" s="14">
        <v>6.3463705830711606E-2</v>
      </c>
      <c r="D755" s="14">
        <v>7.6307087182176603E-2</v>
      </c>
      <c r="E755" s="14">
        <v>5.1046629261902399E-2</v>
      </c>
      <c r="F755" s="14"/>
      <c r="G755" s="14">
        <v>6.2871979765869099E-2</v>
      </c>
      <c r="H755" s="14">
        <v>8.3399419860184495E-2</v>
      </c>
      <c r="I755" s="14">
        <v>6.1793190014955701E-2</v>
      </c>
      <c r="J755" s="14">
        <v>5.6873586064428799E-2</v>
      </c>
      <c r="K755" s="14">
        <v>6.5552438956312395E-2</v>
      </c>
      <c r="L755" s="14">
        <v>5.3005720914989299E-2</v>
      </c>
      <c r="M755" s="14"/>
      <c r="N755" s="14">
        <v>6.5333348017129506E-2</v>
      </c>
      <c r="O755" s="14">
        <v>5.7264726180824399E-2</v>
      </c>
      <c r="P755" s="14">
        <v>6.6663987845889394E-2</v>
      </c>
      <c r="Q755" s="14">
        <v>6.1705140785710599E-2</v>
      </c>
      <c r="R755" s="14"/>
      <c r="S755" s="14">
        <v>7.11698969418397E-2</v>
      </c>
      <c r="T755" s="14">
        <v>3.6972479308973703E-2</v>
      </c>
      <c r="U755" s="14">
        <v>9.9132125600998294E-2</v>
      </c>
      <c r="V755" s="14">
        <v>5.9079008696658601E-2</v>
      </c>
      <c r="W755" s="14">
        <v>5.6423209508836898E-2</v>
      </c>
      <c r="X755" s="14">
        <v>4.2173913540758501E-2</v>
      </c>
      <c r="Y755" s="14">
        <v>9.3449146431892199E-2</v>
      </c>
      <c r="Z755" s="14">
        <v>2.38162531373333E-2</v>
      </c>
      <c r="AA755" s="14">
        <v>5.9467742063100897E-2</v>
      </c>
      <c r="AB755" s="14">
        <v>7.7646836854470602E-2</v>
      </c>
      <c r="AC755" s="14">
        <v>8.7589771092597593E-2</v>
      </c>
      <c r="AD755" s="14">
        <v>4.4623194438816301E-2</v>
      </c>
      <c r="AE755" s="14"/>
      <c r="AF755" s="14">
        <v>4.7570486067919603E-2</v>
      </c>
      <c r="AG755" s="14">
        <v>9.8061706349428401E-2</v>
      </c>
      <c r="AH755" s="14">
        <v>5.7124578616808599E-2</v>
      </c>
      <c r="AI755" s="14">
        <v>0.116717861435649</v>
      </c>
      <c r="AJ755" s="14">
        <v>1.5000888480136899E-2</v>
      </c>
      <c r="AK755" s="14">
        <v>2.93146737560738E-2</v>
      </c>
      <c r="AL755" s="14"/>
      <c r="AM755" s="14">
        <v>6.9704411788964804E-2</v>
      </c>
      <c r="AN755" s="14">
        <v>6.4639255960301803E-2</v>
      </c>
      <c r="AO755" s="14">
        <v>5.1971220788476602E-2</v>
      </c>
      <c r="AP755" s="14">
        <v>4.8459588498399202E-2</v>
      </c>
      <c r="AQ755" s="14">
        <v>3.6946280030350102E-2</v>
      </c>
      <c r="AR755" s="14"/>
      <c r="AS755" s="14">
        <v>7.0049802752941495E-2</v>
      </c>
      <c r="AT755" s="14">
        <v>6.04024589852186E-2</v>
      </c>
      <c r="AU755" s="14"/>
      <c r="AV755" s="14">
        <v>8.6735259684373303E-2</v>
      </c>
      <c r="AW755" s="14">
        <v>0.113376626897945</v>
      </c>
      <c r="AX755" s="14">
        <v>4.2669641530480903E-2</v>
      </c>
      <c r="AY755" s="14"/>
      <c r="AZ755" s="14">
        <v>7.9647010055647505E-2</v>
      </c>
      <c r="BA755" s="14">
        <v>0.114766218646072</v>
      </c>
      <c r="BB755" s="14">
        <v>0.102990592555032</v>
      </c>
      <c r="BC755" s="14"/>
      <c r="BD755" s="14">
        <v>5.22872702049045E-2</v>
      </c>
      <c r="BE755" s="14">
        <v>7.1092409716003405E-2</v>
      </c>
      <c r="BF755" s="14"/>
      <c r="BG755" s="14">
        <v>5.9242464795944097E-2</v>
      </c>
      <c r="BH755" s="14">
        <v>6.4578306242634206E-2</v>
      </c>
      <c r="BI755" s="14"/>
      <c r="BJ755" s="14">
        <v>2.3391688955665599E-2</v>
      </c>
      <c r="BK755" s="14">
        <v>6.89997872077866E-2</v>
      </c>
      <c r="BL755" s="14"/>
      <c r="BM755" s="14">
        <v>5.7608580670303201E-2</v>
      </c>
      <c r="BN755" s="14">
        <v>6.4890172498831597E-2</v>
      </c>
      <c r="BO755" s="14"/>
      <c r="BP755" s="14">
        <v>5.2724479552171702E-2</v>
      </c>
      <c r="BQ755" s="14">
        <v>6.744930304209E-2</v>
      </c>
      <c r="BR755" s="14"/>
      <c r="BS755" s="14">
        <v>8.4657297737596601E-2</v>
      </c>
      <c r="BT755" s="14">
        <v>5.7734962199757801E-2</v>
      </c>
      <c r="BU755" s="14"/>
      <c r="BV755" s="14">
        <v>7.1709852099002505E-2</v>
      </c>
      <c r="BW755" s="14">
        <v>8.9207499649957195E-2</v>
      </c>
      <c r="BX755" s="14"/>
      <c r="BY755" s="14">
        <v>3.1066479362082101E-2</v>
      </c>
      <c r="BZ755" s="14">
        <v>6.7645936921227806E-2</v>
      </c>
      <c r="CA755" s="14"/>
      <c r="CB755" s="14">
        <v>4.8722300731757998E-2</v>
      </c>
      <c r="CC755" s="14">
        <v>7.0776111010417295E-2</v>
      </c>
    </row>
    <row r="756" spans="2:81" x14ac:dyDescent="0.3">
      <c r="B756" t="s">
        <v>388</v>
      </c>
      <c r="C756" s="14">
        <v>0.21926586465705999</v>
      </c>
      <c r="D756" s="14">
        <v>0.236754185895826</v>
      </c>
      <c r="E756" s="14">
        <v>0.202616646280223</v>
      </c>
      <c r="F756" s="14"/>
      <c r="G756" s="14">
        <v>0.25314144432797397</v>
      </c>
      <c r="H756" s="14">
        <v>0.25082272154491198</v>
      </c>
      <c r="I756" s="14">
        <v>0.22505375195951899</v>
      </c>
      <c r="J756" s="14">
        <v>0.25497917727497399</v>
      </c>
      <c r="K756" s="14">
        <v>0.183188809022473</v>
      </c>
      <c r="L756" s="14">
        <v>0.16146460164951501</v>
      </c>
      <c r="M756" s="14"/>
      <c r="N756" s="14">
        <v>0.18616375692260601</v>
      </c>
      <c r="O756" s="14">
        <v>0.235996740592918</v>
      </c>
      <c r="P756" s="14">
        <v>0.22279597248802999</v>
      </c>
      <c r="Q756" s="14">
        <v>0.234039036696957</v>
      </c>
      <c r="R756" s="14"/>
      <c r="S756" s="14">
        <v>0.21318053312250901</v>
      </c>
      <c r="T756" s="14">
        <v>0.24831262297416901</v>
      </c>
      <c r="U756" s="14">
        <v>0.161864670382841</v>
      </c>
      <c r="V756" s="14">
        <v>0.197890659730873</v>
      </c>
      <c r="W756" s="14">
        <v>0.20883674475811201</v>
      </c>
      <c r="X756" s="14">
        <v>0.20799526288068801</v>
      </c>
      <c r="Y756" s="14">
        <v>0.167242516387822</v>
      </c>
      <c r="Z756" s="14">
        <v>0.31986097478114001</v>
      </c>
      <c r="AA756" s="14">
        <v>0.304418825559089</v>
      </c>
      <c r="AB756" s="14">
        <v>0.19780082240975</v>
      </c>
      <c r="AC756" s="14">
        <v>0.19579768375888501</v>
      </c>
      <c r="AD756" s="14">
        <v>0.19512469771452501</v>
      </c>
      <c r="AE756" s="14"/>
      <c r="AF756" s="14">
        <v>0.19539150464372601</v>
      </c>
      <c r="AG756" s="14">
        <v>0.25174930075318203</v>
      </c>
      <c r="AH756" s="14">
        <v>0.165872837895994</v>
      </c>
      <c r="AI756" s="14">
        <v>0.28911452077560701</v>
      </c>
      <c r="AJ756" s="14">
        <v>0.16174013464640499</v>
      </c>
      <c r="AK756" s="14">
        <v>0.18064602812827499</v>
      </c>
      <c r="AL756" s="14"/>
      <c r="AM756" s="14">
        <v>0.26236719002352499</v>
      </c>
      <c r="AN756" s="14">
        <v>0.21656962484234399</v>
      </c>
      <c r="AO756" s="14">
        <v>0.23034958520375601</v>
      </c>
      <c r="AP756" s="14">
        <v>0.18275145960354899</v>
      </c>
      <c r="AQ756" s="14">
        <v>9.4648228645845295E-2</v>
      </c>
      <c r="AR756" s="14"/>
      <c r="AS756" s="14">
        <v>0.21377587637602</v>
      </c>
      <c r="AT756" s="14">
        <v>0.22591516549785701</v>
      </c>
      <c r="AU756" s="14"/>
      <c r="AV756" s="14">
        <v>0.19051926450975901</v>
      </c>
      <c r="AW756" s="14">
        <v>0.26300954210467598</v>
      </c>
      <c r="AX756" s="14">
        <v>0.21910167970828701</v>
      </c>
      <c r="AY756" s="14"/>
      <c r="AZ756" s="14">
        <v>0.18523859174013399</v>
      </c>
      <c r="BA756" s="14">
        <v>0.20209935799040901</v>
      </c>
      <c r="BB756" s="14">
        <v>0.20405038910791101</v>
      </c>
      <c r="BC756" s="14"/>
      <c r="BD756" s="14">
        <v>0.200782547998404</v>
      </c>
      <c r="BE756" s="14">
        <v>0.23070095179747599</v>
      </c>
      <c r="BF756" s="14"/>
      <c r="BG756" s="14">
        <v>0.22203022197897701</v>
      </c>
      <c r="BH756" s="14">
        <v>0.218644532591314</v>
      </c>
      <c r="BI756" s="14"/>
      <c r="BJ756" s="14">
        <v>0.23227199618323799</v>
      </c>
      <c r="BK756" s="14">
        <v>0.217882460491828</v>
      </c>
      <c r="BL756" s="14"/>
      <c r="BM756" s="14">
        <v>0.15862639197477299</v>
      </c>
      <c r="BN756" s="14">
        <v>0.227052134625294</v>
      </c>
      <c r="BO756" s="14"/>
      <c r="BP756" s="14">
        <v>0.17682627906207099</v>
      </c>
      <c r="BQ756" s="14">
        <v>0.229347596475938</v>
      </c>
      <c r="BR756" s="14"/>
      <c r="BS756" s="14">
        <v>0.20801527898180999</v>
      </c>
      <c r="BT756" s="14">
        <v>0.22499724061614501</v>
      </c>
      <c r="BU756" s="14"/>
      <c r="BV756" s="14">
        <v>0.229104042293275</v>
      </c>
      <c r="BW756" s="14">
        <v>0.20060392280950801</v>
      </c>
      <c r="BX756" s="14"/>
      <c r="BY756" s="14">
        <v>0.29205549976060502</v>
      </c>
      <c r="BZ756" s="14">
        <v>0.211460179942767</v>
      </c>
      <c r="CA756" s="14"/>
      <c r="CB756" s="14">
        <v>0.232987158334547</v>
      </c>
      <c r="CC756" s="14">
        <v>0.215292162239755</v>
      </c>
    </row>
    <row r="757" spans="2:81" x14ac:dyDescent="0.3">
      <c r="B757" t="s">
        <v>106</v>
      </c>
      <c r="C757" s="14">
        <v>0.10609698100006899</v>
      </c>
      <c r="D757" s="14">
        <v>0.10884996439788799</v>
      </c>
      <c r="E757" s="14">
        <v>0.103615434545389</v>
      </c>
      <c r="F757" s="14"/>
      <c r="G757" s="14">
        <v>6.8330903882580105E-2</v>
      </c>
      <c r="H757" s="14">
        <v>9.1123675505974E-2</v>
      </c>
      <c r="I757" s="14">
        <v>7.0485663820326103E-2</v>
      </c>
      <c r="J757" s="14">
        <v>9.9100823921845702E-2</v>
      </c>
      <c r="K757" s="14">
        <v>0.15573294152734199</v>
      </c>
      <c r="L757" s="14">
        <v>0.14483005147400499</v>
      </c>
      <c r="M757" s="14"/>
      <c r="N757" s="14">
        <v>0.103218295482436</v>
      </c>
      <c r="O757" s="14">
        <v>0.148999847968835</v>
      </c>
      <c r="P757" s="14">
        <v>7.2949734777705999E-2</v>
      </c>
      <c r="Q757" s="14">
        <v>9.1628978367144107E-2</v>
      </c>
      <c r="R757" s="14"/>
      <c r="S757" s="14">
        <v>6.3419801778846194E-2</v>
      </c>
      <c r="T757" s="14">
        <v>0.13703651038926701</v>
      </c>
      <c r="U757" s="14">
        <v>0.123311540301439</v>
      </c>
      <c r="V757" s="14">
        <v>0.12630726925315</v>
      </c>
      <c r="W757" s="14">
        <v>8.3530496731391193E-2</v>
      </c>
      <c r="X757" s="14">
        <v>8.5683953345409597E-2</v>
      </c>
      <c r="Y757" s="14">
        <v>8.3703761762892806E-2</v>
      </c>
      <c r="Z757" s="14">
        <v>0.123233368551862</v>
      </c>
      <c r="AA757" s="14">
        <v>8.5173462828659896E-2</v>
      </c>
      <c r="AB757" s="14">
        <v>0.14388032780607399</v>
      </c>
      <c r="AC757" s="14">
        <v>7.0836871750831101E-2</v>
      </c>
      <c r="AD757" s="14">
        <v>0.238141939235193</v>
      </c>
      <c r="AE757" s="14"/>
      <c r="AF757" s="14">
        <v>9.1955512175236995E-2</v>
      </c>
      <c r="AG757" s="14">
        <v>8.8135135991178004E-2</v>
      </c>
      <c r="AH757" s="14">
        <v>0.114783912141507</v>
      </c>
      <c r="AI757" s="14">
        <v>0.107364892992552</v>
      </c>
      <c r="AJ757" s="14">
        <v>8.1797332960852301E-2</v>
      </c>
      <c r="AK757" s="14">
        <v>0.195670021543626</v>
      </c>
      <c r="AL757" s="14"/>
      <c r="AM757" s="14">
        <v>0.11324597933677499</v>
      </c>
      <c r="AN757" s="14">
        <v>0.120045170137435</v>
      </c>
      <c r="AO757" s="14">
        <v>0.11501284912387801</v>
      </c>
      <c r="AP757" s="14">
        <v>6.3847502153185895E-2</v>
      </c>
      <c r="AQ757" s="14">
        <v>9.8980441354343002E-2</v>
      </c>
      <c r="AR757" s="14"/>
      <c r="AS757" s="14">
        <v>4.0970078577394903E-2</v>
      </c>
      <c r="AT757" s="14">
        <v>0.146000284339423</v>
      </c>
      <c r="AU757" s="14"/>
      <c r="AV757" s="14">
        <v>4.87698097790457E-2</v>
      </c>
      <c r="AW757" s="14">
        <v>3.5243600559148401E-2</v>
      </c>
      <c r="AX757" s="14">
        <v>4.3582999981356903E-2</v>
      </c>
      <c r="AY757" s="14"/>
      <c r="AZ757" s="14">
        <v>8.6869115438228298E-2</v>
      </c>
      <c r="BA757" s="14">
        <v>5.8173489031242601E-2</v>
      </c>
      <c r="BB757" s="14">
        <v>2.5111826681395499E-2</v>
      </c>
      <c r="BC757" s="14"/>
      <c r="BD757" s="14">
        <v>9.33711283648401E-2</v>
      </c>
      <c r="BE757" s="14">
        <v>0.113280924103763</v>
      </c>
      <c r="BF757" s="14"/>
      <c r="BG757" s="14">
        <v>4.7924471335129601E-2</v>
      </c>
      <c r="BH757" s="14">
        <v>0.116717640002549</v>
      </c>
      <c r="BI757" s="14"/>
      <c r="BJ757" s="14">
        <v>7.1419399443908196E-2</v>
      </c>
      <c r="BK757" s="14">
        <v>0.11122309135028501</v>
      </c>
      <c r="BL757" s="14"/>
      <c r="BM757" s="14">
        <v>9.0411524767869705E-2</v>
      </c>
      <c r="BN757" s="14">
        <v>0.104879374225175</v>
      </c>
      <c r="BO757" s="14"/>
      <c r="BP757" s="14">
        <v>0.119921788106155</v>
      </c>
      <c r="BQ757" s="14">
        <v>0.100960402464886</v>
      </c>
      <c r="BR757" s="14"/>
      <c r="BS757" s="14">
        <v>3.0972721002167799E-2</v>
      </c>
      <c r="BT757" s="14">
        <v>5.7000312651936703E-2</v>
      </c>
      <c r="BU757" s="14"/>
      <c r="BV757" s="14">
        <v>1.7709937272725299E-2</v>
      </c>
      <c r="BW757" s="14">
        <v>3.5633744154800001E-2</v>
      </c>
      <c r="BX757" s="14"/>
      <c r="BY757" s="14">
        <v>9.0132930234563202E-2</v>
      </c>
      <c r="BZ757" s="14">
        <v>0.108929911240059</v>
      </c>
      <c r="CA757" s="14"/>
      <c r="CB757" s="14">
        <v>7.9082443418421605E-2</v>
      </c>
      <c r="CC757" s="14">
        <v>0.120598997017534</v>
      </c>
    </row>
    <row r="758" spans="2:81" x14ac:dyDescent="0.3">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c r="AR758" s="14"/>
      <c r="AS758" s="14"/>
      <c r="AT758" s="14"/>
      <c r="AU758" s="14"/>
      <c r="AV758" s="14"/>
      <c r="AW758" s="14"/>
      <c r="AX758" s="14"/>
      <c r="AY758" s="14"/>
      <c r="AZ758" s="14"/>
      <c r="BA758" s="14"/>
      <c r="BB758" s="14"/>
      <c r="BC758" s="14"/>
      <c r="BD758" s="14"/>
      <c r="BE758" s="14"/>
      <c r="BF758" s="14"/>
      <c r="BG758" s="14"/>
      <c r="BH758" s="14"/>
      <c r="BI758" s="14"/>
      <c r="BJ758" s="14"/>
      <c r="BK758" s="14"/>
      <c r="BL758" s="14"/>
      <c r="BM758" s="14"/>
      <c r="BN758" s="14"/>
      <c r="BO758" s="14"/>
      <c r="BP758" s="14"/>
      <c r="BQ758" s="14"/>
      <c r="BR758" s="14"/>
      <c r="BS758" s="14"/>
      <c r="BT758" s="14"/>
      <c r="BU758" s="14"/>
      <c r="BV758" s="14"/>
      <c r="BW758" s="14"/>
      <c r="BX758" s="14"/>
      <c r="BY758" s="14"/>
      <c r="BZ758" s="14"/>
      <c r="CA758" s="14"/>
      <c r="CB758" s="14"/>
      <c r="CC758" s="14"/>
    </row>
    <row r="759" spans="2:81" x14ac:dyDescent="0.3">
      <c r="B759" s="6" t="s">
        <v>404</v>
      </c>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c r="AR759" s="14"/>
      <c r="AS759" s="14"/>
      <c r="AT759" s="14"/>
      <c r="AU759" s="14"/>
      <c r="AV759" s="14"/>
      <c r="AW759" s="14"/>
      <c r="AX759" s="14"/>
      <c r="AY759" s="14"/>
      <c r="AZ759" s="14"/>
      <c r="BA759" s="14"/>
      <c r="BB759" s="14"/>
      <c r="BC759" s="14"/>
      <c r="BD759" s="14"/>
      <c r="BE759" s="14"/>
      <c r="BF759" s="14"/>
      <c r="BG759" s="14"/>
      <c r="BH759" s="14"/>
      <c r="BI759" s="14"/>
      <c r="BJ759" s="14"/>
      <c r="BK759" s="14"/>
      <c r="BL759" s="14"/>
      <c r="BM759" s="14"/>
      <c r="BN759" s="14"/>
      <c r="BO759" s="14"/>
      <c r="BP759" s="14"/>
      <c r="BQ759" s="14"/>
      <c r="BR759" s="14"/>
      <c r="BS759" s="14"/>
      <c r="BT759" s="14"/>
      <c r="BU759" s="14"/>
      <c r="BV759" s="14"/>
      <c r="BW759" s="14"/>
      <c r="BX759" s="14"/>
      <c r="BY759" s="14"/>
      <c r="BZ759" s="14"/>
      <c r="CA759" s="14"/>
      <c r="CB759" s="14"/>
      <c r="CC759" s="14"/>
    </row>
    <row r="760" spans="2:81" x14ac:dyDescent="0.3">
      <c r="B760" s="24" t="s">
        <v>97</v>
      </c>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c r="AQ760" s="14"/>
      <c r="AR760" s="14"/>
      <c r="AS760" s="14"/>
      <c r="AT760" s="14"/>
      <c r="AU760" s="14"/>
      <c r="AV760" s="14"/>
      <c r="AW760" s="14"/>
      <c r="AX760" s="14"/>
      <c r="AY760" s="14"/>
      <c r="AZ760" s="14"/>
      <c r="BA760" s="14"/>
      <c r="BB760" s="14"/>
      <c r="BC760" s="14"/>
      <c r="BD760" s="14"/>
      <c r="BE760" s="14"/>
      <c r="BF760" s="14"/>
      <c r="BG760" s="14"/>
      <c r="BH760" s="14"/>
      <c r="BI760" s="14"/>
      <c r="BJ760" s="14"/>
      <c r="BK760" s="14"/>
      <c r="BL760" s="14"/>
      <c r="BM760" s="14"/>
      <c r="BN760" s="14"/>
      <c r="BO760" s="14"/>
      <c r="BP760" s="14"/>
      <c r="BQ760" s="14"/>
      <c r="BR760" s="14"/>
      <c r="BS760" s="14"/>
      <c r="BT760" s="14"/>
      <c r="BU760" s="14"/>
      <c r="BV760" s="14"/>
      <c r="BW760" s="14"/>
      <c r="BX760" s="14"/>
      <c r="BY760" s="14"/>
      <c r="BZ760" s="14"/>
      <c r="CA760" s="14"/>
      <c r="CB760" s="14"/>
      <c r="CC760" s="14"/>
    </row>
    <row r="761" spans="2:81" x14ac:dyDescent="0.3">
      <c r="B761" t="s">
        <v>400</v>
      </c>
      <c r="C761" s="14">
        <v>0.25854348610463301</v>
      </c>
      <c r="D761" s="14">
        <v>0.26949388556769999</v>
      </c>
      <c r="E761" s="14">
        <v>0.24835453227198201</v>
      </c>
      <c r="F761" s="14"/>
      <c r="G761" s="14">
        <v>0.25587502760900999</v>
      </c>
      <c r="H761" s="14">
        <v>0.29901725756900999</v>
      </c>
      <c r="I761" s="14">
        <v>0.27598414548182798</v>
      </c>
      <c r="J761" s="14">
        <v>0.27508632438907299</v>
      </c>
      <c r="K761" s="14">
        <v>0.25523315599081098</v>
      </c>
      <c r="L761" s="14">
        <v>0.20199598105614799</v>
      </c>
      <c r="M761" s="14"/>
      <c r="N761" s="14">
        <v>0.33011710022108498</v>
      </c>
      <c r="O761" s="14">
        <v>0.25283301136481501</v>
      </c>
      <c r="P761" s="14">
        <v>0.24013918280449101</v>
      </c>
      <c r="Q761" s="14">
        <v>0.20385113136088501</v>
      </c>
      <c r="R761" s="14"/>
      <c r="S761" s="14">
        <v>0.29543874265141801</v>
      </c>
      <c r="T761" s="14">
        <v>0.24346287197696401</v>
      </c>
      <c r="U761" s="14">
        <v>0.266133723502467</v>
      </c>
      <c r="V761" s="14">
        <v>0.31109429273390099</v>
      </c>
      <c r="W761" s="14">
        <v>0.20427985089036901</v>
      </c>
      <c r="X761" s="14">
        <v>0.254394692577117</v>
      </c>
      <c r="Y761" s="14">
        <v>0.21704204653852999</v>
      </c>
      <c r="Z761" s="14">
        <v>0.33359210576424703</v>
      </c>
      <c r="AA761" s="14">
        <v>0.224600905009991</v>
      </c>
      <c r="AB761" s="14">
        <v>0.25333479763239097</v>
      </c>
      <c r="AC761" s="14">
        <v>0.27136203332780701</v>
      </c>
      <c r="AD761" s="14">
        <v>0.244368187901253</v>
      </c>
      <c r="AE761" s="14"/>
      <c r="AF761" s="14">
        <v>0.32064775410549901</v>
      </c>
      <c r="AG761" s="14">
        <v>0.22667422160045</v>
      </c>
      <c r="AH761" s="14">
        <v>0.30096865401489298</v>
      </c>
      <c r="AI761" s="14">
        <v>0.18312797674702899</v>
      </c>
      <c r="AJ761" s="14">
        <v>0.29108852762165</v>
      </c>
      <c r="AK761" s="14">
        <v>0.25445513374273299</v>
      </c>
      <c r="AL761" s="14"/>
      <c r="AM761" s="14">
        <v>0.16581860002464499</v>
      </c>
      <c r="AN761" s="14">
        <v>0.26098575899235299</v>
      </c>
      <c r="AO761" s="14">
        <v>0.31794615998737102</v>
      </c>
      <c r="AP761" s="14">
        <v>0.29889745316145</v>
      </c>
      <c r="AQ761" s="14">
        <v>0.31357983187851401</v>
      </c>
      <c r="AR761" s="14"/>
      <c r="AS761" s="14">
        <v>0.32105066404405602</v>
      </c>
      <c r="AT761" s="14">
        <v>0.22140027845367599</v>
      </c>
      <c r="AU761" s="14"/>
      <c r="AV761" s="14">
        <v>0.30757943565947199</v>
      </c>
      <c r="AW761" s="14">
        <v>0.25009541449919198</v>
      </c>
      <c r="AX761" s="14">
        <v>0.34606591861194003</v>
      </c>
      <c r="AY761" s="14"/>
      <c r="AZ761" s="14">
        <v>0.306057090062135</v>
      </c>
      <c r="BA761" s="14">
        <v>0.38354560039848901</v>
      </c>
      <c r="BB761" s="14">
        <v>0.25926028703937098</v>
      </c>
      <c r="BC761" s="14"/>
      <c r="BD761" s="14">
        <v>0.305865119033147</v>
      </c>
      <c r="BE761" s="14">
        <v>0.22790403844752299</v>
      </c>
      <c r="BF761" s="14"/>
      <c r="BG761" s="14">
        <v>0.31663982037360699</v>
      </c>
      <c r="BH761" s="14">
        <v>0.24723823868693101</v>
      </c>
      <c r="BI761" s="14"/>
      <c r="BJ761" s="14">
        <v>0.27008608850635402</v>
      </c>
      <c r="BK761" s="14">
        <v>0.259442336225085</v>
      </c>
      <c r="BL761" s="14"/>
      <c r="BM761" s="14">
        <v>0.33345916830396</v>
      </c>
      <c r="BN761" s="14">
        <v>0.252041132101888</v>
      </c>
      <c r="BO761" s="14"/>
      <c r="BP761" s="14">
        <v>0.25705390791421001</v>
      </c>
      <c r="BQ761" s="14">
        <v>0.262840403024446</v>
      </c>
      <c r="BR761" s="14"/>
      <c r="BS761" s="14">
        <v>0.355321711630815</v>
      </c>
      <c r="BT761" s="14">
        <v>0.280229881534377</v>
      </c>
      <c r="BU761" s="14"/>
      <c r="BV761" s="14">
        <v>0.31874013801772999</v>
      </c>
      <c r="BW761" s="14">
        <v>0.36817780316096599</v>
      </c>
      <c r="BX761" s="14"/>
      <c r="BY761" s="14">
        <v>0.200348378973147</v>
      </c>
      <c r="BZ761" s="14">
        <v>0.267547530898751</v>
      </c>
      <c r="CA761" s="14"/>
      <c r="CB761" s="14">
        <v>0.27145138491965098</v>
      </c>
      <c r="CC761" s="14">
        <v>0.25427995623517902</v>
      </c>
    </row>
    <row r="762" spans="2:81" x14ac:dyDescent="0.3">
      <c r="B762" t="s">
        <v>401</v>
      </c>
      <c r="C762" s="14">
        <v>0.564565350208168</v>
      </c>
      <c r="D762" s="14">
        <v>0.56058256462866496</v>
      </c>
      <c r="E762" s="14">
        <v>0.56760658246592399</v>
      </c>
      <c r="F762" s="14"/>
      <c r="G762" s="14">
        <v>0.61623181453335196</v>
      </c>
      <c r="H762" s="14">
        <v>0.49675892817288603</v>
      </c>
      <c r="I762" s="14">
        <v>0.52827174244015596</v>
      </c>
      <c r="J762" s="14">
        <v>0.54350707219681904</v>
      </c>
      <c r="K762" s="14">
        <v>0.57286622413631605</v>
      </c>
      <c r="L762" s="14">
        <v>0.62621620453694504</v>
      </c>
      <c r="M762" s="14"/>
      <c r="N762" s="14">
        <v>0.535825520450946</v>
      </c>
      <c r="O762" s="14">
        <v>0.54226155825080502</v>
      </c>
      <c r="P762" s="14">
        <v>0.60342705539953001</v>
      </c>
      <c r="Q762" s="14">
        <v>0.58146055246740802</v>
      </c>
      <c r="R762" s="14"/>
      <c r="S762" s="14">
        <v>0.55345022919328102</v>
      </c>
      <c r="T762" s="14">
        <v>0.57400451099013305</v>
      </c>
      <c r="U762" s="14">
        <v>0.57299649781818596</v>
      </c>
      <c r="V762" s="14">
        <v>0.45987367586665101</v>
      </c>
      <c r="W762" s="14">
        <v>0.62461688734491105</v>
      </c>
      <c r="X762" s="14">
        <v>0.516560884704382</v>
      </c>
      <c r="Y762" s="14">
        <v>0.59391738727437904</v>
      </c>
      <c r="Z762" s="14">
        <v>0.505362199062519</v>
      </c>
      <c r="AA762" s="14">
        <v>0.64431880862589197</v>
      </c>
      <c r="AB762" s="14">
        <v>0.65980410368448905</v>
      </c>
      <c r="AC762" s="14">
        <v>0.499556293623795</v>
      </c>
      <c r="AD762" s="14">
        <v>0.39796621581284197</v>
      </c>
      <c r="AE762" s="14"/>
      <c r="AF762" s="14">
        <v>0.54044747710389995</v>
      </c>
      <c r="AG762" s="14">
        <v>0.59993164838292701</v>
      </c>
      <c r="AH762" s="14">
        <v>0.61605916509640202</v>
      </c>
      <c r="AI762" s="14">
        <v>0.59399442429876104</v>
      </c>
      <c r="AJ762" s="14">
        <v>0.53295168541148197</v>
      </c>
      <c r="AK762" s="14">
        <v>0.53983249377202802</v>
      </c>
      <c r="AL762" s="14"/>
      <c r="AM762" s="14">
        <v>0.64141117712126705</v>
      </c>
      <c r="AN762" s="14">
        <v>0.536348246091084</v>
      </c>
      <c r="AO762" s="14">
        <v>0.54395476186448599</v>
      </c>
      <c r="AP762" s="14">
        <v>0.54722435873363595</v>
      </c>
      <c r="AQ762" s="14">
        <v>0.55205513540400497</v>
      </c>
      <c r="AR762" s="14"/>
      <c r="AS762" s="14">
        <v>0.52843695896026099</v>
      </c>
      <c r="AT762" s="14">
        <v>0.58608806465438301</v>
      </c>
      <c r="AU762" s="14"/>
      <c r="AV762" s="14">
        <v>0.49206964162389399</v>
      </c>
      <c r="AW762" s="14">
        <v>0.59073993036846695</v>
      </c>
      <c r="AX762" s="14">
        <v>0.55460052358350398</v>
      </c>
      <c r="AY762" s="14"/>
      <c r="AZ762" s="14">
        <v>0.54696941916513797</v>
      </c>
      <c r="BA762" s="14">
        <v>0.45862388172935997</v>
      </c>
      <c r="BB762" s="14">
        <v>0.53639080792578797</v>
      </c>
      <c r="BC762" s="14"/>
      <c r="BD762" s="14">
        <v>0.54189347867808102</v>
      </c>
      <c r="BE762" s="14">
        <v>0.57980446420755805</v>
      </c>
      <c r="BF762" s="14"/>
      <c r="BG762" s="14">
        <v>0.54975025620499995</v>
      </c>
      <c r="BH762" s="14">
        <v>0.56775922482420205</v>
      </c>
      <c r="BI762" s="14"/>
      <c r="BJ762" s="14">
        <v>0.62841766139681798</v>
      </c>
      <c r="BK762" s="14">
        <v>0.55546530993176302</v>
      </c>
      <c r="BL762" s="14"/>
      <c r="BM762" s="14">
        <v>0.529108596693037</v>
      </c>
      <c r="BN762" s="14">
        <v>0.56569203239847898</v>
      </c>
      <c r="BO762" s="14"/>
      <c r="BP762" s="14">
        <v>0.55942971112584206</v>
      </c>
      <c r="BQ762" s="14">
        <v>0.56092798043563796</v>
      </c>
      <c r="BR762" s="14"/>
      <c r="BS762" s="14">
        <v>0.50336618213721696</v>
      </c>
      <c r="BT762" s="14">
        <v>0.54838833301210499</v>
      </c>
      <c r="BU762" s="14"/>
      <c r="BV762" s="14">
        <v>0.50041201654773604</v>
      </c>
      <c r="BW762" s="14">
        <v>0.504404383052664</v>
      </c>
      <c r="BX762" s="14"/>
      <c r="BY762" s="14">
        <v>0.62292680178021398</v>
      </c>
      <c r="BZ762" s="14">
        <v>0.55573701971185696</v>
      </c>
      <c r="CA762" s="14"/>
      <c r="CB762" s="14">
        <v>0.55983977923321504</v>
      </c>
      <c r="CC762" s="14">
        <v>0.56534011045203203</v>
      </c>
    </row>
    <row r="763" spans="2:81" x14ac:dyDescent="0.3">
      <c r="B763" t="s">
        <v>402</v>
      </c>
      <c r="C763" s="14">
        <v>0.121335168019825</v>
      </c>
      <c r="D763" s="14">
        <v>0.13072389919010799</v>
      </c>
      <c r="E763" s="14">
        <v>0.112403963746823</v>
      </c>
      <c r="F763" s="14"/>
      <c r="G763" s="14">
        <v>8.4593184667171598E-2</v>
      </c>
      <c r="H763" s="14">
        <v>0.131938043664175</v>
      </c>
      <c r="I763" s="14">
        <v>0.147978605927896</v>
      </c>
      <c r="J763" s="14">
        <v>0.112503499072134</v>
      </c>
      <c r="K763" s="14">
        <v>9.2563628225294195E-2</v>
      </c>
      <c r="L763" s="14">
        <v>0.142156347458926</v>
      </c>
      <c r="M763" s="14"/>
      <c r="N763" s="14">
        <v>7.6522101954601199E-2</v>
      </c>
      <c r="O763" s="14">
        <v>0.15368257967186599</v>
      </c>
      <c r="P763" s="14">
        <v>0.112240686408787</v>
      </c>
      <c r="Q763" s="14">
        <v>0.14592599171272599</v>
      </c>
      <c r="R763" s="14"/>
      <c r="S763" s="14">
        <v>0.118418314415033</v>
      </c>
      <c r="T763" s="14">
        <v>9.8815669330519496E-2</v>
      </c>
      <c r="U763" s="14">
        <v>8.6197067478411701E-2</v>
      </c>
      <c r="V763" s="14">
        <v>0.18186736116171201</v>
      </c>
      <c r="W763" s="14">
        <v>0.14255930691065799</v>
      </c>
      <c r="X763" s="14">
        <v>0.180597562046245</v>
      </c>
      <c r="Y763" s="14">
        <v>0.12968895532578401</v>
      </c>
      <c r="Z763" s="14">
        <v>0.113990355589313</v>
      </c>
      <c r="AA763" s="14">
        <v>6.5856320584749606E-2</v>
      </c>
      <c r="AB763" s="14">
        <v>5.49144041980828E-2</v>
      </c>
      <c r="AC763" s="14">
        <v>0.211677746039627</v>
      </c>
      <c r="AD763" s="14">
        <v>0.157958921674444</v>
      </c>
      <c r="AE763" s="14"/>
      <c r="AF763" s="14">
        <v>0.101589205780202</v>
      </c>
      <c r="AG763" s="14">
        <v>0.125977194994395</v>
      </c>
      <c r="AH763" s="14">
        <v>6.1676649079746397E-2</v>
      </c>
      <c r="AI763" s="14">
        <v>0.19104459244080399</v>
      </c>
      <c r="AJ763" s="14">
        <v>0.10856018031634899</v>
      </c>
      <c r="AK763" s="14">
        <v>7.9697996109191302E-2</v>
      </c>
      <c r="AL763" s="14"/>
      <c r="AM763" s="14">
        <v>0.14371074013485499</v>
      </c>
      <c r="AN763" s="14">
        <v>0.13738651417207501</v>
      </c>
      <c r="AO763" s="14">
        <v>7.5711284673317697E-2</v>
      </c>
      <c r="AP763" s="14">
        <v>8.9933555747996705E-2</v>
      </c>
      <c r="AQ763" s="14">
        <v>0.13436503271748099</v>
      </c>
      <c r="AR763" s="14"/>
      <c r="AS763" s="14">
        <v>0.12096274837200099</v>
      </c>
      <c r="AT763" s="14">
        <v>0.123389020770469</v>
      </c>
      <c r="AU763" s="14"/>
      <c r="AV763" s="14">
        <v>0.17228287187514901</v>
      </c>
      <c r="AW763" s="14">
        <v>0.13170142453143999</v>
      </c>
      <c r="AX763" s="14">
        <v>6.6642290363876505E-2</v>
      </c>
      <c r="AY763" s="14"/>
      <c r="AZ763" s="14">
        <v>0.127964286903438</v>
      </c>
      <c r="BA763" s="14">
        <v>0.15783051787215199</v>
      </c>
      <c r="BB763" s="14">
        <v>0.16074580343401201</v>
      </c>
      <c r="BC763" s="14"/>
      <c r="BD763" s="14">
        <v>0.11912701558604601</v>
      </c>
      <c r="BE763" s="14">
        <v>0.123185107314595</v>
      </c>
      <c r="BF763" s="14"/>
      <c r="BG763" s="14">
        <v>0.11812627474665401</v>
      </c>
      <c r="BH763" s="14">
        <v>0.12252326836185</v>
      </c>
      <c r="BI763" s="14"/>
      <c r="BJ763" s="14">
        <v>8.0205611232328E-2</v>
      </c>
      <c r="BK763" s="14">
        <v>0.127494640567893</v>
      </c>
      <c r="BL763" s="14"/>
      <c r="BM763" s="14">
        <v>7.5057309603275002E-2</v>
      </c>
      <c r="BN763" s="14">
        <v>0.12766296489290499</v>
      </c>
      <c r="BO763" s="14"/>
      <c r="BP763" s="14">
        <v>0.140686909965166</v>
      </c>
      <c r="BQ763" s="14">
        <v>0.117515102673054</v>
      </c>
      <c r="BR763" s="14"/>
      <c r="BS763" s="14">
        <v>0.11853203052839401</v>
      </c>
      <c r="BT763" s="14">
        <v>0.123254679166743</v>
      </c>
      <c r="BU763" s="14"/>
      <c r="BV763" s="14">
        <v>0.15043826931010401</v>
      </c>
      <c r="BW763" s="14">
        <v>0.107319021200283</v>
      </c>
      <c r="BX763" s="14"/>
      <c r="BY763" s="14">
        <v>0.15780542116244001</v>
      </c>
      <c r="BZ763" s="14">
        <v>0.117628725688594</v>
      </c>
      <c r="CA763" s="14"/>
      <c r="CB763" s="14">
        <v>0.13449062510874099</v>
      </c>
      <c r="CC763" s="14">
        <v>0.114054674608691</v>
      </c>
    </row>
    <row r="764" spans="2:81" x14ac:dyDescent="0.3">
      <c r="B764" t="s">
        <v>106</v>
      </c>
      <c r="C764" s="14">
        <v>5.5555995667374798E-2</v>
      </c>
      <c r="D764" s="14">
        <v>3.91996506135266E-2</v>
      </c>
      <c r="E764" s="14">
        <v>7.1634921515271094E-2</v>
      </c>
      <c r="F764" s="14"/>
      <c r="G764" s="14">
        <v>4.3299973190466898E-2</v>
      </c>
      <c r="H764" s="14">
        <v>7.2285770593928794E-2</v>
      </c>
      <c r="I764" s="14">
        <v>4.77655061501202E-2</v>
      </c>
      <c r="J764" s="14">
        <v>6.8903104341974095E-2</v>
      </c>
      <c r="K764" s="14">
        <v>7.9336991647578903E-2</v>
      </c>
      <c r="L764" s="14">
        <v>2.9631466947981199E-2</v>
      </c>
      <c r="M764" s="14"/>
      <c r="N764" s="14">
        <v>5.7535277373367798E-2</v>
      </c>
      <c r="O764" s="14">
        <v>5.1222850712513597E-2</v>
      </c>
      <c r="P764" s="14">
        <v>4.4193075387191798E-2</v>
      </c>
      <c r="Q764" s="14">
        <v>6.8762324458980395E-2</v>
      </c>
      <c r="R764" s="14"/>
      <c r="S764" s="14">
        <v>3.2692713740268699E-2</v>
      </c>
      <c r="T764" s="14">
        <v>8.3716947702383401E-2</v>
      </c>
      <c r="U764" s="14">
        <v>7.4672711200935299E-2</v>
      </c>
      <c r="V764" s="14">
        <v>4.7164670237736003E-2</v>
      </c>
      <c r="W764" s="14">
        <v>2.85439548540623E-2</v>
      </c>
      <c r="X764" s="14">
        <v>4.8446860672256703E-2</v>
      </c>
      <c r="Y764" s="14">
        <v>5.9351610861306699E-2</v>
      </c>
      <c r="Z764" s="14">
        <v>4.7055339583920802E-2</v>
      </c>
      <c r="AA764" s="14">
        <v>6.5223965779367593E-2</v>
      </c>
      <c r="AB764" s="14">
        <v>3.1946694485036897E-2</v>
      </c>
      <c r="AC764" s="14">
        <v>1.7403927008771899E-2</v>
      </c>
      <c r="AD764" s="14">
        <v>0.19970667461146199</v>
      </c>
      <c r="AE764" s="14"/>
      <c r="AF764" s="14">
        <v>3.7315563010399101E-2</v>
      </c>
      <c r="AG764" s="14">
        <v>4.7416935022228303E-2</v>
      </c>
      <c r="AH764" s="14">
        <v>2.1295531808958299E-2</v>
      </c>
      <c r="AI764" s="14">
        <v>3.1833006513406599E-2</v>
      </c>
      <c r="AJ764" s="14">
        <v>6.7399606650519098E-2</v>
      </c>
      <c r="AK764" s="14">
        <v>0.12601437637604701</v>
      </c>
      <c r="AL764" s="14"/>
      <c r="AM764" s="14">
        <v>4.9059482719233702E-2</v>
      </c>
      <c r="AN764" s="14">
        <v>6.5279480744487806E-2</v>
      </c>
      <c r="AO764" s="14">
        <v>6.2387793474825301E-2</v>
      </c>
      <c r="AP764" s="14">
        <v>6.3944632356917303E-2</v>
      </c>
      <c r="AQ764" s="14">
        <v>0</v>
      </c>
      <c r="AR764" s="14"/>
      <c r="AS764" s="14">
        <v>2.95496286236814E-2</v>
      </c>
      <c r="AT764" s="14">
        <v>6.9122636121472E-2</v>
      </c>
      <c r="AU764" s="14"/>
      <c r="AV764" s="14">
        <v>2.80680508414855E-2</v>
      </c>
      <c r="AW764" s="14">
        <v>2.7463230600901299E-2</v>
      </c>
      <c r="AX764" s="14">
        <v>3.2691267440679801E-2</v>
      </c>
      <c r="AY764" s="14"/>
      <c r="AZ764" s="14">
        <v>1.9009203869289198E-2</v>
      </c>
      <c r="BA764" s="14">
        <v>0</v>
      </c>
      <c r="BB764" s="14">
        <v>4.3603101600829502E-2</v>
      </c>
      <c r="BC764" s="14"/>
      <c r="BD764" s="14">
        <v>3.3114386702726102E-2</v>
      </c>
      <c r="BE764" s="14">
        <v>6.9106390030323595E-2</v>
      </c>
      <c r="BF764" s="14"/>
      <c r="BG764" s="14">
        <v>1.54836486747387E-2</v>
      </c>
      <c r="BH764" s="14">
        <v>6.2479268127016402E-2</v>
      </c>
      <c r="BI764" s="14"/>
      <c r="BJ764" s="14">
        <v>2.1290638864499899E-2</v>
      </c>
      <c r="BK764" s="14">
        <v>5.75977132752587E-2</v>
      </c>
      <c r="BL764" s="14"/>
      <c r="BM764" s="14">
        <v>6.2374925399727998E-2</v>
      </c>
      <c r="BN764" s="14">
        <v>5.4603870606727799E-2</v>
      </c>
      <c r="BO764" s="14"/>
      <c r="BP764" s="14">
        <v>4.2829470994782202E-2</v>
      </c>
      <c r="BQ764" s="14">
        <v>5.8716513866862399E-2</v>
      </c>
      <c r="BR764" s="14"/>
      <c r="BS764" s="14">
        <v>2.2780075703573498E-2</v>
      </c>
      <c r="BT764" s="14">
        <v>4.8127106286775599E-2</v>
      </c>
      <c r="BU764" s="14"/>
      <c r="BV764" s="14">
        <v>3.0409576124430501E-2</v>
      </c>
      <c r="BW764" s="14">
        <v>2.0098792586086801E-2</v>
      </c>
      <c r="BX764" s="14"/>
      <c r="BY764" s="14">
        <v>1.89193980841991E-2</v>
      </c>
      <c r="BZ764" s="14">
        <v>5.9086723700798198E-2</v>
      </c>
      <c r="CA764" s="14"/>
      <c r="CB764" s="14">
        <v>3.4218210738393103E-2</v>
      </c>
      <c r="CC764" s="14">
        <v>6.6325258704097903E-2</v>
      </c>
    </row>
    <row r="765" spans="2:81" x14ac:dyDescent="0.3">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c r="AQ765" s="14"/>
      <c r="AR765" s="14"/>
      <c r="AS765" s="14"/>
      <c r="AT765" s="14"/>
      <c r="AU765" s="14"/>
      <c r="AV765" s="14"/>
      <c r="AW765" s="14"/>
      <c r="AX765" s="14"/>
      <c r="AY765" s="14"/>
      <c r="AZ765" s="14"/>
      <c r="BA765" s="14"/>
      <c r="BB765" s="14"/>
      <c r="BC765" s="14"/>
      <c r="BD765" s="14"/>
      <c r="BE765" s="14"/>
      <c r="BF765" s="14"/>
      <c r="BG765" s="14"/>
      <c r="BH765" s="14"/>
      <c r="BI765" s="14"/>
      <c r="BJ765" s="14"/>
      <c r="BK765" s="14"/>
      <c r="BL765" s="14"/>
      <c r="BM765" s="14"/>
      <c r="BN765" s="14"/>
      <c r="BO765" s="14"/>
      <c r="BP765" s="14"/>
      <c r="BQ765" s="14"/>
      <c r="BR765" s="14"/>
      <c r="BS765" s="14"/>
      <c r="BT765" s="14"/>
      <c r="BU765" s="14"/>
      <c r="BV765" s="14"/>
      <c r="BW765" s="14"/>
      <c r="BX765" s="14"/>
      <c r="BY765" s="14"/>
      <c r="BZ765" s="14"/>
      <c r="CA765" s="14"/>
      <c r="CB765" s="14"/>
      <c r="CC765" s="14"/>
    </row>
    <row r="766" spans="2:81" x14ac:dyDescent="0.3">
      <c r="B766" s="6" t="s">
        <v>405</v>
      </c>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c r="AQ766" s="14"/>
      <c r="AR766" s="14"/>
      <c r="AS766" s="14"/>
      <c r="AT766" s="14"/>
      <c r="AU766" s="14"/>
      <c r="AV766" s="14"/>
      <c r="AW766" s="14"/>
      <c r="AX766" s="14"/>
      <c r="AY766" s="14"/>
      <c r="AZ766" s="14"/>
      <c r="BA766" s="14"/>
      <c r="BB766" s="14"/>
      <c r="BC766" s="14"/>
      <c r="BD766" s="14"/>
      <c r="BE766" s="14"/>
      <c r="BF766" s="14"/>
      <c r="BG766" s="14"/>
      <c r="BH766" s="14"/>
      <c r="BI766" s="14"/>
      <c r="BJ766" s="14"/>
      <c r="BK766" s="14"/>
      <c r="BL766" s="14"/>
      <c r="BM766" s="14"/>
      <c r="BN766" s="14"/>
      <c r="BO766" s="14"/>
      <c r="BP766" s="14"/>
      <c r="BQ766" s="14"/>
      <c r="BR766" s="14"/>
      <c r="BS766" s="14"/>
      <c r="BT766" s="14"/>
      <c r="BU766" s="14"/>
      <c r="BV766" s="14"/>
      <c r="BW766" s="14"/>
      <c r="BX766" s="14"/>
      <c r="BY766" s="14"/>
      <c r="BZ766" s="14"/>
      <c r="CA766" s="14"/>
      <c r="CB766" s="14"/>
      <c r="CC766" s="14"/>
    </row>
    <row r="767" spans="2:81" x14ac:dyDescent="0.3">
      <c r="B767" s="24" t="s">
        <v>97</v>
      </c>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c r="AQ767" s="14"/>
      <c r="AR767" s="14"/>
      <c r="AS767" s="14"/>
      <c r="AT767" s="14"/>
      <c r="AU767" s="14"/>
      <c r="AV767" s="14"/>
      <c r="AW767" s="14"/>
      <c r="AX767" s="14"/>
      <c r="AY767" s="14"/>
      <c r="AZ767" s="14"/>
      <c r="BA767" s="14"/>
      <c r="BB767" s="14"/>
      <c r="BC767" s="14"/>
      <c r="BD767" s="14"/>
      <c r="BE767" s="14"/>
      <c r="BF767" s="14"/>
      <c r="BG767" s="14"/>
      <c r="BH767" s="14"/>
      <c r="BI767" s="14"/>
      <c r="BJ767" s="14"/>
      <c r="BK767" s="14"/>
      <c r="BL767" s="14"/>
      <c r="BM767" s="14"/>
      <c r="BN767" s="14"/>
      <c r="BO767" s="14"/>
      <c r="BP767" s="14"/>
      <c r="BQ767" s="14"/>
      <c r="BR767" s="14"/>
      <c r="BS767" s="14"/>
      <c r="BT767" s="14"/>
      <c r="BU767" s="14"/>
      <c r="BV767" s="14"/>
      <c r="BW767" s="14"/>
      <c r="BX767" s="14"/>
      <c r="BY767" s="14"/>
      <c r="BZ767" s="14"/>
      <c r="CA767" s="14"/>
      <c r="CB767" s="14"/>
      <c r="CC767" s="14"/>
    </row>
    <row r="768" spans="2:81" x14ac:dyDescent="0.3">
      <c r="B768" t="s">
        <v>400</v>
      </c>
      <c r="C768" s="14">
        <v>0.23762450218657899</v>
      </c>
      <c r="D768" s="14">
        <v>0.25037177198308103</v>
      </c>
      <c r="E768" s="14">
        <v>0.22564031267368601</v>
      </c>
      <c r="F768" s="14"/>
      <c r="G768" s="14">
        <v>0.21225458601179101</v>
      </c>
      <c r="H768" s="14">
        <v>0.24449870256419501</v>
      </c>
      <c r="I768" s="14">
        <v>0.228924352176121</v>
      </c>
      <c r="J768" s="14">
        <v>0.25460447134283498</v>
      </c>
      <c r="K768" s="14">
        <v>0.272863416335206</v>
      </c>
      <c r="L768" s="14">
        <v>0.218534187141397</v>
      </c>
      <c r="M768" s="14"/>
      <c r="N768" s="14">
        <v>0.28584227885139402</v>
      </c>
      <c r="O768" s="14">
        <v>0.19268560295217699</v>
      </c>
      <c r="P768" s="14">
        <v>0.22284264699827899</v>
      </c>
      <c r="Q768" s="14">
        <v>0.24530965744278399</v>
      </c>
      <c r="R768" s="14"/>
      <c r="S768" s="14">
        <v>0.25272373391995001</v>
      </c>
      <c r="T768" s="14">
        <v>0.21243139661772101</v>
      </c>
      <c r="U768" s="14">
        <v>0.15906003457713699</v>
      </c>
      <c r="V768" s="14">
        <v>0.21120572628405601</v>
      </c>
      <c r="W768" s="14">
        <v>0.15142715839439699</v>
      </c>
      <c r="X768" s="14">
        <v>0.27592516406690698</v>
      </c>
      <c r="Y768" s="14">
        <v>0.25591086565545601</v>
      </c>
      <c r="Z768" s="14">
        <v>0.29383889340546698</v>
      </c>
      <c r="AA768" s="14">
        <v>0.30504144372764003</v>
      </c>
      <c r="AB768" s="14">
        <v>0.222848843475241</v>
      </c>
      <c r="AC768" s="14">
        <v>0.29196029602778001</v>
      </c>
      <c r="AD768" s="14">
        <v>0.237135413120416</v>
      </c>
      <c r="AE768" s="14"/>
      <c r="AF768" s="14">
        <v>0.267223428855279</v>
      </c>
      <c r="AG768" s="14">
        <v>0.217835437111985</v>
      </c>
      <c r="AH768" s="14">
        <v>0.26834837716475501</v>
      </c>
      <c r="AI768" s="14">
        <v>0.229856885706368</v>
      </c>
      <c r="AJ768" s="14">
        <v>0.24882103647294901</v>
      </c>
      <c r="AK768" s="14">
        <v>0.221529449484794</v>
      </c>
      <c r="AL768" s="14"/>
      <c r="AM768" s="14">
        <v>0.20619400523367301</v>
      </c>
      <c r="AN768" s="14">
        <v>0.25372892567733302</v>
      </c>
      <c r="AO768" s="14">
        <v>0.24209215073232601</v>
      </c>
      <c r="AP768" s="14">
        <v>0.24913814518959099</v>
      </c>
      <c r="AQ768" s="14">
        <v>0.315712003633983</v>
      </c>
      <c r="AR768" s="14"/>
      <c r="AS768" s="14">
        <v>0.243941339990389</v>
      </c>
      <c r="AT768" s="14">
        <v>0.23293005385268301</v>
      </c>
      <c r="AU768" s="14"/>
      <c r="AV768" s="14">
        <v>0.22910827808496301</v>
      </c>
      <c r="AW768" s="14">
        <v>0.33737737531899498</v>
      </c>
      <c r="AX768" s="14">
        <v>0.228721211513252</v>
      </c>
      <c r="AY768" s="14"/>
      <c r="AZ768" s="14">
        <v>0.178335588036512</v>
      </c>
      <c r="BA768" s="14">
        <v>0.37682636638696698</v>
      </c>
      <c r="BB768" s="14">
        <v>0.24387871197390901</v>
      </c>
      <c r="BC768" s="14"/>
      <c r="BD768" s="14">
        <v>0.26959475676938199</v>
      </c>
      <c r="BE768" s="14">
        <v>0.21397285822686399</v>
      </c>
      <c r="BF768" s="14"/>
      <c r="BG768" s="14">
        <v>0.244599028306932</v>
      </c>
      <c r="BH768" s="14">
        <v>0.23511595628737</v>
      </c>
      <c r="BI768" s="14"/>
      <c r="BJ768" s="14">
        <v>0.245750541282164</v>
      </c>
      <c r="BK768" s="14">
        <v>0.234870023598445</v>
      </c>
      <c r="BL768" s="14"/>
      <c r="BM768" s="14">
        <v>0.307384017842048</v>
      </c>
      <c r="BN768" s="14">
        <v>0.23138275915415801</v>
      </c>
      <c r="BO768" s="14"/>
      <c r="BP768" s="14">
        <v>0.30495477692813799</v>
      </c>
      <c r="BQ768" s="14">
        <v>0.222708456042567</v>
      </c>
      <c r="BR768" s="14"/>
      <c r="BS768" s="14">
        <v>0.29698599102739498</v>
      </c>
      <c r="BT768" s="14">
        <v>0.201216106005808</v>
      </c>
      <c r="BU768" s="14"/>
      <c r="BV768" s="14">
        <v>0.238502666513802</v>
      </c>
      <c r="BW768" s="14">
        <v>0.31753915205011701</v>
      </c>
      <c r="BX768" s="14"/>
      <c r="BY768" s="14">
        <v>0.25937773493567601</v>
      </c>
      <c r="BZ768" s="14">
        <v>0.237708022156112</v>
      </c>
      <c r="CA768" s="14"/>
      <c r="CB768" s="14">
        <v>0.270498046065066</v>
      </c>
      <c r="CC768" s="14">
        <v>0.22384851124180399</v>
      </c>
    </row>
    <row r="769" spans="2:81" x14ac:dyDescent="0.3">
      <c r="B769" t="s">
        <v>401</v>
      </c>
      <c r="C769" s="14">
        <v>0.55264179661553203</v>
      </c>
      <c r="D769" s="14">
        <v>0.52412628016732099</v>
      </c>
      <c r="E769" s="14">
        <v>0.579614233909026</v>
      </c>
      <c r="F769" s="14"/>
      <c r="G769" s="14">
        <v>0.57426841869304401</v>
      </c>
      <c r="H769" s="14">
        <v>0.49406256803897203</v>
      </c>
      <c r="I769" s="14">
        <v>0.548100722411068</v>
      </c>
      <c r="J769" s="14">
        <v>0.56735401047094602</v>
      </c>
      <c r="K769" s="14">
        <v>0.50165321678098096</v>
      </c>
      <c r="L769" s="14">
        <v>0.61178512152398701</v>
      </c>
      <c r="M769" s="14"/>
      <c r="N769" s="14">
        <v>0.55432183157338799</v>
      </c>
      <c r="O769" s="14">
        <v>0.56756994067778499</v>
      </c>
      <c r="P769" s="14">
        <v>0.58471358917753102</v>
      </c>
      <c r="Q769" s="14">
        <v>0.50388715400142603</v>
      </c>
      <c r="R769" s="14"/>
      <c r="S769" s="14">
        <v>0.56857098595038003</v>
      </c>
      <c r="T769" s="14">
        <v>0.59512087791230694</v>
      </c>
      <c r="U769" s="14">
        <v>0.60528839951610303</v>
      </c>
      <c r="V769" s="14">
        <v>0.52307888394868496</v>
      </c>
      <c r="W769" s="14">
        <v>0.68051302369625399</v>
      </c>
      <c r="X769" s="14">
        <v>0.46270366443137501</v>
      </c>
      <c r="Y769" s="14">
        <v>0.54381465966560905</v>
      </c>
      <c r="Z769" s="14">
        <v>0.54778439093970699</v>
      </c>
      <c r="AA769" s="14">
        <v>0.49477331163955102</v>
      </c>
      <c r="AB769" s="14">
        <v>0.57762872621346695</v>
      </c>
      <c r="AC769" s="14">
        <v>0.51378191321420996</v>
      </c>
      <c r="AD769" s="14">
        <v>0.443861108232385</v>
      </c>
      <c r="AE769" s="14"/>
      <c r="AF769" s="14">
        <v>0.53778318507662304</v>
      </c>
      <c r="AG769" s="14">
        <v>0.56383750315643499</v>
      </c>
      <c r="AH769" s="14">
        <v>0.57821986121105495</v>
      </c>
      <c r="AI769" s="14">
        <v>0.54631614482963897</v>
      </c>
      <c r="AJ769" s="14">
        <v>0.63697265635474798</v>
      </c>
      <c r="AK769" s="14">
        <v>0.55569670632509005</v>
      </c>
      <c r="AL769" s="14"/>
      <c r="AM769" s="14">
        <v>0.56299452181198395</v>
      </c>
      <c r="AN769" s="14">
        <v>0.51281566232006803</v>
      </c>
      <c r="AO769" s="14">
        <v>0.55375515758780203</v>
      </c>
      <c r="AP769" s="14">
        <v>0.58012561440409505</v>
      </c>
      <c r="AQ769" s="14">
        <v>0.54773838108656703</v>
      </c>
      <c r="AR769" s="14"/>
      <c r="AS769" s="14">
        <v>0.56738694040196702</v>
      </c>
      <c r="AT769" s="14">
        <v>0.544463894809882</v>
      </c>
      <c r="AU769" s="14"/>
      <c r="AV769" s="14">
        <v>0.56650675912771398</v>
      </c>
      <c r="AW769" s="14">
        <v>0.53548678671148597</v>
      </c>
      <c r="AX769" s="14">
        <v>0.58163935772835196</v>
      </c>
      <c r="AY769" s="14"/>
      <c r="AZ769" s="14">
        <v>0.61278030189803301</v>
      </c>
      <c r="BA769" s="14">
        <v>0.47428122064577399</v>
      </c>
      <c r="BB769" s="14">
        <v>0.59033282090431605</v>
      </c>
      <c r="BC769" s="14"/>
      <c r="BD769" s="14">
        <v>0.53093969592107704</v>
      </c>
      <c r="BE769" s="14">
        <v>0.56880769104786699</v>
      </c>
      <c r="BF769" s="14"/>
      <c r="BG769" s="14">
        <v>0.47749523674092198</v>
      </c>
      <c r="BH769" s="14">
        <v>0.568549566778208</v>
      </c>
      <c r="BI769" s="14"/>
      <c r="BJ769" s="14">
        <v>0.52564080549194603</v>
      </c>
      <c r="BK769" s="14">
        <v>0.55629334584481205</v>
      </c>
      <c r="BL769" s="14"/>
      <c r="BM769" s="14">
        <v>0.54493134518809105</v>
      </c>
      <c r="BN769" s="14">
        <v>0.55290110782087898</v>
      </c>
      <c r="BO769" s="14"/>
      <c r="BP769" s="14">
        <v>0.52827338947206104</v>
      </c>
      <c r="BQ769" s="14">
        <v>0.55366038939599205</v>
      </c>
      <c r="BR769" s="14"/>
      <c r="BS769" s="14">
        <v>0.50908706099501899</v>
      </c>
      <c r="BT769" s="14">
        <v>0.60476583154992603</v>
      </c>
      <c r="BU769" s="14"/>
      <c r="BV769" s="14">
        <v>0.48856274424135498</v>
      </c>
      <c r="BW769" s="14">
        <v>0.51630005017830904</v>
      </c>
      <c r="BX769" s="14"/>
      <c r="BY769" s="14">
        <v>0.58005184688428202</v>
      </c>
      <c r="BZ769" s="14">
        <v>0.55021463032380002</v>
      </c>
      <c r="CA769" s="14"/>
      <c r="CB769" s="14">
        <v>0.53017504675760196</v>
      </c>
      <c r="CC769" s="14">
        <v>0.56378706056892003</v>
      </c>
    </row>
    <row r="770" spans="2:81" x14ac:dyDescent="0.3">
      <c r="B770" t="s">
        <v>402</v>
      </c>
      <c r="C770" s="14">
        <v>0.14177185019555899</v>
      </c>
      <c r="D770" s="14">
        <v>0.16491259157484001</v>
      </c>
      <c r="E770" s="14">
        <v>0.1194525984703</v>
      </c>
      <c r="F770" s="14"/>
      <c r="G770" s="14">
        <v>0.16332602355047399</v>
      </c>
      <c r="H770" s="14">
        <v>0.178465539395984</v>
      </c>
      <c r="I770" s="14">
        <v>0.169118378000152</v>
      </c>
      <c r="J770" s="14">
        <v>0.1033474444831</v>
      </c>
      <c r="K770" s="14">
        <v>0.14014783906464801</v>
      </c>
      <c r="L770" s="14">
        <v>0.107672079502592</v>
      </c>
      <c r="M770" s="14"/>
      <c r="N770" s="14">
        <v>8.4755534995068493E-2</v>
      </c>
      <c r="O770" s="14">
        <v>0.16687903385254699</v>
      </c>
      <c r="P770" s="14">
        <v>0.14367434277467001</v>
      </c>
      <c r="Q770" s="14">
        <v>0.17766503680531101</v>
      </c>
      <c r="R770" s="14"/>
      <c r="S770" s="14">
        <v>0.13961331500145899</v>
      </c>
      <c r="T770" s="14">
        <v>0.101506887873657</v>
      </c>
      <c r="U770" s="14">
        <v>0.17263697251769999</v>
      </c>
      <c r="V770" s="14">
        <v>0.18648720512539499</v>
      </c>
      <c r="W770" s="14">
        <v>0.125891696446955</v>
      </c>
      <c r="X770" s="14">
        <v>0.18174163685717401</v>
      </c>
      <c r="Y770" s="14">
        <v>0.105420645613096</v>
      </c>
      <c r="Z770" s="14">
        <v>0.11355994289060201</v>
      </c>
      <c r="AA770" s="14">
        <v>0.12535213077764901</v>
      </c>
      <c r="AB770" s="14">
        <v>0.15600119686752201</v>
      </c>
      <c r="AC770" s="14">
        <v>0.17719707728845899</v>
      </c>
      <c r="AD770" s="14">
        <v>0.119296804035738</v>
      </c>
      <c r="AE770" s="14"/>
      <c r="AF770" s="14">
        <v>0.12626323311103799</v>
      </c>
      <c r="AG770" s="14">
        <v>0.170470519002237</v>
      </c>
      <c r="AH770" s="14">
        <v>0.12177714645221301</v>
      </c>
      <c r="AI770" s="14">
        <v>0.19742215943986299</v>
      </c>
      <c r="AJ770" s="14">
        <v>4.6806700521784698E-2</v>
      </c>
      <c r="AK770" s="14">
        <v>9.8364259060738299E-2</v>
      </c>
      <c r="AL770" s="14"/>
      <c r="AM770" s="14">
        <v>0.16491369039477599</v>
      </c>
      <c r="AN770" s="14">
        <v>0.15752546874475201</v>
      </c>
      <c r="AO770" s="14">
        <v>0.120977439521554</v>
      </c>
      <c r="AP770" s="14">
        <v>0.11441031651095999</v>
      </c>
      <c r="AQ770" s="14">
        <v>9.1649310459137795E-2</v>
      </c>
      <c r="AR770" s="14"/>
      <c r="AS770" s="14">
        <v>0.14380354499915601</v>
      </c>
      <c r="AT770" s="14">
        <v>0.142667168470305</v>
      </c>
      <c r="AU770" s="14"/>
      <c r="AV770" s="14">
        <v>0.16064876631458699</v>
      </c>
      <c r="AW770" s="14">
        <v>4.82279864941988E-2</v>
      </c>
      <c r="AX770" s="14">
        <v>0.15686541195474901</v>
      </c>
      <c r="AY770" s="14"/>
      <c r="AZ770" s="14">
        <v>0.18914396415899601</v>
      </c>
      <c r="BA770" s="14">
        <v>0.13116968543190399</v>
      </c>
      <c r="BB770" s="14">
        <v>7.96110048836116E-2</v>
      </c>
      <c r="BC770" s="14"/>
      <c r="BD770" s="14">
        <v>0.14470837491400099</v>
      </c>
      <c r="BE770" s="14">
        <v>0.140266587580783</v>
      </c>
      <c r="BF770" s="14"/>
      <c r="BG770" s="14">
        <v>0.204002797124855</v>
      </c>
      <c r="BH770" s="14">
        <v>0.12920797866359501</v>
      </c>
      <c r="BI770" s="14"/>
      <c r="BJ770" s="14">
        <v>0.149507990903327</v>
      </c>
      <c r="BK770" s="14">
        <v>0.14173343054186899</v>
      </c>
      <c r="BL770" s="14"/>
      <c r="BM770" s="14">
        <v>7.4756662715736E-2</v>
      </c>
      <c r="BN770" s="14">
        <v>0.149424658261474</v>
      </c>
      <c r="BO770" s="14"/>
      <c r="BP770" s="14">
        <v>0.13348041133199501</v>
      </c>
      <c r="BQ770" s="14">
        <v>0.146682465613131</v>
      </c>
      <c r="BR770" s="14"/>
      <c r="BS770" s="14">
        <v>0.16092984163806801</v>
      </c>
      <c r="BT770" s="14">
        <v>0.13055612484832901</v>
      </c>
      <c r="BU770" s="14"/>
      <c r="BV770" s="14">
        <v>0.202024483668585</v>
      </c>
      <c r="BW770" s="14">
        <v>0.14648769420802599</v>
      </c>
      <c r="BX770" s="14"/>
      <c r="BY770" s="14">
        <v>0.132793504221213</v>
      </c>
      <c r="BZ770" s="14">
        <v>0.14114137857465101</v>
      </c>
      <c r="CA770" s="14"/>
      <c r="CB770" s="14">
        <v>0.15112781072297399</v>
      </c>
      <c r="CC770" s="14">
        <v>0.137139845699741</v>
      </c>
    </row>
    <row r="771" spans="2:81" x14ac:dyDescent="0.3">
      <c r="B771" t="s">
        <v>106</v>
      </c>
      <c r="C771" s="14">
        <v>6.7961851002329501E-2</v>
      </c>
      <c r="D771" s="14">
        <v>6.0589356274757998E-2</v>
      </c>
      <c r="E771" s="14">
        <v>7.5292854946987703E-2</v>
      </c>
      <c r="F771" s="14"/>
      <c r="G771" s="14">
        <v>5.0150971744690201E-2</v>
      </c>
      <c r="H771" s="14">
        <v>8.2973190000849198E-2</v>
      </c>
      <c r="I771" s="14">
        <v>5.3856547412659599E-2</v>
      </c>
      <c r="J771" s="14">
        <v>7.4694073703118494E-2</v>
      </c>
      <c r="K771" s="14">
        <v>8.5335527819165299E-2</v>
      </c>
      <c r="L771" s="14">
        <v>6.2008611832023497E-2</v>
      </c>
      <c r="M771" s="14"/>
      <c r="N771" s="14">
        <v>7.5080354580149805E-2</v>
      </c>
      <c r="O771" s="14">
        <v>7.2865422517491202E-2</v>
      </c>
      <c r="P771" s="14">
        <v>4.8769421049520097E-2</v>
      </c>
      <c r="Q771" s="14">
        <v>7.3138151750478997E-2</v>
      </c>
      <c r="R771" s="14"/>
      <c r="S771" s="14">
        <v>3.9091965128211698E-2</v>
      </c>
      <c r="T771" s="14">
        <v>9.0940837596314897E-2</v>
      </c>
      <c r="U771" s="14">
        <v>6.3014593389059195E-2</v>
      </c>
      <c r="V771" s="14">
        <v>7.92281846418635E-2</v>
      </c>
      <c r="W771" s="14">
        <v>4.2168121462394501E-2</v>
      </c>
      <c r="X771" s="14">
        <v>7.9629534644543407E-2</v>
      </c>
      <c r="Y771" s="14">
        <v>9.4853829065840098E-2</v>
      </c>
      <c r="Z771" s="14">
        <v>4.4816772764224702E-2</v>
      </c>
      <c r="AA771" s="14">
        <v>7.4833113855158895E-2</v>
      </c>
      <c r="AB771" s="14">
        <v>4.3521233443770603E-2</v>
      </c>
      <c r="AC771" s="14">
        <v>1.7060713469551E-2</v>
      </c>
      <c r="AD771" s="14">
        <v>0.19970667461146199</v>
      </c>
      <c r="AE771" s="14"/>
      <c r="AF771" s="14">
        <v>6.8730152957060003E-2</v>
      </c>
      <c r="AG771" s="14">
        <v>4.7856540729343401E-2</v>
      </c>
      <c r="AH771" s="14">
        <v>3.1654615171977402E-2</v>
      </c>
      <c r="AI771" s="14">
        <v>2.6404810024130199E-2</v>
      </c>
      <c r="AJ771" s="14">
        <v>6.7399606650519098E-2</v>
      </c>
      <c r="AK771" s="14">
        <v>0.124409585129378</v>
      </c>
      <c r="AL771" s="14"/>
      <c r="AM771" s="14">
        <v>6.5897782559568102E-2</v>
      </c>
      <c r="AN771" s="14">
        <v>7.5929943257846105E-2</v>
      </c>
      <c r="AO771" s="14">
        <v>8.3175252158317795E-2</v>
      </c>
      <c r="AP771" s="14">
        <v>5.6325923895353597E-2</v>
      </c>
      <c r="AQ771" s="14">
        <v>4.4900304820312098E-2</v>
      </c>
      <c r="AR771" s="14"/>
      <c r="AS771" s="14">
        <v>4.4868174608487799E-2</v>
      </c>
      <c r="AT771" s="14">
        <v>7.9938882867130107E-2</v>
      </c>
      <c r="AU771" s="14"/>
      <c r="AV771" s="14">
        <v>4.3736196472735203E-2</v>
      </c>
      <c r="AW771" s="14">
        <v>7.8907851475320506E-2</v>
      </c>
      <c r="AX771" s="14">
        <v>3.2774018803646901E-2</v>
      </c>
      <c r="AY771" s="14"/>
      <c r="AZ771" s="14">
        <v>1.9740145906458301E-2</v>
      </c>
      <c r="BA771" s="14">
        <v>1.77227275353549E-2</v>
      </c>
      <c r="BB771" s="14">
        <v>8.6177462238163194E-2</v>
      </c>
      <c r="BC771" s="14"/>
      <c r="BD771" s="14">
        <v>5.4757172395539198E-2</v>
      </c>
      <c r="BE771" s="14">
        <v>7.6952863144487405E-2</v>
      </c>
      <c r="BF771" s="14"/>
      <c r="BG771" s="14">
        <v>7.3902937827291196E-2</v>
      </c>
      <c r="BH771" s="14">
        <v>6.7126498270825896E-2</v>
      </c>
      <c r="BI771" s="14"/>
      <c r="BJ771" s="14">
        <v>7.9100662322563603E-2</v>
      </c>
      <c r="BK771" s="14">
        <v>6.7103200014873798E-2</v>
      </c>
      <c r="BL771" s="14"/>
      <c r="BM771" s="14">
        <v>7.2927974254124298E-2</v>
      </c>
      <c r="BN771" s="14">
        <v>6.6291474763489205E-2</v>
      </c>
      <c r="BO771" s="14"/>
      <c r="BP771" s="14">
        <v>3.3291422267805799E-2</v>
      </c>
      <c r="BQ771" s="14">
        <v>7.6948688948309807E-2</v>
      </c>
      <c r="BR771" s="14"/>
      <c r="BS771" s="14">
        <v>3.2997106339517301E-2</v>
      </c>
      <c r="BT771" s="14">
        <v>6.3461937595937601E-2</v>
      </c>
      <c r="BU771" s="14"/>
      <c r="BV771" s="14">
        <v>7.0910105576258195E-2</v>
      </c>
      <c r="BW771" s="14">
        <v>1.9673103563547699E-2</v>
      </c>
      <c r="BX771" s="14"/>
      <c r="BY771" s="14">
        <v>2.7776913958829499E-2</v>
      </c>
      <c r="BZ771" s="14">
        <v>7.0935968945437994E-2</v>
      </c>
      <c r="CA771" s="14"/>
      <c r="CB771" s="14">
        <v>4.8199096454358499E-2</v>
      </c>
      <c r="CC771" s="14">
        <v>7.5224582489533898E-2</v>
      </c>
    </row>
    <row r="772" spans="2:81" x14ac:dyDescent="0.3">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c r="AQ772" s="14"/>
      <c r="AR772" s="14"/>
      <c r="AS772" s="14"/>
      <c r="AT772" s="14"/>
      <c r="AU772" s="14"/>
      <c r="AV772" s="14"/>
      <c r="AW772" s="14"/>
      <c r="AX772" s="14"/>
      <c r="AY772" s="14"/>
      <c r="AZ772" s="14"/>
      <c r="BA772" s="14"/>
      <c r="BB772" s="14"/>
      <c r="BC772" s="14"/>
      <c r="BD772" s="14"/>
      <c r="BE772" s="14"/>
      <c r="BF772" s="14"/>
      <c r="BG772" s="14"/>
      <c r="BH772" s="14"/>
      <c r="BI772" s="14"/>
      <c r="BJ772" s="14"/>
      <c r="BK772" s="14"/>
      <c r="BL772" s="14"/>
      <c r="BM772" s="14"/>
      <c r="BN772" s="14"/>
      <c r="BO772" s="14"/>
      <c r="BP772" s="14"/>
      <c r="BQ772" s="14"/>
      <c r="BR772" s="14"/>
      <c r="BS772" s="14"/>
      <c r="BT772" s="14"/>
      <c r="BU772" s="14"/>
      <c r="BV772" s="14"/>
      <c r="BW772" s="14"/>
      <c r="BX772" s="14"/>
      <c r="BY772" s="14"/>
      <c r="BZ772" s="14"/>
      <c r="CA772" s="14"/>
      <c r="CB772" s="14"/>
      <c r="CC772" s="14"/>
    </row>
    <row r="773" spans="2:81" x14ac:dyDescent="0.3">
      <c r="B773" s="6" t="s">
        <v>406</v>
      </c>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c r="AQ773" s="14"/>
      <c r="AR773" s="14"/>
      <c r="AS773" s="14"/>
      <c r="AT773" s="14"/>
      <c r="AU773" s="14"/>
      <c r="AV773" s="14"/>
      <c r="AW773" s="14"/>
      <c r="AX773" s="14"/>
      <c r="AY773" s="14"/>
      <c r="AZ773" s="14"/>
      <c r="BA773" s="14"/>
      <c r="BB773" s="14"/>
      <c r="BC773" s="14"/>
      <c r="BD773" s="14"/>
      <c r="BE773" s="14"/>
      <c r="BF773" s="14"/>
      <c r="BG773" s="14"/>
      <c r="BH773" s="14"/>
      <c r="BI773" s="14"/>
      <c r="BJ773" s="14"/>
      <c r="BK773" s="14"/>
      <c r="BL773" s="14"/>
      <c r="BM773" s="14"/>
      <c r="BN773" s="14"/>
      <c r="BO773" s="14"/>
      <c r="BP773" s="14"/>
      <c r="BQ773" s="14"/>
      <c r="BR773" s="14"/>
      <c r="BS773" s="14"/>
      <c r="BT773" s="14"/>
      <c r="BU773" s="14"/>
      <c r="BV773" s="14"/>
      <c r="BW773" s="14"/>
      <c r="BX773" s="14"/>
      <c r="BY773" s="14"/>
      <c r="BZ773" s="14"/>
      <c r="CA773" s="14"/>
      <c r="CB773" s="14"/>
      <c r="CC773" s="14"/>
    </row>
    <row r="774" spans="2:81" x14ac:dyDescent="0.3">
      <c r="B774" s="24" t="s">
        <v>97</v>
      </c>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c r="AQ774" s="14"/>
      <c r="AR774" s="14"/>
      <c r="AS774" s="14"/>
      <c r="AT774" s="14"/>
      <c r="AU774" s="14"/>
      <c r="AV774" s="14"/>
      <c r="AW774" s="14"/>
      <c r="AX774" s="14"/>
      <c r="AY774" s="14"/>
      <c r="AZ774" s="14"/>
      <c r="BA774" s="14"/>
      <c r="BB774" s="14"/>
      <c r="BC774" s="14"/>
      <c r="BD774" s="14"/>
      <c r="BE774" s="14"/>
      <c r="BF774" s="14"/>
      <c r="BG774" s="14"/>
      <c r="BH774" s="14"/>
      <c r="BI774" s="14"/>
      <c r="BJ774" s="14"/>
      <c r="BK774" s="14"/>
      <c r="BL774" s="14"/>
      <c r="BM774" s="14"/>
      <c r="BN774" s="14"/>
      <c r="BO774" s="14"/>
      <c r="BP774" s="14"/>
      <c r="BQ774" s="14"/>
      <c r="BR774" s="14"/>
      <c r="BS774" s="14"/>
      <c r="BT774" s="14"/>
      <c r="BU774" s="14"/>
      <c r="BV774" s="14"/>
      <c r="BW774" s="14"/>
      <c r="BX774" s="14"/>
      <c r="BY774" s="14"/>
      <c r="BZ774" s="14"/>
      <c r="CA774" s="14"/>
      <c r="CB774" s="14"/>
      <c r="CC774" s="14"/>
    </row>
    <row r="775" spans="2:81" x14ac:dyDescent="0.3">
      <c r="B775" t="s">
        <v>400</v>
      </c>
      <c r="C775" s="14">
        <v>0.200753317630913</v>
      </c>
      <c r="D775" s="14">
        <v>0.213302446966538</v>
      </c>
      <c r="E775" s="14">
        <v>0.18889082015258099</v>
      </c>
      <c r="F775" s="14"/>
      <c r="G775" s="14">
        <v>0.25214580138921899</v>
      </c>
      <c r="H775" s="14">
        <v>0.25549135050134397</v>
      </c>
      <c r="I775" s="14">
        <v>0.19457413156032</v>
      </c>
      <c r="J775" s="14">
        <v>0.15568754743688301</v>
      </c>
      <c r="K775" s="14">
        <v>0.20350943329519899</v>
      </c>
      <c r="L775" s="14">
        <v>0.161859030104757</v>
      </c>
      <c r="M775" s="14"/>
      <c r="N775" s="14">
        <v>0.25509499773483302</v>
      </c>
      <c r="O775" s="14">
        <v>0.17079382150137701</v>
      </c>
      <c r="P775" s="14">
        <v>0.22953259709728399</v>
      </c>
      <c r="Q775" s="14">
        <v>0.151291514813859</v>
      </c>
      <c r="R775" s="14"/>
      <c r="S775" s="14">
        <v>0.219441074957859</v>
      </c>
      <c r="T775" s="14">
        <v>0.20657457322290301</v>
      </c>
      <c r="U775" s="14">
        <v>0.23100619880526199</v>
      </c>
      <c r="V775" s="14">
        <v>0.18186090125725499</v>
      </c>
      <c r="W775" s="14">
        <v>0.14915685483636601</v>
      </c>
      <c r="X775" s="14">
        <v>0.21946579933895699</v>
      </c>
      <c r="Y775" s="14">
        <v>0.20045579176820399</v>
      </c>
      <c r="Z775" s="14">
        <v>0.20124507736592201</v>
      </c>
      <c r="AA775" s="14">
        <v>0.17537666957766301</v>
      </c>
      <c r="AB775" s="14">
        <v>0.222265642173188</v>
      </c>
      <c r="AC775" s="14">
        <v>0.27111033434832499</v>
      </c>
      <c r="AD775" s="14">
        <v>4.0270988408482401E-2</v>
      </c>
      <c r="AE775" s="14"/>
      <c r="AF775" s="14">
        <v>0.29625145012986598</v>
      </c>
      <c r="AG775" s="14">
        <v>0.20389257250081</v>
      </c>
      <c r="AH775" s="14">
        <v>0.212846721086935</v>
      </c>
      <c r="AI775" s="14">
        <v>9.9039526254313004E-2</v>
      </c>
      <c r="AJ775" s="14">
        <v>0.19613519758998499</v>
      </c>
      <c r="AK775" s="14">
        <v>0.20130017894055999</v>
      </c>
      <c r="AL775" s="14"/>
      <c r="AM775" s="14">
        <v>0.118974819772554</v>
      </c>
      <c r="AN775" s="14">
        <v>0.21904189898908899</v>
      </c>
      <c r="AO775" s="14">
        <v>0.26790802659617002</v>
      </c>
      <c r="AP775" s="14">
        <v>0.233849862486494</v>
      </c>
      <c r="AQ775" s="14">
        <v>0.23054533898712801</v>
      </c>
      <c r="AR775" s="14"/>
      <c r="AS775" s="14">
        <v>0.27164164615062503</v>
      </c>
      <c r="AT775" s="14">
        <v>0.157561895221972</v>
      </c>
      <c r="AU775" s="14"/>
      <c r="AV775" s="14">
        <v>0.26853063055701898</v>
      </c>
      <c r="AW775" s="14">
        <v>0.27505989040546902</v>
      </c>
      <c r="AX775" s="14">
        <v>0.24780502330069301</v>
      </c>
      <c r="AY775" s="14"/>
      <c r="AZ775" s="14">
        <v>0.25588012740698102</v>
      </c>
      <c r="BA775" s="14">
        <v>0.34541954121674801</v>
      </c>
      <c r="BB775" s="14">
        <v>0.22811602108203599</v>
      </c>
      <c r="BC775" s="14"/>
      <c r="BD775" s="14">
        <v>0.226692209828979</v>
      </c>
      <c r="BE775" s="14">
        <v>0.18414456965848</v>
      </c>
      <c r="BF775" s="14"/>
      <c r="BG775" s="14">
        <v>0.25315908632939299</v>
      </c>
      <c r="BH775" s="14">
        <v>0.19152557013772201</v>
      </c>
      <c r="BI775" s="14"/>
      <c r="BJ775" s="14">
        <v>0.22107876316180999</v>
      </c>
      <c r="BK775" s="14">
        <v>0.20158642707525301</v>
      </c>
      <c r="BL775" s="14"/>
      <c r="BM775" s="14">
        <v>0.23636196692717301</v>
      </c>
      <c r="BN775" s="14">
        <v>0.19774145422509901</v>
      </c>
      <c r="BO775" s="14"/>
      <c r="BP775" s="14">
        <v>0.19463112538706301</v>
      </c>
      <c r="BQ775" s="14">
        <v>0.203790276109689</v>
      </c>
      <c r="BR775" s="14"/>
      <c r="BS775" s="14">
        <v>0.349995610407483</v>
      </c>
      <c r="BT775" s="14">
        <v>0.19052247357890301</v>
      </c>
      <c r="BU775" s="14"/>
      <c r="BV775" s="14">
        <v>0.305901610247578</v>
      </c>
      <c r="BW775" s="14">
        <v>0.36549184105031901</v>
      </c>
      <c r="BX775" s="14"/>
      <c r="BY775" s="14">
        <v>0.211091797871132</v>
      </c>
      <c r="BZ775" s="14">
        <v>0.20072741427170801</v>
      </c>
      <c r="CA775" s="14"/>
      <c r="CB775" s="14">
        <v>0.20549202135691</v>
      </c>
      <c r="CC775" s="14">
        <v>0.20106222170924701</v>
      </c>
    </row>
    <row r="776" spans="2:81" x14ac:dyDescent="0.3">
      <c r="B776" t="s">
        <v>401</v>
      </c>
      <c r="C776" s="14">
        <v>0.55228672541217005</v>
      </c>
      <c r="D776" s="14">
        <v>0.53004179818484298</v>
      </c>
      <c r="E776" s="14">
        <v>0.57313569989186097</v>
      </c>
      <c r="F776" s="14"/>
      <c r="G776" s="14">
        <v>0.56933319328746901</v>
      </c>
      <c r="H776" s="14">
        <v>0.48678268885561898</v>
      </c>
      <c r="I776" s="14">
        <v>0.52432090684160904</v>
      </c>
      <c r="J776" s="14">
        <v>0.54775117009317098</v>
      </c>
      <c r="K776" s="14">
        <v>0.56167811423668002</v>
      </c>
      <c r="L776" s="14">
        <v>0.61423400083713398</v>
      </c>
      <c r="M776" s="14"/>
      <c r="N776" s="14">
        <v>0.53946189685869805</v>
      </c>
      <c r="O776" s="14">
        <v>0.57429327410398001</v>
      </c>
      <c r="P776" s="14">
        <v>0.51798264613291201</v>
      </c>
      <c r="Q776" s="14">
        <v>0.56626358157008005</v>
      </c>
      <c r="R776" s="14"/>
      <c r="S776" s="14">
        <v>0.59202995017529103</v>
      </c>
      <c r="T776" s="14">
        <v>0.52056213596552503</v>
      </c>
      <c r="U776" s="14">
        <v>0.46871176108500601</v>
      </c>
      <c r="V776" s="14">
        <v>0.53015199603359797</v>
      </c>
      <c r="W776" s="14">
        <v>0.68270154322424403</v>
      </c>
      <c r="X776" s="14">
        <v>0.51644066978197001</v>
      </c>
      <c r="Y776" s="14">
        <v>0.58796162610370495</v>
      </c>
      <c r="Z776" s="14">
        <v>0.58798285550933105</v>
      </c>
      <c r="AA776" s="14">
        <v>0.51826849557199794</v>
      </c>
      <c r="AB776" s="14">
        <v>0.56976058558382303</v>
      </c>
      <c r="AC776" s="14">
        <v>0.53686994334912597</v>
      </c>
      <c r="AD776" s="14">
        <v>0.55185942816705602</v>
      </c>
      <c r="AE776" s="14"/>
      <c r="AF776" s="14">
        <v>0.512633812501888</v>
      </c>
      <c r="AG776" s="14">
        <v>0.52875398124259898</v>
      </c>
      <c r="AH776" s="14">
        <v>0.574085193013955</v>
      </c>
      <c r="AI776" s="14">
        <v>0.55844724544668001</v>
      </c>
      <c r="AJ776" s="14">
        <v>0.65522223162196702</v>
      </c>
      <c r="AK776" s="14">
        <v>0.57502264755544796</v>
      </c>
      <c r="AL776" s="14"/>
      <c r="AM776" s="14">
        <v>0.60621595197557698</v>
      </c>
      <c r="AN776" s="14">
        <v>0.54121762384692595</v>
      </c>
      <c r="AO776" s="14">
        <v>0.50333874140510204</v>
      </c>
      <c r="AP776" s="14">
        <v>0.54893013597680496</v>
      </c>
      <c r="AQ776" s="14">
        <v>0.50661465683792595</v>
      </c>
      <c r="AR776" s="14"/>
      <c r="AS776" s="14">
        <v>0.513955543191569</v>
      </c>
      <c r="AT776" s="14">
        <v>0.57494623268754097</v>
      </c>
      <c r="AU776" s="14"/>
      <c r="AV776" s="14">
        <v>0.49852702359926099</v>
      </c>
      <c r="AW776" s="14">
        <v>0.51103476549710602</v>
      </c>
      <c r="AX776" s="14">
        <v>0.55980525517597801</v>
      </c>
      <c r="AY776" s="14"/>
      <c r="AZ776" s="14">
        <v>0.512982246867141</v>
      </c>
      <c r="BA776" s="14">
        <v>0.43680164566022101</v>
      </c>
      <c r="BB776" s="14">
        <v>0.52735025455032702</v>
      </c>
      <c r="BC776" s="14"/>
      <c r="BD776" s="14">
        <v>0.55371170780379997</v>
      </c>
      <c r="BE776" s="14">
        <v>0.551470391108971</v>
      </c>
      <c r="BF776" s="14"/>
      <c r="BG776" s="14">
        <v>0.51618209378913904</v>
      </c>
      <c r="BH776" s="14">
        <v>0.56070790588072905</v>
      </c>
      <c r="BI776" s="14"/>
      <c r="BJ776" s="14">
        <v>0.52769024575309798</v>
      </c>
      <c r="BK776" s="14">
        <v>0.55202797089182098</v>
      </c>
      <c r="BL776" s="14"/>
      <c r="BM776" s="14">
        <v>0.63707060037414398</v>
      </c>
      <c r="BN776" s="14">
        <v>0.54186260463610902</v>
      </c>
      <c r="BO776" s="14"/>
      <c r="BP776" s="14">
        <v>0.57679863265128295</v>
      </c>
      <c r="BQ776" s="14">
        <v>0.54595079377761602</v>
      </c>
      <c r="BR776" s="14"/>
      <c r="BS776" s="14">
        <v>0.46462398481226402</v>
      </c>
      <c r="BT776" s="14">
        <v>0.56706633301977005</v>
      </c>
      <c r="BU776" s="14"/>
      <c r="BV776" s="14">
        <v>0.517380509755483</v>
      </c>
      <c r="BW776" s="14">
        <v>0.44608342883027302</v>
      </c>
      <c r="BX776" s="14"/>
      <c r="BY776" s="14">
        <v>0.53000444639025501</v>
      </c>
      <c r="BZ776" s="14">
        <v>0.55633211633150303</v>
      </c>
      <c r="CA776" s="14"/>
      <c r="CB776" s="14">
        <v>0.56650360539413103</v>
      </c>
      <c r="CC776" s="14">
        <v>0.546061530894835</v>
      </c>
    </row>
    <row r="777" spans="2:81" x14ac:dyDescent="0.3">
      <c r="B777" t="s">
        <v>402</v>
      </c>
      <c r="C777" s="14">
        <v>0.18619521932623601</v>
      </c>
      <c r="D777" s="14">
        <v>0.201088750677758</v>
      </c>
      <c r="E777" s="14">
        <v>0.17201524436062099</v>
      </c>
      <c r="F777" s="14"/>
      <c r="G777" s="14">
        <v>0.14647834711521901</v>
      </c>
      <c r="H777" s="14">
        <v>0.173682338678675</v>
      </c>
      <c r="I777" s="14">
        <v>0.233267107318093</v>
      </c>
      <c r="J777" s="14">
        <v>0.204257689760033</v>
      </c>
      <c r="K777" s="14">
        <v>0.149527719052717</v>
      </c>
      <c r="L777" s="14">
        <v>0.19450149987843099</v>
      </c>
      <c r="M777" s="14"/>
      <c r="N777" s="14">
        <v>0.15457838671694701</v>
      </c>
      <c r="O777" s="14">
        <v>0.19736267497295101</v>
      </c>
      <c r="P777" s="14">
        <v>0.19456416693318199</v>
      </c>
      <c r="Q777" s="14">
        <v>0.204245612855979</v>
      </c>
      <c r="R777" s="14"/>
      <c r="S777" s="14">
        <v>0.15163302361893499</v>
      </c>
      <c r="T777" s="14">
        <v>0.20325648141620201</v>
      </c>
      <c r="U777" s="14">
        <v>0.24989708545571401</v>
      </c>
      <c r="V777" s="14">
        <v>0.218450265261317</v>
      </c>
      <c r="W777" s="14">
        <v>0.13959764708532801</v>
      </c>
      <c r="X777" s="14">
        <v>0.213372151837253</v>
      </c>
      <c r="Y777" s="14">
        <v>0.141302022189431</v>
      </c>
      <c r="Z777" s="14">
        <v>0.13751525733992701</v>
      </c>
      <c r="AA777" s="14">
        <v>0.20282196688656301</v>
      </c>
      <c r="AB777" s="14">
        <v>0.17626207596599799</v>
      </c>
      <c r="AC777" s="14">
        <v>0.17461579529377799</v>
      </c>
      <c r="AD777" s="14">
        <v>0.205893689785349</v>
      </c>
      <c r="AE777" s="14"/>
      <c r="AF777" s="14">
        <v>0.14845421887004601</v>
      </c>
      <c r="AG777" s="14">
        <v>0.20851366429451501</v>
      </c>
      <c r="AH777" s="14">
        <v>0.20313060808532199</v>
      </c>
      <c r="AI777" s="14">
        <v>0.28548145531015801</v>
      </c>
      <c r="AJ777" s="14">
        <v>7.0415113743951596E-2</v>
      </c>
      <c r="AK777" s="14">
        <v>0.131536953412488</v>
      </c>
      <c r="AL777" s="14"/>
      <c r="AM777" s="14">
        <v>0.210988283222628</v>
      </c>
      <c r="AN777" s="14">
        <v>0.18014090781806599</v>
      </c>
      <c r="AO777" s="14">
        <v>0.16173438061821699</v>
      </c>
      <c r="AP777" s="14">
        <v>0.160491631775181</v>
      </c>
      <c r="AQ777" s="14">
        <v>0.26284000417494602</v>
      </c>
      <c r="AR777" s="14"/>
      <c r="AS777" s="14">
        <v>0.17051963617846999</v>
      </c>
      <c r="AT777" s="14">
        <v>0.197176367305432</v>
      </c>
      <c r="AU777" s="14"/>
      <c r="AV777" s="14">
        <v>0.18682053872173901</v>
      </c>
      <c r="AW777" s="14">
        <v>0.148185188866398</v>
      </c>
      <c r="AX777" s="14">
        <v>0.15977179147984899</v>
      </c>
      <c r="AY777" s="14"/>
      <c r="AZ777" s="14">
        <v>0.21122097793362299</v>
      </c>
      <c r="BA777" s="14">
        <v>0.174742509124725</v>
      </c>
      <c r="BB777" s="14">
        <v>0.16597586109191101</v>
      </c>
      <c r="BC777" s="14"/>
      <c r="BD777" s="14">
        <v>0.181055731024832</v>
      </c>
      <c r="BE777" s="14">
        <v>0.190197883404431</v>
      </c>
      <c r="BF777" s="14"/>
      <c r="BG777" s="14">
        <v>0.208242482568366</v>
      </c>
      <c r="BH777" s="14">
        <v>0.180388576761566</v>
      </c>
      <c r="BI777" s="14"/>
      <c r="BJ777" s="14">
        <v>0.20561130483224099</v>
      </c>
      <c r="BK777" s="14">
        <v>0.18640692196272199</v>
      </c>
      <c r="BL777" s="14"/>
      <c r="BM777" s="14">
        <v>8.4275151737631296E-2</v>
      </c>
      <c r="BN777" s="14">
        <v>0.19791996228165501</v>
      </c>
      <c r="BO777" s="14"/>
      <c r="BP777" s="14">
        <v>0.186402718514</v>
      </c>
      <c r="BQ777" s="14">
        <v>0.18623715276876099</v>
      </c>
      <c r="BR777" s="14"/>
      <c r="BS777" s="14">
        <v>0.144813266280716</v>
      </c>
      <c r="BT777" s="14">
        <v>0.185959418106901</v>
      </c>
      <c r="BU777" s="14"/>
      <c r="BV777" s="14">
        <v>0.14231902136674199</v>
      </c>
      <c r="BW777" s="14">
        <v>0.14568983439262401</v>
      </c>
      <c r="BX777" s="14"/>
      <c r="BY777" s="14">
        <v>0.21854976582542801</v>
      </c>
      <c r="BZ777" s="14">
        <v>0.17932642224946199</v>
      </c>
      <c r="CA777" s="14"/>
      <c r="CB777" s="14">
        <v>0.17941614189042901</v>
      </c>
      <c r="CC777" s="14">
        <v>0.187383546754429</v>
      </c>
    </row>
    <row r="778" spans="2:81" x14ac:dyDescent="0.3">
      <c r="B778" t="s">
        <v>106</v>
      </c>
      <c r="C778" s="14">
        <v>6.07647376306805E-2</v>
      </c>
      <c r="D778" s="14">
        <v>5.5567004170860898E-2</v>
      </c>
      <c r="E778" s="14">
        <v>6.5958235594937506E-2</v>
      </c>
      <c r="F778" s="14"/>
      <c r="G778" s="14">
        <v>3.2042658208093003E-2</v>
      </c>
      <c r="H778" s="14">
        <v>8.4043621964361603E-2</v>
      </c>
      <c r="I778" s="14">
        <v>4.7837854279978602E-2</v>
      </c>
      <c r="J778" s="14">
        <v>9.2303592709912397E-2</v>
      </c>
      <c r="K778" s="14">
        <v>8.5284733415403796E-2</v>
      </c>
      <c r="L778" s="14">
        <v>2.9405469179676898E-2</v>
      </c>
      <c r="M778" s="14"/>
      <c r="N778" s="14">
        <v>5.0864718689523102E-2</v>
      </c>
      <c r="O778" s="14">
        <v>5.75502294216923E-2</v>
      </c>
      <c r="P778" s="14">
        <v>5.7920589836622599E-2</v>
      </c>
      <c r="Q778" s="14">
        <v>7.8199290760081905E-2</v>
      </c>
      <c r="R778" s="14"/>
      <c r="S778" s="14">
        <v>3.68959512479154E-2</v>
      </c>
      <c r="T778" s="14">
        <v>6.9606809395369396E-2</v>
      </c>
      <c r="U778" s="14">
        <v>5.0384954654017801E-2</v>
      </c>
      <c r="V778" s="14">
        <v>6.9536837447829805E-2</v>
      </c>
      <c r="W778" s="14">
        <v>2.85439548540623E-2</v>
      </c>
      <c r="X778" s="14">
        <v>5.0721379041820003E-2</v>
      </c>
      <c r="Y778" s="14">
        <v>7.0280559938660503E-2</v>
      </c>
      <c r="Z778" s="14">
        <v>7.3256809784819896E-2</v>
      </c>
      <c r="AA778" s="14">
        <v>0.103532867963777</v>
      </c>
      <c r="AB778" s="14">
        <v>3.1711696276990699E-2</v>
      </c>
      <c r="AC778" s="14">
        <v>1.7403927008771899E-2</v>
      </c>
      <c r="AD778" s="14">
        <v>0.201975893639112</v>
      </c>
      <c r="AE778" s="14"/>
      <c r="AF778" s="14">
        <v>4.2660518498199601E-2</v>
      </c>
      <c r="AG778" s="14">
        <v>5.8839781962075899E-2</v>
      </c>
      <c r="AH778" s="14">
        <v>9.9374778137869598E-3</v>
      </c>
      <c r="AI778" s="14">
        <v>5.7031772988848803E-2</v>
      </c>
      <c r="AJ778" s="14">
        <v>7.8227457044096796E-2</v>
      </c>
      <c r="AK778" s="14">
        <v>9.2140220091504105E-2</v>
      </c>
      <c r="AL778" s="14"/>
      <c r="AM778" s="14">
        <v>6.3820945029240295E-2</v>
      </c>
      <c r="AN778" s="14">
        <v>5.9599569345918903E-2</v>
      </c>
      <c r="AO778" s="14">
        <v>6.7018851380511293E-2</v>
      </c>
      <c r="AP778" s="14">
        <v>5.6728369761519799E-2</v>
      </c>
      <c r="AQ778" s="14">
        <v>0</v>
      </c>
      <c r="AR778" s="14"/>
      <c r="AS778" s="14">
        <v>4.3883174479335901E-2</v>
      </c>
      <c r="AT778" s="14">
        <v>7.0315504785054495E-2</v>
      </c>
      <c r="AU778" s="14"/>
      <c r="AV778" s="14">
        <v>4.6121807121980503E-2</v>
      </c>
      <c r="AW778" s="14">
        <v>6.5720155231027005E-2</v>
      </c>
      <c r="AX778" s="14">
        <v>3.2617930043479702E-2</v>
      </c>
      <c r="AY778" s="14"/>
      <c r="AZ778" s="14">
        <v>1.9916647792255E-2</v>
      </c>
      <c r="BA778" s="14">
        <v>4.30363039983062E-2</v>
      </c>
      <c r="BB778" s="14">
        <v>7.8557863275725504E-2</v>
      </c>
      <c r="BC778" s="14"/>
      <c r="BD778" s="14">
        <v>3.8540351342388798E-2</v>
      </c>
      <c r="BE778" s="14">
        <v>7.4187155828118495E-2</v>
      </c>
      <c r="BF778" s="14"/>
      <c r="BG778" s="14">
        <v>2.24163373131024E-2</v>
      </c>
      <c r="BH778" s="14">
        <v>6.7377947219982498E-2</v>
      </c>
      <c r="BI778" s="14"/>
      <c r="BJ778" s="14">
        <v>4.5619686252851503E-2</v>
      </c>
      <c r="BK778" s="14">
        <v>5.9978680070203703E-2</v>
      </c>
      <c r="BL778" s="14"/>
      <c r="BM778" s="14">
        <v>4.2292280961051601E-2</v>
      </c>
      <c r="BN778" s="14">
        <v>6.2475978857137099E-2</v>
      </c>
      <c r="BO778" s="14"/>
      <c r="BP778" s="14">
        <v>4.2167523447654003E-2</v>
      </c>
      <c r="BQ778" s="14">
        <v>6.4021777343933897E-2</v>
      </c>
      <c r="BR778" s="14"/>
      <c r="BS778" s="14">
        <v>4.0567138499536901E-2</v>
      </c>
      <c r="BT778" s="14">
        <v>5.6451775294426097E-2</v>
      </c>
      <c r="BU778" s="14"/>
      <c r="BV778" s="14">
        <v>3.4398858630196899E-2</v>
      </c>
      <c r="BW778" s="14">
        <v>4.27348957267836E-2</v>
      </c>
      <c r="BX778" s="14"/>
      <c r="BY778" s="14">
        <v>4.0353989913185499E-2</v>
      </c>
      <c r="BZ778" s="14">
        <v>6.3614047147327393E-2</v>
      </c>
      <c r="CA778" s="14"/>
      <c r="CB778" s="14">
        <v>4.8588231358529799E-2</v>
      </c>
      <c r="CC778" s="14">
        <v>6.5492700641489002E-2</v>
      </c>
    </row>
    <row r="779" spans="2:81" x14ac:dyDescent="0.3">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c r="AQ779" s="14"/>
      <c r="AR779" s="14"/>
      <c r="AS779" s="14"/>
      <c r="AT779" s="14"/>
      <c r="AU779" s="14"/>
      <c r="AV779" s="14"/>
      <c r="AW779" s="14"/>
      <c r="AX779" s="14"/>
      <c r="AY779" s="14"/>
      <c r="AZ779" s="14"/>
      <c r="BA779" s="14"/>
      <c r="BB779" s="14"/>
      <c r="BC779" s="14"/>
      <c r="BD779" s="14"/>
      <c r="BE779" s="14"/>
      <c r="BF779" s="14"/>
      <c r="BG779" s="14"/>
      <c r="BH779" s="14"/>
      <c r="BI779" s="14"/>
      <c r="BJ779" s="14"/>
      <c r="BK779" s="14"/>
      <c r="BL779" s="14"/>
      <c r="BM779" s="14"/>
      <c r="BN779" s="14"/>
      <c r="BO779" s="14"/>
      <c r="BP779" s="14"/>
      <c r="BQ779" s="14"/>
      <c r="BR779" s="14"/>
      <c r="BS779" s="14"/>
      <c r="BT779" s="14"/>
      <c r="BU779" s="14"/>
      <c r="BV779" s="14"/>
      <c r="BW779" s="14"/>
      <c r="BX779" s="14"/>
      <c r="BY779" s="14"/>
      <c r="BZ779" s="14"/>
      <c r="CA779" s="14"/>
      <c r="CB779" s="14"/>
      <c r="CC779" s="14"/>
    </row>
    <row r="780" spans="2:81" x14ac:dyDescent="0.3">
      <c r="B780" s="6" t="s">
        <v>407</v>
      </c>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c r="AQ780" s="14"/>
      <c r="AR780" s="14"/>
      <c r="AS780" s="14"/>
      <c r="AT780" s="14"/>
      <c r="AU780" s="14"/>
      <c r="AV780" s="14"/>
      <c r="AW780" s="14"/>
      <c r="AX780" s="14"/>
      <c r="AY780" s="14"/>
      <c r="AZ780" s="14"/>
      <c r="BA780" s="14"/>
      <c r="BB780" s="14"/>
      <c r="BC780" s="14"/>
      <c r="BD780" s="14"/>
      <c r="BE780" s="14"/>
      <c r="BF780" s="14"/>
      <c r="BG780" s="14"/>
      <c r="BH780" s="14"/>
      <c r="BI780" s="14"/>
      <c r="BJ780" s="14"/>
      <c r="BK780" s="14"/>
      <c r="BL780" s="14"/>
      <c r="BM780" s="14"/>
      <c r="BN780" s="14"/>
      <c r="BO780" s="14"/>
      <c r="BP780" s="14"/>
      <c r="BQ780" s="14"/>
      <c r="BR780" s="14"/>
      <c r="BS780" s="14"/>
      <c r="BT780" s="14"/>
      <c r="BU780" s="14"/>
      <c r="BV780" s="14"/>
      <c r="BW780" s="14"/>
      <c r="BX780" s="14"/>
      <c r="BY780" s="14"/>
      <c r="BZ780" s="14"/>
      <c r="CA780" s="14"/>
      <c r="CB780" s="14"/>
      <c r="CC780" s="14"/>
    </row>
    <row r="781" spans="2:81" x14ac:dyDescent="0.3">
      <c r="B781" s="24" t="s">
        <v>97</v>
      </c>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c r="AQ781" s="14"/>
      <c r="AR781" s="14"/>
      <c r="AS781" s="14"/>
      <c r="AT781" s="14"/>
      <c r="AU781" s="14"/>
      <c r="AV781" s="14"/>
      <c r="AW781" s="14"/>
      <c r="AX781" s="14"/>
      <c r="AY781" s="14"/>
      <c r="AZ781" s="14"/>
      <c r="BA781" s="14"/>
      <c r="BB781" s="14"/>
      <c r="BC781" s="14"/>
      <c r="BD781" s="14"/>
      <c r="BE781" s="14"/>
      <c r="BF781" s="14"/>
      <c r="BG781" s="14"/>
      <c r="BH781" s="14"/>
      <c r="BI781" s="14"/>
      <c r="BJ781" s="14"/>
      <c r="BK781" s="14"/>
      <c r="BL781" s="14"/>
      <c r="BM781" s="14"/>
      <c r="BN781" s="14"/>
      <c r="BO781" s="14"/>
      <c r="BP781" s="14"/>
      <c r="BQ781" s="14"/>
      <c r="BR781" s="14"/>
      <c r="BS781" s="14"/>
      <c r="BT781" s="14"/>
      <c r="BU781" s="14"/>
      <c r="BV781" s="14"/>
      <c r="BW781" s="14"/>
      <c r="BX781" s="14"/>
      <c r="BY781" s="14"/>
      <c r="BZ781" s="14"/>
      <c r="CA781" s="14"/>
      <c r="CB781" s="14"/>
      <c r="CC781" s="14"/>
    </row>
    <row r="782" spans="2:81" x14ac:dyDescent="0.3">
      <c r="B782" t="s">
        <v>400</v>
      </c>
      <c r="C782" s="14">
        <v>0.70725454024270396</v>
      </c>
      <c r="D782" s="14">
        <v>0.71648704540468</v>
      </c>
      <c r="E782" s="14">
        <v>0.69766978293372095</v>
      </c>
      <c r="F782" s="14"/>
      <c r="G782" s="14">
        <v>0.59796917542884498</v>
      </c>
      <c r="H782" s="14">
        <v>0.66624786753593002</v>
      </c>
      <c r="I782" s="14">
        <v>0.69677758379807198</v>
      </c>
      <c r="J782" s="14">
        <v>0.69395905077178999</v>
      </c>
      <c r="K782" s="14">
        <v>0.80867482378599698</v>
      </c>
      <c r="L782" s="14">
        <v>0.76470545494803199</v>
      </c>
      <c r="M782" s="14"/>
      <c r="N782" s="14">
        <v>0.71438220563606403</v>
      </c>
      <c r="O782" s="14">
        <v>0.69019178499110401</v>
      </c>
      <c r="P782" s="14">
        <v>0.73952906639574501</v>
      </c>
      <c r="Q782" s="14">
        <v>0.68819291793828197</v>
      </c>
      <c r="R782" s="14"/>
      <c r="S782" s="14">
        <v>0.67472148280093203</v>
      </c>
      <c r="T782" s="14">
        <v>0.68069377173502799</v>
      </c>
      <c r="U782" s="14">
        <v>0.75116673151701796</v>
      </c>
      <c r="V782" s="14">
        <v>0.67247406314123503</v>
      </c>
      <c r="W782" s="14">
        <v>0.63696891464030403</v>
      </c>
      <c r="X782" s="14">
        <v>0.690739595491352</v>
      </c>
      <c r="Y782" s="14">
        <v>0.740205966055825</v>
      </c>
      <c r="Z782" s="14">
        <v>0.82473481433637097</v>
      </c>
      <c r="AA782" s="14">
        <v>0.74522430607593304</v>
      </c>
      <c r="AB782" s="14">
        <v>0.71270145646364902</v>
      </c>
      <c r="AC782" s="14">
        <v>0.76587381531515497</v>
      </c>
      <c r="AD782" s="14">
        <v>0.67883612132110704</v>
      </c>
      <c r="AE782" s="14"/>
      <c r="AF782" s="14">
        <v>0.65951172773274902</v>
      </c>
      <c r="AG782" s="14">
        <v>0.70508602380529395</v>
      </c>
      <c r="AH782" s="14">
        <v>0.79585724281804104</v>
      </c>
      <c r="AI782" s="14">
        <v>0.69008055812296099</v>
      </c>
      <c r="AJ782" s="14">
        <v>0.81065193578362504</v>
      </c>
      <c r="AK782" s="14">
        <v>0.73539802692501199</v>
      </c>
      <c r="AL782" s="14"/>
      <c r="AM782" s="14">
        <v>0.67968358273015905</v>
      </c>
      <c r="AN782" s="14">
        <v>0.74898387564902402</v>
      </c>
      <c r="AO782" s="14">
        <v>0.70905755691676298</v>
      </c>
      <c r="AP782" s="14">
        <v>0.736326115064033</v>
      </c>
      <c r="AQ782" s="14">
        <v>0.59331276259006505</v>
      </c>
      <c r="AR782" s="14"/>
      <c r="AS782" s="14">
        <v>0.66688390367066097</v>
      </c>
      <c r="AT782" s="14">
        <v>0.733675396117349</v>
      </c>
      <c r="AU782" s="14"/>
      <c r="AV782" s="14">
        <v>0.65920080620085497</v>
      </c>
      <c r="AW782" s="14">
        <v>0.49640137204488699</v>
      </c>
      <c r="AX782" s="14">
        <v>0.74002109056684295</v>
      </c>
      <c r="AY782" s="14"/>
      <c r="AZ782" s="14">
        <v>0.58696648659878903</v>
      </c>
      <c r="BA782" s="14">
        <v>0.54291836475597099</v>
      </c>
      <c r="BB782" s="14">
        <v>0.67326938460308206</v>
      </c>
      <c r="BC782" s="14"/>
      <c r="BD782" s="14">
        <v>0.685461828136263</v>
      </c>
      <c r="BE782" s="14">
        <v>0.72081760832196196</v>
      </c>
      <c r="BF782" s="14"/>
      <c r="BG782" s="14">
        <v>0.564804865902507</v>
      </c>
      <c r="BH782" s="14">
        <v>0.73351686613019296</v>
      </c>
      <c r="BI782" s="14"/>
      <c r="BJ782" s="14">
        <v>0.53025087156772799</v>
      </c>
      <c r="BK782" s="14">
        <v>0.72266377613817501</v>
      </c>
      <c r="BL782" s="14"/>
      <c r="BM782" s="14">
        <v>0.58771247308209296</v>
      </c>
      <c r="BN782" s="14">
        <v>0.71997939304432002</v>
      </c>
      <c r="BO782" s="14"/>
      <c r="BP782" s="14">
        <v>0.78392629967652905</v>
      </c>
      <c r="BQ782" s="14">
        <v>0.68314287732669798</v>
      </c>
      <c r="BR782" s="14"/>
      <c r="BS782" s="14">
        <v>0.65196748223579304</v>
      </c>
      <c r="BT782" s="14">
        <v>0.68268105966741199</v>
      </c>
      <c r="BU782" s="14"/>
      <c r="BV782" s="14">
        <v>0.64264064557870504</v>
      </c>
      <c r="BW782" s="14">
        <v>0.65524527085742301</v>
      </c>
      <c r="BX782" s="14"/>
      <c r="BY782" s="14">
        <v>0.62635580223058296</v>
      </c>
      <c r="BZ782" s="14">
        <v>0.71815488853164899</v>
      </c>
      <c r="CA782" s="14"/>
      <c r="CB782" s="14">
        <v>0.73795928898476204</v>
      </c>
      <c r="CC782" s="14">
        <v>0.69603603890889298</v>
      </c>
    </row>
    <row r="783" spans="2:81" x14ac:dyDescent="0.3">
      <c r="B783" t="s">
        <v>401</v>
      </c>
      <c r="C783" s="14">
        <v>0.193719485033054</v>
      </c>
      <c r="D783" s="14">
        <v>0.180811220967136</v>
      </c>
      <c r="E783" s="14">
        <v>0.20670057678697401</v>
      </c>
      <c r="F783" s="14"/>
      <c r="G783" s="14">
        <v>0.30490631084552999</v>
      </c>
      <c r="H783" s="14">
        <v>0.19771911108620099</v>
      </c>
      <c r="I783" s="14">
        <v>0.19176731947141901</v>
      </c>
      <c r="J783" s="14">
        <v>0.17432160155854601</v>
      </c>
      <c r="K783" s="14">
        <v>0.127153545189786</v>
      </c>
      <c r="L783" s="14">
        <v>0.17833863840200201</v>
      </c>
      <c r="M783" s="14"/>
      <c r="N783" s="14">
        <v>0.202794450764993</v>
      </c>
      <c r="O783" s="14">
        <v>0.19401769429396901</v>
      </c>
      <c r="P783" s="14">
        <v>0.188834896765323</v>
      </c>
      <c r="Q783" s="14">
        <v>0.18712774740518301</v>
      </c>
      <c r="R783" s="14"/>
      <c r="S783" s="14">
        <v>0.24903874620283101</v>
      </c>
      <c r="T783" s="14">
        <v>0.23432246567628001</v>
      </c>
      <c r="U783" s="14">
        <v>0.16175893689144799</v>
      </c>
      <c r="V783" s="14">
        <v>0.17782652731316101</v>
      </c>
      <c r="W783" s="14">
        <v>0.21945647302719001</v>
      </c>
      <c r="X783" s="14">
        <v>0.202876208061846</v>
      </c>
      <c r="Y783" s="14">
        <v>0.176364021711964</v>
      </c>
      <c r="Z783" s="14">
        <v>6.6481090117715996E-2</v>
      </c>
      <c r="AA783" s="14">
        <v>0.15546435514540599</v>
      </c>
      <c r="AB783" s="14">
        <v>0.2202228567357</v>
      </c>
      <c r="AC783" s="14">
        <v>0.14485741016655401</v>
      </c>
      <c r="AD783" s="14">
        <v>0.16196212046283001</v>
      </c>
      <c r="AE783" s="14"/>
      <c r="AF783" s="14">
        <v>0.24189776542842101</v>
      </c>
      <c r="AG783" s="14">
        <v>0.20548034137473301</v>
      </c>
      <c r="AH783" s="14">
        <v>0.14280743605458299</v>
      </c>
      <c r="AI783" s="14">
        <v>0.20995507677603201</v>
      </c>
      <c r="AJ783" s="14">
        <v>0.117436754190391</v>
      </c>
      <c r="AK783" s="14">
        <v>0.160973383744481</v>
      </c>
      <c r="AL783" s="14"/>
      <c r="AM783" s="14">
        <v>0.21491619403551901</v>
      </c>
      <c r="AN783" s="14">
        <v>0.17472082752055401</v>
      </c>
      <c r="AO783" s="14">
        <v>0.19944709126443</v>
      </c>
      <c r="AP783" s="14">
        <v>0.179801905371169</v>
      </c>
      <c r="AQ783" s="14">
        <v>0.28444971929956703</v>
      </c>
      <c r="AR783" s="14"/>
      <c r="AS783" s="14">
        <v>0.218985686507843</v>
      </c>
      <c r="AT783" s="14">
        <v>0.177872543058892</v>
      </c>
      <c r="AU783" s="14"/>
      <c r="AV783" s="14">
        <v>0.20691706893456599</v>
      </c>
      <c r="AW783" s="14">
        <v>0.37034171612456102</v>
      </c>
      <c r="AX783" s="14">
        <v>0.18583056261742301</v>
      </c>
      <c r="AY783" s="14"/>
      <c r="AZ783" s="14">
        <v>0.30595217155927901</v>
      </c>
      <c r="BA783" s="14">
        <v>0.27890377785262999</v>
      </c>
      <c r="BB783" s="14">
        <v>0.19430005305961101</v>
      </c>
      <c r="BC783" s="14"/>
      <c r="BD783" s="14">
        <v>0.21677618515118299</v>
      </c>
      <c r="BE783" s="14">
        <v>0.17900432389467</v>
      </c>
      <c r="BF783" s="14"/>
      <c r="BG783" s="14">
        <v>0.307414552319416</v>
      </c>
      <c r="BH783" s="14">
        <v>0.17257222315210599</v>
      </c>
      <c r="BI783" s="14"/>
      <c r="BJ783" s="14">
        <v>0.30372632535079302</v>
      </c>
      <c r="BK783" s="14">
        <v>0.18452919546183399</v>
      </c>
      <c r="BL783" s="14"/>
      <c r="BM783" s="14">
        <v>0.244301026975213</v>
      </c>
      <c r="BN783" s="14">
        <v>0.18678374743272599</v>
      </c>
      <c r="BO783" s="14"/>
      <c r="BP783" s="14">
        <v>0.15411504967668499</v>
      </c>
      <c r="BQ783" s="14">
        <v>0.20644653490078901</v>
      </c>
      <c r="BR783" s="14"/>
      <c r="BS783" s="14">
        <v>0.22816917414919699</v>
      </c>
      <c r="BT783" s="14">
        <v>0.21359296085615501</v>
      </c>
      <c r="BU783" s="14"/>
      <c r="BV783" s="14">
        <v>0.26750587753898603</v>
      </c>
      <c r="BW783" s="14">
        <v>0.21434483010587199</v>
      </c>
      <c r="BX783" s="14"/>
      <c r="BY783" s="14">
        <v>0.275666197535478</v>
      </c>
      <c r="BZ783" s="14">
        <v>0.18455825173509699</v>
      </c>
      <c r="CA783" s="14"/>
      <c r="CB783" s="14">
        <v>0.16366441222856501</v>
      </c>
      <c r="CC783" s="14">
        <v>0.20872024986971699</v>
      </c>
    </row>
    <row r="784" spans="2:81" x14ac:dyDescent="0.3">
      <c r="B784" t="s">
        <v>402</v>
      </c>
      <c r="C784" s="14">
        <v>7.0683859447620803E-2</v>
      </c>
      <c r="D784" s="14">
        <v>7.0240282637930904E-2</v>
      </c>
      <c r="E784" s="14">
        <v>7.1254580964065894E-2</v>
      </c>
      <c r="F784" s="14"/>
      <c r="G784" s="14">
        <v>7.9224853468299605E-2</v>
      </c>
      <c r="H784" s="14">
        <v>9.52055041778542E-2</v>
      </c>
      <c r="I784" s="14">
        <v>6.7887984848289507E-2</v>
      </c>
      <c r="J784" s="14">
        <v>9.1107807297732296E-2</v>
      </c>
      <c r="K784" s="14">
        <v>3.8952272554696001E-2</v>
      </c>
      <c r="L784" s="14">
        <v>5.2079116239972099E-2</v>
      </c>
      <c r="M784" s="14"/>
      <c r="N784" s="14">
        <v>5.5123304509705602E-2</v>
      </c>
      <c r="O784" s="14">
        <v>8.9431012363701101E-2</v>
      </c>
      <c r="P784" s="14">
        <v>4.5031845398434203E-2</v>
      </c>
      <c r="Q784" s="14">
        <v>9.1619311906901701E-2</v>
      </c>
      <c r="R784" s="14"/>
      <c r="S784" s="14">
        <v>6.3444433791754004E-2</v>
      </c>
      <c r="T784" s="14">
        <v>5.2043425619415697E-2</v>
      </c>
      <c r="U784" s="14">
        <v>6.2773630414677595E-2</v>
      </c>
      <c r="V784" s="14">
        <v>0.114373301505806</v>
      </c>
      <c r="W784" s="14">
        <v>0.101274630243447</v>
      </c>
      <c r="X784" s="14">
        <v>8.5913693706213407E-2</v>
      </c>
      <c r="Y784" s="14">
        <v>4.5199548881983201E-2</v>
      </c>
      <c r="Z784" s="14">
        <v>0.10878409554591301</v>
      </c>
      <c r="AA784" s="14">
        <v>5.7192434884553299E-2</v>
      </c>
      <c r="AB784" s="14">
        <v>5.6463928037101797E-2</v>
      </c>
      <c r="AC784" s="14">
        <v>8.9268774518291003E-2</v>
      </c>
      <c r="AD784" s="14">
        <v>3.6334627661657203E-2</v>
      </c>
      <c r="AE784" s="14"/>
      <c r="AF784" s="14">
        <v>7.3889124051283298E-2</v>
      </c>
      <c r="AG784" s="14">
        <v>7.49277367362539E-2</v>
      </c>
      <c r="AH784" s="14">
        <v>5.0663332835866298E-2</v>
      </c>
      <c r="AI784" s="14">
        <v>7.26750837387906E-2</v>
      </c>
      <c r="AJ784" s="14">
        <v>2.69066653898722E-2</v>
      </c>
      <c r="AK784" s="14">
        <v>4.9437889108575203E-2</v>
      </c>
      <c r="AL784" s="14"/>
      <c r="AM784" s="14">
        <v>8.3649108826872806E-2</v>
      </c>
      <c r="AN784" s="14">
        <v>4.6386876799653601E-2</v>
      </c>
      <c r="AO784" s="14">
        <v>5.3985799385829598E-2</v>
      </c>
      <c r="AP784" s="14">
        <v>5.3430531933782298E-2</v>
      </c>
      <c r="AQ784" s="14">
        <v>0.122237518110368</v>
      </c>
      <c r="AR784" s="14"/>
      <c r="AS784" s="14">
        <v>9.3100053263186003E-2</v>
      </c>
      <c r="AT784" s="14">
        <v>5.5223981581872097E-2</v>
      </c>
      <c r="AU784" s="14"/>
      <c r="AV784" s="14">
        <v>0.110978191216429</v>
      </c>
      <c r="AW784" s="14">
        <v>8.2818887884742398E-2</v>
      </c>
      <c r="AX784" s="14">
        <v>6.4261569813249E-2</v>
      </c>
      <c r="AY784" s="14"/>
      <c r="AZ784" s="14">
        <v>8.5953701533999602E-2</v>
      </c>
      <c r="BA784" s="14">
        <v>0.17817785739139899</v>
      </c>
      <c r="BB784" s="14">
        <v>8.8501436532233302E-2</v>
      </c>
      <c r="BC784" s="14"/>
      <c r="BD784" s="14">
        <v>7.81046622985683E-2</v>
      </c>
      <c r="BE784" s="14">
        <v>6.5974039078877694E-2</v>
      </c>
      <c r="BF784" s="14"/>
      <c r="BG784" s="14">
        <v>0.103754689980294</v>
      </c>
      <c r="BH784" s="14">
        <v>6.4599536285295994E-2</v>
      </c>
      <c r="BI784" s="14"/>
      <c r="BJ784" s="14">
        <v>0.13146439499359699</v>
      </c>
      <c r="BK784" s="14">
        <v>6.5956966705617195E-2</v>
      </c>
      <c r="BL784" s="14"/>
      <c r="BM784" s="14">
        <v>0.13399389291321201</v>
      </c>
      <c r="BN784" s="14">
        <v>6.5105956175711202E-2</v>
      </c>
      <c r="BO784" s="14"/>
      <c r="BP784" s="14">
        <v>4.3176698312799897E-2</v>
      </c>
      <c r="BQ784" s="14">
        <v>7.9076852479626494E-2</v>
      </c>
      <c r="BR784" s="14"/>
      <c r="BS784" s="14">
        <v>0.10472582628461299</v>
      </c>
      <c r="BT784" s="14">
        <v>6.9733582900020602E-2</v>
      </c>
      <c r="BU784" s="14"/>
      <c r="BV784" s="14">
        <v>7.0936034878918294E-2</v>
      </c>
      <c r="BW784" s="14">
        <v>0.116600784308314</v>
      </c>
      <c r="BX784" s="14"/>
      <c r="BY784" s="14">
        <v>7.8416829960185397E-2</v>
      </c>
      <c r="BZ784" s="14">
        <v>6.8767193572365104E-2</v>
      </c>
      <c r="CA784" s="14"/>
      <c r="CB784" s="14">
        <v>7.3966395423411296E-2</v>
      </c>
      <c r="CC784" s="14">
        <v>6.5761966290061799E-2</v>
      </c>
    </row>
    <row r="785" spans="2:81" x14ac:dyDescent="0.3">
      <c r="B785" t="s">
        <v>106</v>
      </c>
      <c r="C785" s="14">
        <v>2.8342115276621501E-2</v>
      </c>
      <c r="D785" s="14">
        <v>3.2461450990253403E-2</v>
      </c>
      <c r="E785" s="14">
        <v>2.4375059315238999E-2</v>
      </c>
      <c r="F785" s="14"/>
      <c r="G785" s="14">
        <v>1.78996602573251E-2</v>
      </c>
      <c r="H785" s="14">
        <v>4.0827517200014499E-2</v>
      </c>
      <c r="I785" s="14">
        <v>4.3567111882219497E-2</v>
      </c>
      <c r="J785" s="14">
        <v>4.0611540371931598E-2</v>
      </c>
      <c r="K785" s="14">
        <v>2.5219358469521301E-2</v>
      </c>
      <c r="L785" s="14">
        <v>4.8767904099938399E-3</v>
      </c>
      <c r="M785" s="14"/>
      <c r="N785" s="14">
        <v>2.7700039089237901E-2</v>
      </c>
      <c r="O785" s="14">
        <v>2.6359508351225899E-2</v>
      </c>
      <c r="P785" s="14">
        <v>2.6604191440498699E-2</v>
      </c>
      <c r="Q785" s="14">
        <v>3.3060022749632698E-2</v>
      </c>
      <c r="R785" s="14"/>
      <c r="S785" s="14">
        <v>1.27953372044823E-2</v>
      </c>
      <c r="T785" s="14">
        <v>3.2940336969275903E-2</v>
      </c>
      <c r="U785" s="14">
        <v>2.43007011768566E-2</v>
      </c>
      <c r="V785" s="14">
        <v>3.5326108039797202E-2</v>
      </c>
      <c r="W785" s="14">
        <v>4.2299982089059399E-2</v>
      </c>
      <c r="X785" s="14">
        <v>2.0470502740589099E-2</v>
      </c>
      <c r="Y785" s="14">
        <v>3.8230463350228103E-2</v>
      </c>
      <c r="Z785" s="14">
        <v>0</v>
      </c>
      <c r="AA785" s="14">
        <v>4.2118903894108002E-2</v>
      </c>
      <c r="AB785" s="14">
        <v>1.0611758763549001E-2</v>
      </c>
      <c r="AC785" s="14">
        <v>0</v>
      </c>
      <c r="AD785" s="14">
        <v>0.122867130554405</v>
      </c>
      <c r="AE785" s="14"/>
      <c r="AF785" s="14">
        <v>2.47013827875463E-2</v>
      </c>
      <c r="AG785" s="14">
        <v>1.4505898083718801E-2</v>
      </c>
      <c r="AH785" s="14">
        <v>1.0671988291509E-2</v>
      </c>
      <c r="AI785" s="14">
        <v>2.7289281362217001E-2</v>
      </c>
      <c r="AJ785" s="14">
        <v>4.5004644636111903E-2</v>
      </c>
      <c r="AK785" s="14">
        <v>5.4190700221931398E-2</v>
      </c>
      <c r="AL785" s="14"/>
      <c r="AM785" s="14">
        <v>2.1751114407449101E-2</v>
      </c>
      <c r="AN785" s="14">
        <v>2.99084200307679E-2</v>
      </c>
      <c r="AO785" s="14">
        <v>3.75095524329776E-2</v>
      </c>
      <c r="AP785" s="14">
        <v>3.0441447631015601E-2</v>
      </c>
      <c r="AQ785" s="14">
        <v>0</v>
      </c>
      <c r="AR785" s="14"/>
      <c r="AS785" s="14">
        <v>2.10303565583101E-2</v>
      </c>
      <c r="AT785" s="14">
        <v>3.3228079241887497E-2</v>
      </c>
      <c r="AU785" s="14"/>
      <c r="AV785" s="14">
        <v>2.29039336481499E-2</v>
      </c>
      <c r="AW785" s="14">
        <v>5.04380239458092E-2</v>
      </c>
      <c r="AX785" s="14">
        <v>9.8867770024848207E-3</v>
      </c>
      <c r="AY785" s="14"/>
      <c r="AZ785" s="14">
        <v>2.1127640307931801E-2</v>
      </c>
      <c r="BA785" s="14">
        <v>0</v>
      </c>
      <c r="BB785" s="14">
        <v>4.3929125805073403E-2</v>
      </c>
      <c r="BC785" s="14"/>
      <c r="BD785" s="14">
        <v>1.96573244139851E-2</v>
      </c>
      <c r="BE785" s="14">
        <v>3.4204028704490498E-2</v>
      </c>
      <c r="BF785" s="14"/>
      <c r="BG785" s="14">
        <v>2.4025891797783399E-2</v>
      </c>
      <c r="BH785" s="14">
        <v>2.9311374432404402E-2</v>
      </c>
      <c r="BI785" s="14"/>
      <c r="BJ785" s="14">
        <v>3.4558408087881701E-2</v>
      </c>
      <c r="BK785" s="14">
        <v>2.6850061694373598E-2</v>
      </c>
      <c r="BL785" s="14"/>
      <c r="BM785" s="14">
        <v>3.3992607029482903E-2</v>
      </c>
      <c r="BN785" s="14">
        <v>2.8130903347241901E-2</v>
      </c>
      <c r="BO785" s="14"/>
      <c r="BP785" s="14">
        <v>1.87819523339855E-2</v>
      </c>
      <c r="BQ785" s="14">
        <v>3.1333735292886099E-2</v>
      </c>
      <c r="BR785" s="14"/>
      <c r="BS785" s="14">
        <v>1.51375173303976E-2</v>
      </c>
      <c r="BT785" s="14">
        <v>3.3992396576412003E-2</v>
      </c>
      <c r="BU785" s="14"/>
      <c r="BV785" s="14">
        <v>1.8917442003391099E-2</v>
      </c>
      <c r="BW785" s="14">
        <v>1.3809114728392099E-2</v>
      </c>
      <c r="BX785" s="14"/>
      <c r="BY785" s="14">
        <v>1.9561170273753401E-2</v>
      </c>
      <c r="BZ785" s="14">
        <v>2.85196661608897E-2</v>
      </c>
      <c r="CA785" s="14"/>
      <c r="CB785" s="14">
        <v>2.44099033632619E-2</v>
      </c>
      <c r="CC785" s="14">
        <v>2.9481744931328099E-2</v>
      </c>
    </row>
    <row r="786" spans="2:81" x14ac:dyDescent="0.3">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c r="AQ786" s="14"/>
      <c r="AR786" s="14"/>
      <c r="AS786" s="14"/>
      <c r="AT786" s="14"/>
      <c r="AU786" s="14"/>
      <c r="AV786" s="14"/>
      <c r="AW786" s="14"/>
      <c r="AX786" s="14"/>
      <c r="AY786" s="14"/>
      <c r="AZ786" s="14"/>
      <c r="BA786" s="14"/>
      <c r="BB786" s="14"/>
      <c r="BC786" s="14"/>
      <c r="BD786" s="14"/>
      <c r="BE786" s="14"/>
      <c r="BF786" s="14"/>
      <c r="BG786" s="14"/>
      <c r="BH786" s="14"/>
      <c r="BI786" s="14"/>
      <c r="BJ786" s="14"/>
      <c r="BK786" s="14"/>
      <c r="BL786" s="14"/>
      <c r="BM786" s="14"/>
      <c r="BN786" s="14"/>
      <c r="BO786" s="14"/>
      <c r="BP786" s="14"/>
      <c r="BQ786" s="14"/>
      <c r="BR786" s="14"/>
      <c r="BS786" s="14"/>
      <c r="BT786" s="14"/>
      <c r="BU786" s="14"/>
      <c r="BV786" s="14"/>
      <c r="BW786" s="14"/>
      <c r="BX786" s="14"/>
      <c r="BY786" s="14"/>
      <c r="BZ786" s="14"/>
      <c r="CA786" s="14"/>
      <c r="CB786" s="14"/>
      <c r="CC786" s="14"/>
    </row>
    <row r="787" spans="2:81" x14ac:dyDescent="0.3">
      <c r="B787" s="6" t="s">
        <v>408</v>
      </c>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c r="AQ787" s="14"/>
      <c r="AR787" s="14"/>
      <c r="AS787" s="14"/>
      <c r="AT787" s="14"/>
      <c r="AU787" s="14"/>
      <c r="AV787" s="14"/>
      <c r="AW787" s="14"/>
      <c r="AX787" s="14"/>
      <c r="AY787" s="14"/>
      <c r="AZ787" s="14"/>
      <c r="BA787" s="14"/>
      <c r="BB787" s="14"/>
      <c r="BC787" s="14"/>
      <c r="BD787" s="14"/>
      <c r="BE787" s="14"/>
      <c r="BF787" s="14"/>
      <c r="BG787" s="14"/>
      <c r="BH787" s="14"/>
      <c r="BI787" s="14"/>
      <c r="BJ787" s="14"/>
      <c r="BK787" s="14"/>
      <c r="BL787" s="14"/>
      <c r="BM787" s="14"/>
      <c r="BN787" s="14"/>
      <c r="BO787" s="14"/>
      <c r="BP787" s="14"/>
      <c r="BQ787" s="14"/>
      <c r="BR787" s="14"/>
      <c r="BS787" s="14"/>
      <c r="BT787" s="14"/>
      <c r="BU787" s="14"/>
      <c r="BV787" s="14"/>
      <c r="BW787" s="14"/>
      <c r="BX787" s="14"/>
      <c r="BY787" s="14"/>
      <c r="BZ787" s="14"/>
      <c r="CA787" s="14"/>
      <c r="CB787" s="14"/>
      <c r="CC787" s="14"/>
    </row>
    <row r="788" spans="2:81" x14ac:dyDescent="0.3">
      <c r="B788" s="24" t="s">
        <v>97</v>
      </c>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c r="AQ788" s="14"/>
      <c r="AR788" s="14"/>
      <c r="AS788" s="14"/>
      <c r="AT788" s="14"/>
      <c r="AU788" s="14"/>
      <c r="AV788" s="14"/>
      <c r="AW788" s="14"/>
      <c r="AX788" s="14"/>
      <c r="AY788" s="14"/>
      <c r="AZ788" s="14"/>
      <c r="BA788" s="14"/>
      <c r="BB788" s="14"/>
      <c r="BC788" s="14"/>
      <c r="BD788" s="14"/>
      <c r="BE788" s="14"/>
      <c r="BF788" s="14"/>
      <c r="BG788" s="14"/>
      <c r="BH788" s="14"/>
      <c r="BI788" s="14"/>
      <c r="BJ788" s="14"/>
      <c r="BK788" s="14"/>
      <c r="BL788" s="14"/>
      <c r="BM788" s="14"/>
      <c r="BN788" s="14"/>
      <c r="BO788" s="14"/>
      <c r="BP788" s="14"/>
      <c r="BQ788" s="14"/>
      <c r="BR788" s="14"/>
      <c r="BS788" s="14"/>
      <c r="BT788" s="14"/>
      <c r="BU788" s="14"/>
      <c r="BV788" s="14"/>
      <c r="BW788" s="14"/>
      <c r="BX788" s="14"/>
      <c r="BY788" s="14"/>
      <c r="BZ788" s="14"/>
      <c r="CA788" s="14"/>
      <c r="CB788" s="14"/>
      <c r="CC788" s="14"/>
    </row>
    <row r="789" spans="2:81" x14ac:dyDescent="0.3">
      <c r="B789" t="s">
        <v>400</v>
      </c>
      <c r="C789" s="14">
        <v>0.16735677257067999</v>
      </c>
      <c r="D789" s="14">
        <v>0.181466220605629</v>
      </c>
      <c r="E789" s="14">
        <v>0.153905724540357</v>
      </c>
      <c r="F789" s="14"/>
      <c r="G789" s="14">
        <v>0.22614824320275201</v>
      </c>
      <c r="H789" s="14">
        <v>0.18094060161595199</v>
      </c>
      <c r="I789" s="14">
        <v>0.15978756084535201</v>
      </c>
      <c r="J789" s="14">
        <v>0.14146439901750699</v>
      </c>
      <c r="K789" s="14">
        <v>0.14193953492101599</v>
      </c>
      <c r="L789" s="14">
        <v>0.16140295373493799</v>
      </c>
      <c r="M789" s="14"/>
      <c r="N789" s="14">
        <v>0.196150514150537</v>
      </c>
      <c r="O789" s="14">
        <v>0.138524381204568</v>
      </c>
      <c r="P789" s="14">
        <v>0.212669737421186</v>
      </c>
      <c r="Q789" s="14">
        <v>0.12543116912593</v>
      </c>
      <c r="R789" s="14"/>
      <c r="S789" s="14">
        <v>0.205127687149986</v>
      </c>
      <c r="T789" s="14">
        <v>0.144409460247862</v>
      </c>
      <c r="U789" s="14">
        <v>0.15844775274695899</v>
      </c>
      <c r="V789" s="14">
        <v>0.15983398054432199</v>
      </c>
      <c r="W789" s="14">
        <v>0.121904852937839</v>
      </c>
      <c r="X789" s="14">
        <v>0.16041312249393899</v>
      </c>
      <c r="Y789" s="14">
        <v>0.15516261390295499</v>
      </c>
      <c r="Z789" s="14">
        <v>0.19666267907773799</v>
      </c>
      <c r="AA789" s="14">
        <v>0.16937399901703201</v>
      </c>
      <c r="AB789" s="14">
        <v>0.21786098267175499</v>
      </c>
      <c r="AC789" s="14">
        <v>0.202987737218432</v>
      </c>
      <c r="AD789" s="14">
        <v>3.9656134095053801E-2</v>
      </c>
      <c r="AE789" s="14"/>
      <c r="AF789" s="14">
        <v>0.21568753378334901</v>
      </c>
      <c r="AG789" s="14">
        <v>0.147788248510244</v>
      </c>
      <c r="AH789" s="14">
        <v>0.190084016673323</v>
      </c>
      <c r="AI789" s="14">
        <v>9.6979104465286806E-2</v>
      </c>
      <c r="AJ789" s="14">
        <v>0.26052453217434801</v>
      </c>
      <c r="AK789" s="14">
        <v>0.21235128715214499</v>
      </c>
      <c r="AL789" s="14"/>
      <c r="AM789" s="14">
        <v>9.6829679151293202E-2</v>
      </c>
      <c r="AN789" s="14">
        <v>0.161201463098503</v>
      </c>
      <c r="AO789" s="14">
        <v>0.204301577067795</v>
      </c>
      <c r="AP789" s="14">
        <v>0.215674831329524</v>
      </c>
      <c r="AQ789" s="14">
        <v>0.34782674807263397</v>
      </c>
      <c r="AR789" s="14"/>
      <c r="AS789" s="14">
        <v>0.21606352394945899</v>
      </c>
      <c r="AT789" s="14">
        <v>0.137190577211357</v>
      </c>
      <c r="AU789" s="14"/>
      <c r="AV789" s="14">
        <v>0.20929262363627599</v>
      </c>
      <c r="AW789" s="14">
        <v>0.23029176349650601</v>
      </c>
      <c r="AX789" s="14">
        <v>0.22017008831854601</v>
      </c>
      <c r="AY789" s="14"/>
      <c r="AZ789" s="14">
        <v>0.20990045282630501</v>
      </c>
      <c r="BA789" s="14">
        <v>0.26688883009273301</v>
      </c>
      <c r="BB789" s="14">
        <v>0.17824396481639401</v>
      </c>
      <c r="BC789" s="14"/>
      <c r="BD789" s="14">
        <v>0.20082763083671501</v>
      </c>
      <c r="BE789" s="14">
        <v>0.14402752125214</v>
      </c>
      <c r="BF789" s="14"/>
      <c r="BG789" s="14">
        <v>0.21776019267779001</v>
      </c>
      <c r="BH789" s="14">
        <v>0.157205373773871</v>
      </c>
      <c r="BI789" s="14"/>
      <c r="BJ789" s="14">
        <v>0.151169893868323</v>
      </c>
      <c r="BK789" s="14">
        <v>0.16865844222299101</v>
      </c>
      <c r="BL789" s="14"/>
      <c r="BM789" s="14">
        <v>0.18386307419648401</v>
      </c>
      <c r="BN789" s="14">
        <v>0.16555532718840599</v>
      </c>
      <c r="BO789" s="14"/>
      <c r="BP789" s="14">
        <v>0.196708264913492</v>
      </c>
      <c r="BQ789" s="14">
        <v>0.16059005060864401</v>
      </c>
      <c r="BR789" s="14"/>
      <c r="BS789" s="14">
        <v>0.26409452939706202</v>
      </c>
      <c r="BT789" s="14">
        <v>0.176258131226635</v>
      </c>
      <c r="BU789" s="14"/>
      <c r="BV789" s="14">
        <v>0.250153040438444</v>
      </c>
      <c r="BW789" s="14">
        <v>0.26899407417920601</v>
      </c>
      <c r="BX789" s="14"/>
      <c r="BY789" s="14">
        <v>0.179091781661223</v>
      </c>
      <c r="BZ789" s="14">
        <v>0.167805989633319</v>
      </c>
      <c r="CA789" s="14"/>
      <c r="CB789" s="14">
        <v>0.151670887358718</v>
      </c>
      <c r="CC789" s="14">
        <v>0.17738848743771901</v>
      </c>
    </row>
    <row r="790" spans="2:81" x14ac:dyDescent="0.3">
      <c r="B790" t="s">
        <v>401</v>
      </c>
      <c r="C790" s="14">
        <v>0.51239491606508802</v>
      </c>
      <c r="D790" s="14">
        <v>0.47205895969334999</v>
      </c>
      <c r="E790" s="14">
        <v>0.55083079897030196</v>
      </c>
      <c r="F790" s="14"/>
      <c r="G790" s="14">
        <v>0.56006879255890796</v>
      </c>
      <c r="H790" s="14">
        <v>0.49201553024681099</v>
      </c>
      <c r="I790" s="14">
        <v>0.49595659609760201</v>
      </c>
      <c r="J790" s="14">
        <v>0.482584994410024</v>
      </c>
      <c r="K790" s="14">
        <v>0.49112440200059498</v>
      </c>
      <c r="L790" s="14">
        <v>0.54908032044008703</v>
      </c>
      <c r="M790" s="14"/>
      <c r="N790" s="14">
        <v>0.53614123981623096</v>
      </c>
      <c r="O790" s="14">
        <v>0.51946393227769405</v>
      </c>
      <c r="P790" s="14">
        <v>0.46240185683961699</v>
      </c>
      <c r="Q790" s="14">
        <v>0.52374989398279204</v>
      </c>
      <c r="R790" s="14"/>
      <c r="S790" s="14">
        <v>0.53299860512136699</v>
      </c>
      <c r="T790" s="14">
        <v>0.51499155451799605</v>
      </c>
      <c r="U790" s="14">
        <v>0.478238960228067</v>
      </c>
      <c r="V790" s="14">
        <v>0.46575898530738202</v>
      </c>
      <c r="W790" s="14">
        <v>0.60286878641333097</v>
      </c>
      <c r="X790" s="14">
        <v>0.51217196645893703</v>
      </c>
      <c r="Y790" s="14">
        <v>0.54980168078248803</v>
      </c>
      <c r="Z790" s="14">
        <v>0.40773796520972599</v>
      </c>
      <c r="AA790" s="14">
        <v>0.53376498802309702</v>
      </c>
      <c r="AB790" s="14">
        <v>0.52527131506897295</v>
      </c>
      <c r="AC790" s="14">
        <v>0.47850418779807102</v>
      </c>
      <c r="AD790" s="14">
        <v>0.40155301502409602</v>
      </c>
      <c r="AE790" s="14"/>
      <c r="AF790" s="14">
        <v>0.57948093620329</v>
      </c>
      <c r="AG790" s="14">
        <v>0.44219075802216501</v>
      </c>
      <c r="AH790" s="14">
        <v>0.60308748386830002</v>
      </c>
      <c r="AI790" s="14">
        <v>0.49190901317330499</v>
      </c>
      <c r="AJ790" s="14">
        <v>0.54503902283204397</v>
      </c>
      <c r="AK790" s="14">
        <v>0.44948742931171298</v>
      </c>
      <c r="AL790" s="14"/>
      <c r="AM790" s="14">
        <v>0.52786368274923401</v>
      </c>
      <c r="AN790" s="14">
        <v>0.49791443126551999</v>
      </c>
      <c r="AO790" s="14">
        <v>0.52204709994034904</v>
      </c>
      <c r="AP790" s="14">
        <v>0.51660363115570296</v>
      </c>
      <c r="AQ790" s="14">
        <v>0.37802513923085601</v>
      </c>
      <c r="AR790" s="14"/>
      <c r="AS790" s="14">
        <v>0.485660067037815</v>
      </c>
      <c r="AT790" s="14">
        <v>0.52900176405687205</v>
      </c>
      <c r="AU790" s="14"/>
      <c r="AV790" s="14">
        <v>0.47555382503080901</v>
      </c>
      <c r="AW790" s="14">
        <v>0.48671981481440801</v>
      </c>
      <c r="AX790" s="14">
        <v>0.49573700769025197</v>
      </c>
      <c r="AY790" s="14"/>
      <c r="AZ790" s="14">
        <v>0.453122045996459</v>
      </c>
      <c r="BA790" s="14">
        <v>0.45312410511559897</v>
      </c>
      <c r="BB790" s="14">
        <v>0.508535320823159</v>
      </c>
      <c r="BC790" s="14"/>
      <c r="BD790" s="14">
        <v>0.509592701767699</v>
      </c>
      <c r="BE790" s="14">
        <v>0.51433042664288398</v>
      </c>
      <c r="BF790" s="14"/>
      <c r="BG790" s="14">
        <v>0.51599435029324803</v>
      </c>
      <c r="BH790" s="14">
        <v>0.51057953044769799</v>
      </c>
      <c r="BI790" s="14"/>
      <c r="BJ790" s="14">
        <v>0.55441340852793197</v>
      </c>
      <c r="BK790" s="14">
        <v>0.50577646532446996</v>
      </c>
      <c r="BL790" s="14"/>
      <c r="BM790" s="14">
        <v>0.60118493633181003</v>
      </c>
      <c r="BN790" s="14">
        <v>0.50437884934609201</v>
      </c>
      <c r="BO790" s="14"/>
      <c r="BP790" s="14">
        <v>0.48876267992661498</v>
      </c>
      <c r="BQ790" s="14">
        <v>0.51764042688269796</v>
      </c>
      <c r="BR790" s="14"/>
      <c r="BS790" s="14">
        <v>0.46548836965120599</v>
      </c>
      <c r="BT790" s="14">
        <v>0.49925753290050301</v>
      </c>
      <c r="BU790" s="14"/>
      <c r="BV790" s="14">
        <v>0.43882618749060498</v>
      </c>
      <c r="BW790" s="14">
        <v>0.47485842731673</v>
      </c>
      <c r="BX790" s="14"/>
      <c r="BY790" s="14">
        <v>0.42564855750798097</v>
      </c>
      <c r="BZ790" s="14">
        <v>0.52510412166118503</v>
      </c>
      <c r="CA790" s="14"/>
      <c r="CB790" s="14">
        <v>0.51300334948513304</v>
      </c>
      <c r="CC790" s="14">
        <v>0.51957761848580697</v>
      </c>
    </row>
    <row r="791" spans="2:81" x14ac:dyDescent="0.3">
      <c r="B791" t="s">
        <v>402</v>
      </c>
      <c r="C791" s="14">
        <v>0.24330054818500199</v>
      </c>
      <c r="D791" s="14">
        <v>0.27415503580005801</v>
      </c>
      <c r="E791" s="14">
        <v>0.21364703490602899</v>
      </c>
      <c r="F791" s="14"/>
      <c r="G791" s="14">
        <v>0.15692160153533499</v>
      </c>
      <c r="H791" s="14">
        <v>0.24861873148306299</v>
      </c>
      <c r="I791" s="14">
        <v>0.27175825815523103</v>
      </c>
      <c r="J791" s="14">
        <v>0.25927057638391099</v>
      </c>
      <c r="K791" s="14">
        <v>0.29405180348041698</v>
      </c>
      <c r="L791" s="14">
        <v>0.226346553204927</v>
      </c>
      <c r="M791" s="14"/>
      <c r="N791" s="14">
        <v>0.20908042284890699</v>
      </c>
      <c r="O791" s="14">
        <v>0.273908292329758</v>
      </c>
      <c r="P791" s="14">
        <v>0.23323682002308399</v>
      </c>
      <c r="Q791" s="14">
        <v>0.25671843435727998</v>
      </c>
      <c r="R791" s="14"/>
      <c r="S791" s="14">
        <v>0.22313683748745</v>
      </c>
      <c r="T791" s="14">
        <v>0.25607906895250399</v>
      </c>
      <c r="U791" s="14">
        <v>0.27517140868817003</v>
      </c>
      <c r="V791" s="14">
        <v>0.30419123429222</v>
      </c>
      <c r="W791" s="14">
        <v>0.21899406386612799</v>
      </c>
      <c r="X791" s="14">
        <v>0.244404357306266</v>
      </c>
      <c r="Y791" s="14">
        <v>0.20134821511967099</v>
      </c>
      <c r="Z791" s="14">
        <v>0.295674606474571</v>
      </c>
      <c r="AA791" s="14">
        <v>0.20405445957073301</v>
      </c>
      <c r="AB791" s="14">
        <v>0.21362821520360201</v>
      </c>
      <c r="AC791" s="14">
        <v>0.284043434505175</v>
      </c>
      <c r="AD791" s="14">
        <v>0.27635804144152398</v>
      </c>
      <c r="AE791" s="14"/>
      <c r="AF791" s="14">
        <v>0.14501975103784201</v>
      </c>
      <c r="AG791" s="14">
        <v>0.34654110725382298</v>
      </c>
      <c r="AH791" s="14">
        <v>0.185121152596568</v>
      </c>
      <c r="AI791" s="14">
        <v>0.34932198196598702</v>
      </c>
      <c r="AJ791" s="14">
        <v>0.112155865286572</v>
      </c>
      <c r="AK791" s="14">
        <v>0.21177485238552601</v>
      </c>
      <c r="AL791" s="14"/>
      <c r="AM791" s="14">
        <v>0.30929811406632202</v>
      </c>
      <c r="AN791" s="14">
        <v>0.23843979227343201</v>
      </c>
      <c r="AO791" s="14">
        <v>0.180729335089785</v>
      </c>
      <c r="AP791" s="14">
        <v>0.21750410064488099</v>
      </c>
      <c r="AQ791" s="14">
        <v>0.27414811269651002</v>
      </c>
      <c r="AR791" s="14"/>
      <c r="AS791" s="14">
        <v>0.239724887916201</v>
      </c>
      <c r="AT791" s="14">
        <v>0.24748447014952099</v>
      </c>
      <c r="AU791" s="14"/>
      <c r="AV791" s="14">
        <v>0.27601864060821102</v>
      </c>
      <c r="AW791" s="14">
        <v>0.130076282303769</v>
      </c>
      <c r="AX791" s="14">
        <v>0.25196690196751098</v>
      </c>
      <c r="AY791" s="14"/>
      <c r="AZ791" s="14">
        <v>0.295342383642613</v>
      </c>
      <c r="BA791" s="14">
        <v>0.240012746914151</v>
      </c>
      <c r="BB791" s="14">
        <v>0.218212056392735</v>
      </c>
      <c r="BC791" s="14"/>
      <c r="BD791" s="14">
        <v>0.23254602791854101</v>
      </c>
      <c r="BE791" s="14">
        <v>0.25121531609847397</v>
      </c>
      <c r="BF791" s="14"/>
      <c r="BG791" s="14">
        <v>0.22465761809735599</v>
      </c>
      <c r="BH791" s="14">
        <v>0.248050685761662</v>
      </c>
      <c r="BI791" s="14"/>
      <c r="BJ791" s="14">
        <v>0.23537449639322799</v>
      </c>
      <c r="BK791" s="14">
        <v>0.24648869871308701</v>
      </c>
      <c r="BL791" s="14"/>
      <c r="BM791" s="14">
        <v>0.11898923694091</v>
      </c>
      <c r="BN791" s="14">
        <v>0.25611335283351899</v>
      </c>
      <c r="BO791" s="14"/>
      <c r="BP791" s="14">
        <v>0.26478643758738601</v>
      </c>
      <c r="BQ791" s="14">
        <v>0.238796129527413</v>
      </c>
      <c r="BR791" s="14"/>
      <c r="BS791" s="14">
        <v>0.23559164867322499</v>
      </c>
      <c r="BT791" s="14">
        <v>0.24915057640079399</v>
      </c>
      <c r="BU791" s="14"/>
      <c r="BV791" s="14">
        <v>0.27662191344075399</v>
      </c>
      <c r="BW791" s="14">
        <v>0.221172125747918</v>
      </c>
      <c r="BX791" s="14"/>
      <c r="BY791" s="14">
        <v>0.34393019804502301</v>
      </c>
      <c r="BZ791" s="14">
        <v>0.229750608386385</v>
      </c>
      <c r="CA791" s="14"/>
      <c r="CB791" s="14">
        <v>0.26974169294245798</v>
      </c>
      <c r="CC791" s="14">
        <v>0.22605828493882599</v>
      </c>
    </row>
    <row r="792" spans="2:81" x14ac:dyDescent="0.3">
      <c r="B792" t="s">
        <v>106</v>
      </c>
      <c r="C792" s="14">
        <v>7.6947763179229994E-2</v>
      </c>
      <c r="D792" s="14">
        <v>7.2319783900964205E-2</v>
      </c>
      <c r="E792" s="14">
        <v>8.1616441583311702E-2</v>
      </c>
      <c r="F792" s="14"/>
      <c r="G792" s="14">
        <v>5.6861362703005E-2</v>
      </c>
      <c r="H792" s="14">
        <v>7.8425136654173694E-2</v>
      </c>
      <c r="I792" s="14">
        <v>7.2497584901815307E-2</v>
      </c>
      <c r="J792" s="14">
        <v>0.11668003018855801</v>
      </c>
      <c r="K792" s="14">
        <v>7.2884259597970999E-2</v>
      </c>
      <c r="L792" s="14">
        <v>6.3170172620047704E-2</v>
      </c>
      <c r="M792" s="14"/>
      <c r="N792" s="14">
        <v>5.8627823184324898E-2</v>
      </c>
      <c r="O792" s="14">
        <v>6.8103394187979505E-2</v>
      </c>
      <c r="P792" s="14">
        <v>9.16915857161123E-2</v>
      </c>
      <c r="Q792" s="14">
        <v>9.4100502533998098E-2</v>
      </c>
      <c r="R792" s="14"/>
      <c r="S792" s="14">
        <v>3.8736870241197402E-2</v>
      </c>
      <c r="T792" s="14">
        <v>8.4519916281637894E-2</v>
      </c>
      <c r="U792" s="14">
        <v>8.81418783368033E-2</v>
      </c>
      <c r="V792" s="14">
        <v>7.02157998560764E-2</v>
      </c>
      <c r="W792" s="14">
        <v>5.6232296782701897E-2</v>
      </c>
      <c r="X792" s="14">
        <v>8.3010553740857806E-2</v>
      </c>
      <c r="Y792" s="14">
        <v>9.3687490194886799E-2</v>
      </c>
      <c r="Z792" s="14">
        <v>9.9924749237965002E-2</v>
      </c>
      <c r="AA792" s="14">
        <v>9.2806553389138097E-2</v>
      </c>
      <c r="AB792" s="14">
        <v>4.3239487055670399E-2</v>
      </c>
      <c r="AC792" s="14">
        <v>3.44646404783229E-2</v>
      </c>
      <c r="AD792" s="14">
        <v>0.28243280943932703</v>
      </c>
      <c r="AE792" s="14"/>
      <c r="AF792" s="14">
        <v>5.9811778975519501E-2</v>
      </c>
      <c r="AG792" s="14">
        <v>6.3479886213768405E-2</v>
      </c>
      <c r="AH792" s="14">
        <v>2.1707346861809401E-2</v>
      </c>
      <c r="AI792" s="14">
        <v>6.17899003954211E-2</v>
      </c>
      <c r="AJ792" s="14">
        <v>8.2280579707036297E-2</v>
      </c>
      <c r="AK792" s="14">
        <v>0.12638643115061601</v>
      </c>
      <c r="AL792" s="14"/>
      <c r="AM792" s="14">
        <v>6.6008524033150204E-2</v>
      </c>
      <c r="AN792" s="14">
        <v>0.102444313362545</v>
      </c>
      <c r="AO792" s="14">
        <v>9.2921987902072206E-2</v>
      </c>
      <c r="AP792" s="14">
        <v>5.02174368698921E-2</v>
      </c>
      <c r="AQ792" s="14">
        <v>0</v>
      </c>
      <c r="AR792" s="14"/>
      <c r="AS792" s="14">
        <v>5.85515210965247E-2</v>
      </c>
      <c r="AT792" s="14">
        <v>8.6323188582249896E-2</v>
      </c>
      <c r="AU792" s="14"/>
      <c r="AV792" s="14">
        <v>3.9134910724704701E-2</v>
      </c>
      <c r="AW792" s="14">
        <v>0.152912139385317</v>
      </c>
      <c r="AX792" s="14">
        <v>3.21260020236908E-2</v>
      </c>
      <c r="AY792" s="14"/>
      <c r="AZ792" s="14">
        <v>4.1635117534623102E-2</v>
      </c>
      <c r="BA792" s="14">
        <v>3.9974317877517797E-2</v>
      </c>
      <c r="BB792" s="14">
        <v>9.5008657967712407E-2</v>
      </c>
      <c r="BC792" s="14"/>
      <c r="BD792" s="14">
        <v>5.70336394770459E-2</v>
      </c>
      <c r="BE792" s="14">
        <v>9.0426736006502501E-2</v>
      </c>
      <c r="BF792" s="14"/>
      <c r="BG792" s="14">
        <v>4.1587838931606801E-2</v>
      </c>
      <c r="BH792" s="14">
        <v>8.4164410016768706E-2</v>
      </c>
      <c r="BI792" s="14"/>
      <c r="BJ792" s="14">
        <v>5.9042201210516398E-2</v>
      </c>
      <c r="BK792" s="14">
        <v>7.9076393739451994E-2</v>
      </c>
      <c r="BL792" s="14"/>
      <c r="BM792" s="14">
        <v>9.59627525307966E-2</v>
      </c>
      <c r="BN792" s="14">
        <v>7.3952470631982598E-2</v>
      </c>
      <c r="BO792" s="14"/>
      <c r="BP792" s="14">
        <v>4.97426175725071E-2</v>
      </c>
      <c r="BQ792" s="14">
        <v>8.2973392981244204E-2</v>
      </c>
      <c r="BR792" s="14"/>
      <c r="BS792" s="14">
        <v>3.4825452278506801E-2</v>
      </c>
      <c r="BT792" s="14">
        <v>7.5333759472068801E-2</v>
      </c>
      <c r="BU792" s="14"/>
      <c r="BV792" s="14">
        <v>3.4398858630196899E-2</v>
      </c>
      <c r="BW792" s="14">
        <v>3.4975372756145602E-2</v>
      </c>
      <c r="BX792" s="14"/>
      <c r="BY792" s="14">
        <v>5.1329462785772599E-2</v>
      </c>
      <c r="BZ792" s="14">
        <v>7.7339280319110998E-2</v>
      </c>
      <c r="CA792" s="14"/>
      <c r="CB792" s="14">
        <v>6.5584070213691198E-2</v>
      </c>
      <c r="CC792" s="14">
        <v>7.6975609137647505E-2</v>
      </c>
    </row>
    <row r="793" spans="2:81" x14ac:dyDescent="0.3">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c r="AQ793" s="14"/>
      <c r="AR793" s="14"/>
      <c r="AS793" s="14"/>
      <c r="AT793" s="14"/>
      <c r="AU793" s="14"/>
      <c r="AV793" s="14"/>
      <c r="AW793" s="14"/>
      <c r="AX793" s="14"/>
      <c r="AY793" s="14"/>
      <c r="AZ793" s="14"/>
      <c r="BA793" s="14"/>
      <c r="BB793" s="14"/>
      <c r="BC793" s="14"/>
      <c r="BD793" s="14"/>
      <c r="BE793" s="14"/>
      <c r="BF793" s="14"/>
      <c r="BG793" s="14"/>
      <c r="BH793" s="14"/>
      <c r="BI793" s="14"/>
      <c r="BJ793" s="14"/>
      <c r="BK793" s="14"/>
      <c r="BL793" s="14"/>
      <c r="BM793" s="14"/>
      <c r="BN793" s="14"/>
      <c r="BO793" s="14"/>
      <c r="BP793" s="14"/>
      <c r="BQ793" s="14"/>
      <c r="BR793" s="14"/>
      <c r="BS793" s="14"/>
      <c r="BT793" s="14"/>
      <c r="BU793" s="14"/>
      <c r="BV793" s="14"/>
      <c r="BW793" s="14"/>
      <c r="BX793" s="14"/>
      <c r="BY793" s="14"/>
      <c r="BZ793" s="14"/>
      <c r="CA793" s="14"/>
      <c r="CB793" s="14"/>
      <c r="CC793" s="14"/>
    </row>
    <row r="794" spans="2:81" x14ac:dyDescent="0.3">
      <c r="B794" s="6" t="s">
        <v>409</v>
      </c>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c r="AQ794" s="14"/>
      <c r="AR794" s="14"/>
      <c r="AS794" s="14"/>
      <c r="AT794" s="14"/>
      <c r="AU794" s="14"/>
      <c r="AV794" s="14"/>
      <c r="AW794" s="14"/>
      <c r="AX794" s="14"/>
      <c r="AY794" s="14"/>
      <c r="AZ794" s="14"/>
      <c r="BA794" s="14"/>
      <c r="BB794" s="14"/>
      <c r="BC794" s="14"/>
      <c r="BD794" s="14"/>
      <c r="BE794" s="14"/>
      <c r="BF794" s="14"/>
      <c r="BG794" s="14"/>
      <c r="BH794" s="14"/>
      <c r="BI794" s="14"/>
      <c r="BJ794" s="14"/>
      <c r="BK794" s="14"/>
      <c r="BL794" s="14"/>
      <c r="BM794" s="14"/>
      <c r="BN794" s="14"/>
      <c r="BO794" s="14"/>
      <c r="BP794" s="14"/>
      <c r="BQ794" s="14"/>
      <c r="BR794" s="14"/>
      <c r="BS794" s="14"/>
      <c r="BT794" s="14"/>
      <c r="BU794" s="14"/>
      <c r="BV794" s="14"/>
      <c r="BW794" s="14"/>
      <c r="BX794" s="14"/>
      <c r="BY794" s="14"/>
      <c r="BZ794" s="14"/>
      <c r="CA794" s="14"/>
      <c r="CB794" s="14"/>
      <c r="CC794" s="14"/>
    </row>
    <row r="795" spans="2:81" x14ac:dyDescent="0.3">
      <c r="B795" s="24" t="s">
        <v>97</v>
      </c>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c r="AR795" s="14"/>
      <c r="AS795" s="14"/>
      <c r="AT795" s="14"/>
      <c r="AU795" s="14"/>
      <c r="AV795" s="14"/>
      <c r="AW795" s="14"/>
      <c r="AX795" s="14"/>
      <c r="AY795" s="14"/>
      <c r="AZ795" s="14"/>
      <c r="BA795" s="14"/>
      <c r="BB795" s="14"/>
      <c r="BC795" s="14"/>
      <c r="BD795" s="14"/>
      <c r="BE795" s="14"/>
      <c r="BF795" s="14"/>
      <c r="BG795" s="14"/>
      <c r="BH795" s="14"/>
      <c r="BI795" s="14"/>
      <c r="BJ795" s="14"/>
      <c r="BK795" s="14"/>
      <c r="BL795" s="14"/>
      <c r="BM795" s="14"/>
      <c r="BN795" s="14"/>
      <c r="BO795" s="14"/>
      <c r="BP795" s="14"/>
      <c r="BQ795" s="14"/>
      <c r="BR795" s="14"/>
      <c r="BS795" s="14"/>
      <c r="BT795" s="14"/>
      <c r="BU795" s="14"/>
      <c r="BV795" s="14"/>
      <c r="BW795" s="14"/>
      <c r="BX795" s="14"/>
      <c r="BY795" s="14"/>
      <c r="BZ795" s="14"/>
      <c r="CA795" s="14"/>
      <c r="CB795" s="14"/>
      <c r="CC795" s="14"/>
    </row>
    <row r="796" spans="2:81" x14ac:dyDescent="0.3">
      <c r="B796" t="s">
        <v>400</v>
      </c>
      <c r="C796" s="14">
        <v>0.64300607897544504</v>
      </c>
      <c r="D796" s="14">
        <v>0.67296477338038097</v>
      </c>
      <c r="E796" s="14">
        <v>0.61305864094460005</v>
      </c>
      <c r="F796" s="14"/>
      <c r="G796" s="14">
        <v>0.54995613867833404</v>
      </c>
      <c r="H796" s="14">
        <v>0.52697266860718905</v>
      </c>
      <c r="I796" s="14">
        <v>0.61041537333952001</v>
      </c>
      <c r="J796" s="14">
        <v>0.71030170154712502</v>
      </c>
      <c r="K796" s="14">
        <v>0.73652615235838403</v>
      </c>
      <c r="L796" s="14">
        <v>0.708166894921893</v>
      </c>
      <c r="M796" s="14"/>
      <c r="N796" s="14">
        <v>0.67404792185975704</v>
      </c>
      <c r="O796" s="14">
        <v>0.69917937901659599</v>
      </c>
      <c r="P796" s="14">
        <v>0.598723747749487</v>
      </c>
      <c r="Q796" s="14">
        <v>0.592864022741038</v>
      </c>
      <c r="R796" s="14"/>
      <c r="S796" s="14">
        <v>0.63662453824507304</v>
      </c>
      <c r="T796" s="14">
        <v>0.61730113666570496</v>
      </c>
      <c r="U796" s="14">
        <v>0.659949463378535</v>
      </c>
      <c r="V796" s="14">
        <v>0.62547291506007896</v>
      </c>
      <c r="W796" s="14">
        <v>0.63423789536290198</v>
      </c>
      <c r="X796" s="14">
        <v>0.63167254609663004</v>
      </c>
      <c r="Y796" s="14">
        <v>0.59987777896313699</v>
      </c>
      <c r="Z796" s="14">
        <v>0.56018465913279902</v>
      </c>
      <c r="AA796" s="14">
        <v>0.68823245147398204</v>
      </c>
      <c r="AB796" s="14">
        <v>0.62529357616654602</v>
      </c>
      <c r="AC796" s="14">
        <v>0.76242520029789196</v>
      </c>
      <c r="AD796" s="14">
        <v>0.76179829769518803</v>
      </c>
      <c r="AE796" s="14"/>
      <c r="AF796" s="14">
        <v>0.58315656678852701</v>
      </c>
      <c r="AG796" s="14">
        <v>0.69318402445558802</v>
      </c>
      <c r="AH796" s="14">
        <v>0.69881582024209299</v>
      </c>
      <c r="AI796" s="14">
        <v>0.67562397408885699</v>
      </c>
      <c r="AJ796" s="14">
        <v>0.58312697155007998</v>
      </c>
      <c r="AK796" s="14">
        <v>0.69223435865334904</v>
      </c>
      <c r="AL796" s="14"/>
      <c r="AM796" s="14">
        <v>0.64477149616348195</v>
      </c>
      <c r="AN796" s="14">
        <v>0.66386262385911399</v>
      </c>
      <c r="AO796" s="14">
        <v>0.64300593581021404</v>
      </c>
      <c r="AP796" s="14">
        <v>0.66769989919347394</v>
      </c>
      <c r="AQ796" s="14">
        <v>0.74893319748189102</v>
      </c>
      <c r="AR796" s="14"/>
      <c r="AS796" s="14">
        <v>0.58766897891567804</v>
      </c>
      <c r="AT796" s="14">
        <v>0.67733165932230799</v>
      </c>
      <c r="AU796" s="14"/>
      <c r="AV796" s="14">
        <v>0.51884608091604201</v>
      </c>
      <c r="AW796" s="14">
        <v>0.64581943004596998</v>
      </c>
      <c r="AX796" s="14">
        <v>0.66345897788725605</v>
      </c>
      <c r="AY796" s="14"/>
      <c r="AZ796" s="14">
        <v>0.58439691805424299</v>
      </c>
      <c r="BA796" s="14">
        <v>0.473415957440535</v>
      </c>
      <c r="BB796" s="14">
        <v>0.57287101086789305</v>
      </c>
      <c r="BC796" s="14"/>
      <c r="BD796" s="14">
        <v>0.66597683145211795</v>
      </c>
      <c r="BE796" s="14">
        <v>0.62661324358908999</v>
      </c>
      <c r="BF796" s="14"/>
      <c r="BG796" s="14">
        <v>0.64578422986984196</v>
      </c>
      <c r="BH796" s="14">
        <v>0.64080270505842596</v>
      </c>
      <c r="BI796" s="14"/>
      <c r="BJ796" s="14">
        <v>0.56847444776490896</v>
      </c>
      <c r="BK796" s="14">
        <v>0.64809295894417196</v>
      </c>
      <c r="BL796" s="14"/>
      <c r="BM796" s="14">
        <v>0.59034704547846695</v>
      </c>
      <c r="BN796" s="14">
        <v>0.65007586661920902</v>
      </c>
      <c r="BO796" s="14"/>
      <c r="BP796" s="14">
        <v>0.693448755104216</v>
      </c>
      <c r="BQ796" s="14">
        <v>0.63561127469429701</v>
      </c>
      <c r="BR796" s="14"/>
      <c r="BS796" s="14">
        <v>0.62926157840106001</v>
      </c>
      <c r="BT796" s="14">
        <v>0.57537045806331499</v>
      </c>
      <c r="BU796" s="14"/>
      <c r="BV796" s="14">
        <v>0.63288158841230602</v>
      </c>
      <c r="BW796" s="14">
        <v>0.62798937561019896</v>
      </c>
      <c r="BX796" s="14"/>
      <c r="BY796" s="14">
        <v>0.54992212938659601</v>
      </c>
      <c r="BZ796" s="14">
        <v>0.65563596151689696</v>
      </c>
      <c r="CA796" s="14"/>
      <c r="CB796" s="14">
        <v>0.62985695261952501</v>
      </c>
      <c r="CC796" s="14">
        <v>0.65448110772021695</v>
      </c>
    </row>
    <row r="797" spans="2:81" x14ac:dyDescent="0.3">
      <c r="B797" t="s">
        <v>401</v>
      </c>
      <c r="C797" s="14">
        <v>0.26253622092831802</v>
      </c>
      <c r="D797" s="14">
        <v>0.24396018014686299</v>
      </c>
      <c r="E797" s="14">
        <v>0.28118544842823701</v>
      </c>
      <c r="F797" s="14"/>
      <c r="G797" s="14">
        <v>0.36983471142021401</v>
      </c>
      <c r="H797" s="14">
        <v>0.33525115670815903</v>
      </c>
      <c r="I797" s="14">
        <v>0.27413158270664501</v>
      </c>
      <c r="J797" s="14">
        <v>0.17980292219983099</v>
      </c>
      <c r="K797" s="14">
        <v>0.21061132010419201</v>
      </c>
      <c r="L797" s="14">
        <v>0.22469019831819201</v>
      </c>
      <c r="M797" s="14"/>
      <c r="N797" s="14">
        <v>0.25721235167912498</v>
      </c>
      <c r="O797" s="14">
        <v>0.213099670459337</v>
      </c>
      <c r="P797" s="14">
        <v>0.30264214878643497</v>
      </c>
      <c r="Q797" s="14">
        <v>0.28020721307722601</v>
      </c>
      <c r="R797" s="14"/>
      <c r="S797" s="14">
        <v>0.284560815760802</v>
      </c>
      <c r="T797" s="14">
        <v>0.31154021043547397</v>
      </c>
      <c r="U797" s="14">
        <v>0.26465624838358098</v>
      </c>
      <c r="V797" s="14">
        <v>0.26082469691908899</v>
      </c>
      <c r="W797" s="14">
        <v>0.26121206944094399</v>
      </c>
      <c r="X797" s="14">
        <v>0.21133790692926099</v>
      </c>
      <c r="Y797" s="14">
        <v>0.26577185138321202</v>
      </c>
      <c r="Z797" s="14">
        <v>0.31329316510965399</v>
      </c>
      <c r="AA797" s="14">
        <v>0.238849710578173</v>
      </c>
      <c r="AB797" s="14">
        <v>0.33095143565935198</v>
      </c>
      <c r="AC797" s="14">
        <v>0.18264792953171799</v>
      </c>
      <c r="AD797" s="14">
        <v>4.0337826450043503E-2</v>
      </c>
      <c r="AE797" s="14"/>
      <c r="AF797" s="14">
        <v>0.31968787480945099</v>
      </c>
      <c r="AG797" s="14">
        <v>0.25350413590974502</v>
      </c>
      <c r="AH797" s="14">
        <v>0.23729917613732099</v>
      </c>
      <c r="AI797" s="14">
        <v>0.26773084881818199</v>
      </c>
      <c r="AJ797" s="14">
        <v>0.34550665626103899</v>
      </c>
      <c r="AK797" s="14">
        <v>0.160940037292892</v>
      </c>
      <c r="AL797" s="14"/>
      <c r="AM797" s="14">
        <v>0.25386546544358102</v>
      </c>
      <c r="AN797" s="14">
        <v>0.249109129600491</v>
      </c>
      <c r="AO797" s="14">
        <v>0.278940184666011</v>
      </c>
      <c r="AP797" s="14">
        <v>0.26309166430853798</v>
      </c>
      <c r="AQ797" s="14">
        <v>0.17935133259648001</v>
      </c>
      <c r="AR797" s="14"/>
      <c r="AS797" s="14">
        <v>0.31317281435517202</v>
      </c>
      <c r="AT797" s="14">
        <v>0.23560669314826599</v>
      </c>
      <c r="AU797" s="14"/>
      <c r="AV797" s="14">
        <v>0.37721916277564099</v>
      </c>
      <c r="AW797" s="14">
        <v>0.24090279822132099</v>
      </c>
      <c r="AX797" s="14">
        <v>0.26895086779558097</v>
      </c>
      <c r="AY797" s="14"/>
      <c r="AZ797" s="14">
        <v>0.33195978365990902</v>
      </c>
      <c r="BA797" s="14">
        <v>0.40770644805245998</v>
      </c>
      <c r="BB797" s="14">
        <v>0.31402759216779602</v>
      </c>
      <c r="BC797" s="14"/>
      <c r="BD797" s="14">
        <v>0.251371121972641</v>
      </c>
      <c r="BE797" s="14">
        <v>0.27078448780968001</v>
      </c>
      <c r="BF797" s="14"/>
      <c r="BG797" s="14">
        <v>0.27213001322341102</v>
      </c>
      <c r="BH797" s="14">
        <v>0.26189969453057799</v>
      </c>
      <c r="BI797" s="14"/>
      <c r="BJ797" s="14">
        <v>0.30580691288331402</v>
      </c>
      <c r="BK797" s="14">
        <v>0.26163502566428998</v>
      </c>
      <c r="BL797" s="14"/>
      <c r="BM797" s="14">
        <v>0.24228814498932999</v>
      </c>
      <c r="BN797" s="14">
        <v>0.26269501498015002</v>
      </c>
      <c r="BO797" s="14"/>
      <c r="BP797" s="14">
        <v>0.227586225851375</v>
      </c>
      <c r="BQ797" s="14">
        <v>0.267807578645472</v>
      </c>
      <c r="BR797" s="14"/>
      <c r="BS797" s="14">
        <v>0.26326677845588897</v>
      </c>
      <c r="BT797" s="14">
        <v>0.33468892244589299</v>
      </c>
      <c r="BU797" s="14"/>
      <c r="BV797" s="14">
        <v>0.316916771980845</v>
      </c>
      <c r="BW797" s="14">
        <v>0.244412225214305</v>
      </c>
      <c r="BX797" s="14"/>
      <c r="BY797" s="14">
        <v>0.38678196600366199</v>
      </c>
      <c r="BZ797" s="14">
        <v>0.25090110844685498</v>
      </c>
      <c r="CA797" s="14"/>
      <c r="CB797" s="14">
        <v>0.273166644711274</v>
      </c>
      <c r="CC797" s="14">
        <v>0.25488649128963697</v>
      </c>
    </row>
    <row r="798" spans="2:81" x14ac:dyDescent="0.3">
      <c r="B798" t="s">
        <v>402</v>
      </c>
      <c r="C798" s="14">
        <v>5.0341116280796697E-2</v>
      </c>
      <c r="D798" s="14">
        <v>4.6201077345477203E-2</v>
      </c>
      <c r="E798" s="14">
        <v>5.44815611239255E-2</v>
      </c>
      <c r="F798" s="14"/>
      <c r="G798" s="14">
        <v>2.7625353654863901E-2</v>
      </c>
      <c r="H798" s="14">
        <v>7.4018029888006195E-2</v>
      </c>
      <c r="I798" s="14">
        <v>7.7768302029061695E-2</v>
      </c>
      <c r="J798" s="14">
        <v>5.3048909349828498E-2</v>
      </c>
      <c r="K798" s="14">
        <v>2.6978325237095199E-2</v>
      </c>
      <c r="L798" s="14">
        <v>3.7478000132840097E-2</v>
      </c>
      <c r="M798" s="14"/>
      <c r="N798" s="14">
        <v>3.7410251413536801E-2</v>
      </c>
      <c r="O798" s="14">
        <v>4.3141165913147102E-2</v>
      </c>
      <c r="P798" s="14">
        <v>6.3287101174366395E-2</v>
      </c>
      <c r="Q798" s="14">
        <v>6.1149660838845203E-2</v>
      </c>
      <c r="R798" s="14"/>
      <c r="S798" s="14">
        <v>5.34753929919497E-2</v>
      </c>
      <c r="T798" s="14">
        <v>2.35100364766158E-2</v>
      </c>
      <c r="U798" s="14">
        <v>2.47184323196212E-2</v>
      </c>
      <c r="V798" s="14">
        <v>6.7330217149343605E-2</v>
      </c>
      <c r="W798" s="14">
        <v>4.4765420415084599E-2</v>
      </c>
      <c r="X798" s="14">
        <v>9.2786892956723696E-2</v>
      </c>
      <c r="Y798" s="14">
        <v>6.1211779336317697E-2</v>
      </c>
      <c r="Z798" s="14">
        <v>0.104269081521979</v>
      </c>
      <c r="AA798" s="14">
        <v>3.9992482994847103E-2</v>
      </c>
      <c r="AB798" s="14">
        <v>3.3143229410552998E-2</v>
      </c>
      <c r="AC798" s="14">
        <v>5.4926870170389899E-2</v>
      </c>
      <c r="AD798" s="14">
        <v>3.6334627661657203E-2</v>
      </c>
      <c r="AE798" s="14"/>
      <c r="AF798" s="14">
        <v>5.8622351219901697E-2</v>
      </c>
      <c r="AG798" s="14">
        <v>3.3705653307996498E-2</v>
      </c>
      <c r="AH798" s="14">
        <v>4.3552284692358702E-2</v>
      </c>
      <c r="AI798" s="14">
        <v>2.81869087001562E-2</v>
      </c>
      <c r="AJ798" s="14">
        <v>2.6804207039763901E-2</v>
      </c>
      <c r="AK798" s="14">
        <v>5.9706906999759501E-2</v>
      </c>
      <c r="AL798" s="14"/>
      <c r="AM798" s="14">
        <v>5.4871610125889703E-2</v>
      </c>
      <c r="AN798" s="14">
        <v>4.7629328071820597E-2</v>
      </c>
      <c r="AO798" s="14">
        <v>2.49901494256498E-2</v>
      </c>
      <c r="AP798" s="14">
        <v>2.5373863108529501E-2</v>
      </c>
      <c r="AQ798" s="14">
        <v>7.17154699216285E-2</v>
      </c>
      <c r="AR798" s="14"/>
      <c r="AS798" s="14">
        <v>6.5188229648123805E-2</v>
      </c>
      <c r="AT798" s="14">
        <v>3.9191177479610803E-2</v>
      </c>
      <c r="AU798" s="14"/>
      <c r="AV798" s="14">
        <v>7.4214783497695794E-2</v>
      </c>
      <c r="AW798" s="14">
        <v>6.3291607696358707E-2</v>
      </c>
      <c r="AX798" s="14">
        <v>3.9201329270716803E-2</v>
      </c>
      <c r="AY798" s="14"/>
      <c r="AZ798" s="14">
        <v>8.3643298285848003E-2</v>
      </c>
      <c r="BA798" s="14">
        <v>9.7175676488524002E-2</v>
      </c>
      <c r="BB798" s="14">
        <v>5.0835750946801997E-2</v>
      </c>
      <c r="BC798" s="14"/>
      <c r="BD798" s="14">
        <v>4.7917257938674802E-2</v>
      </c>
      <c r="BE798" s="14">
        <v>5.21107932806062E-2</v>
      </c>
      <c r="BF798" s="14"/>
      <c r="BG798" s="14">
        <v>4.6273349503755098E-2</v>
      </c>
      <c r="BH798" s="14">
        <v>5.1364764095854797E-2</v>
      </c>
      <c r="BI798" s="14"/>
      <c r="BJ798" s="14">
        <v>5.7736113167733902E-2</v>
      </c>
      <c r="BK798" s="14">
        <v>4.8874560873136103E-2</v>
      </c>
      <c r="BL798" s="14"/>
      <c r="BM798" s="14">
        <v>9.3728752861112694E-2</v>
      </c>
      <c r="BN798" s="14">
        <v>4.6543183952700802E-2</v>
      </c>
      <c r="BO798" s="14"/>
      <c r="BP798" s="14">
        <v>4.4696532470366999E-2</v>
      </c>
      <c r="BQ798" s="14">
        <v>5.0262208973924499E-2</v>
      </c>
      <c r="BR798" s="14"/>
      <c r="BS798" s="14">
        <v>7.4839158592648294E-2</v>
      </c>
      <c r="BT798" s="14">
        <v>4.6043402078167199E-2</v>
      </c>
      <c r="BU798" s="14"/>
      <c r="BV798" s="14">
        <v>5.0201639606848703E-2</v>
      </c>
      <c r="BW798" s="14">
        <v>8.3497676197915399E-2</v>
      </c>
      <c r="BX798" s="14"/>
      <c r="BY798" s="14">
        <v>3.34984357001296E-2</v>
      </c>
      <c r="BZ798" s="14">
        <v>4.9434516967733301E-2</v>
      </c>
      <c r="CA798" s="14"/>
      <c r="CB798" s="14">
        <v>7.03509873447727E-2</v>
      </c>
      <c r="CC798" s="14">
        <v>3.9671954353372597E-2</v>
      </c>
    </row>
    <row r="799" spans="2:81" x14ac:dyDescent="0.3">
      <c r="B799" t="s">
        <v>106</v>
      </c>
      <c r="C799" s="14">
        <v>4.4116583815440397E-2</v>
      </c>
      <c r="D799" s="14">
        <v>3.6873969127278403E-2</v>
      </c>
      <c r="E799" s="14">
        <v>5.1274349503237199E-2</v>
      </c>
      <c r="F799" s="14"/>
      <c r="G799" s="14">
        <v>5.25837962465883E-2</v>
      </c>
      <c r="H799" s="14">
        <v>6.3758144796645294E-2</v>
      </c>
      <c r="I799" s="14">
        <v>3.7684741924773599E-2</v>
      </c>
      <c r="J799" s="14">
        <v>5.6846466903216097E-2</v>
      </c>
      <c r="K799" s="14">
        <v>2.5884202300329399E-2</v>
      </c>
      <c r="L799" s="14">
        <v>2.9664906627075199E-2</v>
      </c>
      <c r="M799" s="14"/>
      <c r="N799" s="14">
        <v>3.1329475047581302E-2</v>
      </c>
      <c r="O799" s="14">
        <v>4.4579784610920298E-2</v>
      </c>
      <c r="P799" s="14">
        <v>3.5347002289711202E-2</v>
      </c>
      <c r="Q799" s="14">
        <v>6.5779103342890693E-2</v>
      </c>
      <c r="R799" s="14"/>
      <c r="S799" s="14">
        <v>2.53392530021752E-2</v>
      </c>
      <c r="T799" s="14">
        <v>4.7648616422205498E-2</v>
      </c>
      <c r="U799" s="14">
        <v>5.0675855918262097E-2</v>
      </c>
      <c r="V799" s="14">
        <v>4.63721708714891E-2</v>
      </c>
      <c r="W799" s="14">
        <v>5.9784614781069299E-2</v>
      </c>
      <c r="X799" s="14">
        <v>6.4202654017385397E-2</v>
      </c>
      <c r="Y799" s="14">
        <v>7.3138590317333094E-2</v>
      </c>
      <c r="Z799" s="14">
        <v>2.22530942355679E-2</v>
      </c>
      <c r="AA799" s="14">
        <v>3.29253549529974E-2</v>
      </c>
      <c r="AB799" s="14">
        <v>1.0611758763549001E-2</v>
      </c>
      <c r="AC799" s="14">
        <v>0</v>
      </c>
      <c r="AD799" s="14">
        <v>0.16152924819311201</v>
      </c>
      <c r="AE799" s="14"/>
      <c r="AF799" s="14">
        <v>3.8533207182120603E-2</v>
      </c>
      <c r="AG799" s="14">
        <v>1.9606186326671399E-2</v>
      </c>
      <c r="AH799" s="14">
        <v>2.03327189282267E-2</v>
      </c>
      <c r="AI799" s="14">
        <v>2.8458268392804801E-2</v>
      </c>
      <c r="AJ799" s="14">
        <v>4.4562165149117101E-2</v>
      </c>
      <c r="AK799" s="14">
        <v>8.7118697053999494E-2</v>
      </c>
      <c r="AL799" s="14"/>
      <c r="AM799" s="14">
        <v>4.6491428267047698E-2</v>
      </c>
      <c r="AN799" s="14">
        <v>3.9398918468573997E-2</v>
      </c>
      <c r="AO799" s="14">
        <v>5.3063730098124297E-2</v>
      </c>
      <c r="AP799" s="14">
        <v>4.3834573389458398E-2</v>
      </c>
      <c r="AQ799" s="14">
        <v>0</v>
      </c>
      <c r="AR799" s="14"/>
      <c r="AS799" s="14">
        <v>3.3969977081026503E-2</v>
      </c>
      <c r="AT799" s="14">
        <v>4.7870470049815199E-2</v>
      </c>
      <c r="AU799" s="14"/>
      <c r="AV799" s="14">
        <v>2.9719972810621002E-2</v>
      </c>
      <c r="AW799" s="14">
        <v>4.99861640363502E-2</v>
      </c>
      <c r="AX799" s="14">
        <v>2.83888250464461E-2</v>
      </c>
      <c r="AY799" s="14"/>
      <c r="AZ799" s="14">
        <v>0</v>
      </c>
      <c r="BA799" s="14">
        <v>2.1701918018480499E-2</v>
      </c>
      <c r="BB799" s="14">
        <v>6.2265646017508301E-2</v>
      </c>
      <c r="BC799" s="14"/>
      <c r="BD799" s="14">
        <v>3.4734788636566101E-2</v>
      </c>
      <c r="BE799" s="14">
        <v>5.0491475320623903E-2</v>
      </c>
      <c r="BF799" s="14"/>
      <c r="BG799" s="14">
        <v>3.5812407402991797E-2</v>
      </c>
      <c r="BH799" s="14">
        <v>4.59328363151408E-2</v>
      </c>
      <c r="BI799" s="14"/>
      <c r="BJ799" s="14">
        <v>6.7982526184043199E-2</v>
      </c>
      <c r="BK799" s="14">
        <v>4.1397454518401398E-2</v>
      </c>
      <c r="BL799" s="14"/>
      <c r="BM799" s="14">
        <v>7.3636056671090105E-2</v>
      </c>
      <c r="BN799" s="14">
        <v>4.0685934447940199E-2</v>
      </c>
      <c r="BO799" s="14"/>
      <c r="BP799" s="14">
        <v>3.4268486574041801E-2</v>
      </c>
      <c r="BQ799" s="14">
        <v>4.6318937686307002E-2</v>
      </c>
      <c r="BR799" s="14"/>
      <c r="BS799" s="14">
        <v>3.2632484550402699E-2</v>
      </c>
      <c r="BT799" s="14">
        <v>4.3897217412624701E-2</v>
      </c>
      <c r="BU799" s="14"/>
      <c r="BV799" s="14">
        <v>0</v>
      </c>
      <c r="BW799" s="14">
        <v>4.41007229775804E-2</v>
      </c>
      <c r="BX799" s="14"/>
      <c r="BY799" s="14">
        <v>2.97974689096125E-2</v>
      </c>
      <c r="BZ799" s="14">
        <v>4.4028413068514897E-2</v>
      </c>
      <c r="CA799" s="14"/>
      <c r="CB799" s="14">
        <v>2.6625415324428199E-2</v>
      </c>
      <c r="CC799" s="14">
        <v>5.09604466367738E-2</v>
      </c>
    </row>
    <row r="800" spans="2:81" x14ac:dyDescent="0.3">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c r="AQ800" s="14"/>
      <c r="AR800" s="14"/>
      <c r="AS800" s="14"/>
      <c r="AT800" s="14"/>
      <c r="AU800" s="14"/>
      <c r="AV800" s="14"/>
      <c r="AW800" s="14"/>
      <c r="AX800" s="14"/>
      <c r="AY800" s="14"/>
      <c r="AZ800" s="14"/>
      <c r="BA800" s="14"/>
      <c r="BB800" s="14"/>
      <c r="BC800" s="14"/>
      <c r="BD800" s="14"/>
      <c r="BE800" s="14"/>
      <c r="BF800" s="14"/>
      <c r="BG800" s="14"/>
      <c r="BH800" s="14"/>
      <c r="BI800" s="14"/>
      <c r="BJ800" s="14"/>
      <c r="BK800" s="14"/>
      <c r="BL800" s="14"/>
      <c r="BM800" s="14"/>
      <c r="BN800" s="14"/>
      <c r="BO800" s="14"/>
      <c r="BP800" s="14"/>
      <c r="BQ800" s="14"/>
      <c r="BR800" s="14"/>
      <c r="BS800" s="14"/>
      <c r="BT800" s="14"/>
      <c r="BU800" s="14"/>
      <c r="BV800" s="14"/>
      <c r="BW800" s="14"/>
      <c r="BX800" s="14"/>
      <c r="BY800" s="14"/>
      <c r="BZ800" s="14"/>
      <c r="CA800" s="14"/>
      <c r="CB800" s="14"/>
      <c r="CC800" s="14"/>
    </row>
    <row r="801" spans="2:81" x14ac:dyDescent="0.3">
      <c r="B801" s="6" t="s">
        <v>410</v>
      </c>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c r="AQ801" s="14"/>
      <c r="AR801" s="14"/>
      <c r="AS801" s="14"/>
      <c r="AT801" s="14"/>
      <c r="AU801" s="14"/>
      <c r="AV801" s="14"/>
      <c r="AW801" s="14"/>
      <c r="AX801" s="14"/>
      <c r="AY801" s="14"/>
      <c r="AZ801" s="14"/>
      <c r="BA801" s="14"/>
      <c r="BB801" s="14"/>
      <c r="BC801" s="14"/>
      <c r="BD801" s="14"/>
      <c r="BE801" s="14"/>
      <c r="BF801" s="14"/>
      <c r="BG801" s="14"/>
      <c r="BH801" s="14"/>
      <c r="BI801" s="14"/>
      <c r="BJ801" s="14"/>
      <c r="BK801" s="14"/>
      <c r="BL801" s="14"/>
      <c r="BM801" s="14"/>
      <c r="BN801" s="14"/>
      <c r="BO801" s="14"/>
      <c r="BP801" s="14"/>
      <c r="BQ801" s="14"/>
      <c r="BR801" s="14"/>
      <c r="BS801" s="14"/>
      <c r="BT801" s="14"/>
      <c r="BU801" s="14"/>
      <c r="BV801" s="14"/>
      <c r="BW801" s="14"/>
      <c r="BX801" s="14"/>
      <c r="BY801" s="14"/>
      <c r="BZ801" s="14"/>
      <c r="CA801" s="14"/>
      <c r="CB801" s="14"/>
      <c r="CC801" s="14"/>
    </row>
    <row r="802" spans="2:81" x14ac:dyDescent="0.3">
      <c r="B802" s="24" t="s">
        <v>97</v>
      </c>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c r="AQ802" s="14"/>
      <c r="AR802" s="14"/>
      <c r="AS802" s="14"/>
      <c r="AT802" s="14"/>
      <c r="AU802" s="14"/>
      <c r="AV802" s="14"/>
      <c r="AW802" s="14"/>
      <c r="AX802" s="14"/>
      <c r="AY802" s="14"/>
      <c r="AZ802" s="14"/>
      <c r="BA802" s="14"/>
      <c r="BB802" s="14"/>
      <c r="BC802" s="14"/>
      <c r="BD802" s="14"/>
      <c r="BE802" s="14"/>
      <c r="BF802" s="14"/>
      <c r="BG802" s="14"/>
      <c r="BH802" s="14"/>
      <c r="BI802" s="14"/>
      <c r="BJ802" s="14"/>
      <c r="BK802" s="14"/>
      <c r="BL802" s="14"/>
      <c r="BM802" s="14"/>
      <c r="BN802" s="14"/>
      <c r="BO802" s="14"/>
      <c r="BP802" s="14"/>
      <c r="BQ802" s="14"/>
      <c r="BR802" s="14"/>
      <c r="BS802" s="14"/>
      <c r="BT802" s="14"/>
      <c r="BU802" s="14"/>
      <c r="BV802" s="14"/>
      <c r="BW802" s="14"/>
      <c r="BX802" s="14"/>
      <c r="BY802" s="14"/>
      <c r="BZ802" s="14"/>
      <c r="CA802" s="14"/>
      <c r="CB802" s="14"/>
      <c r="CC802" s="14"/>
    </row>
    <row r="803" spans="2:81" x14ac:dyDescent="0.3">
      <c r="B803" t="s">
        <v>400</v>
      </c>
      <c r="C803" s="14">
        <v>0.35003644473979301</v>
      </c>
      <c r="D803" s="14">
        <v>0.354591490167941</v>
      </c>
      <c r="E803" s="14">
        <v>0.34432348338864199</v>
      </c>
      <c r="F803" s="14"/>
      <c r="G803" s="14">
        <v>0.33767636285424402</v>
      </c>
      <c r="H803" s="14">
        <v>0.328530429042179</v>
      </c>
      <c r="I803" s="14">
        <v>0.36985962656513499</v>
      </c>
      <c r="J803" s="14">
        <v>0.332231923024775</v>
      </c>
      <c r="K803" s="14">
        <v>0.31510206754076397</v>
      </c>
      <c r="L803" s="14">
        <v>0.397636976760678</v>
      </c>
      <c r="M803" s="14"/>
      <c r="N803" s="14">
        <v>0.40082253465093898</v>
      </c>
      <c r="O803" s="14">
        <v>0.32342181320040198</v>
      </c>
      <c r="P803" s="14">
        <v>0.35267995515952899</v>
      </c>
      <c r="Q803" s="14">
        <v>0.32234333200705401</v>
      </c>
      <c r="R803" s="14"/>
      <c r="S803" s="14">
        <v>0.34478498962154502</v>
      </c>
      <c r="T803" s="14">
        <v>0.29808286640936499</v>
      </c>
      <c r="U803" s="14">
        <v>0.40636670852155699</v>
      </c>
      <c r="V803" s="14">
        <v>0.242841128172858</v>
      </c>
      <c r="W803" s="14">
        <v>0.41514996220810202</v>
      </c>
      <c r="X803" s="14">
        <v>0.29619011775261</v>
      </c>
      <c r="Y803" s="14">
        <v>0.369897911965263</v>
      </c>
      <c r="Z803" s="14">
        <v>0.45641466098387001</v>
      </c>
      <c r="AA803" s="14">
        <v>0.42212512602373597</v>
      </c>
      <c r="AB803" s="14">
        <v>0.35846435442920699</v>
      </c>
      <c r="AC803" s="14">
        <v>0.331313873245841</v>
      </c>
      <c r="AD803" s="14">
        <v>0.32702281924825999</v>
      </c>
      <c r="AE803" s="14"/>
      <c r="AF803" s="14">
        <v>0.41083656109523098</v>
      </c>
      <c r="AG803" s="14">
        <v>0.36258292374874701</v>
      </c>
      <c r="AH803" s="14">
        <v>0.48994649347307401</v>
      </c>
      <c r="AI803" s="14">
        <v>0.225520200332717</v>
      </c>
      <c r="AJ803" s="14">
        <v>0.31821996090625798</v>
      </c>
      <c r="AK803" s="14">
        <v>0.33445011879073699</v>
      </c>
      <c r="AL803" s="14"/>
      <c r="AM803" s="14">
        <v>0.29413126751096802</v>
      </c>
      <c r="AN803" s="14">
        <v>0.35857749366599001</v>
      </c>
      <c r="AO803" s="14">
        <v>0.38637022535707</v>
      </c>
      <c r="AP803" s="14">
        <v>0.36651357855682498</v>
      </c>
      <c r="AQ803" s="14">
        <v>0.40957117633511902</v>
      </c>
      <c r="AR803" s="14"/>
      <c r="AS803" s="14">
        <v>0.383182039694968</v>
      </c>
      <c r="AT803" s="14">
        <v>0.32903423967287898</v>
      </c>
      <c r="AU803" s="14"/>
      <c r="AV803" s="14">
        <v>0.40112890270516699</v>
      </c>
      <c r="AW803" s="14">
        <v>0.31436442026918998</v>
      </c>
      <c r="AX803" s="14">
        <v>0.378740393285869</v>
      </c>
      <c r="AY803" s="14"/>
      <c r="AZ803" s="14">
        <v>0.40590393597179902</v>
      </c>
      <c r="BA803" s="14">
        <v>0.383640996728846</v>
      </c>
      <c r="BB803" s="14">
        <v>0.362626628021818</v>
      </c>
      <c r="BC803" s="14"/>
      <c r="BD803" s="14">
        <v>0.38292958807858302</v>
      </c>
      <c r="BE803" s="14">
        <v>0.32773441215521898</v>
      </c>
      <c r="BF803" s="14"/>
      <c r="BG803" s="14">
        <v>0.36561904274664903</v>
      </c>
      <c r="BH803" s="14">
        <v>0.34629552804375802</v>
      </c>
      <c r="BI803" s="14"/>
      <c r="BJ803" s="14">
        <v>0.33715844016471302</v>
      </c>
      <c r="BK803" s="14">
        <v>0.35058035900440199</v>
      </c>
      <c r="BL803" s="14"/>
      <c r="BM803" s="14">
        <v>0.30140258842767698</v>
      </c>
      <c r="BN803" s="14">
        <v>0.35423148135700899</v>
      </c>
      <c r="BO803" s="14"/>
      <c r="BP803" s="14">
        <v>0.39004331974520801</v>
      </c>
      <c r="BQ803" s="14">
        <v>0.337929361932848</v>
      </c>
      <c r="BR803" s="14"/>
      <c r="BS803" s="14">
        <v>0.43764865283929799</v>
      </c>
      <c r="BT803" s="14">
        <v>0.32951439189988002</v>
      </c>
      <c r="BU803" s="14"/>
      <c r="BV803" s="14">
        <v>0.35651899030351902</v>
      </c>
      <c r="BW803" s="14">
        <v>0.46616055827021102</v>
      </c>
      <c r="BX803" s="14"/>
      <c r="BY803" s="14">
        <v>0.367447302091505</v>
      </c>
      <c r="BZ803" s="14">
        <v>0.35068691772573102</v>
      </c>
      <c r="CA803" s="14"/>
      <c r="CB803" s="14">
        <v>0.37903048181298099</v>
      </c>
      <c r="CC803" s="14">
        <v>0.33922107598818602</v>
      </c>
    </row>
    <row r="804" spans="2:81" x14ac:dyDescent="0.3">
      <c r="B804" t="s">
        <v>401</v>
      </c>
      <c r="C804" s="14">
        <v>0.44196018587910302</v>
      </c>
      <c r="D804" s="14">
        <v>0.42935326043448602</v>
      </c>
      <c r="E804" s="14">
        <v>0.455130296012974</v>
      </c>
      <c r="F804" s="14"/>
      <c r="G804" s="14">
        <v>0.50527639052767204</v>
      </c>
      <c r="H804" s="14">
        <v>0.39452993944255799</v>
      </c>
      <c r="I804" s="14">
        <v>0.442347407456474</v>
      </c>
      <c r="J804" s="14">
        <v>0.42731731837319997</v>
      </c>
      <c r="K804" s="14">
        <v>0.43876857991631102</v>
      </c>
      <c r="L804" s="14">
        <v>0.45186727653463798</v>
      </c>
      <c r="M804" s="14"/>
      <c r="N804" s="14">
        <v>0.43912349314513899</v>
      </c>
      <c r="O804" s="14">
        <v>0.45345527691958798</v>
      </c>
      <c r="P804" s="14">
        <v>0.45288096874582301</v>
      </c>
      <c r="Q804" s="14">
        <v>0.42243319004214902</v>
      </c>
      <c r="R804" s="14"/>
      <c r="S804" s="14">
        <v>0.53112057705240201</v>
      </c>
      <c r="T804" s="14">
        <v>0.47807677232508999</v>
      </c>
      <c r="U804" s="14">
        <v>0.39537546659335399</v>
      </c>
      <c r="V804" s="14">
        <v>0.48997231101851002</v>
      </c>
      <c r="W804" s="14">
        <v>0.34709002919146298</v>
      </c>
      <c r="X804" s="14">
        <v>0.469238250050457</v>
      </c>
      <c r="Y804" s="14">
        <v>0.40402721672463099</v>
      </c>
      <c r="Z804" s="14">
        <v>0.40547487083626099</v>
      </c>
      <c r="AA804" s="14">
        <v>0.339940229359605</v>
      </c>
      <c r="AB804" s="14">
        <v>0.47655265711669498</v>
      </c>
      <c r="AC804" s="14">
        <v>0.47675755609213999</v>
      </c>
      <c r="AD804" s="14">
        <v>0.35372620349928002</v>
      </c>
      <c r="AE804" s="14"/>
      <c r="AF804" s="14">
        <v>0.42599709566211802</v>
      </c>
      <c r="AG804" s="14">
        <v>0.41474203112922198</v>
      </c>
      <c r="AH804" s="14">
        <v>0.38362173122016102</v>
      </c>
      <c r="AI804" s="14">
        <v>0.48225736129164098</v>
      </c>
      <c r="AJ804" s="14">
        <v>0.51559263414766499</v>
      </c>
      <c r="AK804" s="14">
        <v>0.47766654228154298</v>
      </c>
      <c r="AL804" s="14"/>
      <c r="AM804" s="14">
        <v>0.485314113869241</v>
      </c>
      <c r="AN804" s="14">
        <v>0.397362136946177</v>
      </c>
      <c r="AO804" s="14">
        <v>0.40729838214241099</v>
      </c>
      <c r="AP804" s="14">
        <v>0.47106830757825402</v>
      </c>
      <c r="AQ804" s="14">
        <v>0.53967308155788896</v>
      </c>
      <c r="AR804" s="14"/>
      <c r="AS804" s="14">
        <v>0.42598581276191699</v>
      </c>
      <c r="AT804" s="14">
        <v>0.452488973401943</v>
      </c>
      <c r="AU804" s="14"/>
      <c r="AV804" s="14">
        <v>0.40168847738667102</v>
      </c>
      <c r="AW804" s="14">
        <v>0.41948318151321301</v>
      </c>
      <c r="AX804" s="14">
        <v>0.47715843151707499</v>
      </c>
      <c r="AY804" s="14"/>
      <c r="AZ804" s="14">
        <v>0.46464429159297499</v>
      </c>
      <c r="BA804" s="14">
        <v>0.34254571946623902</v>
      </c>
      <c r="BB804" s="14">
        <v>0.41221102275798799</v>
      </c>
      <c r="BC804" s="14"/>
      <c r="BD804" s="14">
        <v>0.41956250786003402</v>
      </c>
      <c r="BE804" s="14">
        <v>0.456630829607654</v>
      </c>
      <c r="BF804" s="14"/>
      <c r="BG804" s="14">
        <v>0.399568435081054</v>
      </c>
      <c r="BH804" s="14">
        <v>0.44993072417444102</v>
      </c>
      <c r="BI804" s="14"/>
      <c r="BJ804" s="14">
        <v>0.43083926752476998</v>
      </c>
      <c r="BK804" s="14">
        <v>0.441914240955049</v>
      </c>
      <c r="BL804" s="14"/>
      <c r="BM804" s="14">
        <v>0.53527841605002702</v>
      </c>
      <c r="BN804" s="14">
        <v>0.43239651374799898</v>
      </c>
      <c r="BO804" s="14"/>
      <c r="BP804" s="14">
        <v>0.43422612635143698</v>
      </c>
      <c r="BQ804" s="14">
        <v>0.44412010442203198</v>
      </c>
      <c r="BR804" s="14"/>
      <c r="BS804" s="14">
        <v>0.37663617721283799</v>
      </c>
      <c r="BT804" s="14">
        <v>0.48249976477971401</v>
      </c>
      <c r="BU804" s="14"/>
      <c r="BV804" s="14">
        <v>0.42337519843454202</v>
      </c>
      <c r="BW804" s="14">
        <v>0.36021039025213297</v>
      </c>
      <c r="BX804" s="14"/>
      <c r="BY804" s="14">
        <v>0.359986250177244</v>
      </c>
      <c r="BZ804" s="14">
        <v>0.451600953710034</v>
      </c>
      <c r="CA804" s="14"/>
      <c r="CB804" s="14">
        <v>0.41935933048910501</v>
      </c>
      <c r="CC804" s="14">
        <v>0.45265355734725499</v>
      </c>
    </row>
    <row r="805" spans="2:81" x14ac:dyDescent="0.3">
      <c r="B805" t="s">
        <v>402</v>
      </c>
      <c r="C805" s="14">
        <v>0.14255579747899699</v>
      </c>
      <c r="D805" s="14">
        <v>0.15662438597265299</v>
      </c>
      <c r="E805" s="14">
        <v>0.12909636541097899</v>
      </c>
      <c r="F805" s="14"/>
      <c r="G805" s="14">
        <v>0.113269955046143</v>
      </c>
      <c r="H805" s="14">
        <v>0.20232345990818801</v>
      </c>
      <c r="I805" s="14">
        <v>0.14286998212883401</v>
      </c>
      <c r="J805" s="14">
        <v>0.13646645222235401</v>
      </c>
      <c r="K805" s="14">
        <v>0.16687300294061599</v>
      </c>
      <c r="L805" s="14">
        <v>0.101961409573239</v>
      </c>
      <c r="M805" s="14"/>
      <c r="N805" s="14">
        <v>0.101774193660068</v>
      </c>
      <c r="O805" s="14">
        <v>0.171378596634644</v>
      </c>
      <c r="P805" s="14">
        <v>0.121272227519359</v>
      </c>
      <c r="Q805" s="14">
        <v>0.173605855841029</v>
      </c>
      <c r="R805" s="14"/>
      <c r="S805" s="14">
        <v>0.111489780156334</v>
      </c>
      <c r="T805" s="14">
        <v>0.124624724216682</v>
      </c>
      <c r="U805" s="14">
        <v>0.13509686099368101</v>
      </c>
      <c r="V805" s="14">
        <v>0.17286239459067901</v>
      </c>
      <c r="W805" s="14">
        <v>0.19559188713804099</v>
      </c>
      <c r="X805" s="14">
        <v>0.16158473055345501</v>
      </c>
      <c r="Y805" s="14">
        <v>0.13197796262440301</v>
      </c>
      <c r="Z805" s="14">
        <v>0.113022060642493</v>
      </c>
      <c r="AA805" s="14">
        <v>0.144211689160885</v>
      </c>
      <c r="AB805" s="14">
        <v>0.14306843343428699</v>
      </c>
      <c r="AC805" s="14">
        <v>0.174867857192468</v>
      </c>
      <c r="AD805" s="14">
        <v>0.11797741282561899</v>
      </c>
      <c r="AE805" s="14"/>
      <c r="AF805" s="14">
        <v>0.120905917923721</v>
      </c>
      <c r="AG805" s="14">
        <v>0.157493364846232</v>
      </c>
      <c r="AH805" s="14">
        <v>0.106169468646597</v>
      </c>
      <c r="AI805" s="14">
        <v>0.22999837241683499</v>
      </c>
      <c r="AJ805" s="14">
        <v>6.8791050881354607E-2</v>
      </c>
      <c r="AK805" s="14">
        <v>9.1095722283299499E-2</v>
      </c>
      <c r="AL805" s="14"/>
      <c r="AM805" s="14">
        <v>0.15983233485908799</v>
      </c>
      <c r="AN805" s="14">
        <v>0.14907029261180299</v>
      </c>
      <c r="AO805" s="14">
        <v>0.13148007129959399</v>
      </c>
      <c r="AP805" s="14">
        <v>0.12609504393013901</v>
      </c>
      <c r="AQ805" s="14">
        <v>5.0755742106992199E-2</v>
      </c>
      <c r="AR805" s="14"/>
      <c r="AS805" s="14">
        <v>0.14228752051158899</v>
      </c>
      <c r="AT805" s="14">
        <v>0.14486561648110799</v>
      </c>
      <c r="AU805" s="14"/>
      <c r="AV805" s="14">
        <v>0.16852318592384799</v>
      </c>
      <c r="AW805" s="14">
        <v>0.16440738543928701</v>
      </c>
      <c r="AX805" s="14">
        <v>0.10644263498190799</v>
      </c>
      <c r="AY805" s="14"/>
      <c r="AZ805" s="14">
        <v>0.10953512464297099</v>
      </c>
      <c r="BA805" s="14">
        <v>0.25211136578643401</v>
      </c>
      <c r="BB805" s="14">
        <v>0.15506402200389099</v>
      </c>
      <c r="BC805" s="14"/>
      <c r="BD805" s="14">
        <v>0.156109063166463</v>
      </c>
      <c r="BE805" s="14">
        <v>0.13399623702699701</v>
      </c>
      <c r="BF805" s="14"/>
      <c r="BG805" s="14">
        <v>0.19327230956187999</v>
      </c>
      <c r="BH805" s="14">
        <v>0.13338431243030099</v>
      </c>
      <c r="BI805" s="14"/>
      <c r="BJ805" s="14">
        <v>0.18540440321567001</v>
      </c>
      <c r="BK805" s="14">
        <v>0.140158751134837</v>
      </c>
      <c r="BL805" s="14"/>
      <c r="BM805" s="14">
        <v>9.6870142225372005E-2</v>
      </c>
      <c r="BN805" s="14">
        <v>0.148150829189412</v>
      </c>
      <c r="BO805" s="14"/>
      <c r="BP805" s="14">
        <v>0.12835504080138199</v>
      </c>
      <c r="BQ805" s="14">
        <v>0.14898486390504601</v>
      </c>
      <c r="BR805" s="14"/>
      <c r="BS805" s="14">
        <v>0.146257664578442</v>
      </c>
      <c r="BT805" s="14">
        <v>0.13454800854536</v>
      </c>
      <c r="BU805" s="14"/>
      <c r="BV805" s="14">
        <v>0.147729496312453</v>
      </c>
      <c r="BW805" s="14">
        <v>0.14574040953387901</v>
      </c>
      <c r="BX805" s="14"/>
      <c r="BY805" s="14">
        <v>0.202427273872652</v>
      </c>
      <c r="BZ805" s="14">
        <v>0.13420247997707599</v>
      </c>
      <c r="CA805" s="14"/>
      <c r="CB805" s="14">
        <v>0.15028537023822899</v>
      </c>
      <c r="CC805" s="14">
        <v>0.13714032477694599</v>
      </c>
    </row>
    <row r="806" spans="2:81" x14ac:dyDescent="0.3">
      <c r="B806" t="s">
        <v>106</v>
      </c>
      <c r="C806" s="14">
        <v>6.5447571902106802E-2</v>
      </c>
      <c r="D806" s="14">
        <v>5.9430863424919801E-2</v>
      </c>
      <c r="E806" s="14">
        <v>7.1449855187404598E-2</v>
      </c>
      <c r="F806" s="14"/>
      <c r="G806" s="14">
        <v>4.3777291571941497E-2</v>
      </c>
      <c r="H806" s="14">
        <v>7.4616171607074705E-2</v>
      </c>
      <c r="I806" s="14">
        <v>4.4922983849556397E-2</v>
      </c>
      <c r="J806" s="14">
        <v>0.103984306379671</v>
      </c>
      <c r="K806" s="14">
        <v>7.9256349602309206E-2</v>
      </c>
      <c r="L806" s="14">
        <v>4.8534337131444998E-2</v>
      </c>
      <c r="M806" s="14"/>
      <c r="N806" s="14">
        <v>5.8279778543854001E-2</v>
      </c>
      <c r="O806" s="14">
        <v>5.1744313245365998E-2</v>
      </c>
      <c r="P806" s="14">
        <v>7.31668485752896E-2</v>
      </c>
      <c r="Q806" s="14">
        <v>8.1617622109769097E-2</v>
      </c>
      <c r="R806" s="14"/>
      <c r="S806" s="14">
        <v>1.26046531697188E-2</v>
      </c>
      <c r="T806" s="14">
        <v>9.9215637048863603E-2</v>
      </c>
      <c r="U806" s="14">
        <v>6.3160963891408295E-2</v>
      </c>
      <c r="V806" s="14">
        <v>9.4324166217953601E-2</v>
      </c>
      <c r="W806" s="14">
        <v>4.2168121462394501E-2</v>
      </c>
      <c r="X806" s="14">
        <v>7.2986901643478194E-2</v>
      </c>
      <c r="Y806" s="14">
        <v>9.4096908685703098E-2</v>
      </c>
      <c r="Z806" s="14">
        <v>2.5088407537376001E-2</v>
      </c>
      <c r="AA806" s="14">
        <v>9.3722955455773999E-2</v>
      </c>
      <c r="AB806" s="14">
        <v>2.19145550198112E-2</v>
      </c>
      <c r="AC806" s="14">
        <v>1.7060713469551E-2</v>
      </c>
      <c r="AD806" s="14">
        <v>0.20127356442684199</v>
      </c>
      <c r="AE806" s="14"/>
      <c r="AF806" s="14">
        <v>4.2260425318929498E-2</v>
      </c>
      <c r="AG806" s="14">
        <v>6.5181680275799403E-2</v>
      </c>
      <c r="AH806" s="14">
        <v>2.0262306660168001E-2</v>
      </c>
      <c r="AI806" s="14">
        <v>6.22240659588068E-2</v>
      </c>
      <c r="AJ806" s="14">
        <v>9.7396354064722801E-2</v>
      </c>
      <c r="AK806" s="14">
        <v>9.6787616644420496E-2</v>
      </c>
      <c r="AL806" s="14"/>
      <c r="AM806" s="14">
        <v>6.0722283760702898E-2</v>
      </c>
      <c r="AN806" s="14">
        <v>9.4990076776030302E-2</v>
      </c>
      <c r="AO806" s="14">
        <v>7.4851321200925303E-2</v>
      </c>
      <c r="AP806" s="14">
        <v>3.6323069934782203E-2</v>
      </c>
      <c r="AQ806" s="14">
        <v>0</v>
      </c>
      <c r="AR806" s="14"/>
      <c r="AS806" s="14">
        <v>4.85446270315259E-2</v>
      </c>
      <c r="AT806" s="14">
        <v>7.3611170444069798E-2</v>
      </c>
      <c r="AU806" s="14"/>
      <c r="AV806" s="14">
        <v>2.8659433984314302E-2</v>
      </c>
      <c r="AW806" s="14">
        <v>0.10174501277831</v>
      </c>
      <c r="AX806" s="14">
        <v>3.7658540215148403E-2</v>
      </c>
      <c r="AY806" s="14"/>
      <c r="AZ806" s="14">
        <v>1.9916647792255E-2</v>
      </c>
      <c r="BA806" s="14">
        <v>2.1701918018480499E-2</v>
      </c>
      <c r="BB806" s="14">
        <v>7.0098327216303394E-2</v>
      </c>
      <c r="BC806" s="14"/>
      <c r="BD806" s="14">
        <v>4.13988408949202E-2</v>
      </c>
      <c r="BE806" s="14">
        <v>8.1638521210130099E-2</v>
      </c>
      <c r="BF806" s="14"/>
      <c r="BG806" s="14">
        <v>4.1540212610416002E-2</v>
      </c>
      <c r="BH806" s="14">
        <v>7.0389435351500607E-2</v>
      </c>
      <c r="BI806" s="14"/>
      <c r="BJ806" s="14">
        <v>4.6597889094846599E-2</v>
      </c>
      <c r="BK806" s="14">
        <v>6.7346648905711903E-2</v>
      </c>
      <c r="BL806" s="14"/>
      <c r="BM806" s="14">
        <v>6.6448853296923696E-2</v>
      </c>
      <c r="BN806" s="14">
        <v>6.5221175705580406E-2</v>
      </c>
      <c r="BO806" s="14"/>
      <c r="BP806" s="14">
        <v>4.7375513101973701E-2</v>
      </c>
      <c r="BQ806" s="14">
        <v>6.8965669740074606E-2</v>
      </c>
      <c r="BR806" s="14"/>
      <c r="BS806" s="14">
        <v>3.9457505369421102E-2</v>
      </c>
      <c r="BT806" s="14">
        <v>5.34378347750461E-2</v>
      </c>
      <c r="BU806" s="14"/>
      <c r="BV806" s="14">
        <v>7.2376314949486001E-2</v>
      </c>
      <c r="BW806" s="14">
        <v>2.78886419437771E-2</v>
      </c>
      <c r="BX806" s="14"/>
      <c r="BY806" s="14">
        <v>7.0139173858598594E-2</v>
      </c>
      <c r="BZ806" s="14">
        <v>6.3509648587159503E-2</v>
      </c>
      <c r="CA806" s="14"/>
      <c r="CB806" s="14">
        <v>5.1324817459685097E-2</v>
      </c>
      <c r="CC806" s="14">
        <v>7.0985041887612996E-2</v>
      </c>
    </row>
    <row r="807" spans="2:81" x14ac:dyDescent="0.3">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c r="AQ807" s="14"/>
      <c r="AR807" s="14"/>
      <c r="AS807" s="14"/>
      <c r="AT807" s="14"/>
      <c r="AU807" s="14"/>
      <c r="AV807" s="14"/>
      <c r="AW807" s="14"/>
      <c r="AX807" s="14"/>
      <c r="AY807" s="14"/>
      <c r="AZ807" s="14"/>
      <c r="BA807" s="14"/>
      <c r="BB807" s="14"/>
      <c r="BC807" s="14"/>
      <c r="BD807" s="14"/>
      <c r="BE807" s="14"/>
      <c r="BF807" s="14"/>
      <c r="BG807" s="14"/>
      <c r="BH807" s="14"/>
      <c r="BI807" s="14"/>
      <c r="BJ807" s="14"/>
      <c r="BK807" s="14"/>
      <c r="BL807" s="14"/>
      <c r="BM807" s="14"/>
      <c r="BN807" s="14"/>
      <c r="BO807" s="14"/>
      <c r="BP807" s="14"/>
      <c r="BQ807" s="14"/>
      <c r="BR807" s="14"/>
      <c r="BS807" s="14"/>
      <c r="BT807" s="14"/>
      <c r="BU807" s="14"/>
      <c r="BV807" s="14"/>
      <c r="BW807" s="14"/>
      <c r="BX807" s="14"/>
      <c r="BY807" s="14"/>
      <c r="BZ807" s="14"/>
      <c r="CA807" s="14"/>
      <c r="CB807" s="14"/>
      <c r="CC807" s="14"/>
    </row>
    <row r="808" spans="2:81" x14ac:dyDescent="0.3">
      <c r="B808" s="6" t="s">
        <v>411</v>
      </c>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c r="AQ808" s="14"/>
      <c r="AR808" s="14"/>
      <c r="AS808" s="14"/>
      <c r="AT808" s="14"/>
      <c r="AU808" s="14"/>
      <c r="AV808" s="14"/>
      <c r="AW808" s="14"/>
      <c r="AX808" s="14"/>
      <c r="AY808" s="14"/>
      <c r="AZ808" s="14"/>
      <c r="BA808" s="14"/>
      <c r="BB808" s="14"/>
      <c r="BC808" s="14"/>
      <c r="BD808" s="14"/>
      <c r="BE808" s="14"/>
      <c r="BF808" s="14"/>
      <c r="BG808" s="14"/>
      <c r="BH808" s="14"/>
      <c r="BI808" s="14"/>
      <c r="BJ808" s="14"/>
      <c r="BK808" s="14"/>
      <c r="BL808" s="14"/>
      <c r="BM808" s="14"/>
      <c r="BN808" s="14"/>
      <c r="BO808" s="14"/>
      <c r="BP808" s="14"/>
      <c r="BQ808" s="14"/>
      <c r="BR808" s="14"/>
      <c r="BS808" s="14"/>
      <c r="BT808" s="14"/>
      <c r="BU808" s="14"/>
      <c r="BV808" s="14"/>
      <c r="BW808" s="14"/>
      <c r="BX808" s="14"/>
      <c r="BY808" s="14"/>
      <c r="BZ808" s="14"/>
      <c r="CA808" s="14"/>
      <c r="CB808" s="14"/>
      <c r="CC808" s="14"/>
    </row>
    <row r="809" spans="2:81" x14ac:dyDescent="0.3">
      <c r="B809" s="24" t="s">
        <v>97</v>
      </c>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c r="AQ809" s="14"/>
      <c r="AR809" s="14"/>
      <c r="AS809" s="14"/>
      <c r="AT809" s="14"/>
      <c r="AU809" s="14"/>
      <c r="AV809" s="14"/>
      <c r="AW809" s="14"/>
      <c r="AX809" s="14"/>
      <c r="AY809" s="14"/>
      <c r="AZ809" s="14"/>
      <c r="BA809" s="14"/>
      <c r="BB809" s="14"/>
      <c r="BC809" s="14"/>
      <c r="BD809" s="14"/>
      <c r="BE809" s="14"/>
      <c r="BF809" s="14"/>
      <c r="BG809" s="14"/>
      <c r="BH809" s="14"/>
      <c r="BI809" s="14"/>
      <c r="BJ809" s="14"/>
      <c r="BK809" s="14"/>
      <c r="BL809" s="14"/>
      <c r="BM809" s="14"/>
      <c r="BN809" s="14"/>
      <c r="BO809" s="14"/>
      <c r="BP809" s="14"/>
      <c r="BQ809" s="14"/>
      <c r="BR809" s="14"/>
      <c r="BS809" s="14"/>
      <c r="BT809" s="14"/>
      <c r="BU809" s="14"/>
      <c r="BV809" s="14"/>
      <c r="BW809" s="14"/>
      <c r="BX809" s="14"/>
      <c r="BY809" s="14"/>
      <c r="BZ809" s="14"/>
      <c r="CA809" s="14"/>
      <c r="CB809" s="14"/>
      <c r="CC809" s="14"/>
    </row>
    <row r="810" spans="2:81" x14ac:dyDescent="0.3">
      <c r="B810" t="s">
        <v>400</v>
      </c>
      <c r="C810" s="14">
        <v>0.112110993453805</v>
      </c>
      <c r="D810" s="14">
        <v>0.100967546039094</v>
      </c>
      <c r="E810" s="14">
        <v>0.123210002525753</v>
      </c>
      <c r="F810" s="14"/>
      <c r="G810" s="14">
        <v>0.12187808584137901</v>
      </c>
      <c r="H810" s="14">
        <v>0.153412133126754</v>
      </c>
      <c r="I810" s="14">
        <v>0.117155971360454</v>
      </c>
      <c r="J810" s="14">
        <v>9.5122971805855799E-2</v>
      </c>
      <c r="K810" s="14">
        <v>0.117510356064225</v>
      </c>
      <c r="L810" s="14">
        <v>7.81473925622891E-2</v>
      </c>
      <c r="M810" s="14"/>
      <c r="N810" s="14">
        <v>0.12950807356715499</v>
      </c>
      <c r="O810" s="14">
        <v>9.4397340053696099E-2</v>
      </c>
      <c r="P810" s="14">
        <v>0.111314416966439</v>
      </c>
      <c r="Q810" s="14">
        <v>0.110485906546752</v>
      </c>
      <c r="R810" s="14"/>
      <c r="S810" s="14">
        <v>0.164255896922434</v>
      </c>
      <c r="T810" s="14">
        <v>0.118476085367138</v>
      </c>
      <c r="U810" s="14">
        <v>8.5929239324146298E-2</v>
      </c>
      <c r="V810" s="14">
        <v>0.10356355911090701</v>
      </c>
      <c r="W810" s="14">
        <v>0.10999031203048899</v>
      </c>
      <c r="X810" s="14">
        <v>8.6768671377368406E-2</v>
      </c>
      <c r="Y810" s="14">
        <v>7.1661474257195698E-2</v>
      </c>
      <c r="Z810" s="14">
        <v>6.8134778363260998E-2</v>
      </c>
      <c r="AA810" s="14">
        <v>0.15748243733234399</v>
      </c>
      <c r="AB810" s="14">
        <v>0.100748050394886</v>
      </c>
      <c r="AC810" s="14">
        <v>0.143647317784213</v>
      </c>
      <c r="AD810" s="14">
        <v>0</v>
      </c>
      <c r="AE810" s="14"/>
      <c r="AF810" s="14">
        <v>0.20587740496797899</v>
      </c>
      <c r="AG810" s="14">
        <v>7.8815135896918104E-2</v>
      </c>
      <c r="AH810" s="14">
        <v>0.107605069479833</v>
      </c>
      <c r="AI810" s="14">
        <v>5.7484134142062403E-2</v>
      </c>
      <c r="AJ810" s="14">
        <v>0.12575859012269799</v>
      </c>
      <c r="AK810" s="14">
        <v>5.8433979511259497E-2</v>
      </c>
      <c r="AL810" s="14"/>
      <c r="AM810" s="14">
        <v>9.0050154942462005E-2</v>
      </c>
      <c r="AN810" s="14">
        <v>0.124164833755583</v>
      </c>
      <c r="AO810" s="14">
        <v>0.111224700208319</v>
      </c>
      <c r="AP810" s="14">
        <v>0.14543802875015799</v>
      </c>
      <c r="AQ810" s="14">
        <v>0.26728641427190702</v>
      </c>
      <c r="AR810" s="14"/>
      <c r="AS810" s="14">
        <v>0.12751880353051601</v>
      </c>
      <c r="AT810" s="14">
        <v>0.101488006132689</v>
      </c>
      <c r="AU810" s="14"/>
      <c r="AV810" s="14">
        <v>0.16984219628171901</v>
      </c>
      <c r="AW810" s="14">
        <v>0.14043392500572299</v>
      </c>
      <c r="AX810" s="14">
        <v>7.0682138373484305E-2</v>
      </c>
      <c r="AY810" s="14"/>
      <c r="AZ810" s="14">
        <v>9.1954698388010403E-2</v>
      </c>
      <c r="BA810" s="14">
        <v>0.342691138195442</v>
      </c>
      <c r="BB810" s="14">
        <v>0.112209458609054</v>
      </c>
      <c r="BC810" s="14"/>
      <c r="BD810" s="14">
        <v>0.12943613282272901</v>
      </c>
      <c r="BE810" s="14">
        <v>0.10094842847706199</v>
      </c>
      <c r="BF810" s="14"/>
      <c r="BG810" s="14">
        <v>0.158640157622921</v>
      </c>
      <c r="BH810" s="14">
        <v>0.10360966520244599</v>
      </c>
      <c r="BI810" s="14"/>
      <c r="BJ810" s="14">
        <v>0.15980687935524401</v>
      </c>
      <c r="BK810" s="14">
        <v>0.105109934137358</v>
      </c>
      <c r="BL810" s="14"/>
      <c r="BM810" s="14">
        <v>0.145424669050708</v>
      </c>
      <c r="BN810" s="14">
        <v>0.110150465035736</v>
      </c>
      <c r="BO810" s="14"/>
      <c r="BP810" s="14">
        <v>0.11273362217088501</v>
      </c>
      <c r="BQ810" s="14">
        <v>0.11019834411030099</v>
      </c>
      <c r="BR810" s="14"/>
      <c r="BS810" s="14">
        <v>0.15312247944667201</v>
      </c>
      <c r="BT810" s="14">
        <v>9.7730760734913893E-2</v>
      </c>
      <c r="BU810" s="14"/>
      <c r="BV810" s="14">
        <v>0.13057264854997899</v>
      </c>
      <c r="BW810" s="14">
        <v>0.16104730775131301</v>
      </c>
      <c r="BX810" s="14"/>
      <c r="BY810" s="14">
        <v>0.17253343933551801</v>
      </c>
      <c r="BZ810" s="14">
        <v>0.106689121828626</v>
      </c>
      <c r="CA810" s="14"/>
      <c r="CB810" s="14">
        <v>0.109078130013152</v>
      </c>
      <c r="CC810" s="14">
        <v>0.112965325091406</v>
      </c>
    </row>
    <row r="811" spans="2:81" x14ac:dyDescent="0.3">
      <c r="B811" t="s">
        <v>401</v>
      </c>
      <c r="C811" s="14">
        <v>0.49555225542176701</v>
      </c>
      <c r="D811" s="14">
        <v>0.50428551146409695</v>
      </c>
      <c r="E811" s="14">
        <v>0.48604285467827002</v>
      </c>
      <c r="F811" s="14"/>
      <c r="G811" s="14">
        <v>0.56941845499941701</v>
      </c>
      <c r="H811" s="14">
        <v>0.486887030699311</v>
      </c>
      <c r="I811" s="14">
        <v>0.49281585892831098</v>
      </c>
      <c r="J811" s="14">
        <v>0.44397131099860299</v>
      </c>
      <c r="K811" s="14">
        <v>0.48687726354375799</v>
      </c>
      <c r="L811" s="14">
        <v>0.50328744466794695</v>
      </c>
      <c r="M811" s="14"/>
      <c r="N811" s="14">
        <v>0.51903793589060998</v>
      </c>
      <c r="O811" s="14">
        <v>0.49899187136094503</v>
      </c>
      <c r="P811" s="14">
        <v>0.46918104143869499</v>
      </c>
      <c r="Q811" s="14">
        <v>0.49384553039817802</v>
      </c>
      <c r="R811" s="14"/>
      <c r="S811" s="14">
        <v>0.54400647143323699</v>
      </c>
      <c r="T811" s="14">
        <v>0.42940829013649401</v>
      </c>
      <c r="U811" s="14">
        <v>0.48966026825499598</v>
      </c>
      <c r="V811" s="14">
        <v>0.52616640528330905</v>
      </c>
      <c r="W811" s="14">
        <v>0.54814499734523503</v>
      </c>
      <c r="X811" s="14">
        <v>0.55650983990449698</v>
      </c>
      <c r="Y811" s="14">
        <v>0.55668111215215499</v>
      </c>
      <c r="Z811" s="14">
        <v>0.44695555178287599</v>
      </c>
      <c r="AA811" s="14">
        <v>0.42752263934541901</v>
      </c>
      <c r="AB811" s="14">
        <v>0.54166476762918203</v>
      </c>
      <c r="AC811" s="14">
        <v>0.38874750600553298</v>
      </c>
      <c r="AD811" s="14">
        <v>0.36019406485055699</v>
      </c>
      <c r="AE811" s="14"/>
      <c r="AF811" s="14">
        <v>0.52154256156396295</v>
      </c>
      <c r="AG811" s="14">
        <v>0.438171675396342</v>
      </c>
      <c r="AH811" s="14">
        <v>0.51310791436500902</v>
      </c>
      <c r="AI811" s="14">
        <v>0.428354968386855</v>
      </c>
      <c r="AJ811" s="14">
        <v>0.62226057423314396</v>
      </c>
      <c r="AK811" s="14">
        <v>0.56423035670968702</v>
      </c>
      <c r="AL811" s="14"/>
      <c r="AM811" s="14">
        <v>0.46095087507098598</v>
      </c>
      <c r="AN811" s="14">
        <v>0.45415193996773701</v>
      </c>
      <c r="AO811" s="14">
        <v>0.52499369119821204</v>
      </c>
      <c r="AP811" s="14">
        <v>0.51984655580122296</v>
      </c>
      <c r="AQ811" s="14">
        <v>0.50789746801540603</v>
      </c>
      <c r="AR811" s="14"/>
      <c r="AS811" s="14">
        <v>0.50764513249865195</v>
      </c>
      <c r="AT811" s="14">
        <v>0.48515624713947703</v>
      </c>
      <c r="AU811" s="14"/>
      <c r="AV811" s="14">
        <v>0.45580524647256798</v>
      </c>
      <c r="AW811" s="14">
        <v>0.50475106974781003</v>
      </c>
      <c r="AX811" s="14">
        <v>0.55502817457598597</v>
      </c>
      <c r="AY811" s="14"/>
      <c r="AZ811" s="14">
        <v>0.57922542106446395</v>
      </c>
      <c r="BA811" s="14">
        <v>0.41897027770992801</v>
      </c>
      <c r="BB811" s="14">
        <v>0.43788853042510201</v>
      </c>
      <c r="BC811" s="14"/>
      <c r="BD811" s="14">
        <v>0.52785047420949005</v>
      </c>
      <c r="BE811" s="14">
        <v>0.47403628616371701</v>
      </c>
      <c r="BF811" s="14"/>
      <c r="BG811" s="14">
        <v>0.55190182764822004</v>
      </c>
      <c r="BH811" s="14">
        <v>0.48337904393100101</v>
      </c>
      <c r="BI811" s="14"/>
      <c r="BJ811" s="14">
        <v>0.57437052293180302</v>
      </c>
      <c r="BK811" s="14">
        <v>0.48702208650148898</v>
      </c>
      <c r="BL811" s="14"/>
      <c r="BM811" s="14">
        <v>0.57257570856648199</v>
      </c>
      <c r="BN811" s="14">
        <v>0.48441882907581002</v>
      </c>
      <c r="BO811" s="14"/>
      <c r="BP811" s="14">
        <v>0.47976940788727701</v>
      </c>
      <c r="BQ811" s="14">
        <v>0.498414633026531</v>
      </c>
      <c r="BR811" s="14"/>
      <c r="BS811" s="14">
        <v>0.52631950870870703</v>
      </c>
      <c r="BT811" s="14">
        <v>0.47877384245817201</v>
      </c>
      <c r="BU811" s="14"/>
      <c r="BV811" s="14">
        <v>0.46482157258326601</v>
      </c>
      <c r="BW811" s="14">
        <v>0.54793211357109795</v>
      </c>
      <c r="BX811" s="14"/>
      <c r="BY811" s="14">
        <v>0.49287413101121402</v>
      </c>
      <c r="BZ811" s="14">
        <v>0.495905962360351</v>
      </c>
      <c r="CA811" s="14"/>
      <c r="CB811" s="14">
        <v>0.45511241095834798</v>
      </c>
      <c r="CC811" s="14">
        <v>0.51667897530700102</v>
      </c>
    </row>
    <row r="812" spans="2:81" x14ac:dyDescent="0.3">
      <c r="B812" t="s">
        <v>402</v>
      </c>
      <c r="C812" s="14">
        <v>0.30131382212582403</v>
      </c>
      <c r="D812" s="14">
        <v>0.32145374145798</v>
      </c>
      <c r="E812" s="14">
        <v>0.28223523607017198</v>
      </c>
      <c r="F812" s="14"/>
      <c r="G812" s="14">
        <v>0.23237295751052001</v>
      </c>
      <c r="H812" s="14">
        <v>0.24365173418101699</v>
      </c>
      <c r="I812" s="14">
        <v>0.32051728747026298</v>
      </c>
      <c r="J812" s="14">
        <v>0.35830762742080602</v>
      </c>
      <c r="K812" s="14">
        <v>0.29554327265830299</v>
      </c>
      <c r="L812" s="14">
        <v>0.33600458531141703</v>
      </c>
      <c r="M812" s="14"/>
      <c r="N812" s="14">
        <v>0.25733219219250097</v>
      </c>
      <c r="O812" s="14">
        <v>0.30442900539906798</v>
      </c>
      <c r="P812" s="14">
        <v>0.34524487117130997</v>
      </c>
      <c r="Q812" s="14">
        <v>0.30338961292973299</v>
      </c>
      <c r="R812" s="14"/>
      <c r="S812" s="14">
        <v>0.25909309503523098</v>
      </c>
      <c r="T812" s="14">
        <v>0.32481385370516302</v>
      </c>
      <c r="U812" s="14">
        <v>0.33752723386831401</v>
      </c>
      <c r="V812" s="14">
        <v>0.31521700832903798</v>
      </c>
      <c r="W812" s="14">
        <v>0.27200725233914103</v>
      </c>
      <c r="X812" s="14">
        <v>0.27746140624488802</v>
      </c>
      <c r="Y812" s="14">
        <v>0.216219302390323</v>
      </c>
      <c r="Z812" s="14">
        <v>0.38919667319637502</v>
      </c>
      <c r="AA812" s="14">
        <v>0.28084518527355901</v>
      </c>
      <c r="AB812" s="14">
        <v>0.30378399550002699</v>
      </c>
      <c r="AC812" s="14">
        <v>0.43256785989671298</v>
      </c>
      <c r="AD812" s="14">
        <v>0.36078396535106899</v>
      </c>
      <c r="AE812" s="14"/>
      <c r="AF812" s="14">
        <v>0.19957978678407501</v>
      </c>
      <c r="AG812" s="14">
        <v>0.42016860474310602</v>
      </c>
      <c r="AH812" s="14">
        <v>0.31754487039982598</v>
      </c>
      <c r="AI812" s="14">
        <v>0.45275190731866599</v>
      </c>
      <c r="AJ812" s="14">
        <v>0.184060657767039</v>
      </c>
      <c r="AK812" s="14">
        <v>0.17633563583105699</v>
      </c>
      <c r="AL812" s="14"/>
      <c r="AM812" s="14">
        <v>0.35553058629887102</v>
      </c>
      <c r="AN812" s="14">
        <v>0.32810767614002401</v>
      </c>
      <c r="AO812" s="14">
        <v>0.26134953997298399</v>
      </c>
      <c r="AP812" s="14">
        <v>0.24332264874680801</v>
      </c>
      <c r="AQ812" s="14">
        <v>0.224816117712687</v>
      </c>
      <c r="AR812" s="14"/>
      <c r="AS812" s="14">
        <v>0.29508983687289903</v>
      </c>
      <c r="AT812" s="14">
        <v>0.30798629501781399</v>
      </c>
      <c r="AU812" s="14"/>
      <c r="AV812" s="14">
        <v>0.30847767047073299</v>
      </c>
      <c r="AW812" s="14">
        <v>0.29274466286919798</v>
      </c>
      <c r="AX812" s="14">
        <v>0.30814110156622099</v>
      </c>
      <c r="AY812" s="14"/>
      <c r="AZ812" s="14">
        <v>0.30907973464106803</v>
      </c>
      <c r="BA812" s="14">
        <v>0.195355413029136</v>
      </c>
      <c r="BB812" s="14">
        <v>0.35574351113284203</v>
      </c>
      <c r="BC812" s="14"/>
      <c r="BD812" s="14">
        <v>0.27160123537557401</v>
      </c>
      <c r="BE812" s="14">
        <v>0.322012442345816</v>
      </c>
      <c r="BF812" s="14"/>
      <c r="BG812" s="14">
        <v>0.22264071053276799</v>
      </c>
      <c r="BH812" s="14">
        <v>0.31797697883982901</v>
      </c>
      <c r="BI812" s="14"/>
      <c r="BJ812" s="14">
        <v>0.199338577036064</v>
      </c>
      <c r="BK812" s="14">
        <v>0.31473789135173202</v>
      </c>
      <c r="BL812" s="14"/>
      <c r="BM812" s="14">
        <v>0.20951560627874999</v>
      </c>
      <c r="BN812" s="14">
        <v>0.31229610250352702</v>
      </c>
      <c r="BO812" s="14"/>
      <c r="BP812" s="14">
        <v>0.335582270352068</v>
      </c>
      <c r="BQ812" s="14">
        <v>0.29487954942441802</v>
      </c>
      <c r="BR812" s="14"/>
      <c r="BS812" s="14">
        <v>0.262031154269316</v>
      </c>
      <c r="BT812" s="14">
        <v>0.34125559950718198</v>
      </c>
      <c r="BU812" s="14"/>
      <c r="BV812" s="14">
        <v>0.278352272850594</v>
      </c>
      <c r="BW812" s="14">
        <v>0.25629532134494198</v>
      </c>
      <c r="BX812" s="14"/>
      <c r="BY812" s="14">
        <v>0.30600039686161901</v>
      </c>
      <c r="BZ812" s="14">
        <v>0.29967683665922801</v>
      </c>
      <c r="CA812" s="14"/>
      <c r="CB812" s="14">
        <v>0.34255734063742699</v>
      </c>
      <c r="CC812" s="14">
        <v>0.280023574864466</v>
      </c>
    </row>
    <row r="813" spans="2:81" x14ac:dyDescent="0.3">
      <c r="B813" t="s">
        <v>106</v>
      </c>
      <c r="C813" s="14">
        <v>9.1022928998603495E-2</v>
      </c>
      <c r="D813" s="14">
        <v>7.3293201038829303E-2</v>
      </c>
      <c r="E813" s="14">
        <v>0.108511906725805</v>
      </c>
      <c r="F813" s="14"/>
      <c r="G813" s="14">
        <v>7.6330501648685004E-2</v>
      </c>
      <c r="H813" s="14">
        <v>0.116049101992918</v>
      </c>
      <c r="I813" s="14">
        <v>6.95108822409716E-2</v>
      </c>
      <c r="J813" s="14">
        <v>0.102598089774735</v>
      </c>
      <c r="K813" s="14">
        <v>0.100069107733714</v>
      </c>
      <c r="L813" s="14">
        <v>8.2560577458347301E-2</v>
      </c>
      <c r="M813" s="14"/>
      <c r="N813" s="14">
        <v>9.4121798349733998E-2</v>
      </c>
      <c r="O813" s="14">
        <v>0.10218178318629099</v>
      </c>
      <c r="P813" s="14">
        <v>7.4259670423555801E-2</v>
      </c>
      <c r="Q813" s="14">
        <v>9.2278950125337905E-2</v>
      </c>
      <c r="R813" s="14"/>
      <c r="S813" s="14">
        <v>3.2644536609099002E-2</v>
      </c>
      <c r="T813" s="14">
        <v>0.127301770791205</v>
      </c>
      <c r="U813" s="14">
        <v>8.6883258552544099E-2</v>
      </c>
      <c r="V813" s="14">
        <v>5.5053027276746699E-2</v>
      </c>
      <c r="W813" s="14">
        <v>6.9857438285133799E-2</v>
      </c>
      <c r="X813" s="14">
        <v>7.9260082473245799E-2</v>
      </c>
      <c r="Y813" s="14">
        <v>0.155438111200326</v>
      </c>
      <c r="Z813" s="14">
        <v>9.5712996657487795E-2</v>
      </c>
      <c r="AA813" s="14">
        <v>0.134149738048678</v>
      </c>
      <c r="AB813" s="14">
        <v>5.3803186475904402E-2</v>
      </c>
      <c r="AC813" s="14">
        <v>3.5037316313540699E-2</v>
      </c>
      <c r="AD813" s="14">
        <v>0.27902196979837401</v>
      </c>
      <c r="AE813" s="14"/>
      <c r="AF813" s="14">
        <v>7.3000246683983194E-2</v>
      </c>
      <c r="AG813" s="14">
        <v>6.2844583963633599E-2</v>
      </c>
      <c r="AH813" s="14">
        <v>6.1742145755332899E-2</v>
      </c>
      <c r="AI813" s="14">
        <v>6.14089901524165E-2</v>
      </c>
      <c r="AJ813" s="14">
        <v>6.7920177877119806E-2</v>
      </c>
      <c r="AK813" s="14">
        <v>0.20100002794799701</v>
      </c>
      <c r="AL813" s="14"/>
      <c r="AM813" s="14">
        <v>9.3468383687681802E-2</v>
      </c>
      <c r="AN813" s="14">
        <v>9.3575550136655902E-2</v>
      </c>
      <c r="AO813" s="14">
        <v>0.102432068620485</v>
      </c>
      <c r="AP813" s="14">
        <v>9.1392766701810693E-2</v>
      </c>
      <c r="AQ813" s="14">
        <v>0</v>
      </c>
      <c r="AR813" s="14"/>
      <c r="AS813" s="14">
        <v>6.9746227097933197E-2</v>
      </c>
      <c r="AT813" s="14">
        <v>0.10536945171002</v>
      </c>
      <c r="AU813" s="14"/>
      <c r="AV813" s="14">
        <v>6.5874886774979796E-2</v>
      </c>
      <c r="AW813" s="14">
        <v>6.2070342377269702E-2</v>
      </c>
      <c r="AX813" s="14">
        <v>6.6148585484308298E-2</v>
      </c>
      <c r="AY813" s="14"/>
      <c r="AZ813" s="14">
        <v>1.9740145906458301E-2</v>
      </c>
      <c r="BA813" s="14">
        <v>4.2983171065494E-2</v>
      </c>
      <c r="BB813" s="14">
        <v>9.4158499833002202E-2</v>
      </c>
      <c r="BC813" s="14"/>
      <c r="BD813" s="14">
        <v>7.1112157592207306E-2</v>
      </c>
      <c r="BE813" s="14">
        <v>0.103002843013405</v>
      </c>
      <c r="BF813" s="14"/>
      <c r="BG813" s="14">
        <v>6.6817304196090693E-2</v>
      </c>
      <c r="BH813" s="14">
        <v>9.5034312026723397E-2</v>
      </c>
      <c r="BI813" s="14"/>
      <c r="BJ813" s="14">
        <v>6.6484020676889993E-2</v>
      </c>
      <c r="BK813" s="14">
        <v>9.3130088009420298E-2</v>
      </c>
      <c r="BL813" s="14"/>
      <c r="BM813" s="14">
        <v>7.24840161040608E-2</v>
      </c>
      <c r="BN813" s="14">
        <v>9.3134603384927295E-2</v>
      </c>
      <c r="BO813" s="14"/>
      <c r="BP813" s="14">
        <v>7.1914699589770703E-2</v>
      </c>
      <c r="BQ813" s="14">
        <v>9.65074734387487E-2</v>
      </c>
      <c r="BR813" s="14"/>
      <c r="BS813" s="14">
        <v>5.8526857575305E-2</v>
      </c>
      <c r="BT813" s="14">
        <v>8.2239797299732104E-2</v>
      </c>
      <c r="BU813" s="14"/>
      <c r="BV813" s="14">
        <v>0.126253506016161</v>
      </c>
      <c r="BW813" s="14">
        <v>3.4725257332647301E-2</v>
      </c>
      <c r="BX813" s="14"/>
      <c r="BY813" s="14">
        <v>2.8592032791649201E-2</v>
      </c>
      <c r="BZ813" s="14">
        <v>9.77280791517951E-2</v>
      </c>
      <c r="CA813" s="14"/>
      <c r="CB813" s="14">
        <v>9.3252118391072406E-2</v>
      </c>
      <c r="CC813" s="14">
        <v>9.0332124737126804E-2</v>
      </c>
    </row>
    <row r="814" spans="2:81" x14ac:dyDescent="0.3">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c r="AQ814" s="14"/>
      <c r="AR814" s="14"/>
      <c r="AS814" s="14"/>
      <c r="AT814" s="14"/>
      <c r="AU814" s="14"/>
      <c r="AV814" s="14"/>
      <c r="AW814" s="14"/>
      <c r="AX814" s="14"/>
      <c r="AY814" s="14"/>
      <c r="AZ814" s="14"/>
      <c r="BA814" s="14"/>
      <c r="BB814" s="14"/>
      <c r="BC814" s="14"/>
      <c r="BD814" s="14"/>
      <c r="BE814" s="14"/>
      <c r="BF814" s="14"/>
      <c r="BG814" s="14"/>
      <c r="BH814" s="14"/>
      <c r="BI814" s="14"/>
      <c r="BJ814" s="14"/>
      <c r="BK814" s="14"/>
      <c r="BL814" s="14"/>
      <c r="BM814" s="14"/>
      <c r="BN814" s="14"/>
      <c r="BO814" s="14"/>
      <c r="BP814" s="14"/>
      <c r="BQ814" s="14"/>
      <c r="BR814" s="14"/>
      <c r="BS814" s="14"/>
      <c r="BT814" s="14"/>
      <c r="BU814" s="14"/>
      <c r="BV814" s="14"/>
      <c r="BW814" s="14"/>
      <c r="BX814" s="14"/>
      <c r="BY814" s="14"/>
      <c r="BZ814" s="14"/>
      <c r="CA814" s="14"/>
      <c r="CB814" s="14"/>
      <c r="CC814" s="14"/>
    </row>
    <row r="815" spans="2:81" x14ac:dyDescent="0.3">
      <c r="B815" s="6" t="s">
        <v>412</v>
      </c>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c r="AR815" s="14"/>
      <c r="AS815" s="14"/>
      <c r="AT815" s="14"/>
      <c r="AU815" s="14"/>
      <c r="AV815" s="14"/>
      <c r="AW815" s="14"/>
      <c r="AX815" s="14"/>
      <c r="AY815" s="14"/>
      <c r="AZ815" s="14"/>
      <c r="BA815" s="14"/>
      <c r="BB815" s="14"/>
      <c r="BC815" s="14"/>
      <c r="BD815" s="14"/>
      <c r="BE815" s="14"/>
      <c r="BF815" s="14"/>
      <c r="BG815" s="14"/>
      <c r="BH815" s="14"/>
      <c r="BI815" s="14"/>
      <c r="BJ815" s="14"/>
      <c r="BK815" s="14"/>
      <c r="BL815" s="14"/>
      <c r="BM815" s="14"/>
      <c r="BN815" s="14"/>
      <c r="BO815" s="14"/>
      <c r="BP815" s="14"/>
      <c r="BQ815" s="14"/>
      <c r="BR815" s="14"/>
      <c r="BS815" s="14"/>
      <c r="BT815" s="14"/>
      <c r="BU815" s="14"/>
      <c r="BV815" s="14"/>
      <c r="BW815" s="14"/>
      <c r="BX815" s="14"/>
      <c r="BY815" s="14"/>
      <c r="BZ815" s="14"/>
      <c r="CA815" s="14"/>
      <c r="CB815" s="14"/>
      <c r="CC815" s="14"/>
    </row>
    <row r="816" spans="2:81" x14ac:dyDescent="0.3">
      <c r="B816" s="24" t="s">
        <v>97</v>
      </c>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c r="AQ816" s="14"/>
      <c r="AR816" s="14"/>
      <c r="AS816" s="14"/>
      <c r="AT816" s="14"/>
      <c r="AU816" s="14"/>
      <c r="AV816" s="14"/>
      <c r="AW816" s="14"/>
      <c r="AX816" s="14"/>
      <c r="AY816" s="14"/>
      <c r="AZ816" s="14"/>
      <c r="BA816" s="14"/>
      <c r="BB816" s="14"/>
      <c r="BC816" s="14"/>
      <c r="BD816" s="14"/>
      <c r="BE816" s="14"/>
      <c r="BF816" s="14"/>
      <c r="BG816" s="14"/>
      <c r="BH816" s="14"/>
      <c r="BI816" s="14"/>
      <c r="BJ816" s="14"/>
      <c r="BK816" s="14"/>
      <c r="BL816" s="14"/>
      <c r="BM816" s="14"/>
      <c r="BN816" s="14"/>
      <c r="BO816" s="14"/>
      <c r="BP816" s="14"/>
      <c r="BQ816" s="14"/>
      <c r="BR816" s="14"/>
      <c r="BS816" s="14"/>
      <c r="BT816" s="14"/>
      <c r="BU816" s="14"/>
      <c r="BV816" s="14"/>
      <c r="BW816" s="14"/>
      <c r="BX816" s="14"/>
      <c r="BY816" s="14"/>
      <c r="BZ816" s="14"/>
      <c r="CA816" s="14"/>
      <c r="CB816" s="14"/>
      <c r="CC816" s="14"/>
    </row>
    <row r="817" spans="2:81" x14ac:dyDescent="0.3">
      <c r="B817" t="s">
        <v>400</v>
      </c>
      <c r="C817" s="14">
        <v>0.12882090651576</v>
      </c>
      <c r="D817" s="14">
        <v>0.136232492637096</v>
      </c>
      <c r="E817" s="14">
        <v>0.12183481231431301</v>
      </c>
      <c r="F817" s="14"/>
      <c r="G817" s="14">
        <v>9.4041634509612906E-2</v>
      </c>
      <c r="H817" s="14">
        <v>0.16959731748220799</v>
      </c>
      <c r="I817" s="14">
        <v>0.13771351432183601</v>
      </c>
      <c r="J817" s="14">
        <v>0.103989936518651</v>
      </c>
      <c r="K817" s="14">
        <v>0.131156206749659</v>
      </c>
      <c r="L817" s="14">
        <v>0.13040320691714899</v>
      </c>
      <c r="M817" s="14"/>
      <c r="N817" s="14">
        <v>0.16924844626642499</v>
      </c>
      <c r="O817" s="14">
        <v>9.5274090912675705E-2</v>
      </c>
      <c r="P817" s="14">
        <v>0.138548937110996</v>
      </c>
      <c r="Q817" s="14">
        <v>0.109862892070043</v>
      </c>
      <c r="R817" s="14"/>
      <c r="S817" s="14">
        <v>0.139425029063178</v>
      </c>
      <c r="T817" s="14">
        <v>0.121227989565037</v>
      </c>
      <c r="U817" s="14">
        <v>0.13378905395464799</v>
      </c>
      <c r="V817" s="14">
        <v>0.117400879489481</v>
      </c>
      <c r="W817" s="14">
        <v>0.107625470112681</v>
      </c>
      <c r="X817" s="14">
        <v>0.10805243678731299</v>
      </c>
      <c r="Y817" s="14">
        <v>0.16670867204897799</v>
      </c>
      <c r="Z817" s="14">
        <v>0.131261417896159</v>
      </c>
      <c r="AA817" s="14">
        <v>0.150043662154247</v>
      </c>
      <c r="AB817" s="14">
        <v>0.13378730460396299</v>
      </c>
      <c r="AC817" s="14">
        <v>0.10890040028338099</v>
      </c>
      <c r="AD817" s="14">
        <v>8.0631408706122704E-2</v>
      </c>
      <c r="AE817" s="14"/>
      <c r="AF817" s="14">
        <v>0.182760613124652</v>
      </c>
      <c r="AG817" s="14">
        <v>0.105289595662878</v>
      </c>
      <c r="AH817" s="14">
        <v>0.1203041870228</v>
      </c>
      <c r="AI817" s="14">
        <v>8.7817028580787396E-2</v>
      </c>
      <c r="AJ817" s="14">
        <v>0.175857455688329</v>
      </c>
      <c r="AK817" s="14">
        <v>8.2673821604671904E-2</v>
      </c>
      <c r="AL817" s="14"/>
      <c r="AM817" s="14">
        <v>0.106258072896668</v>
      </c>
      <c r="AN817" s="14">
        <v>0.115859320962215</v>
      </c>
      <c r="AO817" s="14">
        <v>0.130311753954309</v>
      </c>
      <c r="AP817" s="14">
        <v>0.190287524546775</v>
      </c>
      <c r="AQ817" s="14">
        <v>0.26598016322197199</v>
      </c>
      <c r="AR817" s="14"/>
      <c r="AS817" s="14">
        <v>0.15702432089518101</v>
      </c>
      <c r="AT817" s="14">
        <v>0.11211080518373299</v>
      </c>
      <c r="AU817" s="14"/>
      <c r="AV817" s="14">
        <v>0.16119436186723199</v>
      </c>
      <c r="AW817" s="14">
        <v>0.152657065240628</v>
      </c>
      <c r="AX817" s="14">
        <v>0.12780642434640299</v>
      </c>
      <c r="AY817" s="14"/>
      <c r="AZ817" s="14">
        <v>0.14833975945900299</v>
      </c>
      <c r="BA817" s="14">
        <v>0.211574816755357</v>
      </c>
      <c r="BB817" s="14">
        <v>0.13678469546487401</v>
      </c>
      <c r="BC817" s="14"/>
      <c r="BD817" s="14">
        <v>0.13296367511392701</v>
      </c>
      <c r="BE817" s="14">
        <v>0.126473077322593</v>
      </c>
      <c r="BF817" s="14"/>
      <c r="BG817" s="14">
        <v>0.12873717164986101</v>
      </c>
      <c r="BH817" s="14">
        <v>0.12943780381481201</v>
      </c>
      <c r="BI817" s="14"/>
      <c r="BJ817" s="14">
        <v>0.12142254844561599</v>
      </c>
      <c r="BK817" s="14">
        <v>0.12922705112528099</v>
      </c>
      <c r="BL817" s="14"/>
      <c r="BM817" s="14">
        <v>0.132962818264062</v>
      </c>
      <c r="BN817" s="14">
        <v>0.129051683611492</v>
      </c>
      <c r="BO817" s="14"/>
      <c r="BP817" s="14">
        <v>0.14403340481014701</v>
      </c>
      <c r="BQ817" s="14">
        <v>0.12620154239911399</v>
      </c>
      <c r="BR817" s="14"/>
      <c r="BS817" s="14">
        <v>0.175012763729785</v>
      </c>
      <c r="BT817" s="14">
        <v>0.122619598922122</v>
      </c>
      <c r="BU817" s="14"/>
      <c r="BV817" s="14">
        <v>0.137019586976033</v>
      </c>
      <c r="BW817" s="14">
        <v>0.18836494379272101</v>
      </c>
      <c r="BX817" s="14"/>
      <c r="BY817" s="14">
        <v>0.118708587973756</v>
      </c>
      <c r="BZ817" s="14">
        <v>0.13125119004623001</v>
      </c>
      <c r="CA817" s="14"/>
      <c r="CB817" s="14">
        <v>0.15379739826123601</v>
      </c>
      <c r="CC817" s="14">
        <v>0.11704588716701</v>
      </c>
    </row>
    <row r="818" spans="2:81" x14ac:dyDescent="0.3">
      <c r="B818" t="s">
        <v>401</v>
      </c>
      <c r="C818" s="14">
        <v>0.53641628990475598</v>
      </c>
      <c r="D818" s="14">
        <v>0.51920693031619802</v>
      </c>
      <c r="E818" s="14">
        <v>0.55231750581883599</v>
      </c>
      <c r="F818" s="14"/>
      <c r="G818" s="14">
        <v>0.61920030187349095</v>
      </c>
      <c r="H818" s="14">
        <v>0.47021032440188099</v>
      </c>
      <c r="I818" s="14">
        <v>0.57940732914762005</v>
      </c>
      <c r="J818" s="14">
        <v>0.49439834934344801</v>
      </c>
      <c r="K818" s="14">
        <v>0.50520078405480295</v>
      </c>
      <c r="L818" s="14">
        <v>0.55497442430177202</v>
      </c>
      <c r="M818" s="14"/>
      <c r="N818" s="14">
        <v>0.53604238497745405</v>
      </c>
      <c r="O818" s="14">
        <v>0.53153154122005897</v>
      </c>
      <c r="P818" s="14">
        <v>0.54207303950469599</v>
      </c>
      <c r="Q818" s="14">
        <v>0.54155037041796705</v>
      </c>
      <c r="R818" s="14"/>
      <c r="S818" s="14">
        <v>0.62397366764179396</v>
      </c>
      <c r="T818" s="14">
        <v>0.47188786730785998</v>
      </c>
      <c r="U818" s="14">
        <v>0.54358539243200399</v>
      </c>
      <c r="V818" s="14">
        <v>0.51978564632715596</v>
      </c>
      <c r="W818" s="14">
        <v>0.62965800676211903</v>
      </c>
      <c r="X818" s="14">
        <v>0.58053836928604496</v>
      </c>
      <c r="Y818" s="14">
        <v>0.47968235233851603</v>
      </c>
      <c r="Z818" s="14">
        <v>0.52376541804279797</v>
      </c>
      <c r="AA818" s="14">
        <v>0.46653624848748498</v>
      </c>
      <c r="AB818" s="14">
        <v>0.57026491293022996</v>
      </c>
      <c r="AC818" s="14">
        <v>0.59005307932385198</v>
      </c>
      <c r="AD818" s="14">
        <v>0.32040876449333</v>
      </c>
      <c r="AE818" s="14"/>
      <c r="AF818" s="14">
        <v>0.58493069552625299</v>
      </c>
      <c r="AG818" s="14">
        <v>0.51416665485507096</v>
      </c>
      <c r="AH818" s="14">
        <v>0.61148773972954795</v>
      </c>
      <c r="AI818" s="14">
        <v>0.44020935134759198</v>
      </c>
      <c r="AJ818" s="14">
        <v>0.61586651642629298</v>
      </c>
      <c r="AK818" s="14">
        <v>0.54077073160589995</v>
      </c>
      <c r="AL818" s="14"/>
      <c r="AM818" s="14">
        <v>0.51208880495848796</v>
      </c>
      <c r="AN818" s="14">
        <v>0.56532559971765295</v>
      </c>
      <c r="AO818" s="14">
        <v>0.54914167411270598</v>
      </c>
      <c r="AP818" s="14">
        <v>0.51939572484221097</v>
      </c>
      <c r="AQ818" s="14">
        <v>0.58803060438199195</v>
      </c>
      <c r="AR818" s="14"/>
      <c r="AS818" s="14">
        <v>0.53655888036435595</v>
      </c>
      <c r="AT818" s="14">
        <v>0.53546111156977005</v>
      </c>
      <c r="AU818" s="14"/>
      <c r="AV818" s="14">
        <v>0.51677577708467304</v>
      </c>
      <c r="AW818" s="14">
        <v>0.57375056668859203</v>
      </c>
      <c r="AX818" s="14">
        <v>0.56350348030182595</v>
      </c>
      <c r="AY818" s="14"/>
      <c r="AZ818" s="14">
        <v>0.55666481121949196</v>
      </c>
      <c r="BA818" s="14">
        <v>0.57433752217307499</v>
      </c>
      <c r="BB818" s="14">
        <v>0.51230723450553906</v>
      </c>
      <c r="BC818" s="14"/>
      <c r="BD818" s="14">
        <v>0.58140954301324199</v>
      </c>
      <c r="BE818" s="14">
        <v>0.50659087280195603</v>
      </c>
      <c r="BF818" s="14"/>
      <c r="BG818" s="14">
        <v>0.59983667700562004</v>
      </c>
      <c r="BH818" s="14">
        <v>0.52306227136871797</v>
      </c>
      <c r="BI818" s="14"/>
      <c r="BJ818" s="14">
        <v>0.63343268997723001</v>
      </c>
      <c r="BK818" s="14">
        <v>0.52782757539220104</v>
      </c>
      <c r="BL818" s="14"/>
      <c r="BM818" s="14">
        <v>0.659164055626275</v>
      </c>
      <c r="BN818" s="14">
        <v>0.52403878391321401</v>
      </c>
      <c r="BO818" s="14"/>
      <c r="BP818" s="14">
        <v>0.53827799870262505</v>
      </c>
      <c r="BQ818" s="14">
        <v>0.53046477377318901</v>
      </c>
      <c r="BR818" s="14"/>
      <c r="BS818" s="14">
        <v>0.56564900570489796</v>
      </c>
      <c r="BT818" s="14">
        <v>0.51851211173195899</v>
      </c>
      <c r="BU818" s="14"/>
      <c r="BV818" s="14">
        <v>0.51462748899441202</v>
      </c>
      <c r="BW818" s="14">
        <v>0.58357981687706995</v>
      </c>
      <c r="BX818" s="14"/>
      <c r="BY818" s="14">
        <v>0.59113128724984598</v>
      </c>
      <c r="BZ818" s="14">
        <v>0.53094277594615302</v>
      </c>
      <c r="CA818" s="14"/>
      <c r="CB818" s="14">
        <v>0.51309462686680396</v>
      </c>
      <c r="CC818" s="14">
        <v>0.54472656749159098</v>
      </c>
    </row>
    <row r="819" spans="2:81" x14ac:dyDescent="0.3">
      <c r="B819" t="s">
        <v>402</v>
      </c>
      <c r="C819" s="14">
        <v>0.253320348848313</v>
      </c>
      <c r="D819" s="14">
        <v>0.266409961436881</v>
      </c>
      <c r="E819" s="14">
        <v>0.241032441961058</v>
      </c>
      <c r="F819" s="14"/>
      <c r="G819" s="14">
        <v>0.229977245199423</v>
      </c>
      <c r="H819" s="14">
        <v>0.25367949836608</v>
      </c>
      <c r="I819" s="14">
        <v>0.22365335243680201</v>
      </c>
      <c r="J819" s="14">
        <v>0.28702970126043198</v>
      </c>
      <c r="K819" s="14">
        <v>0.24592681396996499</v>
      </c>
      <c r="L819" s="14">
        <v>0.27035443955625299</v>
      </c>
      <c r="M819" s="14"/>
      <c r="N819" s="14">
        <v>0.21882743803726501</v>
      </c>
      <c r="O819" s="14">
        <v>0.28050459712814002</v>
      </c>
      <c r="P819" s="14">
        <v>0.23827519609671699</v>
      </c>
      <c r="Q819" s="14">
        <v>0.271222718442657</v>
      </c>
      <c r="R819" s="14"/>
      <c r="S819" s="14">
        <v>0.20477126666953299</v>
      </c>
      <c r="T819" s="14">
        <v>0.27904255709456999</v>
      </c>
      <c r="U819" s="14">
        <v>0.247818191986338</v>
      </c>
      <c r="V819" s="14">
        <v>0.31711475272561701</v>
      </c>
      <c r="W819" s="14">
        <v>0.20800900657971599</v>
      </c>
      <c r="X819" s="14">
        <v>0.23985937015216299</v>
      </c>
      <c r="Y819" s="14">
        <v>0.245185524501949</v>
      </c>
      <c r="Z819" s="14">
        <v>0.247941856578031</v>
      </c>
      <c r="AA819" s="14">
        <v>0.248939452175369</v>
      </c>
      <c r="AB819" s="14">
        <v>0.26360068773840201</v>
      </c>
      <c r="AC819" s="14">
        <v>0.24917795290567299</v>
      </c>
      <c r="AD819" s="14">
        <v>0.35940101379029799</v>
      </c>
      <c r="AE819" s="14"/>
      <c r="AF819" s="14">
        <v>0.162523078733362</v>
      </c>
      <c r="AG819" s="14">
        <v>0.31292733872008299</v>
      </c>
      <c r="AH819" s="14">
        <v>0.21586456485306699</v>
      </c>
      <c r="AI819" s="14">
        <v>0.393608947517399</v>
      </c>
      <c r="AJ819" s="14">
        <v>0.12733008282844299</v>
      </c>
      <c r="AK819" s="14">
        <v>0.252403543040431</v>
      </c>
      <c r="AL819" s="14"/>
      <c r="AM819" s="14">
        <v>0.31444596274159498</v>
      </c>
      <c r="AN819" s="14">
        <v>0.23208033002982001</v>
      </c>
      <c r="AO819" s="14">
        <v>0.20310548465435599</v>
      </c>
      <c r="AP819" s="14">
        <v>0.23344889243971301</v>
      </c>
      <c r="AQ819" s="14">
        <v>0.14598923239603601</v>
      </c>
      <c r="AR819" s="14"/>
      <c r="AS819" s="14">
        <v>0.24844589257838301</v>
      </c>
      <c r="AT819" s="14">
        <v>0.25691546635061502</v>
      </c>
      <c r="AU819" s="14"/>
      <c r="AV819" s="14">
        <v>0.257273571275908</v>
      </c>
      <c r="AW819" s="14">
        <v>0.238740980308425</v>
      </c>
      <c r="AX819" s="14">
        <v>0.25133424925477199</v>
      </c>
      <c r="AY819" s="14"/>
      <c r="AZ819" s="14">
        <v>0.25624607954575701</v>
      </c>
      <c r="BA819" s="14">
        <v>0.19636493353621301</v>
      </c>
      <c r="BB819" s="14">
        <v>0.25578421567172299</v>
      </c>
      <c r="BC819" s="14"/>
      <c r="BD819" s="14">
        <v>0.22655510180548899</v>
      </c>
      <c r="BE819" s="14">
        <v>0.27190873820837602</v>
      </c>
      <c r="BF819" s="14"/>
      <c r="BG819" s="14">
        <v>0.22586312110211501</v>
      </c>
      <c r="BH819" s="14">
        <v>0.25982668992547903</v>
      </c>
      <c r="BI819" s="14"/>
      <c r="BJ819" s="14">
        <v>0.234821747347015</v>
      </c>
      <c r="BK819" s="14">
        <v>0.257544601786524</v>
      </c>
      <c r="BL819" s="14"/>
      <c r="BM819" s="14">
        <v>0.15529217006784099</v>
      </c>
      <c r="BN819" s="14">
        <v>0.26242064269404602</v>
      </c>
      <c r="BO819" s="14"/>
      <c r="BP819" s="14">
        <v>0.24252940510354301</v>
      </c>
      <c r="BQ819" s="14">
        <v>0.25989693661989999</v>
      </c>
      <c r="BR819" s="14"/>
      <c r="BS819" s="14">
        <v>0.20518436362324299</v>
      </c>
      <c r="BT819" s="14">
        <v>0.28723967854405802</v>
      </c>
      <c r="BU819" s="14"/>
      <c r="BV819" s="14">
        <v>0.23477987204446199</v>
      </c>
      <c r="BW819" s="14">
        <v>0.19478342873813301</v>
      </c>
      <c r="BX819" s="14"/>
      <c r="BY819" s="14">
        <v>0.231583061439881</v>
      </c>
      <c r="BZ819" s="14">
        <v>0.25409943096353899</v>
      </c>
      <c r="CA819" s="14"/>
      <c r="CB819" s="14">
        <v>0.24644947227237601</v>
      </c>
      <c r="CC819" s="14">
        <v>0.259215344034392</v>
      </c>
    </row>
    <row r="820" spans="2:81" x14ac:dyDescent="0.3">
      <c r="B820" t="s">
        <v>106</v>
      </c>
      <c r="C820" s="14">
        <v>8.1442454731170497E-2</v>
      </c>
      <c r="D820" s="14">
        <v>7.8150615609825794E-2</v>
      </c>
      <c r="E820" s="14">
        <v>8.4815239905793594E-2</v>
      </c>
      <c r="F820" s="14"/>
      <c r="G820" s="14">
        <v>5.6780818417473997E-2</v>
      </c>
      <c r="H820" s="14">
        <v>0.10651285974983001</v>
      </c>
      <c r="I820" s="14">
        <v>5.9225804093741299E-2</v>
      </c>
      <c r="J820" s="14">
        <v>0.114582012877469</v>
      </c>
      <c r="K820" s="14">
        <v>0.117716195225573</v>
      </c>
      <c r="L820" s="14">
        <v>4.4267929224826301E-2</v>
      </c>
      <c r="M820" s="14"/>
      <c r="N820" s="14">
        <v>7.5881730718855803E-2</v>
      </c>
      <c r="O820" s="14">
        <v>9.2689770739125293E-2</v>
      </c>
      <c r="P820" s="14">
        <v>8.1102827287590107E-2</v>
      </c>
      <c r="Q820" s="14">
        <v>7.7364019069333406E-2</v>
      </c>
      <c r="R820" s="14"/>
      <c r="S820" s="14">
        <v>3.1830036625494898E-2</v>
      </c>
      <c r="T820" s="14">
        <v>0.12784158603253301</v>
      </c>
      <c r="U820" s="14">
        <v>7.4807361627009503E-2</v>
      </c>
      <c r="V820" s="14">
        <v>4.5698721457745901E-2</v>
      </c>
      <c r="W820" s="14">
        <v>5.4707516545483802E-2</v>
      </c>
      <c r="X820" s="14">
        <v>7.1549823774478702E-2</v>
      </c>
      <c r="Y820" s="14">
        <v>0.108423451110556</v>
      </c>
      <c r="Z820" s="14">
        <v>9.7031307483012294E-2</v>
      </c>
      <c r="AA820" s="14">
        <v>0.13448063718289799</v>
      </c>
      <c r="AB820" s="14">
        <v>3.2347094727405303E-2</v>
      </c>
      <c r="AC820" s="14">
        <v>5.1868567487094903E-2</v>
      </c>
      <c r="AD820" s="14">
        <v>0.23955881301025</v>
      </c>
      <c r="AE820" s="14"/>
      <c r="AF820" s="14">
        <v>6.97856126157336E-2</v>
      </c>
      <c r="AG820" s="14">
        <v>6.7616410761966894E-2</v>
      </c>
      <c r="AH820" s="14">
        <v>5.2343508394585403E-2</v>
      </c>
      <c r="AI820" s="14">
        <v>7.8364672554221096E-2</v>
      </c>
      <c r="AJ820" s="14">
        <v>8.0945945056935101E-2</v>
      </c>
      <c r="AK820" s="14">
        <v>0.124151903748997</v>
      </c>
      <c r="AL820" s="14"/>
      <c r="AM820" s="14">
        <v>6.7207159403249103E-2</v>
      </c>
      <c r="AN820" s="14">
        <v>8.6734749290311594E-2</v>
      </c>
      <c r="AO820" s="14">
        <v>0.11744108727862899</v>
      </c>
      <c r="AP820" s="14">
        <v>5.6867858171300897E-2</v>
      </c>
      <c r="AQ820" s="14">
        <v>0</v>
      </c>
      <c r="AR820" s="14"/>
      <c r="AS820" s="14">
        <v>5.7970906162080699E-2</v>
      </c>
      <c r="AT820" s="14">
        <v>9.5512616895881294E-2</v>
      </c>
      <c r="AU820" s="14"/>
      <c r="AV820" s="14">
        <v>6.4756289772186407E-2</v>
      </c>
      <c r="AW820" s="14">
        <v>3.4851387762353997E-2</v>
      </c>
      <c r="AX820" s="14">
        <v>5.7355846096999598E-2</v>
      </c>
      <c r="AY820" s="14"/>
      <c r="AZ820" s="14">
        <v>3.8749349775747503E-2</v>
      </c>
      <c r="BA820" s="14">
        <v>1.77227275353549E-2</v>
      </c>
      <c r="BB820" s="14">
        <v>9.5123854357864496E-2</v>
      </c>
      <c r="BC820" s="14"/>
      <c r="BD820" s="14">
        <v>5.9071680067341002E-2</v>
      </c>
      <c r="BE820" s="14">
        <v>9.5027311667074801E-2</v>
      </c>
      <c r="BF820" s="14"/>
      <c r="BG820" s="14">
        <v>4.55630302424044E-2</v>
      </c>
      <c r="BH820" s="14">
        <v>8.7673234890991006E-2</v>
      </c>
      <c r="BI820" s="14"/>
      <c r="BJ820" s="14">
        <v>1.03230142301384E-2</v>
      </c>
      <c r="BK820" s="14">
        <v>8.5400771695994304E-2</v>
      </c>
      <c r="BL820" s="14"/>
      <c r="BM820" s="14">
        <v>5.2580956041821399E-2</v>
      </c>
      <c r="BN820" s="14">
        <v>8.4488889781248105E-2</v>
      </c>
      <c r="BO820" s="14"/>
      <c r="BP820" s="14">
        <v>7.5159191383685195E-2</v>
      </c>
      <c r="BQ820" s="14">
        <v>8.3436747207796494E-2</v>
      </c>
      <c r="BR820" s="14"/>
      <c r="BS820" s="14">
        <v>5.4153866942073803E-2</v>
      </c>
      <c r="BT820" s="14">
        <v>7.1628610801860795E-2</v>
      </c>
      <c r="BU820" s="14"/>
      <c r="BV820" s="14">
        <v>0.113573051985093</v>
      </c>
      <c r="BW820" s="14">
        <v>3.3271810592076102E-2</v>
      </c>
      <c r="BX820" s="14"/>
      <c r="BY820" s="14">
        <v>5.85770633365158E-2</v>
      </c>
      <c r="BZ820" s="14">
        <v>8.3706603044078398E-2</v>
      </c>
      <c r="CA820" s="14"/>
      <c r="CB820" s="14">
        <v>8.6658502599583895E-2</v>
      </c>
      <c r="CC820" s="14">
        <v>7.9012201307006993E-2</v>
      </c>
    </row>
    <row r="821" spans="2:81" x14ac:dyDescent="0.3">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c r="AQ821" s="14"/>
      <c r="AR821" s="14"/>
      <c r="AS821" s="14"/>
      <c r="AT821" s="14"/>
      <c r="AU821" s="14"/>
      <c r="AV821" s="14"/>
      <c r="AW821" s="14"/>
      <c r="AX821" s="14"/>
      <c r="AY821" s="14"/>
      <c r="AZ821" s="14"/>
      <c r="BA821" s="14"/>
      <c r="BB821" s="14"/>
      <c r="BC821" s="14"/>
      <c r="BD821" s="14"/>
      <c r="BE821" s="14"/>
      <c r="BF821" s="14"/>
      <c r="BG821" s="14"/>
      <c r="BH821" s="14"/>
      <c r="BI821" s="14"/>
      <c r="BJ821" s="14"/>
      <c r="BK821" s="14"/>
      <c r="BL821" s="14"/>
      <c r="BM821" s="14"/>
      <c r="BN821" s="14"/>
      <c r="BO821" s="14"/>
      <c r="BP821" s="14"/>
      <c r="BQ821" s="14"/>
      <c r="BR821" s="14"/>
      <c r="BS821" s="14"/>
      <c r="BT821" s="14"/>
      <c r="BU821" s="14"/>
      <c r="BV821" s="14"/>
      <c r="BW821" s="14"/>
      <c r="BX821" s="14"/>
      <c r="BY821" s="14"/>
      <c r="BZ821" s="14"/>
      <c r="CA821" s="14"/>
      <c r="CB821" s="14"/>
      <c r="CC821" s="14"/>
    </row>
    <row r="822" spans="2:81" x14ac:dyDescent="0.3">
      <c r="B822" s="6" t="s">
        <v>413</v>
      </c>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c r="AQ822" s="14"/>
      <c r="AR822" s="14"/>
      <c r="AS822" s="14"/>
      <c r="AT822" s="14"/>
      <c r="AU822" s="14"/>
      <c r="AV822" s="14"/>
      <c r="AW822" s="14"/>
      <c r="AX822" s="14"/>
      <c r="AY822" s="14"/>
      <c r="AZ822" s="14"/>
      <c r="BA822" s="14"/>
      <c r="BB822" s="14"/>
      <c r="BC822" s="14"/>
      <c r="BD822" s="14"/>
      <c r="BE822" s="14"/>
      <c r="BF822" s="14"/>
      <c r="BG822" s="14"/>
      <c r="BH822" s="14"/>
      <c r="BI822" s="14"/>
      <c r="BJ822" s="14"/>
      <c r="BK822" s="14"/>
      <c r="BL822" s="14"/>
      <c r="BM822" s="14"/>
      <c r="BN822" s="14"/>
      <c r="BO822" s="14"/>
      <c r="BP822" s="14"/>
      <c r="BQ822" s="14"/>
      <c r="BR822" s="14"/>
      <c r="BS822" s="14"/>
      <c r="BT822" s="14"/>
      <c r="BU822" s="14"/>
      <c r="BV822" s="14"/>
      <c r="BW822" s="14"/>
      <c r="BX822" s="14"/>
      <c r="BY822" s="14"/>
      <c r="BZ822" s="14"/>
      <c r="CA822" s="14"/>
      <c r="CB822" s="14"/>
      <c r="CC822" s="14"/>
    </row>
    <row r="823" spans="2:81" x14ac:dyDescent="0.3">
      <c r="B823" s="24" t="s">
        <v>97</v>
      </c>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c r="AR823" s="14"/>
      <c r="AS823" s="14"/>
      <c r="AT823" s="14"/>
      <c r="AU823" s="14"/>
      <c r="AV823" s="14"/>
      <c r="AW823" s="14"/>
      <c r="AX823" s="14"/>
      <c r="AY823" s="14"/>
      <c r="AZ823" s="14"/>
      <c r="BA823" s="14"/>
      <c r="BB823" s="14"/>
      <c r="BC823" s="14"/>
      <c r="BD823" s="14"/>
      <c r="BE823" s="14"/>
      <c r="BF823" s="14"/>
      <c r="BG823" s="14"/>
      <c r="BH823" s="14"/>
      <c r="BI823" s="14"/>
      <c r="BJ823" s="14"/>
      <c r="BK823" s="14"/>
      <c r="BL823" s="14"/>
      <c r="BM823" s="14"/>
      <c r="BN823" s="14"/>
      <c r="BO823" s="14"/>
      <c r="BP823" s="14"/>
      <c r="BQ823" s="14"/>
      <c r="BR823" s="14"/>
      <c r="BS823" s="14"/>
      <c r="BT823" s="14"/>
      <c r="BU823" s="14"/>
      <c r="BV823" s="14"/>
      <c r="BW823" s="14"/>
      <c r="BX823" s="14"/>
      <c r="BY823" s="14"/>
      <c r="BZ823" s="14"/>
      <c r="CA823" s="14"/>
      <c r="CB823" s="14"/>
      <c r="CC823" s="14"/>
    </row>
    <row r="824" spans="2:81" x14ac:dyDescent="0.3">
      <c r="B824" t="s">
        <v>160</v>
      </c>
      <c r="C824" s="14">
        <v>0.39060913529687902</v>
      </c>
      <c r="D824" s="14">
        <v>0.32020338872349502</v>
      </c>
      <c r="E824" s="14">
        <v>0.46011559968425497</v>
      </c>
      <c r="F824" s="14"/>
      <c r="G824" s="14">
        <v>0.351658590116324</v>
      </c>
      <c r="H824" s="14">
        <v>0.38420927467372101</v>
      </c>
      <c r="I824" s="14">
        <v>0.32169641252990799</v>
      </c>
      <c r="J824" s="14">
        <v>0.42040997232593402</v>
      </c>
      <c r="K824" s="14">
        <v>0.39567192118466499</v>
      </c>
      <c r="L824" s="14">
        <v>0.450382142722905</v>
      </c>
      <c r="M824" s="14"/>
      <c r="N824" s="14">
        <v>0.38360277407063198</v>
      </c>
      <c r="O824" s="14">
        <v>0.37850646164072699</v>
      </c>
      <c r="P824" s="14">
        <v>0.40244602165670301</v>
      </c>
      <c r="Q824" s="14">
        <v>0.40261716514420698</v>
      </c>
      <c r="R824" s="14"/>
      <c r="S824" s="14">
        <v>0.38412447918084403</v>
      </c>
      <c r="T824" s="14">
        <v>0.43708220034600698</v>
      </c>
      <c r="U824" s="14">
        <v>0.42842649349988898</v>
      </c>
      <c r="V824" s="14">
        <v>0.27348671735045699</v>
      </c>
      <c r="W824" s="14">
        <v>0.41419502607800801</v>
      </c>
      <c r="X824" s="14">
        <v>0.35720653195886098</v>
      </c>
      <c r="Y824" s="14">
        <v>0.321734230063011</v>
      </c>
      <c r="Z824" s="14">
        <v>0.40431358099276299</v>
      </c>
      <c r="AA824" s="14">
        <v>0.51639908830002901</v>
      </c>
      <c r="AB824" s="14">
        <v>0.32649682809410202</v>
      </c>
      <c r="AC824" s="14">
        <v>0.42356228222264403</v>
      </c>
      <c r="AD824" s="14">
        <v>0.35847426058946902</v>
      </c>
      <c r="AE824" s="14"/>
      <c r="AF824" s="14">
        <v>0.436114003241038</v>
      </c>
      <c r="AG824" s="14">
        <v>0.37385974066986299</v>
      </c>
      <c r="AH824" s="14">
        <v>0.45019436116039402</v>
      </c>
      <c r="AI824" s="14">
        <v>0.21960019107016099</v>
      </c>
      <c r="AJ824" s="14">
        <v>0.52790438973360598</v>
      </c>
      <c r="AK824" s="14">
        <v>0.45395093536009901</v>
      </c>
      <c r="AL824" s="14"/>
      <c r="AM824" s="14">
        <v>0.31746742572647302</v>
      </c>
      <c r="AN824" s="14">
        <v>0.43223633084386898</v>
      </c>
      <c r="AO824" s="14">
        <v>0.39437968980716498</v>
      </c>
      <c r="AP824" s="14">
        <v>0.45650820766262401</v>
      </c>
      <c r="AQ824" s="14">
        <v>0.463467830914287</v>
      </c>
      <c r="AR824" s="14"/>
      <c r="AS824" s="14">
        <v>0.395603291662391</v>
      </c>
      <c r="AT824" s="14">
        <v>0.38582388278997998</v>
      </c>
      <c r="AU824" s="14"/>
      <c r="AV824" s="14">
        <v>0.37145560878622702</v>
      </c>
      <c r="AW824" s="14">
        <v>0.46031702496989801</v>
      </c>
      <c r="AX824" s="14">
        <v>0.43641085290396903</v>
      </c>
      <c r="AY824" s="14"/>
      <c r="AZ824" s="14">
        <v>0.47550643610409898</v>
      </c>
      <c r="BA824" s="14">
        <v>0.26954213376462299</v>
      </c>
      <c r="BB824" s="14">
        <v>0.39963779933457799</v>
      </c>
      <c r="BC824" s="14"/>
      <c r="BD824" s="14">
        <v>0.44210580112633402</v>
      </c>
      <c r="BE824" s="14">
        <v>0.35761063417592598</v>
      </c>
      <c r="BF824" s="14"/>
      <c r="BG824" s="14">
        <v>0.39357716280587102</v>
      </c>
      <c r="BH824" s="14">
        <v>0.39185480871422401</v>
      </c>
      <c r="BI824" s="14"/>
      <c r="BJ824" s="14">
        <v>0.4374435807996</v>
      </c>
      <c r="BK824" s="14">
        <v>0.382096367538934</v>
      </c>
      <c r="BL824" s="14"/>
      <c r="BM824" s="14">
        <v>0.489881499449697</v>
      </c>
      <c r="BN824" s="14">
        <v>0.38334025452854098</v>
      </c>
      <c r="BO824" s="14"/>
      <c r="BP824" s="14">
        <v>0.48645681923621698</v>
      </c>
      <c r="BQ824" s="14">
        <v>0.36650863466369799</v>
      </c>
      <c r="BR824" s="14"/>
      <c r="BS824" s="14">
        <v>0.44109740227484301</v>
      </c>
      <c r="BT824" s="14">
        <v>0.38766868236409302</v>
      </c>
      <c r="BU824" s="14"/>
      <c r="BV824" s="14">
        <v>0.35841120515862201</v>
      </c>
      <c r="BW824" s="14">
        <v>0.470156330402145</v>
      </c>
      <c r="BX824" s="14"/>
      <c r="BY824" s="14">
        <v>0.34005035887444701</v>
      </c>
      <c r="BZ824" s="14">
        <v>0.39788303088187799</v>
      </c>
      <c r="CA824" s="14"/>
      <c r="CB824" s="14">
        <v>0.38151582036533699</v>
      </c>
      <c r="CC824" s="14">
        <v>0.397360475950298</v>
      </c>
    </row>
    <row r="825" spans="2:81" x14ac:dyDescent="0.3">
      <c r="B825" t="s">
        <v>161</v>
      </c>
      <c r="C825" s="14">
        <v>0.32499631700281201</v>
      </c>
      <c r="D825" s="14">
        <v>0.360668072022092</v>
      </c>
      <c r="E825" s="14">
        <v>0.28885141941119002</v>
      </c>
      <c r="F825" s="14"/>
      <c r="G825" s="14">
        <v>0.37787091256752797</v>
      </c>
      <c r="H825" s="14">
        <v>0.32435494202064402</v>
      </c>
      <c r="I825" s="14">
        <v>0.33798274852156202</v>
      </c>
      <c r="J825" s="14">
        <v>0.303299647087658</v>
      </c>
      <c r="K825" s="14">
        <v>0.311685775687224</v>
      </c>
      <c r="L825" s="14">
        <v>0.30620056162854298</v>
      </c>
      <c r="M825" s="14"/>
      <c r="N825" s="14">
        <v>0.32045352756255602</v>
      </c>
      <c r="O825" s="14">
        <v>0.346713847998388</v>
      </c>
      <c r="P825" s="14">
        <v>0.31454397113972399</v>
      </c>
      <c r="Q825" s="14">
        <v>0.317831366816889</v>
      </c>
      <c r="R825" s="14"/>
      <c r="S825" s="14">
        <v>0.33348592539044303</v>
      </c>
      <c r="T825" s="14">
        <v>0.24720814940369901</v>
      </c>
      <c r="U825" s="14">
        <v>0.30970130724162698</v>
      </c>
      <c r="V825" s="14">
        <v>0.417515108755176</v>
      </c>
      <c r="W825" s="14">
        <v>0.27765715552604597</v>
      </c>
      <c r="X825" s="14">
        <v>0.36132943164956799</v>
      </c>
      <c r="Y825" s="14">
        <v>0.35642010947049502</v>
      </c>
      <c r="Z825" s="14">
        <v>0.26790953954021601</v>
      </c>
      <c r="AA825" s="14">
        <v>0.29946473506305099</v>
      </c>
      <c r="AB825" s="14">
        <v>0.32829600044386997</v>
      </c>
      <c r="AC825" s="14">
        <v>0.33999917982893002</v>
      </c>
      <c r="AD825" s="14">
        <v>0.43776836511372202</v>
      </c>
      <c r="AE825" s="14"/>
      <c r="AF825" s="14">
        <v>0.37039970475091599</v>
      </c>
      <c r="AG825" s="14">
        <v>0.28710182102033199</v>
      </c>
      <c r="AH825" s="14">
        <v>0.28842009364048099</v>
      </c>
      <c r="AI825" s="14">
        <v>0.39458334676602902</v>
      </c>
      <c r="AJ825" s="14">
        <v>0.287466503680259</v>
      </c>
      <c r="AK825" s="14">
        <v>0.24935754563462201</v>
      </c>
      <c r="AL825" s="14"/>
      <c r="AM825" s="14">
        <v>0.35098987183033797</v>
      </c>
      <c r="AN825" s="14">
        <v>0.30477668893628701</v>
      </c>
      <c r="AO825" s="14">
        <v>0.32069569105585499</v>
      </c>
      <c r="AP825" s="14">
        <v>0.304550155232376</v>
      </c>
      <c r="AQ825" s="14">
        <v>0.33998337435804299</v>
      </c>
      <c r="AR825" s="14"/>
      <c r="AS825" s="14">
        <v>0.36903003666759499</v>
      </c>
      <c r="AT825" s="14">
        <v>0.30158514393608699</v>
      </c>
      <c r="AU825" s="14"/>
      <c r="AV825" s="14">
        <v>0.383284003957859</v>
      </c>
      <c r="AW825" s="14">
        <v>0.32739491477093402</v>
      </c>
      <c r="AX825" s="14">
        <v>0.351592584916676</v>
      </c>
      <c r="AY825" s="14"/>
      <c r="AZ825" s="14">
        <v>0.33204818632660499</v>
      </c>
      <c r="BA825" s="14">
        <v>0.49075565154093798</v>
      </c>
      <c r="BB825" s="14">
        <v>0.33181395141389602</v>
      </c>
      <c r="BC825" s="14"/>
      <c r="BD825" s="14">
        <v>0.32038324271620799</v>
      </c>
      <c r="BE825" s="14">
        <v>0.32593622014707901</v>
      </c>
      <c r="BF825" s="14"/>
      <c r="BG825" s="14">
        <v>0.33674675806668503</v>
      </c>
      <c r="BH825" s="14">
        <v>0.32081332966996701</v>
      </c>
      <c r="BI825" s="14"/>
      <c r="BJ825" s="14">
        <v>0.28931672344503101</v>
      </c>
      <c r="BK825" s="14">
        <v>0.331051102046376</v>
      </c>
      <c r="BL825" s="14"/>
      <c r="BM825" s="14">
        <v>0.22340851508045501</v>
      </c>
      <c r="BN825" s="14">
        <v>0.33518797534869499</v>
      </c>
      <c r="BO825" s="14"/>
      <c r="BP825" s="14">
        <v>0.30966210343498701</v>
      </c>
      <c r="BQ825" s="14">
        <v>0.332844322894776</v>
      </c>
      <c r="BR825" s="14"/>
      <c r="BS825" s="14">
        <v>0.37598688057326601</v>
      </c>
      <c r="BT825" s="14">
        <v>0.34011005098723501</v>
      </c>
      <c r="BU825" s="14"/>
      <c r="BV825" s="14">
        <v>0.43642632997978997</v>
      </c>
      <c r="BW825" s="14">
        <v>0.35474626632794898</v>
      </c>
      <c r="BX825" s="14"/>
      <c r="BY825" s="14">
        <v>0.33464521734974101</v>
      </c>
      <c r="BZ825" s="14">
        <v>0.323312757607853</v>
      </c>
      <c r="CA825" s="14"/>
      <c r="CB825" s="14">
        <v>0.334745662512901</v>
      </c>
      <c r="CC825" s="14">
        <v>0.31756329162055102</v>
      </c>
    </row>
    <row r="826" spans="2:81" x14ac:dyDescent="0.3">
      <c r="B826" t="s">
        <v>162</v>
      </c>
      <c r="C826" s="14">
        <v>0.13826958235764999</v>
      </c>
      <c r="D826" s="14">
        <v>0.13653133743803</v>
      </c>
      <c r="E826" s="14">
        <v>0.14023602259198001</v>
      </c>
      <c r="F826" s="14"/>
      <c r="G826" s="14">
        <v>0.14434871801445601</v>
      </c>
      <c r="H826" s="14">
        <v>0.15879478140499301</v>
      </c>
      <c r="I826" s="14">
        <v>0.17083493554951201</v>
      </c>
      <c r="J826" s="14">
        <v>9.9194152403722702E-2</v>
      </c>
      <c r="K826" s="14">
        <v>0.111696147453795</v>
      </c>
      <c r="L826" s="14">
        <v>0.14072816288228501</v>
      </c>
      <c r="M826" s="14"/>
      <c r="N826" s="14">
        <v>0.139804736375821</v>
      </c>
      <c r="O826" s="14">
        <v>0.122948928370292</v>
      </c>
      <c r="P826" s="14">
        <v>0.16566600450249</v>
      </c>
      <c r="Q826" s="14">
        <v>0.12691430014489499</v>
      </c>
      <c r="R826" s="14"/>
      <c r="S826" s="14">
        <v>0.163315940726802</v>
      </c>
      <c r="T826" s="14">
        <v>0.16211964801878201</v>
      </c>
      <c r="U826" s="14">
        <v>9.9664557403399204E-2</v>
      </c>
      <c r="V826" s="14">
        <v>0.155892482939859</v>
      </c>
      <c r="W826" s="14">
        <v>0.18147670944611799</v>
      </c>
      <c r="X826" s="14">
        <v>0.11500659787487399</v>
      </c>
      <c r="Y826" s="14">
        <v>0.16590970196507601</v>
      </c>
      <c r="Z826" s="14">
        <v>0.121686489951096</v>
      </c>
      <c r="AA826" s="14">
        <v>6.7688169876023496E-2</v>
      </c>
      <c r="AB826" s="14">
        <v>0.169738547336649</v>
      </c>
      <c r="AC826" s="14">
        <v>9.3904031186911194E-2</v>
      </c>
      <c r="AD826" s="14">
        <v>0.123059127549125</v>
      </c>
      <c r="AE826" s="14"/>
      <c r="AF826" s="14">
        <v>9.7419881711685405E-2</v>
      </c>
      <c r="AG826" s="14">
        <v>0.166855188076352</v>
      </c>
      <c r="AH826" s="14">
        <v>0.103025042044463</v>
      </c>
      <c r="AI826" s="14">
        <v>0.15885861149404301</v>
      </c>
      <c r="AJ826" s="14">
        <v>0.127453719141988</v>
      </c>
      <c r="AK826" s="14">
        <v>0.13466121530313599</v>
      </c>
      <c r="AL826" s="14"/>
      <c r="AM826" s="14">
        <v>0.16160482918611399</v>
      </c>
      <c r="AN826" s="14">
        <v>0.122471052348227</v>
      </c>
      <c r="AO826" s="14">
        <v>0.13566145083320799</v>
      </c>
      <c r="AP826" s="14">
        <v>0.111931654073277</v>
      </c>
      <c r="AQ826" s="14">
        <v>0.14753820233443701</v>
      </c>
      <c r="AR826" s="14"/>
      <c r="AS826" s="14">
        <v>0.11722051461884</v>
      </c>
      <c r="AT826" s="14">
        <v>0.15174983357358299</v>
      </c>
      <c r="AU826" s="14"/>
      <c r="AV826" s="14">
        <v>0.110559474997995</v>
      </c>
      <c r="AW826" s="14">
        <v>0.15672945654586601</v>
      </c>
      <c r="AX826" s="14">
        <v>0.102855970776071</v>
      </c>
      <c r="AY826" s="14"/>
      <c r="AZ826" s="14">
        <v>5.4473870038388002E-2</v>
      </c>
      <c r="BA826" s="14">
        <v>0.16520515547791401</v>
      </c>
      <c r="BB826" s="14">
        <v>0.13516556139011601</v>
      </c>
      <c r="BC826" s="14"/>
      <c r="BD826" s="14">
        <v>0.11687576633829599</v>
      </c>
      <c r="BE826" s="14">
        <v>0.15292525137871699</v>
      </c>
      <c r="BF826" s="14"/>
      <c r="BG826" s="14">
        <v>0.166113638239236</v>
      </c>
      <c r="BH826" s="14">
        <v>0.13351409710373399</v>
      </c>
      <c r="BI826" s="14"/>
      <c r="BJ826" s="14">
        <v>0.14405481440221199</v>
      </c>
      <c r="BK826" s="14">
        <v>0.138531639302549</v>
      </c>
      <c r="BL826" s="14"/>
      <c r="BM826" s="14">
        <v>0.13650729468539699</v>
      </c>
      <c r="BN826" s="14">
        <v>0.13694471932018501</v>
      </c>
      <c r="BO826" s="14"/>
      <c r="BP826" s="14">
        <v>8.8713167674454793E-2</v>
      </c>
      <c r="BQ826" s="14">
        <v>0.144934972368753</v>
      </c>
      <c r="BR826" s="14"/>
      <c r="BS826" s="14">
        <v>9.8799645870761593E-2</v>
      </c>
      <c r="BT826" s="14">
        <v>0.124276163403092</v>
      </c>
      <c r="BU826" s="14"/>
      <c r="BV826" s="14">
        <v>0.113821230529756</v>
      </c>
      <c r="BW826" s="14">
        <v>9.3520516291850694E-2</v>
      </c>
      <c r="BX826" s="14"/>
      <c r="BY826" s="14">
        <v>0.114251413541271</v>
      </c>
      <c r="BZ826" s="14">
        <v>0.13927218297275501</v>
      </c>
      <c r="CA826" s="14"/>
      <c r="CB826" s="14">
        <v>0.137578619563128</v>
      </c>
      <c r="CC826" s="14">
        <v>0.13734101624936501</v>
      </c>
    </row>
    <row r="827" spans="2:81" x14ac:dyDescent="0.3">
      <c r="B827" t="s">
        <v>163</v>
      </c>
      <c r="C827" s="14">
        <v>6.1019968372479597E-2</v>
      </c>
      <c r="D827" s="14">
        <v>8.8787923305668301E-2</v>
      </c>
      <c r="E827" s="14">
        <v>3.4025380388247803E-2</v>
      </c>
      <c r="F827" s="14"/>
      <c r="G827" s="14">
        <v>4.5355099390193498E-2</v>
      </c>
      <c r="H827" s="14">
        <v>6.69164088192747E-2</v>
      </c>
      <c r="I827" s="14">
        <v>5.5477474134803403E-2</v>
      </c>
      <c r="J827" s="14">
        <v>7.3290667059115105E-2</v>
      </c>
      <c r="K827" s="14">
        <v>7.1834017301599606E-2</v>
      </c>
      <c r="L827" s="14">
        <v>5.3948519072178902E-2</v>
      </c>
      <c r="M827" s="14"/>
      <c r="N827" s="14">
        <v>8.0675902225259097E-2</v>
      </c>
      <c r="O827" s="14">
        <v>5.7133584784315197E-2</v>
      </c>
      <c r="P827" s="14">
        <v>6.1798308991292898E-2</v>
      </c>
      <c r="Q827" s="14">
        <v>4.41932010674791E-2</v>
      </c>
      <c r="R827" s="14"/>
      <c r="S827" s="14">
        <v>4.6320904350136902E-2</v>
      </c>
      <c r="T827" s="14">
        <v>6.4059839983863304E-2</v>
      </c>
      <c r="U827" s="14">
        <v>9.7400049150832294E-2</v>
      </c>
      <c r="V827" s="14">
        <v>5.8744576675958997E-2</v>
      </c>
      <c r="W827" s="14">
        <v>5.7039541989607999E-2</v>
      </c>
      <c r="X827" s="14">
        <v>6.3131516202261304E-2</v>
      </c>
      <c r="Y827" s="14">
        <v>7.0639285034257093E-2</v>
      </c>
      <c r="Z827" s="14">
        <v>9.12214604239132E-2</v>
      </c>
      <c r="AA827" s="14">
        <v>3.5322909007288801E-2</v>
      </c>
      <c r="AB827" s="14">
        <v>6.5535583372316603E-2</v>
      </c>
      <c r="AC827" s="14">
        <v>8.7200744967848201E-2</v>
      </c>
      <c r="AD827" s="14">
        <v>0</v>
      </c>
      <c r="AE827" s="14"/>
      <c r="AF827" s="14">
        <v>3.8534790676410399E-2</v>
      </c>
      <c r="AG827" s="14">
        <v>8.5123534540892401E-2</v>
      </c>
      <c r="AH827" s="14">
        <v>9.2664641629312497E-2</v>
      </c>
      <c r="AI827" s="14">
        <v>9.1047305192760206E-2</v>
      </c>
      <c r="AJ827" s="14">
        <v>1.40201424448943E-2</v>
      </c>
      <c r="AK827" s="14">
        <v>5.0552561902935798E-2</v>
      </c>
      <c r="AL827" s="14"/>
      <c r="AM827" s="14">
        <v>6.6212897525085496E-2</v>
      </c>
      <c r="AN827" s="14">
        <v>6.2838424841217197E-2</v>
      </c>
      <c r="AO827" s="14">
        <v>7.5463582124785905E-2</v>
      </c>
      <c r="AP827" s="14">
        <v>4.1630172407859503E-2</v>
      </c>
      <c r="AQ827" s="14">
        <v>4.9010592393233098E-2</v>
      </c>
      <c r="AR827" s="14"/>
      <c r="AS827" s="14">
        <v>4.7662742967501101E-2</v>
      </c>
      <c r="AT827" s="14">
        <v>7.0084890126608304E-2</v>
      </c>
      <c r="AU827" s="14"/>
      <c r="AV827" s="14">
        <v>6.4074641159449705E-2</v>
      </c>
      <c r="AW827" s="14">
        <v>3.8571468518183903E-2</v>
      </c>
      <c r="AX827" s="14">
        <v>5.3325448783342798E-2</v>
      </c>
      <c r="AY827" s="14"/>
      <c r="AZ827" s="14">
        <v>8.1172300198201805E-2</v>
      </c>
      <c r="BA827" s="14">
        <v>1.76980724763399E-2</v>
      </c>
      <c r="BB827" s="14">
        <v>7.0270361013868604E-2</v>
      </c>
      <c r="BC827" s="14"/>
      <c r="BD827" s="14">
        <v>3.3297261915024197E-2</v>
      </c>
      <c r="BE827" s="14">
        <v>7.9638999350480896E-2</v>
      </c>
      <c r="BF827" s="14"/>
      <c r="BG827" s="14">
        <v>2.8996614861948499E-2</v>
      </c>
      <c r="BH827" s="14">
        <v>6.6271932328622302E-2</v>
      </c>
      <c r="BI827" s="14"/>
      <c r="BJ827" s="14">
        <v>3.3783898112337903E-2</v>
      </c>
      <c r="BK827" s="14">
        <v>6.3587081819910102E-2</v>
      </c>
      <c r="BL827" s="14"/>
      <c r="BM827" s="14">
        <v>5.2154732962558799E-2</v>
      </c>
      <c r="BN827" s="14">
        <v>6.1566325988216999E-2</v>
      </c>
      <c r="BO827" s="14"/>
      <c r="BP827" s="14">
        <v>2.7934646285551E-2</v>
      </c>
      <c r="BQ827" s="14">
        <v>7.0640709383806399E-2</v>
      </c>
      <c r="BR827" s="14"/>
      <c r="BS827" s="14">
        <v>3.0165958856190798E-2</v>
      </c>
      <c r="BT827" s="14">
        <v>7.8860105403782299E-2</v>
      </c>
      <c r="BU827" s="14"/>
      <c r="BV827" s="14">
        <v>1.8917442003391099E-2</v>
      </c>
      <c r="BW827" s="14">
        <v>3.4119095584740702E-2</v>
      </c>
      <c r="BX827" s="14"/>
      <c r="BY827" s="14">
        <v>5.7939379578793797E-2</v>
      </c>
      <c r="BZ827" s="14">
        <v>6.1985027194393701E-2</v>
      </c>
      <c r="CA827" s="14"/>
      <c r="CB827" s="14">
        <v>7.5296785923218104E-2</v>
      </c>
      <c r="CC827" s="14">
        <v>5.4883616571050398E-2</v>
      </c>
    </row>
    <row r="828" spans="2:81" x14ac:dyDescent="0.3">
      <c r="B828" t="s">
        <v>164</v>
      </c>
      <c r="C828" s="14">
        <v>4.0281882713745297E-2</v>
      </c>
      <c r="D828" s="14">
        <v>4.8941306754399998E-2</v>
      </c>
      <c r="E828" s="14">
        <v>3.1905005977827298E-2</v>
      </c>
      <c r="F828" s="14"/>
      <c r="G828" s="14">
        <v>2.0574754504670102E-2</v>
      </c>
      <c r="H828" s="14">
        <v>3.3431954749090401E-2</v>
      </c>
      <c r="I828" s="14">
        <v>6.8117158480425904E-2</v>
      </c>
      <c r="J828" s="14">
        <v>4.6090257738181498E-2</v>
      </c>
      <c r="K828" s="14">
        <v>5.0891895042273698E-2</v>
      </c>
      <c r="L828" s="14">
        <v>2.4434588789051099E-2</v>
      </c>
      <c r="M828" s="14"/>
      <c r="N828" s="14">
        <v>4.0367950854450503E-2</v>
      </c>
      <c r="O828" s="14">
        <v>4.5620737334879001E-2</v>
      </c>
      <c r="P828" s="14">
        <v>2.82967682083341E-2</v>
      </c>
      <c r="Q828" s="14">
        <v>4.1440854018879203E-2</v>
      </c>
      <c r="R828" s="14"/>
      <c r="S828" s="14">
        <v>4.7370310057665198E-2</v>
      </c>
      <c r="T828" s="14">
        <v>4.6004983370010903E-2</v>
      </c>
      <c r="U828" s="14">
        <v>3.8286067460497702E-2</v>
      </c>
      <c r="V828" s="14">
        <v>7.0082868497876094E-2</v>
      </c>
      <c r="W828" s="14">
        <v>0</v>
      </c>
      <c r="X828" s="14">
        <v>3.0670846942625E-2</v>
      </c>
      <c r="Y828" s="14">
        <v>2.4759906747299401E-2</v>
      </c>
      <c r="Z828" s="14">
        <v>7.1772517113510695E-2</v>
      </c>
      <c r="AA828" s="14">
        <v>2.4014386051824901E-2</v>
      </c>
      <c r="AB828" s="14">
        <v>6.6195030680049394E-2</v>
      </c>
      <c r="AC828" s="14">
        <v>1.7920128209438699E-2</v>
      </c>
      <c r="AD828" s="14">
        <v>4.0360420297640302E-2</v>
      </c>
      <c r="AE828" s="14"/>
      <c r="AF828" s="14">
        <v>1.9079283881551501E-2</v>
      </c>
      <c r="AG828" s="14">
        <v>4.71696722063372E-2</v>
      </c>
      <c r="AH828" s="14">
        <v>4.5538494173572898E-2</v>
      </c>
      <c r="AI828" s="14">
        <v>9.6556716923204305E-2</v>
      </c>
      <c r="AJ828" s="14">
        <v>0</v>
      </c>
      <c r="AK828" s="14">
        <v>2.2556915342252602E-2</v>
      </c>
      <c r="AL828" s="14"/>
      <c r="AM828" s="14">
        <v>3.8896647030021797E-2</v>
      </c>
      <c r="AN828" s="14">
        <v>3.6256472112117903E-2</v>
      </c>
      <c r="AO828" s="14">
        <v>2.8822562453341201E-2</v>
      </c>
      <c r="AP828" s="14">
        <v>6.3579382924940295E-2</v>
      </c>
      <c r="AQ828" s="14">
        <v>0</v>
      </c>
      <c r="AR828" s="14"/>
      <c r="AS828" s="14">
        <v>4.2677572167272901E-2</v>
      </c>
      <c r="AT828" s="14">
        <v>3.8045038337249301E-2</v>
      </c>
      <c r="AU828" s="14"/>
      <c r="AV828" s="14">
        <v>5.4576269491679701E-2</v>
      </c>
      <c r="AW828" s="14">
        <v>1.6987135195117901E-2</v>
      </c>
      <c r="AX828" s="14">
        <v>2.7716162516102299E-2</v>
      </c>
      <c r="AY828" s="14"/>
      <c r="AZ828" s="14">
        <v>5.6799207332706401E-2</v>
      </c>
      <c r="BA828" s="14">
        <v>3.9076259204830002E-2</v>
      </c>
      <c r="BB828" s="14">
        <v>4.5769518904012499E-2</v>
      </c>
      <c r="BC828" s="14"/>
      <c r="BD828" s="14">
        <v>5.1639202148050303E-2</v>
      </c>
      <c r="BE828" s="14">
        <v>3.28597573908017E-2</v>
      </c>
      <c r="BF828" s="14"/>
      <c r="BG828" s="14">
        <v>3.3824286802293602E-2</v>
      </c>
      <c r="BH828" s="14">
        <v>4.17221210435871E-2</v>
      </c>
      <c r="BI828" s="14"/>
      <c r="BJ828" s="14">
        <v>2.7234941997905299E-2</v>
      </c>
      <c r="BK828" s="14">
        <v>4.0869866992724498E-2</v>
      </c>
      <c r="BL828" s="14"/>
      <c r="BM828" s="14">
        <v>4.6038821338003397E-2</v>
      </c>
      <c r="BN828" s="14">
        <v>4.0215064485519703E-2</v>
      </c>
      <c r="BO828" s="14"/>
      <c r="BP828" s="14">
        <v>6.2555938901581107E-2</v>
      </c>
      <c r="BQ828" s="14">
        <v>3.5412845513397899E-2</v>
      </c>
      <c r="BR828" s="14"/>
      <c r="BS828" s="14">
        <v>3.4040085566399599E-2</v>
      </c>
      <c r="BT828" s="14">
        <v>4.2248607075879102E-2</v>
      </c>
      <c r="BU828" s="14"/>
      <c r="BV828" s="14">
        <v>3.3699652595906703E-2</v>
      </c>
      <c r="BW828" s="14">
        <v>3.4159726057397199E-2</v>
      </c>
      <c r="BX828" s="14"/>
      <c r="BY828" s="14">
        <v>8.2175393665930005E-2</v>
      </c>
      <c r="BZ828" s="14">
        <v>3.6136231489387903E-2</v>
      </c>
      <c r="CA828" s="14"/>
      <c r="CB828" s="14">
        <v>4.0445508828824001E-2</v>
      </c>
      <c r="CC828" s="14">
        <v>3.9667388157139799E-2</v>
      </c>
    </row>
    <row r="829" spans="2:81" x14ac:dyDescent="0.3">
      <c r="B829" t="s">
        <v>106</v>
      </c>
      <c r="C829" s="14">
        <v>4.4823114256433899E-2</v>
      </c>
      <c r="D829" s="14">
        <v>4.4867971756315198E-2</v>
      </c>
      <c r="E829" s="14">
        <v>4.4866571946499199E-2</v>
      </c>
      <c r="F829" s="14"/>
      <c r="G829" s="14">
        <v>6.0191925406828099E-2</v>
      </c>
      <c r="H829" s="14">
        <v>3.2292638332276899E-2</v>
      </c>
      <c r="I829" s="14">
        <v>4.5891270783788303E-2</v>
      </c>
      <c r="J829" s="14">
        <v>5.77153033853883E-2</v>
      </c>
      <c r="K829" s="14">
        <v>5.82202433304434E-2</v>
      </c>
      <c r="L829" s="14">
        <v>2.4306024905036701E-2</v>
      </c>
      <c r="M829" s="14"/>
      <c r="N829" s="14">
        <v>3.5095108911280697E-2</v>
      </c>
      <c r="O829" s="14">
        <v>4.9076439871399903E-2</v>
      </c>
      <c r="P829" s="14">
        <v>2.72489255014557E-2</v>
      </c>
      <c r="Q829" s="14">
        <v>6.7003112807649701E-2</v>
      </c>
      <c r="R829" s="14"/>
      <c r="S829" s="14">
        <v>2.5382440294109101E-2</v>
      </c>
      <c r="T829" s="14">
        <v>4.35251788776378E-2</v>
      </c>
      <c r="U829" s="14">
        <v>2.6521525243754701E-2</v>
      </c>
      <c r="V829" s="14">
        <v>2.4278245780672902E-2</v>
      </c>
      <c r="W829" s="14">
        <v>6.9631566960220104E-2</v>
      </c>
      <c r="X829" s="14">
        <v>7.2655075371811401E-2</v>
      </c>
      <c r="Y829" s="14">
        <v>6.0536766719861301E-2</v>
      </c>
      <c r="Z829" s="14">
        <v>4.3096411978501503E-2</v>
      </c>
      <c r="AA829" s="14">
        <v>5.7110711701781801E-2</v>
      </c>
      <c r="AB829" s="14">
        <v>4.3738010073012597E-2</v>
      </c>
      <c r="AC829" s="14">
        <v>3.7413633584227703E-2</v>
      </c>
      <c r="AD829" s="14">
        <v>4.0337826450043503E-2</v>
      </c>
      <c r="AE829" s="14"/>
      <c r="AF829" s="14">
        <v>3.8452335738398402E-2</v>
      </c>
      <c r="AG829" s="14">
        <v>3.9890043486223603E-2</v>
      </c>
      <c r="AH829" s="14">
        <v>2.0157367351776201E-2</v>
      </c>
      <c r="AI829" s="14">
        <v>3.9353828553802803E-2</v>
      </c>
      <c r="AJ829" s="14">
        <v>4.3155244999252898E-2</v>
      </c>
      <c r="AK829" s="14">
        <v>8.8920826456954302E-2</v>
      </c>
      <c r="AL829" s="14"/>
      <c r="AM829" s="14">
        <v>6.4828328701967197E-2</v>
      </c>
      <c r="AN829" s="14">
        <v>4.1421030918282899E-2</v>
      </c>
      <c r="AO829" s="14">
        <v>4.4977023725645097E-2</v>
      </c>
      <c r="AP829" s="14">
        <v>2.1800427698923101E-2</v>
      </c>
      <c r="AQ829" s="14">
        <v>0</v>
      </c>
      <c r="AR829" s="14"/>
      <c r="AS829" s="14">
        <v>2.7805841916400099E-2</v>
      </c>
      <c r="AT829" s="14">
        <v>5.2711211236493E-2</v>
      </c>
      <c r="AU829" s="14"/>
      <c r="AV829" s="14">
        <v>1.60500016067897E-2</v>
      </c>
      <c r="AW829" s="14">
        <v>0</v>
      </c>
      <c r="AX829" s="14">
        <v>2.80989801038386E-2</v>
      </c>
      <c r="AY829" s="14"/>
      <c r="AZ829" s="14">
        <v>0</v>
      </c>
      <c r="BA829" s="14">
        <v>1.77227275353549E-2</v>
      </c>
      <c r="BB829" s="14">
        <v>1.7342807943528601E-2</v>
      </c>
      <c r="BC829" s="14"/>
      <c r="BD829" s="14">
        <v>3.5698725756087603E-2</v>
      </c>
      <c r="BE829" s="14">
        <v>5.1029137556995001E-2</v>
      </c>
      <c r="BF829" s="14"/>
      <c r="BG829" s="14">
        <v>4.0741539223966103E-2</v>
      </c>
      <c r="BH829" s="14">
        <v>4.5823711139866601E-2</v>
      </c>
      <c r="BI829" s="14"/>
      <c r="BJ829" s="14">
        <v>6.8166041242914505E-2</v>
      </c>
      <c r="BK829" s="14">
        <v>4.3863942299506298E-2</v>
      </c>
      <c r="BL829" s="14"/>
      <c r="BM829" s="14">
        <v>5.2009136483888899E-2</v>
      </c>
      <c r="BN829" s="14">
        <v>4.27456603288425E-2</v>
      </c>
      <c r="BO829" s="14"/>
      <c r="BP829" s="14">
        <v>2.46773244672094E-2</v>
      </c>
      <c r="BQ829" s="14">
        <v>4.9658515175568102E-2</v>
      </c>
      <c r="BR829" s="14"/>
      <c r="BS829" s="14">
        <v>1.9910026858539001E-2</v>
      </c>
      <c r="BT829" s="14">
        <v>2.6836390765918299E-2</v>
      </c>
      <c r="BU829" s="14"/>
      <c r="BV829" s="14">
        <v>3.8724139732533899E-2</v>
      </c>
      <c r="BW829" s="14">
        <v>1.3298065335917399E-2</v>
      </c>
      <c r="BX829" s="14"/>
      <c r="BY829" s="14">
        <v>7.0938236989817702E-2</v>
      </c>
      <c r="BZ829" s="14">
        <v>4.1410769853733202E-2</v>
      </c>
      <c r="CA829" s="14"/>
      <c r="CB829" s="14">
        <v>3.0417602806592701E-2</v>
      </c>
      <c r="CC829" s="14">
        <v>5.3184211451595902E-2</v>
      </c>
    </row>
    <row r="830" spans="2:81" x14ac:dyDescent="0.3">
      <c r="B830" t="s">
        <v>166</v>
      </c>
      <c r="C830" s="14">
        <v>0.71560545229969097</v>
      </c>
      <c r="D830" s="14">
        <v>0.68087146074558702</v>
      </c>
      <c r="E830" s="14">
        <v>0.74896701909544505</v>
      </c>
      <c r="F830" s="14"/>
      <c r="G830" s="14">
        <v>0.72952950268385197</v>
      </c>
      <c r="H830" s="14">
        <v>0.70856421669436498</v>
      </c>
      <c r="I830" s="14">
        <v>0.65967916105147095</v>
      </c>
      <c r="J830" s="14">
        <v>0.72370961941359202</v>
      </c>
      <c r="K830" s="14">
        <v>0.70735769687188899</v>
      </c>
      <c r="L830" s="14">
        <v>0.75658270435144803</v>
      </c>
      <c r="M830" s="14"/>
      <c r="N830" s="14">
        <v>0.704056301633188</v>
      </c>
      <c r="O830" s="14">
        <v>0.72522030963911499</v>
      </c>
      <c r="P830" s="14">
        <v>0.71698999279642694</v>
      </c>
      <c r="Q830" s="14">
        <v>0.72044853196109604</v>
      </c>
      <c r="R830" s="14"/>
      <c r="S830" s="14">
        <v>0.717610404571287</v>
      </c>
      <c r="T830" s="14">
        <v>0.68429034974970604</v>
      </c>
      <c r="U830" s="14">
        <v>0.73812780074151596</v>
      </c>
      <c r="V830" s="14">
        <v>0.69100182610563299</v>
      </c>
      <c r="W830" s="14">
        <v>0.69185218160405404</v>
      </c>
      <c r="X830" s="14">
        <v>0.71853596360842897</v>
      </c>
      <c r="Y830" s="14">
        <v>0.67815433953350701</v>
      </c>
      <c r="Z830" s="14">
        <v>0.67222312053297895</v>
      </c>
      <c r="AA830" s="14">
        <v>0.81586382336308105</v>
      </c>
      <c r="AB830" s="14">
        <v>0.65479282853797205</v>
      </c>
      <c r="AC830" s="14">
        <v>0.76356146205157405</v>
      </c>
      <c r="AD830" s="14">
        <v>0.79624262570319104</v>
      </c>
      <c r="AE830" s="14"/>
      <c r="AF830" s="14">
        <v>0.80651370799195399</v>
      </c>
      <c r="AG830" s="14">
        <v>0.66096156169019404</v>
      </c>
      <c r="AH830" s="14">
        <v>0.73861445480087595</v>
      </c>
      <c r="AI830" s="14">
        <v>0.61418353783618895</v>
      </c>
      <c r="AJ830" s="14">
        <v>0.81537089341386504</v>
      </c>
      <c r="AK830" s="14">
        <v>0.70330848099472199</v>
      </c>
      <c r="AL830" s="14"/>
      <c r="AM830" s="14">
        <v>0.66845729755681105</v>
      </c>
      <c r="AN830" s="14">
        <v>0.73701301978015499</v>
      </c>
      <c r="AO830" s="14">
        <v>0.71507538086302003</v>
      </c>
      <c r="AP830" s="14">
        <v>0.76105836289499995</v>
      </c>
      <c r="AQ830" s="14">
        <v>0.80345120527233005</v>
      </c>
      <c r="AR830" s="14"/>
      <c r="AS830" s="14">
        <v>0.76463332832998598</v>
      </c>
      <c r="AT830" s="14">
        <v>0.68740902672606696</v>
      </c>
      <c r="AU830" s="14"/>
      <c r="AV830" s="14">
        <v>0.75473961274408596</v>
      </c>
      <c r="AW830" s="14">
        <v>0.78771193974083198</v>
      </c>
      <c r="AX830" s="14">
        <v>0.78800343782064497</v>
      </c>
      <c r="AY830" s="14"/>
      <c r="AZ830" s="14">
        <v>0.80755462243070397</v>
      </c>
      <c r="BA830" s="14">
        <v>0.76029778530556102</v>
      </c>
      <c r="BB830" s="14">
        <v>0.73145175074847402</v>
      </c>
      <c r="BC830" s="14"/>
      <c r="BD830" s="14">
        <v>0.76248904384254201</v>
      </c>
      <c r="BE830" s="14">
        <v>0.68354685432300599</v>
      </c>
      <c r="BF830" s="14"/>
      <c r="BG830" s="14">
        <v>0.73032392087255604</v>
      </c>
      <c r="BH830" s="14">
        <v>0.71266813838418996</v>
      </c>
      <c r="BI830" s="14"/>
      <c r="BJ830" s="14">
        <v>0.72676030424463101</v>
      </c>
      <c r="BK830" s="14">
        <v>0.71314746958530995</v>
      </c>
      <c r="BL830" s="14"/>
      <c r="BM830" s="14">
        <v>0.71329001453015195</v>
      </c>
      <c r="BN830" s="14">
        <v>0.71852822987723597</v>
      </c>
      <c r="BO830" s="14"/>
      <c r="BP830" s="14">
        <v>0.79611892267120399</v>
      </c>
      <c r="BQ830" s="14">
        <v>0.69935295755847404</v>
      </c>
      <c r="BR830" s="14"/>
      <c r="BS830" s="14">
        <v>0.81708428284810897</v>
      </c>
      <c r="BT830" s="14">
        <v>0.72777873335132803</v>
      </c>
      <c r="BU830" s="14"/>
      <c r="BV830" s="14">
        <v>0.79483753513841204</v>
      </c>
      <c r="BW830" s="14">
        <v>0.82490259673009403</v>
      </c>
      <c r="BX830" s="14"/>
      <c r="BY830" s="14">
        <v>0.67469557622418797</v>
      </c>
      <c r="BZ830" s="14">
        <v>0.72119578848972998</v>
      </c>
      <c r="CA830" s="14"/>
      <c r="CB830" s="14">
        <v>0.71626148287823699</v>
      </c>
      <c r="CC830" s="14">
        <v>0.71492376757084897</v>
      </c>
    </row>
    <row r="831" spans="2:81" x14ac:dyDescent="0.3">
      <c r="B831" t="s">
        <v>167</v>
      </c>
      <c r="C831" s="14">
        <v>0.101301851086225</v>
      </c>
      <c r="D831" s="14">
        <v>0.13772923006006799</v>
      </c>
      <c r="E831" s="14">
        <v>6.5930386366074997E-2</v>
      </c>
      <c r="F831" s="14"/>
      <c r="G831" s="14">
        <v>6.5929853894863694E-2</v>
      </c>
      <c r="H831" s="14">
        <v>0.100348363568365</v>
      </c>
      <c r="I831" s="14">
        <v>0.123594632615229</v>
      </c>
      <c r="J831" s="14">
        <v>0.11938092479729701</v>
      </c>
      <c r="K831" s="14">
        <v>0.12272591234387301</v>
      </c>
      <c r="L831" s="14">
        <v>7.8383107861229998E-2</v>
      </c>
      <c r="M831" s="14"/>
      <c r="N831" s="14">
        <v>0.12104385307971</v>
      </c>
      <c r="O831" s="14">
        <v>0.102754322119194</v>
      </c>
      <c r="P831" s="14">
        <v>9.0095077199627005E-2</v>
      </c>
      <c r="Q831" s="14">
        <v>8.5634055086358296E-2</v>
      </c>
      <c r="R831" s="14"/>
      <c r="S831" s="14">
        <v>9.3691214407802106E-2</v>
      </c>
      <c r="T831" s="14">
        <v>0.11006482335387401</v>
      </c>
      <c r="U831" s="14">
        <v>0.13568611661133001</v>
      </c>
      <c r="V831" s="14">
        <v>0.12882744517383499</v>
      </c>
      <c r="W831" s="14">
        <v>5.7039541989607999E-2</v>
      </c>
      <c r="X831" s="14">
        <v>9.3802363144886297E-2</v>
      </c>
      <c r="Y831" s="14">
        <v>9.5399191781556605E-2</v>
      </c>
      <c r="Z831" s="14">
        <v>0.16299397753742401</v>
      </c>
      <c r="AA831" s="14">
        <v>5.9337295059113698E-2</v>
      </c>
      <c r="AB831" s="14">
        <v>0.131730614052366</v>
      </c>
      <c r="AC831" s="14">
        <v>0.10512087317728699</v>
      </c>
      <c r="AD831" s="14">
        <v>4.0360420297640302E-2</v>
      </c>
      <c r="AE831" s="14"/>
      <c r="AF831" s="14">
        <v>5.7614074557961803E-2</v>
      </c>
      <c r="AG831" s="14">
        <v>0.13229320674723</v>
      </c>
      <c r="AH831" s="14">
        <v>0.13820313580288501</v>
      </c>
      <c r="AI831" s="14">
        <v>0.187604022115964</v>
      </c>
      <c r="AJ831" s="14">
        <v>1.40201424448943E-2</v>
      </c>
      <c r="AK831" s="14">
        <v>7.3109477245188403E-2</v>
      </c>
      <c r="AL831" s="14"/>
      <c r="AM831" s="14">
        <v>0.105109544555107</v>
      </c>
      <c r="AN831" s="14">
        <v>9.9094896953335093E-2</v>
      </c>
      <c r="AO831" s="14">
        <v>0.104286144578127</v>
      </c>
      <c r="AP831" s="14">
        <v>0.10520955533280001</v>
      </c>
      <c r="AQ831" s="14">
        <v>4.9010592393233098E-2</v>
      </c>
      <c r="AR831" s="14"/>
      <c r="AS831" s="14">
        <v>9.0340315134774002E-2</v>
      </c>
      <c r="AT831" s="14">
        <v>0.10812992846385799</v>
      </c>
      <c r="AU831" s="14"/>
      <c r="AV831" s="14">
        <v>0.118650910651129</v>
      </c>
      <c r="AW831" s="14">
        <v>5.5558603713301798E-2</v>
      </c>
      <c r="AX831" s="14">
        <v>8.1041611299445093E-2</v>
      </c>
      <c r="AY831" s="14"/>
      <c r="AZ831" s="14">
        <v>0.13797150753090801</v>
      </c>
      <c r="BA831" s="14">
        <v>5.6774331681169903E-2</v>
      </c>
      <c r="BB831" s="14">
        <v>0.11603987991788101</v>
      </c>
      <c r="BC831" s="14"/>
      <c r="BD831" s="14">
        <v>8.4936464063074493E-2</v>
      </c>
      <c r="BE831" s="14">
        <v>0.112498756741283</v>
      </c>
      <c r="BF831" s="14"/>
      <c r="BG831" s="14">
        <v>6.2820901664242104E-2</v>
      </c>
      <c r="BH831" s="14">
        <v>0.10799405337220901</v>
      </c>
      <c r="BI831" s="14"/>
      <c r="BJ831" s="14">
        <v>6.1018840110243097E-2</v>
      </c>
      <c r="BK831" s="14">
        <v>0.10445694881263499</v>
      </c>
      <c r="BL831" s="14"/>
      <c r="BM831" s="14">
        <v>9.8193554300562202E-2</v>
      </c>
      <c r="BN831" s="14">
        <v>0.10178139047373699</v>
      </c>
      <c r="BO831" s="14"/>
      <c r="BP831" s="14">
        <v>9.04905851871321E-2</v>
      </c>
      <c r="BQ831" s="14">
        <v>0.106053554897204</v>
      </c>
      <c r="BR831" s="14"/>
      <c r="BS831" s="14">
        <v>6.42060444225903E-2</v>
      </c>
      <c r="BT831" s="14">
        <v>0.121108712479661</v>
      </c>
      <c r="BU831" s="14"/>
      <c r="BV831" s="14">
        <v>5.2617094599297802E-2</v>
      </c>
      <c r="BW831" s="14">
        <v>6.8278821642137902E-2</v>
      </c>
      <c r="BX831" s="14"/>
      <c r="BY831" s="14">
        <v>0.14011477324472399</v>
      </c>
      <c r="BZ831" s="14">
        <v>9.8121258683781604E-2</v>
      </c>
      <c r="CA831" s="14"/>
      <c r="CB831" s="14">
        <v>0.11574229475204199</v>
      </c>
      <c r="CC831" s="14">
        <v>9.4551004728190099E-2</v>
      </c>
    </row>
    <row r="832" spans="2:81" x14ac:dyDescent="0.3">
      <c r="B832" t="s">
        <v>93</v>
      </c>
      <c r="C832" s="14">
        <v>0.61430360121346606</v>
      </c>
      <c r="D832" s="14">
        <v>0.54314223068551803</v>
      </c>
      <c r="E832" s="14">
        <v>0.68303663272936999</v>
      </c>
      <c r="F832" s="14"/>
      <c r="G832" s="14">
        <v>0.66359964878898903</v>
      </c>
      <c r="H832" s="14">
        <v>0.60821585312600002</v>
      </c>
      <c r="I832" s="14">
        <v>0.53608452843624099</v>
      </c>
      <c r="J832" s="14">
        <v>0.60432869461629601</v>
      </c>
      <c r="K832" s="14">
        <v>0.58463178452801501</v>
      </c>
      <c r="L832" s="14">
        <v>0.67819959649021799</v>
      </c>
      <c r="M832" s="14"/>
      <c r="N832" s="14">
        <v>0.583012448553479</v>
      </c>
      <c r="O832" s="14">
        <v>0.62246598751991999</v>
      </c>
      <c r="P832" s="14">
        <v>0.6268949155968</v>
      </c>
      <c r="Q832" s="14">
        <v>0.63481447687473802</v>
      </c>
      <c r="R832" s="14"/>
      <c r="S832" s="14">
        <v>0.62391919016348496</v>
      </c>
      <c r="T832" s="14">
        <v>0.57422552639583102</v>
      </c>
      <c r="U832" s="14">
        <v>0.60244168413018595</v>
      </c>
      <c r="V832" s="14">
        <v>0.56217438093179795</v>
      </c>
      <c r="W832" s="14">
        <v>0.63481263961444601</v>
      </c>
      <c r="X832" s="14">
        <v>0.62473360046354198</v>
      </c>
      <c r="Y832" s="14">
        <v>0.58275514775195003</v>
      </c>
      <c r="Z832" s="14">
        <v>0.509229142995555</v>
      </c>
      <c r="AA832" s="14">
        <v>0.75652652830396705</v>
      </c>
      <c r="AB832" s="14">
        <v>0.52306221448560597</v>
      </c>
      <c r="AC832" s="14">
        <v>0.65844058887428702</v>
      </c>
      <c r="AD832" s="14">
        <v>0.75588220540555096</v>
      </c>
      <c r="AE832" s="14"/>
      <c r="AF832" s="14">
        <v>0.74889963343399302</v>
      </c>
      <c r="AG832" s="14">
        <v>0.52866835494296505</v>
      </c>
      <c r="AH832" s="14">
        <v>0.60041131899799005</v>
      </c>
      <c r="AI832" s="14">
        <v>0.42657951572022501</v>
      </c>
      <c r="AJ832" s="14">
        <v>0.80135075096897002</v>
      </c>
      <c r="AK832" s="14">
        <v>0.63019900374953297</v>
      </c>
      <c r="AL832" s="14"/>
      <c r="AM832" s="14">
        <v>0.56334775300170403</v>
      </c>
      <c r="AN832" s="14">
        <v>0.63791812282682003</v>
      </c>
      <c r="AO832" s="14">
        <v>0.61078923628489301</v>
      </c>
      <c r="AP832" s="14">
        <v>0.65584880756219999</v>
      </c>
      <c r="AQ832" s="14">
        <v>0.75444061287909703</v>
      </c>
      <c r="AR832" s="14"/>
      <c r="AS832" s="14">
        <v>0.67429301319521195</v>
      </c>
      <c r="AT832" s="14">
        <v>0.57927909826220902</v>
      </c>
      <c r="AU832" s="14"/>
      <c r="AV832" s="14">
        <v>0.63608870209295698</v>
      </c>
      <c r="AW832" s="14">
        <v>0.73215333602752997</v>
      </c>
      <c r="AX832" s="14">
        <v>0.70696182652119999</v>
      </c>
      <c r="AY832" s="14"/>
      <c r="AZ832" s="14">
        <v>0.66958311489979505</v>
      </c>
      <c r="BA832" s="14">
        <v>0.70352345362439095</v>
      </c>
      <c r="BB832" s="14">
        <v>0.61541187083059301</v>
      </c>
      <c r="BC832" s="14"/>
      <c r="BD832" s="14">
        <v>0.67755257977946703</v>
      </c>
      <c r="BE832" s="14">
        <v>0.57104809758172304</v>
      </c>
      <c r="BF832" s="14"/>
      <c r="BG832" s="14">
        <v>0.66750301920831301</v>
      </c>
      <c r="BH832" s="14">
        <v>0.60467408501198106</v>
      </c>
      <c r="BI832" s="14"/>
      <c r="BJ832" s="14">
        <v>0.66574146413438795</v>
      </c>
      <c r="BK832" s="14">
        <v>0.60869052077267505</v>
      </c>
      <c r="BL832" s="14"/>
      <c r="BM832" s="14">
        <v>0.61509646022958997</v>
      </c>
      <c r="BN832" s="14">
        <v>0.61674683940349895</v>
      </c>
      <c r="BO832" s="14"/>
      <c r="BP832" s="14">
        <v>0.70562833748407106</v>
      </c>
      <c r="BQ832" s="14">
        <v>0.59329940266127001</v>
      </c>
      <c r="BR832" s="14"/>
      <c r="BS832" s="14">
        <v>0.75287823842551804</v>
      </c>
      <c r="BT832" s="14">
        <v>0.60667002087166699</v>
      </c>
      <c r="BU832" s="14"/>
      <c r="BV832" s="14">
        <v>0.74222044053911396</v>
      </c>
      <c r="BW832" s="14">
        <v>0.75662377508795597</v>
      </c>
      <c r="BX832" s="14"/>
      <c r="BY832" s="14">
        <v>0.53458080297946398</v>
      </c>
      <c r="BZ832" s="14">
        <v>0.62307452980594902</v>
      </c>
      <c r="CA832" s="14"/>
      <c r="CB832" s="14">
        <v>0.60051918812619498</v>
      </c>
      <c r="CC832" s="14">
        <v>0.62037276284265896</v>
      </c>
    </row>
    <row r="833" spans="2:81" x14ac:dyDescent="0.3">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c r="AQ833" s="14"/>
      <c r="AR833" s="14"/>
      <c r="AS833" s="14"/>
      <c r="AT833" s="14"/>
      <c r="AU833" s="14"/>
      <c r="AV833" s="14"/>
      <c r="AW833" s="14"/>
      <c r="AX833" s="14"/>
      <c r="AY833" s="14"/>
      <c r="AZ833" s="14"/>
      <c r="BA833" s="14"/>
      <c r="BB833" s="14"/>
      <c r="BC833" s="14"/>
      <c r="BD833" s="14"/>
      <c r="BE833" s="14"/>
      <c r="BF833" s="14"/>
      <c r="BG833" s="14"/>
      <c r="BH833" s="14"/>
      <c r="BI833" s="14"/>
      <c r="BJ833" s="14"/>
      <c r="BK833" s="14"/>
      <c r="BL833" s="14"/>
      <c r="BM833" s="14"/>
      <c r="BN833" s="14"/>
      <c r="BO833" s="14"/>
      <c r="BP833" s="14"/>
      <c r="BQ833" s="14"/>
      <c r="BR833" s="14"/>
      <c r="BS833" s="14"/>
      <c r="BT833" s="14"/>
      <c r="BU833" s="14"/>
      <c r="BV833" s="14"/>
      <c r="BW833" s="14"/>
      <c r="BX833" s="14"/>
      <c r="BY833" s="14"/>
      <c r="BZ833" s="14"/>
      <c r="CA833" s="14"/>
      <c r="CB833" s="14"/>
      <c r="CC833" s="14"/>
    </row>
    <row r="834" spans="2:81" x14ac:dyDescent="0.3">
      <c r="B834" s="6" t="s">
        <v>424</v>
      </c>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c r="AQ834" s="14"/>
      <c r="AR834" s="14"/>
      <c r="AS834" s="14"/>
      <c r="AT834" s="14"/>
      <c r="AU834" s="14"/>
      <c r="AV834" s="14"/>
      <c r="AW834" s="14"/>
      <c r="AX834" s="14"/>
      <c r="AY834" s="14"/>
      <c r="AZ834" s="14"/>
      <c r="BA834" s="14"/>
      <c r="BB834" s="14"/>
      <c r="BC834" s="14"/>
      <c r="BD834" s="14"/>
      <c r="BE834" s="14"/>
      <c r="BF834" s="14"/>
      <c r="BG834" s="14"/>
      <c r="BH834" s="14"/>
      <c r="BI834" s="14"/>
      <c r="BJ834" s="14"/>
      <c r="BK834" s="14"/>
      <c r="BL834" s="14"/>
      <c r="BM834" s="14"/>
      <c r="BN834" s="14"/>
      <c r="BO834" s="14"/>
      <c r="BP834" s="14"/>
      <c r="BQ834" s="14"/>
      <c r="BR834" s="14"/>
      <c r="BS834" s="14"/>
      <c r="BT834" s="14"/>
      <c r="BU834" s="14"/>
      <c r="BV834" s="14"/>
      <c r="BW834" s="14"/>
      <c r="BX834" s="14"/>
      <c r="BY834" s="14"/>
      <c r="BZ834" s="14"/>
      <c r="CA834" s="14"/>
      <c r="CB834" s="14"/>
      <c r="CC834" s="14"/>
    </row>
    <row r="835" spans="2:81" x14ac:dyDescent="0.3">
      <c r="B835" s="24" t="s">
        <v>97</v>
      </c>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c r="AQ835" s="14"/>
      <c r="AR835" s="14"/>
      <c r="AS835" s="14"/>
      <c r="AT835" s="14"/>
      <c r="AU835" s="14"/>
      <c r="AV835" s="14"/>
      <c r="AW835" s="14"/>
      <c r="AX835" s="14"/>
      <c r="AY835" s="14"/>
      <c r="AZ835" s="14"/>
      <c r="BA835" s="14"/>
      <c r="BB835" s="14"/>
      <c r="BC835" s="14"/>
      <c r="BD835" s="14"/>
      <c r="BE835" s="14"/>
      <c r="BF835" s="14"/>
      <c r="BG835" s="14"/>
      <c r="BH835" s="14"/>
      <c r="BI835" s="14"/>
      <c r="BJ835" s="14"/>
      <c r="BK835" s="14"/>
      <c r="BL835" s="14"/>
      <c r="BM835" s="14"/>
      <c r="BN835" s="14"/>
      <c r="BO835" s="14"/>
      <c r="BP835" s="14"/>
      <c r="BQ835" s="14"/>
      <c r="BR835" s="14"/>
      <c r="BS835" s="14"/>
      <c r="BT835" s="14"/>
      <c r="BU835" s="14"/>
      <c r="BV835" s="14"/>
      <c r="BW835" s="14"/>
      <c r="BX835" s="14"/>
      <c r="BY835" s="14"/>
      <c r="BZ835" s="14"/>
      <c r="CA835" s="14"/>
      <c r="CB835" s="14"/>
      <c r="CC835" s="14"/>
    </row>
    <row r="836" spans="2:81" x14ac:dyDescent="0.3">
      <c r="B836" t="s">
        <v>420</v>
      </c>
      <c r="C836" s="14">
        <v>0.47578238782894</v>
      </c>
      <c r="D836" s="14">
        <v>0.42102590444085702</v>
      </c>
      <c r="E836" s="14">
        <v>0.52822758620119403</v>
      </c>
      <c r="F836" s="14"/>
      <c r="G836" s="14">
        <v>0.341856768568498</v>
      </c>
      <c r="H836" s="14">
        <v>0.44593540731233899</v>
      </c>
      <c r="I836" s="14">
        <v>0.44701509252227001</v>
      </c>
      <c r="J836" s="14">
        <v>0.54790095104722303</v>
      </c>
      <c r="K836" s="14">
        <v>0.53752143880924996</v>
      </c>
      <c r="L836" s="14">
        <v>0.51269740289419996</v>
      </c>
      <c r="M836" s="14"/>
      <c r="N836" s="14">
        <v>0.47301386188806799</v>
      </c>
      <c r="O836" s="14">
        <v>0.430633857705227</v>
      </c>
      <c r="P836" s="14">
        <v>0.52619975981697797</v>
      </c>
      <c r="Q836" s="14">
        <v>0.48123445779061702</v>
      </c>
      <c r="R836" s="14"/>
      <c r="S836" s="14">
        <v>0.443249048439606</v>
      </c>
      <c r="T836" s="14">
        <v>0.47149554000154098</v>
      </c>
      <c r="U836" s="14">
        <v>0.465785829978556</v>
      </c>
      <c r="V836" s="14">
        <v>0.50960646551348698</v>
      </c>
      <c r="W836" s="14">
        <v>0.51423753787542203</v>
      </c>
      <c r="X836" s="14">
        <v>0.45574497118431601</v>
      </c>
      <c r="Y836" s="14">
        <v>0.47656414573491701</v>
      </c>
      <c r="Z836" s="14">
        <v>0.42909334092259399</v>
      </c>
      <c r="AA836" s="14">
        <v>0.50699370525032805</v>
      </c>
      <c r="AB836" s="14">
        <v>0.409480173425739</v>
      </c>
      <c r="AC836" s="14">
        <v>0.54947575886955802</v>
      </c>
      <c r="AD836" s="14">
        <v>0.56415793739976805</v>
      </c>
      <c r="AE836" s="14"/>
      <c r="AF836" s="14">
        <v>0.50110315575571296</v>
      </c>
      <c r="AG836" s="14">
        <v>0.49258645225601899</v>
      </c>
      <c r="AH836" s="14">
        <v>0.55079203398378596</v>
      </c>
      <c r="AI836" s="14">
        <v>0.36193704942211002</v>
      </c>
      <c r="AJ836" s="14">
        <v>0.605608266038837</v>
      </c>
      <c r="AK836" s="14">
        <v>0.456333055848197</v>
      </c>
      <c r="AL836" s="14"/>
      <c r="AM836" s="14">
        <v>0.46727027405821198</v>
      </c>
      <c r="AN836" s="14">
        <v>0.48538227763547598</v>
      </c>
      <c r="AO836" s="14">
        <v>0.44030184081654999</v>
      </c>
      <c r="AP836" s="14">
        <v>0.51622706236994997</v>
      </c>
      <c r="AQ836" s="14">
        <v>0.63842359175415597</v>
      </c>
      <c r="AR836" s="14"/>
      <c r="AS836" s="14">
        <v>0.43399473852693699</v>
      </c>
      <c r="AT836" s="14">
        <v>0.49917715344397601</v>
      </c>
      <c r="AU836" s="14"/>
      <c r="AV836" s="14">
        <v>0.50384341993064596</v>
      </c>
      <c r="AW836" s="14">
        <v>0.42629288596576098</v>
      </c>
      <c r="AX836" s="14">
        <v>0.41109969590734902</v>
      </c>
      <c r="AY836" s="14"/>
      <c r="AZ836" s="14">
        <v>0.65832650928837499</v>
      </c>
      <c r="BA836" s="14">
        <v>0.35392612576399901</v>
      </c>
      <c r="BB836" s="14">
        <v>0.44438329147213501</v>
      </c>
      <c r="BC836" s="14"/>
      <c r="BD836" s="14">
        <v>0.51659883415519103</v>
      </c>
      <c r="BE836" s="14">
        <v>0.45015115140554501</v>
      </c>
      <c r="BF836" s="14"/>
      <c r="BG836" s="14">
        <v>0.48337121833034802</v>
      </c>
      <c r="BH836" s="14">
        <v>0.47652902235398897</v>
      </c>
      <c r="BI836" s="14"/>
      <c r="BJ836" s="14">
        <v>0.46489976239442898</v>
      </c>
      <c r="BK836" s="14">
        <v>0.47430845983049502</v>
      </c>
      <c r="BL836" s="14"/>
      <c r="BM836" s="14">
        <v>0.56053560416125803</v>
      </c>
      <c r="BN836" s="14">
        <v>0.47220445075162099</v>
      </c>
      <c r="BO836" s="14"/>
      <c r="BP836" s="14">
        <v>0.56564528674473202</v>
      </c>
      <c r="BQ836" s="14">
        <v>0.45636963151398202</v>
      </c>
      <c r="BR836" s="14"/>
      <c r="BS836" s="14">
        <v>0.42170757005881698</v>
      </c>
      <c r="BT836" s="14">
        <v>0.47185089695024601</v>
      </c>
      <c r="BU836" s="14"/>
      <c r="BV836" s="14">
        <v>0.41328088383098999</v>
      </c>
      <c r="BW836" s="14">
        <v>0.42466901317732902</v>
      </c>
      <c r="BX836" s="14"/>
      <c r="BY836" s="14">
        <v>0.42470651674496601</v>
      </c>
      <c r="BZ836" s="14">
        <v>0.48438146235782997</v>
      </c>
      <c r="CA836" s="14"/>
      <c r="CB836" s="14">
        <v>0.45551853641057999</v>
      </c>
      <c r="CC836" s="14">
        <v>0.49139365302629101</v>
      </c>
    </row>
    <row r="837" spans="2:81" x14ac:dyDescent="0.3">
      <c r="B837" t="s">
        <v>86</v>
      </c>
      <c r="C837" s="14">
        <v>0.32029334895908501</v>
      </c>
      <c r="D837" s="14">
        <v>0.34860250223759898</v>
      </c>
      <c r="E837" s="14">
        <v>0.29327505134881099</v>
      </c>
      <c r="F837" s="14"/>
      <c r="G837" s="14">
        <v>0.45421667879543598</v>
      </c>
      <c r="H837" s="14">
        <v>0.30403943153624402</v>
      </c>
      <c r="I837" s="14">
        <v>0.353220276309964</v>
      </c>
      <c r="J837" s="14">
        <v>0.281859665097215</v>
      </c>
      <c r="K837" s="14">
        <v>0.22748552689868501</v>
      </c>
      <c r="L837" s="14">
        <v>0.31088055123213199</v>
      </c>
      <c r="M837" s="14"/>
      <c r="N837" s="14">
        <v>0.36329949443648601</v>
      </c>
      <c r="O837" s="14">
        <v>0.35687803338170698</v>
      </c>
      <c r="P837" s="14">
        <v>0.25935620949177401</v>
      </c>
      <c r="Q837" s="14">
        <v>0.29079743748576697</v>
      </c>
      <c r="R837" s="14"/>
      <c r="S837" s="14">
        <v>0.35677515770412199</v>
      </c>
      <c r="T837" s="14">
        <v>0.33701334988926201</v>
      </c>
      <c r="U837" s="14">
        <v>0.34642504657231898</v>
      </c>
      <c r="V837" s="14">
        <v>0.26775156645463399</v>
      </c>
      <c r="W837" s="14">
        <v>0.23484217695797799</v>
      </c>
      <c r="X837" s="14">
        <v>0.321431574946629</v>
      </c>
      <c r="Y837" s="14">
        <v>0.28451792676320398</v>
      </c>
      <c r="Z837" s="14">
        <v>0.29503469183533398</v>
      </c>
      <c r="AA837" s="14">
        <v>0.35853990806848501</v>
      </c>
      <c r="AB837" s="14">
        <v>0.343683664115848</v>
      </c>
      <c r="AC837" s="14">
        <v>0.32577962818099199</v>
      </c>
      <c r="AD837" s="14">
        <v>0.27235567671190603</v>
      </c>
      <c r="AE837" s="14"/>
      <c r="AF837" s="14">
        <v>0.36145206110232198</v>
      </c>
      <c r="AG837" s="14">
        <v>0.298165121930074</v>
      </c>
      <c r="AH837" s="14">
        <v>0.36356693225088998</v>
      </c>
      <c r="AI837" s="14">
        <v>0.28408655705566399</v>
      </c>
      <c r="AJ837" s="14">
        <v>0.208203410348962</v>
      </c>
      <c r="AK837" s="14">
        <v>0.349949958604656</v>
      </c>
      <c r="AL837" s="14"/>
      <c r="AM837" s="14">
        <v>0.29358590968888998</v>
      </c>
      <c r="AN837" s="14">
        <v>0.32985630140132599</v>
      </c>
      <c r="AO837" s="14">
        <v>0.35723292359539699</v>
      </c>
      <c r="AP837" s="14">
        <v>0.29802674311334298</v>
      </c>
      <c r="AQ837" s="14">
        <v>0.260652824673966</v>
      </c>
      <c r="AR837" s="14"/>
      <c r="AS837" s="14">
        <v>0.35539937099105301</v>
      </c>
      <c r="AT837" s="14">
        <v>0.300734583517898</v>
      </c>
      <c r="AU837" s="14"/>
      <c r="AV837" s="14">
        <v>0.33435464465904202</v>
      </c>
      <c r="AW837" s="14">
        <v>0.26233628453301</v>
      </c>
      <c r="AX837" s="14">
        <v>0.36710755422654601</v>
      </c>
      <c r="AY837" s="14"/>
      <c r="AZ837" s="14">
        <v>0.25767198128422503</v>
      </c>
      <c r="BA837" s="14">
        <v>0.45315729270840799</v>
      </c>
      <c r="BB837" s="14">
        <v>0.28617759627024503</v>
      </c>
      <c r="BC837" s="14"/>
      <c r="BD837" s="14">
        <v>0.29273587193193001</v>
      </c>
      <c r="BE837" s="14">
        <v>0.336469191973299</v>
      </c>
      <c r="BF837" s="14"/>
      <c r="BG837" s="14">
        <v>0.30397623711801702</v>
      </c>
      <c r="BH837" s="14">
        <v>0.32028867167352698</v>
      </c>
      <c r="BI837" s="14"/>
      <c r="BJ837" s="14">
        <v>0.33985155051327698</v>
      </c>
      <c r="BK837" s="14">
        <v>0.31840802836120402</v>
      </c>
      <c r="BL837" s="14"/>
      <c r="BM837" s="14">
        <v>0.30005778009452699</v>
      </c>
      <c r="BN837" s="14">
        <v>0.316520261046359</v>
      </c>
      <c r="BO837" s="14"/>
      <c r="BP837" s="14">
        <v>0.24957388208775</v>
      </c>
      <c r="BQ837" s="14">
        <v>0.33566952807522898</v>
      </c>
      <c r="BR837" s="14"/>
      <c r="BS837" s="14">
        <v>0.36393199622774303</v>
      </c>
      <c r="BT837" s="14">
        <v>0.32160016718998102</v>
      </c>
      <c r="BU837" s="14"/>
      <c r="BV837" s="14">
        <v>0.43350475081067602</v>
      </c>
      <c r="BW837" s="14">
        <v>0.339481607341165</v>
      </c>
      <c r="BX837" s="14"/>
      <c r="BY837" s="14">
        <v>0.31085464819120701</v>
      </c>
      <c r="BZ837" s="14">
        <v>0.32146018277266503</v>
      </c>
      <c r="CA837" s="14"/>
      <c r="CB837" s="14">
        <v>0.32351293420959998</v>
      </c>
      <c r="CC837" s="14">
        <v>0.31513589940806602</v>
      </c>
    </row>
    <row r="838" spans="2:81" x14ac:dyDescent="0.3">
      <c r="B838" t="s">
        <v>421</v>
      </c>
      <c r="C838" s="14">
        <v>0.121577883237525</v>
      </c>
      <c r="D838" s="14">
        <v>0.13116905720477801</v>
      </c>
      <c r="E838" s="14">
        <v>0.112449480881799</v>
      </c>
      <c r="F838" s="14"/>
      <c r="G838" s="14">
        <v>0.148340153158903</v>
      </c>
      <c r="H838" s="14">
        <v>0.15958847039154</v>
      </c>
      <c r="I838" s="14">
        <v>0.13122985670721801</v>
      </c>
      <c r="J838" s="14">
        <v>7.6609178413752504E-2</v>
      </c>
      <c r="K838" s="14">
        <v>0.11826599490054</v>
      </c>
      <c r="L838" s="14">
        <v>0.103831976257031</v>
      </c>
      <c r="M838" s="14"/>
      <c r="N838" s="14">
        <v>0.107709587353309</v>
      </c>
      <c r="O838" s="14">
        <v>0.107375744738826</v>
      </c>
      <c r="P838" s="14">
        <v>0.14284186766131299</v>
      </c>
      <c r="Q838" s="14">
        <v>0.13011369975603801</v>
      </c>
      <c r="R838" s="14"/>
      <c r="S838" s="14">
        <v>0.155917397110684</v>
      </c>
      <c r="T838" s="14">
        <v>9.5423698785655806E-2</v>
      </c>
      <c r="U838" s="14">
        <v>0.110121513063223</v>
      </c>
      <c r="V838" s="14">
        <v>0.13073480053504999</v>
      </c>
      <c r="W838" s="14">
        <v>0.110248505927438</v>
      </c>
      <c r="X838" s="14">
        <v>0.14794392107958901</v>
      </c>
      <c r="Y838" s="14">
        <v>0.13072508724922</v>
      </c>
      <c r="Z838" s="14">
        <v>0.208886919606842</v>
      </c>
      <c r="AA838" s="14">
        <v>5.9458388816087199E-2</v>
      </c>
      <c r="AB838" s="14">
        <v>0.13601879690030499</v>
      </c>
      <c r="AC838" s="14">
        <v>8.9420557731238803E-2</v>
      </c>
      <c r="AD838" s="14">
        <v>0.123148559438283</v>
      </c>
      <c r="AE838" s="14"/>
      <c r="AF838" s="14">
        <v>8.7093520624411197E-2</v>
      </c>
      <c r="AG838" s="14">
        <v>0.14182889455039799</v>
      </c>
      <c r="AH838" s="14">
        <v>6.2847456518992595E-2</v>
      </c>
      <c r="AI838" s="14">
        <v>0.155886347056195</v>
      </c>
      <c r="AJ838" s="14">
        <v>0.130212519110291</v>
      </c>
      <c r="AK838" s="14">
        <v>9.5306828077725503E-2</v>
      </c>
      <c r="AL838" s="14"/>
      <c r="AM838" s="14">
        <v>0.130511637621887</v>
      </c>
      <c r="AN838" s="14">
        <v>0.11953017842527</v>
      </c>
      <c r="AO838" s="14">
        <v>0.118655156796384</v>
      </c>
      <c r="AP838" s="14">
        <v>0.10587148982767799</v>
      </c>
      <c r="AQ838" s="14">
        <v>4.9768705172837199E-2</v>
      </c>
      <c r="AR838" s="14"/>
      <c r="AS838" s="14">
        <v>0.14657806376891</v>
      </c>
      <c r="AT838" s="14">
        <v>0.105330092091316</v>
      </c>
      <c r="AU838" s="14"/>
      <c r="AV838" s="14">
        <v>0.105100489534574</v>
      </c>
      <c r="AW838" s="14">
        <v>0.16036501570841999</v>
      </c>
      <c r="AX838" s="14">
        <v>0.15961638146677601</v>
      </c>
      <c r="AY838" s="14"/>
      <c r="AZ838" s="14">
        <v>8.4001509427399507E-2</v>
      </c>
      <c r="BA838" s="14">
        <v>0.13352462232573201</v>
      </c>
      <c r="BB838" s="14">
        <v>0.138695022357814</v>
      </c>
      <c r="BC838" s="14"/>
      <c r="BD838" s="14">
        <v>0.121606030180159</v>
      </c>
      <c r="BE838" s="14">
        <v>0.121942156907472</v>
      </c>
      <c r="BF838" s="14"/>
      <c r="BG838" s="14">
        <v>0.17695684989444499</v>
      </c>
      <c r="BH838" s="14">
        <v>0.11140432674115899</v>
      </c>
      <c r="BI838" s="14"/>
      <c r="BJ838" s="14">
        <v>0.14128173944070399</v>
      </c>
      <c r="BK838" s="14">
        <v>0.11998038147813</v>
      </c>
      <c r="BL838" s="14"/>
      <c r="BM838" s="14">
        <v>6.0795909034922303E-2</v>
      </c>
      <c r="BN838" s="14">
        <v>0.127474322246663</v>
      </c>
      <c r="BO838" s="14"/>
      <c r="BP838" s="14">
        <v>9.8345534703058804E-2</v>
      </c>
      <c r="BQ838" s="14">
        <v>0.127414577634585</v>
      </c>
      <c r="BR838" s="14"/>
      <c r="BS838" s="14">
        <v>0.16626905545110801</v>
      </c>
      <c r="BT838" s="14">
        <v>0.115778049259602</v>
      </c>
      <c r="BU838" s="14"/>
      <c r="BV838" s="14">
        <v>0.132328739408585</v>
      </c>
      <c r="BW838" s="14">
        <v>0.17819691329068699</v>
      </c>
      <c r="BX838" s="14"/>
      <c r="BY838" s="14">
        <v>0.162235918289097</v>
      </c>
      <c r="BZ838" s="14">
        <v>0.118405620293212</v>
      </c>
      <c r="CA838" s="14"/>
      <c r="CB838" s="14">
        <v>0.140763262767644</v>
      </c>
      <c r="CC838" s="14">
        <v>0.112536371694909</v>
      </c>
    </row>
    <row r="839" spans="2:81" x14ac:dyDescent="0.3">
      <c r="B839" t="s">
        <v>88</v>
      </c>
      <c r="C839" s="14">
        <v>3.9975211810545301E-2</v>
      </c>
      <c r="D839" s="14">
        <v>4.5637666588266998E-2</v>
      </c>
      <c r="E839" s="14">
        <v>3.45240592888542E-2</v>
      </c>
      <c r="F839" s="14"/>
      <c r="G839" s="14">
        <v>2.9027989214451901E-2</v>
      </c>
      <c r="H839" s="14">
        <v>3.3749839009052998E-2</v>
      </c>
      <c r="I839" s="14">
        <v>2.8635189765810299E-2</v>
      </c>
      <c r="J839" s="14">
        <v>5.2637700620101598E-2</v>
      </c>
      <c r="K839" s="14">
        <v>5.2493868340898302E-2</v>
      </c>
      <c r="L839" s="14">
        <v>4.2848338193933799E-2</v>
      </c>
      <c r="M839" s="14"/>
      <c r="N839" s="14">
        <v>2.0752327525206601E-2</v>
      </c>
      <c r="O839" s="14">
        <v>5.5161714661128701E-2</v>
      </c>
      <c r="P839" s="14">
        <v>3.5638432068580701E-2</v>
      </c>
      <c r="Q839" s="14">
        <v>4.9356376761104298E-2</v>
      </c>
      <c r="R839" s="14"/>
      <c r="S839" s="14">
        <v>2.4439051152322502E-2</v>
      </c>
      <c r="T839" s="14">
        <v>3.6776172246891801E-2</v>
      </c>
      <c r="U839" s="14">
        <v>5.0639395716215403E-2</v>
      </c>
      <c r="V839" s="14">
        <v>3.4003888750586998E-2</v>
      </c>
      <c r="W839" s="14">
        <v>9.9105771465036199E-2</v>
      </c>
      <c r="X839" s="14">
        <v>2.1522472294536299E-2</v>
      </c>
      <c r="Y839" s="14">
        <v>5.96861112901685E-2</v>
      </c>
      <c r="Z839" s="14">
        <v>2.3152431464558899E-2</v>
      </c>
      <c r="AA839" s="14">
        <v>2.5830323563493001E-2</v>
      </c>
      <c r="AB839" s="14">
        <v>5.6815052228425103E-2</v>
      </c>
      <c r="AC839" s="14">
        <v>1.7403927008771899E-2</v>
      </c>
      <c r="AD839" s="14">
        <v>4.0337826450043503E-2</v>
      </c>
      <c r="AE839" s="14"/>
      <c r="AF839" s="14">
        <v>1.8865981349315698E-2</v>
      </c>
      <c r="AG839" s="14">
        <v>4.8493880220176297E-2</v>
      </c>
      <c r="AH839" s="14">
        <v>1.0405308737344901E-2</v>
      </c>
      <c r="AI839" s="14">
        <v>9.7046231251153095E-2</v>
      </c>
      <c r="AJ839" s="14">
        <v>4.1553185510120598E-2</v>
      </c>
      <c r="AK839" s="14">
        <v>2.9969586559479899E-2</v>
      </c>
      <c r="AL839" s="14"/>
      <c r="AM839" s="14">
        <v>6.4382499143301505E-2</v>
      </c>
      <c r="AN839" s="14">
        <v>2.35851572979827E-2</v>
      </c>
      <c r="AO839" s="14">
        <v>5.37022770750782E-2</v>
      </c>
      <c r="AP839" s="14">
        <v>2.8504629561292301E-2</v>
      </c>
      <c r="AQ839" s="14">
        <v>0</v>
      </c>
      <c r="AR839" s="14"/>
      <c r="AS839" s="14">
        <v>3.8178637341025397E-2</v>
      </c>
      <c r="AT839" s="14">
        <v>4.16727340125446E-2</v>
      </c>
      <c r="AU839" s="14"/>
      <c r="AV839" s="14">
        <v>3.4638679433567798E-2</v>
      </c>
      <c r="AW839" s="14">
        <v>9.9439424759424605E-2</v>
      </c>
      <c r="AX839" s="14">
        <v>3.7423354922621298E-2</v>
      </c>
      <c r="AY839" s="14"/>
      <c r="AZ839" s="14">
        <v>0</v>
      </c>
      <c r="BA839" s="14">
        <v>1.8353740778338099E-2</v>
      </c>
      <c r="BB839" s="14">
        <v>8.7881767820901804E-2</v>
      </c>
      <c r="BC839" s="14"/>
      <c r="BD839" s="14">
        <v>3.0284859944822599E-2</v>
      </c>
      <c r="BE839" s="14">
        <v>4.6542149968179999E-2</v>
      </c>
      <c r="BF839" s="14"/>
      <c r="BG839" s="14">
        <v>1.17455797754266E-2</v>
      </c>
      <c r="BH839" s="14">
        <v>4.5636585149651403E-2</v>
      </c>
      <c r="BI839" s="14"/>
      <c r="BJ839" s="14">
        <v>7.9921521769803494E-3</v>
      </c>
      <c r="BK839" s="14">
        <v>4.4097994308385999E-2</v>
      </c>
      <c r="BL839" s="14"/>
      <c r="BM839" s="14">
        <v>4.8364443598716902E-2</v>
      </c>
      <c r="BN839" s="14">
        <v>3.96342568522755E-2</v>
      </c>
      <c r="BO839" s="14"/>
      <c r="BP839" s="14">
        <v>3.7930524241149399E-2</v>
      </c>
      <c r="BQ839" s="14">
        <v>4.12852699700582E-2</v>
      </c>
      <c r="BR839" s="14"/>
      <c r="BS839" s="14">
        <v>3.7246015574616403E-2</v>
      </c>
      <c r="BT839" s="14">
        <v>4.8699226390076997E-2</v>
      </c>
      <c r="BU839" s="14"/>
      <c r="BV839" s="14">
        <v>0</v>
      </c>
      <c r="BW839" s="14">
        <v>5.03356161047974E-2</v>
      </c>
      <c r="BX839" s="14"/>
      <c r="BY839" s="14">
        <v>3.0914534323530099E-2</v>
      </c>
      <c r="BZ839" s="14">
        <v>3.9301596590708199E-2</v>
      </c>
      <c r="CA839" s="14"/>
      <c r="CB839" s="14">
        <v>4.59482958341247E-2</v>
      </c>
      <c r="CC839" s="14">
        <v>3.4855468474588598E-2</v>
      </c>
    </row>
    <row r="840" spans="2:81" x14ac:dyDescent="0.3">
      <c r="B840" t="s">
        <v>422</v>
      </c>
      <c r="C840" s="14">
        <v>2.2425863569800399E-2</v>
      </c>
      <c r="D840" s="14">
        <v>3.2192229733049499E-2</v>
      </c>
      <c r="E840" s="14">
        <v>1.2933378288062E-2</v>
      </c>
      <c r="F840" s="14"/>
      <c r="G840" s="14">
        <v>0</v>
      </c>
      <c r="H840" s="14">
        <v>3.4030302313205703E-2</v>
      </c>
      <c r="I840" s="14">
        <v>3.9899584694736999E-2</v>
      </c>
      <c r="J840" s="14">
        <v>2.9032120197712001E-2</v>
      </c>
      <c r="K840" s="14">
        <v>1.35096280470579E-2</v>
      </c>
      <c r="L840" s="14">
        <v>1.4377198414806501E-2</v>
      </c>
      <c r="M840" s="14"/>
      <c r="N840" s="14">
        <v>2.1394634793313098E-2</v>
      </c>
      <c r="O840" s="14">
        <v>2.21394336826225E-2</v>
      </c>
      <c r="P840" s="14">
        <v>3.1615999375829498E-2</v>
      </c>
      <c r="Q840" s="14">
        <v>1.6127866109991802E-2</v>
      </c>
      <c r="R840" s="14"/>
      <c r="S840" s="14">
        <v>1.355380534095E-2</v>
      </c>
      <c r="T840" s="14">
        <v>2.27651772603241E-2</v>
      </c>
      <c r="U840" s="14">
        <v>1.23661387501161E-2</v>
      </c>
      <c r="V840" s="14">
        <v>5.7903278746243E-2</v>
      </c>
      <c r="W840" s="14">
        <v>1.32674716881497E-2</v>
      </c>
      <c r="X840" s="14">
        <v>3.1408132192202301E-2</v>
      </c>
      <c r="Y840" s="14">
        <v>1.20552014544226E-2</v>
      </c>
      <c r="Z840" s="14">
        <v>2.2165253990605701E-2</v>
      </c>
      <c r="AA840" s="14">
        <v>8.5627853312095596E-3</v>
      </c>
      <c r="AB840" s="14">
        <v>4.3447902702673499E-2</v>
      </c>
      <c r="AC840" s="14">
        <v>1.7920128209438699E-2</v>
      </c>
      <c r="AD840" s="14">
        <v>0</v>
      </c>
      <c r="AE840" s="14"/>
      <c r="AF840" s="14">
        <v>1.08418099465645E-2</v>
      </c>
      <c r="AG840" s="14">
        <v>1.4594741165863101E-2</v>
      </c>
      <c r="AH840" s="14">
        <v>1.23882685089862E-2</v>
      </c>
      <c r="AI840" s="14">
        <v>7.7553742108431495E-2</v>
      </c>
      <c r="AJ840" s="14">
        <v>1.4422618991789401E-2</v>
      </c>
      <c r="AK840" s="14">
        <v>1.00356945270533E-2</v>
      </c>
      <c r="AL840" s="14"/>
      <c r="AM840" s="14">
        <v>2.1084797346317501E-2</v>
      </c>
      <c r="AN840" s="14">
        <v>1.68847958534591E-2</v>
      </c>
      <c r="AO840" s="14">
        <v>1.14819419998154E-2</v>
      </c>
      <c r="AP840" s="14">
        <v>4.3429402228107698E-2</v>
      </c>
      <c r="AQ840" s="14">
        <v>5.1154878399041197E-2</v>
      </c>
      <c r="AR840" s="14"/>
      <c r="AS840" s="14">
        <v>1.8574865896345098E-2</v>
      </c>
      <c r="AT840" s="14">
        <v>2.5112121178785699E-2</v>
      </c>
      <c r="AU840" s="14"/>
      <c r="AV840" s="14">
        <v>1.17034777390943E-2</v>
      </c>
      <c r="AW840" s="14">
        <v>3.4701024271475901E-2</v>
      </c>
      <c r="AX840" s="14">
        <v>1.49003915939527E-2</v>
      </c>
      <c r="AY840" s="14"/>
      <c r="AZ840" s="14">
        <v>0</v>
      </c>
      <c r="BA840" s="14">
        <v>4.10382184235226E-2</v>
      </c>
      <c r="BB840" s="14">
        <v>1.8194466734900501E-2</v>
      </c>
      <c r="BC840" s="14"/>
      <c r="BD840" s="14">
        <v>2.4848351263978701E-2</v>
      </c>
      <c r="BE840" s="14">
        <v>2.0886320864374398E-2</v>
      </c>
      <c r="BF840" s="14"/>
      <c r="BG840" s="14">
        <v>6.1739399013549003E-3</v>
      </c>
      <c r="BH840" s="14">
        <v>2.56823992872145E-2</v>
      </c>
      <c r="BI840" s="14"/>
      <c r="BJ840" s="14">
        <v>2.38141830991416E-2</v>
      </c>
      <c r="BK840" s="14">
        <v>2.2916189588506199E-2</v>
      </c>
      <c r="BL840" s="14"/>
      <c r="BM840" s="14">
        <v>2.02275620115453E-2</v>
      </c>
      <c r="BN840" s="14">
        <v>2.2943197469919598E-2</v>
      </c>
      <c r="BO840" s="14"/>
      <c r="BP840" s="14">
        <v>3.5111228482302997E-2</v>
      </c>
      <c r="BQ840" s="14">
        <v>1.9642701901911599E-2</v>
      </c>
      <c r="BR840" s="14"/>
      <c r="BS840" s="14">
        <v>1.08453626877146E-2</v>
      </c>
      <c r="BT840" s="14">
        <v>2.3333007472236999E-2</v>
      </c>
      <c r="BU840" s="14"/>
      <c r="BV840" s="14">
        <v>2.0885625949749801E-2</v>
      </c>
      <c r="BW840" s="14">
        <v>7.31685008602151E-3</v>
      </c>
      <c r="BX840" s="14"/>
      <c r="BY840" s="14">
        <v>6.2545636950310596E-2</v>
      </c>
      <c r="BZ840" s="14">
        <v>1.7177573478099999E-2</v>
      </c>
      <c r="CA840" s="14"/>
      <c r="CB840" s="14">
        <v>2.0806908256452698E-2</v>
      </c>
      <c r="CC840" s="14">
        <v>2.2368801502109702E-2</v>
      </c>
    </row>
    <row r="841" spans="2:81" x14ac:dyDescent="0.3">
      <c r="B841" t="s">
        <v>106</v>
      </c>
      <c r="C841" s="14">
        <v>1.99453045941052E-2</v>
      </c>
      <c r="D841" s="14">
        <v>2.13726397954494E-2</v>
      </c>
      <c r="E841" s="14">
        <v>1.8590443991278901E-2</v>
      </c>
      <c r="F841" s="14"/>
      <c r="G841" s="14">
        <v>2.6558410262711898E-2</v>
      </c>
      <c r="H841" s="14">
        <v>2.2656549437618401E-2</v>
      </c>
      <c r="I841" s="14">
        <v>0</v>
      </c>
      <c r="J841" s="14">
        <v>1.19603846239966E-2</v>
      </c>
      <c r="K841" s="14">
        <v>5.0723543003567698E-2</v>
      </c>
      <c r="L841" s="14">
        <v>1.53645330078963E-2</v>
      </c>
      <c r="M841" s="14"/>
      <c r="N841" s="14">
        <v>1.38300940036162E-2</v>
      </c>
      <c r="O841" s="14">
        <v>2.78112158304894E-2</v>
      </c>
      <c r="P841" s="14">
        <v>4.3477315855249502E-3</v>
      </c>
      <c r="Q841" s="14">
        <v>3.23701620964819E-2</v>
      </c>
      <c r="R841" s="14"/>
      <c r="S841" s="14">
        <v>6.0655402523152498E-3</v>
      </c>
      <c r="T841" s="14">
        <v>3.6526061816325603E-2</v>
      </c>
      <c r="U841" s="14">
        <v>1.4662075919570699E-2</v>
      </c>
      <c r="V841" s="14">
        <v>0</v>
      </c>
      <c r="W841" s="14">
        <v>2.82985360859771E-2</v>
      </c>
      <c r="X841" s="14">
        <v>2.1948928302726298E-2</v>
      </c>
      <c r="Y841" s="14">
        <v>3.6451527508067801E-2</v>
      </c>
      <c r="Z841" s="14">
        <v>2.1667362180065201E-2</v>
      </c>
      <c r="AA841" s="14">
        <v>4.0614888970398E-2</v>
      </c>
      <c r="AB841" s="14">
        <v>1.0554410627009301E-2</v>
      </c>
      <c r="AC841" s="14">
        <v>0</v>
      </c>
      <c r="AD841" s="14">
        <v>0</v>
      </c>
      <c r="AE841" s="14"/>
      <c r="AF841" s="14">
        <v>2.06434712216731E-2</v>
      </c>
      <c r="AG841" s="14">
        <v>4.3309098774696004E-3</v>
      </c>
      <c r="AH841" s="14">
        <v>0</v>
      </c>
      <c r="AI841" s="14">
        <v>2.34900731064458E-2</v>
      </c>
      <c r="AJ841" s="14">
        <v>0</v>
      </c>
      <c r="AK841" s="14">
        <v>5.8404876382888403E-2</v>
      </c>
      <c r="AL841" s="14"/>
      <c r="AM841" s="14">
        <v>2.3164882141391899E-2</v>
      </c>
      <c r="AN841" s="14">
        <v>2.4761289386486501E-2</v>
      </c>
      <c r="AO841" s="14">
        <v>1.86258597167753E-2</v>
      </c>
      <c r="AP841" s="14">
        <v>7.9406728996287198E-3</v>
      </c>
      <c r="AQ841" s="14">
        <v>0</v>
      </c>
      <c r="AR841" s="14"/>
      <c r="AS841" s="14">
        <v>7.2743234757294004E-3</v>
      </c>
      <c r="AT841" s="14">
        <v>2.79733157554795E-2</v>
      </c>
      <c r="AU841" s="14"/>
      <c r="AV841" s="14">
        <v>1.03592887030755E-2</v>
      </c>
      <c r="AW841" s="14">
        <v>1.6865364761908402E-2</v>
      </c>
      <c r="AX841" s="14">
        <v>9.8526218827548404E-3</v>
      </c>
      <c r="AY841" s="14"/>
      <c r="AZ841" s="14">
        <v>0</v>
      </c>
      <c r="BA841" s="14">
        <v>0</v>
      </c>
      <c r="BB841" s="14">
        <v>2.4667855344004199E-2</v>
      </c>
      <c r="BC841" s="14"/>
      <c r="BD841" s="14">
        <v>1.3926052523918901E-2</v>
      </c>
      <c r="BE841" s="14">
        <v>2.4009028881129699E-2</v>
      </c>
      <c r="BF841" s="14"/>
      <c r="BG841" s="14">
        <v>1.7776174980408399E-2</v>
      </c>
      <c r="BH841" s="14">
        <v>2.0458994794459E-2</v>
      </c>
      <c r="BI841" s="14"/>
      <c r="BJ841" s="14">
        <v>2.21606123754685E-2</v>
      </c>
      <c r="BK841" s="14">
        <v>2.0288946433278499E-2</v>
      </c>
      <c r="BL841" s="14"/>
      <c r="BM841" s="14">
        <v>1.0018701099030001E-2</v>
      </c>
      <c r="BN841" s="14">
        <v>2.1223511633161999E-2</v>
      </c>
      <c r="BO841" s="14"/>
      <c r="BP841" s="14">
        <v>1.3393543741006901E-2</v>
      </c>
      <c r="BQ841" s="14">
        <v>1.9618290904234E-2</v>
      </c>
      <c r="BR841" s="14"/>
      <c r="BS841" s="14">
        <v>0</v>
      </c>
      <c r="BT841" s="14">
        <v>1.87386527378571E-2</v>
      </c>
      <c r="BU841" s="14"/>
      <c r="BV841" s="14">
        <v>0</v>
      </c>
      <c r="BW841" s="14">
        <v>0</v>
      </c>
      <c r="BX841" s="14"/>
      <c r="BY841" s="14">
        <v>8.7427455008883496E-3</v>
      </c>
      <c r="BZ841" s="14">
        <v>1.9273564507484402E-2</v>
      </c>
      <c r="CA841" s="14"/>
      <c r="CB841" s="14">
        <v>1.34500625215986E-2</v>
      </c>
      <c r="CC841" s="14">
        <v>2.3709805894036401E-2</v>
      </c>
    </row>
    <row r="842" spans="2:81" x14ac:dyDescent="0.3">
      <c r="B842" t="s">
        <v>91</v>
      </c>
      <c r="C842" s="14">
        <v>0.79607573678802401</v>
      </c>
      <c r="D842" s="14">
        <v>0.769628406678456</v>
      </c>
      <c r="E842" s="14">
        <v>0.82150263755000497</v>
      </c>
      <c r="F842" s="14"/>
      <c r="G842" s="14">
        <v>0.79607344736393304</v>
      </c>
      <c r="H842" s="14">
        <v>0.74997483884858296</v>
      </c>
      <c r="I842" s="14">
        <v>0.80023536883223501</v>
      </c>
      <c r="J842" s="14">
        <v>0.82976061614443697</v>
      </c>
      <c r="K842" s="14">
        <v>0.76500696570793603</v>
      </c>
      <c r="L842" s="14">
        <v>0.82357795412633195</v>
      </c>
      <c r="M842" s="14"/>
      <c r="N842" s="14">
        <v>0.83631335632455495</v>
      </c>
      <c r="O842" s="14">
        <v>0.78751189108693398</v>
      </c>
      <c r="P842" s="14">
        <v>0.78555596930875204</v>
      </c>
      <c r="Q842" s="14">
        <v>0.77203189527638405</v>
      </c>
      <c r="R842" s="14"/>
      <c r="S842" s="14">
        <v>0.80002420614372804</v>
      </c>
      <c r="T842" s="14">
        <v>0.80850888989080305</v>
      </c>
      <c r="U842" s="14">
        <v>0.81221087655087498</v>
      </c>
      <c r="V842" s="14">
        <v>0.77735803196812003</v>
      </c>
      <c r="W842" s="14">
        <v>0.74907971483339897</v>
      </c>
      <c r="X842" s="14">
        <v>0.777176546130946</v>
      </c>
      <c r="Y842" s="14">
        <v>0.76108207249812099</v>
      </c>
      <c r="Z842" s="14">
        <v>0.72412803275792803</v>
      </c>
      <c r="AA842" s="14">
        <v>0.86553361331881196</v>
      </c>
      <c r="AB842" s="14">
        <v>0.753163837541587</v>
      </c>
      <c r="AC842" s="14">
        <v>0.87525538705055095</v>
      </c>
      <c r="AD842" s="14">
        <v>0.83651361411167402</v>
      </c>
      <c r="AE842" s="14"/>
      <c r="AF842" s="14">
        <v>0.86255521685803505</v>
      </c>
      <c r="AG842" s="14">
        <v>0.79075157418609399</v>
      </c>
      <c r="AH842" s="14">
        <v>0.91435896623467605</v>
      </c>
      <c r="AI842" s="14">
        <v>0.64602360647777402</v>
      </c>
      <c r="AJ842" s="14">
        <v>0.81381167638779905</v>
      </c>
      <c r="AK842" s="14">
        <v>0.806283014452853</v>
      </c>
      <c r="AL842" s="14"/>
      <c r="AM842" s="14">
        <v>0.76085618374710196</v>
      </c>
      <c r="AN842" s="14">
        <v>0.81523857903680197</v>
      </c>
      <c r="AO842" s="14">
        <v>0.79753476441194704</v>
      </c>
      <c r="AP842" s="14">
        <v>0.81425380548329396</v>
      </c>
      <c r="AQ842" s="14">
        <v>0.89907641642812197</v>
      </c>
      <c r="AR842" s="14"/>
      <c r="AS842" s="14">
        <v>0.78939410951799005</v>
      </c>
      <c r="AT842" s="14">
        <v>0.79991173696187401</v>
      </c>
      <c r="AU842" s="14"/>
      <c r="AV842" s="14">
        <v>0.83819806458968804</v>
      </c>
      <c r="AW842" s="14">
        <v>0.68862917049877104</v>
      </c>
      <c r="AX842" s="14">
        <v>0.77820725013389502</v>
      </c>
      <c r="AY842" s="14"/>
      <c r="AZ842" s="14">
        <v>0.91599849057259997</v>
      </c>
      <c r="BA842" s="14">
        <v>0.80708341847240705</v>
      </c>
      <c r="BB842" s="14">
        <v>0.73056088774238004</v>
      </c>
      <c r="BC842" s="14"/>
      <c r="BD842" s="14">
        <v>0.80933470608712099</v>
      </c>
      <c r="BE842" s="14">
        <v>0.78662034337884401</v>
      </c>
      <c r="BF842" s="14"/>
      <c r="BG842" s="14">
        <v>0.78734745544836504</v>
      </c>
      <c r="BH842" s="14">
        <v>0.79681769402751601</v>
      </c>
      <c r="BI842" s="14"/>
      <c r="BJ842" s="14">
        <v>0.80475131290770596</v>
      </c>
      <c r="BK842" s="14">
        <v>0.79271648819169904</v>
      </c>
      <c r="BL842" s="14"/>
      <c r="BM842" s="14">
        <v>0.86059338425578602</v>
      </c>
      <c r="BN842" s="14">
        <v>0.78872471179797998</v>
      </c>
      <c r="BO842" s="14"/>
      <c r="BP842" s="14">
        <v>0.81521916883248202</v>
      </c>
      <c r="BQ842" s="14">
        <v>0.79203915958921101</v>
      </c>
      <c r="BR842" s="14"/>
      <c r="BS842" s="14">
        <v>0.78563956628656095</v>
      </c>
      <c r="BT842" s="14">
        <v>0.79345106414022604</v>
      </c>
      <c r="BU842" s="14"/>
      <c r="BV842" s="14">
        <v>0.84678563464166601</v>
      </c>
      <c r="BW842" s="14">
        <v>0.76415062051849403</v>
      </c>
      <c r="BX842" s="14"/>
      <c r="BY842" s="14">
        <v>0.73556116493617396</v>
      </c>
      <c r="BZ842" s="14">
        <v>0.80584164513049505</v>
      </c>
      <c r="CA842" s="14"/>
      <c r="CB842" s="14">
        <v>0.77903147062017997</v>
      </c>
      <c r="CC842" s="14">
        <v>0.80652955243435698</v>
      </c>
    </row>
    <row r="843" spans="2:81" x14ac:dyDescent="0.3">
      <c r="B843" t="s">
        <v>92</v>
      </c>
      <c r="C843" s="14">
        <v>6.2401075380345603E-2</v>
      </c>
      <c r="D843" s="14">
        <v>7.7829896321316594E-2</v>
      </c>
      <c r="E843" s="14">
        <v>4.74574375769162E-2</v>
      </c>
      <c r="F843" s="14"/>
      <c r="G843" s="14">
        <v>2.9027989214451901E-2</v>
      </c>
      <c r="H843" s="14">
        <v>6.7780141322258694E-2</v>
      </c>
      <c r="I843" s="14">
        <v>6.8534774460547301E-2</v>
      </c>
      <c r="J843" s="14">
        <v>8.1669820817813599E-2</v>
      </c>
      <c r="K843" s="14">
        <v>6.6003496387956204E-2</v>
      </c>
      <c r="L843" s="14">
        <v>5.7225536608740302E-2</v>
      </c>
      <c r="M843" s="14"/>
      <c r="N843" s="14">
        <v>4.21469623185197E-2</v>
      </c>
      <c r="O843" s="14">
        <v>7.7301148343751194E-2</v>
      </c>
      <c r="P843" s="14">
        <v>6.7254431444410206E-2</v>
      </c>
      <c r="Q843" s="14">
        <v>6.5484242871096096E-2</v>
      </c>
      <c r="R843" s="14"/>
      <c r="S843" s="14">
        <v>3.7992856493272602E-2</v>
      </c>
      <c r="T843" s="14">
        <v>5.9541349507215902E-2</v>
      </c>
      <c r="U843" s="14">
        <v>6.30055344663316E-2</v>
      </c>
      <c r="V843" s="14">
        <v>9.1907167496830006E-2</v>
      </c>
      <c r="W843" s="14">
        <v>0.112373243153186</v>
      </c>
      <c r="X843" s="14">
        <v>5.2930604486738697E-2</v>
      </c>
      <c r="Y843" s="14">
        <v>7.1741312744591196E-2</v>
      </c>
      <c r="Z843" s="14">
        <v>4.5317685455164597E-2</v>
      </c>
      <c r="AA843" s="14">
        <v>3.4393108894702602E-2</v>
      </c>
      <c r="AB843" s="14">
        <v>0.100262954931099</v>
      </c>
      <c r="AC843" s="14">
        <v>3.53240552182107E-2</v>
      </c>
      <c r="AD843" s="14">
        <v>4.0337826450043503E-2</v>
      </c>
      <c r="AE843" s="14"/>
      <c r="AF843" s="14">
        <v>2.97077912958802E-2</v>
      </c>
      <c r="AG843" s="14">
        <v>6.3088621386039406E-2</v>
      </c>
      <c r="AH843" s="14">
        <v>2.27935772463311E-2</v>
      </c>
      <c r="AI843" s="14">
        <v>0.17459997335958499</v>
      </c>
      <c r="AJ843" s="14">
        <v>5.5975804501909997E-2</v>
      </c>
      <c r="AK843" s="14">
        <v>4.0005281086533201E-2</v>
      </c>
      <c r="AL843" s="14"/>
      <c r="AM843" s="14">
        <v>8.5467296489619093E-2</v>
      </c>
      <c r="AN843" s="14">
        <v>4.04699531514418E-2</v>
      </c>
      <c r="AO843" s="14">
        <v>6.5184219074893607E-2</v>
      </c>
      <c r="AP843" s="14">
        <v>7.1934031789399999E-2</v>
      </c>
      <c r="AQ843" s="14">
        <v>5.1154878399041197E-2</v>
      </c>
      <c r="AR843" s="14"/>
      <c r="AS843" s="14">
        <v>5.6753503237370599E-2</v>
      </c>
      <c r="AT843" s="14">
        <v>6.6784855191330303E-2</v>
      </c>
      <c r="AU843" s="14"/>
      <c r="AV843" s="14">
        <v>4.6342157172662102E-2</v>
      </c>
      <c r="AW843" s="14">
        <v>0.1341404490309</v>
      </c>
      <c r="AX843" s="14">
        <v>5.2323746516573899E-2</v>
      </c>
      <c r="AY843" s="14"/>
      <c r="AZ843" s="14">
        <v>0</v>
      </c>
      <c r="BA843" s="14">
        <v>5.9391959201860703E-2</v>
      </c>
      <c r="BB843" s="14">
        <v>0.10607623455580199</v>
      </c>
      <c r="BC843" s="14"/>
      <c r="BD843" s="14">
        <v>5.5133211208801297E-2</v>
      </c>
      <c r="BE843" s="14">
        <v>6.7428470832554405E-2</v>
      </c>
      <c r="BF843" s="14"/>
      <c r="BG843" s="14">
        <v>1.7919519676781501E-2</v>
      </c>
      <c r="BH843" s="14">
        <v>7.1318984436866004E-2</v>
      </c>
      <c r="BI843" s="14"/>
      <c r="BJ843" s="14">
        <v>3.1806335276121998E-2</v>
      </c>
      <c r="BK843" s="14">
        <v>6.7014183896892204E-2</v>
      </c>
      <c r="BL843" s="14"/>
      <c r="BM843" s="14">
        <v>6.8592005610262102E-2</v>
      </c>
      <c r="BN843" s="14">
        <v>6.2577454322195095E-2</v>
      </c>
      <c r="BO843" s="14"/>
      <c r="BP843" s="14">
        <v>7.30417527234523E-2</v>
      </c>
      <c r="BQ843" s="14">
        <v>6.0927971871969799E-2</v>
      </c>
      <c r="BR843" s="14"/>
      <c r="BS843" s="14">
        <v>4.8091378262331001E-2</v>
      </c>
      <c r="BT843" s="14">
        <v>7.2032233862314096E-2</v>
      </c>
      <c r="BU843" s="14"/>
      <c r="BV843" s="14">
        <v>2.0885625949749801E-2</v>
      </c>
      <c r="BW843" s="14">
        <v>5.7652466190818999E-2</v>
      </c>
      <c r="BX843" s="14"/>
      <c r="BY843" s="14">
        <v>9.3460171273840695E-2</v>
      </c>
      <c r="BZ843" s="14">
        <v>5.6479170068808197E-2</v>
      </c>
      <c r="CA843" s="14"/>
      <c r="CB843" s="14">
        <v>6.6755204090577405E-2</v>
      </c>
      <c r="CC843" s="14">
        <v>5.72242699766983E-2</v>
      </c>
    </row>
    <row r="844" spans="2:81" x14ac:dyDescent="0.3">
      <c r="B844" t="s">
        <v>93</v>
      </c>
      <c r="C844" s="14">
        <v>0.73367466140767901</v>
      </c>
      <c r="D844" s="14">
        <v>0.69179851035714002</v>
      </c>
      <c r="E844" s="14">
        <v>0.77404519997308896</v>
      </c>
      <c r="F844" s="14"/>
      <c r="G844" s="14">
        <v>0.767045458149482</v>
      </c>
      <c r="H844" s="14">
        <v>0.682194697526324</v>
      </c>
      <c r="I844" s="14">
        <v>0.731700594371688</v>
      </c>
      <c r="J844" s="14">
        <v>0.74809079532662404</v>
      </c>
      <c r="K844" s="14">
        <v>0.69900346931997903</v>
      </c>
      <c r="L844" s="14">
        <v>0.76635241751759198</v>
      </c>
      <c r="M844" s="14"/>
      <c r="N844" s="14">
        <v>0.79416639400603495</v>
      </c>
      <c r="O844" s="14">
        <v>0.71021074274318297</v>
      </c>
      <c r="P844" s="14">
        <v>0.71830153786434103</v>
      </c>
      <c r="Q844" s="14">
        <v>0.70654765240528705</v>
      </c>
      <c r="R844" s="14"/>
      <c r="S844" s="14">
        <v>0.76203134965045505</v>
      </c>
      <c r="T844" s="14">
        <v>0.74896754038358704</v>
      </c>
      <c r="U844" s="14">
        <v>0.74920534208454304</v>
      </c>
      <c r="V844" s="14">
        <v>0.68545086447129</v>
      </c>
      <c r="W844" s="14">
        <v>0.63670647168021399</v>
      </c>
      <c r="X844" s="14">
        <v>0.72424594164420697</v>
      </c>
      <c r="Y844" s="14">
        <v>0.68934075975353004</v>
      </c>
      <c r="Z844" s="14">
        <v>0.67881034730276402</v>
      </c>
      <c r="AA844" s="14">
        <v>0.83114050442410903</v>
      </c>
      <c r="AB844" s="14">
        <v>0.65290088261048795</v>
      </c>
      <c r="AC844" s="14">
        <v>0.83993133183234003</v>
      </c>
      <c r="AD844" s="14">
        <v>0.79617578766163</v>
      </c>
      <c r="AE844" s="14"/>
      <c r="AF844" s="14">
        <v>0.83284742556215496</v>
      </c>
      <c r="AG844" s="14">
        <v>0.727662952800054</v>
      </c>
      <c r="AH844" s="14">
        <v>0.89156538898834503</v>
      </c>
      <c r="AI844" s="14">
        <v>0.47142363311819002</v>
      </c>
      <c r="AJ844" s="14">
        <v>0.75783587188588997</v>
      </c>
      <c r="AK844" s="14">
        <v>0.76627773336631999</v>
      </c>
      <c r="AL844" s="14"/>
      <c r="AM844" s="14">
        <v>0.67538888725748303</v>
      </c>
      <c r="AN844" s="14">
        <v>0.77476862588536</v>
      </c>
      <c r="AO844" s="14">
        <v>0.73235054533705302</v>
      </c>
      <c r="AP844" s="14">
        <v>0.74231977369389401</v>
      </c>
      <c r="AQ844" s="14">
        <v>0.84792153802907999</v>
      </c>
      <c r="AR844" s="14"/>
      <c r="AS844" s="14">
        <v>0.73264060628062</v>
      </c>
      <c r="AT844" s="14">
        <v>0.73312688177054397</v>
      </c>
      <c r="AU844" s="14"/>
      <c r="AV844" s="14">
        <v>0.79185590741702605</v>
      </c>
      <c r="AW844" s="14">
        <v>0.55448872146786998</v>
      </c>
      <c r="AX844" s="14">
        <v>0.72588350361732101</v>
      </c>
      <c r="AY844" s="14"/>
      <c r="AZ844" s="14">
        <v>0.91599849057259997</v>
      </c>
      <c r="BA844" s="14">
        <v>0.74769145927054603</v>
      </c>
      <c r="BB844" s="14">
        <v>0.62448465318657698</v>
      </c>
      <c r="BC844" s="14"/>
      <c r="BD844" s="14">
        <v>0.754201494878319</v>
      </c>
      <c r="BE844" s="14">
        <v>0.71919187254629002</v>
      </c>
      <c r="BF844" s="14"/>
      <c r="BG844" s="14">
        <v>0.76942793577158297</v>
      </c>
      <c r="BH844" s="14">
        <v>0.72549870959064999</v>
      </c>
      <c r="BI844" s="14"/>
      <c r="BJ844" s="14">
        <v>0.77294497763158398</v>
      </c>
      <c r="BK844" s="14">
        <v>0.72570230429480698</v>
      </c>
      <c r="BL844" s="14"/>
      <c r="BM844" s="14">
        <v>0.792001378645523</v>
      </c>
      <c r="BN844" s="14">
        <v>0.72614725747578501</v>
      </c>
      <c r="BO844" s="14"/>
      <c r="BP844" s="14">
        <v>0.74217741610902999</v>
      </c>
      <c r="BQ844" s="14">
        <v>0.73111118771724104</v>
      </c>
      <c r="BR844" s="14"/>
      <c r="BS844" s="14">
        <v>0.73754818802422994</v>
      </c>
      <c r="BT844" s="14">
        <v>0.72141883027791198</v>
      </c>
      <c r="BU844" s="14"/>
      <c r="BV844" s="14">
        <v>0.82590000869191604</v>
      </c>
      <c r="BW844" s="14">
        <v>0.70649815432767504</v>
      </c>
      <c r="BX844" s="14"/>
      <c r="BY844" s="14">
        <v>0.64210099366233298</v>
      </c>
      <c r="BZ844" s="14">
        <v>0.74936247506168696</v>
      </c>
      <c r="CA844" s="14"/>
      <c r="CB844" s="14">
        <v>0.71227626652960296</v>
      </c>
      <c r="CC844" s="14">
        <v>0.74930528245765804</v>
      </c>
    </row>
    <row r="845" spans="2:81" x14ac:dyDescent="0.3">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c r="AQ845" s="14"/>
      <c r="AR845" s="14"/>
      <c r="AS845" s="14"/>
      <c r="AT845" s="14"/>
      <c r="AU845" s="14"/>
      <c r="AV845" s="14"/>
      <c r="AW845" s="14"/>
      <c r="AX845" s="14"/>
      <c r="AY845" s="14"/>
      <c r="AZ845" s="14"/>
      <c r="BA845" s="14"/>
      <c r="BB845" s="14"/>
      <c r="BC845" s="14"/>
      <c r="BD845" s="14"/>
      <c r="BE845" s="14"/>
      <c r="BF845" s="14"/>
      <c r="BG845" s="14"/>
      <c r="BH845" s="14"/>
      <c r="BI845" s="14"/>
      <c r="BJ845" s="14"/>
      <c r="BK845" s="14"/>
      <c r="BL845" s="14"/>
      <c r="BM845" s="14"/>
      <c r="BN845" s="14"/>
      <c r="BO845" s="14"/>
      <c r="BP845" s="14"/>
      <c r="BQ845" s="14"/>
      <c r="BR845" s="14"/>
      <c r="BS845" s="14"/>
      <c r="BT845" s="14"/>
      <c r="BU845" s="14"/>
      <c r="BV845" s="14"/>
      <c r="BW845" s="14"/>
      <c r="BX845" s="14"/>
      <c r="BY845" s="14"/>
      <c r="BZ845" s="14"/>
      <c r="CA845" s="14"/>
      <c r="CB845" s="14"/>
      <c r="CC845" s="14"/>
    </row>
    <row r="846" spans="2:81" x14ac:dyDescent="0.3">
      <c r="B846" s="6" t="s">
        <v>425</v>
      </c>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c r="AQ846" s="14"/>
      <c r="AR846" s="14"/>
      <c r="AS846" s="14"/>
      <c r="AT846" s="14"/>
      <c r="AU846" s="14"/>
      <c r="AV846" s="14"/>
      <c r="AW846" s="14"/>
      <c r="AX846" s="14"/>
      <c r="AY846" s="14"/>
      <c r="AZ846" s="14"/>
      <c r="BA846" s="14"/>
      <c r="BB846" s="14"/>
      <c r="BC846" s="14"/>
      <c r="BD846" s="14"/>
      <c r="BE846" s="14"/>
      <c r="BF846" s="14"/>
      <c r="BG846" s="14"/>
      <c r="BH846" s="14"/>
      <c r="BI846" s="14"/>
      <c r="BJ846" s="14"/>
      <c r="BK846" s="14"/>
      <c r="BL846" s="14"/>
      <c r="BM846" s="14"/>
      <c r="BN846" s="14"/>
      <c r="BO846" s="14"/>
      <c r="BP846" s="14"/>
      <c r="BQ846" s="14"/>
      <c r="BR846" s="14"/>
      <c r="BS846" s="14"/>
      <c r="BT846" s="14"/>
      <c r="BU846" s="14"/>
      <c r="BV846" s="14"/>
      <c r="BW846" s="14"/>
      <c r="BX846" s="14"/>
      <c r="BY846" s="14"/>
      <c r="BZ846" s="14"/>
      <c r="CA846" s="14"/>
      <c r="CB846" s="14"/>
      <c r="CC846" s="14"/>
    </row>
    <row r="847" spans="2:81" x14ac:dyDescent="0.3">
      <c r="B847" s="24" t="s">
        <v>97</v>
      </c>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c r="AQ847" s="14"/>
      <c r="AR847" s="14"/>
      <c r="AS847" s="14"/>
      <c r="AT847" s="14"/>
      <c r="AU847" s="14"/>
      <c r="AV847" s="14"/>
      <c r="AW847" s="14"/>
      <c r="AX847" s="14"/>
      <c r="AY847" s="14"/>
      <c r="AZ847" s="14"/>
      <c r="BA847" s="14"/>
      <c r="BB847" s="14"/>
      <c r="BC847" s="14"/>
      <c r="BD847" s="14"/>
      <c r="BE847" s="14"/>
      <c r="BF847" s="14"/>
      <c r="BG847" s="14"/>
      <c r="BH847" s="14"/>
      <c r="BI847" s="14"/>
      <c r="BJ847" s="14"/>
      <c r="BK847" s="14"/>
      <c r="BL847" s="14"/>
      <c r="BM847" s="14"/>
      <c r="BN847" s="14"/>
      <c r="BO847" s="14"/>
      <c r="BP847" s="14"/>
      <c r="BQ847" s="14"/>
      <c r="BR847" s="14"/>
      <c r="BS847" s="14"/>
      <c r="BT847" s="14"/>
      <c r="BU847" s="14"/>
      <c r="BV847" s="14"/>
      <c r="BW847" s="14"/>
      <c r="BX847" s="14"/>
      <c r="BY847" s="14"/>
      <c r="BZ847" s="14"/>
      <c r="CA847" s="14"/>
      <c r="CB847" s="14"/>
      <c r="CC847" s="14"/>
    </row>
    <row r="848" spans="2:81" x14ac:dyDescent="0.3">
      <c r="B848" t="s">
        <v>420</v>
      </c>
      <c r="C848" s="14">
        <v>0.198244361307574</v>
      </c>
      <c r="D848" s="14">
        <v>0.17963363546507299</v>
      </c>
      <c r="E848" s="14">
        <v>0.21680229840786</v>
      </c>
      <c r="F848" s="14"/>
      <c r="G848" s="14">
        <v>0.13217086596458399</v>
      </c>
      <c r="H848" s="14">
        <v>0.196802903341117</v>
      </c>
      <c r="I848" s="14">
        <v>0.20872589208923001</v>
      </c>
      <c r="J848" s="14">
        <v>0.213830963762804</v>
      </c>
      <c r="K848" s="14">
        <v>0.213343594772576</v>
      </c>
      <c r="L848" s="14">
        <v>0.21219010373126701</v>
      </c>
      <c r="M848" s="14"/>
      <c r="N848" s="14">
        <v>0.1820694375036</v>
      </c>
      <c r="O848" s="14">
        <v>0.19605255410955799</v>
      </c>
      <c r="P848" s="14">
        <v>0.212669698748289</v>
      </c>
      <c r="Q848" s="14">
        <v>0.20466412240114401</v>
      </c>
      <c r="R848" s="14"/>
      <c r="S848" s="14">
        <v>0.204107711762466</v>
      </c>
      <c r="T848" s="14">
        <v>0.1689874382005</v>
      </c>
      <c r="U848" s="14">
        <v>0.196416465489237</v>
      </c>
      <c r="V848" s="14">
        <v>0.25073676168867898</v>
      </c>
      <c r="W848" s="14">
        <v>0.22685242930532601</v>
      </c>
      <c r="X848" s="14">
        <v>0.194051202596946</v>
      </c>
      <c r="Y848" s="14">
        <v>0.229348277350818</v>
      </c>
      <c r="Z848" s="14">
        <v>0.21562588489371101</v>
      </c>
      <c r="AA848" s="14">
        <v>0.21206432799152999</v>
      </c>
      <c r="AB848" s="14">
        <v>0.170383469820377</v>
      </c>
      <c r="AC848" s="14">
        <v>0.18414457662082001</v>
      </c>
      <c r="AD848" s="14">
        <v>3.8844462727996402E-2</v>
      </c>
      <c r="AE848" s="14"/>
      <c r="AF848" s="14">
        <v>0.246700744094345</v>
      </c>
      <c r="AG848" s="14">
        <v>0.215211951399193</v>
      </c>
      <c r="AH848" s="14">
        <v>0.22964075216043001</v>
      </c>
      <c r="AI848" s="14">
        <v>0.118742787708613</v>
      </c>
      <c r="AJ848" s="14">
        <v>0.187332921269495</v>
      </c>
      <c r="AK848" s="14">
        <v>0.162433523160777</v>
      </c>
      <c r="AL848" s="14"/>
      <c r="AM848" s="14">
        <v>0.21211880680176901</v>
      </c>
      <c r="AN848" s="14">
        <v>0.23757156527075199</v>
      </c>
      <c r="AO848" s="14">
        <v>0.165019241917055</v>
      </c>
      <c r="AP848" s="14">
        <v>0.17780099987810399</v>
      </c>
      <c r="AQ848" s="14">
        <v>0.35974699585047099</v>
      </c>
      <c r="AR848" s="14"/>
      <c r="AS848" s="14">
        <v>0.208437697604722</v>
      </c>
      <c r="AT848" s="14">
        <v>0.18874414487396099</v>
      </c>
      <c r="AU848" s="14"/>
      <c r="AV848" s="14">
        <v>0.23961466537070999</v>
      </c>
      <c r="AW848" s="14">
        <v>0.13603551994082899</v>
      </c>
      <c r="AX848" s="14">
        <v>0.203768484146889</v>
      </c>
      <c r="AY848" s="14"/>
      <c r="AZ848" s="14">
        <v>0.23680716867229201</v>
      </c>
      <c r="BA848" s="14">
        <v>0.24291010762348</v>
      </c>
      <c r="BB848" s="14">
        <v>0.18542683563100701</v>
      </c>
      <c r="BC848" s="14"/>
      <c r="BD848" s="14">
        <v>0.22331859994457601</v>
      </c>
      <c r="BE848" s="14">
        <v>0.18220243040439299</v>
      </c>
      <c r="BF848" s="14"/>
      <c r="BG848" s="14">
        <v>0.20477954917135199</v>
      </c>
      <c r="BH848" s="14">
        <v>0.19790125845030401</v>
      </c>
      <c r="BI848" s="14"/>
      <c r="BJ848" s="14">
        <v>0.28576199443792299</v>
      </c>
      <c r="BK848" s="14">
        <v>0.188680686578585</v>
      </c>
      <c r="BL848" s="14"/>
      <c r="BM848" s="14">
        <v>0.26199744558564603</v>
      </c>
      <c r="BN848" s="14">
        <v>0.192990994097264</v>
      </c>
      <c r="BO848" s="14"/>
      <c r="BP848" s="14">
        <v>0.22309059728948999</v>
      </c>
      <c r="BQ848" s="14">
        <v>0.19334573303942101</v>
      </c>
      <c r="BR848" s="14"/>
      <c r="BS848" s="14">
        <v>0.25328809512406603</v>
      </c>
      <c r="BT848" s="14">
        <v>0.17519944763217901</v>
      </c>
      <c r="BU848" s="14"/>
      <c r="BV848" s="14">
        <v>0.17288165224101201</v>
      </c>
      <c r="BW848" s="14">
        <v>0.2815458349428</v>
      </c>
      <c r="BX848" s="14"/>
      <c r="BY848" s="14">
        <v>0.17227736675358199</v>
      </c>
      <c r="BZ848" s="14">
        <v>0.20206221881809699</v>
      </c>
      <c r="CA848" s="14"/>
      <c r="CB848" s="14">
        <v>0.206693156901508</v>
      </c>
      <c r="CC848" s="14">
        <v>0.19646978252810299</v>
      </c>
    </row>
    <row r="849" spans="2:81" x14ac:dyDescent="0.3">
      <c r="B849" t="s">
        <v>86</v>
      </c>
      <c r="C849" s="14">
        <v>0.29335875971691899</v>
      </c>
      <c r="D849" s="14">
        <v>0.30015034770759502</v>
      </c>
      <c r="E849" s="14">
        <v>0.285351642979777</v>
      </c>
      <c r="F849" s="14"/>
      <c r="G849" s="14">
        <v>0.41669148826789698</v>
      </c>
      <c r="H849" s="14">
        <v>0.32206117696957298</v>
      </c>
      <c r="I849" s="14">
        <v>0.276050101180077</v>
      </c>
      <c r="J849" s="14">
        <v>0.27110234447339698</v>
      </c>
      <c r="K849" s="14">
        <v>0.26086368007150601</v>
      </c>
      <c r="L849" s="14">
        <v>0.241705667608859</v>
      </c>
      <c r="M849" s="14"/>
      <c r="N849" s="14">
        <v>0.27569129024824801</v>
      </c>
      <c r="O849" s="14">
        <v>0.22911944506220899</v>
      </c>
      <c r="P849" s="14">
        <v>0.35387208978304802</v>
      </c>
      <c r="Q849" s="14">
        <v>0.32659825017102101</v>
      </c>
      <c r="R849" s="14"/>
      <c r="S849" s="14">
        <v>0.35609057289475898</v>
      </c>
      <c r="T849" s="14">
        <v>0.238041760180428</v>
      </c>
      <c r="U849" s="14">
        <v>0.27035811256938103</v>
      </c>
      <c r="V849" s="14">
        <v>0.27492463043507698</v>
      </c>
      <c r="W849" s="14">
        <v>0.30274827594995601</v>
      </c>
      <c r="X849" s="14">
        <v>0.29281593017922403</v>
      </c>
      <c r="Y849" s="14">
        <v>0.22193734634110299</v>
      </c>
      <c r="Z849" s="14">
        <v>0.234292468583506</v>
      </c>
      <c r="AA849" s="14">
        <v>0.36051628196546998</v>
      </c>
      <c r="AB849" s="14">
        <v>0.300472472183966</v>
      </c>
      <c r="AC849" s="14">
        <v>0.25618668878448497</v>
      </c>
      <c r="AD849" s="14">
        <v>0.40109797948761</v>
      </c>
      <c r="AE849" s="14"/>
      <c r="AF849" s="14">
        <v>0.34378574961165398</v>
      </c>
      <c r="AG849" s="14">
        <v>0.241827013272508</v>
      </c>
      <c r="AH849" s="14">
        <v>0.30140131639147699</v>
      </c>
      <c r="AI849" s="14">
        <v>0.26792691563246401</v>
      </c>
      <c r="AJ849" s="14">
        <v>0.42350389938393601</v>
      </c>
      <c r="AK849" s="14">
        <v>0.25376641615218098</v>
      </c>
      <c r="AL849" s="14"/>
      <c r="AM849" s="14">
        <v>0.24473180791134899</v>
      </c>
      <c r="AN849" s="14">
        <v>0.282217505125062</v>
      </c>
      <c r="AO849" s="14">
        <v>0.278761157169368</v>
      </c>
      <c r="AP849" s="14">
        <v>0.36540021319086502</v>
      </c>
      <c r="AQ849" s="14">
        <v>0.35211838122398498</v>
      </c>
      <c r="AR849" s="14"/>
      <c r="AS849" s="14">
        <v>0.346171101317163</v>
      </c>
      <c r="AT849" s="14">
        <v>0.26255104875804303</v>
      </c>
      <c r="AU849" s="14"/>
      <c r="AV849" s="14">
        <v>0.32417308123340799</v>
      </c>
      <c r="AW849" s="14">
        <v>0.33205919802259198</v>
      </c>
      <c r="AX849" s="14">
        <v>0.34390177806893901</v>
      </c>
      <c r="AY849" s="14"/>
      <c r="AZ849" s="14">
        <v>0.41292865620022801</v>
      </c>
      <c r="BA849" s="14">
        <v>0.40728566748610601</v>
      </c>
      <c r="BB849" s="14">
        <v>0.23653186146619401</v>
      </c>
      <c r="BC849" s="14"/>
      <c r="BD849" s="14">
        <v>0.34960272623308403</v>
      </c>
      <c r="BE849" s="14">
        <v>0.25689846009585299</v>
      </c>
      <c r="BF849" s="14"/>
      <c r="BG849" s="14">
        <v>0.37834883747278603</v>
      </c>
      <c r="BH849" s="14">
        <v>0.27708769090535801</v>
      </c>
      <c r="BI849" s="14"/>
      <c r="BJ849" s="14">
        <v>0.37498578312016201</v>
      </c>
      <c r="BK849" s="14">
        <v>0.28310036254133297</v>
      </c>
      <c r="BL849" s="14"/>
      <c r="BM849" s="14">
        <v>0.407023141999308</v>
      </c>
      <c r="BN849" s="14">
        <v>0.28340707006176102</v>
      </c>
      <c r="BO849" s="14"/>
      <c r="BP849" s="14">
        <v>0.32184471169250001</v>
      </c>
      <c r="BQ849" s="14">
        <v>0.28807427272066499</v>
      </c>
      <c r="BR849" s="14"/>
      <c r="BS849" s="14">
        <v>0.35892914775382601</v>
      </c>
      <c r="BT849" s="14">
        <v>0.31808082446486202</v>
      </c>
      <c r="BU849" s="14"/>
      <c r="BV849" s="14">
        <v>0.409442664759335</v>
      </c>
      <c r="BW849" s="14">
        <v>0.34117686609964398</v>
      </c>
      <c r="BX849" s="14"/>
      <c r="BY849" s="14">
        <v>0.31447516617021298</v>
      </c>
      <c r="BZ849" s="14">
        <v>0.29311494065655003</v>
      </c>
      <c r="CA849" s="14"/>
      <c r="CB849" s="14">
        <v>0.30186357828483701</v>
      </c>
      <c r="CC849" s="14">
        <v>0.29043112357680501</v>
      </c>
    </row>
    <row r="850" spans="2:81" x14ac:dyDescent="0.3">
      <c r="B850" t="s">
        <v>421</v>
      </c>
      <c r="C850" s="14">
        <v>0.26187297687049499</v>
      </c>
      <c r="D850" s="14">
        <v>0.269304084621386</v>
      </c>
      <c r="E850" s="14">
        <v>0.255126835473098</v>
      </c>
      <c r="F850" s="14"/>
      <c r="G850" s="14">
        <v>0.27233424372592802</v>
      </c>
      <c r="H850" s="14">
        <v>0.24701676171804501</v>
      </c>
      <c r="I850" s="14">
        <v>0.29158609998845297</v>
      </c>
      <c r="J850" s="14">
        <v>0.24711701263517399</v>
      </c>
      <c r="K850" s="14">
        <v>0.22721574985191401</v>
      </c>
      <c r="L850" s="14">
        <v>0.27806836831860698</v>
      </c>
      <c r="M850" s="14"/>
      <c r="N850" s="14">
        <v>0.284687573394311</v>
      </c>
      <c r="O850" s="14">
        <v>0.28613357100790898</v>
      </c>
      <c r="P850" s="14">
        <v>0.23801858548618399</v>
      </c>
      <c r="Q850" s="14">
        <v>0.23291873135535601</v>
      </c>
      <c r="R850" s="14"/>
      <c r="S850" s="14">
        <v>0.26853065564689699</v>
      </c>
      <c r="T850" s="14">
        <v>0.33470409194115502</v>
      </c>
      <c r="U850" s="14">
        <v>0.22097347401001299</v>
      </c>
      <c r="V850" s="14">
        <v>0.212650700791926</v>
      </c>
      <c r="W850" s="14">
        <v>0.23956587563580201</v>
      </c>
      <c r="X850" s="14">
        <v>0.27355806126173099</v>
      </c>
      <c r="Y850" s="14">
        <v>0.308503851667985</v>
      </c>
      <c r="Z850" s="14">
        <v>0.23757114378264399</v>
      </c>
      <c r="AA850" s="14">
        <v>0.15959157865305501</v>
      </c>
      <c r="AB850" s="14">
        <v>0.24274176275419601</v>
      </c>
      <c r="AC850" s="14">
        <v>0.36217734498524501</v>
      </c>
      <c r="AD850" s="14">
        <v>0.36585761343980799</v>
      </c>
      <c r="AE850" s="14"/>
      <c r="AF850" s="14">
        <v>0.21744188669393</v>
      </c>
      <c r="AG850" s="14">
        <v>0.312798384185492</v>
      </c>
      <c r="AH850" s="14">
        <v>0.23750783333613301</v>
      </c>
      <c r="AI850" s="14">
        <v>0.22949173251685501</v>
      </c>
      <c r="AJ850" s="14">
        <v>0.22385407947490699</v>
      </c>
      <c r="AK850" s="14">
        <v>0.29824510513309799</v>
      </c>
      <c r="AL850" s="14"/>
      <c r="AM850" s="14">
        <v>0.27779477362350202</v>
      </c>
      <c r="AN850" s="14">
        <v>0.23583031979483199</v>
      </c>
      <c r="AO850" s="14">
        <v>0.30180883440506601</v>
      </c>
      <c r="AP850" s="14">
        <v>0.20019645065699901</v>
      </c>
      <c r="AQ850" s="14">
        <v>0.147474720073173</v>
      </c>
      <c r="AR850" s="14"/>
      <c r="AS850" s="14">
        <v>0.23763730661976501</v>
      </c>
      <c r="AT850" s="14">
        <v>0.27626328358636398</v>
      </c>
      <c r="AU850" s="14"/>
      <c r="AV850" s="14">
        <v>0.22873150590300501</v>
      </c>
      <c r="AW850" s="14">
        <v>0.33044261054941598</v>
      </c>
      <c r="AX850" s="14">
        <v>0.234748238839979</v>
      </c>
      <c r="AY850" s="14"/>
      <c r="AZ850" s="14">
        <v>0.170061908506109</v>
      </c>
      <c r="BA850" s="14">
        <v>0.293358788514469</v>
      </c>
      <c r="BB850" s="14">
        <v>0.26747655356435202</v>
      </c>
      <c r="BC850" s="14"/>
      <c r="BD850" s="14">
        <v>0.230097171673525</v>
      </c>
      <c r="BE850" s="14">
        <v>0.28381874074067498</v>
      </c>
      <c r="BF850" s="14"/>
      <c r="BG850" s="14">
        <v>0.28608216437767803</v>
      </c>
      <c r="BH850" s="14">
        <v>0.25715547702464198</v>
      </c>
      <c r="BI850" s="14"/>
      <c r="BJ850" s="14">
        <v>0.16915400030420599</v>
      </c>
      <c r="BK850" s="14">
        <v>0.27284020122063901</v>
      </c>
      <c r="BL850" s="14"/>
      <c r="BM850" s="14">
        <v>0.16810809534445401</v>
      </c>
      <c r="BN850" s="14">
        <v>0.26830196523554301</v>
      </c>
      <c r="BO850" s="14"/>
      <c r="BP850" s="14">
        <v>0.222023485801607</v>
      </c>
      <c r="BQ850" s="14">
        <v>0.26614250551546198</v>
      </c>
      <c r="BR850" s="14"/>
      <c r="BS850" s="14">
        <v>0.24947975882752299</v>
      </c>
      <c r="BT850" s="14">
        <v>0.24461341286138899</v>
      </c>
      <c r="BU850" s="14"/>
      <c r="BV850" s="14">
        <v>0.36433593414103999</v>
      </c>
      <c r="BW850" s="14">
        <v>0.209115133777455</v>
      </c>
      <c r="BX850" s="14"/>
      <c r="BY850" s="14">
        <v>0.26229207685000699</v>
      </c>
      <c r="BZ850" s="14">
        <v>0.26271143705583699</v>
      </c>
      <c r="CA850" s="14"/>
      <c r="CB850" s="14">
        <v>0.28068902795261003</v>
      </c>
      <c r="CC850" s="14">
        <v>0.24587916492296799</v>
      </c>
    </row>
    <row r="851" spans="2:81" x14ac:dyDescent="0.3">
      <c r="B851" t="s">
        <v>88</v>
      </c>
      <c r="C851" s="14">
        <v>0.15073704247851599</v>
      </c>
      <c r="D851" s="14">
        <v>0.150195939976764</v>
      </c>
      <c r="E851" s="14">
        <v>0.151558831301256</v>
      </c>
      <c r="F851" s="14"/>
      <c r="G851" s="14">
        <v>0.10167442212783399</v>
      </c>
      <c r="H851" s="14">
        <v>9.9757517194290601E-2</v>
      </c>
      <c r="I851" s="14">
        <v>0.16289030991732301</v>
      </c>
      <c r="J851" s="14">
        <v>0.14846865551007599</v>
      </c>
      <c r="K851" s="14">
        <v>0.20722954128729501</v>
      </c>
      <c r="L851" s="14">
        <v>0.17881156488613101</v>
      </c>
      <c r="M851" s="14"/>
      <c r="N851" s="14">
        <v>0.160632534299847</v>
      </c>
      <c r="O851" s="14">
        <v>0.191887843243321</v>
      </c>
      <c r="P851" s="14">
        <v>0.110798837788417</v>
      </c>
      <c r="Q851" s="14">
        <v>0.131010505272805</v>
      </c>
      <c r="R851" s="14"/>
      <c r="S851" s="14">
        <v>0.100083032758886</v>
      </c>
      <c r="T851" s="14">
        <v>0.171036602736197</v>
      </c>
      <c r="U851" s="14">
        <v>0.23680673158587501</v>
      </c>
      <c r="V851" s="14">
        <v>0.14408009059486501</v>
      </c>
      <c r="W851" s="14">
        <v>0.13553971546163601</v>
      </c>
      <c r="X851" s="14">
        <v>0.12423044385625399</v>
      </c>
      <c r="Y851" s="14">
        <v>0.168406316994861</v>
      </c>
      <c r="Z851" s="14">
        <v>0.20326712287054899</v>
      </c>
      <c r="AA851" s="14">
        <v>0.168217434167337</v>
      </c>
      <c r="AB851" s="14">
        <v>0.15129612244502599</v>
      </c>
      <c r="AC851" s="14">
        <v>9.2256765188938494E-2</v>
      </c>
      <c r="AD851" s="14">
        <v>0.11736040028753</v>
      </c>
      <c r="AE851" s="14"/>
      <c r="AF851" s="14">
        <v>0.125014160368215</v>
      </c>
      <c r="AG851" s="14">
        <v>0.14497608645045501</v>
      </c>
      <c r="AH851" s="14">
        <v>0.16504443578160199</v>
      </c>
      <c r="AI851" s="14">
        <v>0.25029485865768403</v>
      </c>
      <c r="AJ851" s="14">
        <v>0.11042418578857301</v>
      </c>
      <c r="AK851" s="14">
        <v>0.12847820305025001</v>
      </c>
      <c r="AL851" s="14"/>
      <c r="AM851" s="14">
        <v>0.16949637892639899</v>
      </c>
      <c r="AN851" s="14">
        <v>0.155748317592109</v>
      </c>
      <c r="AO851" s="14">
        <v>0.144062628383861</v>
      </c>
      <c r="AP851" s="14">
        <v>0.16725117552620899</v>
      </c>
      <c r="AQ851" s="14">
        <v>8.9505024453329696E-2</v>
      </c>
      <c r="AR851" s="14"/>
      <c r="AS851" s="14">
        <v>0.12903405459483</v>
      </c>
      <c r="AT851" s="14">
        <v>0.164803803949367</v>
      </c>
      <c r="AU851" s="14"/>
      <c r="AV851" s="14">
        <v>0.11941392395650099</v>
      </c>
      <c r="AW851" s="14">
        <v>0.16743241595118</v>
      </c>
      <c r="AX851" s="14">
        <v>0.14005036127186299</v>
      </c>
      <c r="AY851" s="14"/>
      <c r="AZ851" s="14">
        <v>0.116117404986226</v>
      </c>
      <c r="BA851" s="14">
        <v>3.8747363899605598E-2</v>
      </c>
      <c r="BB851" s="14">
        <v>0.19859273107292799</v>
      </c>
      <c r="BC851" s="14"/>
      <c r="BD851" s="14">
        <v>0.10647899962659101</v>
      </c>
      <c r="BE851" s="14">
        <v>0.18062944836780401</v>
      </c>
      <c r="BF851" s="14"/>
      <c r="BG851" s="14">
        <v>5.8733647921602301E-2</v>
      </c>
      <c r="BH851" s="14">
        <v>0.169283434000565</v>
      </c>
      <c r="BI851" s="14"/>
      <c r="BJ851" s="14">
        <v>7.8342498543798794E-2</v>
      </c>
      <c r="BK851" s="14">
        <v>0.159887008014822</v>
      </c>
      <c r="BL851" s="14"/>
      <c r="BM851" s="14">
        <v>9.0530771514661004E-2</v>
      </c>
      <c r="BN851" s="14">
        <v>0.15778386399938299</v>
      </c>
      <c r="BO851" s="14"/>
      <c r="BP851" s="14">
        <v>0.11577582225376599</v>
      </c>
      <c r="BQ851" s="14">
        <v>0.16260794621123101</v>
      </c>
      <c r="BR851" s="14"/>
      <c r="BS851" s="14">
        <v>9.1704625349108906E-2</v>
      </c>
      <c r="BT851" s="14">
        <v>0.16315850665128301</v>
      </c>
      <c r="BU851" s="14"/>
      <c r="BV851" s="14">
        <v>2.0885625949749801E-2</v>
      </c>
      <c r="BW851" s="14">
        <v>0.116592989856922</v>
      </c>
      <c r="BX851" s="14"/>
      <c r="BY851" s="14">
        <v>0.118001549204581</v>
      </c>
      <c r="BZ851" s="14">
        <v>0.154785692280246</v>
      </c>
      <c r="CA851" s="14"/>
      <c r="CB851" s="14">
        <v>0.14249862610292699</v>
      </c>
      <c r="CC851" s="14">
        <v>0.15659854141465601</v>
      </c>
    </row>
    <row r="852" spans="2:81" x14ac:dyDescent="0.3">
      <c r="B852" t="s">
        <v>422</v>
      </c>
      <c r="C852" s="14">
        <v>5.1695308733654598E-2</v>
      </c>
      <c r="D852" s="14">
        <v>7.0151907426227803E-2</v>
      </c>
      <c r="E852" s="14">
        <v>3.3774426421245798E-2</v>
      </c>
      <c r="F852" s="14"/>
      <c r="G852" s="14">
        <v>3.7925505190023599E-2</v>
      </c>
      <c r="H852" s="14">
        <v>8.8841722798216699E-2</v>
      </c>
      <c r="I852" s="14">
        <v>5.5228210116899101E-2</v>
      </c>
      <c r="J852" s="14">
        <v>6.6088952401784001E-2</v>
      </c>
      <c r="K852" s="14">
        <v>3.2785151946764797E-2</v>
      </c>
      <c r="L852" s="14">
        <v>2.8883585017962499E-2</v>
      </c>
      <c r="M852" s="14"/>
      <c r="N852" s="14">
        <v>4.7625276735149699E-2</v>
      </c>
      <c r="O852" s="14">
        <v>5.7407726213245802E-2</v>
      </c>
      <c r="P852" s="14">
        <v>5.8217505885271498E-2</v>
      </c>
      <c r="Q852" s="14">
        <v>4.5256472915594398E-2</v>
      </c>
      <c r="R852" s="14"/>
      <c r="S852" s="14">
        <v>4.5627437269984999E-2</v>
      </c>
      <c r="T852" s="14">
        <v>2.8997136916771599E-2</v>
      </c>
      <c r="U852" s="14">
        <v>4.8530382003841903E-2</v>
      </c>
      <c r="V852" s="14">
        <v>8.1712877416058594E-2</v>
      </c>
      <c r="W852" s="14">
        <v>6.6995167561302305E-2</v>
      </c>
      <c r="X852" s="14">
        <v>5.2930604486738697E-2</v>
      </c>
      <c r="Y852" s="14">
        <v>1.13245655471809E-2</v>
      </c>
      <c r="Z852" s="14">
        <v>8.6990285634023001E-2</v>
      </c>
      <c r="AA852" s="14">
        <v>3.5361960715401999E-2</v>
      </c>
      <c r="AB852" s="14">
        <v>9.0927674869233394E-2</v>
      </c>
      <c r="AC852" s="14">
        <v>8.78306974117391E-2</v>
      </c>
      <c r="AD852" s="14">
        <v>0</v>
      </c>
      <c r="AE852" s="14"/>
      <c r="AF852" s="14">
        <v>3.5009923202963797E-2</v>
      </c>
      <c r="AG852" s="14">
        <v>4.2504074641309099E-2</v>
      </c>
      <c r="AH852" s="14">
        <v>5.5842485820403798E-2</v>
      </c>
      <c r="AI852" s="14">
        <v>0.12227138426748101</v>
      </c>
      <c r="AJ852" s="14">
        <v>2.8114382681697098E-2</v>
      </c>
      <c r="AK852" s="14">
        <v>1.8720026328061599E-2</v>
      </c>
      <c r="AL852" s="14"/>
      <c r="AM852" s="14">
        <v>5.9381502704861901E-2</v>
      </c>
      <c r="AN852" s="14">
        <v>4.5830262819999301E-2</v>
      </c>
      <c r="AO852" s="14">
        <v>5.7002409974567098E-2</v>
      </c>
      <c r="AP852" s="14">
        <v>6.0224828377629103E-2</v>
      </c>
      <c r="AQ852" s="14">
        <v>5.1154878399041197E-2</v>
      </c>
      <c r="AR852" s="14"/>
      <c r="AS852" s="14">
        <v>5.8676329855817798E-2</v>
      </c>
      <c r="AT852" s="14">
        <v>4.8216031640154401E-2</v>
      </c>
      <c r="AU852" s="14"/>
      <c r="AV852" s="14">
        <v>6.0718805699614999E-2</v>
      </c>
      <c r="AW852" s="14">
        <v>1.7164890774074199E-2</v>
      </c>
      <c r="AX852" s="14">
        <v>5.84793224465123E-2</v>
      </c>
      <c r="AY852" s="14"/>
      <c r="AZ852" s="14">
        <v>6.4084861635144499E-2</v>
      </c>
      <c r="BA852" s="14">
        <v>1.76980724763399E-2</v>
      </c>
      <c r="BB852" s="14">
        <v>6.08931358762324E-2</v>
      </c>
      <c r="BC852" s="14"/>
      <c r="BD852" s="14">
        <v>5.1715131193310102E-2</v>
      </c>
      <c r="BE852" s="14">
        <v>5.1844978462705797E-2</v>
      </c>
      <c r="BF852" s="14"/>
      <c r="BG852" s="14">
        <v>4.8535851880780197E-2</v>
      </c>
      <c r="BH852" s="14">
        <v>5.2549109143406603E-2</v>
      </c>
      <c r="BI852" s="14"/>
      <c r="BJ852" s="14">
        <v>5.8535110439026997E-2</v>
      </c>
      <c r="BK852" s="14">
        <v>5.1273007189589798E-2</v>
      </c>
      <c r="BL852" s="14"/>
      <c r="BM852" s="14">
        <v>4.2644139257941201E-2</v>
      </c>
      <c r="BN852" s="14">
        <v>5.2348654238954601E-2</v>
      </c>
      <c r="BO852" s="14"/>
      <c r="BP852" s="14">
        <v>6.7961536429143002E-2</v>
      </c>
      <c r="BQ852" s="14">
        <v>4.85798447475808E-2</v>
      </c>
      <c r="BR852" s="14"/>
      <c r="BS852" s="14">
        <v>4.1618439393289998E-2</v>
      </c>
      <c r="BT852" s="14">
        <v>6.4836655847588798E-2</v>
      </c>
      <c r="BU852" s="14"/>
      <c r="BV852" s="14">
        <v>3.2454122908863202E-2</v>
      </c>
      <c r="BW852" s="14">
        <v>4.4839112532755999E-2</v>
      </c>
      <c r="BX852" s="14"/>
      <c r="BY852" s="14">
        <v>0.123281206314168</v>
      </c>
      <c r="BZ852" s="14">
        <v>4.2116611081215699E-2</v>
      </c>
      <c r="CA852" s="14"/>
      <c r="CB852" s="14">
        <v>5.1821516499114803E-2</v>
      </c>
      <c r="CC852" s="14">
        <v>5.1332885927912499E-2</v>
      </c>
    </row>
    <row r="853" spans="2:81" x14ac:dyDescent="0.3">
      <c r="B853" t="s">
        <v>106</v>
      </c>
      <c r="C853" s="14">
        <v>4.40915508928423E-2</v>
      </c>
      <c r="D853" s="14">
        <v>3.0564084802953799E-2</v>
      </c>
      <c r="E853" s="14">
        <v>5.7385965416762899E-2</v>
      </c>
      <c r="F853" s="14"/>
      <c r="G853" s="14">
        <v>3.9203474723733499E-2</v>
      </c>
      <c r="H853" s="14">
        <v>4.5519917978757797E-2</v>
      </c>
      <c r="I853" s="14">
        <v>5.51938670801918E-3</v>
      </c>
      <c r="J853" s="14">
        <v>5.3392071216766201E-2</v>
      </c>
      <c r="K853" s="14">
        <v>5.8562282069944398E-2</v>
      </c>
      <c r="L853" s="14">
        <v>6.0340710437173997E-2</v>
      </c>
      <c r="M853" s="14"/>
      <c r="N853" s="14">
        <v>4.9293887818843897E-2</v>
      </c>
      <c r="O853" s="14">
        <v>3.9398860363756498E-2</v>
      </c>
      <c r="P853" s="14">
        <v>2.6423282308790701E-2</v>
      </c>
      <c r="Q853" s="14">
        <v>5.9551917884079403E-2</v>
      </c>
      <c r="R853" s="14"/>
      <c r="S853" s="14">
        <v>2.5560589667007898E-2</v>
      </c>
      <c r="T853" s="14">
        <v>5.8232970024947497E-2</v>
      </c>
      <c r="U853" s="14">
        <v>2.6914834341652101E-2</v>
      </c>
      <c r="V853" s="14">
        <v>3.5894939073394298E-2</v>
      </c>
      <c r="W853" s="14">
        <v>2.82985360859771E-2</v>
      </c>
      <c r="X853" s="14">
        <v>6.2413757619106197E-2</v>
      </c>
      <c r="Y853" s="14">
        <v>6.0479642098052198E-2</v>
      </c>
      <c r="Z853" s="14">
        <v>2.22530942355679E-2</v>
      </c>
      <c r="AA853" s="14">
        <v>6.4248416507205794E-2</v>
      </c>
      <c r="AB853" s="14">
        <v>4.4178497927201299E-2</v>
      </c>
      <c r="AC853" s="14">
        <v>1.7403927008771899E-2</v>
      </c>
      <c r="AD853" s="14">
        <v>7.6839544057056203E-2</v>
      </c>
      <c r="AE853" s="14"/>
      <c r="AF853" s="14">
        <v>3.2047536028892799E-2</v>
      </c>
      <c r="AG853" s="14">
        <v>4.2682490051042597E-2</v>
      </c>
      <c r="AH853" s="14">
        <v>1.0563176509954499E-2</v>
      </c>
      <c r="AI853" s="14">
        <v>1.1272321216902401E-2</v>
      </c>
      <c r="AJ853" s="14">
        <v>2.6770531401391399E-2</v>
      </c>
      <c r="AK853" s="14">
        <v>0.13835672617563199</v>
      </c>
      <c r="AL853" s="14"/>
      <c r="AM853" s="14">
        <v>3.6476730032120597E-2</v>
      </c>
      <c r="AN853" s="14">
        <v>4.28020293972452E-2</v>
      </c>
      <c r="AO853" s="14">
        <v>5.3345728150082303E-2</v>
      </c>
      <c r="AP853" s="14">
        <v>2.9126332370193801E-2</v>
      </c>
      <c r="AQ853" s="14">
        <v>0</v>
      </c>
      <c r="AR853" s="14"/>
      <c r="AS853" s="14">
        <v>2.0043510007702301E-2</v>
      </c>
      <c r="AT853" s="14">
        <v>5.9421687192110099E-2</v>
      </c>
      <c r="AU853" s="14"/>
      <c r="AV853" s="14">
        <v>2.7348017836761801E-2</v>
      </c>
      <c r="AW853" s="14">
        <v>1.6865364761908402E-2</v>
      </c>
      <c r="AX853" s="14">
        <v>1.90518152258186E-2</v>
      </c>
      <c r="AY853" s="14"/>
      <c r="AZ853" s="14">
        <v>0</v>
      </c>
      <c r="BA853" s="14">
        <v>0</v>
      </c>
      <c r="BB853" s="14">
        <v>5.10788823892874E-2</v>
      </c>
      <c r="BC853" s="14"/>
      <c r="BD853" s="14">
        <v>3.87873713289143E-2</v>
      </c>
      <c r="BE853" s="14">
        <v>4.4605941928569398E-2</v>
      </c>
      <c r="BF853" s="14"/>
      <c r="BG853" s="14">
        <v>2.35199491758003E-2</v>
      </c>
      <c r="BH853" s="14">
        <v>4.6023030475725597E-2</v>
      </c>
      <c r="BI853" s="14"/>
      <c r="BJ853" s="14">
        <v>3.3220613154884199E-2</v>
      </c>
      <c r="BK853" s="14">
        <v>4.4218734455031702E-2</v>
      </c>
      <c r="BL853" s="14"/>
      <c r="BM853" s="14">
        <v>2.9696406297989902E-2</v>
      </c>
      <c r="BN853" s="14">
        <v>4.5167452367094803E-2</v>
      </c>
      <c r="BO853" s="14"/>
      <c r="BP853" s="14">
        <v>4.9303846533493803E-2</v>
      </c>
      <c r="BQ853" s="14">
        <v>4.1249697765640497E-2</v>
      </c>
      <c r="BR853" s="14"/>
      <c r="BS853" s="14">
        <v>4.9799335521862097E-3</v>
      </c>
      <c r="BT853" s="14">
        <v>3.4111152542698003E-2</v>
      </c>
      <c r="BU853" s="14"/>
      <c r="BV853" s="14">
        <v>0</v>
      </c>
      <c r="BW853" s="14">
        <v>6.7300627904231204E-3</v>
      </c>
      <c r="BX853" s="14"/>
      <c r="BY853" s="14">
        <v>9.6726347074501499E-3</v>
      </c>
      <c r="BZ853" s="14">
        <v>4.52091001080542E-2</v>
      </c>
      <c r="CA853" s="14"/>
      <c r="CB853" s="14">
        <v>1.6434094259003398E-2</v>
      </c>
      <c r="CC853" s="14">
        <v>5.9288501629555498E-2</v>
      </c>
    </row>
    <row r="854" spans="2:81" x14ac:dyDescent="0.3">
      <c r="B854" t="s">
        <v>91</v>
      </c>
      <c r="C854" s="14">
        <v>0.49160312102449299</v>
      </c>
      <c r="D854" s="14">
        <v>0.47978398317266902</v>
      </c>
      <c r="E854" s="14">
        <v>0.50215394138763703</v>
      </c>
      <c r="F854" s="14"/>
      <c r="G854" s="14">
        <v>0.54886235423248098</v>
      </c>
      <c r="H854" s="14">
        <v>0.51886408031068998</v>
      </c>
      <c r="I854" s="14">
        <v>0.48477599326930598</v>
      </c>
      <c r="J854" s="14">
        <v>0.48493330823620101</v>
      </c>
      <c r="K854" s="14">
        <v>0.47420727484408098</v>
      </c>
      <c r="L854" s="14">
        <v>0.45389577134012599</v>
      </c>
      <c r="M854" s="14"/>
      <c r="N854" s="14">
        <v>0.45776072775184901</v>
      </c>
      <c r="O854" s="14">
        <v>0.42517199917176701</v>
      </c>
      <c r="P854" s="14">
        <v>0.56654178853133697</v>
      </c>
      <c r="Q854" s="14">
        <v>0.53126237257216502</v>
      </c>
      <c r="R854" s="14"/>
      <c r="S854" s="14">
        <v>0.56019828465722499</v>
      </c>
      <c r="T854" s="14">
        <v>0.40702919838092799</v>
      </c>
      <c r="U854" s="14">
        <v>0.46677457805861799</v>
      </c>
      <c r="V854" s="14">
        <v>0.52566139212375596</v>
      </c>
      <c r="W854" s="14">
        <v>0.52960070525528202</v>
      </c>
      <c r="X854" s="14">
        <v>0.48686713277617</v>
      </c>
      <c r="Y854" s="14">
        <v>0.45128562369192099</v>
      </c>
      <c r="Z854" s="14">
        <v>0.44991835347721698</v>
      </c>
      <c r="AA854" s="14">
        <v>0.572580609957</v>
      </c>
      <c r="AB854" s="14">
        <v>0.470855942004344</v>
      </c>
      <c r="AC854" s="14">
        <v>0.44033126540530498</v>
      </c>
      <c r="AD854" s="14">
        <v>0.43994244221560602</v>
      </c>
      <c r="AE854" s="14"/>
      <c r="AF854" s="14">
        <v>0.59048649370599904</v>
      </c>
      <c r="AG854" s="14">
        <v>0.45703896467170002</v>
      </c>
      <c r="AH854" s="14">
        <v>0.53104206855190705</v>
      </c>
      <c r="AI854" s="14">
        <v>0.38666970334107698</v>
      </c>
      <c r="AJ854" s="14">
        <v>0.61083682065343203</v>
      </c>
      <c r="AK854" s="14">
        <v>0.41619993931295801</v>
      </c>
      <c r="AL854" s="14"/>
      <c r="AM854" s="14">
        <v>0.456850614713117</v>
      </c>
      <c r="AN854" s="14">
        <v>0.51978907039581401</v>
      </c>
      <c r="AO854" s="14">
        <v>0.44378039908642303</v>
      </c>
      <c r="AP854" s="14">
        <v>0.54320121306896896</v>
      </c>
      <c r="AQ854" s="14">
        <v>0.71186537707445596</v>
      </c>
      <c r="AR854" s="14"/>
      <c r="AS854" s="14">
        <v>0.55460879892188497</v>
      </c>
      <c r="AT854" s="14">
        <v>0.45129519363200399</v>
      </c>
      <c r="AU854" s="14"/>
      <c r="AV854" s="14">
        <v>0.56378774660411801</v>
      </c>
      <c r="AW854" s="14">
        <v>0.468094717963421</v>
      </c>
      <c r="AX854" s="14">
        <v>0.54767026221582704</v>
      </c>
      <c r="AY854" s="14"/>
      <c r="AZ854" s="14">
        <v>0.64973582487252002</v>
      </c>
      <c r="BA854" s="14">
        <v>0.65019577510958604</v>
      </c>
      <c r="BB854" s="14">
        <v>0.42195869709720102</v>
      </c>
      <c r="BC854" s="14"/>
      <c r="BD854" s="14">
        <v>0.57292132617766001</v>
      </c>
      <c r="BE854" s="14">
        <v>0.43910089050024598</v>
      </c>
      <c r="BF854" s="14"/>
      <c r="BG854" s="14">
        <v>0.58312838664413902</v>
      </c>
      <c r="BH854" s="14">
        <v>0.47498894935566199</v>
      </c>
      <c r="BI854" s="14"/>
      <c r="BJ854" s="14">
        <v>0.660747777558084</v>
      </c>
      <c r="BK854" s="14">
        <v>0.47178104911991797</v>
      </c>
      <c r="BL854" s="14"/>
      <c r="BM854" s="14">
        <v>0.66902058758495397</v>
      </c>
      <c r="BN854" s="14">
        <v>0.47639806415902503</v>
      </c>
      <c r="BO854" s="14"/>
      <c r="BP854" s="14">
        <v>0.54493530898199005</v>
      </c>
      <c r="BQ854" s="14">
        <v>0.48142000576008598</v>
      </c>
      <c r="BR854" s="14"/>
      <c r="BS854" s="14">
        <v>0.61221724287789203</v>
      </c>
      <c r="BT854" s="14">
        <v>0.49328027209704101</v>
      </c>
      <c r="BU854" s="14"/>
      <c r="BV854" s="14">
        <v>0.58232431700034704</v>
      </c>
      <c r="BW854" s="14">
        <v>0.62272270104244398</v>
      </c>
      <c r="BX854" s="14"/>
      <c r="BY854" s="14">
        <v>0.486752532923795</v>
      </c>
      <c r="BZ854" s="14">
        <v>0.49517715947464702</v>
      </c>
      <c r="CA854" s="14"/>
      <c r="CB854" s="14">
        <v>0.50855673518634503</v>
      </c>
      <c r="CC854" s="14">
        <v>0.48690090610490799</v>
      </c>
    </row>
    <row r="855" spans="2:81" x14ac:dyDescent="0.3">
      <c r="B855" t="s">
        <v>92</v>
      </c>
      <c r="C855" s="14">
        <v>0.20243235121216999</v>
      </c>
      <c r="D855" s="14">
        <v>0.22034784740299199</v>
      </c>
      <c r="E855" s="14">
        <v>0.185333257722502</v>
      </c>
      <c r="F855" s="14"/>
      <c r="G855" s="14">
        <v>0.139599927317857</v>
      </c>
      <c r="H855" s="14">
        <v>0.188599239992507</v>
      </c>
      <c r="I855" s="14">
        <v>0.218118520034222</v>
      </c>
      <c r="J855" s="14">
        <v>0.21455760791185999</v>
      </c>
      <c r="K855" s="14">
        <v>0.24001469323405999</v>
      </c>
      <c r="L855" s="14">
        <v>0.20769514990409299</v>
      </c>
      <c r="M855" s="14"/>
      <c r="N855" s="14">
        <v>0.20825781103499599</v>
      </c>
      <c r="O855" s="14">
        <v>0.249295569456567</v>
      </c>
      <c r="P855" s="14">
        <v>0.16901634367368801</v>
      </c>
      <c r="Q855" s="14">
        <v>0.17626697818840001</v>
      </c>
      <c r="R855" s="14"/>
      <c r="S855" s="14">
        <v>0.145710470028871</v>
      </c>
      <c r="T855" s="14">
        <v>0.200033739652969</v>
      </c>
      <c r="U855" s="14">
        <v>0.28533711358971697</v>
      </c>
      <c r="V855" s="14">
        <v>0.225792968010923</v>
      </c>
      <c r="W855" s="14">
        <v>0.20253488302293901</v>
      </c>
      <c r="X855" s="14">
        <v>0.17716104834299301</v>
      </c>
      <c r="Y855" s="14">
        <v>0.179730882542042</v>
      </c>
      <c r="Z855" s="14">
        <v>0.29025740850457199</v>
      </c>
      <c r="AA855" s="14">
        <v>0.20357939488273899</v>
      </c>
      <c r="AB855" s="14">
        <v>0.242223797314259</v>
      </c>
      <c r="AC855" s="14">
        <v>0.18008746260067801</v>
      </c>
      <c r="AD855" s="14">
        <v>0.11736040028753</v>
      </c>
      <c r="AE855" s="14"/>
      <c r="AF855" s="14">
        <v>0.160024083571179</v>
      </c>
      <c r="AG855" s="14">
        <v>0.18748016109176499</v>
      </c>
      <c r="AH855" s="14">
        <v>0.22088692160200599</v>
      </c>
      <c r="AI855" s="14">
        <v>0.37256624292516499</v>
      </c>
      <c r="AJ855" s="14">
        <v>0.13853856847026999</v>
      </c>
      <c r="AK855" s="14">
        <v>0.14719822937831101</v>
      </c>
      <c r="AL855" s="14"/>
      <c r="AM855" s="14">
        <v>0.22887788163126099</v>
      </c>
      <c r="AN855" s="14">
        <v>0.20157858041210899</v>
      </c>
      <c r="AO855" s="14">
        <v>0.20106503835842901</v>
      </c>
      <c r="AP855" s="14">
        <v>0.22747600390383799</v>
      </c>
      <c r="AQ855" s="14">
        <v>0.14065990285237101</v>
      </c>
      <c r="AR855" s="14"/>
      <c r="AS855" s="14">
        <v>0.187710384450648</v>
      </c>
      <c r="AT855" s="14">
        <v>0.21301983558952201</v>
      </c>
      <c r="AU855" s="14"/>
      <c r="AV855" s="14">
        <v>0.18013272965611599</v>
      </c>
      <c r="AW855" s="14">
        <v>0.18459730672525401</v>
      </c>
      <c r="AX855" s="14">
        <v>0.19852968371837501</v>
      </c>
      <c r="AY855" s="14"/>
      <c r="AZ855" s="14">
        <v>0.18020226662137101</v>
      </c>
      <c r="BA855" s="14">
        <v>5.6445436375945499E-2</v>
      </c>
      <c r="BB855" s="14">
        <v>0.25948586694915998</v>
      </c>
      <c r="BC855" s="14"/>
      <c r="BD855" s="14">
        <v>0.158194130819901</v>
      </c>
      <c r="BE855" s="14">
        <v>0.23247442683051001</v>
      </c>
      <c r="BF855" s="14"/>
      <c r="BG855" s="14">
        <v>0.107269499802383</v>
      </c>
      <c r="BH855" s="14">
        <v>0.22183254314397099</v>
      </c>
      <c r="BI855" s="14"/>
      <c r="BJ855" s="14">
        <v>0.136877608982826</v>
      </c>
      <c r="BK855" s="14">
        <v>0.21116001520441099</v>
      </c>
      <c r="BL855" s="14"/>
      <c r="BM855" s="14">
        <v>0.13317491077260199</v>
      </c>
      <c r="BN855" s="14">
        <v>0.21013251823833701</v>
      </c>
      <c r="BO855" s="14"/>
      <c r="BP855" s="14">
        <v>0.183737358682909</v>
      </c>
      <c r="BQ855" s="14">
        <v>0.21118779095881199</v>
      </c>
      <c r="BR855" s="14"/>
      <c r="BS855" s="14">
        <v>0.13332306474239899</v>
      </c>
      <c r="BT855" s="14">
        <v>0.227995162498871</v>
      </c>
      <c r="BU855" s="14"/>
      <c r="BV855" s="14">
        <v>5.3339748858612999E-2</v>
      </c>
      <c r="BW855" s="14">
        <v>0.16143210238967801</v>
      </c>
      <c r="BX855" s="14"/>
      <c r="BY855" s="14">
        <v>0.241282755518749</v>
      </c>
      <c r="BZ855" s="14">
        <v>0.196902303361461</v>
      </c>
      <c r="CA855" s="14"/>
      <c r="CB855" s="14">
        <v>0.194320142602042</v>
      </c>
      <c r="CC855" s="14">
        <v>0.207931427342568</v>
      </c>
    </row>
    <row r="856" spans="2:81" x14ac:dyDescent="0.3">
      <c r="B856" t="s">
        <v>93</v>
      </c>
      <c r="C856" s="14">
        <v>0.28917076981232198</v>
      </c>
      <c r="D856" s="14">
        <v>0.259436135769677</v>
      </c>
      <c r="E856" s="14">
        <v>0.31682068366513499</v>
      </c>
      <c r="F856" s="14"/>
      <c r="G856" s="14">
        <v>0.409262426914624</v>
      </c>
      <c r="H856" s="14">
        <v>0.33026484031818298</v>
      </c>
      <c r="I856" s="14">
        <v>0.26665747323508499</v>
      </c>
      <c r="J856" s="14">
        <v>0.270375700324341</v>
      </c>
      <c r="K856" s="14">
        <v>0.23419258161002099</v>
      </c>
      <c r="L856" s="14">
        <v>0.246200621436033</v>
      </c>
      <c r="M856" s="14"/>
      <c r="N856" s="14">
        <v>0.24950291671685201</v>
      </c>
      <c r="O856" s="14">
        <v>0.17587642971520001</v>
      </c>
      <c r="P856" s="14">
        <v>0.39752544485764901</v>
      </c>
      <c r="Q856" s="14">
        <v>0.35499539438376498</v>
      </c>
      <c r="R856" s="14"/>
      <c r="S856" s="14">
        <v>0.41448781462835299</v>
      </c>
      <c r="T856" s="14">
        <v>0.20699545872795899</v>
      </c>
      <c r="U856" s="14">
        <v>0.18143746446890099</v>
      </c>
      <c r="V856" s="14">
        <v>0.29986842411283299</v>
      </c>
      <c r="W856" s="14">
        <v>0.32706582223234298</v>
      </c>
      <c r="X856" s="14">
        <v>0.30970608443317699</v>
      </c>
      <c r="Y856" s="14">
        <v>0.27155474114987999</v>
      </c>
      <c r="Z856" s="14">
        <v>0.15966094497264499</v>
      </c>
      <c r="AA856" s="14">
        <v>0.36900121507426198</v>
      </c>
      <c r="AB856" s="14">
        <v>0.228632144690085</v>
      </c>
      <c r="AC856" s="14">
        <v>0.260243802804628</v>
      </c>
      <c r="AD856" s="14">
        <v>0.32258204192807599</v>
      </c>
      <c r="AE856" s="14"/>
      <c r="AF856" s="14">
        <v>0.43046241013482001</v>
      </c>
      <c r="AG856" s="14">
        <v>0.269558803579936</v>
      </c>
      <c r="AH856" s="14">
        <v>0.31015514694990098</v>
      </c>
      <c r="AI856" s="14">
        <v>1.4103460415911699E-2</v>
      </c>
      <c r="AJ856" s="14">
        <v>0.47229825218316202</v>
      </c>
      <c r="AK856" s="14">
        <v>0.269001709934647</v>
      </c>
      <c r="AL856" s="14"/>
      <c r="AM856" s="14">
        <v>0.227972733081857</v>
      </c>
      <c r="AN856" s="14">
        <v>0.31821048998370599</v>
      </c>
      <c r="AO856" s="14">
        <v>0.24271536072799399</v>
      </c>
      <c r="AP856" s="14">
        <v>0.31572520916513103</v>
      </c>
      <c r="AQ856" s="14">
        <v>0.57120547422208501</v>
      </c>
      <c r="AR856" s="14"/>
      <c r="AS856" s="14">
        <v>0.366898414471237</v>
      </c>
      <c r="AT856" s="14">
        <v>0.23827535804248301</v>
      </c>
      <c r="AU856" s="14"/>
      <c r="AV856" s="14">
        <v>0.38365501694800203</v>
      </c>
      <c r="AW856" s="14">
        <v>0.28349741123816702</v>
      </c>
      <c r="AX856" s="14">
        <v>0.349140578497452</v>
      </c>
      <c r="AY856" s="14"/>
      <c r="AZ856" s="14">
        <v>0.46953355825114901</v>
      </c>
      <c r="BA856" s="14">
        <v>0.59375033873364003</v>
      </c>
      <c r="BB856" s="14">
        <v>0.16247283014804101</v>
      </c>
      <c r="BC856" s="14"/>
      <c r="BD856" s="14">
        <v>0.41472719535775898</v>
      </c>
      <c r="BE856" s="14">
        <v>0.206626463669736</v>
      </c>
      <c r="BF856" s="14"/>
      <c r="BG856" s="14">
        <v>0.47585888684175598</v>
      </c>
      <c r="BH856" s="14">
        <v>0.25315640621169</v>
      </c>
      <c r="BI856" s="14"/>
      <c r="BJ856" s="14">
        <v>0.52387016857525803</v>
      </c>
      <c r="BK856" s="14">
        <v>0.26062103391550701</v>
      </c>
      <c r="BL856" s="14"/>
      <c r="BM856" s="14">
        <v>0.53584567681235096</v>
      </c>
      <c r="BN856" s="14">
        <v>0.26626554592068702</v>
      </c>
      <c r="BO856" s="14"/>
      <c r="BP856" s="14">
        <v>0.36119795029908103</v>
      </c>
      <c r="BQ856" s="14">
        <v>0.27023221480127402</v>
      </c>
      <c r="BR856" s="14"/>
      <c r="BS856" s="14">
        <v>0.47889417813549301</v>
      </c>
      <c r="BT856" s="14">
        <v>0.26528510959816998</v>
      </c>
      <c r="BU856" s="14"/>
      <c r="BV856" s="14">
        <v>0.528984568141734</v>
      </c>
      <c r="BW856" s="14">
        <v>0.461290598652765</v>
      </c>
      <c r="BX856" s="14"/>
      <c r="BY856" s="14">
        <v>0.245469777405046</v>
      </c>
      <c r="BZ856" s="14">
        <v>0.29827485611318599</v>
      </c>
      <c r="CA856" s="14"/>
      <c r="CB856" s="14">
        <v>0.31423659258430298</v>
      </c>
      <c r="CC856" s="14">
        <v>0.27896947876234002</v>
      </c>
    </row>
    <row r="857" spans="2:81" x14ac:dyDescent="0.3">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c r="AQ857" s="14"/>
      <c r="AR857" s="14"/>
      <c r="AS857" s="14"/>
      <c r="AT857" s="14"/>
      <c r="AU857" s="14"/>
      <c r="AV857" s="14"/>
      <c r="AW857" s="14"/>
      <c r="AX857" s="14"/>
      <c r="AY857" s="14"/>
      <c r="AZ857" s="14"/>
      <c r="BA857" s="14"/>
      <c r="BB857" s="14"/>
      <c r="BC857" s="14"/>
      <c r="BD857" s="14"/>
      <c r="BE857" s="14"/>
      <c r="BF857" s="14"/>
      <c r="BG857" s="14"/>
      <c r="BH857" s="14"/>
      <c r="BI857" s="14"/>
      <c r="BJ857" s="14"/>
      <c r="BK857" s="14"/>
      <c r="BL857" s="14"/>
      <c r="BM857" s="14"/>
      <c r="BN857" s="14"/>
      <c r="BO857" s="14"/>
      <c r="BP857" s="14"/>
      <c r="BQ857" s="14"/>
      <c r="BR857" s="14"/>
      <c r="BS857" s="14"/>
      <c r="BT857" s="14"/>
      <c r="BU857" s="14"/>
      <c r="BV857" s="14"/>
      <c r="BW857" s="14"/>
      <c r="BX857" s="14"/>
      <c r="BY857" s="14"/>
      <c r="BZ857" s="14"/>
      <c r="CA857" s="14"/>
      <c r="CB857" s="14"/>
      <c r="CC857" s="14"/>
    </row>
    <row r="858" spans="2:81" x14ac:dyDescent="0.3">
      <c r="B858" s="6" t="s">
        <v>426</v>
      </c>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c r="AQ858" s="14"/>
      <c r="AR858" s="14"/>
      <c r="AS858" s="14"/>
      <c r="AT858" s="14"/>
      <c r="AU858" s="14"/>
      <c r="AV858" s="14"/>
      <c r="AW858" s="14"/>
      <c r="AX858" s="14"/>
      <c r="AY858" s="14"/>
      <c r="AZ858" s="14"/>
      <c r="BA858" s="14"/>
      <c r="BB858" s="14"/>
      <c r="BC858" s="14"/>
      <c r="BD858" s="14"/>
      <c r="BE858" s="14"/>
      <c r="BF858" s="14"/>
      <c r="BG858" s="14"/>
      <c r="BH858" s="14"/>
      <c r="BI858" s="14"/>
      <c r="BJ858" s="14"/>
      <c r="BK858" s="14"/>
      <c r="BL858" s="14"/>
      <c r="BM858" s="14"/>
      <c r="BN858" s="14"/>
      <c r="BO858" s="14"/>
      <c r="BP858" s="14"/>
      <c r="BQ858" s="14"/>
      <c r="BR858" s="14"/>
      <c r="BS858" s="14"/>
      <c r="BT858" s="14"/>
      <c r="BU858" s="14"/>
      <c r="BV858" s="14"/>
      <c r="BW858" s="14"/>
      <c r="BX858" s="14"/>
      <c r="BY858" s="14"/>
      <c r="BZ858" s="14"/>
      <c r="CA858" s="14"/>
      <c r="CB858" s="14"/>
      <c r="CC858" s="14"/>
    </row>
    <row r="859" spans="2:81" x14ac:dyDescent="0.3">
      <c r="B859" s="24" t="s">
        <v>97</v>
      </c>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c r="AQ859" s="14"/>
      <c r="AR859" s="14"/>
      <c r="AS859" s="14"/>
      <c r="AT859" s="14"/>
      <c r="AU859" s="14"/>
      <c r="AV859" s="14"/>
      <c r="AW859" s="14"/>
      <c r="AX859" s="14"/>
      <c r="AY859" s="14"/>
      <c r="AZ859" s="14"/>
      <c r="BA859" s="14"/>
      <c r="BB859" s="14"/>
      <c r="BC859" s="14"/>
      <c r="BD859" s="14"/>
      <c r="BE859" s="14"/>
      <c r="BF859" s="14"/>
      <c r="BG859" s="14"/>
      <c r="BH859" s="14"/>
      <c r="BI859" s="14"/>
      <c r="BJ859" s="14"/>
      <c r="BK859" s="14"/>
      <c r="BL859" s="14"/>
      <c r="BM859" s="14"/>
      <c r="BN859" s="14"/>
      <c r="BO859" s="14"/>
      <c r="BP859" s="14"/>
      <c r="BQ859" s="14"/>
      <c r="BR859" s="14"/>
      <c r="BS859" s="14"/>
      <c r="BT859" s="14"/>
      <c r="BU859" s="14"/>
      <c r="BV859" s="14"/>
      <c r="BW859" s="14"/>
      <c r="BX859" s="14"/>
      <c r="BY859" s="14"/>
      <c r="BZ859" s="14"/>
      <c r="CA859" s="14"/>
      <c r="CB859" s="14"/>
      <c r="CC859" s="14"/>
    </row>
    <row r="860" spans="2:81" x14ac:dyDescent="0.3">
      <c r="B860" t="s">
        <v>420</v>
      </c>
      <c r="C860" s="14">
        <v>0.42441393053726001</v>
      </c>
      <c r="D860" s="14">
        <v>0.34920115169445998</v>
      </c>
      <c r="E860" s="14">
        <v>0.49867991848091497</v>
      </c>
      <c r="F860" s="14"/>
      <c r="G860" s="14">
        <v>0.40479843509932301</v>
      </c>
      <c r="H860" s="14">
        <v>0.39950312070323002</v>
      </c>
      <c r="I860" s="14">
        <v>0.426720088223906</v>
      </c>
      <c r="J860" s="14">
        <v>0.41228549813550802</v>
      </c>
      <c r="K860" s="14">
        <v>0.44853352865315799</v>
      </c>
      <c r="L860" s="14">
        <v>0.44950999220538101</v>
      </c>
      <c r="M860" s="14"/>
      <c r="N860" s="14">
        <v>0.37960601222790102</v>
      </c>
      <c r="O860" s="14">
        <v>0.40343951788598498</v>
      </c>
      <c r="P860" s="14">
        <v>0.47006610190127601</v>
      </c>
      <c r="Q860" s="14">
        <v>0.45340260696186602</v>
      </c>
      <c r="R860" s="14"/>
      <c r="S860" s="14">
        <v>0.39725972101400597</v>
      </c>
      <c r="T860" s="14">
        <v>0.37181858329728301</v>
      </c>
      <c r="U860" s="14">
        <v>0.448449228505229</v>
      </c>
      <c r="V860" s="14">
        <v>0.39615634218135698</v>
      </c>
      <c r="W860" s="14">
        <v>0.47178771306749601</v>
      </c>
      <c r="X860" s="14">
        <v>0.41184811289589401</v>
      </c>
      <c r="Y860" s="14">
        <v>0.40668630825540603</v>
      </c>
      <c r="Z860" s="14">
        <v>0.46874253575935598</v>
      </c>
      <c r="AA860" s="14">
        <v>0.45602956724353799</v>
      </c>
      <c r="AB860" s="14">
        <v>0.411565413996686</v>
      </c>
      <c r="AC860" s="14">
        <v>0.56494073149066804</v>
      </c>
      <c r="AD860" s="14">
        <v>0.40467657044223199</v>
      </c>
      <c r="AE860" s="14"/>
      <c r="AF860" s="14">
        <v>0.45407507832115002</v>
      </c>
      <c r="AG860" s="14">
        <v>0.42336912738158999</v>
      </c>
      <c r="AH860" s="14">
        <v>0.46130962292410199</v>
      </c>
      <c r="AI860" s="14">
        <v>0.29304665785687201</v>
      </c>
      <c r="AJ860" s="14">
        <v>0.49340803532883598</v>
      </c>
      <c r="AK860" s="14">
        <v>0.49374129971972303</v>
      </c>
      <c r="AL860" s="14"/>
      <c r="AM860" s="14">
        <v>0.44951717524097701</v>
      </c>
      <c r="AN860" s="14">
        <v>0.43562042348660801</v>
      </c>
      <c r="AO860" s="14">
        <v>0.39838148288006298</v>
      </c>
      <c r="AP860" s="14">
        <v>0.42275673203167802</v>
      </c>
      <c r="AQ860" s="14">
        <v>0.45528361157598701</v>
      </c>
      <c r="AR860" s="14"/>
      <c r="AS860" s="14">
        <v>0.43908875443499301</v>
      </c>
      <c r="AT860" s="14">
        <v>0.41115694015865001</v>
      </c>
      <c r="AU860" s="14"/>
      <c r="AV860" s="14">
        <v>0.42481706059402102</v>
      </c>
      <c r="AW860" s="14">
        <v>0.466963702076717</v>
      </c>
      <c r="AX860" s="14">
        <v>0.47056486923957802</v>
      </c>
      <c r="AY860" s="14"/>
      <c r="AZ860" s="14">
        <v>0.59541758880895301</v>
      </c>
      <c r="BA860" s="14">
        <v>0.359869581693394</v>
      </c>
      <c r="BB860" s="14">
        <v>0.39342450505622201</v>
      </c>
      <c r="BC860" s="14"/>
      <c r="BD860" s="14">
        <v>0.44580491667884597</v>
      </c>
      <c r="BE860" s="14">
        <v>0.41153265170395198</v>
      </c>
      <c r="BF860" s="14"/>
      <c r="BG860" s="14">
        <v>0.40935460298936699</v>
      </c>
      <c r="BH860" s="14">
        <v>0.42931353159526597</v>
      </c>
      <c r="BI860" s="14"/>
      <c r="BJ860" s="14">
        <v>0.37347840856977199</v>
      </c>
      <c r="BK860" s="14">
        <v>0.42439095225315898</v>
      </c>
      <c r="BL860" s="14"/>
      <c r="BM860" s="14">
        <v>0.45913632285281403</v>
      </c>
      <c r="BN860" s="14">
        <v>0.42091613849371801</v>
      </c>
      <c r="BO860" s="14"/>
      <c r="BP860" s="14">
        <v>0.49314579596936498</v>
      </c>
      <c r="BQ860" s="14">
        <v>0.40427656318886301</v>
      </c>
      <c r="BR860" s="14"/>
      <c r="BS860" s="14">
        <v>0.45326289283469701</v>
      </c>
      <c r="BT860" s="14">
        <v>0.44408791191345998</v>
      </c>
      <c r="BU860" s="14"/>
      <c r="BV860" s="14">
        <v>0.430272952727836</v>
      </c>
      <c r="BW860" s="14">
        <v>0.46134239147553202</v>
      </c>
      <c r="BX860" s="14"/>
      <c r="BY860" s="14">
        <v>0.34500554525316302</v>
      </c>
      <c r="BZ860" s="14">
        <v>0.43517775515262103</v>
      </c>
      <c r="CA860" s="14"/>
      <c r="CB860" s="14">
        <v>0.41948172276802798</v>
      </c>
      <c r="CC860" s="14">
        <v>0.430990711136852</v>
      </c>
    </row>
    <row r="861" spans="2:81" x14ac:dyDescent="0.3">
      <c r="B861" t="s">
        <v>86</v>
      </c>
      <c r="C861" s="14">
        <v>0.39286065038977203</v>
      </c>
      <c r="D861" s="14">
        <v>0.44289800784679501</v>
      </c>
      <c r="E861" s="14">
        <v>0.342820905471176</v>
      </c>
      <c r="F861" s="14"/>
      <c r="G861" s="14">
        <v>0.39975343398895602</v>
      </c>
      <c r="H861" s="14">
        <v>0.398218108948724</v>
      </c>
      <c r="I861" s="14">
        <v>0.39095963104256398</v>
      </c>
      <c r="J861" s="14">
        <v>0.40044696462592899</v>
      </c>
      <c r="K861" s="14">
        <v>0.38947603137540698</v>
      </c>
      <c r="L861" s="14">
        <v>0.38154869020271498</v>
      </c>
      <c r="M861" s="14"/>
      <c r="N861" s="14">
        <v>0.40954111044581298</v>
      </c>
      <c r="O861" s="14">
        <v>0.39870035367970902</v>
      </c>
      <c r="P861" s="14">
        <v>0.37358573407352602</v>
      </c>
      <c r="Q861" s="14">
        <v>0.38813164393944999</v>
      </c>
      <c r="R861" s="14"/>
      <c r="S861" s="14">
        <v>0.41741021017707503</v>
      </c>
      <c r="T861" s="14">
        <v>0.40536519652532499</v>
      </c>
      <c r="U861" s="14">
        <v>0.38981508825200101</v>
      </c>
      <c r="V861" s="14">
        <v>0.42499981986762397</v>
      </c>
      <c r="W861" s="14">
        <v>0.333455231657724</v>
      </c>
      <c r="X861" s="14">
        <v>0.34603132230398997</v>
      </c>
      <c r="Y861" s="14">
        <v>0.46184920973009103</v>
      </c>
      <c r="Z861" s="14">
        <v>0.34443355980920398</v>
      </c>
      <c r="AA861" s="14">
        <v>0.40585412360853901</v>
      </c>
      <c r="AB861" s="14">
        <v>0.41130752208245203</v>
      </c>
      <c r="AC861" s="14">
        <v>0.27399388138160302</v>
      </c>
      <c r="AD861" s="14">
        <v>0.388856376144186</v>
      </c>
      <c r="AE861" s="14"/>
      <c r="AF861" s="14">
        <v>0.386798088833539</v>
      </c>
      <c r="AG861" s="14">
        <v>0.40855116983510398</v>
      </c>
      <c r="AH861" s="14">
        <v>0.40293429167485401</v>
      </c>
      <c r="AI861" s="14">
        <v>0.466497818163642</v>
      </c>
      <c r="AJ861" s="14">
        <v>0.300481654039855</v>
      </c>
      <c r="AK861" s="14">
        <v>0.33189092047236701</v>
      </c>
      <c r="AL861" s="14"/>
      <c r="AM861" s="14">
        <v>0.37362308128478</v>
      </c>
      <c r="AN861" s="14">
        <v>0.36864540389968098</v>
      </c>
      <c r="AO861" s="14">
        <v>0.41147516910468102</v>
      </c>
      <c r="AP861" s="14">
        <v>0.41258415466994097</v>
      </c>
      <c r="AQ861" s="14">
        <v>0.41858333056123198</v>
      </c>
      <c r="AR861" s="14"/>
      <c r="AS861" s="14">
        <v>0.38536882923310301</v>
      </c>
      <c r="AT861" s="14">
        <v>0.40187361272031602</v>
      </c>
      <c r="AU861" s="14"/>
      <c r="AV861" s="14">
        <v>0.405236875344897</v>
      </c>
      <c r="AW861" s="14">
        <v>0.35154264652934702</v>
      </c>
      <c r="AX861" s="14">
        <v>0.364811029432694</v>
      </c>
      <c r="AY861" s="14"/>
      <c r="AZ861" s="14">
        <v>0.37167523233804101</v>
      </c>
      <c r="BA861" s="14">
        <v>0.49245935326908102</v>
      </c>
      <c r="BB861" s="14">
        <v>0.374301199728235</v>
      </c>
      <c r="BC861" s="14"/>
      <c r="BD861" s="14">
        <v>0.38024704647347102</v>
      </c>
      <c r="BE861" s="14">
        <v>0.39933214907659298</v>
      </c>
      <c r="BF861" s="14"/>
      <c r="BG861" s="14">
        <v>0.369223738288397</v>
      </c>
      <c r="BH861" s="14">
        <v>0.39461396941850302</v>
      </c>
      <c r="BI861" s="14"/>
      <c r="BJ861" s="14">
        <v>0.43574101865921899</v>
      </c>
      <c r="BK861" s="14">
        <v>0.38975076340902098</v>
      </c>
      <c r="BL861" s="14"/>
      <c r="BM861" s="14">
        <v>0.36883235568008199</v>
      </c>
      <c r="BN861" s="14">
        <v>0.395827864990561</v>
      </c>
      <c r="BO861" s="14"/>
      <c r="BP861" s="14">
        <v>0.36839182089518102</v>
      </c>
      <c r="BQ861" s="14">
        <v>0.40051668329978202</v>
      </c>
      <c r="BR861" s="14"/>
      <c r="BS861" s="14">
        <v>0.39997216832395799</v>
      </c>
      <c r="BT861" s="14">
        <v>0.36809749172922301</v>
      </c>
      <c r="BU861" s="14"/>
      <c r="BV861" s="14">
        <v>0.36321846761652699</v>
      </c>
      <c r="BW861" s="14">
        <v>0.41288875155693</v>
      </c>
      <c r="BX861" s="14"/>
      <c r="BY861" s="14">
        <v>0.41867729207142901</v>
      </c>
      <c r="BZ861" s="14">
        <v>0.391327731015228</v>
      </c>
      <c r="CA861" s="14"/>
      <c r="CB861" s="14">
        <v>0.42225625112548998</v>
      </c>
      <c r="CC861" s="14">
        <v>0.37714794059479101</v>
      </c>
    </row>
    <row r="862" spans="2:81" x14ac:dyDescent="0.3">
      <c r="B862" t="s">
        <v>421</v>
      </c>
      <c r="C862" s="14">
        <v>0.12128897505582099</v>
      </c>
      <c r="D862" s="14">
        <v>0.133392433967187</v>
      </c>
      <c r="E862" s="14">
        <v>0.109706947839907</v>
      </c>
      <c r="F862" s="14"/>
      <c r="G862" s="14">
        <v>0.13270624823027199</v>
      </c>
      <c r="H862" s="14">
        <v>0.15876994605776701</v>
      </c>
      <c r="I862" s="14">
        <v>0.13694622561682199</v>
      </c>
      <c r="J862" s="14">
        <v>0.10708155196599101</v>
      </c>
      <c r="K862" s="14">
        <v>9.8068657900172704E-2</v>
      </c>
      <c r="L862" s="14">
        <v>9.7679762888869703E-2</v>
      </c>
      <c r="M862" s="14"/>
      <c r="N862" s="14">
        <v>0.137976260132812</v>
      </c>
      <c r="O862" s="14">
        <v>0.13648500672307001</v>
      </c>
      <c r="P862" s="14">
        <v>9.7726477479084098E-2</v>
      </c>
      <c r="Q862" s="14">
        <v>0.10582483933461399</v>
      </c>
      <c r="R862" s="14"/>
      <c r="S862" s="14">
        <v>0.13482017523525799</v>
      </c>
      <c r="T862" s="14">
        <v>0.12093698577794799</v>
      </c>
      <c r="U862" s="14">
        <v>9.7257936592047095E-2</v>
      </c>
      <c r="V862" s="14">
        <v>0.15571584444520201</v>
      </c>
      <c r="W862" s="14">
        <v>0.16700980405287599</v>
      </c>
      <c r="X862" s="14">
        <v>0.15890064840707299</v>
      </c>
      <c r="Y862" s="14">
        <v>7.11273692259866E-2</v>
      </c>
      <c r="Z862" s="14">
        <v>0.14169972563562599</v>
      </c>
      <c r="AA862" s="14">
        <v>9.6565377133946403E-2</v>
      </c>
      <c r="AB862" s="14">
        <v>6.4556287377741994E-2</v>
      </c>
      <c r="AC862" s="14">
        <v>0.12313555234283401</v>
      </c>
      <c r="AD862" s="14">
        <v>0.16612922696353899</v>
      </c>
      <c r="AE862" s="14"/>
      <c r="AF862" s="14">
        <v>0.120809864178716</v>
      </c>
      <c r="AG862" s="14">
        <v>0.105527738492187</v>
      </c>
      <c r="AH862" s="14">
        <v>0.10450978854276199</v>
      </c>
      <c r="AI862" s="14">
        <v>0.14579485646386001</v>
      </c>
      <c r="AJ862" s="14">
        <v>0.17954061307477401</v>
      </c>
      <c r="AK862" s="14">
        <v>8.5954912841003303E-2</v>
      </c>
      <c r="AL862" s="14"/>
      <c r="AM862" s="14">
        <v>0.123003321352936</v>
      </c>
      <c r="AN862" s="14">
        <v>0.133475988524207</v>
      </c>
      <c r="AO862" s="14">
        <v>0.133482865036919</v>
      </c>
      <c r="AP862" s="14">
        <v>9.3605442779093204E-2</v>
      </c>
      <c r="AQ862" s="14">
        <v>7.4978179463739497E-2</v>
      </c>
      <c r="AR862" s="14"/>
      <c r="AS862" s="14">
        <v>0.13940529856393499</v>
      </c>
      <c r="AT862" s="14">
        <v>0.109178607030308</v>
      </c>
      <c r="AU862" s="14"/>
      <c r="AV862" s="14">
        <v>0.142578183131464</v>
      </c>
      <c r="AW862" s="14">
        <v>0.16460072035277001</v>
      </c>
      <c r="AX862" s="14">
        <v>0.110468684415791</v>
      </c>
      <c r="AY862" s="14"/>
      <c r="AZ862" s="14">
        <v>3.2907178853005897E-2</v>
      </c>
      <c r="BA862" s="14">
        <v>0.147671065037525</v>
      </c>
      <c r="BB862" s="14">
        <v>0.18972762573154101</v>
      </c>
      <c r="BC862" s="14"/>
      <c r="BD862" s="14">
        <v>0.11652421564507399</v>
      </c>
      <c r="BE862" s="14">
        <v>0.124838102060361</v>
      </c>
      <c r="BF862" s="14"/>
      <c r="BG862" s="14">
        <v>0.172479248550198</v>
      </c>
      <c r="BH862" s="14">
        <v>0.111926445126892</v>
      </c>
      <c r="BI862" s="14"/>
      <c r="BJ862" s="14">
        <v>0.120094385583359</v>
      </c>
      <c r="BK862" s="14">
        <v>0.124761433365549</v>
      </c>
      <c r="BL862" s="14"/>
      <c r="BM862" s="14">
        <v>0.10035829872384799</v>
      </c>
      <c r="BN862" s="14">
        <v>0.122070919408219</v>
      </c>
      <c r="BO862" s="14"/>
      <c r="BP862" s="14">
        <v>9.13395001291403E-2</v>
      </c>
      <c r="BQ862" s="14">
        <v>0.131303232999678</v>
      </c>
      <c r="BR862" s="14"/>
      <c r="BS862" s="14">
        <v>0.134617798859343</v>
      </c>
      <c r="BT862" s="14">
        <v>0.12817390394518499</v>
      </c>
      <c r="BU862" s="14"/>
      <c r="BV862" s="14">
        <v>0.20650857965563801</v>
      </c>
      <c r="BW862" s="14">
        <v>0.10935277150249401</v>
      </c>
      <c r="BX862" s="14"/>
      <c r="BY862" s="14">
        <v>0.17605652558022999</v>
      </c>
      <c r="BZ862" s="14">
        <v>0.114504882995608</v>
      </c>
      <c r="CA862" s="14"/>
      <c r="CB862" s="14">
        <v>0.116494789188603</v>
      </c>
      <c r="CC862" s="14">
        <v>0.120355193446018</v>
      </c>
    </row>
    <row r="863" spans="2:81" x14ac:dyDescent="0.3">
      <c r="B863" t="s">
        <v>88</v>
      </c>
      <c r="C863" s="14">
        <v>2.7070664470539001E-2</v>
      </c>
      <c r="D863" s="14">
        <v>3.9080808699151197E-2</v>
      </c>
      <c r="E863" s="14">
        <v>1.5396336168172899E-2</v>
      </c>
      <c r="F863" s="14"/>
      <c r="G863" s="14">
        <v>3.6183472418736803E-2</v>
      </c>
      <c r="H863" s="14">
        <v>1.0822795018225801E-2</v>
      </c>
      <c r="I863" s="14">
        <v>2.2405540741339301E-2</v>
      </c>
      <c r="J863" s="14">
        <v>3.4261966415807102E-2</v>
      </c>
      <c r="K863" s="14">
        <v>1.9119779074065701E-2</v>
      </c>
      <c r="L863" s="14">
        <v>3.7462981349768103E-2</v>
      </c>
      <c r="M863" s="14"/>
      <c r="N863" s="14">
        <v>4.4958125942197502E-2</v>
      </c>
      <c r="O863" s="14">
        <v>2.93520714924103E-2</v>
      </c>
      <c r="P863" s="14">
        <v>2.3566709716262398E-2</v>
      </c>
      <c r="Q863" s="14">
        <v>8.9742651334334608E-3</v>
      </c>
      <c r="R863" s="14"/>
      <c r="S863" s="14">
        <v>3.1403384927133203E-2</v>
      </c>
      <c r="T863" s="14">
        <v>5.7821031821335599E-2</v>
      </c>
      <c r="U863" s="14">
        <v>2.52991813926077E-2</v>
      </c>
      <c r="V863" s="14">
        <v>1.16625427947082E-2</v>
      </c>
      <c r="W863" s="14">
        <v>0</v>
      </c>
      <c r="X863" s="14">
        <v>3.1380873153886303E-2</v>
      </c>
      <c r="Y863" s="14">
        <v>1.1914984086840099E-2</v>
      </c>
      <c r="Z863" s="14">
        <v>2.2165253990605701E-2</v>
      </c>
      <c r="AA863" s="14">
        <v>0</v>
      </c>
      <c r="AB863" s="14">
        <v>6.9122873840447005E-2</v>
      </c>
      <c r="AC863" s="14">
        <v>0</v>
      </c>
      <c r="AD863" s="14">
        <v>4.0337826450043503E-2</v>
      </c>
      <c r="AE863" s="14"/>
      <c r="AF863" s="14">
        <v>1.7238955653358898E-2</v>
      </c>
      <c r="AG863" s="14">
        <v>4.8950020657850403E-2</v>
      </c>
      <c r="AH863" s="14">
        <v>1.15666640497865E-2</v>
      </c>
      <c r="AI863" s="14">
        <v>3.5737747016355903E-2</v>
      </c>
      <c r="AJ863" s="14">
        <v>2.6569697556534801E-2</v>
      </c>
      <c r="AK863" s="14">
        <v>9.0290876030329602E-3</v>
      </c>
      <c r="AL863" s="14"/>
      <c r="AM863" s="14">
        <v>1.7460231121773501E-2</v>
      </c>
      <c r="AN863" s="14">
        <v>2.96141844703127E-2</v>
      </c>
      <c r="AO863" s="14">
        <v>3.4701998245864403E-2</v>
      </c>
      <c r="AP863" s="14">
        <v>3.4622117515925803E-2</v>
      </c>
      <c r="AQ863" s="14">
        <v>5.1154878399041197E-2</v>
      </c>
      <c r="AR863" s="14"/>
      <c r="AS863" s="14">
        <v>2.0820180501012302E-2</v>
      </c>
      <c r="AT863" s="14">
        <v>3.1290240204092497E-2</v>
      </c>
      <c r="AU863" s="14"/>
      <c r="AV863" s="14">
        <v>1.07838559239322E-2</v>
      </c>
      <c r="AW863" s="14">
        <v>1.68929310411653E-2</v>
      </c>
      <c r="AX863" s="14">
        <v>3.4453807069805498E-2</v>
      </c>
      <c r="AY863" s="14"/>
      <c r="AZ863" s="14">
        <v>0</v>
      </c>
      <c r="BA863" s="14">
        <v>0</v>
      </c>
      <c r="BB863" s="14">
        <v>1.6764803783625298E-2</v>
      </c>
      <c r="BC863" s="14"/>
      <c r="BD863" s="14">
        <v>3.15722855484434E-2</v>
      </c>
      <c r="BE863" s="14">
        <v>2.4163788714651101E-2</v>
      </c>
      <c r="BF863" s="14"/>
      <c r="BG863" s="14">
        <v>2.5619757628831199E-2</v>
      </c>
      <c r="BH863" s="14">
        <v>2.74782830163833E-2</v>
      </c>
      <c r="BI863" s="14"/>
      <c r="BJ863" s="14">
        <v>3.80580141279169E-2</v>
      </c>
      <c r="BK863" s="14">
        <v>2.6784640223306299E-2</v>
      </c>
      <c r="BL863" s="14"/>
      <c r="BM863" s="14">
        <v>4.14427125849113E-2</v>
      </c>
      <c r="BN863" s="14">
        <v>2.5947835606333999E-2</v>
      </c>
      <c r="BO863" s="14"/>
      <c r="BP863" s="14">
        <v>2.3343958028797501E-2</v>
      </c>
      <c r="BQ863" s="14">
        <v>2.85534934257934E-2</v>
      </c>
      <c r="BR863" s="14"/>
      <c r="BS863" s="14">
        <v>1.21471399820017E-2</v>
      </c>
      <c r="BT863" s="14">
        <v>2.9174519607035199E-2</v>
      </c>
      <c r="BU863" s="14"/>
      <c r="BV863" s="14">
        <v>0</v>
      </c>
      <c r="BW863" s="14">
        <v>1.6416085465044299E-2</v>
      </c>
      <c r="BX863" s="14"/>
      <c r="BY863" s="14">
        <v>0</v>
      </c>
      <c r="BZ863" s="14">
        <v>3.0297416767993499E-2</v>
      </c>
      <c r="CA863" s="14"/>
      <c r="CB863" s="14">
        <v>1.9220348907141901E-2</v>
      </c>
      <c r="CC863" s="14">
        <v>3.0329698360487999E-2</v>
      </c>
    </row>
    <row r="864" spans="2:81" x14ac:dyDescent="0.3">
      <c r="B864" t="s">
        <v>422</v>
      </c>
      <c r="C864" s="14">
        <v>1.05984490972204E-2</v>
      </c>
      <c r="D864" s="14">
        <v>1.3875683726393201E-2</v>
      </c>
      <c r="E864" s="14">
        <v>7.4191014006593E-3</v>
      </c>
      <c r="F864" s="14"/>
      <c r="G864" s="14">
        <v>0</v>
      </c>
      <c r="H864" s="14">
        <v>1.1044013493493E-2</v>
      </c>
      <c r="I864" s="14">
        <v>1.1596331066232901E-2</v>
      </c>
      <c r="J864" s="14">
        <v>2.2666302368252799E-2</v>
      </c>
      <c r="K864" s="14">
        <v>1.35096280470579E-2</v>
      </c>
      <c r="L864" s="14">
        <v>4.71563284913627E-3</v>
      </c>
      <c r="M864" s="14"/>
      <c r="N864" s="14">
        <v>1.0953278877019201E-2</v>
      </c>
      <c r="O864" s="14">
        <v>7.32456163987828E-3</v>
      </c>
      <c r="P864" s="14">
        <v>1.7649200746837301E-2</v>
      </c>
      <c r="Q864" s="14">
        <v>7.5925103585867803E-3</v>
      </c>
      <c r="R864" s="14"/>
      <c r="S864" s="14">
        <v>0</v>
      </c>
      <c r="T864" s="14">
        <v>0</v>
      </c>
      <c r="U864" s="14">
        <v>0</v>
      </c>
      <c r="V864" s="14">
        <v>1.14654507111092E-2</v>
      </c>
      <c r="W864" s="14">
        <v>1.32674716881497E-2</v>
      </c>
      <c r="X864" s="14">
        <v>3.1408132192202301E-2</v>
      </c>
      <c r="Y864" s="14">
        <v>1.20552014544226E-2</v>
      </c>
      <c r="Z864" s="14">
        <v>2.2958924805208201E-2</v>
      </c>
      <c r="AA864" s="14">
        <v>0</v>
      </c>
      <c r="AB864" s="14">
        <v>4.3447902702673499E-2</v>
      </c>
      <c r="AC864" s="14">
        <v>0</v>
      </c>
      <c r="AD864" s="14">
        <v>0</v>
      </c>
      <c r="AE864" s="14"/>
      <c r="AF864" s="14">
        <v>7.1154625764487103E-3</v>
      </c>
      <c r="AG864" s="14">
        <v>0</v>
      </c>
      <c r="AH864" s="14">
        <v>0</v>
      </c>
      <c r="AI864" s="14">
        <v>4.1756150140238799E-2</v>
      </c>
      <c r="AJ864" s="14">
        <v>0</v>
      </c>
      <c r="AK864" s="14">
        <v>1.00356945270533E-2</v>
      </c>
      <c r="AL864" s="14"/>
      <c r="AM864" s="14">
        <v>8.1684871658871498E-3</v>
      </c>
      <c r="AN864" s="14">
        <v>1.6774163043031101E-2</v>
      </c>
      <c r="AO864" s="14">
        <v>3.8192155418166102E-3</v>
      </c>
      <c r="AP864" s="14">
        <v>1.4934540744057499E-2</v>
      </c>
      <c r="AQ864" s="14">
        <v>0</v>
      </c>
      <c r="AR864" s="14"/>
      <c r="AS864" s="14">
        <v>7.6021155038248998E-3</v>
      </c>
      <c r="AT864" s="14">
        <v>1.25854034867452E-2</v>
      </c>
      <c r="AU864" s="14"/>
      <c r="AV864" s="14">
        <v>5.2884139241674696E-3</v>
      </c>
      <c r="AW864" s="14">
        <v>0</v>
      </c>
      <c r="AX864" s="14">
        <v>9.8489879593771194E-3</v>
      </c>
      <c r="AY864" s="14"/>
      <c r="AZ864" s="14">
        <v>0</v>
      </c>
      <c r="BA864" s="14">
        <v>0</v>
      </c>
      <c r="BB864" s="14">
        <v>8.2214768437791994E-3</v>
      </c>
      <c r="BC864" s="14"/>
      <c r="BD864" s="14">
        <v>9.7765389715380995E-3</v>
      </c>
      <c r="BE864" s="14">
        <v>1.1178144966231599E-2</v>
      </c>
      <c r="BF864" s="14"/>
      <c r="BG864" s="14">
        <v>0</v>
      </c>
      <c r="BH864" s="14">
        <v>1.27033768976336E-2</v>
      </c>
      <c r="BI864" s="14"/>
      <c r="BJ864" s="14">
        <v>0</v>
      </c>
      <c r="BK864" s="14">
        <v>1.18912803952772E-2</v>
      </c>
      <c r="BL864" s="14"/>
      <c r="BM864" s="14">
        <v>1.05227195057095E-2</v>
      </c>
      <c r="BN864" s="14">
        <v>1.0744090729916901E-2</v>
      </c>
      <c r="BO864" s="14"/>
      <c r="BP864" s="14">
        <v>1.95182561467615E-2</v>
      </c>
      <c r="BQ864" s="14">
        <v>8.5392663172125394E-3</v>
      </c>
      <c r="BR864" s="14"/>
      <c r="BS864" s="14">
        <v>0</v>
      </c>
      <c r="BT864" s="14">
        <v>1.4931084931341401E-2</v>
      </c>
      <c r="BU864" s="14"/>
      <c r="BV864" s="14">
        <v>0</v>
      </c>
      <c r="BW864" s="14">
        <v>0</v>
      </c>
      <c r="BX864" s="14"/>
      <c r="BY864" s="14">
        <v>6.0260637095178197E-2</v>
      </c>
      <c r="BZ864" s="14">
        <v>5.3006595024149396E-3</v>
      </c>
      <c r="CA864" s="14"/>
      <c r="CB864" s="14">
        <v>1.14089385658577E-2</v>
      </c>
      <c r="CC864" s="14">
        <v>1.0395565583444601E-2</v>
      </c>
    </row>
    <row r="865" spans="2:81" x14ac:dyDescent="0.3">
      <c r="B865" t="s">
        <v>106</v>
      </c>
      <c r="C865" s="14">
        <v>2.3767330449387E-2</v>
      </c>
      <c r="D865" s="14">
        <v>2.1551914066013401E-2</v>
      </c>
      <c r="E865" s="14">
        <v>2.5976790639169502E-2</v>
      </c>
      <c r="F865" s="14"/>
      <c r="G865" s="14">
        <v>2.6558410262711898E-2</v>
      </c>
      <c r="H865" s="14">
        <v>2.1642015778559901E-2</v>
      </c>
      <c r="I865" s="14">
        <v>1.1372183309136001E-2</v>
      </c>
      <c r="J865" s="14">
        <v>2.3257716488512499E-2</v>
      </c>
      <c r="K865" s="14">
        <v>3.1292374950138299E-2</v>
      </c>
      <c r="L865" s="14">
        <v>2.908294050413E-2</v>
      </c>
      <c r="M865" s="14"/>
      <c r="N865" s="14">
        <v>1.69652123742569E-2</v>
      </c>
      <c r="O865" s="14">
        <v>2.4698488578947599E-2</v>
      </c>
      <c r="P865" s="14">
        <v>1.74057760830146E-2</v>
      </c>
      <c r="Q865" s="14">
        <v>3.6074134272048801E-2</v>
      </c>
      <c r="R865" s="14"/>
      <c r="S865" s="14">
        <v>1.91065086465276E-2</v>
      </c>
      <c r="T865" s="14">
        <v>4.4058202578108802E-2</v>
      </c>
      <c r="U865" s="14">
        <v>3.9178565258115097E-2</v>
      </c>
      <c r="V865" s="14">
        <v>0</v>
      </c>
      <c r="W865" s="14">
        <v>1.4479779533755E-2</v>
      </c>
      <c r="X865" s="14">
        <v>2.0430911046954599E-2</v>
      </c>
      <c r="Y865" s="14">
        <v>3.6366927247253197E-2</v>
      </c>
      <c r="Z865" s="14">
        <v>0</v>
      </c>
      <c r="AA865" s="14">
        <v>4.1550932013976499E-2</v>
      </c>
      <c r="AB865" s="14">
        <v>0</v>
      </c>
      <c r="AC865" s="14">
        <v>3.7929834784894499E-2</v>
      </c>
      <c r="AD865" s="14">
        <v>0</v>
      </c>
      <c r="AE865" s="14"/>
      <c r="AF865" s="14">
        <v>1.39625504367877E-2</v>
      </c>
      <c r="AG865" s="14">
        <v>1.36019436332684E-2</v>
      </c>
      <c r="AH865" s="14">
        <v>1.9679632808494399E-2</v>
      </c>
      <c r="AI865" s="14">
        <v>1.7166770359031101E-2</v>
      </c>
      <c r="AJ865" s="14">
        <v>0</v>
      </c>
      <c r="AK865" s="14">
        <v>6.9348084836820506E-2</v>
      </c>
      <c r="AL865" s="14"/>
      <c r="AM865" s="14">
        <v>2.8227703833646402E-2</v>
      </c>
      <c r="AN865" s="14">
        <v>1.5869836576159799E-2</v>
      </c>
      <c r="AO865" s="14">
        <v>1.8139269190655598E-2</v>
      </c>
      <c r="AP865" s="14">
        <v>2.1497012259304501E-2</v>
      </c>
      <c r="AQ865" s="14">
        <v>0</v>
      </c>
      <c r="AR865" s="14"/>
      <c r="AS865" s="14">
        <v>7.7148217631320204E-3</v>
      </c>
      <c r="AT865" s="14">
        <v>3.3915196399888402E-2</v>
      </c>
      <c r="AU865" s="14"/>
      <c r="AV865" s="14">
        <v>1.12956110815173E-2</v>
      </c>
      <c r="AW865" s="14">
        <v>0</v>
      </c>
      <c r="AX865" s="14">
        <v>9.8526218827548404E-3</v>
      </c>
      <c r="AY865" s="14"/>
      <c r="AZ865" s="14">
        <v>0</v>
      </c>
      <c r="BA865" s="14">
        <v>0</v>
      </c>
      <c r="BB865" s="14">
        <v>1.75603888565984E-2</v>
      </c>
      <c r="BC865" s="14"/>
      <c r="BD865" s="14">
        <v>1.6074996682628601E-2</v>
      </c>
      <c r="BE865" s="14">
        <v>2.8955163478211698E-2</v>
      </c>
      <c r="BF865" s="14"/>
      <c r="BG865" s="14">
        <v>2.3322652543206899E-2</v>
      </c>
      <c r="BH865" s="14">
        <v>2.39643939453228E-2</v>
      </c>
      <c r="BI865" s="14"/>
      <c r="BJ865" s="14">
        <v>3.2628173059732202E-2</v>
      </c>
      <c r="BK865" s="14">
        <v>2.24209303536872E-2</v>
      </c>
      <c r="BL865" s="14"/>
      <c r="BM865" s="14">
        <v>1.97075906526358E-2</v>
      </c>
      <c r="BN865" s="14">
        <v>2.4493150771250999E-2</v>
      </c>
      <c r="BO865" s="14"/>
      <c r="BP865" s="14">
        <v>4.26066883075447E-3</v>
      </c>
      <c r="BQ865" s="14">
        <v>2.6810760768670699E-2</v>
      </c>
      <c r="BR865" s="14"/>
      <c r="BS865" s="14">
        <v>0</v>
      </c>
      <c r="BT865" s="14">
        <v>1.55350878737558E-2</v>
      </c>
      <c r="BU865" s="14"/>
      <c r="BV865" s="14">
        <v>0</v>
      </c>
      <c r="BW865" s="14">
        <v>0</v>
      </c>
      <c r="BX865" s="14"/>
      <c r="BY865" s="14">
        <v>0</v>
      </c>
      <c r="BZ865" s="14">
        <v>2.33915545661347E-2</v>
      </c>
      <c r="CA865" s="14"/>
      <c r="CB865" s="14">
        <v>1.11379494448788E-2</v>
      </c>
      <c r="CC865" s="14">
        <v>3.0780890878406599E-2</v>
      </c>
    </row>
    <row r="866" spans="2:81" x14ac:dyDescent="0.3">
      <c r="B866" t="s">
        <v>91</v>
      </c>
      <c r="C866" s="14">
        <v>0.81727458092703198</v>
      </c>
      <c r="D866" s="14">
        <v>0.79209915954125498</v>
      </c>
      <c r="E866" s="14">
        <v>0.84150082395209203</v>
      </c>
      <c r="F866" s="14"/>
      <c r="G866" s="14">
        <v>0.80455186908827903</v>
      </c>
      <c r="H866" s="14">
        <v>0.79772122965195402</v>
      </c>
      <c r="I866" s="14">
        <v>0.81767971926646998</v>
      </c>
      <c r="J866" s="14">
        <v>0.81273246276143596</v>
      </c>
      <c r="K866" s="14">
        <v>0.83800956002856497</v>
      </c>
      <c r="L866" s="14">
        <v>0.83105868240809599</v>
      </c>
      <c r="M866" s="14"/>
      <c r="N866" s="14">
        <v>0.78914712267371401</v>
      </c>
      <c r="O866" s="14">
        <v>0.802139871565694</v>
      </c>
      <c r="P866" s="14">
        <v>0.84365183597480198</v>
      </c>
      <c r="Q866" s="14">
        <v>0.84153425090131695</v>
      </c>
      <c r="R866" s="14"/>
      <c r="S866" s="14">
        <v>0.814669931191081</v>
      </c>
      <c r="T866" s="14">
        <v>0.777183779822607</v>
      </c>
      <c r="U866" s="14">
        <v>0.83826431675723001</v>
      </c>
      <c r="V866" s="14">
        <v>0.82115616204898101</v>
      </c>
      <c r="W866" s="14">
        <v>0.80524294472521996</v>
      </c>
      <c r="X866" s="14">
        <v>0.75787943519988299</v>
      </c>
      <c r="Y866" s="14">
        <v>0.868535517985497</v>
      </c>
      <c r="Z866" s="14">
        <v>0.81317609556855996</v>
      </c>
      <c r="AA866" s="14">
        <v>0.86188369085207694</v>
      </c>
      <c r="AB866" s="14">
        <v>0.82287293607913803</v>
      </c>
      <c r="AC866" s="14">
        <v>0.838934612872271</v>
      </c>
      <c r="AD866" s="14">
        <v>0.79353294658641804</v>
      </c>
      <c r="AE866" s="14"/>
      <c r="AF866" s="14">
        <v>0.84087316715468896</v>
      </c>
      <c r="AG866" s="14">
        <v>0.83192029721669503</v>
      </c>
      <c r="AH866" s="14">
        <v>0.864243914598957</v>
      </c>
      <c r="AI866" s="14">
        <v>0.759544476020514</v>
      </c>
      <c r="AJ866" s="14">
        <v>0.79388968936869098</v>
      </c>
      <c r="AK866" s="14">
        <v>0.82563222019209004</v>
      </c>
      <c r="AL866" s="14"/>
      <c r="AM866" s="14">
        <v>0.82314025652575695</v>
      </c>
      <c r="AN866" s="14">
        <v>0.80426582738628905</v>
      </c>
      <c r="AO866" s="14">
        <v>0.80985665198474399</v>
      </c>
      <c r="AP866" s="14">
        <v>0.83534088670161899</v>
      </c>
      <c r="AQ866" s="14">
        <v>0.87386694213721905</v>
      </c>
      <c r="AR866" s="14"/>
      <c r="AS866" s="14">
        <v>0.82445758366809496</v>
      </c>
      <c r="AT866" s="14">
        <v>0.81303055287896597</v>
      </c>
      <c r="AU866" s="14"/>
      <c r="AV866" s="14">
        <v>0.83005393593891896</v>
      </c>
      <c r="AW866" s="14">
        <v>0.81850634860606397</v>
      </c>
      <c r="AX866" s="14">
        <v>0.83537589867227202</v>
      </c>
      <c r="AY866" s="14"/>
      <c r="AZ866" s="14">
        <v>0.96709282114699402</v>
      </c>
      <c r="BA866" s="14">
        <v>0.85232893496247497</v>
      </c>
      <c r="BB866" s="14">
        <v>0.76772570478445601</v>
      </c>
      <c r="BC866" s="14"/>
      <c r="BD866" s="14">
        <v>0.82605196315231599</v>
      </c>
      <c r="BE866" s="14">
        <v>0.81086480078054501</v>
      </c>
      <c r="BF866" s="14"/>
      <c r="BG866" s="14">
        <v>0.77857834127776404</v>
      </c>
      <c r="BH866" s="14">
        <v>0.82392750101376899</v>
      </c>
      <c r="BI866" s="14"/>
      <c r="BJ866" s="14">
        <v>0.80921942722899198</v>
      </c>
      <c r="BK866" s="14">
        <v>0.81414171566218096</v>
      </c>
      <c r="BL866" s="14"/>
      <c r="BM866" s="14">
        <v>0.82796867853289602</v>
      </c>
      <c r="BN866" s="14">
        <v>0.816744003484279</v>
      </c>
      <c r="BO866" s="14"/>
      <c r="BP866" s="14">
        <v>0.861537616864546</v>
      </c>
      <c r="BQ866" s="14">
        <v>0.80479324648864503</v>
      </c>
      <c r="BR866" s="14"/>
      <c r="BS866" s="14">
        <v>0.85323506115865499</v>
      </c>
      <c r="BT866" s="14">
        <v>0.81218540364268299</v>
      </c>
      <c r="BU866" s="14"/>
      <c r="BV866" s="14">
        <v>0.79349142034436204</v>
      </c>
      <c r="BW866" s="14">
        <v>0.87423114303246197</v>
      </c>
      <c r="BX866" s="14"/>
      <c r="BY866" s="14">
        <v>0.76368283732459197</v>
      </c>
      <c r="BZ866" s="14">
        <v>0.82650548616784902</v>
      </c>
      <c r="CA866" s="14"/>
      <c r="CB866" s="14">
        <v>0.84173797389351801</v>
      </c>
      <c r="CC866" s="14">
        <v>0.80813865173164201</v>
      </c>
    </row>
    <row r="867" spans="2:81" x14ac:dyDescent="0.3">
      <c r="B867" t="s">
        <v>92</v>
      </c>
      <c r="C867" s="14">
        <v>3.7669113567759302E-2</v>
      </c>
      <c r="D867" s="14">
        <v>5.2956492425544399E-2</v>
      </c>
      <c r="E867" s="14">
        <v>2.2815437568832201E-2</v>
      </c>
      <c r="F867" s="14"/>
      <c r="G867" s="14">
        <v>3.6183472418736803E-2</v>
      </c>
      <c r="H867" s="14">
        <v>2.18668085117187E-2</v>
      </c>
      <c r="I867" s="14">
        <v>3.4001871807572297E-2</v>
      </c>
      <c r="J867" s="14">
        <v>5.6928268784059897E-2</v>
      </c>
      <c r="K867" s="14">
        <v>3.2629407121123701E-2</v>
      </c>
      <c r="L867" s="14">
        <v>4.2178614198904299E-2</v>
      </c>
      <c r="M867" s="14"/>
      <c r="N867" s="14">
        <v>5.5911404819216699E-2</v>
      </c>
      <c r="O867" s="14">
        <v>3.66766331322885E-2</v>
      </c>
      <c r="P867" s="14">
        <v>4.1215910463099699E-2</v>
      </c>
      <c r="Q867" s="14">
        <v>1.6566775492020201E-2</v>
      </c>
      <c r="R867" s="14"/>
      <c r="S867" s="14">
        <v>3.1403384927133203E-2</v>
      </c>
      <c r="T867" s="14">
        <v>5.7821031821335599E-2</v>
      </c>
      <c r="U867" s="14">
        <v>2.52991813926077E-2</v>
      </c>
      <c r="V867" s="14">
        <v>2.3127993505817401E-2</v>
      </c>
      <c r="W867" s="14">
        <v>1.32674716881497E-2</v>
      </c>
      <c r="X867" s="14">
        <v>6.2789005346088694E-2</v>
      </c>
      <c r="Y867" s="14">
        <v>2.39701855412628E-2</v>
      </c>
      <c r="Z867" s="14">
        <v>4.5124178795813798E-2</v>
      </c>
      <c r="AA867" s="14">
        <v>0</v>
      </c>
      <c r="AB867" s="14">
        <v>0.112570776543121</v>
      </c>
      <c r="AC867" s="14">
        <v>0</v>
      </c>
      <c r="AD867" s="14">
        <v>4.0337826450043503E-2</v>
      </c>
      <c r="AE867" s="14"/>
      <c r="AF867" s="14">
        <v>2.4354418229807599E-2</v>
      </c>
      <c r="AG867" s="14">
        <v>4.8950020657850403E-2</v>
      </c>
      <c r="AH867" s="14">
        <v>1.15666640497865E-2</v>
      </c>
      <c r="AI867" s="14">
        <v>7.7493897156594702E-2</v>
      </c>
      <c r="AJ867" s="14">
        <v>2.6569697556534801E-2</v>
      </c>
      <c r="AK867" s="14">
        <v>1.9064782130086201E-2</v>
      </c>
      <c r="AL867" s="14"/>
      <c r="AM867" s="14">
        <v>2.5628718287660598E-2</v>
      </c>
      <c r="AN867" s="14">
        <v>4.6388347513343697E-2</v>
      </c>
      <c r="AO867" s="14">
        <v>3.8521213787681002E-2</v>
      </c>
      <c r="AP867" s="14">
        <v>4.9556658259983399E-2</v>
      </c>
      <c r="AQ867" s="14">
        <v>5.1154878399041197E-2</v>
      </c>
      <c r="AR867" s="14"/>
      <c r="AS867" s="14">
        <v>2.84222960048372E-2</v>
      </c>
      <c r="AT867" s="14">
        <v>4.3875643690837698E-2</v>
      </c>
      <c r="AU867" s="14"/>
      <c r="AV867" s="14">
        <v>1.6072269848099702E-2</v>
      </c>
      <c r="AW867" s="14">
        <v>1.68929310411653E-2</v>
      </c>
      <c r="AX867" s="14">
        <v>4.43027950291826E-2</v>
      </c>
      <c r="AY867" s="14"/>
      <c r="AZ867" s="14">
        <v>0</v>
      </c>
      <c r="BA867" s="14">
        <v>0</v>
      </c>
      <c r="BB867" s="14">
        <v>2.4986280627404499E-2</v>
      </c>
      <c r="BC867" s="14"/>
      <c r="BD867" s="14">
        <v>4.1348824519981502E-2</v>
      </c>
      <c r="BE867" s="14">
        <v>3.5341933680882703E-2</v>
      </c>
      <c r="BF867" s="14"/>
      <c r="BG867" s="14">
        <v>2.5619757628831199E-2</v>
      </c>
      <c r="BH867" s="14">
        <v>4.0181659914016898E-2</v>
      </c>
      <c r="BI867" s="14"/>
      <c r="BJ867" s="14">
        <v>3.80580141279169E-2</v>
      </c>
      <c r="BK867" s="14">
        <v>3.8675920618583499E-2</v>
      </c>
      <c r="BL867" s="14"/>
      <c r="BM867" s="14">
        <v>5.1965432090620697E-2</v>
      </c>
      <c r="BN867" s="14">
        <v>3.6691926336250902E-2</v>
      </c>
      <c r="BO867" s="14"/>
      <c r="BP867" s="14">
        <v>4.2862214175559001E-2</v>
      </c>
      <c r="BQ867" s="14">
        <v>3.7092759743006E-2</v>
      </c>
      <c r="BR867" s="14"/>
      <c r="BS867" s="14">
        <v>1.21471399820017E-2</v>
      </c>
      <c r="BT867" s="14">
        <v>4.41056045383766E-2</v>
      </c>
      <c r="BU867" s="14"/>
      <c r="BV867" s="14">
        <v>0</v>
      </c>
      <c r="BW867" s="14">
        <v>1.6416085465044299E-2</v>
      </c>
      <c r="BX867" s="14"/>
      <c r="BY867" s="14">
        <v>6.0260637095178197E-2</v>
      </c>
      <c r="BZ867" s="14">
        <v>3.55980762704085E-2</v>
      </c>
      <c r="CA867" s="14"/>
      <c r="CB867" s="14">
        <v>3.06292874729997E-2</v>
      </c>
      <c r="CC867" s="14">
        <v>4.07252639439327E-2</v>
      </c>
    </row>
    <row r="868" spans="2:81" x14ac:dyDescent="0.3">
      <c r="B868" t="s">
        <v>93</v>
      </c>
      <c r="C868" s="14">
        <v>0.77960546735927305</v>
      </c>
      <c r="D868" s="14">
        <v>0.73914266711571097</v>
      </c>
      <c r="E868" s="14">
        <v>0.81868538638326005</v>
      </c>
      <c r="F868" s="14"/>
      <c r="G868" s="14">
        <v>0.76836839666954204</v>
      </c>
      <c r="H868" s="14">
        <v>0.77585442114023595</v>
      </c>
      <c r="I868" s="14">
        <v>0.78367784745889801</v>
      </c>
      <c r="J868" s="14">
        <v>0.75580419397737597</v>
      </c>
      <c r="K868" s="14">
        <v>0.80538015290744203</v>
      </c>
      <c r="L868" s="14">
        <v>0.78888006820919199</v>
      </c>
      <c r="M868" s="14"/>
      <c r="N868" s="14">
        <v>0.73323571785449804</v>
      </c>
      <c r="O868" s="14">
        <v>0.76546323843340602</v>
      </c>
      <c r="P868" s="14">
        <v>0.80243592551170195</v>
      </c>
      <c r="Q868" s="14">
        <v>0.82496747540929605</v>
      </c>
      <c r="R868" s="14"/>
      <c r="S868" s="14">
        <v>0.78326654626394798</v>
      </c>
      <c r="T868" s="14">
        <v>0.71936274800127198</v>
      </c>
      <c r="U868" s="14">
        <v>0.812965135364622</v>
      </c>
      <c r="V868" s="14">
        <v>0.79802816854316305</v>
      </c>
      <c r="W868" s="14">
        <v>0.79197547303707005</v>
      </c>
      <c r="X868" s="14">
        <v>0.69509042985379499</v>
      </c>
      <c r="Y868" s="14">
        <v>0.84456533244423504</v>
      </c>
      <c r="Z868" s="14">
        <v>0.76805191677274598</v>
      </c>
      <c r="AA868" s="14">
        <v>0.86188369085207694</v>
      </c>
      <c r="AB868" s="14">
        <v>0.71030215953601705</v>
      </c>
      <c r="AC868" s="14">
        <v>0.838934612872271</v>
      </c>
      <c r="AD868" s="14">
        <v>0.75319512013637502</v>
      </c>
      <c r="AE868" s="14"/>
      <c r="AF868" s="14">
        <v>0.81651874892488097</v>
      </c>
      <c r="AG868" s="14">
        <v>0.78297027655884399</v>
      </c>
      <c r="AH868" s="14">
        <v>0.85267725054916998</v>
      </c>
      <c r="AI868" s="14">
        <v>0.68205057886391995</v>
      </c>
      <c r="AJ868" s="14">
        <v>0.76731999181215604</v>
      </c>
      <c r="AK868" s="14">
        <v>0.80656743806200404</v>
      </c>
      <c r="AL868" s="14"/>
      <c r="AM868" s="14">
        <v>0.79751153823809595</v>
      </c>
      <c r="AN868" s="14">
        <v>0.75787747987294596</v>
      </c>
      <c r="AO868" s="14">
        <v>0.77133543819706296</v>
      </c>
      <c r="AP868" s="14">
        <v>0.78578422844163498</v>
      </c>
      <c r="AQ868" s="14">
        <v>0.82271206373817796</v>
      </c>
      <c r="AR868" s="14"/>
      <c r="AS868" s="14">
        <v>0.79603528766325804</v>
      </c>
      <c r="AT868" s="14">
        <v>0.76915490918812801</v>
      </c>
      <c r="AU868" s="14"/>
      <c r="AV868" s="14">
        <v>0.81398166609081901</v>
      </c>
      <c r="AW868" s="14">
        <v>0.80161341756489901</v>
      </c>
      <c r="AX868" s="14">
        <v>0.79107310364308903</v>
      </c>
      <c r="AY868" s="14"/>
      <c r="AZ868" s="14">
        <v>0.96709282114699402</v>
      </c>
      <c r="BA868" s="14">
        <v>0.85232893496247497</v>
      </c>
      <c r="BB868" s="14">
        <v>0.74273942415705196</v>
      </c>
      <c r="BC868" s="14"/>
      <c r="BD868" s="14">
        <v>0.78470313863233498</v>
      </c>
      <c r="BE868" s="14">
        <v>0.77552286709966201</v>
      </c>
      <c r="BF868" s="14"/>
      <c r="BG868" s="14">
        <v>0.75295858364893298</v>
      </c>
      <c r="BH868" s="14">
        <v>0.78374584109975198</v>
      </c>
      <c r="BI868" s="14"/>
      <c r="BJ868" s="14">
        <v>0.771161413101075</v>
      </c>
      <c r="BK868" s="14">
        <v>0.77546579504359703</v>
      </c>
      <c r="BL868" s="14"/>
      <c r="BM868" s="14">
        <v>0.77600324644227503</v>
      </c>
      <c r="BN868" s="14">
        <v>0.78005207714802804</v>
      </c>
      <c r="BO868" s="14"/>
      <c r="BP868" s="14">
        <v>0.81867540268898698</v>
      </c>
      <c r="BQ868" s="14">
        <v>0.76770048674563895</v>
      </c>
      <c r="BR868" s="14"/>
      <c r="BS868" s="14">
        <v>0.84108792117665399</v>
      </c>
      <c r="BT868" s="14">
        <v>0.76807979910430602</v>
      </c>
      <c r="BU868" s="14"/>
      <c r="BV868" s="14">
        <v>0.79349142034436204</v>
      </c>
      <c r="BW868" s="14">
        <v>0.85781505756741805</v>
      </c>
      <c r="BX868" s="14"/>
      <c r="BY868" s="14">
        <v>0.70342220022941304</v>
      </c>
      <c r="BZ868" s="14">
        <v>0.79090740989744002</v>
      </c>
      <c r="CA868" s="14"/>
      <c r="CB868" s="14">
        <v>0.81110868642051803</v>
      </c>
      <c r="CC868" s="14">
        <v>0.76741338778770996</v>
      </c>
    </row>
    <row r="869" spans="2:81" x14ac:dyDescent="0.3">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c r="AQ869" s="14"/>
      <c r="AR869" s="14"/>
      <c r="AS869" s="14"/>
      <c r="AT869" s="14"/>
      <c r="AU869" s="14"/>
      <c r="AV869" s="14"/>
      <c r="AW869" s="14"/>
      <c r="AX869" s="14"/>
      <c r="AY869" s="14"/>
      <c r="AZ869" s="14"/>
      <c r="BA869" s="14"/>
      <c r="BB869" s="14"/>
      <c r="BC869" s="14"/>
      <c r="BD869" s="14"/>
      <c r="BE869" s="14"/>
      <c r="BF869" s="14"/>
      <c r="BG869" s="14"/>
      <c r="BH869" s="14"/>
      <c r="BI869" s="14"/>
      <c r="BJ869" s="14"/>
      <c r="BK869" s="14"/>
      <c r="BL869" s="14"/>
      <c r="BM869" s="14"/>
      <c r="BN869" s="14"/>
      <c r="BO869" s="14"/>
      <c r="BP869" s="14"/>
      <c r="BQ869" s="14"/>
      <c r="BR869" s="14"/>
      <c r="BS869" s="14"/>
      <c r="BT869" s="14"/>
      <c r="BU869" s="14"/>
      <c r="BV869" s="14"/>
      <c r="BW869" s="14"/>
      <c r="BX869" s="14"/>
      <c r="BY869" s="14"/>
      <c r="BZ869" s="14"/>
      <c r="CA869" s="14"/>
      <c r="CB869" s="14"/>
      <c r="CC869" s="14"/>
    </row>
    <row r="870" spans="2:81" x14ac:dyDescent="0.3">
      <c r="B870" s="6" t="s">
        <v>427</v>
      </c>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c r="AQ870" s="14"/>
      <c r="AR870" s="14"/>
      <c r="AS870" s="14"/>
      <c r="AT870" s="14"/>
      <c r="AU870" s="14"/>
      <c r="AV870" s="14"/>
      <c r="AW870" s="14"/>
      <c r="AX870" s="14"/>
      <c r="AY870" s="14"/>
      <c r="AZ870" s="14"/>
      <c r="BA870" s="14"/>
      <c r="BB870" s="14"/>
      <c r="BC870" s="14"/>
      <c r="BD870" s="14"/>
      <c r="BE870" s="14"/>
      <c r="BF870" s="14"/>
      <c r="BG870" s="14"/>
      <c r="BH870" s="14"/>
      <c r="BI870" s="14"/>
      <c r="BJ870" s="14"/>
      <c r="BK870" s="14"/>
      <c r="BL870" s="14"/>
      <c r="BM870" s="14"/>
      <c r="BN870" s="14"/>
      <c r="BO870" s="14"/>
      <c r="BP870" s="14"/>
      <c r="BQ870" s="14"/>
      <c r="BR870" s="14"/>
      <c r="BS870" s="14"/>
      <c r="BT870" s="14"/>
      <c r="BU870" s="14"/>
      <c r="BV870" s="14"/>
      <c r="BW870" s="14"/>
      <c r="BX870" s="14"/>
      <c r="BY870" s="14"/>
      <c r="BZ870" s="14"/>
      <c r="CA870" s="14"/>
      <c r="CB870" s="14"/>
      <c r="CC870" s="14"/>
    </row>
    <row r="871" spans="2:81" x14ac:dyDescent="0.3">
      <c r="B871" s="24" t="s">
        <v>97</v>
      </c>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c r="AQ871" s="14"/>
      <c r="AR871" s="14"/>
      <c r="AS871" s="14"/>
      <c r="AT871" s="14"/>
      <c r="AU871" s="14"/>
      <c r="AV871" s="14"/>
      <c r="AW871" s="14"/>
      <c r="AX871" s="14"/>
      <c r="AY871" s="14"/>
      <c r="AZ871" s="14"/>
      <c r="BA871" s="14"/>
      <c r="BB871" s="14"/>
      <c r="BC871" s="14"/>
      <c r="BD871" s="14"/>
      <c r="BE871" s="14"/>
      <c r="BF871" s="14"/>
      <c r="BG871" s="14"/>
      <c r="BH871" s="14"/>
      <c r="BI871" s="14"/>
      <c r="BJ871" s="14"/>
      <c r="BK871" s="14"/>
      <c r="BL871" s="14"/>
      <c r="BM871" s="14"/>
      <c r="BN871" s="14"/>
      <c r="BO871" s="14"/>
      <c r="BP871" s="14"/>
      <c r="BQ871" s="14"/>
      <c r="BR871" s="14"/>
      <c r="BS871" s="14"/>
      <c r="BT871" s="14"/>
      <c r="BU871" s="14"/>
      <c r="BV871" s="14"/>
      <c r="BW871" s="14"/>
      <c r="BX871" s="14"/>
      <c r="BY871" s="14"/>
      <c r="BZ871" s="14"/>
      <c r="CA871" s="14"/>
      <c r="CB871" s="14"/>
      <c r="CC871" s="14"/>
    </row>
    <row r="872" spans="2:81" x14ac:dyDescent="0.3">
      <c r="B872" t="s">
        <v>420</v>
      </c>
      <c r="C872" s="14">
        <v>0.34193544829830502</v>
      </c>
      <c r="D872" s="14">
        <v>0.33345054468079799</v>
      </c>
      <c r="E872" s="14">
        <v>0.35088598620611999</v>
      </c>
      <c r="F872" s="14"/>
      <c r="G872" s="14">
        <v>0.29418871627667698</v>
      </c>
      <c r="H872" s="14">
        <v>0.31083859938368802</v>
      </c>
      <c r="I872" s="14">
        <v>0.34440929682847299</v>
      </c>
      <c r="J872" s="14">
        <v>0.36045214943779103</v>
      </c>
      <c r="K872" s="14">
        <v>0.32770751984574997</v>
      </c>
      <c r="L872" s="14">
        <v>0.39159352906365202</v>
      </c>
      <c r="M872" s="14"/>
      <c r="N872" s="14">
        <v>0.31915520285303201</v>
      </c>
      <c r="O872" s="14">
        <v>0.30562617158139099</v>
      </c>
      <c r="P872" s="14">
        <v>0.36167931426186101</v>
      </c>
      <c r="Q872" s="14">
        <v>0.38841104769996698</v>
      </c>
      <c r="R872" s="14"/>
      <c r="S872" s="14">
        <v>0.34139341922536698</v>
      </c>
      <c r="T872" s="14">
        <v>0.29501144262868101</v>
      </c>
      <c r="U872" s="14">
        <v>0.35790950943909999</v>
      </c>
      <c r="V872" s="14">
        <v>0.37174913866597498</v>
      </c>
      <c r="W872" s="14">
        <v>0.38597056906003202</v>
      </c>
      <c r="X872" s="14">
        <v>0.31872396034571199</v>
      </c>
      <c r="Y872" s="14">
        <v>0.33711742596105299</v>
      </c>
      <c r="Z872" s="14">
        <v>0.35836448681834199</v>
      </c>
      <c r="AA872" s="14">
        <v>0.34824628215521097</v>
      </c>
      <c r="AB872" s="14">
        <v>0.31389649573372402</v>
      </c>
      <c r="AC872" s="14">
        <v>0.46030733760312298</v>
      </c>
      <c r="AD872" s="14">
        <v>0.237413263156422</v>
      </c>
      <c r="AE872" s="14"/>
      <c r="AF872" s="14">
        <v>0.35189117345646198</v>
      </c>
      <c r="AG872" s="14">
        <v>0.34857470261949602</v>
      </c>
      <c r="AH872" s="14">
        <v>0.43337856068227198</v>
      </c>
      <c r="AI872" s="14">
        <v>0.28363678628434602</v>
      </c>
      <c r="AJ872" s="14">
        <v>0.389488110409974</v>
      </c>
      <c r="AK872" s="14">
        <v>0.31277907553097101</v>
      </c>
      <c r="AL872" s="14"/>
      <c r="AM872" s="14">
        <v>0.35093615736987999</v>
      </c>
      <c r="AN872" s="14">
        <v>0.392675598973662</v>
      </c>
      <c r="AO872" s="14">
        <v>0.32449390553771501</v>
      </c>
      <c r="AP872" s="14">
        <v>0.27624185364064202</v>
      </c>
      <c r="AQ872" s="14">
        <v>0.51564357311486297</v>
      </c>
      <c r="AR872" s="14"/>
      <c r="AS872" s="14">
        <v>0.36324423439745002</v>
      </c>
      <c r="AT872" s="14">
        <v>0.32778833922114198</v>
      </c>
      <c r="AU872" s="14"/>
      <c r="AV872" s="14">
        <v>0.38829191249246597</v>
      </c>
      <c r="AW872" s="14">
        <v>0.34304497713946902</v>
      </c>
      <c r="AX872" s="14">
        <v>0.33111576296461598</v>
      </c>
      <c r="AY872" s="14"/>
      <c r="AZ872" s="14">
        <v>0.52142194047355395</v>
      </c>
      <c r="BA872" s="14">
        <v>0.31564348602867798</v>
      </c>
      <c r="BB872" s="14">
        <v>0.28872618131663502</v>
      </c>
      <c r="BC872" s="14"/>
      <c r="BD872" s="14">
        <v>0.39303948396398503</v>
      </c>
      <c r="BE872" s="14">
        <v>0.307503426030109</v>
      </c>
      <c r="BF872" s="14"/>
      <c r="BG872" s="14">
        <v>0.37428401995108601</v>
      </c>
      <c r="BH872" s="14">
        <v>0.33614839833991</v>
      </c>
      <c r="BI872" s="14"/>
      <c r="BJ872" s="14">
        <v>0.34221312853887198</v>
      </c>
      <c r="BK872" s="14">
        <v>0.33870568553667302</v>
      </c>
      <c r="BL872" s="14"/>
      <c r="BM872" s="14">
        <v>0.39391341390953499</v>
      </c>
      <c r="BN872" s="14">
        <v>0.33774167083505202</v>
      </c>
      <c r="BO872" s="14"/>
      <c r="BP872" s="14">
        <v>0.42620578409241699</v>
      </c>
      <c r="BQ872" s="14">
        <v>0.32365459124002699</v>
      </c>
      <c r="BR872" s="14"/>
      <c r="BS872" s="14">
        <v>0.41767467287417698</v>
      </c>
      <c r="BT872" s="14">
        <v>0.30945548782273902</v>
      </c>
      <c r="BU872" s="14"/>
      <c r="BV872" s="14">
        <v>0.42803973271849599</v>
      </c>
      <c r="BW872" s="14">
        <v>0.41403201497532799</v>
      </c>
      <c r="BX872" s="14"/>
      <c r="BY872" s="14">
        <v>0.38653621802607302</v>
      </c>
      <c r="BZ872" s="14">
        <v>0.33955269198702798</v>
      </c>
      <c r="CA872" s="14"/>
      <c r="CB872" s="14">
        <v>0.31126595416268499</v>
      </c>
      <c r="CC872" s="14">
        <v>0.35999860234686798</v>
      </c>
    </row>
    <row r="873" spans="2:81" x14ac:dyDescent="0.3">
      <c r="B873" t="s">
        <v>86</v>
      </c>
      <c r="C873" s="14">
        <v>0.36809006506279901</v>
      </c>
      <c r="D873" s="14">
        <v>0.35726964509819098</v>
      </c>
      <c r="E873" s="14">
        <v>0.37742526595943499</v>
      </c>
      <c r="F873" s="14"/>
      <c r="G873" s="14">
        <v>0.434965662311319</v>
      </c>
      <c r="H873" s="14">
        <v>0.35202790644218501</v>
      </c>
      <c r="I873" s="14">
        <v>0.39439535869026998</v>
      </c>
      <c r="J873" s="14">
        <v>0.407143417349623</v>
      </c>
      <c r="K873" s="14">
        <v>0.344072739573488</v>
      </c>
      <c r="L873" s="14">
        <v>0.29927550350120702</v>
      </c>
      <c r="M873" s="14"/>
      <c r="N873" s="14">
        <v>0.394966985826252</v>
      </c>
      <c r="O873" s="14">
        <v>0.37181833834290101</v>
      </c>
      <c r="P873" s="14">
        <v>0.36201368099930098</v>
      </c>
      <c r="Q873" s="14">
        <v>0.34261456818268599</v>
      </c>
      <c r="R873" s="14"/>
      <c r="S873" s="14">
        <v>0.36977939183587299</v>
      </c>
      <c r="T873" s="14">
        <v>0.36131245713290899</v>
      </c>
      <c r="U873" s="14">
        <v>0.32102561837688698</v>
      </c>
      <c r="V873" s="14">
        <v>0.33840973376280498</v>
      </c>
      <c r="W873" s="14">
        <v>0.39685932039599803</v>
      </c>
      <c r="X873" s="14">
        <v>0.36946204251738901</v>
      </c>
      <c r="Y873" s="14">
        <v>0.389888510046495</v>
      </c>
      <c r="Z873" s="14">
        <v>0.31856417617869798</v>
      </c>
      <c r="AA873" s="14">
        <v>0.44316628924187201</v>
      </c>
      <c r="AB873" s="14">
        <v>0.37831565008533302</v>
      </c>
      <c r="AC873" s="14">
        <v>0.19650353083153499</v>
      </c>
      <c r="AD873" s="14">
        <v>0.51875037113300704</v>
      </c>
      <c r="AE873" s="14"/>
      <c r="AF873" s="14">
        <v>0.41351683887435098</v>
      </c>
      <c r="AG873" s="14">
        <v>0.31722076531479199</v>
      </c>
      <c r="AH873" s="14">
        <v>0.29347837321950399</v>
      </c>
      <c r="AI873" s="14">
        <v>0.34220079629747102</v>
      </c>
      <c r="AJ873" s="14">
        <v>0.33153500392544299</v>
      </c>
      <c r="AK873" s="14">
        <v>0.43904992575093899</v>
      </c>
      <c r="AL873" s="14"/>
      <c r="AM873" s="14">
        <v>0.392210671971017</v>
      </c>
      <c r="AN873" s="14">
        <v>0.349622456672874</v>
      </c>
      <c r="AO873" s="14">
        <v>0.34895687508440598</v>
      </c>
      <c r="AP873" s="14">
        <v>0.43551609170851002</v>
      </c>
      <c r="AQ873" s="14">
        <v>0.28467432709449197</v>
      </c>
      <c r="AR873" s="14"/>
      <c r="AS873" s="14">
        <v>0.34489542056012701</v>
      </c>
      <c r="AT873" s="14">
        <v>0.384863610759895</v>
      </c>
      <c r="AU873" s="14"/>
      <c r="AV873" s="14">
        <v>0.34059026751531501</v>
      </c>
      <c r="AW873" s="14">
        <v>0.30028473049979398</v>
      </c>
      <c r="AX873" s="14">
        <v>0.405583535690412</v>
      </c>
      <c r="AY873" s="14"/>
      <c r="AZ873" s="14">
        <v>0.31204547642754799</v>
      </c>
      <c r="BA873" s="14">
        <v>0.439114171708614</v>
      </c>
      <c r="BB873" s="14">
        <v>0.335332981925551</v>
      </c>
      <c r="BC873" s="14"/>
      <c r="BD873" s="14">
        <v>0.34899173837133002</v>
      </c>
      <c r="BE873" s="14">
        <v>0.38033498776598901</v>
      </c>
      <c r="BF873" s="14"/>
      <c r="BG873" s="14">
        <v>0.36502945111935797</v>
      </c>
      <c r="BH873" s="14">
        <v>0.36684480565327898</v>
      </c>
      <c r="BI873" s="14"/>
      <c r="BJ873" s="14">
        <v>0.41541289828651801</v>
      </c>
      <c r="BK873" s="14">
        <v>0.36385171968925101</v>
      </c>
      <c r="BL873" s="14"/>
      <c r="BM873" s="14">
        <v>0.32003603948998499</v>
      </c>
      <c r="BN873" s="14">
        <v>0.37212174832126899</v>
      </c>
      <c r="BO873" s="14"/>
      <c r="BP873" s="14">
        <v>0.33512057815608398</v>
      </c>
      <c r="BQ873" s="14">
        <v>0.37234077527616</v>
      </c>
      <c r="BR873" s="14"/>
      <c r="BS873" s="14">
        <v>0.324029014336701</v>
      </c>
      <c r="BT873" s="14">
        <v>0.38379186858527797</v>
      </c>
      <c r="BU873" s="14"/>
      <c r="BV873" s="14">
        <v>0.30738451467049999</v>
      </c>
      <c r="BW873" s="14">
        <v>0.32987849510112899</v>
      </c>
      <c r="BX873" s="14"/>
      <c r="BY873" s="14">
        <v>0.30738947437547498</v>
      </c>
      <c r="BZ873" s="14">
        <v>0.376693206902045</v>
      </c>
      <c r="CA873" s="14"/>
      <c r="CB873" s="14">
        <v>0.39468486777192702</v>
      </c>
      <c r="CC873" s="14">
        <v>0.35624179909135201</v>
      </c>
    </row>
    <row r="874" spans="2:81" x14ac:dyDescent="0.3">
      <c r="B874" t="s">
        <v>421</v>
      </c>
      <c r="C874" s="14">
        <v>0.163122974173256</v>
      </c>
      <c r="D874" s="14">
        <v>0.17640043630189001</v>
      </c>
      <c r="E874" s="14">
        <v>0.150476057516885</v>
      </c>
      <c r="F874" s="14"/>
      <c r="G874" s="14">
        <v>0.19264349477125001</v>
      </c>
      <c r="H874" s="14">
        <v>0.175899638594467</v>
      </c>
      <c r="I874" s="14">
        <v>0.12642724244053299</v>
      </c>
      <c r="J874" s="14">
        <v>0.12954291857131101</v>
      </c>
      <c r="K874" s="14">
        <v>0.175924506409632</v>
      </c>
      <c r="L874" s="14">
        <v>0.18168612030561099</v>
      </c>
      <c r="M874" s="14"/>
      <c r="N874" s="14">
        <v>0.15987810600902</v>
      </c>
      <c r="O874" s="14">
        <v>0.18673598745557499</v>
      </c>
      <c r="P874" s="14">
        <v>0.168576490232653</v>
      </c>
      <c r="Q874" s="14">
        <v>0.135593673014444</v>
      </c>
      <c r="R874" s="14"/>
      <c r="S874" s="14">
        <v>0.163276198977506</v>
      </c>
      <c r="T874" s="14">
        <v>0.19553414191879401</v>
      </c>
      <c r="U874" s="14">
        <v>0.17120194527816099</v>
      </c>
      <c r="V874" s="14">
        <v>0.17433790930999199</v>
      </c>
      <c r="W874" s="14">
        <v>0.13841613484111401</v>
      </c>
      <c r="X874" s="14">
        <v>0.15752984527665401</v>
      </c>
      <c r="Y874" s="14">
        <v>0.129739540769993</v>
      </c>
      <c r="Z874" s="14">
        <v>0.139449675548142</v>
      </c>
      <c r="AA874" s="14">
        <v>0.10022076951175</v>
      </c>
      <c r="AB874" s="14">
        <v>0.18740241349813599</v>
      </c>
      <c r="AC874" s="14">
        <v>0.233933890353764</v>
      </c>
      <c r="AD874" s="14">
        <v>0.20349853926052799</v>
      </c>
      <c r="AE874" s="14"/>
      <c r="AF874" s="14">
        <v>0.13399172653297201</v>
      </c>
      <c r="AG874" s="14">
        <v>0.17666726232649799</v>
      </c>
      <c r="AH874" s="14">
        <v>0.14972717792437301</v>
      </c>
      <c r="AI874" s="14">
        <v>0.21475121329994401</v>
      </c>
      <c r="AJ874" s="14">
        <v>0.16677127864539301</v>
      </c>
      <c r="AK874" s="14">
        <v>0.130930525340233</v>
      </c>
      <c r="AL874" s="14"/>
      <c r="AM874" s="14">
        <v>0.14481196699030499</v>
      </c>
      <c r="AN874" s="14">
        <v>0.17253002374226001</v>
      </c>
      <c r="AO874" s="14">
        <v>0.16970524750344201</v>
      </c>
      <c r="AP874" s="14">
        <v>0.134304954209823</v>
      </c>
      <c r="AQ874" s="14">
        <v>9.9516628998370299E-2</v>
      </c>
      <c r="AR874" s="14"/>
      <c r="AS874" s="14">
        <v>0.18288479703611901</v>
      </c>
      <c r="AT874" s="14">
        <v>0.15059409763735199</v>
      </c>
      <c r="AU874" s="14"/>
      <c r="AV874" s="14">
        <v>0.146678101229862</v>
      </c>
      <c r="AW874" s="14">
        <v>0.27607597578179299</v>
      </c>
      <c r="AX874" s="14">
        <v>0.16977592494403401</v>
      </c>
      <c r="AY874" s="14"/>
      <c r="AZ874" s="14">
        <v>0.126998347904276</v>
      </c>
      <c r="BA874" s="14">
        <v>0.16838592327656099</v>
      </c>
      <c r="BB874" s="14">
        <v>0.20566652101485</v>
      </c>
      <c r="BC874" s="14"/>
      <c r="BD874" s="14">
        <v>0.144429077794482</v>
      </c>
      <c r="BE874" s="14">
        <v>0.17606234314376101</v>
      </c>
      <c r="BF874" s="14"/>
      <c r="BG874" s="14">
        <v>0.14525159864970899</v>
      </c>
      <c r="BH874" s="14">
        <v>0.167349626490786</v>
      </c>
      <c r="BI874" s="14"/>
      <c r="BJ874" s="14">
        <v>0.100410952469144</v>
      </c>
      <c r="BK874" s="14">
        <v>0.16957433136147801</v>
      </c>
      <c r="BL874" s="14"/>
      <c r="BM874" s="14">
        <v>0.164944880113782</v>
      </c>
      <c r="BN874" s="14">
        <v>0.16296828419619599</v>
      </c>
      <c r="BO874" s="14"/>
      <c r="BP874" s="14">
        <v>0.13204696241074301</v>
      </c>
      <c r="BQ874" s="14">
        <v>0.17188980939720599</v>
      </c>
      <c r="BR874" s="14"/>
      <c r="BS874" s="14">
        <v>0.179200464739279</v>
      </c>
      <c r="BT874" s="14">
        <v>0.17923087858791101</v>
      </c>
      <c r="BU874" s="14"/>
      <c r="BV874" s="14">
        <v>0.15490689355182999</v>
      </c>
      <c r="BW874" s="14">
        <v>0.18773810661557999</v>
      </c>
      <c r="BX874" s="14"/>
      <c r="BY874" s="14">
        <v>0.19440814207770499</v>
      </c>
      <c r="BZ874" s="14">
        <v>0.15714906167795201</v>
      </c>
      <c r="CA874" s="14"/>
      <c r="CB874" s="14">
        <v>0.178797941345085</v>
      </c>
      <c r="CC874" s="14">
        <v>0.15127828952972799</v>
      </c>
    </row>
    <row r="875" spans="2:81" x14ac:dyDescent="0.3">
      <c r="B875" t="s">
        <v>88</v>
      </c>
      <c r="C875" s="14">
        <v>7.0500585417820394E-2</v>
      </c>
      <c r="D875" s="14">
        <v>7.5593512830723394E-2</v>
      </c>
      <c r="E875" s="14">
        <v>6.5664958852455602E-2</v>
      </c>
      <c r="F875" s="14"/>
      <c r="G875" s="14">
        <v>5.2732178609111599E-2</v>
      </c>
      <c r="H875" s="14">
        <v>8.9513058645303498E-2</v>
      </c>
      <c r="I875" s="14">
        <v>8.9918473833520501E-2</v>
      </c>
      <c r="J875" s="14">
        <v>3.9541521034575401E-2</v>
      </c>
      <c r="K875" s="14">
        <v>0.10066093919301</v>
      </c>
      <c r="L875" s="14">
        <v>5.6028680344143399E-2</v>
      </c>
      <c r="M875" s="14"/>
      <c r="N875" s="14">
        <v>6.9114084464944006E-2</v>
      </c>
      <c r="O875" s="14">
        <v>7.0819365859614902E-2</v>
      </c>
      <c r="P875" s="14">
        <v>5.4466745659972997E-2</v>
      </c>
      <c r="Q875" s="14">
        <v>8.2961054228806605E-2</v>
      </c>
      <c r="R875" s="14"/>
      <c r="S875" s="14">
        <v>8.0629124318667894E-2</v>
      </c>
      <c r="T875" s="14">
        <v>8.0564556907293902E-2</v>
      </c>
      <c r="U875" s="14">
        <v>9.8818225545576899E-2</v>
      </c>
      <c r="V875" s="14">
        <v>5.8584883910241199E-2</v>
      </c>
      <c r="W875" s="14">
        <v>5.1006724480951497E-2</v>
      </c>
      <c r="X875" s="14">
        <v>7.0590914636359095E-2</v>
      </c>
      <c r="Y875" s="14">
        <v>8.3043380270702793E-2</v>
      </c>
      <c r="Z875" s="14">
        <v>0.116308601210381</v>
      </c>
      <c r="AA875" s="14">
        <v>5.0027486141618498E-2</v>
      </c>
      <c r="AB875" s="14">
        <v>4.39130663573013E-2</v>
      </c>
      <c r="AC875" s="14">
        <v>7.3931185993367496E-2</v>
      </c>
      <c r="AD875" s="14">
        <v>4.0337826450043503E-2</v>
      </c>
      <c r="AE875" s="14"/>
      <c r="AF875" s="14">
        <v>6.4519110839159094E-2</v>
      </c>
      <c r="AG875" s="14">
        <v>0.100159075323505</v>
      </c>
      <c r="AH875" s="14">
        <v>8.13329925097072E-2</v>
      </c>
      <c r="AI875" s="14">
        <v>7.1449907712296395E-2</v>
      </c>
      <c r="AJ875" s="14">
        <v>7.2145293831833004E-2</v>
      </c>
      <c r="AK875" s="14">
        <v>3.7440378731381799E-2</v>
      </c>
      <c r="AL875" s="14"/>
      <c r="AM875" s="14">
        <v>6.6932997359595806E-2</v>
      </c>
      <c r="AN875" s="14">
        <v>4.8874893444670102E-2</v>
      </c>
      <c r="AO875" s="14">
        <v>8.5007331149616894E-2</v>
      </c>
      <c r="AP875" s="14">
        <v>8.8931488920901303E-2</v>
      </c>
      <c r="AQ875" s="14">
        <v>4.9010592393233098E-2</v>
      </c>
      <c r="AR875" s="14"/>
      <c r="AS875" s="14">
        <v>7.3783070593029604E-2</v>
      </c>
      <c r="AT875" s="14">
        <v>6.8121324848833403E-2</v>
      </c>
      <c r="AU875" s="14"/>
      <c r="AV875" s="14">
        <v>9.7471446818602606E-2</v>
      </c>
      <c r="AW875" s="14">
        <v>6.4342316160950805E-2</v>
      </c>
      <c r="AX875" s="14">
        <v>4.9941472552808702E-2</v>
      </c>
      <c r="AY875" s="14"/>
      <c r="AZ875" s="14">
        <v>2.0525031325333301E-2</v>
      </c>
      <c r="BA875" s="14">
        <v>7.6856418986147104E-2</v>
      </c>
      <c r="BB875" s="14">
        <v>0.12776672927525701</v>
      </c>
      <c r="BC875" s="14"/>
      <c r="BD875" s="14">
        <v>6.1086618642634899E-2</v>
      </c>
      <c r="BE875" s="14">
        <v>7.6979973074413899E-2</v>
      </c>
      <c r="BF875" s="14"/>
      <c r="BG875" s="14">
        <v>8.5890963778688101E-2</v>
      </c>
      <c r="BH875" s="14">
        <v>6.7844432752027797E-2</v>
      </c>
      <c r="BI875" s="14"/>
      <c r="BJ875" s="14">
        <v>7.4616362215280702E-2</v>
      </c>
      <c r="BK875" s="14">
        <v>7.0993057322581696E-2</v>
      </c>
      <c r="BL875" s="14"/>
      <c r="BM875" s="14">
        <v>9.1693233328226001E-2</v>
      </c>
      <c r="BN875" s="14">
        <v>6.9242727905987803E-2</v>
      </c>
      <c r="BO875" s="14"/>
      <c r="BP875" s="14">
        <v>4.42747780634907E-2</v>
      </c>
      <c r="BQ875" s="14">
        <v>7.8564060799043406E-2</v>
      </c>
      <c r="BR875" s="14"/>
      <c r="BS875" s="14">
        <v>5.9055544594953997E-2</v>
      </c>
      <c r="BT875" s="14">
        <v>7.8407044636369397E-2</v>
      </c>
      <c r="BU875" s="14"/>
      <c r="BV875" s="14">
        <v>7.1073295836698303E-2</v>
      </c>
      <c r="BW875" s="14">
        <v>5.4832071007279097E-2</v>
      </c>
      <c r="BX875" s="14"/>
      <c r="BY875" s="14">
        <v>5.1022264029994401E-2</v>
      </c>
      <c r="BZ875" s="14">
        <v>7.2237325561989002E-2</v>
      </c>
      <c r="CA875" s="14"/>
      <c r="CB875" s="14">
        <v>6.7845570381208503E-2</v>
      </c>
      <c r="CC875" s="14">
        <v>7.0356974315095605E-2</v>
      </c>
    </row>
    <row r="876" spans="2:81" x14ac:dyDescent="0.3">
      <c r="B876" t="s">
        <v>422</v>
      </c>
      <c r="C876" s="14">
        <v>2.5831340511998101E-2</v>
      </c>
      <c r="D876" s="14">
        <v>3.3588632953461497E-2</v>
      </c>
      <c r="E876" s="14">
        <v>1.8307198215001399E-2</v>
      </c>
      <c r="F876" s="14"/>
      <c r="G876" s="14">
        <v>0</v>
      </c>
      <c r="H876" s="14">
        <v>3.82350384396574E-2</v>
      </c>
      <c r="I876" s="14">
        <v>3.36482100530065E-2</v>
      </c>
      <c r="J876" s="14">
        <v>2.9032120197712001E-2</v>
      </c>
      <c r="K876" s="14">
        <v>1.9430218450590699E-2</v>
      </c>
      <c r="L876" s="14">
        <v>2.8371818019617301E-2</v>
      </c>
      <c r="M876" s="14"/>
      <c r="N876" s="14">
        <v>2.10796435163845E-2</v>
      </c>
      <c r="O876" s="14">
        <v>2.93113540117696E-2</v>
      </c>
      <c r="P876" s="14">
        <v>3.5811005770360699E-2</v>
      </c>
      <c r="Q876" s="14">
        <v>1.8995013933905999E-2</v>
      </c>
      <c r="R876" s="14"/>
      <c r="S876" s="14">
        <v>2.5815356996058199E-2</v>
      </c>
      <c r="T876" s="14">
        <v>2.27651772603241E-2</v>
      </c>
      <c r="U876" s="14">
        <v>1.21370799642597E-2</v>
      </c>
      <c r="V876" s="14">
        <v>3.4237243110144901E-2</v>
      </c>
      <c r="W876" s="14">
        <v>1.32674716881497E-2</v>
      </c>
      <c r="X876" s="14">
        <v>4.2803646787317601E-2</v>
      </c>
      <c r="Y876" s="14">
        <v>0</v>
      </c>
      <c r="Z876" s="14">
        <v>6.7313060244437603E-2</v>
      </c>
      <c r="AA876" s="14">
        <v>1.6999557645892199E-2</v>
      </c>
      <c r="AB876" s="14">
        <v>5.5291335062479699E-2</v>
      </c>
      <c r="AC876" s="14">
        <v>1.7920128209438699E-2</v>
      </c>
      <c r="AD876" s="14">
        <v>0</v>
      </c>
      <c r="AE876" s="14"/>
      <c r="AF876" s="14">
        <v>1.1124233922355399E-2</v>
      </c>
      <c r="AG876" s="14">
        <v>2.4165972936936599E-2</v>
      </c>
      <c r="AH876" s="14">
        <v>1.0372694351434999E-2</v>
      </c>
      <c r="AI876" s="14">
        <v>8.7961296405942996E-2</v>
      </c>
      <c r="AJ876" s="14">
        <v>1.34882076011263E-2</v>
      </c>
      <c r="AK876" s="14">
        <v>1.00356945270533E-2</v>
      </c>
      <c r="AL876" s="14"/>
      <c r="AM876" s="14">
        <v>1.65092194469539E-2</v>
      </c>
      <c r="AN876" s="14">
        <v>1.20682276652539E-2</v>
      </c>
      <c r="AO876" s="14">
        <v>3.3918005021069002E-2</v>
      </c>
      <c r="AP876" s="14">
        <v>4.2887565795610198E-2</v>
      </c>
      <c r="AQ876" s="14">
        <v>5.1154878399041197E-2</v>
      </c>
      <c r="AR876" s="14"/>
      <c r="AS876" s="14">
        <v>1.99881607216125E-2</v>
      </c>
      <c r="AT876" s="14">
        <v>2.97838528366168E-2</v>
      </c>
      <c r="AU876" s="14"/>
      <c r="AV876" s="14">
        <v>1.5707934393385501E-2</v>
      </c>
      <c r="AW876" s="14">
        <v>1.6252000417993299E-2</v>
      </c>
      <c r="AX876" s="14">
        <v>2.4262138594190501E-2</v>
      </c>
      <c r="AY876" s="14"/>
      <c r="AZ876" s="14">
        <v>1.9009203869289198E-2</v>
      </c>
      <c r="BA876" s="14">
        <v>0</v>
      </c>
      <c r="BB876" s="14">
        <v>2.5002034566703999E-2</v>
      </c>
      <c r="BC876" s="14"/>
      <c r="BD876" s="14">
        <v>2.8699877102493301E-2</v>
      </c>
      <c r="BE876" s="14">
        <v>2.4006044275523001E-2</v>
      </c>
      <c r="BF876" s="14"/>
      <c r="BG876" s="14">
        <v>6.02401732535856E-3</v>
      </c>
      <c r="BH876" s="14">
        <v>2.9793304956339799E-2</v>
      </c>
      <c r="BI876" s="14"/>
      <c r="BJ876" s="14">
        <v>2.3525497689345799E-2</v>
      </c>
      <c r="BK876" s="14">
        <v>2.6764294890271201E-2</v>
      </c>
      <c r="BL876" s="14"/>
      <c r="BM876" s="14">
        <v>9.7048425058357899E-3</v>
      </c>
      <c r="BN876" s="14">
        <v>2.6874363236788101E-2</v>
      </c>
      <c r="BO876" s="14"/>
      <c r="BP876" s="14">
        <v>4.2922085707874202E-2</v>
      </c>
      <c r="BQ876" s="14">
        <v>2.1995029147872599E-2</v>
      </c>
      <c r="BR876" s="14"/>
      <c r="BS876" s="14">
        <v>2.0040303454888799E-2</v>
      </c>
      <c r="BT876" s="14">
        <v>2.2424446672119999E-2</v>
      </c>
      <c r="BU876" s="14"/>
      <c r="BV876" s="14">
        <v>3.85955632224751E-2</v>
      </c>
      <c r="BW876" s="14">
        <v>1.3519312300684001E-2</v>
      </c>
      <c r="BX876" s="14"/>
      <c r="BY876" s="14">
        <v>5.0971266783302702E-2</v>
      </c>
      <c r="BZ876" s="14">
        <v>2.3360685795826501E-2</v>
      </c>
      <c r="CA876" s="14"/>
      <c r="CB876" s="14">
        <v>2.52386037839833E-2</v>
      </c>
      <c r="CC876" s="14">
        <v>2.66644830195292E-2</v>
      </c>
    </row>
    <row r="877" spans="2:81" x14ac:dyDescent="0.3">
      <c r="B877" t="s">
        <v>106</v>
      </c>
      <c r="C877" s="14">
        <v>3.05195865358216E-2</v>
      </c>
      <c r="D877" s="14">
        <v>2.3697228134936198E-2</v>
      </c>
      <c r="E877" s="14">
        <v>3.7240533250103298E-2</v>
      </c>
      <c r="F877" s="14"/>
      <c r="G877" s="14">
        <v>2.54699480316424E-2</v>
      </c>
      <c r="H877" s="14">
        <v>3.3485758494699203E-2</v>
      </c>
      <c r="I877" s="14">
        <v>1.1201418154196801E-2</v>
      </c>
      <c r="J877" s="14">
        <v>3.4287873408987798E-2</v>
      </c>
      <c r="K877" s="14">
        <v>3.22040765275294E-2</v>
      </c>
      <c r="L877" s="14">
        <v>4.3044348765769597E-2</v>
      </c>
      <c r="M877" s="14"/>
      <c r="N877" s="14">
        <v>3.5805977330367098E-2</v>
      </c>
      <c r="O877" s="14">
        <v>3.5688782748748697E-2</v>
      </c>
      <c r="P877" s="14">
        <v>1.74527630758517E-2</v>
      </c>
      <c r="Q877" s="14">
        <v>3.1424642940189901E-2</v>
      </c>
      <c r="R877" s="14"/>
      <c r="S877" s="14">
        <v>1.91065086465276E-2</v>
      </c>
      <c r="T877" s="14">
        <v>4.4812224151998099E-2</v>
      </c>
      <c r="U877" s="14">
        <v>3.8907621396015502E-2</v>
      </c>
      <c r="V877" s="14">
        <v>2.26810912408427E-2</v>
      </c>
      <c r="W877" s="14">
        <v>1.4479779533755E-2</v>
      </c>
      <c r="X877" s="14">
        <v>4.0889590436568202E-2</v>
      </c>
      <c r="Y877" s="14">
        <v>6.0211142951756502E-2</v>
      </c>
      <c r="Z877" s="14">
        <v>0</v>
      </c>
      <c r="AA877" s="14">
        <v>4.1339615303657297E-2</v>
      </c>
      <c r="AB877" s="14">
        <v>2.1181039263025801E-2</v>
      </c>
      <c r="AC877" s="14">
        <v>1.7403927008771899E-2</v>
      </c>
      <c r="AD877" s="14">
        <v>0</v>
      </c>
      <c r="AE877" s="14"/>
      <c r="AF877" s="14">
        <v>2.49569163747006E-2</v>
      </c>
      <c r="AG877" s="14">
        <v>3.3212221478771897E-2</v>
      </c>
      <c r="AH877" s="14">
        <v>3.1710201312708602E-2</v>
      </c>
      <c r="AI877" s="14">
        <v>0</v>
      </c>
      <c r="AJ877" s="14">
        <v>2.6572105586231399E-2</v>
      </c>
      <c r="AK877" s="14">
        <v>6.9764400119422199E-2</v>
      </c>
      <c r="AL877" s="14"/>
      <c r="AM877" s="14">
        <v>2.85989868622482E-2</v>
      </c>
      <c r="AN877" s="14">
        <v>2.4228799501280401E-2</v>
      </c>
      <c r="AO877" s="14">
        <v>3.7918635703750501E-2</v>
      </c>
      <c r="AP877" s="14">
        <v>2.2118045724513799E-2</v>
      </c>
      <c r="AQ877" s="14">
        <v>0</v>
      </c>
      <c r="AR877" s="14"/>
      <c r="AS877" s="14">
        <v>1.5204316691660899E-2</v>
      </c>
      <c r="AT877" s="14">
        <v>3.8848774696161298E-2</v>
      </c>
      <c r="AU877" s="14"/>
      <c r="AV877" s="14">
        <v>1.12603375503702E-2</v>
      </c>
      <c r="AW877" s="14">
        <v>0</v>
      </c>
      <c r="AX877" s="14">
        <v>1.9321165253938601E-2</v>
      </c>
      <c r="AY877" s="14"/>
      <c r="AZ877" s="14">
        <v>0</v>
      </c>
      <c r="BA877" s="14">
        <v>0</v>
      </c>
      <c r="BB877" s="14">
        <v>1.7505551901004002E-2</v>
      </c>
      <c r="BC877" s="14"/>
      <c r="BD877" s="14">
        <v>2.3753204125074E-2</v>
      </c>
      <c r="BE877" s="14">
        <v>3.5113225710204102E-2</v>
      </c>
      <c r="BF877" s="14"/>
      <c r="BG877" s="14">
        <v>2.35199491758003E-2</v>
      </c>
      <c r="BH877" s="14">
        <v>3.2019431807657997E-2</v>
      </c>
      <c r="BI877" s="14"/>
      <c r="BJ877" s="14">
        <v>4.3821160800839198E-2</v>
      </c>
      <c r="BK877" s="14">
        <v>3.0110911199744201E-2</v>
      </c>
      <c r="BL877" s="14"/>
      <c r="BM877" s="14">
        <v>1.97075906526358E-2</v>
      </c>
      <c r="BN877" s="14">
        <v>3.10512055047069E-2</v>
      </c>
      <c r="BO877" s="14"/>
      <c r="BP877" s="14">
        <v>1.94298115693914E-2</v>
      </c>
      <c r="BQ877" s="14">
        <v>3.1555734139690601E-2</v>
      </c>
      <c r="BR877" s="14"/>
      <c r="BS877" s="14">
        <v>0</v>
      </c>
      <c r="BT877" s="14">
        <v>2.6690273695581999E-2</v>
      </c>
      <c r="BU877" s="14"/>
      <c r="BV877" s="14">
        <v>0</v>
      </c>
      <c r="BW877" s="14">
        <v>0</v>
      </c>
      <c r="BX877" s="14"/>
      <c r="BY877" s="14">
        <v>9.6726347074501499E-3</v>
      </c>
      <c r="BZ877" s="14">
        <v>3.1007028075159301E-2</v>
      </c>
      <c r="CA877" s="14"/>
      <c r="CB877" s="14">
        <v>2.2167062555111899E-2</v>
      </c>
      <c r="CC877" s="14">
        <v>3.5459851697427498E-2</v>
      </c>
    </row>
    <row r="878" spans="2:81" x14ac:dyDescent="0.3">
      <c r="B878" t="s">
        <v>91</v>
      </c>
      <c r="C878" s="14">
        <v>0.71002551336110398</v>
      </c>
      <c r="D878" s="14">
        <v>0.69072018977898897</v>
      </c>
      <c r="E878" s="14">
        <v>0.72831125216555503</v>
      </c>
      <c r="F878" s="14"/>
      <c r="G878" s="14">
        <v>0.72915437858799603</v>
      </c>
      <c r="H878" s="14">
        <v>0.66286650582587303</v>
      </c>
      <c r="I878" s="14">
        <v>0.73880465551874297</v>
      </c>
      <c r="J878" s="14">
        <v>0.76759556678741403</v>
      </c>
      <c r="K878" s="14">
        <v>0.67178025941923802</v>
      </c>
      <c r="L878" s="14">
        <v>0.69086903256485899</v>
      </c>
      <c r="M878" s="14"/>
      <c r="N878" s="14">
        <v>0.71412218867928501</v>
      </c>
      <c r="O878" s="14">
        <v>0.67744450992429195</v>
      </c>
      <c r="P878" s="14">
        <v>0.72369299526116204</v>
      </c>
      <c r="Q878" s="14">
        <v>0.73102561588265302</v>
      </c>
      <c r="R878" s="14"/>
      <c r="S878" s="14">
        <v>0.71117281106123997</v>
      </c>
      <c r="T878" s="14">
        <v>0.65632389976159</v>
      </c>
      <c r="U878" s="14">
        <v>0.67893512781598697</v>
      </c>
      <c r="V878" s="14">
        <v>0.71015887242877895</v>
      </c>
      <c r="W878" s="14">
        <v>0.78282988945603005</v>
      </c>
      <c r="X878" s="14">
        <v>0.68818600286310105</v>
      </c>
      <c r="Y878" s="14">
        <v>0.72700593600754804</v>
      </c>
      <c r="Z878" s="14">
        <v>0.67692866299703902</v>
      </c>
      <c r="AA878" s="14">
        <v>0.79141257139708199</v>
      </c>
      <c r="AB878" s="14">
        <v>0.69221214581905699</v>
      </c>
      <c r="AC878" s="14">
        <v>0.65681086843465697</v>
      </c>
      <c r="AD878" s="14">
        <v>0.75616363428942901</v>
      </c>
      <c r="AE878" s="14"/>
      <c r="AF878" s="14">
        <v>0.76540801233081301</v>
      </c>
      <c r="AG878" s="14">
        <v>0.66579546793428801</v>
      </c>
      <c r="AH878" s="14">
        <v>0.72685693390177597</v>
      </c>
      <c r="AI878" s="14">
        <v>0.62583758258181599</v>
      </c>
      <c r="AJ878" s="14">
        <v>0.72102311433541699</v>
      </c>
      <c r="AK878" s="14">
        <v>0.75182900128190999</v>
      </c>
      <c r="AL878" s="14"/>
      <c r="AM878" s="14">
        <v>0.74314682934089704</v>
      </c>
      <c r="AN878" s="14">
        <v>0.74229805564653595</v>
      </c>
      <c r="AO878" s="14">
        <v>0.67345078062212205</v>
      </c>
      <c r="AP878" s="14">
        <v>0.71175794534915204</v>
      </c>
      <c r="AQ878" s="14">
        <v>0.800317900209355</v>
      </c>
      <c r="AR878" s="14"/>
      <c r="AS878" s="14">
        <v>0.70813965495757802</v>
      </c>
      <c r="AT878" s="14">
        <v>0.71265194998103698</v>
      </c>
      <c r="AU878" s="14"/>
      <c r="AV878" s="14">
        <v>0.72888218000778005</v>
      </c>
      <c r="AW878" s="14">
        <v>0.643329707639263</v>
      </c>
      <c r="AX878" s="14">
        <v>0.73669929865502903</v>
      </c>
      <c r="AY878" s="14"/>
      <c r="AZ878" s="14">
        <v>0.83346741690110204</v>
      </c>
      <c r="BA878" s="14">
        <v>0.75475765773729198</v>
      </c>
      <c r="BB878" s="14">
        <v>0.62405916324218602</v>
      </c>
      <c r="BC878" s="14"/>
      <c r="BD878" s="14">
        <v>0.74203122233531604</v>
      </c>
      <c r="BE878" s="14">
        <v>0.687838413796098</v>
      </c>
      <c r="BF878" s="14"/>
      <c r="BG878" s="14">
        <v>0.73931347107044398</v>
      </c>
      <c r="BH878" s="14">
        <v>0.70299320399318799</v>
      </c>
      <c r="BI878" s="14"/>
      <c r="BJ878" s="14">
        <v>0.75762602682539004</v>
      </c>
      <c r="BK878" s="14">
        <v>0.70255740522592502</v>
      </c>
      <c r="BL878" s="14"/>
      <c r="BM878" s="14">
        <v>0.71394945339951998</v>
      </c>
      <c r="BN878" s="14">
        <v>0.70986341915632101</v>
      </c>
      <c r="BO878" s="14"/>
      <c r="BP878" s="14">
        <v>0.76132636224850103</v>
      </c>
      <c r="BQ878" s="14">
        <v>0.69599536651618799</v>
      </c>
      <c r="BR878" s="14"/>
      <c r="BS878" s="14">
        <v>0.74170368721087798</v>
      </c>
      <c r="BT878" s="14">
        <v>0.69324735640801705</v>
      </c>
      <c r="BU878" s="14"/>
      <c r="BV878" s="14">
        <v>0.73542424738899703</v>
      </c>
      <c r="BW878" s="14">
        <v>0.74391051007645703</v>
      </c>
      <c r="BX878" s="14"/>
      <c r="BY878" s="14">
        <v>0.693925692401548</v>
      </c>
      <c r="BZ878" s="14">
        <v>0.71624589888907297</v>
      </c>
      <c r="CA878" s="14"/>
      <c r="CB878" s="14">
        <v>0.70595082193461201</v>
      </c>
      <c r="CC878" s="14">
        <v>0.71624040143821999</v>
      </c>
    </row>
    <row r="879" spans="2:81" x14ac:dyDescent="0.3">
      <c r="B879" t="s">
        <v>92</v>
      </c>
      <c r="C879" s="14">
        <v>9.6331925929818499E-2</v>
      </c>
      <c r="D879" s="14">
        <v>0.109182145784185</v>
      </c>
      <c r="E879" s="14">
        <v>8.3972157067456907E-2</v>
      </c>
      <c r="F879" s="14"/>
      <c r="G879" s="14">
        <v>5.2732178609111599E-2</v>
      </c>
      <c r="H879" s="14">
        <v>0.12774809708496099</v>
      </c>
      <c r="I879" s="14">
        <v>0.123566683886527</v>
      </c>
      <c r="J879" s="14">
        <v>6.8573641232287402E-2</v>
      </c>
      <c r="K879" s="14">
        <v>0.1200911576436</v>
      </c>
      <c r="L879" s="14">
        <v>8.4400498363760706E-2</v>
      </c>
      <c r="M879" s="14"/>
      <c r="N879" s="14">
        <v>9.0193727981328506E-2</v>
      </c>
      <c r="O879" s="14">
        <v>0.100130719871384</v>
      </c>
      <c r="P879" s="14">
        <v>9.0277751430333703E-2</v>
      </c>
      <c r="Q879" s="14">
        <v>0.10195606816271301</v>
      </c>
      <c r="R879" s="14"/>
      <c r="S879" s="14">
        <v>0.106444481314726</v>
      </c>
      <c r="T879" s="14">
        <v>0.103329734167618</v>
      </c>
      <c r="U879" s="14">
        <v>0.110955305509837</v>
      </c>
      <c r="V879" s="14">
        <v>9.28221270203861E-2</v>
      </c>
      <c r="W879" s="14">
        <v>6.4274196169101197E-2</v>
      </c>
      <c r="X879" s="14">
        <v>0.113394561423677</v>
      </c>
      <c r="Y879" s="14">
        <v>8.3043380270702793E-2</v>
      </c>
      <c r="Z879" s="14">
        <v>0.18362166145481901</v>
      </c>
      <c r="AA879" s="14">
        <v>6.7027043787510607E-2</v>
      </c>
      <c r="AB879" s="14">
        <v>9.9204401419780999E-2</v>
      </c>
      <c r="AC879" s="14">
        <v>9.1851314202806206E-2</v>
      </c>
      <c r="AD879" s="14">
        <v>4.0337826450043503E-2</v>
      </c>
      <c r="AE879" s="14"/>
      <c r="AF879" s="14">
        <v>7.5643344761514505E-2</v>
      </c>
      <c r="AG879" s="14">
        <v>0.12432504826044199</v>
      </c>
      <c r="AH879" s="14">
        <v>9.1705686861142194E-2</v>
      </c>
      <c r="AI879" s="14">
        <v>0.159411204118239</v>
      </c>
      <c r="AJ879" s="14">
        <v>8.5633501432959294E-2</v>
      </c>
      <c r="AK879" s="14">
        <v>4.7476073258435003E-2</v>
      </c>
      <c r="AL879" s="14"/>
      <c r="AM879" s="14">
        <v>8.3442216806549702E-2</v>
      </c>
      <c r="AN879" s="14">
        <v>6.0943121109924003E-2</v>
      </c>
      <c r="AO879" s="14">
        <v>0.118925336170686</v>
      </c>
      <c r="AP879" s="14">
        <v>0.13181905471651201</v>
      </c>
      <c r="AQ879" s="14">
        <v>0.100165470792274</v>
      </c>
      <c r="AR879" s="14"/>
      <c r="AS879" s="14">
        <v>9.3771231314642101E-2</v>
      </c>
      <c r="AT879" s="14">
        <v>9.7905177685450206E-2</v>
      </c>
      <c r="AU879" s="14"/>
      <c r="AV879" s="14">
        <v>0.11317938121198801</v>
      </c>
      <c r="AW879" s="14">
        <v>8.0594316578944003E-2</v>
      </c>
      <c r="AX879" s="14">
        <v>7.4203611146999193E-2</v>
      </c>
      <c r="AY879" s="14"/>
      <c r="AZ879" s="14">
        <v>3.9534235194622402E-2</v>
      </c>
      <c r="BA879" s="14">
        <v>7.6856418986147104E-2</v>
      </c>
      <c r="BB879" s="14">
        <v>0.152768763841961</v>
      </c>
      <c r="BC879" s="14"/>
      <c r="BD879" s="14">
        <v>8.9786495745128106E-2</v>
      </c>
      <c r="BE879" s="14">
        <v>0.10098601734993699</v>
      </c>
      <c r="BF879" s="14"/>
      <c r="BG879" s="14">
        <v>9.1914981104046695E-2</v>
      </c>
      <c r="BH879" s="14">
        <v>9.7637737708367603E-2</v>
      </c>
      <c r="BI879" s="14"/>
      <c r="BJ879" s="14">
        <v>9.81418599046264E-2</v>
      </c>
      <c r="BK879" s="14">
        <v>9.7757352212852797E-2</v>
      </c>
      <c r="BL879" s="14"/>
      <c r="BM879" s="14">
        <v>0.101398075834062</v>
      </c>
      <c r="BN879" s="14">
        <v>9.6117091142775904E-2</v>
      </c>
      <c r="BO879" s="14"/>
      <c r="BP879" s="14">
        <v>8.7196863771364999E-2</v>
      </c>
      <c r="BQ879" s="14">
        <v>0.10055908994691599</v>
      </c>
      <c r="BR879" s="14"/>
      <c r="BS879" s="14">
        <v>7.9095848049842696E-2</v>
      </c>
      <c r="BT879" s="14">
        <v>0.10083149130848899</v>
      </c>
      <c r="BU879" s="14"/>
      <c r="BV879" s="14">
        <v>0.10966885905917299</v>
      </c>
      <c r="BW879" s="14">
        <v>6.8351383307963101E-2</v>
      </c>
      <c r="BX879" s="14"/>
      <c r="BY879" s="14">
        <v>0.101993530813297</v>
      </c>
      <c r="BZ879" s="14">
        <v>9.5598011357815496E-2</v>
      </c>
      <c r="CA879" s="14"/>
      <c r="CB879" s="14">
        <v>9.3084174165191894E-2</v>
      </c>
      <c r="CC879" s="14">
        <v>9.7021457334624805E-2</v>
      </c>
    </row>
    <row r="880" spans="2:81" x14ac:dyDescent="0.3">
      <c r="B880" t="s">
        <v>93</v>
      </c>
      <c r="C880" s="14">
        <v>0.61369358743128499</v>
      </c>
      <c r="D880" s="14">
        <v>0.58153804399480402</v>
      </c>
      <c r="E880" s="14">
        <v>0.64433909509809795</v>
      </c>
      <c r="F880" s="14"/>
      <c r="G880" s="14">
        <v>0.67642219997888398</v>
      </c>
      <c r="H880" s="14">
        <v>0.53511840874091199</v>
      </c>
      <c r="I880" s="14">
        <v>0.61523797163221605</v>
      </c>
      <c r="J880" s="14">
        <v>0.69902192555512599</v>
      </c>
      <c r="K880" s="14">
        <v>0.55168910177563701</v>
      </c>
      <c r="L880" s="14">
        <v>0.60646853420109803</v>
      </c>
      <c r="M880" s="14"/>
      <c r="N880" s="14">
        <v>0.62392846069795604</v>
      </c>
      <c r="O880" s="14">
        <v>0.57731379005290795</v>
      </c>
      <c r="P880" s="14">
        <v>0.63341524383082803</v>
      </c>
      <c r="Q880" s="14">
        <v>0.62906954771994095</v>
      </c>
      <c r="R880" s="14"/>
      <c r="S880" s="14">
        <v>0.60472832974651403</v>
      </c>
      <c r="T880" s="14">
        <v>0.55299416559397196</v>
      </c>
      <c r="U880" s="14">
        <v>0.56797982230614996</v>
      </c>
      <c r="V880" s="14">
        <v>0.61733674540839301</v>
      </c>
      <c r="W880" s="14">
        <v>0.71855569328692903</v>
      </c>
      <c r="X880" s="14">
        <v>0.57479144143942396</v>
      </c>
      <c r="Y880" s="14">
        <v>0.64396255573684502</v>
      </c>
      <c r="Z880" s="14">
        <v>0.49330700154222001</v>
      </c>
      <c r="AA880" s="14">
        <v>0.72438552760957198</v>
      </c>
      <c r="AB880" s="14">
        <v>0.59300774439927595</v>
      </c>
      <c r="AC880" s="14">
        <v>0.56495955423185096</v>
      </c>
      <c r="AD880" s="14">
        <v>0.71582580783938499</v>
      </c>
      <c r="AE880" s="14"/>
      <c r="AF880" s="14">
        <v>0.68976466756929899</v>
      </c>
      <c r="AG880" s="14">
        <v>0.54147041967384602</v>
      </c>
      <c r="AH880" s="14">
        <v>0.63515124704063397</v>
      </c>
      <c r="AI880" s="14">
        <v>0.46642637846357698</v>
      </c>
      <c r="AJ880" s="14">
        <v>0.63538961290245699</v>
      </c>
      <c r="AK880" s="14">
        <v>0.70435292802347504</v>
      </c>
      <c r="AL880" s="14"/>
      <c r="AM880" s="14">
        <v>0.65970461253434698</v>
      </c>
      <c r="AN880" s="14">
        <v>0.681354934536612</v>
      </c>
      <c r="AO880" s="14">
        <v>0.55452544445143603</v>
      </c>
      <c r="AP880" s="14">
        <v>0.57993889063264004</v>
      </c>
      <c r="AQ880" s="14">
        <v>0.700152429417081</v>
      </c>
      <c r="AR880" s="14"/>
      <c r="AS880" s="14">
        <v>0.61436842364293498</v>
      </c>
      <c r="AT880" s="14">
        <v>0.61474677229558605</v>
      </c>
      <c r="AU880" s="14"/>
      <c r="AV880" s="14">
        <v>0.61570279879579204</v>
      </c>
      <c r="AW880" s="14">
        <v>0.562735391060319</v>
      </c>
      <c r="AX880" s="14">
        <v>0.66249568750802901</v>
      </c>
      <c r="AY880" s="14"/>
      <c r="AZ880" s="14">
        <v>0.79393318170647897</v>
      </c>
      <c r="BA880" s="14">
        <v>0.67790123875114505</v>
      </c>
      <c r="BB880" s="14">
        <v>0.47129039940022499</v>
      </c>
      <c r="BC880" s="14"/>
      <c r="BD880" s="14">
        <v>0.65224472659018695</v>
      </c>
      <c r="BE880" s="14">
        <v>0.58685239644616105</v>
      </c>
      <c r="BF880" s="14"/>
      <c r="BG880" s="14">
        <v>0.64739848996639704</v>
      </c>
      <c r="BH880" s="14">
        <v>0.60535546628482095</v>
      </c>
      <c r="BI880" s="14"/>
      <c r="BJ880" s="14">
        <v>0.65948416692076395</v>
      </c>
      <c r="BK880" s="14">
        <v>0.60480005301307205</v>
      </c>
      <c r="BL880" s="14"/>
      <c r="BM880" s="14">
        <v>0.61255137756545897</v>
      </c>
      <c r="BN880" s="14">
        <v>0.61374632801354501</v>
      </c>
      <c r="BO880" s="14"/>
      <c r="BP880" s="14">
        <v>0.67412949847713599</v>
      </c>
      <c r="BQ880" s="14">
        <v>0.595436276569272</v>
      </c>
      <c r="BR880" s="14"/>
      <c r="BS880" s="14">
        <v>0.66260783916103605</v>
      </c>
      <c r="BT880" s="14">
        <v>0.59241586509952804</v>
      </c>
      <c r="BU880" s="14"/>
      <c r="BV880" s="14">
        <v>0.62575538832982303</v>
      </c>
      <c r="BW880" s="14">
        <v>0.67555912676849394</v>
      </c>
      <c r="BX880" s="14"/>
      <c r="BY880" s="14">
        <v>0.59193216158825102</v>
      </c>
      <c r="BZ880" s="14">
        <v>0.62064788753125799</v>
      </c>
      <c r="CA880" s="14"/>
      <c r="CB880" s="14">
        <v>0.61286664776942001</v>
      </c>
      <c r="CC880" s="14">
        <v>0.61921894410359501</v>
      </c>
    </row>
    <row r="881" spans="2:81" x14ac:dyDescent="0.3">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c r="AD881" s="14"/>
      <c r="AE881" s="14"/>
      <c r="AF881" s="14"/>
      <c r="AG881" s="14"/>
      <c r="AH881" s="14"/>
      <c r="AI881" s="14"/>
      <c r="AJ881" s="14"/>
      <c r="AK881" s="14"/>
      <c r="AL881" s="14"/>
      <c r="AM881" s="14"/>
      <c r="AN881" s="14"/>
      <c r="AO881" s="14"/>
      <c r="AP881" s="14"/>
      <c r="AQ881" s="14"/>
      <c r="AR881" s="14"/>
      <c r="AS881" s="14"/>
      <c r="AT881" s="14"/>
      <c r="AU881" s="14"/>
      <c r="AV881" s="14"/>
      <c r="AW881" s="14"/>
      <c r="AX881" s="14"/>
      <c r="AY881" s="14"/>
      <c r="AZ881" s="14"/>
      <c r="BA881" s="14"/>
      <c r="BB881" s="14"/>
      <c r="BC881" s="14"/>
      <c r="BD881" s="14"/>
      <c r="BE881" s="14"/>
      <c r="BF881" s="14"/>
      <c r="BG881" s="14"/>
      <c r="BH881" s="14"/>
      <c r="BI881" s="14"/>
      <c r="BJ881" s="14"/>
      <c r="BK881" s="14"/>
      <c r="BL881" s="14"/>
      <c r="BM881" s="14"/>
      <c r="BN881" s="14"/>
      <c r="BO881" s="14"/>
      <c r="BP881" s="14"/>
      <c r="BQ881" s="14"/>
      <c r="BR881" s="14"/>
      <c r="BS881" s="14"/>
      <c r="BT881" s="14"/>
      <c r="BU881" s="14"/>
      <c r="BV881" s="14"/>
      <c r="BW881" s="14"/>
      <c r="BX881" s="14"/>
      <c r="BY881" s="14"/>
      <c r="BZ881" s="14"/>
      <c r="CA881" s="14"/>
      <c r="CB881" s="14"/>
      <c r="CC881" s="14"/>
    </row>
    <row r="882" spans="2:81" x14ac:dyDescent="0.3">
      <c r="B882" s="6" t="s">
        <v>428</v>
      </c>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c r="AG882" s="14"/>
      <c r="AH882" s="14"/>
      <c r="AI882" s="14"/>
      <c r="AJ882" s="14"/>
      <c r="AK882" s="14"/>
      <c r="AL882" s="14"/>
      <c r="AM882" s="14"/>
      <c r="AN882" s="14"/>
      <c r="AO882" s="14"/>
      <c r="AP882" s="14"/>
      <c r="AQ882" s="14"/>
      <c r="AR882" s="14"/>
      <c r="AS882" s="14"/>
      <c r="AT882" s="14"/>
      <c r="AU882" s="14"/>
      <c r="AV882" s="14"/>
      <c r="AW882" s="14"/>
      <c r="AX882" s="14"/>
      <c r="AY882" s="14"/>
      <c r="AZ882" s="14"/>
      <c r="BA882" s="14"/>
      <c r="BB882" s="14"/>
      <c r="BC882" s="14"/>
      <c r="BD882" s="14"/>
      <c r="BE882" s="14"/>
      <c r="BF882" s="14"/>
      <c r="BG882" s="14"/>
      <c r="BH882" s="14"/>
      <c r="BI882" s="14"/>
      <c r="BJ882" s="14"/>
      <c r="BK882" s="14"/>
      <c r="BL882" s="14"/>
      <c r="BM882" s="14"/>
      <c r="BN882" s="14"/>
      <c r="BO882" s="14"/>
      <c r="BP882" s="14"/>
      <c r="BQ882" s="14"/>
      <c r="BR882" s="14"/>
      <c r="BS882" s="14"/>
      <c r="BT882" s="14"/>
      <c r="BU882" s="14"/>
      <c r="BV882" s="14"/>
      <c r="BW882" s="14"/>
      <c r="BX882" s="14"/>
      <c r="BY882" s="14"/>
      <c r="BZ882" s="14"/>
      <c r="CA882" s="14"/>
      <c r="CB882" s="14"/>
      <c r="CC882" s="14"/>
    </row>
    <row r="883" spans="2:81" x14ac:dyDescent="0.3">
      <c r="B883" s="24" t="s">
        <v>97</v>
      </c>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c r="AL883" s="14"/>
      <c r="AM883" s="14"/>
      <c r="AN883" s="14"/>
      <c r="AO883" s="14"/>
      <c r="AP883" s="14"/>
      <c r="AQ883" s="14"/>
      <c r="AR883" s="14"/>
      <c r="AS883" s="14"/>
      <c r="AT883" s="14"/>
      <c r="AU883" s="14"/>
      <c r="AV883" s="14"/>
      <c r="AW883" s="14"/>
      <c r="AX883" s="14"/>
      <c r="AY883" s="14"/>
      <c r="AZ883" s="14"/>
      <c r="BA883" s="14"/>
      <c r="BB883" s="14"/>
      <c r="BC883" s="14"/>
      <c r="BD883" s="14"/>
      <c r="BE883" s="14"/>
      <c r="BF883" s="14"/>
      <c r="BG883" s="14"/>
      <c r="BH883" s="14"/>
      <c r="BI883" s="14"/>
      <c r="BJ883" s="14"/>
      <c r="BK883" s="14"/>
      <c r="BL883" s="14"/>
      <c r="BM883" s="14"/>
      <c r="BN883" s="14"/>
      <c r="BO883" s="14"/>
      <c r="BP883" s="14"/>
      <c r="BQ883" s="14"/>
      <c r="BR883" s="14"/>
      <c r="BS883" s="14"/>
      <c r="BT883" s="14"/>
      <c r="BU883" s="14"/>
      <c r="BV883" s="14"/>
      <c r="BW883" s="14"/>
      <c r="BX883" s="14"/>
      <c r="BY883" s="14"/>
      <c r="BZ883" s="14"/>
      <c r="CA883" s="14"/>
      <c r="CB883" s="14"/>
      <c r="CC883" s="14"/>
    </row>
    <row r="884" spans="2:81" x14ac:dyDescent="0.3">
      <c r="B884" t="s">
        <v>420</v>
      </c>
      <c r="C884" s="14">
        <v>0.48130400475358498</v>
      </c>
      <c r="D884" s="14">
        <v>0.44094414852869201</v>
      </c>
      <c r="E884" s="14">
        <v>0.51970269902341104</v>
      </c>
      <c r="F884" s="14"/>
      <c r="G884" s="14">
        <v>0.47663520792643699</v>
      </c>
      <c r="H884" s="14">
        <v>0.442612575455191</v>
      </c>
      <c r="I884" s="14">
        <v>0.46774956509561599</v>
      </c>
      <c r="J884" s="14">
        <v>0.47760468827108998</v>
      </c>
      <c r="K884" s="14">
        <v>0.48826497686625198</v>
      </c>
      <c r="L884" s="14">
        <v>0.52521509495577601</v>
      </c>
      <c r="M884" s="14"/>
      <c r="N884" s="14">
        <v>0.481868629057423</v>
      </c>
      <c r="O884" s="14">
        <v>0.48231524074441301</v>
      </c>
      <c r="P884" s="14">
        <v>0.47395534540566903</v>
      </c>
      <c r="Q884" s="14">
        <v>0.48611224681484699</v>
      </c>
      <c r="R884" s="14"/>
      <c r="S884" s="14">
        <v>0.51102497413919001</v>
      </c>
      <c r="T884" s="14">
        <v>0.508280245525082</v>
      </c>
      <c r="U884" s="14">
        <v>0.47035940041014701</v>
      </c>
      <c r="V884" s="14">
        <v>0.428549443018097</v>
      </c>
      <c r="W884" s="14">
        <v>0.46459751725669901</v>
      </c>
      <c r="X884" s="14">
        <v>0.53074317900638202</v>
      </c>
      <c r="Y884" s="14">
        <v>0.41326443680150199</v>
      </c>
      <c r="Z884" s="14">
        <v>0.42298947403000903</v>
      </c>
      <c r="AA884" s="14">
        <v>0.49955114394941902</v>
      </c>
      <c r="AB884" s="14">
        <v>0.46113431219208401</v>
      </c>
      <c r="AC884" s="14">
        <v>0.57557915954019501</v>
      </c>
      <c r="AD884" s="14">
        <v>0.40122179773448202</v>
      </c>
      <c r="AE884" s="14"/>
      <c r="AF884" s="14">
        <v>0.516211856793521</v>
      </c>
      <c r="AG884" s="14">
        <v>0.48352337062114498</v>
      </c>
      <c r="AH884" s="14">
        <v>0.596241287902186</v>
      </c>
      <c r="AI884" s="14">
        <v>0.36865596002392997</v>
      </c>
      <c r="AJ884" s="14">
        <v>0.53457292471902396</v>
      </c>
      <c r="AK884" s="14">
        <v>0.449141622238245</v>
      </c>
      <c r="AL884" s="14"/>
      <c r="AM884" s="14">
        <v>0.47222555124690802</v>
      </c>
      <c r="AN884" s="14">
        <v>0.484043765572714</v>
      </c>
      <c r="AO884" s="14">
        <v>0.464904076850639</v>
      </c>
      <c r="AP884" s="14">
        <v>0.530167219832265</v>
      </c>
      <c r="AQ884" s="14">
        <v>0.50426376378224602</v>
      </c>
      <c r="AR884" s="14"/>
      <c r="AS884" s="14">
        <v>0.48093041126403702</v>
      </c>
      <c r="AT884" s="14">
        <v>0.47992968115579998</v>
      </c>
      <c r="AU884" s="14"/>
      <c r="AV884" s="14">
        <v>0.472797997648431</v>
      </c>
      <c r="AW884" s="14">
        <v>0.440940197639623</v>
      </c>
      <c r="AX884" s="14">
        <v>0.53955116479052401</v>
      </c>
      <c r="AY884" s="14"/>
      <c r="AZ884" s="14">
        <v>0.64892884789996197</v>
      </c>
      <c r="BA884" s="14">
        <v>0.32200396538366799</v>
      </c>
      <c r="BB884" s="14">
        <v>0.45217715828020799</v>
      </c>
      <c r="BC884" s="14"/>
      <c r="BD884" s="14">
        <v>0.4976113273344</v>
      </c>
      <c r="BE884" s="14">
        <v>0.46883086034079302</v>
      </c>
      <c r="BF884" s="14"/>
      <c r="BG884" s="14">
        <v>0.46821371111552701</v>
      </c>
      <c r="BH884" s="14">
        <v>0.48382313096233798</v>
      </c>
      <c r="BI884" s="14"/>
      <c r="BJ884" s="14">
        <v>0.49502557541106301</v>
      </c>
      <c r="BK884" s="14">
        <v>0.47574491530893298</v>
      </c>
      <c r="BL884" s="14"/>
      <c r="BM884" s="14">
        <v>0.51092216219111397</v>
      </c>
      <c r="BN884" s="14">
        <v>0.48107404715986002</v>
      </c>
      <c r="BO884" s="14"/>
      <c r="BP884" s="14">
        <v>0.51702097896224197</v>
      </c>
      <c r="BQ884" s="14">
        <v>0.47449786629403401</v>
      </c>
      <c r="BR884" s="14"/>
      <c r="BS884" s="14">
        <v>0.51619051509340796</v>
      </c>
      <c r="BT884" s="14">
        <v>0.47902978868009499</v>
      </c>
      <c r="BU884" s="14"/>
      <c r="BV884" s="14">
        <v>0.439314401970053</v>
      </c>
      <c r="BW884" s="14">
        <v>0.54320756901376099</v>
      </c>
      <c r="BX884" s="14"/>
      <c r="BY884" s="14">
        <v>0.30626561324030299</v>
      </c>
      <c r="BZ884" s="14">
        <v>0.50330550926349005</v>
      </c>
      <c r="CA884" s="14"/>
      <c r="CB884" s="14">
        <v>0.48804015583182703</v>
      </c>
      <c r="CC884" s="14">
        <v>0.48008815957126399</v>
      </c>
    </row>
    <row r="885" spans="2:81" x14ac:dyDescent="0.3">
      <c r="B885" t="s">
        <v>86</v>
      </c>
      <c r="C885" s="14">
        <v>0.34994114256940401</v>
      </c>
      <c r="D885" s="14">
        <v>0.36236421417986803</v>
      </c>
      <c r="E885" s="14">
        <v>0.33849215717333397</v>
      </c>
      <c r="F885" s="14"/>
      <c r="G885" s="14">
        <v>0.37190575179350299</v>
      </c>
      <c r="H885" s="14">
        <v>0.32841309618311398</v>
      </c>
      <c r="I885" s="14">
        <v>0.36219173947422001</v>
      </c>
      <c r="J885" s="14">
        <v>0.34508819667303298</v>
      </c>
      <c r="K885" s="14">
        <v>0.35555938117345598</v>
      </c>
      <c r="L885" s="14">
        <v>0.34289584042176902</v>
      </c>
      <c r="M885" s="14"/>
      <c r="N885" s="14">
        <v>0.37407589878465902</v>
      </c>
      <c r="O885" s="14">
        <v>0.34245726695107598</v>
      </c>
      <c r="P885" s="14">
        <v>0.378952180460423</v>
      </c>
      <c r="Q885" s="14">
        <v>0.31185026081706901</v>
      </c>
      <c r="R885" s="14"/>
      <c r="S885" s="14">
        <v>0.34562246394909701</v>
      </c>
      <c r="T885" s="14">
        <v>0.33474094234466201</v>
      </c>
      <c r="U885" s="14">
        <v>0.31740322308146701</v>
      </c>
      <c r="V885" s="14">
        <v>0.33909919820807999</v>
      </c>
      <c r="W885" s="14">
        <v>0.35403369096278697</v>
      </c>
      <c r="X885" s="14">
        <v>0.29987468875966999</v>
      </c>
      <c r="Y885" s="14">
        <v>0.44135898895103098</v>
      </c>
      <c r="Z885" s="14">
        <v>0.26633277613784601</v>
      </c>
      <c r="AA885" s="14">
        <v>0.38229381148516101</v>
      </c>
      <c r="AB885" s="14">
        <v>0.39555435802904299</v>
      </c>
      <c r="AC885" s="14">
        <v>0.24771667855593901</v>
      </c>
      <c r="AD885" s="14">
        <v>0.476399637536503</v>
      </c>
      <c r="AE885" s="14"/>
      <c r="AF885" s="14">
        <v>0.356081121976007</v>
      </c>
      <c r="AG885" s="14">
        <v>0.32080753374940402</v>
      </c>
      <c r="AH885" s="14">
        <v>0.34058897108603398</v>
      </c>
      <c r="AI885" s="14">
        <v>0.39603451310884502</v>
      </c>
      <c r="AJ885" s="14">
        <v>0.30983962731145198</v>
      </c>
      <c r="AK885" s="14">
        <v>0.357798498248593</v>
      </c>
      <c r="AL885" s="14"/>
      <c r="AM885" s="14">
        <v>0.33789754813105899</v>
      </c>
      <c r="AN885" s="14">
        <v>0.37047051201860298</v>
      </c>
      <c r="AO885" s="14">
        <v>0.35470062333157698</v>
      </c>
      <c r="AP885" s="14">
        <v>0.33624903685044</v>
      </c>
      <c r="AQ885" s="14">
        <v>0.37101013292848101</v>
      </c>
      <c r="AR885" s="14"/>
      <c r="AS885" s="14">
        <v>0.343122836989388</v>
      </c>
      <c r="AT885" s="14">
        <v>0.354855444521057</v>
      </c>
      <c r="AU885" s="14"/>
      <c r="AV885" s="14">
        <v>0.36350825641437001</v>
      </c>
      <c r="AW885" s="14">
        <v>0.29208104739072599</v>
      </c>
      <c r="AX885" s="14">
        <v>0.30769547485165399</v>
      </c>
      <c r="AY885" s="14"/>
      <c r="AZ885" s="14">
        <v>0.29095272651057902</v>
      </c>
      <c r="BA885" s="14">
        <v>0.43601901199342502</v>
      </c>
      <c r="BB885" s="14">
        <v>0.33577280121653802</v>
      </c>
      <c r="BC885" s="14"/>
      <c r="BD885" s="14">
        <v>0.350765754277373</v>
      </c>
      <c r="BE885" s="14">
        <v>0.35049538669671698</v>
      </c>
      <c r="BF885" s="14"/>
      <c r="BG885" s="14">
        <v>0.34729404471784903</v>
      </c>
      <c r="BH885" s="14">
        <v>0.34968733695082499</v>
      </c>
      <c r="BI885" s="14"/>
      <c r="BJ885" s="14">
        <v>0.33981135247780198</v>
      </c>
      <c r="BK885" s="14">
        <v>0.35166992469407299</v>
      </c>
      <c r="BL885" s="14"/>
      <c r="BM885" s="14">
        <v>0.36569732167118402</v>
      </c>
      <c r="BN885" s="14">
        <v>0.34721112571266</v>
      </c>
      <c r="BO885" s="14"/>
      <c r="BP885" s="14">
        <v>0.345793516319508</v>
      </c>
      <c r="BQ885" s="14">
        <v>0.34777051718167801</v>
      </c>
      <c r="BR885" s="14"/>
      <c r="BS885" s="14">
        <v>0.32992956660551798</v>
      </c>
      <c r="BT885" s="14">
        <v>0.33224019404625299</v>
      </c>
      <c r="BU885" s="14"/>
      <c r="BV885" s="14">
        <v>0.36741395958806999</v>
      </c>
      <c r="BW885" s="14">
        <v>0.316756191609876</v>
      </c>
      <c r="BX885" s="14"/>
      <c r="BY885" s="14">
        <v>0.41627255425916398</v>
      </c>
      <c r="BZ885" s="14">
        <v>0.34527499182597898</v>
      </c>
      <c r="CA885" s="14"/>
      <c r="CB885" s="14">
        <v>0.33410996014215599</v>
      </c>
      <c r="CC885" s="14">
        <v>0.36096479505864698</v>
      </c>
    </row>
    <row r="886" spans="2:81" x14ac:dyDescent="0.3">
      <c r="B886" t="s">
        <v>421</v>
      </c>
      <c r="C886" s="14">
        <v>0.10375162969351701</v>
      </c>
      <c r="D886" s="14">
        <v>0.116344659226836</v>
      </c>
      <c r="E886" s="14">
        <v>9.1657432399221694E-2</v>
      </c>
      <c r="F886" s="14"/>
      <c r="G886" s="14">
        <v>7.3417370566780493E-2</v>
      </c>
      <c r="H886" s="14">
        <v>0.156034945101649</v>
      </c>
      <c r="I886" s="14">
        <v>0.119384980201304</v>
      </c>
      <c r="J886" s="14">
        <v>8.1849376925235806E-2</v>
      </c>
      <c r="K886" s="14">
        <v>0.104650254140129</v>
      </c>
      <c r="L886" s="14">
        <v>8.6102035105939598E-2</v>
      </c>
      <c r="M886" s="14"/>
      <c r="N886" s="14">
        <v>9.4718399323500499E-2</v>
      </c>
      <c r="O886" s="14">
        <v>9.6313155274445894E-2</v>
      </c>
      <c r="P886" s="14">
        <v>0.102028814299174</v>
      </c>
      <c r="Q886" s="14">
        <v>0.116076403225641</v>
      </c>
      <c r="R886" s="14"/>
      <c r="S886" s="14">
        <v>0.121908885684011</v>
      </c>
      <c r="T886" s="14">
        <v>0.105531991427779</v>
      </c>
      <c r="U886" s="14">
        <v>8.8061335379271494E-2</v>
      </c>
      <c r="V886" s="14">
        <v>0.142090850142571</v>
      </c>
      <c r="W886" s="14">
        <v>0.124741416574359</v>
      </c>
      <c r="X886" s="14">
        <v>9.5413208516500203E-2</v>
      </c>
      <c r="Y886" s="14">
        <v>7.1960395854581E-2</v>
      </c>
      <c r="Z886" s="14">
        <v>0.188446125474171</v>
      </c>
      <c r="AA886" s="14">
        <v>6.0821277528840902E-2</v>
      </c>
      <c r="AB886" s="14">
        <v>7.6166711702300299E-2</v>
      </c>
      <c r="AC886" s="14">
        <v>0.107078705657011</v>
      </c>
      <c r="AD886" s="14">
        <v>0.122378564729015</v>
      </c>
      <c r="AE886" s="14"/>
      <c r="AF886" s="14">
        <v>7.5575517487127097E-2</v>
      </c>
      <c r="AG886" s="14">
        <v>0.14391826616478101</v>
      </c>
      <c r="AH886" s="14">
        <v>5.3391613873817398E-2</v>
      </c>
      <c r="AI886" s="14">
        <v>0.124280453202954</v>
      </c>
      <c r="AJ886" s="14">
        <v>9.3042997692032198E-2</v>
      </c>
      <c r="AK886" s="14">
        <v>0.122789911571345</v>
      </c>
      <c r="AL886" s="14"/>
      <c r="AM886" s="14">
        <v>0.11360253703977</v>
      </c>
      <c r="AN886" s="14">
        <v>9.5876101925800206E-2</v>
      </c>
      <c r="AO886" s="14">
        <v>9.3894546611110297E-2</v>
      </c>
      <c r="AP886" s="14">
        <v>9.8413107531286695E-2</v>
      </c>
      <c r="AQ886" s="14">
        <v>4.97479238255331E-2</v>
      </c>
      <c r="AR886" s="14"/>
      <c r="AS886" s="14">
        <v>0.119441012779837</v>
      </c>
      <c r="AT886" s="14">
        <v>9.5745046379773893E-2</v>
      </c>
      <c r="AU886" s="14"/>
      <c r="AV886" s="14">
        <v>0.101843289091345</v>
      </c>
      <c r="AW886" s="14">
        <v>0.14823635259632501</v>
      </c>
      <c r="AX886" s="14">
        <v>0.112893907706761</v>
      </c>
      <c r="AY886" s="14"/>
      <c r="AZ886" s="14">
        <v>6.0118425589458603E-2</v>
      </c>
      <c r="BA886" s="14">
        <v>0.104122155175147</v>
      </c>
      <c r="BB886" s="14">
        <v>0.13306359135915199</v>
      </c>
      <c r="BC886" s="14"/>
      <c r="BD886" s="14">
        <v>0.104235749436719</v>
      </c>
      <c r="BE886" s="14">
        <v>0.10375667151210401</v>
      </c>
      <c r="BF886" s="14"/>
      <c r="BG886" s="14">
        <v>0.13434663594612201</v>
      </c>
      <c r="BH886" s="14">
        <v>9.8301664994101201E-2</v>
      </c>
      <c r="BI886" s="14"/>
      <c r="BJ886" s="14">
        <v>9.2076664967142799E-2</v>
      </c>
      <c r="BK886" s="14">
        <v>0.106543379557813</v>
      </c>
      <c r="BL886" s="14"/>
      <c r="BM886" s="14">
        <v>6.0457582464323402E-2</v>
      </c>
      <c r="BN886" s="14">
        <v>0.10662752470355</v>
      </c>
      <c r="BO886" s="14"/>
      <c r="BP886" s="14">
        <v>8.8235400346663995E-2</v>
      </c>
      <c r="BQ886" s="14">
        <v>0.10974839399247401</v>
      </c>
      <c r="BR886" s="14"/>
      <c r="BS886" s="14">
        <v>0.114044319724575</v>
      </c>
      <c r="BT886" s="14">
        <v>0.112949447985184</v>
      </c>
      <c r="BU886" s="14"/>
      <c r="BV886" s="14">
        <v>0.193271638441877</v>
      </c>
      <c r="BW886" s="14">
        <v>8.6200966896424494E-2</v>
      </c>
      <c r="BX886" s="14"/>
      <c r="BY886" s="14">
        <v>0.13243953391381999</v>
      </c>
      <c r="BZ886" s="14">
        <v>9.8737635043025102E-2</v>
      </c>
      <c r="CA886" s="14"/>
      <c r="CB886" s="14">
        <v>0.112838228823506</v>
      </c>
      <c r="CC886" s="14">
        <v>9.4093815589378696E-2</v>
      </c>
    </row>
    <row r="887" spans="2:81" x14ac:dyDescent="0.3">
      <c r="B887" t="s">
        <v>88</v>
      </c>
      <c r="C887" s="14">
        <v>2.8935138579595902E-2</v>
      </c>
      <c r="D887" s="14">
        <v>3.5257176541651399E-2</v>
      </c>
      <c r="E887" s="14">
        <v>2.2818459477844499E-2</v>
      </c>
      <c r="F887" s="14"/>
      <c r="G887" s="14">
        <v>4.5452880557286503E-2</v>
      </c>
      <c r="H887" s="14">
        <v>2.27981995625921E-2</v>
      </c>
      <c r="I887" s="14">
        <v>3.3980262783599099E-2</v>
      </c>
      <c r="J887" s="14">
        <v>3.3986379049143603E-2</v>
      </c>
      <c r="K887" s="14">
        <v>1.9802279845008E-2</v>
      </c>
      <c r="L887" s="14">
        <v>2.07856146631854E-2</v>
      </c>
      <c r="M887" s="14"/>
      <c r="N887" s="14">
        <v>2.9010077293939899E-2</v>
      </c>
      <c r="O887" s="14">
        <v>3.7052264432561502E-2</v>
      </c>
      <c r="P887" s="14">
        <v>4.8112769484482303E-3</v>
      </c>
      <c r="Q887" s="14">
        <v>4.2063058165273698E-2</v>
      </c>
      <c r="R887" s="14"/>
      <c r="S887" s="14">
        <v>1.03093518353033E-2</v>
      </c>
      <c r="T887" s="14">
        <v>2.2583625884295199E-2</v>
      </c>
      <c r="U887" s="14">
        <v>6.0359254342559697E-2</v>
      </c>
      <c r="V887" s="14">
        <v>5.5660578485159901E-2</v>
      </c>
      <c r="W887" s="14">
        <v>1.48159486639427E-2</v>
      </c>
      <c r="X887" s="14">
        <v>4.2928311431776799E-2</v>
      </c>
      <c r="Y887" s="14">
        <v>2.53356252943896E-2</v>
      </c>
      <c r="Z887" s="14">
        <v>4.7019928784109599E-2</v>
      </c>
      <c r="AA887" s="14">
        <v>7.9912235436322698E-3</v>
      </c>
      <c r="AB887" s="14">
        <v>4.59059339458876E-2</v>
      </c>
      <c r="AC887" s="14">
        <v>1.7403927008771899E-2</v>
      </c>
      <c r="AD887" s="14">
        <v>0</v>
      </c>
      <c r="AE887" s="14"/>
      <c r="AF887" s="14">
        <v>2.5110212173350702E-2</v>
      </c>
      <c r="AG887" s="14">
        <v>2.1956484137211001E-2</v>
      </c>
      <c r="AH887" s="14">
        <v>0</v>
      </c>
      <c r="AI887" s="14">
        <v>5.8287272932561598E-2</v>
      </c>
      <c r="AJ887" s="14">
        <v>4.8221072580440297E-2</v>
      </c>
      <c r="AK887" s="14">
        <v>9.8607278009255808E-3</v>
      </c>
      <c r="AL887" s="14"/>
      <c r="AM887" s="14">
        <v>3.5125135434111901E-2</v>
      </c>
      <c r="AN887" s="14">
        <v>1.5995203095211401E-2</v>
      </c>
      <c r="AO887" s="14">
        <v>4.6160436187197298E-2</v>
      </c>
      <c r="AP887" s="14">
        <v>1.42386250037118E-2</v>
      </c>
      <c r="AQ887" s="14">
        <v>7.4978179463739497E-2</v>
      </c>
      <c r="AR887" s="14"/>
      <c r="AS887" s="14">
        <v>2.9091018158922E-2</v>
      </c>
      <c r="AT887" s="14">
        <v>2.7581250705043699E-2</v>
      </c>
      <c r="AU887" s="14"/>
      <c r="AV887" s="14">
        <v>3.5500434062123602E-2</v>
      </c>
      <c r="AW887" s="14">
        <v>8.2848303782813298E-2</v>
      </c>
      <c r="AX887" s="14">
        <v>1.63288556613626E-2</v>
      </c>
      <c r="AY887" s="14"/>
      <c r="AZ887" s="14">
        <v>0</v>
      </c>
      <c r="BA887" s="14">
        <v>0.101528308919119</v>
      </c>
      <c r="BB887" s="14">
        <v>5.3665579954662999E-2</v>
      </c>
      <c r="BC887" s="14"/>
      <c r="BD887" s="14">
        <v>2.9063542302392099E-2</v>
      </c>
      <c r="BE887" s="14">
        <v>2.89409393805409E-2</v>
      </c>
      <c r="BF887" s="14"/>
      <c r="BG887" s="14">
        <v>2.6218604680442101E-2</v>
      </c>
      <c r="BH887" s="14">
        <v>2.95969119753909E-2</v>
      </c>
      <c r="BI887" s="14"/>
      <c r="BJ887" s="14">
        <v>3.9081985045227599E-2</v>
      </c>
      <c r="BK887" s="14">
        <v>2.8780006540188301E-2</v>
      </c>
      <c r="BL887" s="14"/>
      <c r="BM887" s="14">
        <v>3.2210461522668397E-2</v>
      </c>
      <c r="BN887" s="14">
        <v>2.8975400187939902E-2</v>
      </c>
      <c r="BO887" s="14"/>
      <c r="BP887" s="14">
        <v>2.6777075533671299E-2</v>
      </c>
      <c r="BQ887" s="14">
        <v>3.0055850559881001E-2</v>
      </c>
      <c r="BR887" s="14"/>
      <c r="BS887" s="14">
        <v>3.0136247844022999E-2</v>
      </c>
      <c r="BT887" s="14">
        <v>3.4397647060651002E-2</v>
      </c>
      <c r="BU887" s="14"/>
      <c r="BV887" s="14">
        <v>0</v>
      </c>
      <c r="BW887" s="14">
        <v>4.0727218171212297E-2</v>
      </c>
      <c r="BX887" s="14"/>
      <c r="BY887" s="14">
        <v>7.5340845033259898E-2</v>
      </c>
      <c r="BZ887" s="14">
        <v>2.3110160463102099E-2</v>
      </c>
      <c r="CA887" s="14"/>
      <c r="CB887" s="14">
        <v>2.2974010156708E-2</v>
      </c>
      <c r="CC887" s="14">
        <v>3.1135735975793499E-2</v>
      </c>
    </row>
    <row r="888" spans="2:81" x14ac:dyDescent="0.3">
      <c r="B888" t="s">
        <v>422</v>
      </c>
      <c r="C888" s="14">
        <v>1.6010662671461499E-2</v>
      </c>
      <c r="D888" s="14">
        <v>2.4988790746114799E-2</v>
      </c>
      <c r="E888" s="14">
        <v>7.2753456549832004E-3</v>
      </c>
      <c r="F888" s="14"/>
      <c r="G888" s="14">
        <v>7.1188411243505298E-3</v>
      </c>
      <c r="H888" s="14">
        <v>2.2341268512860599E-2</v>
      </c>
      <c r="I888" s="14">
        <v>1.08873185214617E-2</v>
      </c>
      <c r="J888" s="14">
        <v>4.4428262716495102E-2</v>
      </c>
      <c r="K888" s="14">
        <v>1.2802267517351199E-2</v>
      </c>
      <c r="L888" s="14">
        <v>0</v>
      </c>
      <c r="M888" s="14"/>
      <c r="N888" s="14">
        <v>6.4849627343273996E-3</v>
      </c>
      <c r="O888" s="14">
        <v>2.0560832543555899E-2</v>
      </c>
      <c r="P888" s="14">
        <v>2.7104737703422699E-2</v>
      </c>
      <c r="Q888" s="14">
        <v>1.20667040007039E-2</v>
      </c>
      <c r="R888" s="14"/>
      <c r="S888" s="14">
        <v>5.0687841400827898E-3</v>
      </c>
      <c r="T888" s="14">
        <v>0</v>
      </c>
      <c r="U888" s="14">
        <v>3.7004360278555699E-2</v>
      </c>
      <c r="V888" s="14">
        <v>3.4599930146092701E-2</v>
      </c>
      <c r="W888" s="14">
        <v>1.32674716881497E-2</v>
      </c>
      <c r="X888" s="14">
        <v>2.0487198578059002E-2</v>
      </c>
      <c r="Y888" s="14">
        <v>0</v>
      </c>
      <c r="Z888" s="14">
        <v>2.2958924805208201E-2</v>
      </c>
      <c r="AA888" s="14">
        <v>1.7045990984773701E-2</v>
      </c>
      <c r="AB888" s="14">
        <v>2.1238684130685699E-2</v>
      </c>
      <c r="AC888" s="14">
        <v>3.4817602229310102E-2</v>
      </c>
      <c r="AD888" s="14">
        <v>0</v>
      </c>
      <c r="AE888" s="14"/>
      <c r="AF888" s="14">
        <v>5.8580355094273902E-3</v>
      </c>
      <c r="AG888" s="14">
        <v>2.5167475048470601E-2</v>
      </c>
      <c r="AH888" s="14">
        <v>9.7781271379630292E-3</v>
      </c>
      <c r="AI888" s="14">
        <v>4.1021040140703798E-2</v>
      </c>
      <c r="AJ888" s="14">
        <v>1.43233776970516E-2</v>
      </c>
      <c r="AK888" s="14">
        <v>0</v>
      </c>
      <c r="AL888" s="14"/>
      <c r="AM888" s="14">
        <v>1.6914427669430802E-2</v>
      </c>
      <c r="AN888" s="14">
        <v>1.67916741844365E-2</v>
      </c>
      <c r="AO888" s="14">
        <v>1.8468688454819599E-2</v>
      </c>
      <c r="AP888" s="14">
        <v>1.2991337882667001E-2</v>
      </c>
      <c r="AQ888" s="14">
        <v>0</v>
      </c>
      <c r="AR888" s="14"/>
      <c r="AS888" s="14">
        <v>1.46331666204515E-2</v>
      </c>
      <c r="AT888" s="14">
        <v>1.7091808271705301E-2</v>
      </c>
      <c r="AU888" s="14"/>
      <c r="AV888" s="14">
        <v>2.0956924819561899E-2</v>
      </c>
      <c r="AW888" s="14">
        <v>0</v>
      </c>
      <c r="AX888" s="14">
        <v>9.1936458699944899E-3</v>
      </c>
      <c r="AY888" s="14"/>
      <c r="AZ888" s="14">
        <v>0</v>
      </c>
      <c r="BA888" s="14">
        <v>3.63265585286403E-2</v>
      </c>
      <c r="BB888" s="14">
        <v>8.2214768437791994E-3</v>
      </c>
      <c r="BC888" s="14"/>
      <c r="BD888" s="14">
        <v>1.1106293457823701E-2</v>
      </c>
      <c r="BE888" s="14">
        <v>1.9320948750301301E-2</v>
      </c>
      <c r="BF888" s="14"/>
      <c r="BG888" s="14">
        <v>6.1508285596515401E-3</v>
      </c>
      <c r="BH888" s="14">
        <v>1.7997575918917801E-2</v>
      </c>
      <c r="BI888" s="14"/>
      <c r="BJ888" s="14">
        <v>1.18438097232957E-2</v>
      </c>
      <c r="BK888" s="14">
        <v>1.6847033935284299E-2</v>
      </c>
      <c r="BL888" s="14"/>
      <c r="BM888" s="14">
        <v>2.0693771051679501E-2</v>
      </c>
      <c r="BN888" s="14">
        <v>1.5738318145689201E-2</v>
      </c>
      <c r="BO888" s="14"/>
      <c r="BP888" s="14">
        <v>2.21730288379141E-2</v>
      </c>
      <c r="BQ888" s="14">
        <v>1.47597590994258E-2</v>
      </c>
      <c r="BR888" s="14"/>
      <c r="BS888" s="14">
        <v>9.6993507324765697E-3</v>
      </c>
      <c r="BT888" s="14">
        <v>1.83012184285361E-2</v>
      </c>
      <c r="BU888" s="14"/>
      <c r="BV888" s="14">
        <v>0</v>
      </c>
      <c r="BW888" s="14">
        <v>1.3108054308726001E-2</v>
      </c>
      <c r="BX888" s="14"/>
      <c r="BY888" s="14">
        <v>5.95062990519847E-2</v>
      </c>
      <c r="BZ888" s="14">
        <v>1.0328616451195099E-2</v>
      </c>
      <c r="CA888" s="14"/>
      <c r="CB888" s="14">
        <v>2.49462226645553E-2</v>
      </c>
      <c r="CC888" s="14">
        <v>1.1717773940676701E-2</v>
      </c>
    </row>
    <row r="889" spans="2:81" x14ac:dyDescent="0.3">
      <c r="B889" t="s">
        <v>106</v>
      </c>
      <c r="C889" s="14">
        <v>2.00574217324372E-2</v>
      </c>
      <c r="D889" s="14">
        <v>2.01010107768375E-2</v>
      </c>
      <c r="E889" s="14">
        <v>2.0053906271205901E-2</v>
      </c>
      <c r="F889" s="14"/>
      <c r="G889" s="14">
        <v>2.54699480316424E-2</v>
      </c>
      <c r="H889" s="14">
        <v>2.7799915184592201E-2</v>
      </c>
      <c r="I889" s="14">
        <v>5.8061339237994204E-3</v>
      </c>
      <c r="J889" s="14">
        <v>1.7043096365002501E-2</v>
      </c>
      <c r="K889" s="14">
        <v>1.8920840457803401E-2</v>
      </c>
      <c r="L889" s="14">
        <v>2.5001414853330298E-2</v>
      </c>
      <c r="M889" s="14"/>
      <c r="N889" s="14">
        <v>1.38420328061501E-2</v>
      </c>
      <c r="O889" s="14">
        <v>2.1301240053947901E-2</v>
      </c>
      <c r="P889" s="14">
        <v>1.3147645182863099E-2</v>
      </c>
      <c r="Q889" s="14">
        <v>3.1831326976465499E-2</v>
      </c>
      <c r="R889" s="14"/>
      <c r="S889" s="14">
        <v>6.0655402523152498E-3</v>
      </c>
      <c r="T889" s="14">
        <v>2.8863194818181701E-2</v>
      </c>
      <c r="U889" s="14">
        <v>2.6812426507999001E-2</v>
      </c>
      <c r="V889" s="14">
        <v>0</v>
      </c>
      <c r="W889" s="14">
        <v>2.85439548540623E-2</v>
      </c>
      <c r="X889" s="14">
        <v>1.0553413707611099E-2</v>
      </c>
      <c r="Y889" s="14">
        <v>4.80805530984958E-2</v>
      </c>
      <c r="Z889" s="14">
        <v>5.2252770768656497E-2</v>
      </c>
      <c r="AA889" s="14">
        <v>3.2296552508173197E-2</v>
      </c>
      <c r="AB889" s="14">
        <v>0</v>
      </c>
      <c r="AC889" s="14">
        <v>1.7403927008771899E-2</v>
      </c>
      <c r="AD889" s="14">
        <v>0</v>
      </c>
      <c r="AE889" s="14"/>
      <c r="AF889" s="14">
        <v>2.11632560605674E-2</v>
      </c>
      <c r="AG889" s="14">
        <v>4.6268702789876897E-3</v>
      </c>
      <c r="AH889" s="14">
        <v>0</v>
      </c>
      <c r="AI889" s="14">
        <v>1.1720760591005699E-2</v>
      </c>
      <c r="AJ889" s="14">
        <v>0</v>
      </c>
      <c r="AK889" s="14">
        <v>6.0409240140890899E-2</v>
      </c>
      <c r="AL889" s="14"/>
      <c r="AM889" s="14">
        <v>2.4234800478720401E-2</v>
      </c>
      <c r="AN889" s="14">
        <v>1.6822743203234999E-2</v>
      </c>
      <c r="AO889" s="14">
        <v>2.1871628564656999E-2</v>
      </c>
      <c r="AP889" s="14">
        <v>7.9406728996287198E-3</v>
      </c>
      <c r="AQ889" s="14">
        <v>0</v>
      </c>
      <c r="AR889" s="14"/>
      <c r="AS889" s="14">
        <v>1.2781554187364E-2</v>
      </c>
      <c r="AT889" s="14">
        <v>2.4796768966620999E-2</v>
      </c>
      <c r="AU889" s="14"/>
      <c r="AV889" s="14">
        <v>5.3930979641691702E-3</v>
      </c>
      <c r="AW889" s="14">
        <v>3.5894098590513297E-2</v>
      </c>
      <c r="AX889" s="14">
        <v>1.43369511197033E-2</v>
      </c>
      <c r="AY889" s="14"/>
      <c r="AZ889" s="14">
        <v>0</v>
      </c>
      <c r="BA889" s="14">
        <v>0</v>
      </c>
      <c r="BB889" s="14">
        <v>1.7099392345659398E-2</v>
      </c>
      <c r="BC889" s="14"/>
      <c r="BD889" s="14">
        <v>7.2173331912913597E-3</v>
      </c>
      <c r="BE889" s="14">
        <v>2.8655193319543502E-2</v>
      </c>
      <c r="BF889" s="14"/>
      <c r="BG889" s="14">
        <v>1.7776174980408399E-2</v>
      </c>
      <c r="BH889" s="14">
        <v>2.0593379198426999E-2</v>
      </c>
      <c r="BI889" s="14"/>
      <c r="BJ889" s="14">
        <v>2.21606123754685E-2</v>
      </c>
      <c r="BK889" s="14">
        <v>2.0414739963708399E-2</v>
      </c>
      <c r="BL889" s="14"/>
      <c r="BM889" s="14">
        <v>1.0018701099030001E-2</v>
      </c>
      <c r="BN889" s="14">
        <v>2.0373584090300701E-2</v>
      </c>
      <c r="BO889" s="14"/>
      <c r="BP889" s="14">
        <v>0</v>
      </c>
      <c r="BQ889" s="14">
        <v>2.31676128725062E-2</v>
      </c>
      <c r="BR889" s="14"/>
      <c r="BS889" s="14">
        <v>0</v>
      </c>
      <c r="BT889" s="14">
        <v>2.3081703799281501E-2</v>
      </c>
      <c r="BU889" s="14"/>
      <c r="BV889" s="14">
        <v>0</v>
      </c>
      <c r="BW889" s="14">
        <v>0</v>
      </c>
      <c r="BX889" s="14"/>
      <c r="BY889" s="14">
        <v>1.01751545014683E-2</v>
      </c>
      <c r="BZ889" s="14">
        <v>1.9243086953208699E-2</v>
      </c>
      <c r="CA889" s="14"/>
      <c r="CB889" s="14">
        <v>1.7091422381248299E-2</v>
      </c>
      <c r="CC889" s="14">
        <v>2.1999719864239299E-2</v>
      </c>
    </row>
    <row r="890" spans="2:81" x14ac:dyDescent="0.3">
      <c r="B890" t="s">
        <v>91</v>
      </c>
      <c r="C890" s="14">
        <v>0.83124514732298904</v>
      </c>
      <c r="D890" s="14">
        <v>0.80330836270855999</v>
      </c>
      <c r="E890" s="14">
        <v>0.85819485619674496</v>
      </c>
      <c r="F890" s="14"/>
      <c r="G890" s="14">
        <v>0.84854095971994004</v>
      </c>
      <c r="H890" s="14">
        <v>0.77102567163830604</v>
      </c>
      <c r="I890" s="14">
        <v>0.82994130456983595</v>
      </c>
      <c r="J890" s="14">
        <v>0.82269288494412296</v>
      </c>
      <c r="K890" s="14">
        <v>0.84382435803970801</v>
      </c>
      <c r="L890" s="14">
        <v>0.86811093537754502</v>
      </c>
      <c r="M890" s="14"/>
      <c r="N890" s="14">
        <v>0.85594452784208197</v>
      </c>
      <c r="O890" s="14">
        <v>0.82477250769548904</v>
      </c>
      <c r="P890" s="14">
        <v>0.85290752586609198</v>
      </c>
      <c r="Q890" s="14">
        <v>0.79796250763191501</v>
      </c>
      <c r="R890" s="14"/>
      <c r="S890" s="14">
        <v>0.85664743808828703</v>
      </c>
      <c r="T890" s="14">
        <v>0.843021187869744</v>
      </c>
      <c r="U890" s="14">
        <v>0.78776262349161397</v>
      </c>
      <c r="V890" s="14">
        <v>0.76764864122617704</v>
      </c>
      <c r="W890" s="14">
        <v>0.81863120821948598</v>
      </c>
      <c r="X890" s="14">
        <v>0.83061786776605295</v>
      </c>
      <c r="Y890" s="14">
        <v>0.85462342575253403</v>
      </c>
      <c r="Z890" s="14">
        <v>0.68932225016785498</v>
      </c>
      <c r="AA890" s="14">
        <v>0.88184495543457997</v>
      </c>
      <c r="AB890" s="14">
        <v>0.85668867022112605</v>
      </c>
      <c r="AC890" s="14">
        <v>0.82329583809613505</v>
      </c>
      <c r="AD890" s="14">
        <v>0.87762143527098502</v>
      </c>
      <c r="AE890" s="14"/>
      <c r="AF890" s="14">
        <v>0.87229297876952705</v>
      </c>
      <c r="AG890" s="14">
        <v>0.80433090437054999</v>
      </c>
      <c r="AH890" s="14">
        <v>0.93683025898822003</v>
      </c>
      <c r="AI890" s="14">
        <v>0.76469047313277505</v>
      </c>
      <c r="AJ890" s="14">
        <v>0.84441255203047605</v>
      </c>
      <c r="AK890" s="14">
        <v>0.80694012048683805</v>
      </c>
      <c r="AL890" s="14"/>
      <c r="AM890" s="14">
        <v>0.810123099377967</v>
      </c>
      <c r="AN890" s="14">
        <v>0.85451427759131704</v>
      </c>
      <c r="AO890" s="14">
        <v>0.81960470018221598</v>
      </c>
      <c r="AP890" s="14">
        <v>0.86641625668270605</v>
      </c>
      <c r="AQ890" s="14">
        <v>0.87527389671072697</v>
      </c>
      <c r="AR890" s="14"/>
      <c r="AS890" s="14">
        <v>0.82405324825342496</v>
      </c>
      <c r="AT890" s="14">
        <v>0.83478512567685603</v>
      </c>
      <c r="AU890" s="14"/>
      <c r="AV890" s="14">
        <v>0.83630625406280001</v>
      </c>
      <c r="AW890" s="14">
        <v>0.73302124503034904</v>
      </c>
      <c r="AX890" s="14">
        <v>0.84724663964217795</v>
      </c>
      <c r="AY890" s="14"/>
      <c r="AZ890" s="14">
        <v>0.93988157441054099</v>
      </c>
      <c r="BA890" s="14">
        <v>0.75802297737709301</v>
      </c>
      <c r="BB890" s="14">
        <v>0.78794995949674695</v>
      </c>
      <c r="BC890" s="14"/>
      <c r="BD890" s="14">
        <v>0.84837708161177305</v>
      </c>
      <c r="BE890" s="14">
        <v>0.81932624703751</v>
      </c>
      <c r="BF890" s="14"/>
      <c r="BG890" s="14">
        <v>0.81550775583337598</v>
      </c>
      <c r="BH890" s="14">
        <v>0.83351046791316297</v>
      </c>
      <c r="BI890" s="14"/>
      <c r="BJ890" s="14">
        <v>0.83483692788886499</v>
      </c>
      <c r="BK890" s="14">
        <v>0.82741484000300602</v>
      </c>
      <c r="BL890" s="14"/>
      <c r="BM890" s="14">
        <v>0.87661948386229904</v>
      </c>
      <c r="BN890" s="14">
        <v>0.82828517287252001</v>
      </c>
      <c r="BO890" s="14"/>
      <c r="BP890" s="14">
        <v>0.86281449528175103</v>
      </c>
      <c r="BQ890" s="14">
        <v>0.82226838347571296</v>
      </c>
      <c r="BR890" s="14"/>
      <c r="BS890" s="14">
        <v>0.84612008169892505</v>
      </c>
      <c r="BT890" s="14">
        <v>0.81126998272634798</v>
      </c>
      <c r="BU890" s="14"/>
      <c r="BV890" s="14">
        <v>0.806728361558123</v>
      </c>
      <c r="BW890" s="14">
        <v>0.859963760623637</v>
      </c>
      <c r="BX890" s="14"/>
      <c r="BY890" s="14">
        <v>0.72253816749946698</v>
      </c>
      <c r="BZ890" s="14">
        <v>0.84858050108946903</v>
      </c>
      <c r="CA890" s="14"/>
      <c r="CB890" s="14">
        <v>0.82215011597398302</v>
      </c>
      <c r="CC890" s="14">
        <v>0.84105295462991203</v>
      </c>
    </row>
    <row r="891" spans="2:81" x14ac:dyDescent="0.3">
      <c r="B891" t="s">
        <v>92</v>
      </c>
      <c r="C891" s="14">
        <v>4.4945801251057398E-2</v>
      </c>
      <c r="D891" s="14">
        <v>6.0245967287766197E-2</v>
      </c>
      <c r="E891" s="14">
        <v>3.0093805132827701E-2</v>
      </c>
      <c r="F891" s="14"/>
      <c r="G891" s="14">
        <v>5.2571721681637103E-2</v>
      </c>
      <c r="H891" s="14">
        <v>4.5139468075452702E-2</v>
      </c>
      <c r="I891" s="14">
        <v>4.4867581305060703E-2</v>
      </c>
      <c r="J891" s="14">
        <v>7.8414641765638698E-2</v>
      </c>
      <c r="K891" s="14">
        <v>3.26045473623593E-2</v>
      </c>
      <c r="L891" s="14">
        <v>2.07856146631854E-2</v>
      </c>
      <c r="M891" s="14"/>
      <c r="N891" s="14">
        <v>3.5495040028267297E-2</v>
      </c>
      <c r="O891" s="14">
        <v>5.7613096976117398E-2</v>
      </c>
      <c r="P891" s="14">
        <v>3.1916014651870897E-2</v>
      </c>
      <c r="Q891" s="14">
        <v>5.4129762165977598E-2</v>
      </c>
      <c r="R891" s="14"/>
      <c r="S891" s="14">
        <v>1.5378135975386099E-2</v>
      </c>
      <c r="T891" s="14">
        <v>2.2583625884295199E-2</v>
      </c>
      <c r="U891" s="14">
        <v>9.7363614621115396E-2</v>
      </c>
      <c r="V891" s="14">
        <v>9.0260508631252595E-2</v>
      </c>
      <c r="W891" s="14">
        <v>2.8083420352092402E-2</v>
      </c>
      <c r="X891" s="14">
        <v>6.3415510009835904E-2</v>
      </c>
      <c r="Y891" s="14">
        <v>2.53356252943896E-2</v>
      </c>
      <c r="Z891" s="14">
        <v>6.9978853589317797E-2</v>
      </c>
      <c r="AA891" s="14">
        <v>2.5037214528406002E-2</v>
      </c>
      <c r="AB891" s="14">
        <v>6.7144618076573195E-2</v>
      </c>
      <c r="AC891" s="14">
        <v>5.2221529238082001E-2</v>
      </c>
      <c r="AD891" s="14">
        <v>0</v>
      </c>
      <c r="AE891" s="14"/>
      <c r="AF891" s="14">
        <v>3.0968247682778099E-2</v>
      </c>
      <c r="AG891" s="14">
        <v>4.7123959185681602E-2</v>
      </c>
      <c r="AH891" s="14">
        <v>9.7781271379630292E-3</v>
      </c>
      <c r="AI891" s="14">
        <v>9.9308313073265403E-2</v>
      </c>
      <c r="AJ891" s="14">
        <v>6.2544450277491906E-2</v>
      </c>
      <c r="AK891" s="14">
        <v>9.8607278009255808E-3</v>
      </c>
      <c r="AL891" s="14"/>
      <c r="AM891" s="14">
        <v>5.2039563103542699E-2</v>
      </c>
      <c r="AN891" s="14">
        <v>3.2786877279647901E-2</v>
      </c>
      <c r="AO891" s="14">
        <v>6.4629124642016894E-2</v>
      </c>
      <c r="AP891" s="14">
        <v>2.72299628863787E-2</v>
      </c>
      <c r="AQ891" s="14">
        <v>7.4978179463739497E-2</v>
      </c>
      <c r="AR891" s="14"/>
      <c r="AS891" s="14">
        <v>4.3724184779373503E-2</v>
      </c>
      <c r="AT891" s="14">
        <v>4.4673058976749003E-2</v>
      </c>
      <c r="AU891" s="14"/>
      <c r="AV891" s="14">
        <v>5.6457358881685502E-2</v>
      </c>
      <c r="AW891" s="14">
        <v>8.2848303782813298E-2</v>
      </c>
      <c r="AX891" s="14">
        <v>2.55225015313571E-2</v>
      </c>
      <c r="AY891" s="14"/>
      <c r="AZ891" s="14">
        <v>0</v>
      </c>
      <c r="BA891" s="14">
        <v>0.13785486744775999</v>
      </c>
      <c r="BB891" s="14">
        <v>6.1887056798442197E-2</v>
      </c>
      <c r="BC891" s="14"/>
      <c r="BD891" s="14">
        <v>4.0169835760215801E-2</v>
      </c>
      <c r="BE891" s="14">
        <v>4.8261888130842097E-2</v>
      </c>
      <c r="BF891" s="14"/>
      <c r="BG891" s="14">
        <v>3.2369433240093601E-2</v>
      </c>
      <c r="BH891" s="14">
        <v>4.7594487894308798E-2</v>
      </c>
      <c r="BI891" s="14"/>
      <c r="BJ891" s="14">
        <v>5.09257947685232E-2</v>
      </c>
      <c r="BK891" s="14">
        <v>4.5627040475472599E-2</v>
      </c>
      <c r="BL891" s="14"/>
      <c r="BM891" s="14">
        <v>5.2904232574348002E-2</v>
      </c>
      <c r="BN891" s="14">
        <v>4.47137183336292E-2</v>
      </c>
      <c r="BO891" s="14"/>
      <c r="BP891" s="14">
        <v>4.8950104371585403E-2</v>
      </c>
      <c r="BQ891" s="14">
        <v>4.4815609659306803E-2</v>
      </c>
      <c r="BR891" s="14"/>
      <c r="BS891" s="14">
        <v>3.9835598576499598E-2</v>
      </c>
      <c r="BT891" s="14">
        <v>5.2698865489187098E-2</v>
      </c>
      <c r="BU891" s="14"/>
      <c r="BV891" s="14">
        <v>0</v>
      </c>
      <c r="BW891" s="14">
        <v>5.3835272479938301E-2</v>
      </c>
      <c r="BX891" s="14"/>
      <c r="BY891" s="14">
        <v>0.13484714408524501</v>
      </c>
      <c r="BZ891" s="14">
        <v>3.34387769142971E-2</v>
      </c>
      <c r="CA891" s="14"/>
      <c r="CB891" s="14">
        <v>4.7920232821263301E-2</v>
      </c>
      <c r="CC891" s="14">
        <v>4.28535099164703E-2</v>
      </c>
    </row>
    <row r="892" spans="2:81" x14ac:dyDescent="0.3">
      <c r="B892" t="s">
        <v>93</v>
      </c>
      <c r="C892" s="14">
        <v>0.78629934607193097</v>
      </c>
      <c r="D892" s="14">
        <v>0.743062395420794</v>
      </c>
      <c r="E892" s="14">
        <v>0.82810105106391696</v>
      </c>
      <c r="F892" s="14"/>
      <c r="G892" s="14">
        <v>0.795969238038303</v>
      </c>
      <c r="H892" s="14">
        <v>0.72588620356285305</v>
      </c>
      <c r="I892" s="14">
        <v>0.78507372326477498</v>
      </c>
      <c r="J892" s="14">
        <v>0.74427824317848401</v>
      </c>
      <c r="K892" s="14">
        <v>0.81121981067734905</v>
      </c>
      <c r="L892" s="14">
        <v>0.84732532071435895</v>
      </c>
      <c r="M892" s="14"/>
      <c r="N892" s="14">
        <v>0.82044948781381499</v>
      </c>
      <c r="O892" s="14">
        <v>0.76715941071937099</v>
      </c>
      <c r="P892" s="14">
        <v>0.82099151121422098</v>
      </c>
      <c r="Q892" s="14">
        <v>0.74383274546593803</v>
      </c>
      <c r="R892" s="14"/>
      <c r="S892" s="14">
        <v>0.84126930211290096</v>
      </c>
      <c r="T892" s="14">
        <v>0.82043756198544904</v>
      </c>
      <c r="U892" s="14">
        <v>0.69039900887049899</v>
      </c>
      <c r="V892" s="14">
        <v>0.67738813259492403</v>
      </c>
      <c r="W892" s="14">
        <v>0.79054778786739399</v>
      </c>
      <c r="X892" s="14">
        <v>0.76720235775621703</v>
      </c>
      <c r="Y892" s="14">
        <v>0.82928780045814399</v>
      </c>
      <c r="Z892" s="14">
        <v>0.61934339657853699</v>
      </c>
      <c r="AA892" s="14">
        <v>0.85680774090617395</v>
      </c>
      <c r="AB892" s="14">
        <v>0.78954405214455303</v>
      </c>
      <c r="AC892" s="14">
        <v>0.77107430885805295</v>
      </c>
      <c r="AD892" s="14">
        <v>0.87762143527098502</v>
      </c>
      <c r="AE892" s="14"/>
      <c r="AF892" s="14">
        <v>0.84132473108674899</v>
      </c>
      <c r="AG892" s="14">
        <v>0.75720694518486797</v>
      </c>
      <c r="AH892" s="14">
        <v>0.92705213185025703</v>
      </c>
      <c r="AI892" s="14">
        <v>0.66538216005951001</v>
      </c>
      <c r="AJ892" s="14">
        <v>0.78186810175298405</v>
      </c>
      <c r="AK892" s="14">
        <v>0.79707939268591299</v>
      </c>
      <c r="AL892" s="14"/>
      <c r="AM892" s="14">
        <v>0.75808353627442404</v>
      </c>
      <c r="AN892" s="14">
        <v>0.82172740031166902</v>
      </c>
      <c r="AO892" s="14">
        <v>0.75497557554019901</v>
      </c>
      <c r="AP892" s="14">
        <v>0.83918629379632703</v>
      </c>
      <c r="AQ892" s="14">
        <v>0.800295717246988</v>
      </c>
      <c r="AR892" s="14"/>
      <c r="AS892" s="14">
        <v>0.78032906347405195</v>
      </c>
      <c r="AT892" s="14">
        <v>0.79011206670010703</v>
      </c>
      <c r="AU892" s="14"/>
      <c r="AV892" s="14">
        <v>0.779848895181115</v>
      </c>
      <c r="AW892" s="14">
        <v>0.650172941247536</v>
      </c>
      <c r="AX892" s="14">
        <v>0.82172413811082101</v>
      </c>
      <c r="AY892" s="14"/>
      <c r="AZ892" s="14">
        <v>0.93988157441054099</v>
      </c>
      <c r="BA892" s="14">
        <v>0.62016810992933302</v>
      </c>
      <c r="BB892" s="14">
        <v>0.72606290269830398</v>
      </c>
      <c r="BC892" s="14"/>
      <c r="BD892" s="14">
        <v>0.80820724585155801</v>
      </c>
      <c r="BE892" s="14">
        <v>0.77106435890666802</v>
      </c>
      <c r="BF892" s="14"/>
      <c r="BG892" s="14">
        <v>0.78313832259328298</v>
      </c>
      <c r="BH892" s="14">
        <v>0.78591598001885399</v>
      </c>
      <c r="BI892" s="14"/>
      <c r="BJ892" s="14">
        <v>0.783911133120342</v>
      </c>
      <c r="BK892" s="14">
        <v>0.78178779952753297</v>
      </c>
      <c r="BL892" s="14"/>
      <c r="BM892" s="14">
        <v>0.82371525128795098</v>
      </c>
      <c r="BN892" s="14">
        <v>0.78357145453889099</v>
      </c>
      <c r="BO892" s="14"/>
      <c r="BP892" s="14">
        <v>0.81386439091016505</v>
      </c>
      <c r="BQ892" s="14">
        <v>0.77745277381640598</v>
      </c>
      <c r="BR892" s="14"/>
      <c r="BS892" s="14">
        <v>0.80628448312242595</v>
      </c>
      <c r="BT892" s="14">
        <v>0.75857111723715998</v>
      </c>
      <c r="BU892" s="14"/>
      <c r="BV892" s="14">
        <v>0.806728361558123</v>
      </c>
      <c r="BW892" s="14">
        <v>0.80612848814369897</v>
      </c>
      <c r="BX892" s="14"/>
      <c r="BY892" s="14">
        <v>0.58769102341422197</v>
      </c>
      <c r="BZ892" s="14">
        <v>0.81514172417517206</v>
      </c>
      <c r="CA892" s="14"/>
      <c r="CB892" s="14">
        <v>0.77422988315271901</v>
      </c>
      <c r="CC892" s="14">
        <v>0.79819944471344095</v>
      </c>
    </row>
    <row r="893" spans="2:81" x14ac:dyDescent="0.3">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c r="AQ893" s="14"/>
      <c r="AR893" s="14"/>
      <c r="AS893" s="14"/>
      <c r="AT893" s="14"/>
      <c r="AU893" s="14"/>
      <c r="AV893" s="14"/>
      <c r="AW893" s="14"/>
      <c r="AX893" s="14"/>
      <c r="AY893" s="14"/>
      <c r="AZ893" s="14"/>
      <c r="BA893" s="14"/>
      <c r="BB893" s="14"/>
      <c r="BC893" s="14"/>
      <c r="BD893" s="14"/>
      <c r="BE893" s="14"/>
      <c r="BF893" s="14"/>
      <c r="BG893" s="14"/>
      <c r="BH893" s="14"/>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2:81" x14ac:dyDescent="0.3">
      <c r="B894" s="6" t="s">
        <v>429</v>
      </c>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c r="AQ894" s="14"/>
      <c r="AR894" s="14"/>
      <c r="AS894" s="14"/>
      <c r="AT894" s="14"/>
      <c r="AU894" s="14"/>
      <c r="AV894" s="14"/>
      <c r="AW894" s="14"/>
      <c r="AX894" s="14"/>
      <c r="AY894" s="14"/>
      <c r="AZ894" s="14"/>
      <c r="BA894" s="14"/>
      <c r="BB894" s="14"/>
      <c r="BC894" s="14"/>
      <c r="BD894" s="14"/>
      <c r="BE894" s="14"/>
      <c r="BF894" s="14"/>
      <c r="BG894" s="14"/>
      <c r="BH894" s="14"/>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2:81" x14ac:dyDescent="0.3">
      <c r="B895" s="24" t="s">
        <v>97</v>
      </c>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c r="AQ895" s="14"/>
      <c r="AR895" s="14"/>
      <c r="AS895" s="14"/>
      <c r="AT895" s="14"/>
      <c r="AU895" s="14"/>
      <c r="AV895" s="14"/>
      <c r="AW895" s="14"/>
      <c r="AX895" s="14"/>
      <c r="AY895" s="14"/>
      <c r="AZ895" s="14"/>
      <c r="BA895" s="14"/>
      <c r="BB895" s="14"/>
      <c r="BC895" s="14"/>
      <c r="BD895" s="14"/>
      <c r="BE895" s="14"/>
      <c r="BF895" s="14"/>
      <c r="BG895" s="14"/>
      <c r="BH895" s="14"/>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2:81" x14ac:dyDescent="0.3">
      <c r="B896" t="s">
        <v>420</v>
      </c>
      <c r="C896" s="14">
        <v>0.234025583686225</v>
      </c>
      <c r="D896" s="14">
        <v>0.203615089360626</v>
      </c>
      <c r="E896" s="14">
        <v>0.26417478717510701</v>
      </c>
      <c r="F896" s="14"/>
      <c r="G896" s="14">
        <v>0.24744203688105801</v>
      </c>
      <c r="H896" s="14">
        <v>0.25728976964017403</v>
      </c>
      <c r="I896" s="14">
        <v>0.231416067980871</v>
      </c>
      <c r="J896" s="14">
        <v>0.22400459536488301</v>
      </c>
      <c r="K896" s="14">
        <v>0.21330640870915399</v>
      </c>
      <c r="L896" s="14">
        <v>0.23042322819364999</v>
      </c>
      <c r="M896" s="14"/>
      <c r="N896" s="14">
        <v>0.259406067132884</v>
      </c>
      <c r="O896" s="14">
        <v>0.22318531000050601</v>
      </c>
      <c r="P896" s="14">
        <v>0.24815554761192099</v>
      </c>
      <c r="Q896" s="14">
        <v>0.209281856404851</v>
      </c>
      <c r="R896" s="14"/>
      <c r="S896" s="14">
        <v>0.234214906173936</v>
      </c>
      <c r="T896" s="14">
        <v>0.23247275281466501</v>
      </c>
      <c r="U896" s="14">
        <v>0.16880535725714399</v>
      </c>
      <c r="V896" s="14">
        <v>0.18375779061442701</v>
      </c>
      <c r="W896" s="14">
        <v>0.28265997086445599</v>
      </c>
      <c r="X896" s="14">
        <v>0.18278981640175801</v>
      </c>
      <c r="Y896" s="14">
        <v>0.27258030393594002</v>
      </c>
      <c r="Z896" s="14">
        <v>0.21824192180284599</v>
      </c>
      <c r="AA896" s="14">
        <v>0.31142764514355398</v>
      </c>
      <c r="AB896" s="14">
        <v>0.24215352267609899</v>
      </c>
      <c r="AC896" s="14">
        <v>0.21985404162924499</v>
      </c>
      <c r="AD896" s="14">
        <v>0.23826749832583599</v>
      </c>
      <c r="AE896" s="14"/>
      <c r="AF896" s="14">
        <v>0.29715582474014801</v>
      </c>
      <c r="AG896" s="14">
        <v>0.231693831386557</v>
      </c>
      <c r="AH896" s="14">
        <v>0.25438644092857399</v>
      </c>
      <c r="AI896" s="14">
        <v>0.126734673448888</v>
      </c>
      <c r="AJ896" s="14">
        <v>0.35369063156171299</v>
      </c>
      <c r="AK896" s="14">
        <v>0.163388047176285</v>
      </c>
      <c r="AL896" s="14"/>
      <c r="AM896" s="14">
        <v>0.21165939815006701</v>
      </c>
      <c r="AN896" s="14">
        <v>0.241439851372201</v>
      </c>
      <c r="AO896" s="14">
        <v>0.23648226889496099</v>
      </c>
      <c r="AP896" s="14">
        <v>0.25293661381640598</v>
      </c>
      <c r="AQ896" s="14">
        <v>0.363715906665877</v>
      </c>
      <c r="AR896" s="14"/>
      <c r="AS896" s="14">
        <v>0.28942151962479401</v>
      </c>
      <c r="AT896" s="14">
        <v>0.19915937186919</v>
      </c>
      <c r="AU896" s="14"/>
      <c r="AV896" s="14">
        <v>0.33989914875156502</v>
      </c>
      <c r="AW896" s="14">
        <v>0.22621978477381299</v>
      </c>
      <c r="AX896" s="14">
        <v>0.255535512214764</v>
      </c>
      <c r="AY896" s="14"/>
      <c r="AZ896" s="14">
        <v>0.45786850139304902</v>
      </c>
      <c r="BA896" s="14">
        <v>0.35139709715897199</v>
      </c>
      <c r="BB896" s="14">
        <v>0.226541572710864</v>
      </c>
      <c r="BC896" s="14"/>
      <c r="BD896" s="14">
        <v>0.27074027710420601</v>
      </c>
      <c r="BE896" s="14">
        <v>0.20881798590099099</v>
      </c>
      <c r="BF896" s="14"/>
      <c r="BG896" s="14">
        <v>0.276864985380673</v>
      </c>
      <c r="BH896" s="14">
        <v>0.22570074097214199</v>
      </c>
      <c r="BI896" s="14"/>
      <c r="BJ896" s="14">
        <v>0.27228159201188001</v>
      </c>
      <c r="BK896" s="14">
        <v>0.22692866722441099</v>
      </c>
      <c r="BL896" s="14"/>
      <c r="BM896" s="14">
        <v>0.33224497549606702</v>
      </c>
      <c r="BN896" s="14">
        <v>0.22363626067742101</v>
      </c>
      <c r="BO896" s="14"/>
      <c r="BP896" s="14">
        <v>0.293584017155054</v>
      </c>
      <c r="BQ896" s="14">
        <v>0.214614515526931</v>
      </c>
      <c r="BR896" s="14"/>
      <c r="BS896" s="14">
        <v>0.32211167082493403</v>
      </c>
      <c r="BT896" s="14">
        <v>0.26033096256282501</v>
      </c>
      <c r="BU896" s="14"/>
      <c r="BV896" s="14">
        <v>0.283851792135208</v>
      </c>
      <c r="BW896" s="14">
        <v>0.33555757961961902</v>
      </c>
      <c r="BX896" s="14"/>
      <c r="BY896" s="14">
        <v>0.25549206387898399</v>
      </c>
      <c r="BZ896" s="14">
        <v>0.23304816508901899</v>
      </c>
      <c r="CA896" s="14"/>
      <c r="CB896" s="14">
        <v>0.20474759258957401</v>
      </c>
      <c r="CC896" s="14">
        <v>0.25099414055463098</v>
      </c>
    </row>
    <row r="897" spans="2:81" x14ac:dyDescent="0.3">
      <c r="B897" t="s">
        <v>86</v>
      </c>
      <c r="C897" s="14">
        <v>0.35666130727359102</v>
      </c>
      <c r="D897" s="14">
        <v>0.36664946970121198</v>
      </c>
      <c r="E897" s="14">
        <v>0.345656201390385</v>
      </c>
      <c r="F897" s="14"/>
      <c r="G897" s="14">
        <v>0.38236702344367202</v>
      </c>
      <c r="H897" s="14">
        <v>0.365736454924317</v>
      </c>
      <c r="I897" s="14">
        <v>0.37859823228818301</v>
      </c>
      <c r="J897" s="14">
        <v>0.33618133172651299</v>
      </c>
      <c r="K897" s="14">
        <v>0.356947596596977</v>
      </c>
      <c r="L897" s="14">
        <v>0.33070104240585702</v>
      </c>
      <c r="M897" s="14"/>
      <c r="N897" s="14">
        <v>0.36360982765289501</v>
      </c>
      <c r="O897" s="14">
        <v>0.34442100079087401</v>
      </c>
      <c r="P897" s="14">
        <v>0.320807658504774</v>
      </c>
      <c r="Q897" s="14">
        <v>0.391207530394314</v>
      </c>
      <c r="R897" s="14"/>
      <c r="S897" s="14">
        <v>0.45955243879166502</v>
      </c>
      <c r="T897" s="14">
        <v>0.28928569127599202</v>
      </c>
      <c r="U897" s="14">
        <v>0.39760780090419701</v>
      </c>
      <c r="V897" s="14">
        <v>0.39001233526704299</v>
      </c>
      <c r="W897" s="14">
        <v>0.28298070983641299</v>
      </c>
      <c r="X897" s="14">
        <v>0.37877172894228001</v>
      </c>
      <c r="Y897" s="14">
        <v>0.32788475998270999</v>
      </c>
      <c r="Z897" s="14">
        <v>0.40859366653453999</v>
      </c>
      <c r="AA897" s="14">
        <v>0.32436441425810503</v>
      </c>
      <c r="AB897" s="14">
        <v>0.29033153468130601</v>
      </c>
      <c r="AC897" s="14">
        <v>0.39838937929534601</v>
      </c>
      <c r="AD897" s="14">
        <v>0.322912065597869</v>
      </c>
      <c r="AE897" s="14"/>
      <c r="AF897" s="14">
        <v>0.378475720664258</v>
      </c>
      <c r="AG897" s="14">
        <v>0.35513275824745</v>
      </c>
      <c r="AH897" s="14">
        <v>0.36322777735463502</v>
      </c>
      <c r="AI897" s="14">
        <v>0.34671288470352102</v>
      </c>
      <c r="AJ897" s="14">
        <v>0.34758181770079399</v>
      </c>
      <c r="AK897" s="14">
        <v>0.35210579945190701</v>
      </c>
      <c r="AL897" s="14"/>
      <c r="AM897" s="14">
        <v>0.37499704568022002</v>
      </c>
      <c r="AN897" s="14">
        <v>0.34453166326095902</v>
      </c>
      <c r="AO897" s="14">
        <v>0.34980480272852998</v>
      </c>
      <c r="AP897" s="14">
        <v>0.346502685495648</v>
      </c>
      <c r="AQ897" s="14">
        <v>0.440433312719757</v>
      </c>
      <c r="AR897" s="14"/>
      <c r="AS897" s="14">
        <v>0.39039134677315601</v>
      </c>
      <c r="AT897" s="14">
        <v>0.33854577565386101</v>
      </c>
      <c r="AU897" s="14"/>
      <c r="AV897" s="14">
        <v>0.38544666897944702</v>
      </c>
      <c r="AW897" s="14">
        <v>0.31830988740606603</v>
      </c>
      <c r="AX897" s="14">
        <v>0.40166273168643901</v>
      </c>
      <c r="AY897" s="14"/>
      <c r="AZ897" s="14">
        <v>0.35606771738361398</v>
      </c>
      <c r="BA897" s="14">
        <v>0.37200612874256</v>
      </c>
      <c r="BB897" s="14">
        <v>0.34918516802940303</v>
      </c>
      <c r="BC897" s="14"/>
      <c r="BD897" s="14">
        <v>0.38091222551752502</v>
      </c>
      <c r="BE897" s="14">
        <v>0.34005672162103101</v>
      </c>
      <c r="BF897" s="14"/>
      <c r="BG897" s="14">
        <v>0.41962475410281802</v>
      </c>
      <c r="BH897" s="14">
        <v>0.34255776040800001</v>
      </c>
      <c r="BI897" s="14"/>
      <c r="BJ897" s="14">
        <v>0.42190260193513501</v>
      </c>
      <c r="BK897" s="14">
        <v>0.35132884460075198</v>
      </c>
      <c r="BL897" s="14"/>
      <c r="BM897" s="14">
        <v>0.34352972848295199</v>
      </c>
      <c r="BN897" s="14">
        <v>0.35703049883338001</v>
      </c>
      <c r="BO897" s="14"/>
      <c r="BP897" s="14">
        <v>0.33312690995309402</v>
      </c>
      <c r="BQ897" s="14">
        <v>0.36723554971845301</v>
      </c>
      <c r="BR897" s="14"/>
      <c r="BS897" s="14">
        <v>0.40104946155595</v>
      </c>
      <c r="BT897" s="14">
        <v>0.37097714312026497</v>
      </c>
      <c r="BU897" s="14"/>
      <c r="BV897" s="14">
        <v>0.42710375720023502</v>
      </c>
      <c r="BW897" s="14">
        <v>0.39189303725613001</v>
      </c>
      <c r="BX897" s="14"/>
      <c r="BY897" s="14">
        <v>0.33763659335663398</v>
      </c>
      <c r="BZ897" s="14">
        <v>0.36060890556331898</v>
      </c>
      <c r="CA897" s="14"/>
      <c r="CB897" s="14">
        <v>0.387932415143596</v>
      </c>
      <c r="CC897" s="14">
        <v>0.33865522315504798</v>
      </c>
    </row>
    <row r="898" spans="2:81" x14ac:dyDescent="0.3">
      <c r="B898" t="s">
        <v>421</v>
      </c>
      <c r="C898" s="14">
        <v>0.21253032509129699</v>
      </c>
      <c r="D898" s="14">
        <v>0.219080250781087</v>
      </c>
      <c r="E898" s="14">
        <v>0.20654853750468499</v>
      </c>
      <c r="F898" s="14"/>
      <c r="G898" s="14">
        <v>0.27075368279845002</v>
      </c>
      <c r="H898" s="14">
        <v>0.19285291103948701</v>
      </c>
      <c r="I898" s="14">
        <v>0.20121576406803299</v>
      </c>
      <c r="J898" s="14">
        <v>0.24135636464080601</v>
      </c>
      <c r="K898" s="14">
        <v>0.16559024270415301</v>
      </c>
      <c r="L898" s="14">
        <v>0.20690971668748701</v>
      </c>
      <c r="M898" s="14"/>
      <c r="N898" s="14">
        <v>0.200787406594755</v>
      </c>
      <c r="O898" s="14">
        <v>0.185159306704786</v>
      </c>
      <c r="P898" s="14">
        <v>0.25026961094396399</v>
      </c>
      <c r="Q898" s="14">
        <v>0.215674095679177</v>
      </c>
      <c r="R898" s="14"/>
      <c r="S898" s="14">
        <v>0.16225995809952001</v>
      </c>
      <c r="T898" s="14">
        <v>0.27725116444074999</v>
      </c>
      <c r="U898" s="14">
        <v>0.16355437643559601</v>
      </c>
      <c r="V898" s="14">
        <v>0.25143011660481801</v>
      </c>
      <c r="W898" s="14">
        <v>0.254792112595005</v>
      </c>
      <c r="X898" s="14">
        <v>0.229034114863605</v>
      </c>
      <c r="Y898" s="14">
        <v>0.194760517934921</v>
      </c>
      <c r="Z898" s="14">
        <v>0.21329960584289401</v>
      </c>
      <c r="AA898" s="14">
        <v>0.16409844425371201</v>
      </c>
      <c r="AB898" s="14">
        <v>0.24646251492775501</v>
      </c>
      <c r="AC898" s="14">
        <v>0.183089634114909</v>
      </c>
      <c r="AD898" s="14">
        <v>0.202639924401609</v>
      </c>
      <c r="AE898" s="14"/>
      <c r="AF898" s="14">
        <v>0.202342631158486</v>
      </c>
      <c r="AG898" s="14">
        <v>0.17218763900480899</v>
      </c>
      <c r="AH898" s="14">
        <v>0.23415282300125201</v>
      </c>
      <c r="AI898" s="14">
        <v>0.240339992296528</v>
      </c>
      <c r="AJ898" s="14">
        <v>0.187159720129524</v>
      </c>
      <c r="AK898" s="14">
        <v>0.19500515447581401</v>
      </c>
      <c r="AL898" s="14"/>
      <c r="AM898" s="14">
        <v>0.21739481819596601</v>
      </c>
      <c r="AN898" s="14">
        <v>0.24045731434432299</v>
      </c>
      <c r="AO898" s="14">
        <v>0.209045268409006</v>
      </c>
      <c r="AP898" s="14">
        <v>0.22317741423311399</v>
      </c>
      <c r="AQ898" s="14">
        <v>9.5013893933079505E-2</v>
      </c>
      <c r="AR898" s="14"/>
      <c r="AS898" s="14">
        <v>0.177517457777326</v>
      </c>
      <c r="AT898" s="14">
        <v>0.22954716639709399</v>
      </c>
      <c r="AU898" s="14"/>
      <c r="AV898" s="14">
        <v>0.143131395222688</v>
      </c>
      <c r="AW898" s="14">
        <v>0.259775507133368</v>
      </c>
      <c r="AX898" s="14">
        <v>0.18426323821330701</v>
      </c>
      <c r="AY898" s="14"/>
      <c r="AZ898" s="14">
        <v>6.7183393633854296E-2</v>
      </c>
      <c r="BA898" s="14">
        <v>0.232494521103386</v>
      </c>
      <c r="BB898" s="14">
        <v>0.203409166591798</v>
      </c>
      <c r="BC898" s="14"/>
      <c r="BD898" s="14">
        <v>0.182792678434339</v>
      </c>
      <c r="BE898" s="14">
        <v>0.23296592533011501</v>
      </c>
      <c r="BF898" s="14"/>
      <c r="BG898" s="14">
        <v>0.18934684819674499</v>
      </c>
      <c r="BH898" s="14">
        <v>0.21801760307804799</v>
      </c>
      <c r="BI898" s="14"/>
      <c r="BJ898" s="14">
        <v>0.15451520514724601</v>
      </c>
      <c r="BK898" s="14">
        <v>0.21981317517545901</v>
      </c>
      <c r="BL898" s="14"/>
      <c r="BM898" s="14">
        <v>0.149758783399253</v>
      </c>
      <c r="BN898" s="14">
        <v>0.22071723868952101</v>
      </c>
      <c r="BO898" s="14"/>
      <c r="BP898" s="14">
        <v>0.18730941218522201</v>
      </c>
      <c r="BQ898" s="14">
        <v>0.218315569872299</v>
      </c>
      <c r="BR898" s="14"/>
      <c r="BS898" s="14">
        <v>0.17656786989833601</v>
      </c>
      <c r="BT898" s="14">
        <v>0.17894625478040699</v>
      </c>
      <c r="BU898" s="14"/>
      <c r="BV898" s="14">
        <v>0.21676929867511899</v>
      </c>
      <c r="BW898" s="14">
        <v>0.16243962999636699</v>
      </c>
      <c r="BX898" s="14"/>
      <c r="BY898" s="14">
        <v>0.20562546955661401</v>
      </c>
      <c r="BZ898" s="14">
        <v>0.21243075371567099</v>
      </c>
      <c r="CA898" s="14"/>
      <c r="CB898" s="14">
        <v>0.230499981818196</v>
      </c>
      <c r="CC898" s="14">
        <v>0.201998034997807</v>
      </c>
    </row>
    <row r="899" spans="2:81" x14ac:dyDescent="0.3">
      <c r="B899" t="s">
        <v>88</v>
      </c>
      <c r="C899" s="14">
        <v>8.8524472467544399E-2</v>
      </c>
      <c r="D899" s="14">
        <v>0.10284039574091</v>
      </c>
      <c r="E899" s="14">
        <v>7.4718352579254493E-2</v>
      </c>
      <c r="F899" s="14"/>
      <c r="G899" s="14">
        <v>3.37513463944197E-2</v>
      </c>
      <c r="H899" s="14">
        <v>8.7829717678119201E-2</v>
      </c>
      <c r="I899" s="14">
        <v>7.98396383430066E-2</v>
      </c>
      <c r="J899" s="14">
        <v>7.0774199146129799E-2</v>
      </c>
      <c r="K899" s="14">
        <v>0.125094161984212</v>
      </c>
      <c r="L899" s="14">
        <v>0.122647349057435</v>
      </c>
      <c r="M899" s="14"/>
      <c r="N899" s="14">
        <v>6.5357269292968895E-2</v>
      </c>
      <c r="O899" s="14">
        <v>0.143711682562044</v>
      </c>
      <c r="P899" s="14">
        <v>8.4682707944034402E-2</v>
      </c>
      <c r="Q899" s="14">
        <v>6.1054544194574303E-2</v>
      </c>
      <c r="R899" s="14"/>
      <c r="S899" s="14">
        <v>6.3529238007149796E-2</v>
      </c>
      <c r="T899" s="14">
        <v>9.7004375436456694E-2</v>
      </c>
      <c r="U899" s="14">
        <v>0.15647710326115999</v>
      </c>
      <c r="V899" s="14">
        <v>6.8075456137585699E-2</v>
      </c>
      <c r="W899" s="14">
        <v>9.6877194215684997E-2</v>
      </c>
      <c r="X899" s="14">
        <v>5.14319891045628E-2</v>
      </c>
      <c r="Y899" s="14">
        <v>8.5669404669317495E-2</v>
      </c>
      <c r="Z899" s="14">
        <v>0.137699551829114</v>
      </c>
      <c r="AA899" s="14">
        <v>9.2758874029100297E-2</v>
      </c>
      <c r="AB899" s="14">
        <v>8.8542929994813599E-2</v>
      </c>
      <c r="AC899" s="14">
        <v>0.105446518124447</v>
      </c>
      <c r="AD899" s="14">
        <v>3.8360456198780597E-2</v>
      </c>
      <c r="AE899" s="14"/>
      <c r="AF899" s="14">
        <v>5.23449006560903E-2</v>
      </c>
      <c r="AG899" s="14">
        <v>0.124229199728828</v>
      </c>
      <c r="AH899" s="14">
        <v>7.1791401743817304E-2</v>
      </c>
      <c r="AI899" s="14">
        <v>0.14294918610851901</v>
      </c>
      <c r="AJ899" s="14">
        <v>5.6325365304812601E-2</v>
      </c>
      <c r="AK899" s="14">
        <v>7.8994010171135304E-2</v>
      </c>
      <c r="AL899" s="14"/>
      <c r="AM899" s="14">
        <v>9.4009717384990005E-2</v>
      </c>
      <c r="AN899" s="14">
        <v>8.0895457891805994E-2</v>
      </c>
      <c r="AO899" s="14">
        <v>8.1367608078266804E-2</v>
      </c>
      <c r="AP899" s="14">
        <v>6.1110384207996499E-2</v>
      </c>
      <c r="AQ899" s="14">
        <v>4.9682008282244401E-2</v>
      </c>
      <c r="AR899" s="14"/>
      <c r="AS899" s="14">
        <v>6.8182750760066205E-2</v>
      </c>
      <c r="AT899" s="14">
        <v>0.102263158210278</v>
      </c>
      <c r="AU899" s="14"/>
      <c r="AV899" s="14">
        <v>8.1459291807637696E-2</v>
      </c>
      <c r="AW899" s="14">
        <v>0.14745129383046901</v>
      </c>
      <c r="AX899" s="14">
        <v>5.8797804317423298E-2</v>
      </c>
      <c r="AY899" s="14"/>
      <c r="AZ899" s="14">
        <v>0.118880387589482</v>
      </c>
      <c r="BA899" s="14">
        <v>2.0447773152529599E-2</v>
      </c>
      <c r="BB899" s="14">
        <v>0.13618437335418601</v>
      </c>
      <c r="BC899" s="14"/>
      <c r="BD899" s="14">
        <v>7.2881632104184801E-2</v>
      </c>
      <c r="BE899" s="14">
        <v>9.9200863615808099E-2</v>
      </c>
      <c r="BF899" s="14"/>
      <c r="BG899" s="14">
        <v>5.7333143042298598E-2</v>
      </c>
      <c r="BH899" s="14">
        <v>9.4986622692287803E-2</v>
      </c>
      <c r="BI899" s="14"/>
      <c r="BJ899" s="14">
        <v>6.7259180903933596E-2</v>
      </c>
      <c r="BK899" s="14">
        <v>9.0692811142363605E-2</v>
      </c>
      <c r="BL899" s="14"/>
      <c r="BM899" s="14">
        <v>5.0875057494190502E-2</v>
      </c>
      <c r="BN899" s="14">
        <v>9.3539930984958594E-2</v>
      </c>
      <c r="BO899" s="14"/>
      <c r="BP899" s="14">
        <v>7.6438294802796097E-2</v>
      </c>
      <c r="BQ899" s="14">
        <v>9.2150446129880201E-2</v>
      </c>
      <c r="BR899" s="14"/>
      <c r="BS899" s="14">
        <v>5.54759873319218E-2</v>
      </c>
      <c r="BT899" s="14">
        <v>9.5677254656481997E-2</v>
      </c>
      <c r="BU899" s="14"/>
      <c r="BV899" s="14">
        <v>0</v>
      </c>
      <c r="BW899" s="14">
        <v>7.4972261013532104E-2</v>
      </c>
      <c r="BX899" s="14"/>
      <c r="BY899" s="14">
        <v>5.0581554510730001E-2</v>
      </c>
      <c r="BZ899" s="14">
        <v>9.3569106212580105E-2</v>
      </c>
      <c r="CA899" s="14"/>
      <c r="CB899" s="14">
        <v>7.6239322188168604E-2</v>
      </c>
      <c r="CC899" s="14">
        <v>9.5269057964087397E-2</v>
      </c>
    </row>
    <row r="900" spans="2:81" x14ac:dyDescent="0.3">
      <c r="B900" t="s">
        <v>422</v>
      </c>
      <c r="C900" s="14">
        <v>4.75011789506238E-2</v>
      </c>
      <c r="D900" s="14">
        <v>6.1067787853854999E-2</v>
      </c>
      <c r="E900" s="14">
        <v>3.4346849127007598E-2</v>
      </c>
      <c r="F900" s="14"/>
      <c r="G900" s="14">
        <v>2.6815079823842299E-2</v>
      </c>
      <c r="H900" s="14">
        <v>5.2283340446160301E-2</v>
      </c>
      <c r="I900" s="14">
        <v>5.0842616394893202E-2</v>
      </c>
      <c r="J900" s="14">
        <v>6.2782948062066093E-2</v>
      </c>
      <c r="K900" s="14">
        <v>6.1308181330881902E-2</v>
      </c>
      <c r="L900" s="14">
        <v>3.2974939390019699E-2</v>
      </c>
      <c r="M900" s="14"/>
      <c r="N900" s="14">
        <v>4.4000018235385498E-2</v>
      </c>
      <c r="O900" s="14">
        <v>3.5869575097325399E-2</v>
      </c>
      <c r="P900" s="14">
        <v>6.8698964284205397E-2</v>
      </c>
      <c r="Q900" s="14">
        <v>4.5477200048328101E-2</v>
      </c>
      <c r="R900" s="14"/>
      <c r="S900" s="14">
        <v>3.6574428450275899E-2</v>
      </c>
      <c r="T900" s="14">
        <v>3.6156971343671802E-2</v>
      </c>
      <c r="U900" s="14">
        <v>7.5015614788227603E-2</v>
      </c>
      <c r="V900" s="14">
        <v>5.80720948626883E-2</v>
      </c>
      <c r="W900" s="14">
        <v>5.2824689586927702E-2</v>
      </c>
      <c r="X900" s="14">
        <v>9.5912268767633493E-2</v>
      </c>
      <c r="Y900" s="14">
        <v>1.2586125949535299E-2</v>
      </c>
      <c r="Z900" s="14">
        <v>2.2165253990605701E-2</v>
      </c>
      <c r="AA900" s="14">
        <v>2.6138499697121599E-2</v>
      </c>
      <c r="AB900" s="14">
        <v>5.6784102278745099E-2</v>
      </c>
      <c r="AC900" s="14">
        <v>3.5921974591425397E-2</v>
      </c>
      <c r="AD900" s="14">
        <v>8.0698246747683805E-2</v>
      </c>
      <c r="AE900" s="14"/>
      <c r="AF900" s="14">
        <v>1.31816109708052E-2</v>
      </c>
      <c r="AG900" s="14">
        <v>6.9640962049427102E-2</v>
      </c>
      <c r="AH900" s="14">
        <v>5.4796624579037598E-2</v>
      </c>
      <c r="AI900" s="14">
        <v>0.118531844515574</v>
      </c>
      <c r="AJ900" s="14">
        <v>2.8636947955706999E-2</v>
      </c>
      <c r="AK900" s="14">
        <v>3.1741213737562099E-2</v>
      </c>
      <c r="AL900" s="14"/>
      <c r="AM900" s="14">
        <v>6.8409456704685304E-2</v>
      </c>
      <c r="AN900" s="14">
        <v>2.55719794811393E-2</v>
      </c>
      <c r="AO900" s="14">
        <v>4.1567280049859399E-2</v>
      </c>
      <c r="AP900" s="14">
        <v>5.9381127683404297E-2</v>
      </c>
      <c r="AQ900" s="14">
        <v>5.1154878399041197E-2</v>
      </c>
      <c r="AR900" s="14"/>
      <c r="AS900" s="14">
        <v>3.9971805478146702E-2</v>
      </c>
      <c r="AT900" s="14">
        <v>5.2808304154395698E-2</v>
      </c>
      <c r="AU900" s="14"/>
      <c r="AV900" s="14">
        <v>2.17397110665494E-2</v>
      </c>
      <c r="AW900" s="14">
        <v>1.4750490839035599E-2</v>
      </c>
      <c r="AX900" s="14">
        <v>5.2917660280296298E-2</v>
      </c>
      <c r="AY900" s="14"/>
      <c r="AZ900" s="14">
        <v>0</v>
      </c>
      <c r="BA900" s="14">
        <v>0</v>
      </c>
      <c r="BB900" s="14">
        <v>3.3797001083311198E-2</v>
      </c>
      <c r="BC900" s="14"/>
      <c r="BD900" s="14">
        <v>3.8283429800795001E-2</v>
      </c>
      <c r="BE900" s="14">
        <v>5.3777693659780801E-2</v>
      </c>
      <c r="BF900" s="14"/>
      <c r="BG900" s="14">
        <v>2.1633878413378601E-2</v>
      </c>
      <c r="BH900" s="14">
        <v>5.2739482845191997E-2</v>
      </c>
      <c r="BI900" s="14"/>
      <c r="BJ900" s="14">
        <v>2.0344927110307099E-2</v>
      </c>
      <c r="BK900" s="14">
        <v>5.0167912636930802E-2</v>
      </c>
      <c r="BL900" s="14"/>
      <c r="BM900" s="14">
        <v>5.2881040708824101E-2</v>
      </c>
      <c r="BN900" s="14">
        <v>4.6617973533011302E-2</v>
      </c>
      <c r="BO900" s="14"/>
      <c r="BP900" s="14">
        <v>4.8179994198181801E-2</v>
      </c>
      <c r="BQ900" s="14">
        <v>4.8267283110070197E-2</v>
      </c>
      <c r="BR900" s="14"/>
      <c r="BS900" s="14">
        <v>3.49734247598825E-2</v>
      </c>
      <c r="BT900" s="14">
        <v>3.7535092486089501E-2</v>
      </c>
      <c r="BU900" s="14"/>
      <c r="BV900" s="14">
        <v>7.2275151989438804E-2</v>
      </c>
      <c r="BW900" s="14">
        <v>2.18642451338763E-2</v>
      </c>
      <c r="BX900" s="14"/>
      <c r="BY900" s="14">
        <v>0.12034090660865</v>
      </c>
      <c r="BZ900" s="14">
        <v>3.7742687883830402E-2</v>
      </c>
      <c r="CA900" s="14"/>
      <c r="CB900" s="14">
        <v>5.9014895897565499E-2</v>
      </c>
      <c r="CC900" s="14">
        <v>4.1166309408808797E-2</v>
      </c>
    </row>
    <row r="901" spans="2:81" x14ac:dyDescent="0.3">
      <c r="B901" t="s">
        <v>106</v>
      </c>
      <c r="C901" s="14">
        <v>6.07571325307198E-2</v>
      </c>
      <c r="D901" s="14">
        <v>4.6747006562310199E-2</v>
      </c>
      <c r="E901" s="14">
        <v>7.45552722235618E-2</v>
      </c>
      <c r="F901" s="14"/>
      <c r="G901" s="14">
        <v>3.8870830658558099E-2</v>
      </c>
      <c r="H901" s="14">
        <v>4.4007806271743097E-2</v>
      </c>
      <c r="I901" s="14">
        <v>5.8087680925012701E-2</v>
      </c>
      <c r="J901" s="14">
        <v>6.4900561059602901E-2</v>
      </c>
      <c r="K901" s="14">
        <v>7.7753408674622396E-2</v>
      </c>
      <c r="L901" s="14">
        <v>7.6343724265550805E-2</v>
      </c>
      <c r="M901" s="14"/>
      <c r="N901" s="14">
        <v>6.6839411091110801E-2</v>
      </c>
      <c r="O901" s="14">
        <v>6.7653124844465506E-2</v>
      </c>
      <c r="P901" s="14">
        <v>2.73855107111017E-2</v>
      </c>
      <c r="Q901" s="14">
        <v>7.7304773278755304E-2</v>
      </c>
      <c r="R901" s="14"/>
      <c r="S901" s="14">
        <v>4.3869030477452699E-2</v>
      </c>
      <c r="T901" s="14">
        <v>6.7829044688464499E-2</v>
      </c>
      <c r="U901" s="14">
        <v>3.8539747353674998E-2</v>
      </c>
      <c r="V901" s="14">
        <v>4.8652206513438601E-2</v>
      </c>
      <c r="W901" s="14">
        <v>2.98653229015137E-2</v>
      </c>
      <c r="X901" s="14">
        <v>6.2060081920161901E-2</v>
      </c>
      <c r="Y901" s="14">
        <v>0.106518887527576</v>
      </c>
      <c r="Z901" s="14">
        <v>0</v>
      </c>
      <c r="AA901" s="14">
        <v>8.1212122618408003E-2</v>
      </c>
      <c r="AB901" s="14">
        <v>7.5725395441281207E-2</v>
      </c>
      <c r="AC901" s="14">
        <v>5.7298452244628498E-2</v>
      </c>
      <c r="AD901" s="14">
        <v>0.117121808728222</v>
      </c>
      <c r="AE901" s="14"/>
      <c r="AF901" s="14">
        <v>5.64993118102129E-2</v>
      </c>
      <c r="AG901" s="14">
        <v>4.7115609582927799E-2</v>
      </c>
      <c r="AH901" s="14">
        <v>2.1644932392683901E-2</v>
      </c>
      <c r="AI901" s="14">
        <v>2.4731418926970099E-2</v>
      </c>
      <c r="AJ901" s="14">
        <v>2.66055173474503E-2</v>
      </c>
      <c r="AK901" s="14">
        <v>0.17876577498729601</v>
      </c>
      <c r="AL901" s="14"/>
      <c r="AM901" s="14">
        <v>3.3529563884072501E-2</v>
      </c>
      <c r="AN901" s="14">
        <v>6.7103733649570604E-2</v>
      </c>
      <c r="AO901" s="14">
        <v>8.1732771839376495E-2</v>
      </c>
      <c r="AP901" s="14">
        <v>5.6891774563431197E-2</v>
      </c>
      <c r="AQ901" s="14">
        <v>0</v>
      </c>
      <c r="AR901" s="14"/>
      <c r="AS901" s="14">
        <v>3.4515119586511399E-2</v>
      </c>
      <c r="AT901" s="14">
        <v>7.7676223715182E-2</v>
      </c>
      <c r="AU901" s="14"/>
      <c r="AV901" s="14">
        <v>2.83237841721132E-2</v>
      </c>
      <c r="AW901" s="14">
        <v>3.3493036017248401E-2</v>
      </c>
      <c r="AX901" s="14">
        <v>4.6823053287770901E-2</v>
      </c>
      <c r="AY901" s="14"/>
      <c r="AZ901" s="14">
        <v>0</v>
      </c>
      <c r="BA901" s="14">
        <v>2.3654479842552201E-2</v>
      </c>
      <c r="BB901" s="14">
        <v>5.0882718230438502E-2</v>
      </c>
      <c r="BC901" s="14"/>
      <c r="BD901" s="14">
        <v>5.4389757038949799E-2</v>
      </c>
      <c r="BE901" s="14">
        <v>6.5180809872274204E-2</v>
      </c>
      <c r="BF901" s="14"/>
      <c r="BG901" s="14">
        <v>3.5196390864086699E-2</v>
      </c>
      <c r="BH901" s="14">
        <v>6.5997790004330106E-2</v>
      </c>
      <c r="BI901" s="14"/>
      <c r="BJ901" s="14">
        <v>6.3696492891498493E-2</v>
      </c>
      <c r="BK901" s="14">
        <v>6.1068589220083298E-2</v>
      </c>
      <c r="BL901" s="14"/>
      <c r="BM901" s="14">
        <v>7.0710414418713494E-2</v>
      </c>
      <c r="BN901" s="14">
        <v>5.8458097281708699E-2</v>
      </c>
      <c r="BO901" s="14"/>
      <c r="BP901" s="14">
        <v>6.1361371705651702E-2</v>
      </c>
      <c r="BQ901" s="14">
        <v>5.9416635642367599E-2</v>
      </c>
      <c r="BR901" s="14"/>
      <c r="BS901" s="14">
        <v>9.8215856289756293E-3</v>
      </c>
      <c r="BT901" s="14">
        <v>5.6533292393930498E-2</v>
      </c>
      <c r="BU901" s="14"/>
      <c r="BV901" s="14">
        <v>0</v>
      </c>
      <c r="BW901" s="14">
        <v>1.3273246980475301E-2</v>
      </c>
      <c r="BX901" s="14"/>
      <c r="BY901" s="14">
        <v>3.0323412088387802E-2</v>
      </c>
      <c r="BZ901" s="14">
        <v>6.2600381535580799E-2</v>
      </c>
      <c r="CA901" s="14"/>
      <c r="CB901" s="14">
        <v>4.1565792362900401E-2</v>
      </c>
      <c r="CC901" s="14">
        <v>7.1917233919617699E-2</v>
      </c>
    </row>
    <row r="902" spans="2:81" x14ac:dyDescent="0.3">
      <c r="B902" t="s">
        <v>91</v>
      </c>
      <c r="C902" s="14">
        <v>0.59068689095981497</v>
      </c>
      <c r="D902" s="14">
        <v>0.57026455906183804</v>
      </c>
      <c r="E902" s="14">
        <v>0.609830988565492</v>
      </c>
      <c r="F902" s="14"/>
      <c r="G902" s="14">
        <v>0.62980906032473005</v>
      </c>
      <c r="H902" s="14">
        <v>0.62302622456449097</v>
      </c>
      <c r="I902" s="14">
        <v>0.61001430026905401</v>
      </c>
      <c r="J902" s="14">
        <v>0.56018592709139603</v>
      </c>
      <c r="K902" s="14">
        <v>0.57025400530613102</v>
      </c>
      <c r="L902" s="14">
        <v>0.56112427059950698</v>
      </c>
      <c r="M902" s="14"/>
      <c r="N902" s="14">
        <v>0.62301589478577901</v>
      </c>
      <c r="O902" s="14">
        <v>0.56760631079138002</v>
      </c>
      <c r="P902" s="14">
        <v>0.56896320611669504</v>
      </c>
      <c r="Q902" s="14">
        <v>0.60048938679916497</v>
      </c>
      <c r="R902" s="14"/>
      <c r="S902" s="14">
        <v>0.693767344965602</v>
      </c>
      <c r="T902" s="14">
        <v>0.52175844409065697</v>
      </c>
      <c r="U902" s="14">
        <v>0.56641315816134097</v>
      </c>
      <c r="V902" s="14">
        <v>0.57377012588146903</v>
      </c>
      <c r="W902" s="14">
        <v>0.56564068070086904</v>
      </c>
      <c r="X902" s="14">
        <v>0.56156154534403702</v>
      </c>
      <c r="Y902" s="14">
        <v>0.60046506391864995</v>
      </c>
      <c r="Z902" s="14">
        <v>0.62683558833738595</v>
      </c>
      <c r="AA902" s="14">
        <v>0.63579205940165795</v>
      </c>
      <c r="AB902" s="14">
        <v>0.53248505735740503</v>
      </c>
      <c r="AC902" s="14">
        <v>0.61824342092458995</v>
      </c>
      <c r="AD902" s="14">
        <v>0.56117956392370505</v>
      </c>
      <c r="AE902" s="14"/>
      <c r="AF902" s="14">
        <v>0.67563154540440595</v>
      </c>
      <c r="AG902" s="14">
        <v>0.58682658963400802</v>
      </c>
      <c r="AH902" s="14">
        <v>0.61761421828320895</v>
      </c>
      <c r="AI902" s="14">
        <v>0.47344755815240902</v>
      </c>
      <c r="AJ902" s="14">
        <v>0.70127244926250598</v>
      </c>
      <c r="AK902" s="14">
        <v>0.51549384662819198</v>
      </c>
      <c r="AL902" s="14"/>
      <c r="AM902" s="14">
        <v>0.58665644383028703</v>
      </c>
      <c r="AN902" s="14">
        <v>0.58597151463316099</v>
      </c>
      <c r="AO902" s="14">
        <v>0.58628707162349203</v>
      </c>
      <c r="AP902" s="14">
        <v>0.59943929931205397</v>
      </c>
      <c r="AQ902" s="14">
        <v>0.80414921938563499</v>
      </c>
      <c r="AR902" s="14"/>
      <c r="AS902" s="14">
        <v>0.67981286639795002</v>
      </c>
      <c r="AT902" s="14">
        <v>0.53770514752305099</v>
      </c>
      <c r="AU902" s="14"/>
      <c r="AV902" s="14">
        <v>0.72534581773101203</v>
      </c>
      <c r="AW902" s="14">
        <v>0.54452967217987902</v>
      </c>
      <c r="AX902" s="14">
        <v>0.65719824390120196</v>
      </c>
      <c r="AY902" s="14"/>
      <c r="AZ902" s="14">
        <v>0.813936218776664</v>
      </c>
      <c r="BA902" s="14">
        <v>0.72340322590153205</v>
      </c>
      <c r="BB902" s="14">
        <v>0.57572674074026697</v>
      </c>
      <c r="BC902" s="14"/>
      <c r="BD902" s="14">
        <v>0.65165250262173102</v>
      </c>
      <c r="BE902" s="14">
        <v>0.54887470752202205</v>
      </c>
      <c r="BF902" s="14"/>
      <c r="BG902" s="14">
        <v>0.69648973948349102</v>
      </c>
      <c r="BH902" s="14">
        <v>0.568258501380142</v>
      </c>
      <c r="BI902" s="14"/>
      <c r="BJ902" s="14">
        <v>0.69418419394701403</v>
      </c>
      <c r="BK902" s="14">
        <v>0.57825751182516305</v>
      </c>
      <c r="BL902" s="14"/>
      <c r="BM902" s="14">
        <v>0.67577470397901895</v>
      </c>
      <c r="BN902" s="14">
        <v>0.58066675951080104</v>
      </c>
      <c r="BO902" s="14"/>
      <c r="BP902" s="14">
        <v>0.62671092710814802</v>
      </c>
      <c r="BQ902" s="14">
        <v>0.58185006524538296</v>
      </c>
      <c r="BR902" s="14"/>
      <c r="BS902" s="14">
        <v>0.72316113238088398</v>
      </c>
      <c r="BT902" s="14">
        <v>0.63130810568309004</v>
      </c>
      <c r="BU902" s="14"/>
      <c r="BV902" s="14">
        <v>0.71095554933544203</v>
      </c>
      <c r="BW902" s="14">
        <v>0.72745061687574897</v>
      </c>
      <c r="BX902" s="14"/>
      <c r="BY902" s="14">
        <v>0.59312865723561803</v>
      </c>
      <c r="BZ902" s="14">
        <v>0.59365707065233797</v>
      </c>
      <c r="CA902" s="14"/>
      <c r="CB902" s="14">
        <v>0.59268000773316998</v>
      </c>
      <c r="CC902" s="14">
        <v>0.58964936370967902</v>
      </c>
    </row>
    <row r="903" spans="2:81" x14ac:dyDescent="0.3">
      <c r="B903" t="s">
        <v>92</v>
      </c>
      <c r="C903" s="14">
        <v>0.136025651418168</v>
      </c>
      <c r="D903" s="14">
        <v>0.163908183594765</v>
      </c>
      <c r="E903" s="14">
        <v>0.10906520170626199</v>
      </c>
      <c r="F903" s="14"/>
      <c r="G903" s="14">
        <v>6.0566426218261998E-2</v>
      </c>
      <c r="H903" s="14">
        <v>0.14011305812427899</v>
      </c>
      <c r="I903" s="14">
        <v>0.13068225473789999</v>
      </c>
      <c r="J903" s="14">
        <v>0.133557147208196</v>
      </c>
      <c r="K903" s="14">
        <v>0.18640234331509301</v>
      </c>
      <c r="L903" s="14">
        <v>0.15562228844745499</v>
      </c>
      <c r="M903" s="14"/>
      <c r="N903" s="14">
        <v>0.109357287528354</v>
      </c>
      <c r="O903" s="14">
        <v>0.179581257659369</v>
      </c>
      <c r="P903" s="14">
        <v>0.15338167222824001</v>
      </c>
      <c r="Q903" s="14">
        <v>0.106531744242902</v>
      </c>
      <c r="R903" s="14"/>
      <c r="S903" s="14">
        <v>0.10010366645742599</v>
      </c>
      <c r="T903" s="14">
        <v>0.133161346780129</v>
      </c>
      <c r="U903" s="14">
        <v>0.23149271804938801</v>
      </c>
      <c r="V903" s="14">
        <v>0.126147551000274</v>
      </c>
      <c r="W903" s="14">
        <v>0.14970188380261301</v>
      </c>
      <c r="X903" s="14">
        <v>0.14734425787219599</v>
      </c>
      <c r="Y903" s="14">
        <v>9.8255530618852796E-2</v>
      </c>
      <c r="Z903" s="14">
        <v>0.15986480581972001</v>
      </c>
      <c r="AA903" s="14">
        <v>0.118897373726222</v>
      </c>
      <c r="AB903" s="14">
        <v>0.145327032273559</v>
      </c>
      <c r="AC903" s="14">
        <v>0.14136849271587201</v>
      </c>
      <c r="AD903" s="14">
        <v>0.11905870294646401</v>
      </c>
      <c r="AE903" s="14"/>
      <c r="AF903" s="14">
        <v>6.5526511626895503E-2</v>
      </c>
      <c r="AG903" s="14">
        <v>0.193870161778255</v>
      </c>
      <c r="AH903" s="14">
        <v>0.12658802632285501</v>
      </c>
      <c r="AI903" s="14">
        <v>0.261481030624093</v>
      </c>
      <c r="AJ903" s="14">
        <v>8.4962313260519604E-2</v>
      </c>
      <c r="AK903" s="14">
        <v>0.110735223908697</v>
      </c>
      <c r="AL903" s="14"/>
      <c r="AM903" s="14">
        <v>0.16241917408967499</v>
      </c>
      <c r="AN903" s="14">
        <v>0.10646743737294501</v>
      </c>
      <c r="AO903" s="14">
        <v>0.122934888128126</v>
      </c>
      <c r="AP903" s="14">
        <v>0.120491511891401</v>
      </c>
      <c r="AQ903" s="14">
        <v>0.100836886681286</v>
      </c>
      <c r="AR903" s="14"/>
      <c r="AS903" s="14">
        <v>0.108154556238213</v>
      </c>
      <c r="AT903" s="14">
        <v>0.15507146236467401</v>
      </c>
      <c r="AU903" s="14"/>
      <c r="AV903" s="14">
        <v>0.103199002874187</v>
      </c>
      <c r="AW903" s="14">
        <v>0.162201784669504</v>
      </c>
      <c r="AX903" s="14">
        <v>0.11171546459772</v>
      </c>
      <c r="AY903" s="14"/>
      <c r="AZ903" s="14">
        <v>0.118880387589482</v>
      </c>
      <c r="BA903" s="14">
        <v>2.0447773152529599E-2</v>
      </c>
      <c r="BB903" s="14">
        <v>0.169981374437497</v>
      </c>
      <c r="BC903" s="14"/>
      <c r="BD903" s="14">
        <v>0.11116506190498</v>
      </c>
      <c r="BE903" s="14">
        <v>0.15297855727558901</v>
      </c>
      <c r="BF903" s="14"/>
      <c r="BG903" s="14">
        <v>7.8967021455677203E-2</v>
      </c>
      <c r="BH903" s="14">
        <v>0.14772610553748</v>
      </c>
      <c r="BI903" s="14"/>
      <c r="BJ903" s="14">
        <v>8.7604108014240595E-2</v>
      </c>
      <c r="BK903" s="14">
        <v>0.14086072377929401</v>
      </c>
      <c r="BL903" s="14"/>
      <c r="BM903" s="14">
        <v>0.103756098203015</v>
      </c>
      <c r="BN903" s="14">
        <v>0.14015790451797</v>
      </c>
      <c r="BO903" s="14"/>
      <c r="BP903" s="14">
        <v>0.124618289000978</v>
      </c>
      <c r="BQ903" s="14">
        <v>0.14041772923995</v>
      </c>
      <c r="BR903" s="14"/>
      <c r="BS903" s="14">
        <v>9.0449412091804196E-2</v>
      </c>
      <c r="BT903" s="14">
        <v>0.13321234714257099</v>
      </c>
      <c r="BU903" s="14"/>
      <c r="BV903" s="14">
        <v>7.2275151989438804E-2</v>
      </c>
      <c r="BW903" s="14">
        <v>9.6836506147408394E-2</v>
      </c>
      <c r="BX903" s="14"/>
      <c r="BY903" s="14">
        <v>0.17092246111938</v>
      </c>
      <c r="BZ903" s="14">
        <v>0.13131179409641</v>
      </c>
      <c r="CA903" s="14"/>
      <c r="CB903" s="14">
        <v>0.13525421808573401</v>
      </c>
      <c r="CC903" s="14">
        <v>0.13643536737289599</v>
      </c>
    </row>
    <row r="904" spans="2:81" x14ac:dyDescent="0.3">
      <c r="B904" t="s">
        <v>93</v>
      </c>
      <c r="C904" s="14">
        <v>0.454661239541647</v>
      </c>
      <c r="D904" s="14">
        <v>0.40635637546707298</v>
      </c>
      <c r="E904" s="14">
        <v>0.50076578685922901</v>
      </c>
      <c r="F904" s="14"/>
      <c r="G904" s="14">
        <v>0.56924263410646803</v>
      </c>
      <c r="H904" s="14">
        <v>0.48291316644021098</v>
      </c>
      <c r="I904" s="14">
        <v>0.47933204553115399</v>
      </c>
      <c r="J904" s="14">
        <v>0.42662877988320003</v>
      </c>
      <c r="K904" s="14">
        <v>0.38385166199103699</v>
      </c>
      <c r="L904" s="14">
        <v>0.40550198215205202</v>
      </c>
      <c r="M904" s="14"/>
      <c r="N904" s="14">
        <v>0.51365860725742496</v>
      </c>
      <c r="O904" s="14">
        <v>0.38802505313201102</v>
      </c>
      <c r="P904" s="14">
        <v>0.41558153388845498</v>
      </c>
      <c r="Q904" s="14">
        <v>0.49395764255626301</v>
      </c>
      <c r="R904" s="14"/>
      <c r="S904" s="14">
        <v>0.59366367850817603</v>
      </c>
      <c r="T904" s="14">
        <v>0.38859709731052799</v>
      </c>
      <c r="U904" s="14">
        <v>0.33492044011195299</v>
      </c>
      <c r="V904" s="14">
        <v>0.447622574881195</v>
      </c>
      <c r="W904" s="14">
        <v>0.41593879689825602</v>
      </c>
      <c r="X904" s="14">
        <v>0.414217287471841</v>
      </c>
      <c r="Y904" s="14">
        <v>0.50220953329979801</v>
      </c>
      <c r="Z904" s="14">
        <v>0.46697078251766599</v>
      </c>
      <c r="AA904" s="14">
        <v>0.51689468567543695</v>
      </c>
      <c r="AB904" s="14">
        <v>0.387158025083846</v>
      </c>
      <c r="AC904" s="14">
        <v>0.47687492820871802</v>
      </c>
      <c r="AD904" s="14">
        <v>0.44212086097724002</v>
      </c>
      <c r="AE904" s="14"/>
      <c r="AF904" s="14">
        <v>0.61010503377751002</v>
      </c>
      <c r="AG904" s="14">
        <v>0.39295642785575302</v>
      </c>
      <c r="AH904" s="14">
        <v>0.49102619196035402</v>
      </c>
      <c r="AI904" s="14">
        <v>0.21196652752831699</v>
      </c>
      <c r="AJ904" s="14">
        <v>0.61631013600198703</v>
      </c>
      <c r="AK904" s="14">
        <v>0.40475862271949498</v>
      </c>
      <c r="AL904" s="14"/>
      <c r="AM904" s="14">
        <v>0.42423726974061099</v>
      </c>
      <c r="AN904" s="14">
        <v>0.47950407726021499</v>
      </c>
      <c r="AO904" s="14">
        <v>0.463352183495365</v>
      </c>
      <c r="AP904" s="14">
        <v>0.47894778742065303</v>
      </c>
      <c r="AQ904" s="14">
        <v>0.70331233270434901</v>
      </c>
      <c r="AR904" s="14"/>
      <c r="AS904" s="14">
        <v>0.571658310159737</v>
      </c>
      <c r="AT904" s="14">
        <v>0.38263368515837698</v>
      </c>
      <c r="AU904" s="14"/>
      <c r="AV904" s="14">
        <v>0.62214681485682499</v>
      </c>
      <c r="AW904" s="14">
        <v>0.382327887510375</v>
      </c>
      <c r="AX904" s="14">
        <v>0.54548277930348299</v>
      </c>
      <c r="AY904" s="14"/>
      <c r="AZ904" s="14">
        <v>0.69505583118718195</v>
      </c>
      <c r="BA904" s="14">
        <v>0.70295545274900295</v>
      </c>
      <c r="BB904" s="14">
        <v>0.40574536630277003</v>
      </c>
      <c r="BC904" s="14"/>
      <c r="BD904" s="14">
        <v>0.54048744071675103</v>
      </c>
      <c r="BE904" s="14">
        <v>0.39589615024643299</v>
      </c>
      <c r="BF904" s="14"/>
      <c r="BG904" s="14">
        <v>0.617522718027814</v>
      </c>
      <c r="BH904" s="14">
        <v>0.420532395842663</v>
      </c>
      <c r="BI904" s="14"/>
      <c r="BJ904" s="14">
        <v>0.60658008593277402</v>
      </c>
      <c r="BK904" s="14">
        <v>0.43739678804586901</v>
      </c>
      <c r="BL904" s="14"/>
      <c r="BM904" s="14">
        <v>0.57201860577600505</v>
      </c>
      <c r="BN904" s="14">
        <v>0.44050885499283099</v>
      </c>
      <c r="BO904" s="14"/>
      <c r="BP904" s="14">
        <v>0.50209263810716998</v>
      </c>
      <c r="BQ904" s="14">
        <v>0.44143233600543302</v>
      </c>
      <c r="BR904" s="14"/>
      <c r="BS904" s="14">
        <v>0.63271172028907996</v>
      </c>
      <c r="BT904" s="14">
        <v>0.49809575854051902</v>
      </c>
      <c r="BU904" s="14"/>
      <c r="BV904" s="14">
        <v>0.63868039734600301</v>
      </c>
      <c r="BW904" s="14">
        <v>0.63061411072833995</v>
      </c>
      <c r="BX904" s="14"/>
      <c r="BY904" s="14">
        <v>0.422206196116238</v>
      </c>
      <c r="BZ904" s="14">
        <v>0.462345276555928</v>
      </c>
      <c r="CA904" s="14"/>
      <c r="CB904" s="14">
        <v>0.45742578964743602</v>
      </c>
      <c r="CC904" s="14">
        <v>0.453213996336783</v>
      </c>
    </row>
    <row r="905" spans="2:81" x14ac:dyDescent="0.3">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c r="AQ905" s="14"/>
      <c r="AR905" s="14"/>
      <c r="AS905" s="14"/>
      <c r="AT905" s="14"/>
      <c r="AU905" s="14"/>
      <c r="AV905" s="14"/>
      <c r="AW905" s="14"/>
      <c r="AX905" s="14"/>
      <c r="AY905" s="14"/>
      <c r="AZ905" s="14"/>
      <c r="BA905" s="14"/>
      <c r="BB905" s="14"/>
      <c r="BC905" s="14"/>
      <c r="BD905" s="14"/>
      <c r="BE905" s="14"/>
      <c r="BF905" s="14"/>
      <c r="BG905" s="14"/>
      <c r="BH905" s="14"/>
      <c r="BI905" s="14"/>
      <c r="BJ905" s="14"/>
      <c r="BK905" s="14"/>
      <c r="BL905" s="14"/>
      <c r="BM905" s="14"/>
      <c r="BN905" s="14"/>
      <c r="BO905" s="14"/>
      <c r="BP905" s="14"/>
      <c r="BQ905" s="14"/>
      <c r="BR905" s="14"/>
      <c r="BS905" s="14"/>
      <c r="BT905" s="14"/>
      <c r="BU905" s="14"/>
      <c r="BV905" s="14"/>
      <c r="BW905" s="14"/>
      <c r="BX905" s="14"/>
      <c r="BY905" s="14"/>
      <c r="BZ905" s="14"/>
      <c r="CA905" s="14"/>
      <c r="CB905" s="14"/>
      <c r="CC905" s="14"/>
    </row>
    <row r="906" spans="2:81" x14ac:dyDescent="0.3">
      <c r="B906" s="6" t="s">
        <v>443</v>
      </c>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c r="AQ906" s="14"/>
      <c r="AR906" s="14"/>
      <c r="AS906" s="14"/>
      <c r="AT906" s="14"/>
      <c r="AU906" s="14"/>
      <c r="AV906" s="14"/>
      <c r="AW906" s="14"/>
      <c r="AX906" s="14"/>
      <c r="AY906" s="14"/>
      <c r="AZ906" s="14"/>
      <c r="BA906" s="14"/>
      <c r="BB906" s="14"/>
      <c r="BC906" s="14"/>
      <c r="BD906" s="14"/>
      <c r="BE906" s="14"/>
      <c r="BF906" s="14"/>
      <c r="BG906" s="14"/>
      <c r="BH906" s="14"/>
      <c r="BI906" s="14"/>
      <c r="BJ906" s="14"/>
      <c r="BK906" s="14"/>
      <c r="BL906" s="14"/>
      <c r="BM906" s="14"/>
      <c r="BN906" s="14"/>
      <c r="BO906" s="14"/>
      <c r="BP906" s="14"/>
      <c r="BQ906" s="14"/>
      <c r="BR906" s="14"/>
      <c r="BS906" s="14"/>
      <c r="BT906" s="14"/>
      <c r="BU906" s="14"/>
      <c r="BV906" s="14"/>
      <c r="BW906" s="14"/>
      <c r="BX906" s="14"/>
      <c r="BY906" s="14"/>
      <c r="BZ906" s="14"/>
      <c r="CA906" s="14"/>
      <c r="CB906" s="14"/>
      <c r="CC906" s="14"/>
    </row>
    <row r="907" spans="2:81" x14ac:dyDescent="0.3">
      <c r="B907" s="24" t="s">
        <v>97</v>
      </c>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c r="AQ907" s="14"/>
      <c r="AR907" s="14"/>
      <c r="AS907" s="14"/>
      <c r="AT907" s="14"/>
      <c r="AU907" s="14"/>
      <c r="AV907" s="14"/>
      <c r="AW907" s="14"/>
      <c r="AX907" s="14"/>
      <c r="AY907" s="14"/>
      <c r="AZ907" s="14"/>
      <c r="BA907" s="14"/>
      <c r="BB907" s="14"/>
      <c r="BC907" s="14"/>
      <c r="BD907" s="14"/>
      <c r="BE907" s="14"/>
      <c r="BF907" s="14"/>
      <c r="BG907" s="14"/>
      <c r="BH907" s="14"/>
      <c r="BI907" s="14"/>
      <c r="BJ907" s="14"/>
      <c r="BK907" s="14"/>
      <c r="BL907" s="14"/>
      <c r="BM907" s="14"/>
      <c r="BN907" s="14"/>
      <c r="BO907" s="14"/>
      <c r="BP907" s="14"/>
      <c r="BQ907" s="14"/>
      <c r="BR907" s="14"/>
      <c r="BS907" s="14"/>
      <c r="BT907" s="14"/>
      <c r="BU907" s="14"/>
      <c r="BV907" s="14"/>
      <c r="BW907" s="14"/>
      <c r="BX907" s="14"/>
      <c r="BY907" s="14"/>
      <c r="BZ907" s="14"/>
      <c r="CA907" s="14"/>
      <c r="CB907" s="14"/>
      <c r="CC907" s="14"/>
    </row>
    <row r="908" spans="2:81" x14ac:dyDescent="0.3">
      <c r="B908" t="s">
        <v>102</v>
      </c>
      <c r="C908" s="14">
        <v>0.30097577276462301</v>
      </c>
      <c r="D908" s="14">
        <v>0.28135273065199801</v>
      </c>
      <c r="E908" s="14">
        <v>0.320722151251774</v>
      </c>
      <c r="F908" s="14"/>
      <c r="G908" s="14">
        <v>0.26735226352115099</v>
      </c>
      <c r="H908" s="14">
        <v>0.32766850855136698</v>
      </c>
      <c r="I908" s="14">
        <v>0.30006647457441099</v>
      </c>
      <c r="J908" s="14">
        <v>0.28611491455712101</v>
      </c>
      <c r="K908" s="14">
        <v>0.27191911347998998</v>
      </c>
      <c r="L908" s="14">
        <v>0.33423591438755701</v>
      </c>
      <c r="M908" s="14"/>
      <c r="N908" s="14">
        <v>0.32997007585109001</v>
      </c>
      <c r="O908" s="14">
        <v>0.26046517482161402</v>
      </c>
      <c r="P908" s="14">
        <v>0.28714111184826202</v>
      </c>
      <c r="Q908" s="14">
        <v>0.32492223695293798</v>
      </c>
      <c r="R908" s="14"/>
      <c r="S908" s="14">
        <v>0.35784356216658197</v>
      </c>
      <c r="T908" s="14">
        <v>0.234345447456692</v>
      </c>
      <c r="U908" s="14">
        <v>0.30496808745063803</v>
      </c>
      <c r="V908" s="14">
        <v>0.32487780622770202</v>
      </c>
      <c r="W908" s="14">
        <v>0.35189792160447803</v>
      </c>
      <c r="X908" s="14">
        <v>0.27762271295560997</v>
      </c>
      <c r="Y908" s="14">
        <v>0.27321454216461999</v>
      </c>
      <c r="Z908" s="14">
        <v>0.30658987724590198</v>
      </c>
      <c r="AA908" s="14">
        <v>0.29656756430311598</v>
      </c>
      <c r="AB908" s="14">
        <v>0.33639942647959098</v>
      </c>
      <c r="AC908" s="14">
        <v>0.351017822558986</v>
      </c>
      <c r="AD908" s="14">
        <v>8.4961020888859803E-2</v>
      </c>
      <c r="AE908" s="14"/>
      <c r="AF908" s="14">
        <v>0.32749600888212499</v>
      </c>
      <c r="AG908" s="14">
        <v>0.30104831953425498</v>
      </c>
      <c r="AH908" s="14">
        <v>0.37209756744808897</v>
      </c>
      <c r="AI908" s="14">
        <v>0.24289998467853899</v>
      </c>
      <c r="AJ908" s="14">
        <v>0.392892050408085</v>
      </c>
      <c r="AK908" s="14">
        <v>0.24447758331043301</v>
      </c>
      <c r="AL908" s="14"/>
      <c r="AM908" s="14">
        <v>0.31619839739080402</v>
      </c>
      <c r="AN908" s="14">
        <v>0.28077872242103602</v>
      </c>
      <c r="AO908" s="14">
        <v>0.29596003190055697</v>
      </c>
      <c r="AP908" s="14">
        <v>0.30383986949681202</v>
      </c>
      <c r="AQ908" s="14">
        <v>0.60968482410979696</v>
      </c>
      <c r="AR908" s="14"/>
      <c r="AS908" s="14">
        <v>0.33987043053915</v>
      </c>
      <c r="AT908" s="14">
        <v>0.27690016186619298</v>
      </c>
      <c r="AU908" s="14"/>
      <c r="AV908" s="14">
        <v>0.38335176677090599</v>
      </c>
      <c r="AW908" s="14">
        <v>0.24372437761062701</v>
      </c>
      <c r="AX908" s="14">
        <v>0.30030517544902802</v>
      </c>
      <c r="AY908" s="14"/>
      <c r="AZ908" s="14">
        <v>0.47904023511208599</v>
      </c>
      <c r="BA908" s="14">
        <v>0.35009752555812101</v>
      </c>
      <c r="BB908" s="14">
        <v>0.29856038194957502</v>
      </c>
      <c r="BC908" s="14"/>
      <c r="BD908" s="14">
        <v>0.32370500432806099</v>
      </c>
      <c r="BE908" s="14">
        <v>0.28527497364522703</v>
      </c>
      <c r="BF908" s="14"/>
      <c r="BG908" s="14">
        <v>0.29697398654243101</v>
      </c>
      <c r="BH908" s="14">
        <v>0.30204768790862802</v>
      </c>
      <c r="BI908" s="14"/>
      <c r="BJ908" s="14">
        <v>0.28404291754695499</v>
      </c>
      <c r="BK908" s="14">
        <v>0.30101779096356002</v>
      </c>
      <c r="BL908" s="14"/>
      <c r="BM908" s="14">
        <v>0.391797024765002</v>
      </c>
      <c r="BN908" s="14">
        <v>0.29557018993968598</v>
      </c>
      <c r="BO908" s="14"/>
      <c r="BP908" s="14">
        <v>0.35303218350120502</v>
      </c>
      <c r="BQ908" s="14">
        <v>0.29118684164712</v>
      </c>
      <c r="BR908" s="14"/>
      <c r="BS908" s="14">
        <v>0.33830258079971998</v>
      </c>
      <c r="BT908" s="14">
        <v>0.31755436340105803</v>
      </c>
      <c r="BU908" s="14"/>
      <c r="BV908" s="14">
        <v>0.25820860785779498</v>
      </c>
      <c r="BW908" s="14">
        <v>0.36645050735000101</v>
      </c>
      <c r="BX908" s="14"/>
      <c r="BY908" s="14">
        <v>0.28211799908519902</v>
      </c>
      <c r="BZ908" s="14">
        <v>0.30507964539284499</v>
      </c>
      <c r="CA908" s="14"/>
      <c r="CB908" s="14">
        <v>0.29289462844702702</v>
      </c>
      <c r="CC908" s="14">
        <v>0.30666344691597403</v>
      </c>
    </row>
    <row r="909" spans="2:81" x14ac:dyDescent="0.3">
      <c r="B909" t="s">
        <v>103</v>
      </c>
      <c r="C909" s="14">
        <v>0.40236351282483601</v>
      </c>
      <c r="D909" s="14">
        <v>0.39794618662709103</v>
      </c>
      <c r="E909" s="14">
        <v>0.40551328171467399</v>
      </c>
      <c r="F909" s="14"/>
      <c r="G909" s="14">
        <v>0.50454064656044795</v>
      </c>
      <c r="H909" s="14">
        <v>0.36380447424790902</v>
      </c>
      <c r="I909" s="14">
        <v>0.43254666224309501</v>
      </c>
      <c r="J909" s="14">
        <v>0.37336764556056901</v>
      </c>
      <c r="K909" s="14">
        <v>0.38959725764576197</v>
      </c>
      <c r="L909" s="14">
        <v>0.37291291840686702</v>
      </c>
      <c r="M909" s="14"/>
      <c r="N909" s="14">
        <v>0.36980737146855303</v>
      </c>
      <c r="O909" s="14">
        <v>0.39095433207805402</v>
      </c>
      <c r="P909" s="14">
        <v>0.452680860360895</v>
      </c>
      <c r="Q909" s="14">
        <v>0.40368695083481498</v>
      </c>
      <c r="R909" s="14"/>
      <c r="S909" s="14">
        <v>0.39675982540918803</v>
      </c>
      <c r="T909" s="14">
        <v>0.39850188832496702</v>
      </c>
      <c r="U909" s="14">
        <v>0.44446583711423698</v>
      </c>
      <c r="V909" s="14">
        <v>0.43929217968673001</v>
      </c>
      <c r="W909" s="14">
        <v>0.30393476308762701</v>
      </c>
      <c r="X909" s="14">
        <v>0.38637006073937002</v>
      </c>
      <c r="Y909" s="14">
        <v>0.53537935989947905</v>
      </c>
      <c r="Z909" s="14">
        <v>0.27997385388095702</v>
      </c>
      <c r="AA909" s="14">
        <v>0.42087024830504799</v>
      </c>
      <c r="AB909" s="14">
        <v>0.35450428220828001</v>
      </c>
      <c r="AC909" s="14">
        <v>0.25097975518009302</v>
      </c>
      <c r="AD909" s="14">
        <v>0.63410484820284296</v>
      </c>
      <c r="AE909" s="14"/>
      <c r="AF909" s="14">
        <v>0.44881814449047203</v>
      </c>
      <c r="AG909" s="14">
        <v>0.36495602605983102</v>
      </c>
      <c r="AH909" s="14">
        <v>0.43494290122437101</v>
      </c>
      <c r="AI909" s="14">
        <v>0.30811343811456299</v>
      </c>
      <c r="AJ909" s="14">
        <v>0.36947130011172202</v>
      </c>
      <c r="AK909" s="14">
        <v>0.46058469165966998</v>
      </c>
      <c r="AL909" s="14"/>
      <c r="AM909" s="14">
        <v>0.39186431026202501</v>
      </c>
      <c r="AN909" s="14">
        <v>0.40354216348044902</v>
      </c>
      <c r="AO909" s="14">
        <v>0.40125798037225802</v>
      </c>
      <c r="AP909" s="14">
        <v>0.42696356659024598</v>
      </c>
      <c r="AQ909" s="14">
        <v>0.29228017307797399</v>
      </c>
      <c r="AR909" s="14"/>
      <c r="AS909" s="14">
        <v>0.39534498424294401</v>
      </c>
      <c r="AT909" s="14">
        <v>0.40544180706800498</v>
      </c>
      <c r="AU909" s="14"/>
      <c r="AV909" s="14">
        <v>0.40024862892643698</v>
      </c>
      <c r="AW909" s="14">
        <v>0.36440282967994803</v>
      </c>
      <c r="AX909" s="14">
        <v>0.41942892097231099</v>
      </c>
      <c r="AY909" s="14"/>
      <c r="AZ909" s="14">
        <v>0.40222833725521101</v>
      </c>
      <c r="BA909" s="14">
        <v>0.376280357465481</v>
      </c>
      <c r="BB909" s="14">
        <v>0.388642565975164</v>
      </c>
      <c r="BC909" s="14"/>
      <c r="BD909" s="14">
        <v>0.42287408644515401</v>
      </c>
      <c r="BE909" s="14">
        <v>0.388389037205285</v>
      </c>
      <c r="BF909" s="14"/>
      <c r="BG909" s="14">
        <v>0.47941289596998399</v>
      </c>
      <c r="BH909" s="14">
        <v>0.38698448090677601</v>
      </c>
      <c r="BI909" s="14"/>
      <c r="BJ909" s="14">
        <v>0.46730201626281198</v>
      </c>
      <c r="BK909" s="14">
        <v>0.39351420385763097</v>
      </c>
      <c r="BL909" s="14"/>
      <c r="BM909" s="14">
        <v>0.35896026413841098</v>
      </c>
      <c r="BN909" s="14">
        <v>0.402123857889505</v>
      </c>
      <c r="BO909" s="14"/>
      <c r="BP909" s="14">
        <v>0.38090422097508903</v>
      </c>
      <c r="BQ909" s="14">
        <v>0.40359221012990498</v>
      </c>
      <c r="BR909" s="14"/>
      <c r="BS909" s="14">
        <v>0.416437494329506</v>
      </c>
      <c r="BT909" s="14">
        <v>0.39063729102556</v>
      </c>
      <c r="BU909" s="14"/>
      <c r="BV909" s="14">
        <v>0.478747262873086</v>
      </c>
      <c r="BW909" s="14">
        <v>0.39453958211579399</v>
      </c>
      <c r="BX909" s="14"/>
      <c r="BY909" s="14">
        <v>0.40734329635157601</v>
      </c>
      <c r="BZ909" s="14">
        <v>0.40313763985344098</v>
      </c>
      <c r="CA909" s="14"/>
      <c r="CB909" s="14">
        <v>0.40170559438484899</v>
      </c>
      <c r="CC909" s="14">
        <v>0.40671285278192898</v>
      </c>
    </row>
    <row r="910" spans="2:81" x14ac:dyDescent="0.3">
      <c r="B910" t="s">
        <v>440</v>
      </c>
      <c r="C910" s="14">
        <v>0.15846623991647499</v>
      </c>
      <c r="D910" s="14">
        <v>0.185033629375778</v>
      </c>
      <c r="E910" s="14">
        <v>0.13283361624084999</v>
      </c>
      <c r="F910" s="14"/>
      <c r="G910" s="14">
        <v>0.19562682315358099</v>
      </c>
      <c r="H910" s="14">
        <v>0.13894570716541199</v>
      </c>
      <c r="I910" s="14">
        <v>0.133793149733548</v>
      </c>
      <c r="J910" s="14">
        <v>0.165895201298111</v>
      </c>
      <c r="K910" s="14">
        <v>0.18405117338862201</v>
      </c>
      <c r="L910" s="14">
        <v>0.14628582796647499</v>
      </c>
      <c r="M910" s="14"/>
      <c r="N910" s="14">
        <v>0.17392134000042</v>
      </c>
      <c r="O910" s="14">
        <v>0.186451149111414</v>
      </c>
      <c r="P910" s="14">
        <v>0.146707364521559</v>
      </c>
      <c r="Q910" s="14">
        <v>0.12568918832645301</v>
      </c>
      <c r="R910" s="14"/>
      <c r="S910" s="14">
        <v>0.194042520402676</v>
      </c>
      <c r="T910" s="14">
        <v>0.16781966644440199</v>
      </c>
      <c r="U910" s="14">
        <v>0.137521055199745</v>
      </c>
      <c r="V910" s="14">
        <v>0.12143523611861599</v>
      </c>
      <c r="W910" s="14">
        <v>0.203144282550726</v>
      </c>
      <c r="X910" s="14">
        <v>0.136791392455722</v>
      </c>
      <c r="Y910" s="14">
        <v>8.5572551661138793E-2</v>
      </c>
      <c r="Z910" s="14">
        <v>0.225111182976722</v>
      </c>
      <c r="AA910" s="14">
        <v>0.14861838682133899</v>
      </c>
      <c r="AB910" s="14">
        <v>0.153945769086416</v>
      </c>
      <c r="AC910" s="14">
        <v>0.25392048007795498</v>
      </c>
      <c r="AD910" s="14">
        <v>7.86768083853078E-2</v>
      </c>
      <c r="AE910" s="14"/>
      <c r="AF910" s="14">
        <v>0.159609793845919</v>
      </c>
      <c r="AG910" s="14">
        <v>0.192168502351731</v>
      </c>
      <c r="AH910" s="14">
        <v>0.10587851900068</v>
      </c>
      <c r="AI910" s="14">
        <v>0.19032770668952601</v>
      </c>
      <c r="AJ910" s="14">
        <v>0.16036370475522699</v>
      </c>
      <c r="AK910" s="14">
        <v>8.9861747783546803E-2</v>
      </c>
      <c r="AL910" s="14"/>
      <c r="AM910" s="14">
        <v>0.125283093274415</v>
      </c>
      <c r="AN910" s="14">
        <v>0.20908214371660899</v>
      </c>
      <c r="AO910" s="14">
        <v>0.18462847378218</v>
      </c>
      <c r="AP910" s="14">
        <v>0.13568736030065301</v>
      </c>
      <c r="AQ910" s="14">
        <v>0</v>
      </c>
      <c r="AR910" s="14"/>
      <c r="AS910" s="14">
        <v>0.168450679071077</v>
      </c>
      <c r="AT910" s="14">
        <v>0.15476270498848901</v>
      </c>
      <c r="AU910" s="14"/>
      <c r="AV910" s="14">
        <v>0.13481352671534</v>
      </c>
      <c r="AW910" s="14">
        <v>0.255701974501372</v>
      </c>
      <c r="AX910" s="14">
        <v>0.18411769148900201</v>
      </c>
      <c r="AY910" s="14"/>
      <c r="AZ910" s="14">
        <v>9.9722223763413206E-2</v>
      </c>
      <c r="BA910" s="14">
        <v>0.21311868502705</v>
      </c>
      <c r="BB910" s="14">
        <v>0.18405915800216799</v>
      </c>
      <c r="BC910" s="14"/>
      <c r="BD910" s="14">
        <v>0.15065052124463099</v>
      </c>
      <c r="BE910" s="14">
        <v>0.16416039980196001</v>
      </c>
      <c r="BF910" s="14"/>
      <c r="BG910" s="14">
        <v>0.18242737406595599</v>
      </c>
      <c r="BH910" s="14">
        <v>0.153314690713174</v>
      </c>
      <c r="BI910" s="14"/>
      <c r="BJ910" s="14">
        <v>0.202441342187585</v>
      </c>
      <c r="BK910" s="14">
        <v>0.155982713593975</v>
      </c>
      <c r="BL910" s="14"/>
      <c r="BM910" s="14">
        <v>0.15663649160022</v>
      </c>
      <c r="BN910" s="14">
        <v>0.15858317612993</v>
      </c>
      <c r="BO910" s="14"/>
      <c r="BP910" s="14">
        <v>0.1179477411189</v>
      </c>
      <c r="BQ910" s="14">
        <v>0.16922951947686801</v>
      </c>
      <c r="BR910" s="14"/>
      <c r="BS910" s="14">
        <v>0.17001881070809</v>
      </c>
      <c r="BT910" s="14">
        <v>0.176868441895428</v>
      </c>
      <c r="BU910" s="14"/>
      <c r="BV910" s="14">
        <v>0.15335019094358299</v>
      </c>
      <c r="BW910" s="14">
        <v>0.17587676814973199</v>
      </c>
      <c r="BX910" s="14"/>
      <c r="BY910" s="14">
        <v>0.159595689447039</v>
      </c>
      <c r="BZ910" s="14">
        <v>0.15890747586554599</v>
      </c>
      <c r="CA910" s="14"/>
      <c r="CB910" s="14">
        <v>0.17087502981870201</v>
      </c>
      <c r="CC910" s="14">
        <v>0.14805189810147701</v>
      </c>
    </row>
    <row r="911" spans="2:81" x14ac:dyDescent="0.3">
      <c r="B911" t="s">
        <v>441</v>
      </c>
      <c r="C911" s="14">
        <v>6.6103921558762394E-2</v>
      </c>
      <c r="D911" s="14">
        <v>7.7747446266471398E-2</v>
      </c>
      <c r="E911" s="14">
        <v>5.4863556959416103E-2</v>
      </c>
      <c r="F911" s="14"/>
      <c r="G911" s="14">
        <v>1.34520738783445E-2</v>
      </c>
      <c r="H911" s="14">
        <v>8.4425922081060506E-2</v>
      </c>
      <c r="I911" s="14">
        <v>8.0912197869235702E-2</v>
      </c>
      <c r="J911" s="14">
        <v>9.41247866027176E-2</v>
      </c>
      <c r="K911" s="14">
        <v>5.1904365953038697E-2</v>
      </c>
      <c r="L911" s="14">
        <v>6.1104016973969999E-2</v>
      </c>
      <c r="M911" s="14"/>
      <c r="N911" s="14">
        <v>3.8825601949254399E-2</v>
      </c>
      <c r="O911" s="14">
        <v>7.5846690552413207E-2</v>
      </c>
      <c r="P911" s="14">
        <v>7.4082370829051905E-2</v>
      </c>
      <c r="Q911" s="14">
        <v>7.5031416633861106E-2</v>
      </c>
      <c r="R911" s="14"/>
      <c r="S911" s="14">
        <v>1.9755819637063399E-2</v>
      </c>
      <c r="T911" s="14">
        <v>6.8445566244842104E-2</v>
      </c>
      <c r="U911" s="14">
        <v>5.0294102036856102E-2</v>
      </c>
      <c r="V911" s="14">
        <v>8.0084816724221103E-2</v>
      </c>
      <c r="W911" s="14">
        <v>8.3199107996100405E-2</v>
      </c>
      <c r="X911" s="14">
        <v>0.115389004764002</v>
      </c>
      <c r="Y911" s="14">
        <v>2.4759906747299401E-2</v>
      </c>
      <c r="Z911" s="14">
        <v>0.112184123744812</v>
      </c>
      <c r="AA911" s="14">
        <v>7.6538848097963103E-2</v>
      </c>
      <c r="AB911" s="14">
        <v>7.7861190056879803E-2</v>
      </c>
      <c r="AC911" s="14">
        <v>5.34420927559403E-2</v>
      </c>
      <c r="AD911" s="14">
        <v>8.0698246747683805E-2</v>
      </c>
      <c r="AE911" s="14"/>
      <c r="AF911" s="14">
        <v>1.4137729671245901E-2</v>
      </c>
      <c r="AG911" s="14">
        <v>8.4993552542135795E-2</v>
      </c>
      <c r="AH911" s="14">
        <v>4.41730810615883E-2</v>
      </c>
      <c r="AI911" s="14">
        <v>0.19489233185031499</v>
      </c>
      <c r="AJ911" s="14">
        <v>1.3542293919888799E-2</v>
      </c>
      <c r="AK911" s="14">
        <v>2.2556915342252602E-2</v>
      </c>
      <c r="AL911" s="14"/>
      <c r="AM911" s="14">
        <v>8.5296688726037101E-2</v>
      </c>
      <c r="AN911" s="14">
        <v>5.0232544512337697E-2</v>
      </c>
      <c r="AO911" s="14">
        <v>4.5430432373367899E-2</v>
      </c>
      <c r="AP911" s="14">
        <v>7.0030908922205606E-2</v>
      </c>
      <c r="AQ911" s="14">
        <v>5.1154878399041197E-2</v>
      </c>
      <c r="AR911" s="14"/>
      <c r="AS911" s="14">
        <v>5.6369840369945599E-2</v>
      </c>
      <c r="AT911" s="14">
        <v>7.1596963675088596E-2</v>
      </c>
      <c r="AU911" s="14"/>
      <c r="AV911" s="14">
        <v>4.5095461287316597E-2</v>
      </c>
      <c r="AW911" s="14">
        <v>6.5602043001452198E-2</v>
      </c>
      <c r="AX911" s="14">
        <v>5.26422202007088E-2</v>
      </c>
      <c r="AY911" s="14"/>
      <c r="AZ911" s="14">
        <v>1.9009203869289198E-2</v>
      </c>
      <c r="BA911" s="14">
        <v>2.0447773152529599E-2</v>
      </c>
      <c r="BB911" s="14">
        <v>7.9321598560109993E-2</v>
      </c>
      <c r="BC911" s="14"/>
      <c r="BD911" s="14">
        <v>5.9693674490738799E-2</v>
      </c>
      <c r="BE911" s="14">
        <v>7.0572937827684604E-2</v>
      </c>
      <c r="BF911" s="14"/>
      <c r="BG911" s="14">
        <v>1.7229626490815799E-2</v>
      </c>
      <c r="BH911" s="14">
        <v>7.5891043286725302E-2</v>
      </c>
      <c r="BI911" s="14"/>
      <c r="BJ911" s="14">
        <v>2.2427269265457898E-2</v>
      </c>
      <c r="BK911" s="14">
        <v>7.0843547346601296E-2</v>
      </c>
      <c r="BL911" s="14"/>
      <c r="BM911" s="14">
        <v>4.1390570322495199E-2</v>
      </c>
      <c r="BN911" s="14">
        <v>6.8552082051570498E-2</v>
      </c>
      <c r="BO911" s="14"/>
      <c r="BP911" s="14">
        <v>9.08792050533236E-2</v>
      </c>
      <c r="BQ911" s="14">
        <v>6.1109043185592099E-2</v>
      </c>
      <c r="BR911" s="14"/>
      <c r="BS911" s="14">
        <v>5.5304794262367299E-2</v>
      </c>
      <c r="BT911" s="14">
        <v>5.0437917834821003E-2</v>
      </c>
      <c r="BU911" s="14"/>
      <c r="BV911" s="14">
        <v>7.5608778126341106E-2</v>
      </c>
      <c r="BW911" s="14">
        <v>4.8169238046475299E-2</v>
      </c>
      <c r="BX911" s="14"/>
      <c r="BY911" s="14">
        <v>0.120784821900785</v>
      </c>
      <c r="BZ911" s="14">
        <v>5.75427133142501E-2</v>
      </c>
      <c r="CA911" s="14"/>
      <c r="CB911" s="14">
        <v>7.6060621723789607E-2</v>
      </c>
      <c r="CC911" s="14">
        <v>6.0969715982888202E-2</v>
      </c>
    </row>
    <row r="912" spans="2:81" x14ac:dyDescent="0.3">
      <c r="B912" t="s">
        <v>106</v>
      </c>
      <c r="C912" s="14">
        <v>7.2090552935303101E-2</v>
      </c>
      <c r="D912" s="14">
        <v>5.7920007078661503E-2</v>
      </c>
      <c r="E912" s="14">
        <v>8.6067393833285502E-2</v>
      </c>
      <c r="F912" s="14"/>
      <c r="G912" s="14">
        <v>1.9028192886474601E-2</v>
      </c>
      <c r="H912" s="14">
        <v>8.5155387954251496E-2</v>
      </c>
      <c r="I912" s="14">
        <v>5.2681515579710299E-2</v>
      </c>
      <c r="J912" s="14">
        <v>8.0497451981482102E-2</v>
      </c>
      <c r="K912" s="14">
        <v>0.10252808953258701</v>
      </c>
      <c r="L912" s="14">
        <v>8.5461322265131506E-2</v>
      </c>
      <c r="M912" s="14"/>
      <c r="N912" s="14">
        <v>8.7475610730682801E-2</v>
      </c>
      <c r="O912" s="14">
        <v>8.6282653436503598E-2</v>
      </c>
      <c r="P912" s="14">
        <v>3.9388292440231898E-2</v>
      </c>
      <c r="Q912" s="14">
        <v>7.0670207251933001E-2</v>
      </c>
      <c r="R912" s="14"/>
      <c r="S912" s="14">
        <v>3.1598272384491602E-2</v>
      </c>
      <c r="T912" s="14">
        <v>0.13088743152909699</v>
      </c>
      <c r="U912" s="14">
        <v>6.2750918198523603E-2</v>
      </c>
      <c r="V912" s="14">
        <v>3.4309961242732001E-2</v>
      </c>
      <c r="W912" s="14">
        <v>5.7823924761069602E-2</v>
      </c>
      <c r="X912" s="14">
        <v>8.3826829085296498E-2</v>
      </c>
      <c r="Y912" s="14">
        <v>8.1073639527463201E-2</v>
      </c>
      <c r="Z912" s="14">
        <v>7.6140962151608302E-2</v>
      </c>
      <c r="AA912" s="14">
        <v>5.7404952472533598E-2</v>
      </c>
      <c r="AB912" s="14">
        <v>7.7289332168833699E-2</v>
      </c>
      <c r="AC912" s="14">
        <v>9.0639849427025299E-2</v>
      </c>
      <c r="AD912" s="14">
        <v>0.121559075775306</v>
      </c>
      <c r="AE912" s="14"/>
      <c r="AF912" s="14">
        <v>4.99383231102382E-2</v>
      </c>
      <c r="AG912" s="14">
        <v>5.68335995120475E-2</v>
      </c>
      <c r="AH912" s="14">
        <v>4.2907931265272002E-2</v>
      </c>
      <c r="AI912" s="14">
        <v>6.3766538667056602E-2</v>
      </c>
      <c r="AJ912" s="14">
        <v>6.3730650805076006E-2</v>
      </c>
      <c r="AK912" s="14">
        <v>0.182519061904098</v>
      </c>
      <c r="AL912" s="14"/>
      <c r="AM912" s="14">
        <v>8.1357510346718398E-2</v>
      </c>
      <c r="AN912" s="14">
        <v>5.6364425869567102E-2</v>
      </c>
      <c r="AO912" s="14">
        <v>7.2723081571636497E-2</v>
      </c>
      <c r="AP912" s="14">
        <v>6.34782946900838E-2</v>
      </c>
      <c r="AQ912" s="14">
        <v>4.6880124413188201E-2</v>
      </c>
      <c r="AR912" s="14"/>
      <c r="AS912" s="14">
        <v>3.99640657768843E-2</v>
      </c>
      <c r="AT912" s="14">
        <v>9.1298362402224303E-2</v>
      </c>
      <c r="AU912" s="14"/>
      <c r="AV912" s="14">
        <v>3.6490616300000597E-2</v>
      </c>
      <c r="AW912" s="14">
        <v>7.0568775206601403E-2</v>
      </c>
      <c r="AX912" s="14">
        <v>4.3505991888949998E-2</v>
      </c>
      <c r="AY912" s="14"/>
      <c r="AZ912" s="14">
        <v>0</v>
      </c>
      <c r="BA912" s="14">
        <v>4.0055658796818501E-2</v>
      </c>
      <c r="BB912" s="14">
        <v>4.9416295512982399E-2</v>
      </c>
      <c r="BC912" s="14"/>
      <c r="BD912" s="14">
        <v>4.3076713491415897E-2</v>
      </c>
      <c r="BE912" s="14">
        <v>9.1602651519843301E-2</v>
      </c>
      <c r="BF912" s="14"/>
      <c r="BG912" s="14">
        <v>2.3956116930812899E-2</v>
      </c>
      <c r="BH912" s="14">
        <v>8.1762097184696805E-2</v>
      </c>
      <c r="BI912" s="14"/>
      <c r="BJ912" s="14">
        <v>2.3786454737189398E-2</v>
      </c>
      <c r="BK912" s="14">
        <v>7.8641744238232406E-2</v>
      </c>
      <c r="BL912" s="14"/>
      <c r="BM912" s="14">
        <v>5.12156491738716E-2</v>
      </c>
      <c r="BN912" s="14">
        <v>7.5170693989307605E-2</v>
      </c>
      <c r="BO912" s="14"/>
      <c r="BP912" s="14">
        <v>5.7236649351482399E-2</v>
      </c>
      <c r="BQ912" s="14">
        <v>7.4882385560514894E-2</v>
      </c>
      <c r="BR912" s="14"/>
      <c r="BS912" s="14">
        <v>1.99363199003171E-2</v>
      </c>
      <c r="BT912" s="14">
        <v>6.4501985843132895E-2</v>
      </c>
      <c r="BU912" s="14"/>
      <c r="BV912" s="14">
        <v>3.4085160199194997E-2</v>
      </c>
      <c r="BW912" s="14">
        <v>1.4963904337997E-2</v>
      </c>
      <c r="BX912" s="14"/>
      <c r="BY912" s="14">
        <v>3.01581932154E-2</v>
      </c>
      <c r="BZ912" s="14">
        <v>7.5332525573918702E-2</v>
      </c>
      <c r="CA912" s="14"/>
      <c r="CB912" s="14">
        <v>5.8464125625632302E-2</v>
      </c>
      <c r="CC912" s="14">
        <v>7.7602086217732097E-2</v>
      </c>
    </row>
    <row r="913" spans="2:81" x14ac:dyDescent="0.3">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c r="AQ913" s="14"/>
      <c r="AR913" s="14"/>
      <c r="AS913" s="14"/>
      <c r="AT913" s="14"/>
      <c r="AU913" s="14"/>
      <c r="AV913" s="14"/>
      <c r="AW913" s="14"/>
      <c r="AX913" s="14"/>
      <c r="AY913" s="14"/>
      <c r="AZ913" s="14"/>
      <c r="BA913" s="14"/>
      <c r="BB913" s="14"/>
      <c r="BC913" s="14"/>
      <c r="BD913" s="14"/>
      <c r="BE913" s="14"/>
      <c r="BF913" s="14"/>
      <c r="BG913" s="14"/>
      <c r="BH913" s="14"/>
      <c r="BI913" s="14"/>
      <c r="BJ913" s="14"/>
      <c r="BK913" s="14"/>
      <c r="BL913" s="14"/>
      <c r="BM913" s="14"/>
      <c r="BN913" s="14"/>
      <c r="BO913" s="14"/>
      <c r="BP913" s="14"/>
      <c r="BQ913" s="14"/>
      <c r="BR913" s="14"/>
      <c r="BS913" s="14"/>
      <c r="BT913" s="14"/>
      <c r="BU913" s="14"/>
      <c r="BV913" s="14"/>
      <c r="BW913" s="14"/>
      <c r="BX913" s="14"/>
      <c r="BY913" s="14"/>
      <c r="BZ913" s="14"/>
      <c r="CA913" s="14"/>
      <c r="CB913" s="14"/>
      <c r="CC913" s="14"/>
    </row>
    <row r="914" spans="2:81" x14ac:dyDescent="0.3">
      <c r="B914" s="6" t="s">
        <v>444</v>
      </c>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c r="AQ914" s="14"/>
      <c r="AR914" s="14"/>
      <c r="AS914" s="14"/>
      <c r="AT914" s="14"/>
      <c r="AU914" s="14"/>
      <c r="AV914" s="14"/>
      <c r="AW914" s="14"/>
      <c r="AX914" s="14"/>
      <c r="AY914" s="14"/>
      <c r="AZ914" s="14"/>
      <c r="BA914" s="14"/>
      <c r="BB914" s="14"/>
      <c r="BC914" s="14"/>
      <c r="BD914" s="14"/>
      <c r="BE914" s="14"/>
      <c r="BF914" s="14"/>
      <c r="BG914" s="14"/>
      <c r="BH914" s="14"/>
      <c r="BI914" s="14"/>
      <c r="BJ914" s="14"/>
      <c r="BK914" s="14"/>
      <c r="BL914" s="14"/>
      <c r="BM914" s="14"/>
      <c r="BN914" s="14"/>
      <c r="BO914" s="14"/>
      <c r="BP914" s="14"/>
      <c r="BQ914" s="14"/>
      <c r="BR914" s="14"/>
      <c r="BS914" s="14"/>
      <c r="BT914" s="14"/>
      <c r="BU914" s="14"/>
      <c r="BV914" s="14"/>
      <c r="BW914" s="14"/>
      <c r="BX914" s="14"/>
      <c r="BY914" s="14"/>
      <c r="BZ914" s="14"/>
      <c r="CA914" s="14"/>
      <c r="CB914" s="14"/>
      <c r="CC914" s="14"/>
    </row>
    <row r="915" spans="2:81" x14ac:dyDescent="0.3">
      <c r="B915" s="24" t="s">
        <v>97</v>
      </c>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c r="AL915" s="14"/>
      <c r="AM915" s="14"/>
      <c r="AN915" s="14"/>
      <c r="AO915" s="14"/>
      <c r="AP915" s="14"/>
      <c r="AQ915" s="14"/>
      <c r="AR915" s="14"/>
      <c r="AS915" s="14"/>
      <c r="AT915" s="14"/>
      <c r="AU915" s="14"/>
      <c r="AV915" s="14"/>
      <c r="AW915" s="14"/>
      <c r="AX915" s="14"/>
      <c r="AY915" s="14"/>
      <c r="AZ915" s="14"/>
      <c r="BA915" s="14"/>
      <c r="BB915" s="14"/>
      <c r="BC915" s="14"/>
      <c r="BD915" s="14"/>
      <c r="BE915" s="14"/>
      <c r="BF915" s="14"/>
      <c r="BG915" s="14"/>
      <c r="BH915" s="14"/>
      <c r="BI915" s="14"/>
      <c r="BJ915" s="14"/>
      <c r="BK915" s="14"/>
      <c r="BL915" s="14"/>
      <c r="BM915" s="14"/>
      <c r="BN915" s="14"/>
      <c r="BO915" s="14"/>
      <c r="BP915" s="14"/>
      <c r="BQ915" s="14"/>
      <c r="BR915" s="14"/>
      <c r="BS915" s="14"/>
      <c r="BT915" s="14"/>
      <c r="BU915" s="14"/>
      <c r="BV915" s="14"/>
      <c r="BW915" s="14"/>
      <c r="BX915" s="14"/>
      <c r="BY915" s="14"/>
      <c r="BZ915" s="14"/>
      <c r="CA915" s="14"/>
      <c r="CB915" s="14"/>
      <c r="CC915" s="14"/>
    </row>
    <row r="916" spans="2:81" x14ac:dyDescent="0.3">
      <c r="B916" t="s">
        <v>102</v>
      </c>
      <c r="C916" s="14">
        <v>0.49003465487593501</v>
      </c>
      <c r="D916" s="14">
        <v>0.448392630349778</v>
      </c>
      <c r="E916" s="14">
        <v>0.52970228875670999</v>
      </c>
      <c r="F916" s="14"/>
      <c r="G916" s="14">
        <v>0.53857422704989799</v>
      </c>
      <c r="H916" s="14">
        <v>0.46627701797122201</v>
      </c>
      <c r="I916" s="14">
        <v>0.45066129216815698</v>
      </c>
      <c r="J916" s="14">
        <v>0.47592571479421297</v>
      </c>
      <c r="K916" s="14">
        <v>0.491430212827349</v>
      </c>
      <c r="L916" s="14">
        <v>0.51952566112936105</v>
      </c>
      <c r="M916" s="14"/>
      <c r="N916" s="14">
        <v>0.53216408909357005</v>
      </c>
      <c r="O916" s="14">
        <v>0.45477207172150003</v>
      </c>
      <c r="P916" s="14">
        <v>0.528630192278987</v>
      </c>
      <c r="Q916" s="14">
        <v>0.44755979546418201</v>
      </c>
      <c r="R916" s="14"/>
      <c r="S916" s="14">
        <v>0.499744298112549</v>
      </c>
      <c r="T916" s="14">
        <v>0.522702334280577</v>
      </c>
      <c r="U916" s="14">
        <v>0.59217729351316295</v>
      </c>
      <c r="V916" s="14">
        <v>0.46406092774030999</v>
      </c>
      <c r="W916" s="14">
        <v>0.41278310214606401</v>
      </c>
      <c r="X916" s="14">
        <v>0.486378712406903</v>
      </c>
      <c r="Y916" s="14">
        <v>0.45921470609108</v>
      </c>
      <c r="Z916" s="14">
        <v>0.35496571269731397</v>
      </c>
      <c r="AA916" s="14">
        <v>0.49143062118278702</v>
      </c>
      <c r="AB916" s="14">
        <v>0.51999094125061895</v>
      </c>
      <c r="AC916" s="14">
        <v>0.53083526564004901</v>
      </c>
      <c r="AD916" s="14">
        <v>0.39816013727018601</v>
      </c>
      <c r="AE916" s="14"/>
      <c r="AF916" s="14">
        <v>0.57302711906576598</v>
      </c>
      <c r="AG916" s="14">
        <v>0.51882365130184005</v>
      </c>
      <c r="AH916" s="14">
        <v>0.54653375170166696</v>
      </c>
      <c r="AI916" s="14">
        <v>0.32542598147175</v>
      </c>
      <c r="AJ916" s="14">
        <v>0.55591187949188103</v>
      </c>
      <c r="AK916" s="14">
        <v>0.48547214116686299</v>
      </c>
      <c r="AL916" s="14"/>
      <c r="AM916" s="14">
        <v>0.42511950266333998</v>
      </c>
      <c r="AN916" s="14">
        <v>0.47703898318719901</v>
      </c>
      <c r="AO916" s="14">
        <v>0.52013748934022097</v>
      </c>
      <c r="AP916" s="14">
        <v>0.52766584580574705</v>
      </c>
      <c r="AQ916" s="14">
        <v>0.62057784667859195</v>
      </c>
      <c r="AR916" s="14"/>
      <c r="AS916" s="14">
        <v>0.54216112264588601</v>
      </c>
      <c r="AT916" s="14">
        <v>0.45962616091356601</v>
      </c>
      <c r="AU916" s="14"/>
      <c r="AV916" s="14">
        <v>0.55812228781929796</v>
      </c>
      <c r="AW916" s="14">
        <v>0.445455772234157</v>
      </c>
      <c r="AX916" s="14">
        <v>0.57043154349984204</v>
      </c>
      <c r="AY916" s="14"/>
      <c r="AZ916" s="14">
        <v>0.72626792896515202</v>
      </c>
      <c r="BA916" s="14">
        <v>0.49790622914216998</v>
      </c>
      <c r="BB916" s="14">
        <v>0.42754281950516998</v>
      </c>
      <c r="BC916" s="14"/>
      <c r="BD916" s="14">
        <v>0.52787973118335896</v>
      </c>
      <c r="BE916" s="14">
        <v>0.46642333368551803</v>
      </c>
      <c r="BF916" s="14"/>
      <c r="BG916" s="14">
        <v>0.52292544026606103</v>
      </c>
      <c r="BH916" s="14">
        <v>0.48594057092190301</v>
      </c>
      <c r="BI916" s="14"/>
      <c r="BJ916" s="14">
        <v>0.471664267841582</v>
      </c>
      <c r="BK916" s="14">
        <v>0.48675302113190899</v>
      </c>
      <c r="BL916" s="14"/>
      <c r="BM916" s="14">
        <v>0.53839371274524905</v>
      </c>
      <c r="BN916" s="14">
        <v>0.48605176084205798</v>
      </c>
      <c r="BO916" s="14"/>
      <c r="BP916" s="14">
        <v>0.58261707656973905</v>
      </c>
      <c r="BQ916" s="14">
        <v>0.467520553716953</v>
      </c>
      <c r="BR916" s="14"/>
      <c r="BS916" s="14">
        <v>0.58310776645608597</v>
      </c>
      <c r="BT916" s="14">
        <v>0.51931510265784997</v>
      </c>
      <c r="BU916" s="14"/>
      <c r="BV916" s="14">
        <v>0.60314707767748299</v>
      </c>
      <c r="BW916" s="14">
        <v>0.57606522580465602</v>
      </c>
      <c r="BX916" s="14"/>
      <c r="BY916" s="14">
        <v>0.48772499946472903</v>
      </c>
      <c r="BZ916" s="14">
        <v>0.49331977655480802</v>
      </c>
      <c r="CA916" s="14"/>
      <c r="CB916" s="14">
        <v>0.52876318445699</v>
      </c>
      <c r="CC916" s="14">
        <v>0.47682768877137</v>
      </c>
    </row>
    <row r="917" spans="2:81" x14ac:dyDescent="0.3">
      <c r="B917" t="s">
        <v>103</v>
      </c>
      <c r="C917" s="14">
        <v>0.34868590686121897</v>
      </c>
      <c r="D917" s="14">
        <v>0.35717269829909698</v>
      </c>
      <c r="E917" s="14">
        <v>0.34107796747497299</v>
      </c>
      <c r="F917" s="14"/>
      <c r="G917" s="14">
        <v>0.27441763235087102</v>
      </c>
      <c r="H917" s="14">
        <v>0.37579400743351299</v>
      </c>
      <c r="I917" s="14">
        <v>0.39351473828499101</v>
      </c>
      <c r="J917" s="14">
        <v>0.312863601233694</v>
      </c>
      <c r="K917" s="14">
        <v>0.35676287999983203</v>
      </c>
      <c r="L917" s="14">
        <v>0.36355339440134998</v>
      </c>
      <c r="M917" s="14"/>
      <c r="N917" s="14">
        <v>0.32225879946615299</v>
      </c>
      <c r="O917" s="14">
        <v>0.36966664380515302</v>
      </c>
      <c r="P917" s="14">
        <v>0.324272493432402</v>
      </c>
      <c r="Q917" s="14">
        <v>0.37843805074153503</v>
      </c>
      <c r="R917" s="14"/>
      <c r="S917" s="14">
        <v>0.37335200810923502</v>
      </c>
      <c r="T917" s="14">
        <v>0.30197393000589901</v>
      </c>
      <c r="U917" s="14">
        <v>0.28399235878427997</v>
      </c>
      <c r="V917" s="14">
        <v>0.35687317261155199</v>
      </c>
      <c r="W917" s="14">
        <v>0.401957505280576</v>
      </c>
      <c r="X917" s="14">
        <v>0.291016967010014</v>
      </c>
      <c r="Y917" s="14">
        <v>0.35982002818824999</v>
      </c>
      <c r="Z917" s="14">
        <v>0.43357687859622701</v>
      </c>
      <c r="AA917" s="14">
        <v>0.38401681144840499</v>
      </c>
      <c r="AB917" s="14">
        <v>0.34922876225952698</v>
      </c>
      <c r="AC917" s="14">
        <v>0.32481721706086403</v>
      </c>
      <c r="AD917" s="14">
        <v>0.39958254020682399</v>
      </c>
      <c r="AE917" s="14"/>
      <c r="AF917" s="14">
        <v>0.29905692971027398</v>
      </c>
      <c r="AG917" s="14">
        <v>0.348082664578654</v>
      </c>
      <c r="AH917" s="14">
        <v>0.37482986090820403</v>
      </c>
      <c r="AI917" s="14">
        <v>0.38098874252161502</v>
      </c>
      <c r="AJ917" s="14">
        <v>0.321809754266419</v>
      </c>
      <c r="AK917" s="14">
        <v>0.33039402085348302</v>
      </c>
      <c r="AL917" s="14"/>
      <c r="AM917" s="14">
        <v>0.37674472635561701</v>
      </c>
      <c r="AN917" s="14">
        <v>0.37852630342026899</v>
      </c>
      <c r="AO917" s="14">
        <v>0.33376777908272098</v>
      </c>
      <c r="AP917" s="14">
        <v>0.33779121973376902</v>
      </c>
      <c r="AQ917" s="14">
        <v>0.23475175039931601</v>
      </c>
      <c r="AR917" s="14"/>
      <c r="AS917" s="14">
        <v>0.31224806841560498</v>
      </c>
      <c r="AT917" s="14">
        <v>0.37164556194223602</v>
      </c>
      <c r="AU917" s="14"/>
      <c r="AV917" s="14">
        <v>0.30783569299014502</v>
      </c>
      <c r="AW917" s="14">
        <v>0.39326680556398802</v>
      </c>
      <c r="AX917" s="14">
        <v>0.27441319647439999</v>
      </c>
      <c r="AY917" s="14"/>
      <c r="AZ917" s="14">
        <v>0.18833109096244899</v>
      </c>
      <c r="BA917" s="14">
        <v>0.39096188960241501</v>
      </c>
      <c r="BB917" s="14">
        <v>0.38079143499844897</v>
      </c>
      <c r="BC917" s="14"/>
      <c r="BD917" s="14">
        <v>0.322828313772</v>
      </c>
      <c r="BE917" s="14">
        <v>0.36536247406801298</v>
      </c>
      <c r="BF917" s="14"/>
      <c r="BG917" s="14">
        <v>0.31315295437302298</v>
      </c>
      <c r="BH917" s="14">
        <v>0.35364799994639601</v>
      </c>
      <c r="BI917" s="14"/>
      <c r="BJ917" s="14">
        <v>0.35602680220171301</v>
      </c>
      <c r="BK917" s="14">
        <v>0.35325812932066902</v>
      </c>
      <c r="BL917" s="14"/>
      <c r="BM917" s="14">
        <v>0.29152961052543702</v>
      </c>
      <c r="BN917" s="14">
        <v>0.35244865554726701</v>
      </c>
      <c r="BO917" s="14"/>
      <c r="BP917" s="14">
        <v>0.28441458553783799</v>
      </c>
      <c r="BQ917" s="14">
        <v>0.364391129115335</v>
      </c>
      <c r="BR917" s="14"/>
      <c r="BS917" s="14">
        <v>0.28082888347972701</v>
      </c>
      <c r="BT917" s="14">
        <v>0.31989429508704698</v>
      </c>
      <c r="BU917" s="14"/>
      <c r="BV917" s="14">
        <v>0.261020697553772</v>
      </c>
      <c r="BW917" s="14">
        <v>0.28779019832101099</v>
      </c>
      <c r="BX917" s="14"/>
      <c r="BY917" s="14">
        <v>0.321073249474077</v>
      </c>
      <c r="BZ917" s="14">
        <v>0.353263524863207</v>
      </c>
      <c r="CA917" s="14"/>
      <c r="CB917" s="14">
        <v>0.33585506687796102</v>
      </c>
      <c r="CC917" s="14">
        <v>0.35264373102556101</v>
      </c>
    </row>
    <row r="918" spans="2:81" x14ac:dyDescent="0.3">
      <c r="B918" t="s">
        <v>440</v>
      </c>
      <c r="C918" s="14">
        <v>7.8550628309177306E-2</v>
      </c>
      <c r="D918" s="14">
        <v>9.9660560966174094E-2</v>
      </c>
      <c r="E918" s="14">
        <v>5.8091239119632702E-2</v>
      </c>
      <c r="F918" s="14"/>
      <c r="G918" s="14">
        <v>9.7365894003728498E-2</v>
      </c>
      <c r="H918" s="14">
        <v>7.36519498999674E-2</v>
      </c>
      <c r="I918" s="14">
        <v>6.7949907695285E-2</v>
      </c>
      <c r="J918" s="14">
        <v>9.5157001622452997E-2</v>
      </c>
      <c r="K918" s="14">
        <v>8.7774094055228402E-2</v>
      </c>
      <c r="L918" s="14">
        <v>5.8837824945158601E-2</v>
      </c>
      <c r="M918" s="14"/>
      <c r="N918" s="14">
        <v>6.3658183658967096E-2</v>
      </c>
      <c r="O918" s="14">
        <v>9.6755348115941803E-2</v>
      </c>
      <c r="P918" s="14">
        <v>6.9861965082846006E-2</v>
      </c>
      <c r="Q918" s="14">
        <v>8.4577682741309695E-2</v>
      </c>
      <c r="R918" s="14"/>
      <c r="S918" s="14">
        <v>8.8342591999301001E-2</v>
      </c>
      <c r="T918" s="14">
        <v>8.7898265259793204E-2</v>
      </c>
      <c r="U918" s="14">
        <v>5.8995875542265E-2</v>
      </c>
      <c r="V918" s="14">
        <v>0.10383480328973101</v>
      </c>
      <c r="W918" s="14">
        <v>0.103333829246932</v>
      </c>
      <c r="X918" s="14">
        <v>8.7467780965625894E-2</v>
      </c>
      <c r="Y918" s="14">
        <v>0.107823672054013</v>
      </c>
      <c r="Z918" s="14">
        <v>9.3612814607474601E-2</v>
      </c>
      <c r="AA918" s="14">
        <v>4.3375578264169698E-2</v>
      </c>
      <c r="AB918" s="14">
        <v>5.47492474124971E-2</v>
      </c>
      <c r="AC918" s="14">
        <v>6.9850752235786503E-2</v>
      </c>
      <c r="AD918" s="14">
        <v>0</v>
      </c>
      <c r="AE918" s="14"/>
      <c r="AF918" s="14">
        <v>7.5413003263230097E-2</v>
      </c>
      <c r="AG918" s="14">
        <v>8.2429070978253194E-2</v>
      </c>
      <c r="AH918" s="14">
        <v>5.7559090361274698E-2</v>
      </c>
      <c r="AI918" s="14">
        <v>0.14494201966867001</v>
      </c>
      <c r="AJ918" s="14">
        <v>5.6215085594728001E-2</v>
      </c>
      <c r="AK918" s="14">
        <v>1.85336491811629E-2</v>
      </c>
      <c r="AL918" s="14"/>
      <c r="AM918" s="14">
        <v>9.3173373718231894E-2</v>
      </c>
      <c r="AN918" s="14">
        <v>7.4266827641431901E-2</v>
      </c>
      <c r="AO918" s="14">
        <v>6.3992774682183895E-2</v>
      </c>
      <c r="AP918" s="14">
        <v>7.8415531857708207E-2</v>
      </c>
      <c r="AQ918" s="14">
        <v>9.7790278508903802E-2</v>
      </c>
      <c r="AR918" s="14"/>
      <c r="AS918" s="14">
        <v>8.5448220105348693E-2</v>
      </c>
      <c r="AT918" s="14">
        <v>7.2449878939138707E-2</v>
      </c>
      <c r="AU918" s="14"/>
      <c r="AV918" s="14">
        <v>6.8234746869250101E-2</v>
      </c>
      <c r="AW918" s="14">
        <v>0.115929593022395</v>
      </c>
      <c r="AX918" s="14">
        <v>0.102526340376349</v>
      </c>
      <c r="AY918" s="14"/>
      <c r="AZ918" s="14">
        <v>4.0325322306543503E-2</v>
      </c>
      <c r="BA918" s="14">
        <v>5.9319564119525402E-2</v>
      </c>
      <c r="BB918" s="14">
        <v>0.11462596804792199</v>
      </c>
      <c r="BC918" s="14"/>
      <c r="BD918" s="14">
        <v>8.7258727936635805E-2</v>
      </c>
      <c r="BE918" s="14">
        <v>7.3009944750508995E-2</v>
      </c>
      <c r="BF918" s="14"/>
      <c r="BG918" s="14">
        <v>0.12288410899470199</v>
      </c>
      <c r="BH918" s="14">
        <v>7.03186576238512E-2</v>
      </c>
      <c r="BI918" s="14"/>
      <c r="BJ918" s="14">
        <v>0.127421269009695</v>
      </c>
      <c r="BK918" s="14">
        <v>7.4128473990911603E-2</v>
      </c>
      <c r="BL918" s="14"/>
      <c r="BM918" s="14">
        <v>8.9741014511667105E-2</v>
      </c>
      <c r="BN918" s="14">
        <v>7.8424003303468506E-2</v>
      </c>
      <c r="BO918" s="14"/>
      <c r="BP918" s="14">
        <v>6.0866355816315998E-2</v>
      </c>
      <c r="BQ918" s="14">
        <v>8.3409308480234506E-2</v>
      </c>
      <c r="BR918" s="14"/>
      <c r="BS918" s="14">
        <v>0.106284075659466</v>
      </c>
      <c r="BT918" s="14">
        <v>7.5813028130960705E-2</v>
      </c>
      <c r="BU918" s="14"/>
      <c r="BV918" s="14">
        <v>9.8311039192963995E-2</v>
      </c>
      <c r="BW918" s="14">
        <v>0.109086089801086</v>
      </c>
      <c r="BX918" s="14"/>
      <c r="BY918" s="14">
        <v>6.1148060066110399E-2</v>
      </c>
      <c r="BZ918" s="14">
        <v>7.9197342985064298E-2</v>
      </c>
      <c r="CA918" s="14"/>
      <c r="CB918" s="14">
        <v>5.6697141211996399E-2</v>
      </c>
      <c r="CC918" s="14">
        <v>8.6749353131664597E-2</v>
      </c>
    </row>
    <row r="919" spans="2:81" x14ac:dyDescent="0.3">
      <c r="B919" t="s">
        <v>441</v>
      </c>
      <c r="C919" s="14">
        <v>3.4599445365213102E-2</v>
      </c>
      <c r="D919" s="14">
        <v>5.3033149467549397E-2</v>
      </c>
      <c r="E919" s="14">
        <v>1.6667637198961499E-2</v>
      </c>
      <c r="F919" s="14"/>
      <c r="G919" s="14">
        <v>4.5901400567562103E-2</v>
      </c>
      <c r="H919" s="14">
        <v>2.8184239417952402E-2</v>
      </c>
      <c r="I919" s="14">
        <v>4.7210042845321001E-2</v>
      </c>
      <c r="J919" s="14">
        <v>5.5731971935598701E-2</v>
      </c>
      <c r="K919" s="14">
        <v>1.9873518298569801E-2</v>
      </c>
      <c r="L919" s="14">
        <v>1.46538156535541E-2</v>
      </c>
      <c r="M919" s="14"/>
      <c r="N919" s="14">
        <v>2.0115044619950201E-2</v>
      </c>
      <c r="O919" s="14">
        <v>3.1978047031369902E-2</v>
      </c>
      <c r="P919" s="14">
        <v>4.1053345021296601E-2</v>
      </c>
      <c r="Q919" s="14">
        <v>4.3411080203132203E-2</v>
      </c>
      <c r="R919" s="14"/>
      <c r="S919" s="14">
        <v>1.9868203150333601E-2</v>
      </c>
      <c r="T919" s="14">
        <v>2.4618561196750901E-2</v>
      </c>
      <c r="U919" s="14">
        <v>2.58716950638644E-2</v>
      </c>
      <c r="V919" s="14">
        <v>5.2117746356547798E-2</v>
      </c>
      <c r="W919" s="14">
        <v>5.3479676459117803E-2</v>
      </c>
      <c r="X919" s="14">
        <v>8.3343236633156098E-2</v>
      </c>
      <c r="Y919" s="14">
        <v>1.1629025590427999E-2</v>
      </c>
      <c r="Z919" s="14">
        <v>4.67751779425414E-2</v>
      </c>
      <c r="AA919" s="14">
        <v>3.2838619243532E-2</v>
      </c>
      <c r="AB919" s="14">
        <v>3.2863839323551698E-2</v>
      </c>
      <c r="AC919" s="14">
        <v>0</v>
      </c>
      <c r="AD919" s="14">
        <v>4.0360420297640302E-2</v>
      </c>
      <c r="AE919" s="14"/>
      <c r="AF919" s="14">
        <v>2.4657054102502299E-2</v>
      </c>
      <c r="AG919" s="14">
        <v>1.6436680018917599E-2</v>
      </c>
      <c r="AH919" s="14">
        <v>1.0405308737344901E-2</v>
      </c>
      <c r="AI919" s="14">
        <v>9.8235029821912304E-2</v>
      </c>
      <c r="AJ919" s="14">
        <v>2.6569697556534801E-2</v>
      </c>
      <c r="AK919" s="14">
        <v>3.34255164520657E-2</v>
      </c>
      <c r="AL919" s="14"/>
      <c r="AM919" s="14">
        <v>5.4745071109048603E-2</v>
      </c>
      <c r="AN919" s="14">
        <v>3.2817895742329503E-2</v>
      </c>
      <c r="AO919" s="14">
        <v>2.9451402581441601E-2</v>
      </c>
      <c r="AP919" s="14">
        <v>2.75696718180404E-2</v>
      </c>
      <c r="AQ919" s="14">
        <v>0</v>
      </c>
      <c r="AR919" s="14"/>
      <c r="AS919" s="14">
        <v>4.7681437647465401E-2</v>
      </c>
      <c r="AT919" s="14">
        <v>2.71419492857045E-2</v>
      </c>
      <c r="AU919" s="14"/>
      <c r="AV919" s="14">
        <v>3.9327663631966901E-2</v>
      </c>
      <c r="AW919" s="14">
        <v>4.5347829179459502E-2</v>
      </c>
      <c r="AX919" s="14">
        <v>4.27762977666536E-2</v>
      </c>
      <c r="AY919" s="14"/>
      <c r="AZ919" s="14">
        <v>4.5075657765855398E-2</v>
      </c>
      <c r="BA919" s="14">
        <v>3.34585763575517E-2</v>
      </c>
      <c r="BB919" s="14">
        <v>5.1613110280321402E-2</v>
      </c>
      <c r="BC919" s="14"/>
      <c r="BD919" s="14">
        <v>3.8557921534057203E-2</v>
      </c>
      <c r="BE919" s="14">
        <v>3.2077305213757103E-2</v>
      </c>
      <c r="BF919" s="14"/>
      <c r="BG919" s="14">
        <v>1.8651048028693201E-2</v>
      </c>
      <c r="BH919" s="14">
        <v>3.78538759958542E-2</v>
      </c>
      <c r="BI919" s="14"/>
      <c r="BJ919" s="14">
        <v>1.2404034341403299E-2</v>
      </c>
      <c r="BK919" s="14">
        <v>3.7650514189649202E-2</v>
      </c>
      <c r="BL919" s="14"/>
      <c r="BM919" s="14">
        <v>4.1195218170263899E-2</v>
      </c>
      <c r="BN919" s="14">
        <v>3.3397609761279298E-2</v>
      </c>
      <c r="BO919" s="14"/>
      <c r="BP919" s="14">
        <v>4.7845825797763301E-2</v>
      </c>
      <c r="BQ919" s="14">
        <v>3.1914179656836301E-2</v>
      </c>
      <c r="BR919" s="14"/>
      <c r="BS919" s="14">
        <v>2.49414360991063E-2</v>
      </c>
      <c r="BT919" s="14">
        <v>5.6363956136955197E-2</v>
      </c>
      <c r="BU919" s="14"/>
      <c r="BV919" s="14">
        <v>1.8917442003391099E-2</v>
      </c>
      <c r="BW919" s="14">
        <v>2.7058486073246901E-2</v>
      </c>
      <c r="BX919" s="14"/>
      <c r="BY919" s="14">
        <v>0.100424461074374</v>
      </c>
      <c r="BZ919" s="14">
        <v>2.6678019007493101E-2</v>
      </c>
      <c r="CA919" s="14"/>
      <c r="CB919" s="14">
        <v>5.33770485445937E-2</v>
      </c>
      <c r="CC919" s="14">
        <v>2.5597618961976699E-2</v>
      </c>
    </row>
    <row r="920" spans="2:81" x14ac:dyDescent="0.3">
      <c r="B920" t="s">
        <v>106</v>
      </c>
      <c r="C920" s="14">
        <v>4.8129364588455001E-2</v>
      </c>
      <c r="D920" s="14">
        <v>4.1740960917401503E-2</v>
      </c>
      <c r="E920" s="14">
        <v>5.44608674497234E-2</v>
      </c>
      <c r="F920" s="14"/>
      <c r="G920" s="14">
        <v>4.3740846027940601E-2</v>
      </c>
      <c r="H920" s="14">
        <v>5.6092785277345597E-2</v>
      </c>
      <c r="I920" s="14">
        <v>4.0664019006246201E-2</v>
      </c>
      <c r="J920" s="14">
        <v>6.0321710414041503E-2</v>
      </c>
      <c r="K920" s="14">
        <v>4.4159294819020298E-2</v>
      </c>
      <c r="L920" s="14">
        <v>4.3429303870576502E-2</v>
      </c>
      <c r="M920" s="14"/>
      <c r="N920" s="14">
        <v>6.1803883161359999E-2</v>
      </c>
      <c r="O920" s="14">
        <v>4.6827889326034801E-2</v>
      </c>
      <c r="P920" s="14">
        <v>3.6182004184468597E-2</v>
      </c>
      <c r="Q920" s="14">
        <v>4.60133908498409E-2</v>
      </c>
      <c r="R920" s="14"/>
      <c r="S920" s="14">
        <v>1.8692898628581301E-2</v>
      </c>
      <c r="T920" s="14">
        <v>6.2806909256979696E-2</v>
      </c>
      <c r="U920" s="14">
        <v>3.8962777096427197E-2</v>
      </c>
      <c r="V920" s="14">
        <v>2.3113350001859601E-2</v>
      </c>
      <c r="W920" s="14">
        <v>2.8445886867310401E-2</v>
      </c>
      <c r="X920" s="14">
        <v>5.1793302984301903E-2</v>
      </c>
      <c r="Y920" s="14">
        <v>6.1512568076229901E-2</v>
      </c>
      <c r="Z920" s="14">
        <v>7.1069416156442397E-2</v>
      </c>
      <c r="AA920" s="14">
        <v>4.8338369861106498E-2</v>
      </c>
      <c r="AB920" s="14">
        <v>4.3167209753805898E-2</v>
      </c>
      <c r="AC920" s="14">
        <v>7.4496765063299997E-2</v>
      </c>
      <c r="AD920" s="14">
        <v>0.161896902225349</v>
      </c>
      <c r="AE920" s="14"/>
      <c r="AF920" s="14">
        <v>2.78458938582281E-2</v>
      </c>
      <c r="AG920" s="14">
        <v>3.4227933122335297E-2</v>
      </c>
      <c r="AH920" s="14">
        <v>1.0671988291509E-2</v>
      </c>
      <c r="AI920" s="14">
        <v>5.0408226516052299E-2</v>
      </c>
      <c r="AJ920" s="14">
        <v>3.9493583090436997E-2</v>
      </c>
      <c r="AK920" s="14">
        <v>0.13217467234642599</v>
      </c>
      <c r="AL920" s="14"/>
      <c r="AM920" s="14">
        <v>5.02173261537621E-2</v>
      </c>
      <c r="AN920" s="14">
        <v>3.7349990008770803E-2</v>
      </c>
      <c r="AO920" s="14">
        <v>5.2650554313432303E-2</v>
      </c>
      <c r="AP920" s="14">
        <v>2.85577307847357E-2</v>
      </c>
      <c r="AQ920" s="14">
        <v>4.6880124413188201E-2</v>
      </c>
      <c r="AR920" s="14"/>
      <c r="AS920" s="14">
        <v>1.24611511856942E-2</v>
      </c>
      <c r="AT920" s="14">
        <v>6.9136448919354998E-2</v>
      </c>
      <c r="AU920" s="14"/>
      <c r="AV920" s="14">
        <v>2.6479608689339899E-2</v>
      </c>
      <c r="AW920" s="14">
        <v>0</v>
      </c>
      <c r="AX920" s="14">
        <v>9.8526218827548404E-3</v>
      </c>
      <c r="AY920" s="14"/>
      <c r="AZ920" s="14">
        <v>0</v>
      </c>
      <c r="BA920" s="14">
        <v>1.8353740778338099E-2</v>
      </c>
      <c r="BB920" s="14">
        <v>2.5426667168138298E-2</v>
      </c>
      <c r="BC920" s="14"/>
      <c r="BD920" s="14">
        <v>2.34753055739483E-2</v>
      </c>
      <c r="BE920" s="14">
        <v>6.3126942282203599E-2</v>
      </c>
      <c r="BF920" s="14"/>
      <c r="BG920" s="14">
        <v>2.2386448337521101E-2</v>
      </c>
      <c r="BH920" s="14">
        <v>5.2238895511995599E-2</v>
      </c>
      <c r="BI920" s="14"/>
      <c r="BJ920" s="14">
        <v>3.24836266056069E-2</v>
      </c>
      <c r="BK920" s="14">
        <v>4.8209861366861298E-2</v>
      </c>
      <c r="BL920" s="14"/>
      <c r="BM920" s="14">
        <v>3.9140444047382497E-2</v>
      </c>
      <c r="BN920" s="14">
        <v>4.9677970545927201E-2</v>
      </c>
      <c r="BO920" s="14"/>
      <c r="BP920" s="14">
        <v>2.42561562783432E-2</v>
      </c>
      <c r="BQ920" s="14">
        <v>5.2764829030641003E-2</v>
      </c>
      <c r="BR920" s="14"/>
      <c r="BS920" s="14">
        <v>4.8378383056145698E-3</v>
      </c>
      <c r="BT920" s="14">
        <v>2.8613617987187201E-2</v>
      </c>
      <c r="BU920" s="14"/>
      <c r="BV920" s="14">
        <v>1.8603743572389201E-2</v>
      </c>
      <c r="BW920" s="14">
        <v>0</v>
      </c>
      <c r="BX920" s="14"/>
      <c r="BY920" s="14">
        <v>2.9629229920709099E-2</v>
      </c>
      <c r="BZ920" s="14">
        <v>4.7541336589427698E-2</v>
      </c>
      <c r="CA920" s="14"/>
      <c r="CB920" s="14">
        <v>2.5307558908458601E-2</v>
      </c>
      <c r="CC920" s="14">
        <v>5.8181608109427199E-2</v>
      </c>
    </row>
    <row r="921" spans="2:81" x14ac:dyDescent="0.3">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c r="AG921" s="14"/>
      <c r="AH921" s="14"/>
      <c r="AI921" s="14"/>
      <c r="AJ921" s="14"/>
      <c r="AK921" s="14"/>
      <c r="AL921" s="14"/>
      <c r="AM921" s="14"/>
      <c r="AN921" s="14"/>
      <c r="AO921" s="14"/>
      <c r="AP921" s="14"/>
      <c r="AQ921" s="14"/>
      <c r="AR921" s="14"/>
      <c r="AS921" s="14"/>
      <c r="AT921" s="14"/>
      <c r="AU921" s="14"/>
      <c r="AV921" s="14"/>
      <c r="AW921" s="14"/>
      <c r="AX921" s="14"/>
      <c r="AY921" s="14"/>
      <c r="AZ921" s="14"/>
      <c r="BA921" s="14"/>
      <c r="BB921" s="14"/>
      <c r="BC921" s="14"/>
      <c r="BD921" s="14"/>
      <c r="BE921" s="14"/>
      <c r="BF921" s="14"/>
      <c r="BG921" s="14"/>
      <c r="BH921" s="14"/>
      <c r="BI921" s="14"/>
      <c r="BJ921" s="14"/>
      <c r="BK921" s="14"/>
      <c r="BL921" s="14"/>
      <c r="BM921" s="14"/>
      <c r="BN921" s="14"/>
      <c r="BO921" s="14"/>
      <c r="BP921" s="14"/>
      <c r="BQ921" s="14"/>
      <c r="BR921" s="14"/>
      <c r="BS921" s="14"/>
      <c r="BT921" s="14"/>
      <c r="BU921" s="14"/>
      <c r="BV921" s="14"/>
      <c r="BW921" s="14"/>
      <c r="BX921" s="14"/>
      <c r="BY921" s="14"/>
      <c r="BZ921" s="14"/>
      <c r="CA921" s="14"/>
      <c r="CB921" s="14"/>
      <c r="CC921" s="14"/>
    </row>
    <row r="922" spans="2:81" x14ac:dyDescent="0.3">
      <c r="B922" s="6" t="s">
        <v>445</v>
      </c>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c r="AQ922" s="14"/>
      <c r="AR922" s="14"/>
      <c r="AS922" s="14"/>
      <c r="AT922" s="14"/>
      <c r="AU922" s="14"/>
      <c r="AV922" s="14"/>
      <c r="AW922" s="14"/>
      <c r="AX922" s="14"/>
      <c r="AY922" s="14"/>
      <c r="AZ922" s="14"/>
      <c r="BA922" s="14"/>
      <c r="BB922" s="14"/>
      <c r="BC922" s="14"/>
      <c r="BD922" s="14"/>
      <c r="BE922" s="14"/>
      <c r="BF922" s="14"/>
      <c r="BG922" s="14"/>
      <c r="BH922" s="14"/>
      <c r="BI922" s="14"/>
      <c r="BJ922" s="14"/>
      <c r="BK922" s="14"/>
      <c r="BL922" s="14"/>
      <c r="BM922" s="14"/>
      <c r="BN922" s="14"/>
      <c r="BO922" s="14"/>
      <c r="BP922" s="14"/>
      <c r="BQ922" s="14"/>
      <c r="BR922" s="14"/>
      <c r="BS922" s="14"/>
      <c r="BT922" s="14"/>
      <c r="BU922" s="14"/>
      <c r="BV922" s="14"/>
      <c r="BW922" s="14"/>
      <c r="BX922" s="14"/>
      <c r="BY922" s="14"/>
      <c r="BZ922" s="14"/>
      <c r="CA922" s="14"/>
      <c r="CB922" s="14"/>
      <c r="CC922" s="14"/>
    </row>
    <row r="923" spans="2:81" x14ac:dyDescent="0.3">
      <c r="B923" s="24" t="s">
        <v>97</v>
      </c>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c r="AQ923" s="14"/>
      <c r="AR923" s="14"/>
      <c r="AS923" s="14"/>
      <c r="AT923" s="14"/>
      <c r="AU923" s="14"/>
      <c r="AV923" s="14"/>
      <c r="AW923" s="14"/>
      <c r="AX923" s="14"/>
      <c r="AY923" s="14"/>
      <c r="AZ923" s="14"/>
      <c r="BA923" s="14"/>
      <c r="BB923" s="14"/>
      <c r="BC923" s="14"/>
      <c r="BD923" s="14"/>
      <c r="BE923" s="14"/>
      <c r="BF923" s="14"/>
      <c r="BG923" s="14"/>
      <c r="BH923" s="14"/>
      <c r="BI923" s="14"/>
      <c r="BJ923" s="14"/>
      <c r="BK923" s="14"/>
      <c r="BL923" s="14"/>
      <c r="BM923" s="14"/>
      <c r="BN923" s="14"/>
      <c r="BO923" s="14"/>
      <c r="BP923" s="14"/>
      <c r="BQ923" s="14"/>
      <c r="BR923" s="14"/>
      <c r="BS923" s="14"/>
      <c r="BT923" s="14"/>
      <c r="BU923" s="14"/>
      <c r="BV923" s="14"/>
      <c r="BW923" s="14"/>
      <c r="BX923" s="14"/>
      <c r="BY923" s="14"/>
      <c r="BZ923" s="14"/>
      <c r="CA923" s="14"/>
      <c r="CB923" s="14"/>
      <c r="CC923" s="14"/>
    </row>
    <row r="924" spans="2:81" x14ac:dyDescent="0.3">
      <c r="B924" t="s">
        <v>102</v>
      </c>
      <c r="C924" s="14">
        <v>0.25766338446788001</v>
      </c>
      <c r="D924" s="14">
        <v>0.22285795363772401</v>
      </c>
      <c r="E924" s="14">
        <v>0.29214993792503102</v>
      </c>
      <c r="F924" s="14"/>
      <c r="G924" s="14">
        <v>0.30760863025424201</v>
      </c>
      <c r="H924" s="14">
        <v>0.32837078807410403</v>
      </c>
      <c r="I924" s="14">
        <v>0.27660873178352902</v>
      </c>
      <c r="J924" s="14">
        <v>0.19779301225117801</v>
      </c>
      <c r="K924" s="14">
        <v>0.263692880616685</v>
      </c>
      <c r="L924" s="14">
        <v>0.196139866305448</v>
      </c>
      <c r="M924" s="14"/>
      <c r="N924" s="14">
        <v>0.29142996801559401</v>
      </c>
      <c r="O924" s="14">
        <v>0.23794074291946901</v>
      </c>
      <c r="P924" s="14">
        <v>0.26563267596918699</v>
      </c>
      <c r="Q924" s="14">
        <v>0.23125584405084099</v>
      </c>
      <c r="R924" s="14"/>
      <c r="S924" s="14">
        <v>0.339297244130978</v>
      </c>
      <c r="T924" s="14">
        <v>0.29924691198376402</v>
      </c>
      <c r="U924" s="14">
        <v>0.20906442355184601</v>
      </c>
      <c r="V924" s="14">
        <v>0.248892818136905</v>
      </c>
      <c r="W924" s="14">
        <v>0.165260838375065</v>
      </c>
      <c r="X924" s="14">
        <v>0.30773067224843498</v>
      </c>
      <c r="Y924" s="14">
        <v>0.21077672638724201</v>
      </c>
      <c r="Z924" s="14">
        <v>0.21293613090872601</v>
      </c>
      <c r="AA924" s="14">
        <v>0.21583399287465899</v>
      </c>
      <c r="AB924" s="14">
        <v>0.29214830349603998</v>
      </c>
      <c r="AC924" s="14">
        <v>0.257233272547916</v>
      </c>
      <c r="AD924" s="14">
        <v>0.154982186248313</v>
      </c>
      <c r="AE924" s="14"/>
      <c r="AF924" s="14">
        <v>0.342554709373182</v>
      </c>
      <c r="AG924" s="14">
        <v>0.230230312675756</v>
      </c>
      <c r="AH924" s="14">
        <v>0.33462544780091802</v>
      </c>
      <c r="AI924" s="14">
        <v>0.12803136038433599</v>
      </c>
      <c r="AJ924" s="14">
        <v>0.414966437493478</v>
      </c>
      <c r="AK924" s="14">
        <v>0.173290436884319</v>
      </c>
      <c r="AL924" s="14"/>
      <c r="AM924" s="14">
        <v>0.20743100182254301</v>
      </c>
      <c r="AN924" s="14">
        <v>0.22163505286070101</v>
      </c>
      <c r="AO924" s="14">
        <v>0.28693375606751598</v>
      </c>
      <c r="AP924" s="14">
        <v>0.336658943242719</v>
      </c>
      <c r="AQ924" s="14">
        <v>0.5934823270863</v>
      </c>
      <c r="AR924" s="14"/>
      <c r="AS924" s="14">
        <v>0.291451469612245</v>
      </c>
      <c r="AT924" s="14">
        <v>0.237837529243032</v>
      </c>
      <c r="AU924" s="14"/>
      <c r="AV924" s="14">
        <v>0.34236360213301598</v>
      </c>
      <c r="AW924" s="14">
        <v>0.26879390282163801</v>
      </c>
      <c r="AX924" s="14">
        <v>0.27559381810370898</v>
      </c>
      <c r="AY924" s="14"/>
      <c r="AZ924" s="14">
        <v>0.58744522503163599</v>
      </c>
      <c r="BA924" s="14">
        <v>0.32599610593362599</v>
      </c>
      <c r="BB924" s="14">
        <v>0.207486999527912</v>
      </c>
      <c r="BC924" s="14"/>
      <c r="BD924" s="14">
        <v>0.32662232973328598</v>
      </c>
      <c r="BE924" s="14">
        <v>0.21103027948356501</v>
      </c>
      <c r="BF924" s="14"/>
      <c r="BG924" s="14">
        <v>0.41537563472794098</v>
      </c>
      <c r="BH924" s="14">
        <v>0.22712111231786</v>
      </c>
      <c r="BI924" s="14"/>
      <c r="BJ924" s="14">
        <v>0.33383285669514301</v>
      </c>
      <c r="BK924" s="14">
        <v>0.24561051598759601</v>
      </c>
      <c r="BL924" s="14"/>
      <c r="BM924" s="14">
        <v>0.39575950766923101</v>
      </c>
      <c r="BN924" s="14">
        <v>0.24373167346817001</v>
      </c>
      <c r="BO924" s="14"/>
      <c r="BP924" s="14">
        <v>0.28154570673060197</v>
      </c>
      <c r="BQ924" s="14">
        <v>0.25538523986620598</v>
      </c>
      <c r="BR924" s="14"/>
      <c r="BS924" s="14">
        <v>0.33781769986214499</v>
      </c>
      <c r="BT924" s="14">
        <v>0.27123363783716398</v>
      </c>
      <c r="BU924" s="14"/>
      <c r="BV924" s="14">
        <v>0.33750323270676003</v>
      </c>
      <c r="BW924" s="14">
        <v>0.33792821502411202</v>
      </c>
      <c r="BX924" s="14"/>
      <c r="BY924" s="14">
        <v>0.246623993719815</v>
      </c>
      <c r="BZ924" s="14">
        <v>0.25950121199864801</v>
      </c>
      <c r="CA924" s="14"/>
      <c r="CB924" s="14">
        <v>0.271505946284397</v>
      </c>
      <c r="CC924" s="14">
        <v>0.25258333821737899</v>
      </c>
    </row>
    <row r="925" spans="2:81" x14ac:dyDescent="0.3">
      <c r="B925" t="s">
        <v>103</v>
      </c>
      <c r="C925" s="14">
        <v>0.365258924196395</v>
      </c>
      <c r="D925" s="14">
        <v>0.35158879032585499</v>
      </c>
      <c r="E925" s="14">
        <v>0.37737115080547701</v>
      </c>
      <c r="F925" s="14"/>
      <c r="G925" s="14">
        <v>0.40809515488077502</v>
      </c>
      <c r="H925" s="14">
        <v>0.33517282150942701</v>
      </c>
      <c r="I925" s="14">
        <v>0.42672466460076502</v>
      </c>
      <c r="J925" s="14">
        <v>0.36231311969312302</v>
      </c>
      <c r="K925" s="14">
        <v>0.28332830961563099</v>
      </c>
      <c r="L925" s="14">
        <v>0.36847506276341302</v>
      </c>
      <c r="M925" s="14"/>
      <c r="N925" s="14">
        <v>0.37392593868399898</v>
      </c>
      <c r="O925" s="14">
        <v>0.35524052006451201</v>
      </c>
      <c r="P925" s="14">
        <v>0.36691316999868201</v>
      </c>
      <c r="Q925" s="14">
        <v>0.36678077767279599</v>
      </c>
      <c r="R925" s="14"/>
      <c r="S925" s="14">
        <v>0.38756868912498599</v>
      </c>
      <c r="T925" s="14">
        <v>0.317960285942951</v>
      </c>
      <c r="U925" s="14">
        <v>0.38247924354833801</v>
      </c>
      <c r="V925" s="14">
        <v>0.38959695666059302</v>
      </c>
      <c r="W925" s="14">
        <v>0.43890921059570898</v>
      </c>
      <c r="X925" s="14">
        <v>0.30528257932886999</v>
      </c>
      <c r="Y925" s="14">
        <v>0.31511840317057199</v>
      </c>
      <c r="Z925" s="14">
        <v>0.319624703273717</v>
      </c>
      <c r="AA925" s="14">
        <v>0.45842666234853202</v>
      </c>
      <c r="AB925" s="14">
        <v>0.30299327541103899</v>
      </c>
      <c r="AC925" s="14">
        <v>0.30994352591972502</v>
      </c>
      <c r="AD925" s="14">
        <v>0.486555755986185</v>
      </c>
      <c r="AE925" s="14"/>
      <c r="AF925" s="14">
        <v>0.39621702199357101</v>
      </c>
      <c r="AG925" s="14">
        <v>0.35639589094478902</v>
      </c>
      <c r="AH925" s="14">
        <v>0.39646560117714602</v>
      </c>
      <c r="AI925" s="14">
        <v>0.302566162498007</v>
      </c>
      <c r="AJ925" s="14">
        <v>0.352373680738857</v>
      </c>
      <c r="AK925" s="14">
        <v>0.39037328092155099</v>
      </c>
      <c r="AL925" s="14"/>
      <c r="AM925" s="14">
        <v>0.36539766796637002</v>
      </c>
      <c r="AN925" s="14">
        <v>0.40864400768313802</v>
      </c>
      <c r="AO925" s="14">
        <v>0.329069746259461</v>
      </c>
      <c r="AP925" s="14">
        <v>0.37436662541792598</v>
      </c>
      <c r="AQ925" s="14">
        <v>0.30848267010147001</v>
      </c>
      <c r="AR925" s="14"/>
      <c r="AS925" s="14">
        <v>0.40651847396749602</v>
      </c>
      <c r="AT925" s="14">
        <v>0.33963433806281101</v>
      </c>
      <c r="AU925" s="14"/>
      <c r="AV925" s="14">
        <v>0.40731497362997998</v>
      </c>
      <c r="AW925" s="14">
        <v>0.28025799721935502</v>
      </c>
      <c r="AX925" s="14">
        <v>0.41259553274416899</v>
      </c>
      <c r="AY925" s="14"/>
      <c r="AZ925" s="14">
        <v>0.206614495768628</v>
      </c>
      <c r="BA925" s="14">
        <v>0.48302296104445502</v>
      </c>
      <c r="BB925" s="14">
        <v>0.38868862216963401</v>
      </c>
      <c r="BC925" s="14"/>
      <c r="BD925" s="14">
        <v>0.37106236626050199</v>
      </c>
      <c r="BE925" s="14">
        <v>0.36255207691432501</v>
      </c>
      <c r="BF925" s="14"/>
      <c r="BG925" s="14">
        <v>0.33135138560021798</v>
      </c>
      <c r="BH925" s="14">
        <v>0.37113932936263899</v>
      </c>
      <c r="BI925" s="14"/>
      <c r="BJ925" s="14">
        <v>0.43538395805640201</v>
      </c>
      <c r="BK925" s="14">
        <v>0.36251000249663001</v>
      </c>
      <c r="BL925" s="14"/>
      <c r="BM925" s="14">
        <v>0.35926881356164603</v>
      </c>
      <c r="BN925" s="14">
        <v>0.36167566920535799</v>
      </c>
      <c r="BO925" s="14"/>
      <c r="BP925" s="14">
        <v>0.373072317721931</v>
      </c>
      <c r="BQ925" s="14">
        <v>0.35927493011268302</v>
      </c>
      <c r="BR925" s="14"/>
      <c r="BS925" s="14">
        <v>0.39850910203561901</v>
      </c>
      <c r="BT925" s="14">
        <v>0.381429900403084</v>
      </c>
      <c r="BU925" s="14"/>
      <c r="BV925" s="14">
        <v>0.43243704799834598</v>
      </c>
      <c r="BW925" s="14">
        <v>0.38658559149065902</v>
      </c>
      <c r="BX925" s="14"/>
      <c r="BY925" s="14">
        <v>0.33168085711075401</v>
      </c>
      <c r="BZ925" s="14">
        <v>0.37062718113853999</v>
      </c>
      <c r="CA925" s="14"/>
      <c r="CB925" s="14">
        <v>0.34097531300545197</v>
      </c>
      <c r="CC925" s="14">
        <v>0.37796442689436199</v>
      </c>
    </row>
    <row r="926" spans="2:81" x14ac:dyDescent="0.3">
      <c r="B926" t="s">
        <v>440</v>
      </c>
      <c r="C926" s="14">
        <v>0.207116821486106</v>
      </c>
      <c r="D926" s="14">
        <v>0.229221275655666</v>
      </c>
      <c r="E926" s="14">
        <v>0.18593663633271101</v>
      </c>
      <c r="F926" s="14"/>
      <c r="G926" s="14">
        <v>0.16945244052878</v>
      </c>
      <c r="H926" s="14">
        <v>0.202150632749654</v>
      </c>
      <c r="I926" s="14">
        <v>0.12991216921149901</v>
      </c>
      <c r="J926" s="14">
        <v>0.19488064420981699</v>
      </c>
      <c r="K926" s="14">
        <v>0.26758906081200501</v>
      </c>
      <c r="L926" s="14">
        <v>0.268562890125633</v>
      </c>
      <c r="M926" s="14"/>
      <c r="N926" s="14">
        <v>0.187809503703742</v>
      </c>
      <c r="O926" s="14">
        <v>0.21807318340183901</v>
      </c>
      <c r="P926" s="14">
        <v>0.23173007966853101</v>
      </c>
      <c r="Q926" s="14">
        <v>0.198234321036277</v>
      </c>
      <c r="R926" s="14"/>
      <c r="S926" s="14">
        <v>0.17623379351204199</v>
      </c>
      <c r="T926" s="14">
        <v>0.20835559430534201</v>
      </c>
      <c r="U926" s="14">
        <v>0.19544290982360099</v>
      </c>
      <c r="V926" s="14">
        <v>0.21552284355613299</v>
      </c>
      <c r="W926" s="14">
        <v>0.20060357558168901</v>
      </c>
      <c r="X926" s="14">
        <v>0.175854502009302</v>
      </c>
      <c r="Y926" s="14">
        <v>0.31830830945010602</v>
      </c>
      <c r="Z926" s="14">
        <v>0.250972421997323</v>
      </c>
      <c r="AA926" s="14">
        <v>0.19187698362578701</v>
      </c>
      <c r="AB926" s="14">
        <v>0.20759752550590899</v>
      </c>
      <c r="AC926" s="14">
        <v>0.23310950822280499</v>
      </c>
      <c r="AD926" s="14">
        <v>0.115933746834029</v>
      </c>
      <c r="AE926" s="14"/>
      <c r="AF926" s="14">
        <v>0.16327946802901</v>
      </c>
      <c r="AG926" s="14">
        <v>0.217994588335085</v>
      </c>
      <c r="AH926" s="14">
        <v>0.19290566700665401</v>
      </c>
      <c r="AI926" s="14">
        <v>0.29564604851127102</v>
      </c>
      <c r="AJ926" s="14">
        <v>0.15086213349076499</v>
      </c>
      <c r="AK926" s="14">
        <v>0.211340810245948</v>
      </c>
      <c r="AL926" s="14"/>
      <c r="AM926" s="14">
        <v>0.22172074211219001</v>
      </c>
      <c r="AN926" s="14">
        <v>0.22590148029255799</v>
      </c>
      <c r="AO926" s="14">
        <v>0.21747626634114001</v>
      </c>
      <c r="AP926" s="14">
        <v>0.18542303010105801</v>
      </c>
      <c r="AQ926" s="14">
        <v>0</v>
      </c>
      <c r="AR926" s="14"/>
      <c r="AS926" s="14">
        <v>0.17579206208745601</v>
      </c>
      <c r="AT926" s="14">
        <v>0.226195856932703</v>
      </c>
      <c r="AU926" s="14"/>
      <c r="AV926" s="14">
        <v>0.102477285615204</v>
      </c>
      <c r="AW926" s="14">
        <v>0.33035671951922502</v>
      </c>
      <c r="AX926" s="14">
        <v>0.20226861805317001</v>
      </c>
      <c r="AY926" s="14"/>
      <c r="AZ926" s="14">
        <v>0.160864621433881</v>
      </c>
      <c r="BA926" s="14">
        <v>0.113649638806706</v>
      </c>
      <c r="BB926" s="14">
        <v>0.19712959997218399</v>
      </c>
      <c r="BC926" s="14"/>
      <c r="BD926" s="14">
        <v>0.162933254288045</v>
      </c>
      <c r="BE926" s="14">
        <v>0.237137326603613</v>
      </c>
      <c r="BF926" s="14"/>
      <c r="BG926" s="14">
        <v>0.16407323040506</v>
      </c>
      <c r="BH926" s="14">
        <v>0.21643061609629899</v>
      </c>
      <c r="BI926" s="14"/>
      <c r="BJ926" s="14">
        <v>0.11494260648219499</v>
      </c>
      <c r="BK926" s="14">
        <v>0.216959555146195</v>
      </c>
      <c r="BL926" s="14"/>
      <c r="BM926" s="14">
        <v>0.122636851689129</v>
      </c>
      <c r="BN926" s="14">
        <v>0.21753308276915601</v>
      </c>
      <c r="BO926" s="14"/>
      <c r="BP926" s="14">
        <v>0.172034566295377</v>
      </c>
      <c r="BQ926" s="14">
        <v>0.218935254313956</v>
      </c>
      <c r="BR926" s="14"/>
      <c r="BS926" s="14">
        <v>0.15509211106697801</v>
      </c>
      <c r="BT926" s="14">
        <v>0.193749502552203</v>
      </c>
      <c r="BU926" s="14"/>
      <c r="BV926" s="14">
        <v>9.2951801731494005E-2</v>
      </c>
      <c r="BW926" s="14">
        <v>0.17693046916984301</v>
      </c>
      <c r="BX926" s="14"/>
      <c r="BY926" s="14">
        <v>0.150460650491715</v>
      </c>
      <c r="BZ926" s="14">
        <v>0.21337990758688199</v>
      </c>
      <c r="CA926" s="14"/>
      <c r="CB926" s="14">
        <v>0.230706041270892</v>
      </c>
      <c r="CC926" s="14">
        <v>0.193555228516439</v>
      </c>
    </row>
    <row r="927" spans="2:81" x14ac:dyDescent="0.3">
      <c r="B927" t="s">
        <v>441</v>
      </c>
      <c r="C927" s="14">
        <v>0.10950541001570099</v>
      </c>
      <c r="D927" s="14">
        <v>0.14265740386627701</v>
      </c>
      <c r="E927" s="14">
        <v>7.7348089205711595E-2</v>
      </c>
      <c r="F927" s="14"/>
      <c r="G927" s="14">
        <v>5.7216808096675703E-2</v>
      </c>
      <c r="H927" s="14">
        <v>7.7857709514463594E-2</v>
      </c>
      <c r="I927" s="14">
        <v>0.120214954618274</v>
      </c>
      <c r="J927" s="14">
        <v>0.15247768719330601</v>
      </c>
      <c r="K927" s="14">
        <v>0.140492355058631</v>
      </c>
      <c r="L927" s="14">
        <v>0.105534489368033</v>
      </c>
      <c r="M927" s="14"/>
      <c r="N927" s="14">
        <v>8.6146040060454496E-2</v>
      </c>
      <c r="O927" s="14">
        <v>0.119522127756321</v>
      </c>
      <c r="P927" s="14">
        <v>9.1143368106911093E-2</v>
      </c>
      <c r="Q927" s="14">
        <v>0.137723851619135</v>
      </c>
      <c r="R927" s="14"/>
      <c r="S927" s="14">
        <v>7.1847222765249893E-2</v>
      </c>
      <c r="T927" s="14">
        <v>9.7248914903456801E-2</v>
      </c>
      <c r="U927" s="14">
        <v>0.148832010844205</v>
      </c>
      <c r="V927" s="14">
        <v>0.10077394814643199</v>
      </c>
      <c r="W927" s="14">
        <v>0.137361933734338</v>
      </c>
      <c r="X927" s="14">
        <v>0.12718538038723301</v>
      </c>
      <c r="Y927" s="14">
        <v>9.5822470092356699E-2</v>
      </c>
      <c r="Z927" s="14">
        <v>0.166976849598895</v>
      </c>
      <c r="AA927" s="14">
        <v>7.5662697291240796E-2</v>
      </c>
      <c r="AB927" s="14">
        <v>0.13482374336574801</v>
      </c>
      <c r="AC927" s="14">
        <v>0.12647777089130099</v>
      </c>
      <c r="AD927" s="14">
        <v>0.12096923515616601</v>
      </c>
      <c r="AE927" s="14"/>
      <c r="AF927" s="14">
        <v>7.0096428079303094E-2</v>
      </c>
      <c r="AG927" s="14">
        <v>0.14769235926902699</v>
      </c>
      <c r="AH927" s="14">
        <v>4.4884731512767603E-2</v>
      </c>
      <c r="AI927" s="14">
        <v>0.22917986465450901</v>
      </c>
      <c r="AJ927" s="14">
        <v>4.2304165186462801E-2</v>
      </c>
      <c r="AK927" s="14">
        <v>6.4085414433878496E-2</v>
      </c>
      <c r="AL927" s="14"/>
      <c r="AM927" s="14">
        <v>0.13921172197085999</v>
      </c>
      <c r="AN927" s="14">
        <v>0.110414782592251</v>
      </c>
      <c r="AO927" s="14">
        <v>9.5796275701482803E-2</v>
      </c>
      <c r="AP927" s="14">
        <v>8.1953235702330596E-2</v>
      </c>
      <c r="AQ927" s="14">
        <v>5.1154878399041197E-2</v>
      </c>
      <c r="AR927" s="14"/>
      <c r="AS927" s="14">
        <v>9.8641879597250903E-2</v>
      </c>
      <c r="AT927" s="14">
        <v>0.11639722220120099</v>
      </c>
      <c r="AU927" s="14"/>
      <c r="AV927" s="14">
        <v>0.11617588842576999</v>
      </c>
      <c r="AW927" s="14">
        <v>0.120591380439782</v>
      </c>
      <c r="AX927" s="14">
        <v>7.9500383694167898E-2</v>
      </c>
      <c r="AY927" s="14"/>
      <c r="AZ927" s="14">
        <v>4.5075657765855398E-2</v>
      </c>
      <c r="BA927" s="14">
        <v>7.7331294215212606E-2</v>
      </c>
      <c r="BB927" s="14">
        <v>0.16532197721994699</v>
      </c>
      <c r="BC927" s="14"/>
      <c r="BD927" s="14">
        <v>0.11043707243292999</v>
      </c>
      <c r="BE927" s="14">
        <v>0.10923110280456</v>
      </c>
      <c r="BF927" s="14"/>
      <c r="BG927" s="14">
        <v>6.0621566358304201E-2</v>
      </c>
      <c r="BH927" s="14">
        <v>0.119496753157119</v>
      </c>
      <c r="BI927" s="14"/>
      <c r="BJ927" s="14">
        <v>9.4549939901759902E-2</v>
      </c>
      <c r="BK927" s="14">
        <v>0.112994458758992</v>
      </c>
      <c r="BL927" s="14"/>
      <c r="BM927" s="14">
        <v>9.2727363299347804E-2</v>
      </c>
      <c r="BN927" s="14">
        <v>0.112651808336136</v>
      </c>
      <c r="BO927" s="14"/>
      <c r="BP927" s="14">
        <v>0.13872536993752399</v>
      </c>
      <c r="BQ927" s="14">
        <v>0.10304635939835</v>
      </c>
      <c r="BR927" s="14"/>
      <c r="BS927" s="14">
        <v>9.3216048172711105E-2</v>
      </c>
      <c r="BT927" s="14">
        <v>0.105841788087761</v>
      </c>
      <c r="BU927" s="14"/>
      <c r="BV927" s="14">
        <v>7.8022180314411896E-2</v>
      </c>
      <c r="BW927" s="14">
        <v>9.8555724315386506E-2</v>
      </c>
      <c r="BX927" s="14"/>
      <c r="BY927" s="14">
        <v>0.24228174158028001</v>
      </c>
      <c r="BZ927" s="14">
        <v>9.5067348889771794E-2</v>
      </c>
      <c r="CA927" s="14"/>
      <c r="CB927" s="14">
        <v>0.120513592851567</v>
      </c>
      <c r="CC927" s="14">
        <v>0.10172086642773</v>
      </c>
    </row>
    <row r="928" spans="2:81" x14ac:dyDescent="0.3">
      <c r="B928" t="s">
        <v>106</v>
      </c>
      <c r="C928" s="14">
        <v>6.0455459833916703E-2</v>
      </c>
      <c r="D928" s="14">
        <v>5.3674576514476803E-2</v>
      </c>
      <c r="E928" s="14">
        <v>6.7194185731069403E-2</v>
      </c>
      <c r="F928" s="14"/>
      <c r="G928" s="14">
        <v>5.7626966239527302E-2</v>
      </c>
      <c r="H928" s="14">
        <v>5.6448048152351202E-2</v>
      </c>
      <c r="I928" s="14">
        <v>4.6539479785933202E-2</v>
      </c>
      <c r="J928" s="14">
        <v>9.2535536652576203E-2</v>
      </c>
      <c r="K928" s="14">
        <v>4.4897393897048297E-2</v>
      </c>
      <c r="L928" s="14">
        <v>6.1287691437472203E-2</v>
      </c>
      <c r="M928" s="14"/>
      <c r="N928" s="14">
        <v>6.0688549536211001E-2</v>
      </c>
      <c r="O928" s="14">
        <v>6.9223425857858498E-2</v>
      </c>
      <c r="P928" s="14">
        <v>4.4580706256688599E-2</v>
      </c>
      <c r="Q928" s="14">
        <v>6.6005205620950594E-2</v>
      </c>
      <c r="R928" s="14"/>
      <c r="S928" s="14">
        <v>2.5053050466745101E-2</v>
      </c>
      <c r="T928" s="14">
        <v>7.7188292864486405E-2</v>
      </c>
      <c r="U928" s="14">
        <v>6.4181412232010404E-2</v>
      </c>
      <c r="V928" s="14">
        <v>4.52134334999372E-2</v>
      </c>
      <c r="W928" s="14">
        <v>5.7864441713199703E-2</v>
      </c>
      <c r="X928" s="14">
        <v>8.3946866026160097E-2</v>
      </c>
      <c r="Y928" s="14">
        <v>5.9974090899723401E-2</v>
      </c>
      <c r="Z928" s="14">
        <v>4.9489894221339502E-2</v>
      </c>
      <c r="AA928" s="14">
        <v>5.81996638597818E-2</v>
      </c>
      <c r="AB928" s="14">
        <v>6.2437152221265002E-2</v>
      </c>
      <c r="AC928" s="14">
        <v>7.3235922418253399E-2</v>
      </c>
      <c r="AD928" s="14">
        <v>0.121559075775306</v>
      </c>
      <c r="AE928" s="14"/>
      <c r="AF928" s="14">
        <v>2.7852372524933399E-2</v>
      </c>
      <c r="AG928" s="14">
        <v>4.7686848775342197E-2</v>
      </c>
      <c r="AH928" s="14">
        <v>3.11185525025151E-2</v>
      </c>
      <c r="AI928" s="14">
        <v>4.4576563951876702E-2</v>
      </c>
      <c r="AJ928" s="14">
        <v>3.9493583090436997E-2</v>
      </c>
      <c r="AK928" s="14">
        <v>0.16091005751430401</v>
      </c>
      <c r="AL928" s="14"/>
      <c r="AM928" s="14">
        <v>6.6238866128035701E-2</v>
      </c>
      <c r="AN928" s="14">
        <v>3.3404676571351002E-2</v>
      </c>
      <c r="AO928" s="14">
        <v>7.0723955630400806E-2</v>
      </c>
      <c r="AP928" s="14">
        <v>2.15981655359672E-2</v>
      </c>
      <c r="AQ928" s="14">
        <v>4.6880124413188201E-2</v>
      </c>
      <c r="AR928" s="14"/>
      <c r="AS928" s="14">
        <v>2.7596114735552301E-2</v>
      </c>
      <c r="AT928" s="14">
        <v>7.9935053560252906E-2</v>
      </c>
      <c r="AU928" s="14"/>
      <c r="AV928" s="14">
        <v>3.1668250196030499E-2</v>
      </c>
      <c r="AW928" s="14">
        <v>0</v>
      </c>
      <c r="AX928" s="14">
        <v>3.0041647404782899E-2</v>
      </c>
      <c r="AY928" s="14"/>
      <c r="AZ928" s="14">
        <v>0</v>
      </c>
      <c r="BA928" s="14">
        <v>0</v>
      </c>
      <c r="BB928" s="14">
        <v>4.1372801110323099E-2</v>
      </c>
      <c r="BC928" s="14"/>
      <c r="BD928" s="14">
        <v>2.89449772852368E-2</v>
      </c>
      <c r="BE928" s="14">
        <v>8.0049214193936596E-2</v>
      </c>
      <c r="BF928" s="14"/>
      <c r="BG928" s="14">
        <v>2.85781829084766E-2</v>
      </c>
      <c r="BH928" s="14">
        <v>6.5812189066081703E-2</v>
      </c>
      <c r="BI928" s="14"/>
      <c r="BJ928" s="14">
        <v>2.1290638864499899E-2</v>
      </c>
      <c r="BK928" s="14">
        <v>6.1925467610587898E-2</v>
      </c>
      <c r="BL928" s="14"/>
      <c r="BM928" s="14">
        <v>2.9607463780645701E-2</v>
      </c>
      <c r="BN928" s="14">
        <v>6.4407766221179996E-2</v>
      </c>
      <c r="BO928" s="14"/>
      <c r="BP928" s="14">
        <v>3.4622039314566901E-2</v>
      </c>
      <c r="BQ928" s="14">
        <v>6.3358216308805504E-2</v>
      </c>
      <c r="BR928" s="14"/>
      <c r="BS928" s="14">
        <v>1.5365038862547699E-2</v>
      </c>
      <c r="BT928" s="14">
        <v>4.7745171119786697E-2</v>
      </c>
      <c r="BU928" s="14"/>
      <c r="BV928" s="14">
        <v>5.9085737248987899E-2</v>
      </c>
      <c r="BW928" s="14">
        <v>0</v>
      </c>
      <c r="BX928" s="14"/>
      <c r="BY928" s="14">
        <v>2.89527570974367E-2</v>
      </c>
      <c r="BZ928" s="14">
        <v>6.1424350386158198E-2</v>
      </c>
      <c r="CA928" s="14"/>
      <c r="CB928" s="14">
        <v>3.62991065876919E-2</v>
      </c>
      <c r="CC928" s="14">
        <v>7.4176139944089794E-2</v>
      </c>
    </row>
    <row r="929" spans="2:81" x14ac:dyDescent="0.3">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c r="AD929" s="14"/>
      <c r="AE929" s="14"/>
      <c r="AF929" s="14"/>
      <c r="AG929" s="14"/>
      <c r="AH929" s="14"/>
      <c r="AI929" s="14"/>
      <c r="AJ929" s="14"/>
      <c r="AK929" s="14"/>
      <c r="AL929" s="14"/>
      <c r="AM929" s="14"/>
      <c r="AN929" s="14"/>
      <c r="AO929" s="14"/>
      <c r="AP929" s="14"/>
      <c r="AQ929" s="14"/>
      <c r="AR929" s="14"/>
      <c r="AS929" s="14"/>
      <c r="AT929" s="14"/>
      <c r="AU929" s="14"/>
      <c r="AV929" s="14"/>
      <c r="AW929" s="14"/>
      <c r="AX929" s="14"/>
      <c r="AY929" s="14"/>
      <c r="AZ929" s="14"/>
      <c r="BA929" s="14"/>
      <c r="BB929" s="14"/>
      <c r="BC929" s="14"/>
      <c r="BD929" s="14"/>
      <c r="BE929" s="14"/>
      <c r="BF929" s="14"/>
      <c r="BG929" s="14"/>
      <c r="BH929" s="14"/>
      <c r="BI929" s="14"/>
      <c r="BJ929" s="14"/>
      <c r="BK929" s="14"/>
      <c r="BL929" s="14"/>
      <c r="BM929" s="14"/>
      <c r="BN929" s="14"/>
      <c r="BO929" s="14"/>
      <c r="BP929" s="14"/>
      <c r="BQ929" s="14"/>
      <c r="BR929" s="14"/>
      <c r="BS929" s="14"/>
      <c r="BT929" s="14"/>
      <c r="BU929" s="14"/>
      <c r="BV929" s="14"/>
      <c r="BW929" s="14"/>
      <c r="BX929" s="14"/>
      <c r="BY929" s="14"/>
      <c r="BZ929" s="14"/>
      <c r="CA929" s="14"/>
      <c r="CB929" s="14"/>
      <c r="CC929" s="14"/>
    </row>
    <row r="930" spans="2:81" x14ac:dyDescent="0.3">
      <c r="B930" s="6" t="s">
        <v>446</v>
      </c>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c r="AD930" s="14"/>
      <c r="AE930" s="14"/>
      <c r="AF930" s="14"/>
      <c r="AG930" s="14"/>
      <c r="AH930" s="14"/>
      <c r="AI930" s="14"/>
      <c r="AJ930" s="14"/>
      <c r="AK930" s="14"/>
      <c r="AL930" s="14"/>
      <c r="AM930" s="14"/>
      <c r="AN930" s="14"/>
      <c r="AO930" s="14"/>
      <c r="AP930" s="14"/>
      <c r="AQ930" s="14"/>
      <c r="AR930" s="14"/>
      <c r="AS930" s="14"/>
      <c r="AT930" s="14"/>
      <c r="AU930" s="14"/>
      <c r="AV930" s="14"/>
      <c r="AW930" s="14"/>
      <c r="AX930" s="14"/>
      <c r="AY930" s="14"/>
      <c r="AZ930" s="14"/>
      <c r="BA930" s="14"/>
      <c r="BB930" s="14"/>
      <c r="BC930" s="14"/>
      <c r="BD930" s="14"/>
      <c r="BE930" s="14"/>
      <c r="BF930" s="14"/>
      <c r="BG930" s="14"/>
      <c r="BH930" s="14"/>
      <c r="BI930" s="14"/>
      <c r="BJ930" s="14"/>
      <c r="BK930" s="14"/>
      <c r="BL930" s="14"/>
      <c r="BM930" s="14"/>
      <c r="BN930" s="14"/>
      <c r="BO930" s="14"/>
      <c r="BP930" s="14"/>
      <c r="BQ930" s="14"/>
      <c r="BR930" s="14"/>
      <c r="BS930" s="14"/>
      <c r="BT930" s="14"/>
      <c r="BU930" s="14"/>
      <c r="BV930" s="14"/>
      <c r="BW930" s="14"/>
      <c r="BX930" s="14"/>
      <c r="BY930" s="14"/>
      <c r="BZ930" s="14"/>
      <c r="CA930" s="14"/>
      <c r="CB930" s="14"/>
      <c r="CC930" s="14"/>
    </row>
    <row r="931" spans="2:81" x14ac:dyDescent="0.3">
      <c r="B931" s="24" t="s">
        <v>97</v>
      </c>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c r="AQ931" s="14"/>
      <c r="AR931" s="14"/>
      <c r="AS931" s="14"/>
      <c r="AT931" s="14"/>
      <c r="AU931" s="14"/>
      <c r="AV931" s="14"/>
      <c r="AW931" s="14"/>
      <c r="AX931" s="14"/>
      <c r="AY931" s="14"/>
      <c r="AZ931" s="14"/>
      <c r="BA931" s="14"/>
      <c r="BB931" s="14"/>
      <c r="BC931" s="14"/>
      <c r="BD931" s="14"/>
      <c r="BE931" s="14"/>
      <c r="BF931" s="14"/>
      <c r="BG931" s="14"/>
      <c r="BH931" s="14"/>
      <c r="BI931" s="14"/>
      <c r="BJ931" s="14"/>
      <c r="BK931" s="14"/>
      <c r="BL931" s="14"/>
      <c r="BM931" s="14"/>
      <c r="BN931" s="14"/>
      <c r="BO931" s="14"/>
      <c r="BP931" s="14"/>
      <c r="BQ931" s="14"/>
      <c r="BR931" s="14"/>
      <c r="BS931" s="14"/>
      <c r="BT931" s="14"/>
      <c r="BU931" s="14"/>
      <c r="BV931" s="14"/>
      <c r="BW931" s="14"/>
      <c r="BX931" s="14"/>
      <c r="BY931" s="14"/>
      <c r="BZ931" s="14"/>
      <c r="CA931" s="14"/>
      <c r="CB931" s="14"/>
      <c r="CC931" s="14"/>
    </row>
    <row r="932" spans="2:81" x14ac:dyDescent="0.3">
      <c r="B932" t="s">
        <v>102</v>
      </c>
      <c r="C932" s="14">
        <v>0.229647171447698</v>
      </c>
      <c r="D932" s="14">
        <v>0.22993225515014101</v>
      </c>
      <c r="E932" s="14">
        <v>0.22981586529397399</v>
      </c>
      <c r="F932" s="14"/>
      <c r="G932" s="14">
        <v>0.213981773348315</v>
      </c>
      <c r="H932" s="14">
        <v>0.26190801351728099</v>
      </c>
      <c r="I932" s="14">
        <v>0.234619953492022</v>
      </c>
      <c r="J932" s="14">
        <v>0.174908811846375</v>
      </c>
      <c r="K932" s="14">
        <v>0.23453934616340899</v>
      </c>
      <c r="L932" s="14">
        <v>0.25120581604236702</v>
      </c>
      <c r="M932" s="14"/>
      <c r="N932" s="14">
        <v>0.295452799376895</v>
      </c>
      <c r="O932" s="14">
        <v>0.18036924266204099</v>
      </c>
      <c r="P932" s="14">
        <v>0.23640448100155101</v>
      </c>
      <c r="Q932" s="14">
        <v>0.203896272296196</v>
      </c>
      <c r="R932" s="14"/>
      <c r="S932" s="14">
        <v>0.19064385683056301</v>
      </c>
      <c r="T932" s="14">
        <v>0.22145620395365001</v>
      </c>
      <c r="U932" s="14">
        <v>0.27243812121112299</v>
      </c>
      <c r="V932" s="14">
        <v>0.163300223237314</v>
      </c>
      <c r="W932" s="14">
        <v>0.27190091482467099</v>
      </c>
      <c r="X932" s="14">
        <v>0.31862751801773098</v>
      </c>
      <c r="Y932" s="14">
        <v>0.15887791696195899</v>
      </c>
      <c r="Z932" s="14">
        <v>0.21770218713094899</v>
      </c>
      <c r="AA932" s="14">
        <v>0.216797930004337</v>
      </c>
      <c r="AB932" s="14">
        <v>0.25716503857662898</v>
      </c>
      <c r="AC932" s="14">
        <v>0.31225165948681399</v>
      </c>
      <c r="AD932" s="14">
        <v>0.19764336481997399</v>
      </c>
      <c r="AE932" s="14"/>
      <c r="AF932" s="14">
        <v>0.26969878371693101</v>
      </c>
      <c r="AG932" s="14">
        <v>0.276921954553357</v>
      </c>
      <c r="AH932" s="14">
        <v>0.23620478312339199</v>
      </c>
      <c r="AI932" s="14">
        <v>0.176071845517704</v>
      </c>
      <c r="AJ932" s="14">
        <v>0.170626683235023</v>
      </c>
      <c r="AK932" s="14">
        <v>0.14858105989897399</v>
      </c>
      <c r="AL932" s="14"/>
      <c r="AM932" s="14">
        <v>0.21099009792833101</v>
      </c>
      <c r="AN932" s="14">
        <v>0.216792107197044</v>
      </c>
      <c r="AO932" s="14">
        <v>0.22532490676492301</v>
      </c>
      <c r="AP932" s="14">
        <v>0.288755012841661</v>
      </c>
      <c r="AQ932" s="14">
        <v>0.36511887244174301</v>
      </c>
      <c r="AR932" s="14"/>
      <c r="AS932" s="14">
        <v>0.25982237736943198</v>
      </c>
      <c r="AT932" s="14">
        <v>0.21008468866108301</v>
      </c>
      <c r="AU932" s="14"/>
      <c r="AV932" s="14">
        <v>0.285252899399216</v>
      </c>
      <c r="AW932" s="14">
        <v>0.34939588189856802</v>
      </c>
      <c r="AX932" s="14">
        <v>0.21723920773525199</v>
      </c>
      <c r="AY932" s="14"/>
      <c r="AZ932" s="14">
        <v>0.43068538236007597</v>
      </c>
      <c r="BA932" s="14">
        <v>0.384504224661255</v>
      </c>
      <c r="BB932" s="14">
        <v>0.201110848667928</v>
      </c>
      <c r="BC932" s="14"/>
      <c r="BD932" s="14">
        <v>0.241588732368264</v>
      </c>
      <c r="BE932" s="14">
        <v>0.22089206151583801</v>
      </c>
      <c r="BF932" s="14"/>
      <c r="BG932" s="14">
        <v>0.27986230265113299</v>
      </c>
      <c r="BH932" s="14">
        <v>0.21987143178298801</v>
      </c>
      <c r="BI932" s="14"/>
      <c r="BJ932" s="14">
        <v>0.25761033329837502</v>
      </c>
      <c r="BK932" s="14">
        <v>0.220784747545235</v>
      </c>
      <c r="BL932" s="14"/>
      <c r="BM932" s="14">
        <v>0.24929757845401701</v>
      </c>
      <c r="BN932" s="14">
        <v>0.22765173825776699</v>
      </c>
      <c r="BO932" s="14"/>
      <c r="BP932" s="14">
        <v>0.21977552335322401</v>
      </c>
      <c r="BQ932" s="14">
        <v>0.234237009573219</v>
      </c>
      <c r="BR932" s="14"/>
      <c r="BS932" s="14">
        <v>0.319231651843572</v>
      </c>
      <c r="BT932" s="14">
        <v>0.21813876507640401</v>
      </c>
      <c r="BU932" s="14"/>
      <c r="BV932" s="14">
        <v>0.34592794352143602</v>
      </c>
      <c r="BW932" s="14">
        <v>0.30984960685676299</v>
      </c>
      <c r="BX932" s="14"/>
      <c r="BY932" s="14">
        <v>0.291783257676967</v>
      </c>
      <c r="BZ932" s="14">
        <v>0.22404510303282499</v>
      </c>
      <c r="CA932" s="14"/>
      <c r="CB932" s="14">
        <v>0.24672615942583401</v>
      </c>
      <c r="CC932" s="14">
        <v>0.22232274091542201</v>
      </c>
    </row>
    <row r="933" spans="2:81" x14ac:dyDescent="0.3">
      <c r="B933" t="s">
        <v>103</v>
      </c>
      <c r="C933" s="14">
        <v>0.40578886237876799</v>
      </c>
      <c r="D933" s="14">
        <v>0.39157813290844401</v>
      </c>
      <c r="E933" s="14">
        <v>0.41850784121221402</v>
      </c>
      <c r="F933" s="14"/>
      <c r="G933" s="14">
        <v>0.426809500247952</v>
      </c>
      <c r="H933" s="14">
        <v>0.42850406159249099</v>
      </c>
      <c r="I933" s="14">
        <v>0.42138882545044598</v>
      </c>
      <c r="J933" s="14">
        <v>0.409483931470838</v>
      </c>
      <c r="K933" s="14">
        <v>0.386438700112475</v>
      </c>
      <c r="L933" s="14">
        <v>0.37058700171244302</v>
      </c>
      <c r="M933" s="14"/>
      <c r="N933" s="14">
        <v>0.38944040127435398</v>
      </c>
      <c r="O933" s="14">
        <v>0.42747994354054902</v>
      </c>
      <c r="P933" s="14">
        <v>0.41877725458897502</v>
      </c>
      <c r="Q933" s="14">
        <v>0.39207377784076097</v>
      </c>
      <c r="R933" s="14"/>
      <c r="S933" s="14">
        <v>0.47532570950590802</v>
      </c>
      <c r="T933" s="14">
        <v>0.42054354573052499</v>
      </c>
      <c r="U933" s="14">
        <v>0.36701540881120198</v>
      </c>
      <c r="V933" s="14">
        <v>0.43602772192494998</v>
      </c>
      <c r="W933" s="14">
        <v>0.35955967408821399</v>
      </c>
      <c r="X933" s="14">
        <v>0.37626683385446003</v>
      </c>
      <c r="Y933" s="14">
        <v>0.41329526772094899</v>
      </c>
      <c r="Z933" s="14">
        <v>0.36006740287625999</v>
      </c>
      <c r="AA933" s="14">
        <v>0.45610302822534998</v>
      </c>
      <c r="AB933" s="14">
        <v>0.387649538336023</v>
      </c>
      <c r="AC933" s="14">
        <v>0.27177397162851502</v>
      </c>
      <c r="AD933" s="14">
        <v>0.35981997624443202</v>
      </c>
      <c r="AE933" s="14"/>
      <c r="AF933" s="14">
        <v>0.42446321591619302</v>
      </c>
      <c r="AG933" s="14">
        <v>0.37968217903880702</v>
      </c>
      <c r="AH933" s="14">
        <v>0.41744943104946097</v>
      </c>
      <c r="AI933" s="14">
        <v>0.417661177942032</v>
      </c>
      <c r="AJ933" s="14">
        <v>0.50989462387020801</v>
      </c>
      <c r="AK933" s="14">
        <v>0.32379974334702999</v>
      </c>
      <c r="AL933" s="14"/>
      <c r="AM933" s="14">
        <v>0.40055328414785402</v>
      </c>
      <c r="AN933" s="14">
        <v>0.39821878566767699</v>
      </c>
      <c r="AO933" s="14">
        <v>0.40318512126491801</v>
      </c>
      <c r="AP933" s="14">
        <v>0.436434214922027</v>
      </c>
      <c r="AQ933" s="14">
        <v>0.31741676737029001</v>
      </c>
      <c r="AR933" s="14"/>
      <c r="AS933" s="14">
        <v>0.408783395991001</v>
      </c>
      <c r="AT933" s="14">
        <v>0.40274198266842898</v>
      </c>
      <c r="AU933" s="14"/>
      <c r="AV933" s="14">
        <v>0.43465097663659602</v>
      </c>
      <c r="AW933" s="14">
        <v>0.37952615304756798</v>
      </c>
      <c r="AX933" s="14">
        <v>0.38453925404120098</v>
      </c>
      <c r="AY933" s="14"/>
      <c r="AZ933" s="14">
        <v>0.36704505673902799</v>
      </c>
      <c r="BA933" s="14">
        <v>0.41681185734924098</v>
      </c>
      <c r="BB933" s="14">
        <v>0.45665383018204703</v>
      </c>
      <c r="BC933" s="14"/>
      <c r="BD933" s="14">
        <v>0.4154500910676</v>
      </c>
      <c r="BE933" s="14">
        <v>0.39903655220355999</v>
      </c>
      <c r="BF933" s="14"/>
      <c r="BG933" s="14">
        <v>0.41569180006442202</v>
      </c>
      <c r="BH933" s="14">
        <v>0.40220517385446097</v>
      </c>
      <c r="BI933" s="14"/>
      <c r="BJ933" s="14">
        <v>0.38964439712089</v>
      </c>
      <c r="BK933" s="14">
        <v>0.40631228852018603</v>
      </c>
      <c r="BL933" s="14"/>
      <c r="BM933" s="14">
        <v>0.449620612769906</v>
      </c>
      <c r="BN933" s="14">
        <v>0.40085609993174998</v>
      </c>
      <c r="BO933" s="14"/>
      <c r="BP933" s="14">
        <v>0.40981895391358802</v>
      </c>
      <c r="BQ933" s="14">
        <v>0.39930224891583899</v>
      </c>
      <c r="BR933" s="14"/>
      <c r="BS933" s="14">
        <v>0.39461061815149601</v>
      </c>
      <c r="BT933" s="14">
        <v>0.41179935182052901</v>
      </c>
      <c r="BU933" s="14"/>
      <c r="BV933" s="14">
        <v>0.43512597408021197</v>
      </c>
      <c r="BW933" s="14">
        <v>0.38037205286435599</v>
      </c>
      <c r="BX933" s="14"/>
      <c r="BY933" s="14">
        <v>0.34220779751743202</v>
      </c>
      <c r="BZ933" s="14">
        <v>0.413023976363525</v>
      </c>
      <c r="CA933" s="14"/>
      <c r="CB933" s="14">
        <v>0.39506511212643403</v>
      </c>
      <c r="CC933" s="14">
        <v>0.40973663817280898</v>
      </c>
    </row>
    <row r="934" spans="2:81" x14ac:dyDescent="0.3">
      <c r="B934" t="s">
        <v>440</v>
      </c>
      <c r="C934" s="14">
        <v>0.18133816869168101</v>
      </c>
      <c r="D934" s="14">
        <v>0.19404523186890499</v>
      </c>
      <c r="E934" s="14">
        <v>0.169283664641698</v>
      </c>
      <c r="F934" s="14"/>
      <c r="G934" s="14">
        <v>0.179430162818393</v>
      </c>
      <c r="H934" s="14">
        <v>0.166898590887643</v>
      </c>
      <c r="I934" s="14">
        <v>0.12464193715906099</v>
      </c>
      <c r="J934" s="14">
        <v>0.23503833985922601</v>
      </c>
      <c r="K934" s="14">
        <v>0.18426643846731</v>
      </c>
      <c r="L934" s="14">
        <v>0.19484648131896501</v>
      </c>
      <c r="M934" s="14"/>
      <c r="N934" s="14">
        <v>0.15957955313213301</v>
      </c>
      <c r="O934" s="14">
        <v>0.183560961222097</v>
      </c>
      <c r="P934" s="14">
        <v>0.197131817646789</v>
      </c>
      <c r="Q934" s="14">
        <v>0.187580433464765</v>
      </c>
      <c r="R934" s="14"/>
      <c r="S934" s="14">
        <v>0.168499165542465</v>
      </c>
      <c r="T934" s="14">
        <v>0.15156822999946501</v>
      </c>
      <c r="U934" s="14">
        <v>0.21304409166965199</v>
      </c>
      <c r="V934" s="14">
        <v>0.24448158479618101</v>
      </c>
      <c r="W934" s="14">
        <v>0.12664175539843001</v>
      </c>
      <c r="X934" s="14">
        <v>0.154935306653952</v>
      </c>
      <c r="Y934" s="14">
        <v>0.207475618919434</v>
      </c>
      <c r="Z934" s="14">
        <v>0.18447389947593601</v>
      </c>
      <c r="AA934" s="14">
        <v>0.15256677519137199</v>
      </c>
      <c r="AB934" s="14">
        <v>0.15607286615160901</v>
      </c>
      <c r="AC934" s="14">
        <v>0.30734258649718799</v>
      </c>
      <c r="AD934" s="14">
        <v>0.202266290769089</v>
      </c>
      <c r="AE934" s="14"/>
      <c r="AF934" s="14">
        <v>0.176870750740385</v>
      </c>
      <c r="AG934" s="14">
        <v>0.202453468839281</v>
      </c>
      <c r="AH934" s="14">
        <v>0.14140203961308501</v>
      </c>
      <c r="AI934" s="14">
        <v>0.178341218885185</v>
      </c>
      <c r="AJ934" s="14">
        <v>0.213888605130964</v>
      </c>
      <c r="AK934" s="14">
        <v>0.194323927973966</v>
      </c>
      <c r="AL934" s="14"/>
      <c r="AM934" s="14">
        <v>0.21046601219074801</v>
      </c>
      <c r="AN934" s="14">
        <v>0.19291820326270301</v>
      </c>
      <c r="AO934" s="14">
        <v>0.15973170355341801</v>
      </c>
      <c r="AP934" s="14">
        <v>0.137959760355716</v>
      </c>
      <c r="AQ934" s="14">
        <v>0.16974734909349301</v>
      </c>
      <c r="AR934" s="14"/>
      <c r="AS934" s="14">
        <v>0.17939548992483501</v>
      </c>
      <c r="AT934" s="14">
        <v>0.18214438967653199</v>
      </c>
      <c r="AU934" s="14"/>
      <c r="AV934" s="14">
        <v>0.14018226821244301</v>
      </c>
      <c r="AW934" s="14">
        <v>6.7510141081753794E-2</v>
      </c>
      <c r="AX934" s="14">
        <v>0.24644828407502101</v>
      </c>
      <c r="AY934" s="14"/>
      <c r="AZ934" s="14">
        <v>9.7018765595532602E-2</v>
      </c>
      <c r="BA934" s="14">
        <v>7.1000039346031593E-2</v>
      </c>
      <c r="BB934" s="14">
        <v>0.160383897607943</v>
      </c>
      <c r="BC934" s="14"/>
      <c r="BD934" s="14">
        <v>0.17715625552622999</v>
      </c>
      <c r="BE934" s="14">
        <v>0.18468904865150701</v>
      </c>
      <c r="BF934" s="14"/>
      <c r="BG934" s="14">
        <v>0.16631065436466499</v>
      </c>
      <c r="BH934" s="14">
        <v>0.185098202570917</v>
      </c>
      <c r="BI934" s="14"/>
      <c r="BJ934" s="14">
        <v>0.184487641760962</v>
      </c>
      <c r="BK934" s="14">
        <v>0.183190393027125</v>
      </c>
      <c r="BL934" s="14"/>
      <c r="BM934" s="14">
        <v>0.158058277564633</v>
      </c>
      <c r="BN934" s="14">
        <v>0.18608627389024199</v>
      </c>
      <c r="BO934" s="14"/>
      <c r="BP934" s="14">
        <v>0.180853639707616</v>
      </c>
      <c r="BQ934" s="14">
        <v>0.18504513581971099</v>
      </c>
      <c r="BR934" s="14"/>
      <c r="BS934" s="14">
        <v>0.15645162639144</v>
      </c>
      <c r="BT934" s="14">
        <v>0.199171744731165</v>
      </c>
      <c r="BU934" s="14"/>
      <c r="BV934" s="14">
        <v>0.112435866546089</v>
      </c>
      <c r="BW934" s="14">
        <v>0.171920360550503</v>
      </c>
      <c r="BX934" s="14"/>
      <c r="BY934" s="14">
        <v>0.16737498836214099</v>
      </c>
      <c r="BZ934" s="14">
        <v>0.18267104413211699</v>
      </c>
      <c r="CA934" s="14"/>
      <c r="CB934" s="14">
        <v>0.191271523161924</v>
      </c>
      <c r="CC934" s="14">
        <v>0.177035088938407</v>
      </c>
    </row>
    <row r="935" spans="2:81" x14ac:dyDescent="0.3">
      <c r="B935" t="s">
        <v>441</v>
      </c>
      <c r="C935" s="14">
        <v>7.4444885910953107E-2</v>
      </c>
      <c r="D935" s="14">
        <v>0.10152855202695101</v>
      </c>
      <c r="E935" s="14">
        <v>4.8144590358048397E-2</v>
      </c>
      <c r="F935" s="14"/>
      <c r="G935" s="14">
        <v>0.11267027229768301</v>
      </c>
      <c r="H935" s="14">
        <v>6.4499454420635802E-2</v>
      </c>
      <c r="I935" s="14">
        <v>8.1455595696157401E-2</v>
      </c>
      <c r="J935" s="14">
        <v>7.1762697602030204E-2</v>
      </c>
      <c r="K935" s="14">
        <v>4.5509443243070498E-2</v>
      </c>
      <c r="L935" s="14">
        <v>7.2905197226343296E-2</v>
      </c>
      <c r="M935" s="14"/>
      <c r="N935" s="14">
        <v>5.1761676079387801E-2</v>
      </c>
      <c r="O935" s="14">
        <v>6.4667106422173895E-2</v>
      </c>
      <c r="P935" s="14">
        <v>7.1843302829446898E-2</v>
      </c>
      <c r="Q935" s="14">
        <v>0.108059442141795</v>
      </c>
      <c r="R935" s="14"/>
      <c r="S935" s="14">
        <v>6.3676708507248395E-2</v>
      </c>
      <c r="T935" s="14">
        <v>7.3538112799888505E-2</v>
      </c>
      <c r="U935" s="14">
        <v>6.05646911503398E-2</v>
      </c>
      <c r="V935" s="14">
        <v>8.8105809223403594E-2</v>
      </c>
      <c r="W935" s="14">
        <v>0.12900059245432299</v>
      </c>
      <c r="X935" s="14">
        <v>8.7690998009835694E-2</v>
      </c>
      <c r="Y935" s="14">
        <v>3.6114815175740403E-2</v>
      </c>
      <c r="Z935" s="14">
        <v>0.121578621885188</v>
      </c>
      <c r="AA935" s="14">
        <v>5.7840055673886198E-2</v>
      </c>
      <c r="AB935" s="14">
        <v>0.101659313444168</v>
      </c>
      <c r="AC935" s="14">
        <v>3.5395859969229698E-2</v>
      </c>
      <c r="AD935" s="14">
        <v>4.0360420297640302E-2</v>
      </c>
      <c r="AE935" s="14"/>
      <c r="AF935" s="14">
        <v>6.6591362560611406E-2</v>
      </c>
      <c r="AG935" s="14">
        <v>6.9910234392297793E-2</v>
      </c>
      <c r="AH935" s="14">
        <v>8.18717268743962E-2</v>
      </c>
      <c r="AI935" s="14">
        <v>0.15273308214468401</v>
      </c>
      <c r="AJ935" s="14">
        <v>0</v>
      </c>
      <c r="AK935" s="14">
        <v>3.3438679967843901E-2</v>
      </c>
      <c r="AL935" s="14"/>
      <c r="AM935" s="14">
        <v>8.5406469232853194E-2</v>
      </c>
      <c r="AN935" s="14">
        <v>6.0590164110518499E-2</v>
      </c>
      <c r="AO935" s="14">
        <v>9.3544133958952197E-2</v>
      </c>
      <c r="AP935" s="14">
        <v>6.6908042564889303E-2</v>
      </c>
      <c r="AQ935" s="14">
        <v>5.1154878399041197E-2</v>
      </c>
      <c r="AR935" s="14"/>
      <c r="AS935" s="14">
        <v>9.5164654982676899E-2</v>
      </c>
      <c r="AT935" s="14">
        <v>6.2929171123038502E-2</v>
      </c>
      <c r="AU935" s="14"/>
      <c r="AV935" s="14">
        <v>9.3077719376901902E-2</v>
      </c>
      <c r="AW935" s="14">
        <v>0.13825525289729099</v>
      </c>
      <c r="AX935" s="14">
        <v>7.3802904307360306E-2</v>
      </c>
      <c r="AY935" s="14"/>
      <c r="AZ935" s="14">
        <v>0.10525079530536301</v>
      </c>
      <c r="BA935" s="14">
        <v>9.1130966711409495E-2</v>
      </c>
      <c r="BB935" s="14">
        <v>9.9430175110241006E-2</v>
      </c>
      <c r="BC935" s="14"/>
      <c r="BD935" s="14">
        <v>8.4917836075781294E-2</v>
      </c>
      <c r="BE935" s="14">
        <v>6.7718202685686998E-2</v>
      </c>
      <c r="BF935" s="14"/>
      <c r="BG935" s="14">
        <v>9.2813572914873702E-2</v>
      </c>
      <c r="BH935" s="14">
        <v>7.1229498117624995E-2</v>
      </c>
      <c r="BI935" s="14"/>
      <c r="BJ935" s="14">
        <v>0.111672871819282</v>
      </c>
      <c r="BK935" s="14">
        <v>7.2997156099367605E-2</v>
      </c>
      <c r="BL935" s="14"/>
      <c r="BM935" s="14">
        <v>7.4465206025486994E-2</v>
      </c>
      <c r="BN935" s="14">
        <v>7.5411214818241507E-2</v>
      </c>
      <c r="BO935" s="14"/>
      <c r="BP935" s="14">
        <v>8.3566941636124201E-2</v>
      </c>
      <c r="BQ935" s="14">
        <v>7.3596042373445997E-2</v>
      </c>
      <c r="BR935" s="14"/>
      <c r="BS935" s="14">
        <v>0.105693225119635</v>
      </c>
      <c r="BT935" s="14">
        <v>7.6548032365560001E-2</v>
      </c>
      <c r="BU935" s="14"/>
      <c r="BV935" s="14">
        <v>7.2425055653068504E-2</v>
      </c>
      <c r="BW935" s="14">
        <v>0.11738486627828</v>
      </c>
      <c r="BX935" s="14"/>
      <c r="BY935" s="14">
        <v>0.12971254507662899</v>
      </c>
      <c r="BZ935" s="14">
        <v>6.8084084576590903E-2</v>
      </c>
      <c r="CA935" s="14"/>
      <c r="CB935" s="14">
        <v>7.7558204283466603E-2</v>
      </c>
      <c r="CC935" s="14">
        <v>7.2726494467238806E-2</v>
      </c>
    </row>
    <row r="936" spans="2:81" x14ac:dyDescent="0.3">
      <c r="B936" t="s">
        <v>106</v>
      </c>
      <c r="C936" s="14">
        <v>0.1087809115709</v>
      </c>
      <c r="D936" s="14">
        <v>8.2915828045559095E-2</v>
      </c>
      <c r="E936" s="14">
        <v>0.134248038494065</v>
      </c>
      <c r="F936" s="14"/>
      <c r="G936" s="14">
        <v>6.7108291287656205E-2</v>
      </c>
      <c r="H936" s="14">
        <v>7.8189879581948799E-2</v>
      </c>
      <c r="I936" s="14">
        <v>0.13789368820231401</v>
      </c>
      <c r="J936" s="14">
        <v>0.108806219221531</v>
      </c>
      <c r="K936" s="14">
        <v>0.14924607201373499</v>
      </c>
      <c r="L936" s="14">
        <v>0.110455503699883</v>
      </c>
      <c r="M936" s="14"/>
      <c r="N936" s="14">
        <v>0.10376557013723001</v>
      </c>
      <c r="O936" s="14">
        <v>0.14392274615313899</v>
      </c>
      <c r="P936" s="14">
        <v>7.5843143933238794E-2</v>
      </c>
      <c r="Q936" s="14">
        <v>0.108390074256483</v>
      </c>
      <c r="R936" s="14"/>
      <c r="S936" s="14">
        <v>0.101854559613816</v>
      </c>
      <c r="T936" s="14">
        <v>0.13289390751647201</v>
      </c>
      <c r="U936" s="14">
        <v>8.6937687157683796E-2</v>
      </c>
      <c r="V936" s="14">
        <v>6.8084660818151593E-2</v>
      </c>
      <c r="W936" s="14">
        <v>0.11289706323436199</v>
      </c>
      <c r="X936" s="14">
        <v>6.2479343464020599E-2</v>
      </c>
      <c r="Y936" s="14">
        <v>0.18423638122191799</v>
      </c>
      <c r="Z936" s="14">
        <v>0.116177888631666</v>
      </c>
      <c r="AA936" s="14">
        <v>0.11669221090505499</v>
      </c>
      <c r="AB936" s="14">
        <v>9.7453243491570599E-2</v>
      </c>
      <c r="AC936" s="14">
        <v>7.3235922418253399E-2</v>
      </c>
      <c r="AD936" s="14">
        <v>0.19990994786886401</v>
      </c>
      <c r="AE936" s="14"/>
      <c r="AF936" s="14">
        <v>6.23758870658793E-2</v>
      </c>
      <c r="AG936" s="14">
        <v>7.1032163176256699E-2</v>
      </c>
      <c r="AH936" s="14">
        <v>0.123072019339665</v>
      </c>
      <c r="AI936" s="14">
        <v>7.5192675510395005E-2</v>
      </c>
      <c r="AJ936" s="14">
        <v>0.105590087763805</v>
      </c>
      <c r="AK936" s="14">
        <v>0.29985658881218602</v>
      </c>
      <c r="AL936" s="14"/>
      <c r="AM936" s="14">
        <v>9.2584136500213701E-2</v>
      </c>
      <c r="AN936" s="14">
        <v>0.13148073976205801</v>
      </c>
      <c r="AO936" s="14">
        <v>0.118214134457789</v>
      </c>
      <c r="AP936" s="14">
        <v>6.9942969315706205E-2</v>
      </c>
      <c r="AQ936" s="14">
        <v>9.6562132695432706E-2</v>
      </c>
      <c r="AR936" s="14"/>
      <c r="AS936" s="14">
        <v>5.68340817320548E-2</v>
      </c>
      <c r="AT936" s="14">
        <v>0.14209976787091799</v>
      </c>
      <c r="AU936" s="14"/>
      <c r="AV936" s="14">
        <v>4.6836136374842997E-2</v>
      </c>
      <c r="AW936" s="14">
        <v>6.5312571074818804E-2</v>
      </c>
      <c r="AX936" s="14">
        <v>7.7970349841166298E-2</v>
      </c>
      <c r="AY936" s="14"/>
      <c r="AZ936" s="14">
        <v>0</v>
      </c>
      <c r="BA936" s="14">
        <v>3.6552911932062802E-2</v>
      </c>
      <c r="BB936" s="14">
        <v>8.2421248431840802E-2</v>
      </c>
      <c r="BC936" s="14"/>
      <c r="BD936" s="14">
        <v>8.0887084962124198E-2</v>
      </c>
      <c r="BE936" s="14">
        <v>0.127664134943407</v>
      </c>
      <c r="BF936" s="14"/>
      <c r="BG936" s="14">
        <v>4.5321670004906597E-2</v>
      </c>
      <c r="BH936" s="14">
        <v>0.12159569367400901</v>
      </c>
      <c r="BI936" s="14"/>
      <c r="BJ936" s="14">
        <v>5.6584756000490399E-2</v>
      </c>
      <c r="BK936" s="14">
        <v>0.116715414808087</v>
      </c>
      <c r="BL936" s="14"/>
      <c r="BM936" s="14">
        <v>6.85583251859576E-2</v>
      </c>
      <c r="BN936" s="14">
        <v>0.10999467310200001</v>
      </c>
      <c r="BO936" s="14"/>
      <c r="BP936" s="14">
        <v>0.105984941389448</v>
      </c>
      <c r="BQ936" s="14">
        <v>0.107819563317785</v>
      </c>
      <c r="BR936" s="14"/>
      <c r="BS936" s="14">
        <v>2.4012878493857599E-2</v>
      </c>
      <c r="BT936" s="14">
        <v>9.4342106006343102E-2</v>
      </c>
      <c r="BU936" s="14"/>
      <c r="BV936" s="14">
        <v>3.4085160199194997E-2</v>
      </c>
      <c r="BW936" s="14">
        <v>2.0473113450099001E-2</v>
      </c>
      <c r="BX936" s="14"/>
      <c r="BY936" s="14">
        <v>6.8921411366829999E-2</v>
      </c>
      <c r="BZ936" s="14">
        <v>0.11217579189494099</v>
      </c>
      <c r="CA936" s="14"/>
      <c r="CB936" s="14">
        <v>8.9379001002341099E-2</v>
      </c>
      <c r="CC936" s="14">
        <v>0.11817903750612301</v>
      </c>
    </row>
    <row r="937" spans="2:81" x14ac:dyDescent="0.3">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c r="AQ937" s="14"/>
      <c r="AR937" s="14"/>
      <c r="AS937" s="14"/>
      <c r="AT937" s="14"/>
      <c r="AU937" s="14"/>
      <c r="AV937" s="14"/>
      <c r="AW937" s="14"/>
      <c r="AX937" s="14"/>
      <c r="AY937" s="14"/>
      <c r="AZ937" s="14"/>
      <c r="BA937" s="14"/>
      <c r="BB937" s="14"/>
      <c r="BC937" s="14"/>
      <c r="BD937" s="14"/>
      <c r="BE937" s="14"/>
      <c r="BF937" s="14"/>
      <c r="BG937" s="14"/>
      <c r="BH937" s="14"/>
      <c r="BI937" s="14"/>
      <c r="BJ937" s="14"/>
      <c r="BK937" s="14"/>
      <c r="BL937" s="14"/>
      <c r="BM937" s="14"/>
      <c r="BN937" s="14"/>
      <c r="BO937" s="14"/>
      <c r="BP937" s="14"/>
      <c r="BQ937" s="14"/>
      <c r="BR937" s="14"/>
      <c r="BS937" s="14"/>
      <c r="BT937" s="14"/>
      <c r="BU937" s="14"/>
      <c r="BV937" s="14"/>
      <c r="BW937" s="14"/>
      <c r="BX937" s="14"/>
      <c r="BY937" s="14"/>
      <c r="BZ937" s="14"/>
      <c r="CA937" s="14"/>
      <c r="CB937" s="14"/>
      <c r="CC937" s="14"/>
    </row>
    <row r="938" spans="2:81" x14ac:dyDescent="0.3">
      <c r="B938" s="6" t="s">
        <v>447</v>
      </c>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c r="AD938" s="14"/>
      <c r="AE938" s="14"/>
      <c r="AF938" s="14"/>
      <c r="AG938" s="14"/>
      <c r="AH938" s="14"/>
      <c r="AI938" s="14"/>
      <c r="AJ938" s="14"/>
      <c r="AK938" s="14"/>
      <c r="AL938" s="14"/>
      <c r="AM938" s="14"/>
      <c r="AN938" s="14"/>
      <c r="AO938" s="14"/>
      <c r="AP938" s="14"/>
      <c r="AQ938" s="14"/>
      <c r="AR938" s="14"/>
      <c r="AS938" s="14"/>
      <c r="AT938" s="14"/>
      <c r="AU938" s="14"/>
      <c r="AV938" s="14"/>
      <c r="AW938" s="14"/>
      <c r="AX938" s="14"/>
      <c r="AY938" s="14"/>
      <c r="AZ938" s="14"/>
      <c r="BA938" s="14"/>
      <c r="BB938" s="14"/>
      <c r="BC938" s="14"/>
      <c r="BD938" s="14"/>
      <c r="BE938" s="14"/>
      <c r="BF938" s="14"/>
      <c r="BG938" s="14"/>
      <c r="BH938" s="14"/>
      <c r="BI938" s="14"/>
      <c r="BJ938" s="14"/>
      <c r="BK938" s="14"/>
      <c r="BL938" s="14"/>
      <c r="BM938" s="14"/>
      <c r="BN938" s="14"/>
      <c r="BO938" s="14"/>
      <c r="BP938" s="14"/>
      <c r="BQ938" s="14"/>
      <c r="BR938" s="14"/>
      <c r="BS938" s="14"/>
      <c r="BT938" s="14"/>
      <c r="BU938" s="14"/>
      <c r="BV938" s="14"/>
      <c r="BW938" s="14"/>
      <c r="BX938" s="14"/>
      <c r="BY938" s="14"/>
      <c r="BZ938" s="14"/>
      <c r="CA938" s="14"/>
      <c r="CB938" s="14"/>
      <c r="CC938" s="14"/>
    </row>
    <row r="939" spans="2:81" x14ac:dyDescent="0.3">
      <c r="B939" s="24" t="s">
        <v>97</v>
      </c>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c r="AD939" s="14"/>
      <c r="AE939" s="14"/>
      <c r="AF939" s="14"/>
      <c r="AG939" s="14"/>
      <c r="AH939" s="14"/>
      <c r="AI939" s="14"/>
      <c r="AJ939" s="14"/>
      <c r="AK939" s="14"/>
      <c r="AL939" s="14"/>
      <c r="AM939" s="14"/>
      <c r="AN939" s="14"/>
      <c r="AO939" s="14"/>
      <c r="AP939" s="14"/>
      <c r="AQ939" s="14"/>
      <c r="AR939" s="14"/>
      <c r="AS939" s="14"/>
      <c r="AT939" s="14"/>
      <c r="AU939" s="14"/>
      <c r="AV939" s="14"/>
      <c r="AW939" s="14"/>
      <c r="AX939" s="14"/>
      <c r="AY939" s="14"/>
      <c r="AZ939" s="14"/>
      <c r="BA939" s="14"/>
      <c r="BB939" s="14"/>
      <c r="BC939" s="14"/>
      <c r="BD939" s="14"/>
      <c r="BE939" s="14"/>
      <c r="BF939" s="14"/>
      <c r="BG939" s="14"/>
      <c r="BH939" s="14"/>
      <c r="BI939" s="14"/>
      <c r="BJ939" s="14"/>
      <c r="BK939" s="14"/>
      <c r="BL939" s="14"/>
      <c r="BM939" s="14"/>
      <c r="BN939" s="14"/>
      <c r="BO939" s="14"/>
      <c r="BP939" s="14"/>
      <c r="BQ939" s="14"/>
      <c r="BR939" s="14"/>
      <c r="BS939" s="14"/>
      <c r="BT939" s="14"/>
      <c r="BU939" s="14"/>
      <c r="BV939" s="14"/>
      <c r="BW939" s="14"/>
      <c r="BX939" s="14"/>
      <c r="BY939" s="14"/>
      <c r="BZ939" s="14"/>
      <c r="CA939" s="14"/>
      <c r="CB939" s="14"/>
      <c r="CC939" s="14"/>
    </row>
    <row r="940" spans="2:81" x14ac:dyDescent="0.3">
      <c r="B940" t="s">
        <v>102</v>
      </c>
      <c r="C940" s="14">
        <v>0.305346711630954</v>
      </c>
      <c r="D940" s="14">
        <v>0.27874619609343498</v>
      </c>
      <c r="E940" s="14">
        <v>0.33191459138190699</v>
      </c>
      <c r="F940" s="14"/>
      <c r="G940" s="14">
        <v>0.333393239855579</v>
      </c>
      <c r="H940" s="14">
        <v>0.34698928302239201</v>
      </c>
      <c r="I940" s="14">
        <v>0.30643716077900002</v>
      </c>
      <c r="J940" s="14">
        <v>0.32370183981449202</v>
      </c>
      <c r="K940" s="14">
        <v>0.29433169821433702</v>
      </c>
      <c r="L940" s="14">
        <v>0.244354542687445</v>
      </c>
      <c r="M940" s="14"/>
      <c r="N940" s="14">
        <v>0.32290717367218802</v>
      </c>
      <c r="O940" s="14">
        <v>0.30401026211221899</v>
      </c>
      <c r="P940" s="14">
        <v>0.32379454078959702</v>
      </c>
      <c r="Q940" s="14">
        <v>0.27277401563439801</v>
      </c>
      <c r="R940" s="14"/>
      <c r="S940" s="14">
        <v>0.32072346055210299</v>
      </c>
      <c r="T940" s="14">
        <v>0.26024489691552499</v>
      </c>
      <c r="U940" s="14">
        <v>0.34744882543830002</v>
      </c>
      <c r="V940" s="14">
        <v>0.27248156697535703</v>
      </c>
      <c r="W940" s="14">
        <v>0.27663371381619301</v>
      </c>
      <c r="X940" s="14">
        <v>0.315604397393765</v>
      </c>
      <c r="Y940" s="14">
        <v>0.28693877434145498</v>
      </c>
      <c r="Z940" s="14">
        <v>0.258942507987652</v>
      </c>
      <c r="AA940" s="14">
        <v>0.33543108933406202</v>
      </c>
      <c r="AB940" s="14">
        <v>0.36114641161616601</v>
      </c>
      <c r="AC940" s="14">
        <v>0.311700778267262</v>
      </c>
      <c r="AD940" s="14">
        <v>0.273249420221994</v>
      </c>
      <c r="AE940" s="14"/>
      <c r="AF940" s="14">
        <v>0.416107869589043</v>
      </c>
      <c r="AG940" s="14">
        <v>0.26076278840441097</v>
      </c>
      <c r="AH940" s="14">
        <v>0.32716422008394203</v>
      </c>
      <c r="AI940" s="14">
        <v>0.20600579197118599</v>
      </c>
      <c r="AJ940" s="14">
        <v>0.39474281881093298</v>
      </c>
      <c r="AK940" s="14">
        <v>0.22316946638888399</v>
      </c>
      <c r="AL940" s="14"/>
      <c r="AM940" s="14">
        <v>0.267076677025682</v>
      </c>
      <c r="AN940" s="14">
        <v>0.30319029786537999</v>
      </c>
      <c r="AO940" s="14">
        <v>0.29654960201811698</v>
      </c>
      <c r="AP940" s="14">
        <v>0.35689716533447702</v>
      </c>
      <c r="AQ940" s="14">
        <v>0.66660834369529998</v>
      </c>
      <c r="AR940" s="14"/>
      <c r="AS940" s="14">
        <v>0.36528215540165299</v>
      </c>
      <c r="AT940" s="14">
        <v>0.26890986214296198</v>
      </c>
      <c r="AU940" s="14"/>
      <c r="AV940" s="14">
        <v>0.41123601575273999</v>
      </c>
      <c r="AW940" s="14">
        <v>0.27023680344381401</v>
      </c>
      <c r="AX940" s="14">
        <v>0.35969613761368602</v>
      </c>
      <c r="AY940" s="14"/>
      <c r="AZ940" s="14">
        <v>0.50207758922185097</v>
      </c>
      <c r="BA940" s="14">
        <v>0.41110667858052702</v>
      </c>
      <c r="BB940" s="14">
        <v>0.25633707777554798</v>
      </c>
      <c r="BC940" s="14"/>
      <c r="BD940" s="14">
        <v>0.35824526991173</v>
      </c>
      <c r="BE940" s="14">
        <v>0.26799771148158902</v>
      </c>
      <c r="BF940" s="14"/>
      <c r="BG940" s="14">
        <v>0.381055621202603</v>
      </c>
      <c r="BH940" s="14">
        <v>0.289823286077519</v>
      </c>
      <c r="BI940" s="14"/>
      <c r="BJ940" s="14">
        <v>0.39984444006757902</v>
      </c>
      <c r="BK940" s="14">
        <v>0.29308799373052302</v>
      </c>
      <c r="BL940" s="14"/>
      <c r="BM940" s="14">
        <v>0.39229980071727399</v>
      </c>
      <c r="BN940" s="14">
        <v>0.29823300144591702</v>
      </c>
      <c r="BO940" s="14"/>
      <c r="BP940" s="14">
        <v>0.35381538678806401</v>
      </c>
      <c r="BQ940" s="14">
        <v>0.295381481877389</v>
      </c>
      <c r="BR940" s="14"/>
      <c r="BS940" s="14">
        <v>0.41680495531169398</v>
      </c>
      <c r="BT940" s="14">
        <v>0.32299460880694902</v>
      </c>
      <c r="BU940" s="14"/>
      <c r="BV940" s="14">
        <v>0.42447780327329698</v>
      </c>
      <c r="BW940" s="14">
        <v>0.41410843829647198</v>
      </c>
      <c r="BX940" s="14"/>
      <c r="BY940" s="14">
        <v>0.29482518287364001</v>
      </c>
      <c r="BZ940" s="14">
        <v>0.30762018633608701</v>
      </c>
      <c r="CA940" s="14"/>
      <c r="CB940" s="14">
        <v>0.295542092137484</v>
      </c>
      <c r="CC940" s="14">
        <v>0.31495352612078698</v>
      </c>
    </row>
    <row r="941" spans="2:81" x14ac:dyDescent="0.3">
      <c r="B941" t="s">
        <v>103</v>
      </c>
      <c r="C941" s="14">
        <v>0.43856519497430202</v>
      </c>
      <c r="D941" s="14">
        <v>0.43078247498450301</v>
      </c>
      <c r="E941" s="14">
        <v>0.44507149897535297</v>
      </c>
      <c r="F941" s="14"/>
      <c r="G941" s="14">
        <v>0.47804729339658097</v>
      </c>
      <c r="H941" s="14">
        <v>0.36119822951291403</v>
      </c>
      <c r="I941" s="14">
        <v>0.46190357283524502</v>
      </c>
      <c r="J941" s="14">
        <v>0.385274002268994</v>
      </c>
      <c r="K941" s="14">
        <v>0.42401243615767098</v>
      </c>
      <c r="L941" s="14">
        <v>0.50914731095852495</v>
      </c>
      <c r="M941" s="14"/>
      <c r="N941" s="14">
        <v>0.46629805169237598</v>
      </c>
      <c r="O941" s="14">
        <v>0.42577630542507999</v>
      </c>
      <c r="P941" s="14">
        <v>0.45109026428531401</v>
      </c>
      <c r="Q941" s="14">
        <v>0.41020087796689703</v>
      </c>
      <c r="R941" s="14"/>
      <c r="S941" s="14">
        <v>0.46378977964597701</v>
      </c>
      <c r="T941" s="14">
        <v>0.49253964209906398</v>
      </c>
      <c r="U941" s="14">
        <v>0.453553195482921</v>
      </c>
      <c r="V941" s="14">
        <v>0.38481544910785098</v>
      </c>
      <c r="W941" s="14">
        <v>0.51037636658007701</v>
      </c>
      <c r="X941" s="14">
        <v>0.437599229606772</v>
      </c>
      <c r="Y941" s="14">
        <v>0.42537351676522001</v>
      </c>
      <c r="Z941" s="14">
        <v>0.36381226441417103</v>
      </c>
      <c r="AA941" s="14">
        <v>0.42455010530652698</v>
      </c>
      <c r="AB941" s="14">
        <v>0.38736285814917898</v>
      </c>
      <c r="AC941" s="14">
        <v>0.39915192725891402</v>
      </c>
      <c r="AD941" s="14">
        <v>0.44831505828673401</v>
      </c>
      <c r="AE941" s="14"/>
      <c r="AF941" s="14">
        <v>0.39840033526261698</v>
      </c>
      <c r="AG941" s="14">
        <v>0.47764970837931903</v>
      </c>
      <c r="AH941" s="14">
        <v>0.50767177665322805</v>
      </c>
      <c r="AI941" s="14">
        <v>0.35126749185568801</v>
      </c>
      <c r="AJ941" s="14">
        <v>0.44363810269711301</v>
      </c>
      <c r="AK941" s="14">
        <v>0.51212834833219101</v>
      </c>
      <c r="AL941" s="14"/>
      <c r="AM941" s="14">
        <v>0.44118481349203298</v>
      </c>
      <c r="AN941" s="14">
        <v>0.45606533338730798</v>
      </c>
      <c r="AO941" s="14">
        <v>0.44304851346198998</v>
      </c>
      <c r="AP941" s="14">
        <v>0.42849409473490802</v>
      </c>
      <c r="AQ941" s="14">
        <v>0.19841037346212101</v>
      </c>
      <c r="AR941" s="14"/>
      <c r="AS941" s="14">
        <v>0.43088520335708103</v>
      </c>
      <c r="AT941" s="14">
        <v>0.44242060436085201</v>
      </c>
      <c r="AU941" s="14"/>
      <c r="AV941" s="14">
        <v>0.39513803291154898</v>
      </c>
      <c r="AW941" s="14">
        <v>0.42892188888247701</v>
      </c>
      <c r="AX941" s="14">
        <v>0.44309602526519398</v>
      </c>
      <c r="AY941" s="14"/>
      <c r="AZ941" s="14">
        <v>0.39351222683646098</v>
      </c>
      <c r="BA941" s="14">
        <v>0.29094601441698098</v>
      </c>
      <c r="BB941" s="14">
        <v>0.51682848434789797</v>
      </c>
      <c r="BC941" s="14"/>
      <c r="BD941" s="14">
        <v>0.43185577909018003</v>
      </c>
      <c r="BE941" s="14">
        <v>0.44440635385192001</v>
      </c>
      <c r="BF941" s="14"/>
      <c r="BG941" s="14">
        <v>0.41124517713283498</v>
      </c>
      <c r="BH941" s="14">
        <v>0.44475310131411</v>
      </c>
      <c r="BI941" s="14"/>
      <c r="BJ941" s="14">
        <v>0.35948009356219202</v>
      </c>
      <c r="BK941" s="14">
        <v>0.44500401723053301</v>
      </c>
      <c r="BL941" s="14"/>
      <c r="BM941" s="14">
        <v>0.40018600942084398</v>
      </c>
      <c r="BN941" s="14">
        <v>0.44044378883098301</v>
      </c>
      <c r="BO941" s="14"/>
      <c r="BP941" s="14">
        <v>0.44292976619097202</v>
      </c>
      <c r="BQ941" s="14">
        <v>0.43628477676410199</v>
      </c>
      <c r="BR941" s="14"/>
      <c r="BS941" s="14">
        <v>0.38371412507171598</v>
      </c>
      <c r="BT941" s="14">
        <v>0.452968775569349</v>
      </c>
      <c r="BU941" s="14"/>
      <c r="BV941" s="14">
        <v>0.39190596229256403</v>
      </c>
      <c r="BW941" s="14">
        <v>0.38083521641061802</v>
      </c>
      <c r="BX941" s="14"/>
      <c r="BY941" s="14">
        <v>0.36109007230160001</v>
      </c>
      <c r="BZ941" s="14">
        <v>0.4494693316574</v>
      </c>
      <c r="CA941" s="14"/>
      <c r="CB941" s="14">
        <v>0.448045779756373</v>
      </c>
      <c r="CC941" s="14">
        <v>0.432685068742094</v>
      </c>
    </row>
    <row r="942" spans="2:81" x14ac:dyDescent="0.3">
      <c r="B942" t="s">
        <v>440</v>
      </c>
      <c r="C942" s="14">
        <v>0.14645121127979899</v>
      </c>
      <c r="D942" s="14">
        <v>0.17663911368955801</v>
      </c>
      <c r="E942" s="14">
        <v>0.11726003178262601</v>
      </c>
      <c r="F942" s="14"/>
      <c r="G942" s="14">
        <v>0.14160917856538299</v>
      </c>
      <c r="H942" s="14">
        <v>0.19685133264965099</v>
      </c>
      <c r="I942" s="14">
        <v>0.122108268237112</v>
      </c>
      <c r="J942" s="14">
        <v>0.149339662110233</v>
      </c>
      <c r="K942" s="14">
        <v>0.13766050197457899</v>
      </c>
      <c r="L942" s="14">
        <v>0.13221103113350299</v>
      </c>
      <c r="M942" s="14"/>
      <c r="N942" s="14">
        <v>0.124821521632253</v>
      </c>
      <c r="O942" s="14">
        <v>0.156010240420416</v>
      </c>
      <c r="P942" s="14">
        <v>0.13114015588664801</v>
      </c>
      <c r="Q942" s="14">
        <v>0.175563462771027</v>
      </c>
      <c r="R942" s="14"/>
      <c r="S942" s="14">
        <v>0.132766429466215</v>
      </c>
      <c r="T942" s="14">
        <v>0.12752466384264399</v>
      </c>
      <c r="U942" s="14">
        <v>0.10846864650464599</v>
      </c>
      <c r="V942" s="14">
        <v>0.27398935513443301</v>
      </c>
      <c r="W942" s="14">
        <v>8.7402444417363195E-2</v>
      </c>
      <c r="X942" s="14">
        <v>0.120863161859594</v>
      </c>
      <c r="Y942" s="14">
        <v>0.18056995315182101</v>
      </c>
      <c r="Z942" s="14">
        <v>0.18773157421596101</v>
      </c>
      <c r="AA942" s="14">
        <v>0.13258662846331701</v>
      </c>
      <c r="AB942" s="14">
        <v>0.15227611587133999</v>
      </c>
      <c r="AC942" s="14">
        <v>0.14426049060673099</v>
      </c>
      <c r="AD942" s="14">
        <v>0.11651602541832599</v>
      </c>
      <c r="AE942" s="14"/>
      <c r="AF942" s="14">
        <v>0.11451334306368</v>
      </c>
      <c r="AG942" s="14">
        <v>0.13176564226087401</v>
      </c>
      <c r="AH942" s="14">
        <v>0.100317488209238</v>
      </c>
      <c r="AI942" s="14">
        <v>0.27367706877503101</v>
      </c>
      <c r="AJ942" s="14">
        <v>0.106992302756215</v>
      </c>
      <c r="AK942" s="14">
        <v>0.13201356009975199</v>
      </c>
      <c r="AL942" s="14"/>
      <c r="AM942" s="14">
        <v>0.15871922404121699</v>
      </c>
      <c r="AN942" s="14">
        <v>0.14980961143886001</v>
      </c>
      <c r="AO942" s="14">
        <v>0.152867400486</v>
      </c>
      <c r="AP942" s="14">
        <v>0.14449334474369399</v>
      </c>
      <c r="AQ942" s="14">
        <v>3.6946280030350102E-2</v>
      </c>
      <c r="AR942" s="14"/>
      <c r="AS942" s="14">
        <v>0.14310523769177999</v>
      </c>
      <c r="AT942" s="14">
        <v>0.14755331682801801</v>
      </c>
      <c r="AU942" s="14"/>
      <c r="AV942" s="14">
        <v>0.123277382201456</v>
      </c>
      <c r="AW942" s="14">
        <v>0.26728698365451298</v>
      </c>
      <c r="AX942" s="14">
        <v>0.133701474841837</v>
      </c>
      <c r="AY942" s="14"/>
      <c r="AZ942" s="14">
        <v>5.9334526175832701E-2</v>
      </c>
      <c r="BA942" s="14">
        <v>0.24113400132931401</v>
      </c>
      <c r="BB942" s="14">
        <v>0.15086967393099099</v>
      </c>
      <c r="BC942" s="14"/>
      <c r="BD942" s="14">
        <v>0.13948316186972301</v>
      </c>
      <c r="BE942" s="14">
        <v>0.15154409126923901</v>
      </c>
      <c r="BF942" s="14"/>
      <c r="BG942" s="14">
        <v>0.14635971466304001</v>
      </c>
      <c r="BH942" s="14">
        <v>0.14590851275595099</v>
      </c>
      <c r="BI942" s="14"/>
      <c r="BJ942" s="14">
        <v>0.15244559047947401</v>
      </c>
      <c r="BK942" s="14">
        <v>0.147215755938952</v>
      </c>
      <c r="BL942" s="14"/>
      <c r="BM942" s="14">
        <v>0.147674755348561</v>
      </c>
      <c r="BN942" s="14">
        <v>0.146124508137075</v>
      </c>
      <c r="BO942" s="14"/>
      <c r="BP942" s="14">
        <v>0.12729043657539699</v>
      </c>
      <c r="BQ942" s="14">
        <v>0.15154498213498799</v>
      </c>
      <c r="BR942" s="14"/>
      <c r="BS942" s="14">
        <v>0.14360216370241</v>
      </c>
      <c r="BT942" s="14">
        <v>0.155255473132976</v>
      </c>
      <c r="BU942" s="14"/>
      <c r="BV942" s="14">
        <v>0.12520942290860901</v>
      </c>
      <c r="BW942" s="14">
        <v>0.15006603979577901</v>
      </c>
      <c r="BX942" s="14"/>
      <c r="BY942" s="14">
        <v>0.19824627504653</v>
      </c>
      <c r="BZ942" s="14">
        <v>0.140280281137424</v>
      </c>
      <c r="CA942" s="14"/>
      <c r="CB942" s="14">
        <v>0.165238305479913</v>
      </c>
      <c r="CC942" s="14">
        <v>0.132295505342962</v>
      </c>
    </row>
    <row r="943" spans="2:81" x14ac:dyDescent="0.3">
      <c r="B943" t="s">
        <v>441</v>
      </c>
      <c r="C943" s="14">
        <v>5.5460249743110597E-2</v>
      </c>
      <c r="D943" s="14">
        <v>7.0192964038295003E-2</v>
      </c>
      <c r="E943" s="14">
        <v>4.1182797351037803E-2</v>
      </c>
      <c r="F943" s="14"/>
      <c r="G943" s="14">
        <v>2.77315106764752E-2</v>
      </c>
      <c r="H943" s="14">
        <v>4.9227935617086702E-2</v>
      </c>
      <c r="I943" s="14">
        <v>6.80208529950143E-2</v>
      </c>
      <c r="J943" s="14">
        <v>7.65525880206403E-2</v>
      </c>
      <c r="K943" s="14">
        <v>7.43371057548987E-2</v>
      </c>
      <c r="L943" s="14">
        <v>3.89125438651544E-2</v>
      </c>
      <c r="M943" s="14"/>
      <c r="N943" s="14">
        <v>4.82599993487784E-2</v>
      </c>
      <c r="O943" s="14">
        <v>6.01188045719077E-2</v>
      </c>
      <c r="P943" s="14">
        <v>4.5296056159827298E-2</v>
      </c>
      <c r="Q943" s="14">
        <v>6.3803508798729397E-2</v>
      </c>
      <c r="R943" s="14"/>
      <c r="S943" s="14">
        <v>3.9548062359411697E-2</v>
      </c>
      <c r="T943" s="14">
        <v>5.3419870093221501E-2</v>
      </c>
      <c r="U943" s="14">
        <v>5.0841898009007597E-2</v>
      </c>
      <c r="V943" s="14">
        <v>4.5640732157073802E-2</v>
      </c>
      <c r="W943" s="14">
        <v>6.7723033473167701E-2</v>
      </c>
      <c r="X943" s="14">
        <v>8.3858139429249995E-2</v>
      </c>
      <c r="Y943" s="14">
        <v>4.6623583524649598E-2</v>
      </c>
      <c r="Z943" s="14">
        <v>9.3893256533417596E-2</v>
      </c>
      <c r="AA943" s="14">
        <v>4.1275391558214601E-2</v>
      </c>
      <c r="AB943" s="14">
        <v>4.4066803918834198E-2</v>
      </c>
      <c r="AC943" s="14">
        <v>0.106723524416138</v>
      </c>
      <c r="AD943" s="14">
        <v>4.0360420297640302E-2</v>
      </c>
      <c r="AE943" s="14"/>
      <c r="AF943" s="14">
        <v>3.8948506889369003E-2</v>
      </c>
      <c r="AG943" s="14">
        <v>7.3009937480455603E-2</v>
      </c>
      <c r="AH943" s="14">
        <v>2.10288522547942E-2</v>
      </c>
      <c r="AI943" s="14">
        <v>0.128218463703165</v>
      </c>
      <c r="AJ943" s="14">
        <v>1.48809730565171E-2</v>
      </c>
      <c r="AK943" s="14">
        <v>3.22935460053944E-2</v>
      </c>
      <c r="AL943" s="14"/>
      <c r="AM943" s="14">
        <v>6.3478645966798794E-2</v>
      </c>
      <c r="AN943" s="14">
        <v>4.6700865137513599E-2</v>
      </c>
      <c r="AO943" s="14">
        <v>4.3766215139072299E-2</v>
      </c>
      <c r="AP943" s="14">
        <v>4.8366779742728398E-2</v>
      </c>
      <c r="AQ943" s="14">
        <v>5.1154878399041197E-2</v>
      </c>
      <c r="AR943" s="14"/>
      <c r="AS943" s="14">
        <v>5.3207442464072198E-2</v>
      </c>
      <c r="AT943" s="14">
        <v>5.7669147558747601E-2</v>
      </c>
      <c r="AU943" s="14"/>
      <c r="AV943" s="14">
        <v>5.4540666722264798E-2</v>
      </c>
      <c r="AW943" s="14">
        <v>3.3554324019195898E-2</v>
      </c>
      <c r="AX943" s="14">
        <v>4.31249075968093E-2</v>
      </c>
      <c r="AY943" s="14"/>
      <c r="AZ943" s="14">
        <v>4.5075657765855398E-2</v>
      </c>
      <c r="BA943" s="14">
        <v>5.6813305673178098E-2</v>
      </c>
      <c r="BB943" s="14">
        <v>5.1389474361103797E-2</v>
      </c>
      <c r="BC943" s="14"/>
      <c r="BD943" s="14">
        <v>4.1921103985177399E-2</v>
      </c>
      <c r="BE943" s="14">
        <v>6.4634195226709004E-2</v>
      </c>
      <c r="BF943" s="14"/>
      <c r="BG943" s="14">
        <v>2.8430135726381301E-2</v>
      </c>
      <c r="BH943" s="14">
        <v>6.0961185840019902E-2</v>
      </c>
      <c r="BI943" s="14"/>
      <c r="BJ943" s="14">
        <v>3.43087141451641E-2</v>
      </c>
      <c r="BK943" s="14">
        <v>5.8990765718302501E-2</v>
      </c>
      <c r="BL943" s="14"/>
      <c r="BM943" s="14">
        <v>3.9609918390918403E-2</v>
      </c>
      <c r="BN943" s="14">
        <v>5.6833383777274503E-2</v>
      </c>
      <c r="BO943" s="14"/>
      <c r="BP943" s="14">
        <v>4.6396796544136101E-2</v>
      </c>
      <c r="BQ943" s="14">
        <v>5.7670008276169402E-2</v>
      </c>
      <c r="BR943" s="14"/>
      <c r="BS943" s="14">
        <v>5.5878755914179699E-2</v>
      </c>
      <c r="BT943" s="14">
        <v>4.1941175135206898E-2</v>
      </c>
      <c r="BU943" s="14"/>
      <c r="BV943" s="14">
        <v>5.8406811525530102E-2</v>
      </c>
      <c r="BW943" s="14">
        <v>5.4990305497131201E-2</v>
      </c>
      <c r="BX943" s="14"/>
      <c r="BY943" s="14">
        <v>0.117126222271557</v>
      </c>
      <c r="BZ943" s="14">
        <v>4.8206911371916003E-2</v>
      </c>
      <c r="CA943" s="14"/>
      <c r="CB943" s="14">
        <v>5.3903322118477398E-2</v>
      </c>
      <c r="CC943" s="14">
        <v>5.6044716142517E-2</v>
      </c>
    </row>
    <row r="944" spans="2:81" x14ac:dyDescent="0.3">
      <c r="B944" t="s">
        <v>106</v>
      </c>
      <c r="C944" s="14">
        <v>5.4176632371834003E-2</v>
      </c>
      <c r="D944" s="14">
        <v>4.3639251194209201E-2</v>
      </c>
      <c r="E944" s="14">
        <v>6.4571080509077006E-2</v>
      </c>
      <c r="F944" s="14"/>
      <c r="G944" s="14">
        <v>1.9218777505981902E-2</v>
      </c>
      <c r="H944" s="14">
        <v>4.5733219197957503E-2</v>
      </c>
      <c r="I944" s="14">
        <v>4.15301451536286E-2</v>
      </c>
      <c r="J944" s="14">
        <v>6.5131907785640597E-2</v>
      </c>
      <c r="K944" s="14">
        <v>6.9658257898515097E-2</v>
      </c>
      <c r="L944" s="14">
        <v>7.5374571355371997E-2</v>
      </c>
      <c r="M944" s="14"/>
      <c r="N944" s="14">
        <v>3.77132536544042E-2</v>
      </c>
      <c r="O944" s="14">
        <v>5.4084387470376798E-2</v>
      </c>
      <c r="P944" s="14">
        <v>4.8678982878613997E-2</v>
      </c>
      <c r="Q944" s="14">
        <v>7.7658134828947997E-2</v>
      </c>
      <c r="R944" s="14"/>
      <c r="S944" s="14">
        <v>4.3172267976293997E-2</v>
      </c>
      <c r="T944" s="14">
        <v>6.6270927049546305E-2</v>
      </c>
      <c r="U944" s="14">
        <v>3.96874345651256E-2</v>
      </c>
      <c r="V944" s="14">
        <v>2.3072896625284701E-2</v>
      </c>
      <c r="W944" s="14">
        <v>5.7864441713199703E-2</v>
      </c>
      <c r="X944" s="14">
        <v>4.20750717106185E-2</v>
      </c>
      <c r="Y944" s="14">
        <v>6.04941722168547E-2</v>
      </c>
      <c r="Z944" s="14">
        <v>9.5620396848798195E-2</v>
      </c>
      <c r="AA944" s="14">
        <v>6.6156785337879706E-2</v>
      </c>
      <c r="AB944" s="14">
        <v>5.5147810444480701E-2</v>
      </c>
      <c r="AC944" s="14">
        <v>3.8163279450955399E-2</v>
      </c>
      <c r="AD944" s="14">
        <v>0.121559075775306</v>
      </c>
      <c r="AE944" s="14"/>
      <c r="AF944" s="14">
        <v>3.2029945195291801E-2</v>
      </c>
      <c r="AG944" s="14">
        <v>5.6811923474940303E-2</v>
      </c>
      <c r="AH944" s="14">
        <v>4.3817662798797702E-2</v>
      </c>
      <c r="AI944" s="14">
        <v>4.0831183694930002E-2</v>
      </c>
      <c r="AJ944" s="14">
        <v>3.97458026792206E-2</v>
      </c>
      <c r="AK944" s="14">
        <v>0.100395079173778</v>
      </c>
      <c r="AL944" s="14"/>
      <c r="AM944" s="14">
        <v>6.9540639474269597E-2</v>
      </c>
      <c r="AN944" s="14">
        <v>4.4233892170938101E-2</v>
      </c>
      <c r="AO944" s="14">
        <v>6.3768268894820707E-2</v>
      </c>
      <c r="AP944" s="14">
        <v>2.1748615444191599E-2</v>
      </c>
      <c r="AQ944" s="14">
        <v>4.6880124413188201E-2</v>
      </c>
      <c r="AR944" s="14"/>
      <c r="AS944" s="14">
        <v>7.5199610854138803E-3</v>
      </c>
      <c r="AT944" s="14">
        <v>8.3447069109420402E-2</v>
      </c>
      <c r="AU944" s="14"/>
      <c r="AV944" s="14">
        <v>1.5807902411990898E-2</v>
      </c>
      <c r="AW944" s="14">
        <v>0</v>
      </c>
      <c r="AX944" s="14">
        <v>2.0381454682474601E-2</v>
      </c>
      <c r="AY944" s="14"/>
      <c r="AZ944" s="14">
        <v>0</v>
      </c>
      <c r="BA944" s="14">
        <v>0</v>
      </c>
      <c r="BB944" s="14">
        <v>2.45752895844597E-2</v>
      </c>
      <c r="BC944" s="14"/>
      <c r="BD944" s="14">
        <v>2.84946851431894E-2</v>
      </c>
      <c r="BE944" s="14">
        <v>7.1417648170543205E-2</v>
      </c>
      <c r="BF944" s="14"/>
      <c r="BG944" s="14">
        <v>3.2909351275141503E-2</v>
      </c>
      <c r="BH944" s="14">
        <v>5.85539140123994E-2</v>
      </c>
      <c r="BI944" s="14"/>
      <c r="BJ944" s="14">
        <v>5.3921161745591098E-2</v>
      </c>
      <c r="BK944" s="14">
        <v>5.5701467381688803E-2</v>
      </c>
      <c r="BL944" s="14"/>
      <c r="BM944" s="14">
        <v>2.0229516122402601E-2</v>
      </c>
      <c r="BN944" s="14">
        <v>5.8365317808750802E-2</v>
      </c>
      <c r="BO944" s="14"/>
      <c r="BP944" s="14">
        <v>2.9567613901430801E-2</v>
      </c>
      <c r="BQ944" s="14">
        <v>5.9118750947352403E-2</v>
      </c>
      <c r="BR944" s="14"/>
      <c r="BS944" s="14">
        <v>0</v>
      </c>
      <c r="BT944" s="14">
        <v>2.6839967355519301E-2</v>
      </c>
      <c r="BU944" s="14"/>
      <c r="BV944" s="14">
        <v>0</v>
      </c>
      <c r="BW944" s="14">
        <v>0</v>
      </c>
      <c r="BX944" s="14"/>
      <c r="BY944" s="14">
        <v>2.87122475066743E-2</v>
      </c>
      <c r="BZ944" s="14">
        <v>5.4423289497173503E-2</v>
      </c>
      <c r="CA944" s="14"/>
      <c r="CB944" s="14">
        <v>3.7270500507752803E-2</v>
      </c>
      <c r="CC944" s="14">
        <v>6.4021183651640098E-2</v>
      </c>
    </row>
    <row r="945" spans="2:81" x14ac:dyDescent="0.3">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c r="AQ945" s="14"/>
      <c r="AR945" s="14"/>
      <c r="AS945" s="14"/>
      <c r="AT945" s="14"/>
      <c r="AU945" s="14"/>
      <c r="AV945" s="14"/>
      <c r="AW945" s="14"/>
      <c r="AX945" s="14"/>
      <c r="AY945" s="14"/>
      <c r="AZ945" s="14"/>
      <c r="BA945" s="14"/>
      <c r="BB945" s="14"/>
      <c r="BC945" s="14"/>
      <c r="BD945" s="14"/>
      <c r="BE945" s="14"/>
      <c r="BF945" s="14"/>
      <c r="BG945" s="14"/>
      <c r="BH945" s="14"/>
      <c r="BI945" s="14"/>
      <c r="BJ945" s="14"/>
      <c r="BK945" s="14"/>
      <c r="BL945" s="14"/>
      <c r="BM945" s="14"/>
      <c r="BN945" s="14"/>
      <c r="BO945" s="14"/>
      <c r="BP945" s="14"/>
      <c r="BQ945" s="14"/>
      <c r="BR945" s="14"/>
      <c r="BS945" s="14"/>
      <c r="BT945" s="14"/>
      <c r="BU945" s="14"/>
      <c r="BV945" s="14"/>
      <c r="BW945" s="14"/>
      <c r="BX945" s="14"/>
      <c r="BY945" s="14"/>
      <c r="BZ945" s="14"/>
      <c r="CA945" s="14"/>
      <c r="CB945" s="14"/>
      <c r="CC945" s="14"/>
    </row>
    <row r="946" spans="2:81" x14ac:dyDescent="0.3">
      <c r="B946" s="6" t="s">
        <v>448</v>
      </c>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c r="AQ946" s="14"/>
      <c r="AR946" s="14"/>
      <c r="AS946" s="14"/>
      <c r="AT946" s="14"/>
      <c r="AU946" s="14"/>
      <c r="AV946" s="14"/>
      <c r="AW946" s="14"/>
      <c r="AX946" s="14"/>
      <c r="AY946" s="14"/>
      <c r="AZ946" s="14"/>
      <c r="BA946" s="14"/>
      <c r="BB946" s="14"/>
      <c r="BC946" s="14"/>
      <c r="BD946" s="14"/>
      <c r="BE946" s="14"/>
      <c r="BF946" s="14"/>
      <c r="BG946" s="14"/>
      <c r="BH946" s="14"/>
      <c r="BI946" s="14"/>
      <c r="BJ946" s="14"/>
      <c r="BK946" s="14"/>
      <c r="BL946" s="14"/>
      <c r="BM946" s="14"/>
      <c r="BN946" s="14"/>
      <c r="BO946" s="14"/>
      <c r="BP946" s="14"/>
      <c r="BQ946" s="14"/>
      <c r="BR946" s="14"/>
      <c r="BS946" s="14"/>
      <c r="BT946" s="14"/>
      <c r="BU946" s="14"/>
      <c r="BV946" s="14"/>
      <c r="BW946" s="14"/>
      <c r="BX946" s="14"/>
      <c r="BY946" s="14"/>
      <c r="BZ946" s="14"/>
      <c r="CA946" s="14"/>
      <c r="CB946" s="14"/>
      <c r="CC946" s="14"/>
    </row>
    <row r="947" spans="2:81" x14ac:dyDescent="0.3">
      <c r="B947" s="24" t="s">
        <v>97</v>
      </c>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c r="AQ947" s="14"/>
      <c r="AR947" s="14"/>
      <c r="AS947" s="14"/>
      <c r="AT947" s="14"/>
      <c r="AU947" s="14"/>
      <c r="AV947" s="14"/>
      <c r="AW947" s="14"/>
      <c r="AX947" s="14"/>
      <c r="AY947" s="14"/>
      <c r="AZ947" s="14"/>
      <c r="BA947" s="14"/>
      <c r="BB947" s="14"/>
      <c r="BC947" s="14"/>
      <c r="BD947" s="14"/>
      <c r="BE947" s="14"/>
      <c r="BF947" s="14"/>
      <c r="BG947" s="14"/>
      <c r="BH947" s="14"/>
      <c r="BI947" s="14"/>
      <c r="BJ947" s="14"/>
      <c r="BK947" s="14"/>
      <c r="BL947" s="14"/>
      <c r="BM947" s="14"/>
      <c r="BN947" s="14"/>
      <c r="BO947" s="14"/>
      <c r="BP947" s="14"/>
      <c r="BQ947" s="14"/>
      <c r="BR947" s="14"/>
      <c r="BS947" s="14"/>
      <c r="BT947" s="14"/>
      <c r="BU947" s="14"/>
      <c r="BV947" s="14"/>
      <c r="BW947" s="14"/>
      <c r="BX947" s="14"/>
      <c r="BY947" s="14"/>
      <c r="BZ947" s="14"/>
      <c r="CA947" s="14"/>
      <c r="CB947" s="14"/>
      <c r="CC947" s="14"/>
    </row>
    <row r="948" spans="2:81" x14ac:dyDescent="0.3">
      <c r="B948" t="s">
        <v>102</v>
      </c>
      <c r="C948" s="14">
        <v>0.33741472344316797</v>
      </c>
      <c r="D948" s="14">
        <v>0.302992109079603</v>
      </c>
      <c r="E948" s="14">
        <v>0.37168273762864401</v>
      </c>
      <c r="F948" s="14"/>
      <c r="G948" s="14">
        <v>0.324949034574121</v>
      </c>
      <c r="H948" s="14">
        <v>0.39538724102586897</v>
      </c>
      <c r="I948" s="14">
        <v>0.34075175929615997</v>
      </c>
      <c r="J948" s="14">
        <v>0.33577495877074998</v>
      </c>
      <c r="K948" s="14">
        <v>0.274347360837639</v>
      </c>
      <c r="L948" s="14">
        <v>0.33980517486941098</v>
      </c>
      <c r="M948" s="14"/>
      <c r="N948" s="14">
        <v>0.35392326553315601</v>
      </c>
      <c r="O948" s="14">
        <v>0.30820829726185001</v>
      </c>
      <c r="P948" s="14">
        <v>0.368012759684541</v>
      </c>
      <c r="Q948" s="14">
        <v>0.32081118477589299</v>
      </c>
      <c r="R948" s="14"/>
      <c r="S948" s="14">
        <v>0.37964596240277898</v>
      </c>
      <c r="T948" s="14">
        <v>0.35071703601298299</v>
      </c>
      <c r="U948" s="14">
        <v>0.35786916029150001</v>
      </c>
      <c r="V948" s="14">
        <v>0.29738258409650098</v>
      </c>
      <c r="W948" s="14">
        <v>0.31464560153036097</v>
      </c>
      <c r="X948" s="14">
        <v>0.29923525392394501</v>
      </c>
      <c r="Y948" s="14">
        <v>0.30202443029075399</v>
      </c>
      <c r="Z948" s="14">
        <v>0.31237154940569001</v>
      </c>
      <c r="AA948" s="14">
        <v>0.354978294789766</v>
      </c>
      <c r="AB948" s="14">
        <v>0.346411031531761</v>
      </c>
      <c r="AC948" s="14">
        <v>0.38618337852993101</v>
      </c>
      <c r="AD948" s="14">
        <v>0.27250345736161702</v>
      </c>
      <c r="AE948" s="14"/>
      <c r="AF948" s="14">
        <v>0.40159740336400801</v>
      </c>
      <c r="AG948" s="14">
        <v>0.276776571736427</v>
      </c>
      <c r="AH948" s="14">
        <v>0.41732793921827899</v>
      </c>
      <c r="AI948" s="14">
        <v>0.216791856474949</v>
      </c>
      <c r="AJ948" s="14">
        <v>0.54005172172409699</v>
      </c>
      <c r="AK948" s="14">
        <v>0.276023932915612</v>
      </c>
      <c r="AL948" s="14"/>
      <c r="AM948" s="14">
        <v>0.27716223439823101</v>
      </c>
      <c r="AN948" s="14">
        <v>0.35627270327480898</v>
      </c>
      <c r="AO948" s="14">
        <v>0.347624535811007</v>
      </c>
      <c r="AP948" s="14">
        <v>0.38680997276124701</v>
      </c>
      <c r="AQ948" s="14">
        <v>0.45843659184650198</v>
      </c>
      <c r="AR948" s="14"/>
      <c r="AS948" s="14">
        <v>0.39857907835460799</v>
      </c>
      <c r="AT948" s="14">
        <v>0.30060987549752799</v>
      </c>
      <c r="AU948" s="14"/>
      <c r="AV948" s="14">
        <v>0.42038121812513601</v>
      </c>
      <c r="AW948" s="14">
        <v>0.33947809385011801</v>
      </c>
      <c r="AX948" s="14">
        <v>0.36902580073617203</v>
      </c>
      <c r="AY948" s="14"/>
      <c r="AZ948" s="14">
        <v>0.62829640112741303</v>
      </c>
      <c r="BA948" s="14">
        <v>0.24815325692590401</v>
      </c>
      <c r="BB948" s="14">
        <v>0.325667650465646</v>
      </c>
      <c r="BC948" s="14"/>
      <c r="BD948" s="14">
        <v>0.38706631291021698</v>
      </c>
      <c r="BE948" s="14">
        <v>0.30547504552781701</v>
      </c>
      <c r="BF948" s="14"/>
      <c r="BG948" s="14">
        <v>0.38272409240424199</v>
      </c>
      <c r="BH948" s="14">
        <v>0.33020049862367001</v>
      </c>
      <c r="BI948" s="14"/>
      <c r="BJ948" s="14">
        <v>0.37924280526918502</v>
      </c>
      <c r="BK948" s="14">
        <v>0.33168527489942701</v>
      </c>
      <c r="BL948" s="14"/>
      <c r="BM948" s="14">
        <v>0.41491779123865402</v>
      </c>
      <c r="BN948" s="14">
        <v>0.32932886306255998</v>
      </c>
      <c r="BO948" s="14"/>
      <c r="BP948" s="14">
        <v>0.415706713076259</v>
      </c>
      <c r="BQ948" s="14">
        <v>0.32171106639814201</v>
      </c>
      <c r="BR948" s="14"/>
      <c r="BS948" s="14">
        <v>0.42171437729920402</v>
      </c>
      <c r="BT948" s="14">
        <v>0.36095467983861401</v>
      </c>
      <c r="BU948" s="14"/>
      <c r="BV948" s="14">
        <v>0.45804436940086501</v>
      </c>
      <c r="BW948" s="14">
        <v>0.40894670063530097</v>
      </c>
      <c r="BX948" s="14"/>
      <c r="BY948" s="14">
        <v>0.286856800801153</v>
      </c>
      <c r="BZ948" s="14">
        <v>0.34437820786182199</v>
      </c>
      <c r="CA948" s="14"/>
      <c r="CB948" s="14">
        <v>0.38817783047753002</v>
      </c>
      <c r="CC948" s="14">
        <v>0.31488996267780001</v>
      </c>
    </row>
    <row r="949" spans="2:81" x14ac:dyDescent="0.3">
      <c r="B949" t="s">
        <v>103</v>
      </c>
      <c r="C949" s="14">
        <v>0.42160000441610002</v>
      </c>
      <c r="D949" s="14">
        <v>0.42137455508725702</v>
      </c>
      <c r="E949" s="14">
        <v>0.42069416017428601</v>
      </c>
      <c r="F949" s="14"/>
      <c r="G949" s="14">
        <v>0.46835308053861202</v>
      </c>
      <c r="H949" s="14">
        <v>0.34459734529562203</v>
      </c>
      <c r="I949" s="14">
        <v>0.42983700724211998</v>
      </c>
      <c r="J949" s="14">
        <v>0.42969529544020701</v>
      </c>
      <c r="K949" s="14">
        <v>0.44447620712362901</v>
      </c>
      <c r="L949" s="14">
        <v>0.42409056419416402</v>
      </c>
      <c r="M949" s="14"/>
      <c r="N949" s="14">
        <v>0.438620378326328</v>
      </c>
      <c r="O949" s="14">
        <v>0.40029485758290501</v>
      </c>
      <c r="P949" s="14">
        <v>0.429088229419682</v>
      </c>
      <c r="Q949" s="14">
        <v>0.42160509483909497</v>
      </c>
      <c r="R949" s="14"/>
      <c r="S949" s="14">
        <v>0.437075808588061</v>
      </c>
      <c r="T949" s="14">
        <v>0.42333284439119701</v>
      </c>
      <c r="U949" s="14">
        <v>0.45498645261227</v>
      </c>
      <c r="V949" s="14">
        <v>0.44226339637335599</v>
      </c>
      <c r="W949" s="14">
        <v>0.49144083030960101</v>
      </c>
      <c r="X949" s="14">
        <v>0.37174527557739501</v>
      </c>
      <c r="Y949" s="14">
        <v>0.388339412544772</v>
      </c>
      <c r="Z949" s="14">
        <v>0.40807901582544598</v>
      </c>
      <c r="AA949" s="14">
        <v>0.45161689006639</v>
      </c>
      <c r="AB949" s="14">
        <v>0.38539165459402602</v>
      </c>
      <c r="AC949" s="14">
        <v>0.321782805375188</v>
      </c>
      <c r="AD949" s="14">
        <v>0.447385312335773</v>
      </c>
      <c r="AE949" s="14"/>
      <c r="AF949" s="14">
        <v>0.44161822938148299</v>
      </c>
      <c r="AG949" s="14">
        <v>0.47974919944245198</v>
      </c>
      <c r="AH949" s="14">
        <v>0.40322911289715302</v>
      </c>
      <c r="AI949" s="14">
        <v>0.40247946909409599</v>
      </c>
      <c r="AJ949" s="14">
        <v>0.24013864229767501</v>
      </c>
      <c r="AK949" s="14">
        <v>0.43189321432047001</v>
      </c>
      <c r="AL949" s="14"/>
      <c r="AM949" s="14">
        <v>0.470697493335335</v>
      </c>
      <c r="AN949" s="14">
        <v>0.38254687264918402</v>
      </c>
      <c r="AO949" s="14">
        <v>0.40637428381827501</v>
      </c>
      <c r="AP949" s="14">
        <v>0.40939380016098598</v>
      </c>
      <c r="AQ949" s="14">
        <v>0.34562593064854003</v>
      </c>
      <c r="AR949" s="14"/>
      <c r="AS949" s="14">
        <v>0.40638952088902403</v>
      </c>
      <c r="AT949" s="14">
        <v>0.43129797411752002</v>
      </c>
      <c r="AU949" s="14"/>
      <c r="AV949" s="14">
        <v>0.39059304707751502</v>
      </c>
      <c r="AW949" s="14">
        <v>0.39672740978368898</v>
      </c>
      <c r="AX949" s="14">
        <v>0.436237126644971</v>
      </c>
      <c r="AY949" s="14"/>
      <c r="AZ949" s="14">
        <v>0.33181653662460497</v>
      </c>
      <c r="BA949" s="14">
        <v>0.57891037368708398</v>
      </c>
      <c r="BB949" s="14">
        <v>0.37720434821119903</v>
      </c>
      <c r="BC949" s="14"/>
      <c r="BD949" s="14">
        <v>0.42157321983770002</v>
      </c>
      <c r="BE949" s="14">
        <v>0.42294588975588898</v>
      </c>
      <c r="BF949" s="14"/>
      <c r="BG949" s="14">
        <v>0.40922814350901199</v>
      </c>
      <c r="BH949" s="14">
        <v>0.42480969497835702</v>
      </c>
      <c r="BI949" s="14"/>
      <c r="BJ949" s="14">
        <v>0.40303628691189902</v>
      </c>
      <c r="BK949" s="14">
        <v>0.42440812043908899</v>
      </c>
      <c r="BL949" s="14"/>
      <c r="BM949" s="14">
        <v>0.41365021970590499</v>
      </c>
      <c r="BN949" s="14">
        <v>0.42364781267080098</v>
      </c>
      <c r="BO949" s="14"/>
      <c r="BP949" s="14">
        <v>0.38900098116211501</v>
      </c>
      <c r="BQ949" s="14">
        <v>0.42332448319840899</v>
      </c>
      <c r="BR949" s="14"/>
      <c r="BS949" s="14">
        <v>0.376876045870775</v>
      </c>
      <c r="BT949" s="14">
        <v>0.43350170189967002</v>
      </c>
      <c r="BU949" s="14"/>
      <c r="BV949" s="14">
        <v>0.330562924881798</v>
      </c>
      <c r="BW949" s="14">
        <v>0.39315215604522202</v>
      </c>
      <c r="BX949" s="14"/>
      <c r="BY949" s="14">
        <v>0.39534580242501899</v>
      </c>
      <c r="BZ949" s="14">
        <v>0.42464977336774101</v>
      </c>
      <c r="CA949" s="14"/>
      <c r="CB949" s="14">
        <v>0.39930989525482202</v>
      </c>
      <c r="CC949" s="14">
        <v>0.43181835033881999</v>
      </c>
    </row>
    <row r="950" spans="2:81" x14ac:dyDescent="0.3">
      <c r="B950" t="s">
        <v>440</v>
      </c>
      <c r="C950" s="14">
        <v>0.12651982360018699</v>
      </c>
      <c r="D950" s="14">
        <v>0.14604663272196799</v>
      </c>
      <c r="E950" s="14">
        <v>0.107699620989729</v>
      </c>
      <c r="F950" s="14"/>
      <c r="G950" s="14">
        <v>0.163230957260358</v>
      </c>
      <c r="H950" s="14">
        <v>0.12445692779084</v>
      </c>
      <c r="I950" s="14">
        <v>0.106919565725931</v>
      </c>
      <c r="J950" s="14">
        <v>9.8283164409229407E-2</v>
      </c>
      <c r="K950" s="14">
        <v>0.17000121448309599</v>
      </c>
      <c r="L950" s="14">
        <v>0.11334477045376699</v>
      </c>
      <c r="M950" s="14"/>
      <c r="N950" s="14">
        <v>0.107159419868085</v>
      </c>
      <c r="O950" s="14">
        <v>0.132694346392425</v>
      </c>
      <c r="P950" s="14">
        <v>0.120887058104637</v>
      </c>
      <c r="Q950" s="14">
        <v>0.14789299594757699</v>
      </c>
      <c r="R950" s="14"/>
      <c r="S950" s="14">
        <v>0.115365389089871</v>
      </c>
      <c r="T950" s="14">
        <v>9.8737697053612697E-2</v>
      </c>
      <c r="U950" s="14">
        <v>0.111177249721247</v>
      </c>
      <c r="V950" s="14">
        <v>0.13666023909504099</v>
      </c>
      <c r="W950" s="14">
        <v>0.12565794931656599</v>
      </c>
      <c r="X950" s="14">
        <v>0.14715480952565599</v>
      </c>
      <c r="Y950" s="14">
        <v>0.127985434330977</v>
      </c>
      <c r="Z950" s="14">
        <v>0.208614732660655</v>
      </c>
      <c r="AA950" s="14">
        <v>8.9643190996656297E-2</v>
      </c>
      <c r="AB950" s="14">
        <v>0.168856573793738</v>
      </c>
      <c r="AC950" s="14">
        <v>0.16511903032544401</v>
      </c>
      <c r="AD950" s="14">
        <v>8.0608814858525807E-2</v>
      </c>
      <c r="AE950" s="14"/>
      <c r="AF950" s="14">
        <v>9.5035182160466206E-2</v>
      </c>
      <c r="AG950" s="14">
        <v>0.12010537045078599</v>
      </c>
      <c r="AH950" s="14">
        <v>0.11656311382951499</v>
      </c>
      <c r="AI950" s="14">
        <v>0.20616089176539401</v>
      </c>
      <c r="AJ950" s="14">
        <v>0.111906610066855</v>
      </c>
      <c r="AK950" s="14">
        <v>0.10771365080822599</v>
      </c>
      <c r="AL950" s="14"/>
      <c r="AM950" s="14">
        <v>0.13278832808750099</v>
      </c>
      <c r="AN950" s="14">
        <v>0.146060139574788</v>
      </c>
      <c r="AO950" s="14">
        <v>0.12817815001679</v>
      </c>
      <c r="AP950" s="14">
        <v>0.114331134051467</v>
      </c>
      <c r="AQ950" s="14">
        <v>4.9768705172837199E-2</v>
      </c>
      <c r="AR950" s="14"/>
      <c r="AS950" s="14">
        <v>0.13268022972451701</v>
      </c>
      <c r="AT950" s="14">
        <v>0.12159085118141499</v>
      </c>
      <c r="AU950" s="14"/>
      <c r="AV950" s="14">
        <v>0.118916262287345</v>
      </c>
      <c r="AW950" s="14">
        <v>0.21323741798485801</v>
      </c>
      <c r="AX950" s="14">
        <v>0.133936849573217</v>
      </c>
      <c r="AY950" s="14"/>
      <c r="AZ950" s="14">
        <v>3.9887062247982302E-2</v>
      </c>
      <c r="BA950" s="14">
        <v>0.116964098096332</v>
      </c>
      <c r="BB950" s="14">
        <v>0.19435465350990799</v>
      </c>
      <c r="BC950" s="14"/>
      <c r="BD950" s="14">
        <v>0.118589933949325</v>
      </c>
      <c r="BE950" s="14">
        <v>0.13218923659637499</v>
      </c>
      <c r="BF950" s="14"/>
      <c r="BG950" s="14">
        <v>0.15097304038296999</v>
      </c>
      <c r="BH950" s="14">
        <v>0.122367186692475</v>
      </c>
      <c r="BI950" s="14"/>
      <c r="BJ950" s="14">
        <v>0.16345594439596101</v>
      </c>
      <c r="BK950" s="14">
        <v>0.122713652950717</v>
      </c>
      <c r="BL950" s="14"/>
      <c r="BM950" s="14">
        <v>0.14254242573784201</v>
      </c>
      <c r="BN950" s="14">
        <v>0.124418610519321</v>
      </c>
      <c r="BO950" s="14"/>
      <c r="BP950" s="14">
        <v>0.101631782113946</v>
      </c>
      <c r="BQ950" s="14">
        <v>0.134158689924812</v>
      </c>
      <c r="BR950" s="14"/>
      <c r="BS950" s="14">
        <v>0.152458424465647</v>
      </c>
      <c r="BT950" s="14">
        <v>0.13005919915425901</v>
      </c>
      <c r="BU950" s="14"/>
      <c r="BV950" s="14">
        <v>0.138241708555669</v>
      </c>
      <c r="BW950" s="14">
        <v>0.15745469397909001</v>
      </c>
      <c r="BX950" s="14"/>
      <c r="BY950" s="14">
        <v>0.19229978899038899</v>
      </c>
      <c r="BZ950" s="14">
        <v>0.118703895874754</v>
      </c>
      <c r="CA950" s="14"/>
      <c r="CB950" s="14">
        <v>0.11723515731367</v>
      </c>
      <c r="CC950" s="14">
        <v>0.12657254180844399</v>
      </c>
    </row>
    <row r="951" spans="2:81" x14ac:dyDescent="0.3">
      <c r="B951" t="s">
        <v>441</v>
      </c>
      <c r="C951" s="14">
        <v>5.6415843679416898E-2</v>
      </c>
      <c r="D951" s="14">
        <v>7.8439314405109095E-2</v>
      </c>
      <c r="E951" s="14">
        <v>3.50213613223763E-2</v>
      </c>
      <c r="F951" s="14"/>
      <c r="G951" s="14">
        <v>1.7391717070667698E-2</v>
      </c>
      <c r="H951" s="14">
        <v>6.30752615156355E-2</v>
      </c>
      <c r="I951" s="14">
        <v>7.5962933724349396E-2</v>
      </c>
      <c r="J951" s="14">
        <v>7.0727690436736296E-2</v>
      </c>
      <c r="K951" s="14">
        <v>4.5521023171141498E-2</v>
      </c>
      <c r="L951" s="14">
        <v>5.6846146192892501E-2</v>
      </c>
      <c r="M951" s="14"/>
      <c r="N951" s="14">
        <v>4.0426634964792797E-2</v>
      </c>
      <c r="O951" s="14">
        <v>7.8978220190304899E-2</v>
      </c>
      <c r="P951" s="14">
        <v>4.62460569629101E-2</v>
      </c>
      <c r="Q951" s="14">
        <v>5.5687549972976397E-2</v>
      </c>
      <c r="R951" s="14"/>
      <c r="S951" s="14">
        <v>2.3135809308347698E-2</v>
      </c>
      <c r="T951" s="14">
        <v>6.8824262561670804E-2</v>
      </c>
      <c r="U951" s="14">
        <v>3.7004360278555699E-2</v>
      </c>
      <c r="V951" s="14">
        <v>0.101012689194258</v>
      </c>
      <c r="W951" s="14">
        <v>4.0408580560477303E-2</v>
      </c>
      <c r="X951" s="14">
        <v>0.108952250599886</v>
      </c>
      <c r="Y951" s="14">
        <v>5.9883800838565301E-2</v>
      </c>
      <c r="Z951" s="14">
        <v>2.2030539942372099E-2</v>
      </c>
      <c r="AA951" s="14">
        <v>6.3149054646388994E-2</v>
      </c>
      <c r="AB951" s="14">
        <v>3.37546035933615E-2</v>
      </c>
      <c r="AC951" s="14">
        <v>5.2819448611296699E-2</v>
      </c>
      <c r="AD951" s="14">
        <v>4.0360420297640302E-2</v>
      </c>
      <c r="AE951" s="14"/>
      <c r="AF951" s="14">
        <v>2.6527877932508801E-2</v>
      </c>
      <c r="AG951" s="14">
        <v>8.4285209823244306E-2</v>
      </c>
      <c r="AH951" s="14">
        <v>2.1122629938514999E-2</v>
      </c>
      <c r="AI951" s="14">
        <v>0.14604159803477201</v>
      </c>
      <c r="AJ951" s="14">
        <v>1.4422618991789401E-2</v>
      </c>
      <c r="AK951" s="14">
        <v>4.27138754438562E-2</v>
      </c>
      <c r="AL951" s="14"/>
      <c r="AM951" s="14">
        <v>5.3612813759930801E-2</v>
      </c>
      <c r="AN951" s="14">
        <v>7.1202153892298295E-2</v>
      </c>
      <c r="AO951" s="14">
        <v>4.5407449899176902E-2</v>
      </c>
      <c r="AP951" s="14">
        <v>5.4136614464062899E-2</v>
      </c>
      <c r="AQ951" s="14">
        <v>5.1154878399041197E-2</v>
      </c>
      <c r="AR951" s="14"/>
      <c r="AS951" s="14">
        <v>4.4754080871825801E-2</v>
      </c>
      <c r="AT951" s="14">
        <v>6.4377427060747894E-2</v>
      </c>
      <c r="AU951" s="14"/>
      <c r="AV951" s="14">
        <v>4.8698473946362099E-2</v>
      </c>
      <c r="AW951" s="14">
        <v>3.4433862057799199E-2</v>
      </c>
      <c r="AX951" s="14">
        <v>4.12352860100954E-2</v>
      </c>
      <c r="AY951" s="14"/>
      <c r="AZ951" s="14">
        <v>0</v>
      </c>
      <c r="BA951" s="14">
        <v>5.59722712906797E-2</v>
      </c>
      <c r="BB951" s="14">
        <v>6.9160400991095702E-2</v>
      </c>
      <c r="BC951" s="14"/>
      <c r="BD951" s="14">
        <v>4.8940687699726003E-2</v>
      </c>
      <c r="BE951" s="14">
        <v>6.15621683975974E-2</v>
      </c>
      <c r="BF951" s="14"/>
      <c r="BG951" s="14">
        <v>2.8773863840788699E-2</v>
      </c>
      <c r="BH951" s="14">
        <v>6.0796596856408397E-2</v>
      </c>
      <c r="BI951" s="14"/>
      <c r="BJ951" s="14">
        <v>3.2748961451710398E-2</v>
      </c>
      <c r="BK951" s="14">
        <v>6.0209982582402399E-2</v>
      </c>
      <c r="BL951" s="14"/>
      <c r="BM951" s="14">
        <v>9.4968746167930097E-3</v>
      </c>
      <c r="BN951" s="14">
        <v>5.9832683880299303E-2</v>
      </c>
      <c r="BO951" s="14"/>
      <c r="BP951" s="14">
        <v>6.8635978390461497E-2</v>
      </c>
      <c r="BQ951" s="14">
        <v>5.4422741350126098E-2</v>
      </c>
      <c r="BR951" s="14"/>
      <c r="BS951" s="14">
        <v>3.9107043210421098E-2</v>
      </c>
      <c r="BT951" s="14">
        <v>4.8868163139510298E-2</v>
      </c>
      <c r="BU951" s="14"/>
      <c r="BV951" s="14">
        <v>5.4547253589278803E-2</v>
      </c>
      <c r="BW951" s="14">
        <v>3.3680793372869597E-2</v>
      </c>
      <c r="BX951" s="14"/>
      <c r="BY951" s="14">
        <v>7.6327328489220303E-2</v>
      </c>
      <c r="BZ951" s="14">
        <v>5.37185381812324E-2</v>
      </c>
      <c r="CA951" s="14"/>
      <c r="CB951" s="14">
        <v>5.8246657003203001E-2</v>
      </c>
      <c r="CC951" s="14">
        <v>5.6619739176296299E-2</v>
      </c>
    </row>
    <row r="952" spans="2:81" x14ac:dyDescent="0.3">
      <c r="B952" t="s">
        <v>106</v>
      </c>
      <c r="C952" s="14">
        <v>5.8049604861128701E-2</v>
      </c>
      <c r="D952" s="14">
        <v>5.1147388706063598E-2</v>
      </c>
      <c r="E952" s="14">
        <v>6.4902119884965304E-2</v>
      </c>
      <c r="F952" s="14"/>
      <c r="G952" s="14">
        <v>2.60752105562412E-2</v>
      </c>
      <c r="H952" s="14">
        <v>7.2483224372032598E-2</v>
      </c>
      <c r="I952" s="14">
        <v>4.6528734011439303E-2</v>
      </c>
      <c r="J952" s="14">
        <v>6.5518890943076905E-2</v>
      </c>
      <c r="K952" s="14">
        <v>6.5654194384494102E-2</v>
      </c>
      <c r="L952" s="14">
        <v>6.5913344289765405E-2</v>
      </c>
      <c r="M952" s="14"/>
      <c r="N952" s="14">
        <v>5.9870301307638499E-2</v>
      </c>
      <c r="O952" s="14">
        <v>7.9824278572514895E-2</v>
      </c>
      <c r="P952" s="14">
        <v>3.5765895828230303E-2</v>
      </c>
      <c r="Q952" s="14">
        <v>5.4003174464458702E-2</v>
      </c>
      <c r="R952" s="14"/>
      <c r="S952" s="14">
        <v>4.4777030610941501E-2</v>
      </c>
      <c r="T952" s="14">
        <v>5.83881599805363E-2</v>
      </c>
      <c r="U952" s="14">
        <v>3.8962777096427197E-2</v>
      </c>
      <c r="V952" s="14">
        <v>2.26810912408427E-2</v>
      </c>
      <c r="W952" s="14">
        <v>2.7847038282994601E-2</v>
      </c>
      <c r="X952" s="14">
        <v>7.29124103731182E-2</v>
      </c>
      <c r="Y952" s="14">
        <v>0.121766921994932</v>
      </c>
      <c r="Z952" s="14">
        <v>4.8904162165836797E-2</v>
      </c>
      <c r="AA952" s="14">
        <v>4.0612569500798799E-2</v>
      </c>
      <c r="AB952" s="14">
        <v>6.5586136487113297E-2</v>
      </c>
      <c r="AC952" s="14">
        <v>7.4095337158141095E-2</v>
      </c>
      <c r="AD952" s="14">
        <v>0.159141995146443</v>
      </c>
      <c r="AE952" s="14"/>
      <c r="AF952" s="14">
        <v>3.5221307161533801E-2</v>
      </c>
      <c r="AG952" s="14">
        <v>3.9083648547090101E-2</v>
      </c>
      <c r="AH952" s="14">
        <v>4.1757204116538701E-2</v>
      </c>
      <c r="AI952" s="14">
        <v>2.85261846307901E-2</v>
      </c>
      <c r="AJ952" s="14">
        <v>9.34804069195843E-2</v>
      </c>
      <c r="AK952" s="14">
        <v>0.14165532651183599</v>
      </c>
      <c r="AL952" s="14"/>
      <c r="AM952" s="14">
        <v>6.5739130419001507E-2</v>
      </c>
      <c r="AN952" s="14">
        <v>4.3918130608919997E-2</v>
      </c>
      <c r="AO952" s="14">
        <v>7.2415580454751494E-2</v>
      </c>
      <c r="AP952" s="14">
        <v>3.5328478562236899E-2</v>
      </c>
      <c r="AQ952" s="14">
        <v>9.5013893933079505E-2</v>
      </c>
      <c r="AR952" s="14"/>
      <c r="AS952" s="14">
        <v>1.7597090160025398E-2</v>
      </c>
      <c r="AT952" s="14">
        <v>8.2123872142789406E-2</v>
      </c>
      <c r="AU952" s="14"/>
      <c r="AV952" s="14">
        <v>2.1410998563643101E-2</v>
      </c>
      <c r="AW952" s="14">
        <v>1.6123216323536301E-2</v>
      </c>
      <c r="AX952" s="14">
        <v>1.9564937035545099E-2</v>
      </c>
      <c r="AY952" s="14"/>
      <c r="AZ952" s="14">
        <v>0</v>
      </c>
      <c r="BA952" s="14">
        <v>0</v>
      </c>
      <c r="BB952" s="14">
        <v>3.3612946822151699E-2</v>
      </c>
      <c r="BC952" s="14"/>
      <c r="BD952" s="14">
        <v>2.38298456030317E-2</v>
      </c>
      <c r="BE952" s="14">
        <v>7.7827659722321904E-2</v>
      </c>
      <c r="BF952" s="14"/>
      <c r="BG952" s="14">
        <v>2.8300859862987599E-2</v>
      </c>
      <c r="BH952" s="14">
        <v>6.1826022849089397E-2</v>
      </c>
      <c r="BI952" s="14"/>
      <c r="BJ952" s="14">
        <v>2.15160019712454E-2</v>
      </c>
      <c r="BK952" s="14">
        <v>6.0982969128364303E-2</v>
      </c>
      <c r="BL952" s="14"/>
      <c r="BM952" s="14">
        <v>1.9392688700805599E-2</v>
      </c>
      <c r="BN952" s="14">
        <v>6.2772029867018797E-2</v>
      </c>
      <c r="BO952" s="14"/>
      <c r="BP952" s="14">
        <v>2.50245452572182E-2</v>
      </c>
      <c r="BQ952" s="14">
        <v>6.6383019128510495E-2</v>
      </c>
      <c r="BR952" s="14"/>
      <c r="BS952" s="14">
        <v>9.8441091539533208E-3</v>
      </c>
      <c r="BT952" s="14">
        <v>2.6616255967946301E-2</v>
      </c>
      <c r="BU952" s="14"/>
      <c r="BV952" s="14">
        <v>1.8603743572389201E-2</v>
      </c>
      <c r="BW952" s="14">
        <v>6.7656559675165701E-3</v>
      </c>
      <c r="BX952" s="14"/>
      <c r="BY952" s="14">
        <v>4.9170279294218598E-2</v>
      </c>
      <c r="BZ952" s="14">
        <v>5.8549584714450799E-2</v>
      </c>
      <c r="CA952" s="14"/>
      <c r="CB952" s="14">
        <v>3.7030459950774502E-2</v>
      </c>
      <c r="CC952" s="14">
        <v>7.0099405998639994E-2</v>
      </c>
    </row>
    <row r="953" spans="2:81" x14ac:dyDescent="0.3">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c r="AQ953" s="14"/>
      <c r="AR953" s="14"/>
      <c r="AS953" s="14"/>
      <c r="AT953" s="14"/>
      <c r="AU953" s="14"/>
      <c r="AV953" s="14"/>
      <c r="AW953" s="14"/>
      <c r="AX953" s="14"/>
      <c r="AY953" s="14"/>
      <c r="AZ953" s="14"/>
      <c r="BA953" s="14"/>
      <c r="BB953" s="14"/>
      <c r="BC953" s="14"/>
      <c r="BD953" s="14"/>
      <c r="BE953" s="14"/>
      <c r="BF953" s="14"/>
      <c r="BG953" s="14"/>
      <c r="BH953" s="14"/>
      <c r="BI953" s="14"/>
      <c r="BJ953" s="14"/>
      <c r="BK953" s="14"/>
      <c r="BL953" s="14"/>
      <c r="BM953" s="14"/>
      <c r="BN953" s="14"/>
      <c r="BO953" s="14"/>
      <c r="BP953" s="14"/>
      <c r="BQ953" s="14"/>
      <c r="BR953" s="14"/>
      <c r="BS953" s="14"/>
      <c r="BT953" s="14"/>
      <c r="BU953" s="14"/>
      <c r="BV953" s="14"/>
      <c r="BW953" s="14"/>
      <c r="BX953" s="14"/>
      <c r="BY953" s="14"/>
      <c r="BZ953" s="14"/>
      <c r="CA953" s="14"/>
      <c r="CB953" s="14"/>
      <c r="CC953" s="14"/>
    </row>
    <row r="954" spans="2:81" x14ac:dyDescent="0.3">
      <c r="B954" s="6" t="s">
        <v>449</v>
      </c>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c r="AQ954" s="14"/>
      <c r="AR954" s="14"/>
      <c r="AS954" s="14"/>
      <c r="AT954" s="14"/>
      <c r="AU954" s="14"/>
      <c r="AV954" s="14"/>
      <c r="AW954" s="14"/>
      <c r="AX954" s="14"/>
      <c r="AY954" s="14"/>
      <c r="AZ954" s="14"/>
      <c r="BA954" s="14"/>
      <c r="BB954" s="14"/>
      <c r="BC954" s="14"/>
      <c r="BD954" s="14"/>
      <c r="BE954" s="14"/>
      <c r="BF954" s="14"/>
      <c r="BG954" s="14"/>
      <c r="BH954" s="14"/>
      <c r="BI954" s="14"/>
      <c r="BJ954" s="14"/>
      <c r="BK954" s="14"/>
      <c r="BL954" s="14"/>
      <c r="BM954" s="14"/>
      <c r="BN954" s="14"/>
      <c r="BO954" s="14"/>
      <c r="BP954" s="14"/>
      <c r="BQ954" s="14"/>
      <c r="BR954" s="14"/>
      <c r="BS954" s="14"/>
      <c r="BT954" s="14"/>
      <c r="BU954" s="14"/>
      <c r="BV954" s="14"/>
      <c r="BW954" s="14"/>
      <c r="BX954" s="14"/>
      <c r="BY954" s="14"/>
      <c r="BZ954" s="14"/>
      <c r="CA954" s="14"/>
      <c r="CB954" s="14"/>
      <c r="CC954" s="14"/>
    </row>
    <row r="955" spans="2:81" x14ac:dyDescent="0.3">
      <c r="B955" s="24" t="s">
        <v>97</v>
      </c>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c r="AQ955" s="14"/>
      <c r="AR955" s="14"/>
      <c r="AS955" s="14"/>
      <c r="AT955" s="14"/>
      <c r="AU955" s="14"/>
      <c r="AV955" s="14"/>
      <c r="AW955" s="14"/>
      <c r="AX955" s="14"/>
      <c r="AY955" s="14"/>
      <c r="AZ955" s="14"/>
      <c r="BA955" s="14"/>
      <c r="BB955" s="14"/>
      <c r="BC955" s="14"/>
      <c r="BD955" s="14"/>
      <c r="BE955" s="14"/>
      <c r="BF955" s="14"/>
      <c r="BG955" s="14"/>
      <c r="BH955" s="14"/>
      <c r="BI955" s="14"/>
      <c r="BJ955" s="14"/>
      <c r="BK955" s="14"/>
      <c r="BL955" s="14"/>
      <c r="BM955" s="14"/>
      <c r="BN955" s="14"/>
      <c r="BO955" s="14"/>
      <c r="BP955" s="14"/>
      <c r="BQ955" s="14"/>
      <c r="BR955" s="14"/>
      <c r="BS955" s="14"/>
      <c r="BT955" s="14"/>
      <c r="BU955" s="14"/>
      <c r="BV955" s="14"/>
      <c r="BW955" s="14"/>
      <c r="BX955" s="14"/>
      <c r="BY955" s="14"/>
      <c r="BZ955" s="14"/>
      <c r="CA955" s="14"/>
      <c r="CB955" s="14"/>
      <c r="CC955" s="14"/>
    </row>
    <row r="956" spans="2:81" x14ac:dyDescent="0.3">
      <c r="B956" t="s">
        <v>102</v>
      </c>
      <c r="C956" s="14">
        <v>0.35104335131686798</v>
      </c>
      <c r="D956" s="14">
        <v>0.30595672449467298</v>
      </c>
      <c r="E956" s="14">
        <v>0.39575052447729497</v>
      </c>
      <c r="F956" s="14"/>
      <c r="G956" s="14">
        <v>0.359762525540199</v>
      </c>
      <c r="H956" s="14">
        <v>0.41434181528611103</v>
      </c>
      <c r="I956" s="14">
        <v>0.35296915217185698</v>
      </c>
      <c r="J956" s="14">
        <v>0.34159838409240501</v>
      </c>
      <c r="K956" s="14">
        <v>0.28952484199399697</v>
      </c>
      <c r="L956" s="14">
        <v>0.34140768955510098</v>
      </c>
      <c r="M956" s="14"/>
      <c r="N956" s="14">
        <v>0.35951687702750501</v>
      </c>
      <c r="O956" s="14">
        <v>0.314765629423154</v>
      </c>
      <c r="P956" s="14">
        <v>0.38000008656198098</v>
      </c>
      <c r="Q956" s="14">
        <v>0.35206020809168798</v>
      </c>
      <c r="R956" s="14"/>
      <c r="S956" s="14">
        <v>0.38632170636539798</v>
      </c>
      <c r="T956" s="14">
        <v>0.36042414770537401</v>
      </c>
      <c r="U956" s="14">
        <v>0.40541077111874302</v>
      </c>
      <c r="V956" s="14">
        <v>0.29049850476829803</v>
      </c>
      <c r="W956" s="14">
        <v>0.35601378699908398</v>
      </c>
      <c r="X956" s="14">
        <v>0.34667995096424398</v>
      </c>
      <c r="Y956" s="14">
        <v>0.305254596181806</v>
      </c>
      <c r="Z956" s="14">
        <v>0.27967954349004098</v>
      </c>
      <c r="AA956" s="14">
        <v>0.31514615524898798</v>
      </c>
      <c r="AB956" s="14">
        <v>0.42241575870944698</v>
      </c>
      <c r="AC956" s="14">
        <v>0.35146715788722499</v>
      </c>
      <c r="AD956" s="14">
        <v>0.31742021386471297</v>
      </c>
      <c r="AE956" s="14"/>
      <c r="AF956" s="14">
        <v>0.39070458191144303</v>
      </c>
      <c r="AG956" s="14">
        <v>0.331541608947929</v>
      </c>
      <c r="AH956" s="14">
        <v>0.359373922682723</v>
      </c>
      <c r="AI956" s="14">
        <v>0.27172779047682599</v>
      </c>
      <c r="AJ956" s="14">
        <v>0.53539044232639399</v>
      </c>
      <c r="AK956" s="14">
        <v>0.231976351073054</v>
      </c>
      <c r="AL956" s="14"/>
      <c r="AM956" s="14">
        <v>0.292117406372847</v>
      </c>
      <c r="AN956" s="14">
        <v>0.344426188334787</v>
      </c>
      <c r="AO956" s="14">
        <v>0.34890229377012899</v>
      </c>
      <c r="AP956" s="14">
        <v>0.447131499621652</v>
      </c>
      <c r="AQ956" s="14">
        <v>0.491105716951731</v>
      </c>
      <c r="AR956" s="14"/>
      <c r="AS956" s="14">
        <v>0.41358540169326502</v>
      </c>
      <c r="AT956" s="14">
        <v>0.312190101295582</v>
      </c>
      <c r="AU956" s="14"/>
      <c r="AV956" s="14">
        <v>0.45206204357291802</v>
      </c>
      <c r="AW956" s="14">
        <v>0.27139267862647798</v>
      </c>
      <c r="AX956" s="14">
        <v>0.40343880390939002</v>
      </c>
      <c r="AY956" s="14"/>
      <c r="AZ956" s="14">
        <v>0.58930387371264104</v>
      </c>
      <c r="BA956" s="14">
        <v>0.38958852329802002</v>
      </c>
      <c r="BB956" s="14">
        <v>0.33185251852945902</v>
      </c>
      <c r="BC956" s="14"/>
      <c r="BD956" s="14">
        <v>0.38667554336703802</v>
      </c>
      <c r="BE956" s="14">
        <v>0.32685612920513502</v>
      </c>
      <c r="BF956" s="14"/>
      <c r="BG956" s="14">
        <v>0.35865185470119798</v>
      </c>
      <c r="BH956" s="14">
        <v>0.35004826917859</v>
      </c>
      <c r="BI956" s="14"/>
      <c r="BJ956" s="14">
        <v>0.36876624338605102</v>
      </c>
      <c r="BK956" s="14">
        <v>0.34454006382638702</v>
      </c>
      <c r="BL956" s="14"/>
      <c r="BM956" s="14">
        <v>0.42160004532944501</v>
      </c>
      <c r="BN956" s="14">
        <v>0.34263296457981302</v>
      </c>
      <c r="BO956" s="14"/>
      <c r="BP956" s="14">
        <v>0.44035607885794398</v>
      </c>
      <c r="BQ956" s="14">
        <v>0.32541653786100999</v>
      </c>
      <c r="BR956" s="14"/>
      <c r="BS956" s="14">
        <v>0.41297403710168701</v>
      </c>
      <c r="BT956" s="14">
        <v>0.40058769459077698</v>
      </c>
      <c r="BU956" s="14"/>
      <c r="BV956" s="14">
        <v>0.376990383609626</v>
      </c>
      <c r="BW956" s="14">
        <v>0.42561999781885301</v>
      </c>
      <c r="BX956" s="14"/>
      <c r="BY956" s="14">
        <v>0.33226416149372201</v>
      </c>
      <c r="BZ956" s="14">
        <v>0.35468744023382998</v>
      </c>
      <c r="CA956" s="14"/>
      <c r="CB956" s="14">
        <v>0.37109499230030302</v>
      </c>
      <c r="CC956" s="14">
        <v>0.34465752199805999</v>
      </c>
    </row>
    <row r="957" spans="2:81" x14ac:dyDescent="0.3">
      <c r="B957" t="s">
        <v>103</v>
      </c>
      <c r="C957" s="14">
        <v>0.42717899565099998</v>
      </c>
      <c r="D957" s="14">
        <v>0.43335198300674799</v>
      </c>
      <c r="E957" s="14">
        <v>0.42003640681973198</v>
      </c>
      <c r="F957" s="14"/>
      <c r="G957" s="14">
        <v>0.403831816259554</v>
      </c>
      <c r="H957" s="14">
        <v>0.39542123023869402</v>
      </c>
      <c r="I957" s="14">
        <v>0.46272739369587201</v>
      </c>
      <c r="J957" s="14">
        <v>0.40161858937018502</v>
      </c>
      <c r="K957" s="14">
        <v>0.45824013076634401</v>
      </c>
      <c r="L957" s="14">
        <v>0.439480325326915</v>
      </c>
      <c r="M957" s="14"/>
      <c r="N957" s="14">
        <v>0.40825265909573499</v>
      </c>
      <c r="O957" s="14">
        <v>0.44200224359521401</v>
      </c>
      <c r="P957" s="14">
        <v>0.46797154216841402</v>
      </c>
      <c r="Q957" s="14">
        <v>0.39930356388997901</v>
      </c>
      <c r="R957" s="14"/>
      <c r="S957" s="14">
        <v>0.44999873737790202</v>
      </c>
      <c r="T957" s="14">
        <v>0.41835995514080199</v>
      </c>
      <c r="U957" s="14">
        <v>0.39307104617078098</v>
      </c>
      <c r="V957" s="14">
        <v>0.40985063969155899</v>
      </c>
      <c r="W957" s="14">
        <v>0.43199880330481599</v>
      </c>
      <c r="X957" s="14">
        <v>0.39089094297500498</v>
      </c>
      <c r="Y957" s="14">
        <v>0.434599102417495</v>
      </c>
      <c r="Z957" s="14">
        <v>0.46731290507282702</v>
      </c>
      <c r="AA957" s="14">
        <v>0.48316413634525801</v>
      </c>
      <c r="AB957" s="14">
        <v>0.34418387319535598</v>
      </c>
      <c r="AC957" s="14">
        <v>0.50415423449274799</v>
      </c>
      <c r="AD957" s="14">
        <v>0.44450468494165501</v>
      </c>
      <c r="AE957" s="14"/>
      <c r="AF957" s="14">
        <v>0.42424680249007102</v>
      </c>
      <c r="AG957" s="14">
        <v>0.46525021937087002</v>
      </c>
      <c r="AH957" s="14">
        <v>0.49736349677071601</v>
      </c>
      <c r="AI957" s="14">
        <v>0.42989411802153499</v>
      </c>
      <c r="AJ957" s="14">
        <v>0.29460960129737601</v>
      </c>
      <c r="AK957" s="14">
        <v>0.48460738214601601</v>
      </c>
      <c r="AL957" s="14"/>
      <c r="AM957" s="14">
        <v>0.44188050228897702</v>
      </c>
      <c r="AN957" s="14">
        <v>0.453834865873953</v>
      </c>
      <c r="AO957" s="14">
        <v>0.42626537641109002</v>
      </c>
      <c r="AP957" s="14">
        <v>0.37885599881006898</v>
      </c>
      <c r="AQ957" s="14">
        <v>0.23636447177393</v>
      </c>
      <c r="AR957" s="14"/>
      <c r="AS957" s="14">
        <v>0.38085656790554501</v>
      </c>
      <c r="AT957" s="14">
        <v>0.45888051428726201</v>
      </c>
      <c r="AU957" s="14"/>
      <c r="AV957" s="14">
        <v>0.37024820813230402</v>
      </c>
      <c r="AW957" s="14">
        <v>0.44079792621175701</v>
      </c>
      <c r="AX957" s="14">
        <v>0.40104524393653102</v>
      </c>
      <c r="AY957" s="14"/>
      <c r="AZ957" s="14">
        <v>0.36915889555021297</v>
      </c>
      <c r="BA957" s="14">
        <v>0.33167000921183099</v>
      </c>
      <c r="BB957" s="14">
        <v>0.41598225689638102</v>
      </c>
      <c r="BC957" s="14"/>
      <c r="BD957" s="14">
        <v>0.40929302850452298</v>
      </c>
      <c r="BE957" s="14">
        <v>0.44041315060501501</v>
      </c>
      <c r="BF957" s="14"/>
      <c r="BG957" s="14">
        <v>0.404743028704039</v>
      </c>
      <c r="BH957" s="14">
        <v>0.43236657677114898</v>
      </c>
      <c r="BI957" s="14"/>
      <c r="BJ957" s="14">
        <v>0.39657723006010798</v>
      </c>
      <c r="BK957" s="14">
        <v>0.43347137224336202</v>
      </c>
      <c r="BL957" s="14"/>
      <c r="BM957" s="14">
        <v>0.34140777717474602</v>
      </c>
      <c r="BN957" s="14">
        <v>0.43755175844794703</v>
      </c>
      <c r="BO957" s="14"/>
      <c r="BP957" s="14">
        <v>0.39385156527528198</v>
      </c>
      <c r="BQ957" s="14">
        <v>0.43777233601165999</v>
      </c>
      <c r="BR957" s="14"/>
      <c r="BS957" s="14">
        <v>0.39061558641184102</v>
      </c>
      <c r="BT957" s="14">
        <v>0.39205318136601303</v>
      </c>
      <c r="BU957" s="14"/>
      <c r="BV957" s="14">
        <v>0.48615858278968299</v>
      </c>
      <c r="BW957" s="14">
        <v>0.35703831279616799</v>
      </c>
      <c r="BX957" s="14"/>
      <c r="BY957" s="14">
        <v>0.39306285594041102</v>
      </c>
      <c r="BZ957" s="14">
        <v>0.43432967642660197</v>
      </c>
      <c r="CA957" s="14"/>
      <c r="CB957" s="14">
        <v>0.43969827709071002</v>
      </c>
      <c r="CC957" s="14">
        <v>0.41947903640197098</v>
      </c>
    </row>
    <row r="958" spans="2:81" x14ac:dyDescent="0.3">
      <c r="B958" t="s">
        <v>440</v>
      </c>
      <c r="C958" s="14">
        <v>0.121855330057353</v>
      </c>
      <c r="D958" s="14">
        <v>0.146659346922075</v>
      </c>
      <c r="E958" s="14">
        <v>9.7873239756228095E-2</v>
      </c>
      <c r="F958" s="14"/>
      <c r="G958" s="14">
        <v>0.14673966016085699</v>
      </c>
      <c r="H958" s="14">
        <v>9.5293398382371705E-2</v>
      </c>
      <c r="I958" s="14">
        <v>9.7366738282657697E-2</v>
      </c>
      <c r="J958" s="14">
        <v>0.14111388642213099</v>
      </c>
      <c r="K958" s="14">
        <v>0.15348891907443199</v>
      </c>
      <c r="L958" s="14">
        <v>0.109735373544769</v>
      </c>
      <c r="M958" s="14"/>
      <c r="N958" s="14">
        <v>0.16705123404613501</v>
      </c>
      <c r="O958" s="14">
        <v>0.11967930198063</v>
      </c>
      <c r="P958" s="14">
        <v>8.1324077094664396E-2</v>
      </c>
      <c r="Q958" s="14">
        <v>0.112985018835321</v>
      </c>
      <c r="R958" s="14"/>
      <c r="S958" s="14">
        <v>0.124951108942973</v>
      </c>
      <c r="T958" s="14">
        <v>0.11348526407236501</v>
      </c>
      <c r="U958" s="14">
        <v>9.6734142461572803E-2</v>
      </c>
      <c r="V958" s="14">
        <v>0.20733007703015499</v>
      </c>
      <c r="W958" s="14">
        <v>0.140338169208616</v>
      </c>
      <c r="X958" s="14">
        <v>0.105044757832812</v>
      </c>
      <c r="Y958" s="14">
        <v>0.120699508657856</v>
      </c>
      <c r="Z958" s="14">
        <v>0.158891370230519</v>
      </c>
      <c r="AA958" s="14">
        <v>0.117830345573881</v>
      </c>
      <c r="AB958" s="14">
        <v>0.110136494822731</v>
      </c>
      <c r="AC958" s="14">
        <v>5.2807538702094398E-2</v>
      </c>
      <c r="AD958" s="14">
        <v>7.8933106047188603E-2</v>
      </c>
      <c r="AE958" s="14"/>
      <c r="AF958" s="14">
        <v>0.132851435954113</v>
      </c>
      <c r="AG958" s="14">
        <v>0.117529414050352</v>
      </c>
      <c r="AH958" s="14">
        <v>0.11062921386321201</v>
      </c>
      <c r="AI958" s="14">
        <v>0.14226091404873301</v>
      </c>
      <c r="AJ958" s="14">
        <v>8.9123834518484601E-2</v>
      </c>
      <c r="AK958" s="14">
        <v>0.121032578977239</v>
      </c>
      <c r="AL958" s="14"/>
      <c r="AM958" s="14">
        <v>0.13747506528893899</v>
      </c>
      <c r="AN958" s="14">
        <v>0.13103021081902899</v>
      </c>
      <c r="AO958" s="14">
        <v>0.10800811427255699</v>
      </c>
      <c r="AP958" s="14">
        <v>0.123645249470131</v>
      </c>
      <c r="AQ958" s="14">
        <v>0.225649686861151</v>
      </c>
      <c r="AR958" s="14"/>
      <c r="AS958" s="14">
        <v>0.13500472419297699</v>
      </c>
      <c r="AT958" s="14">
        <v>0.11106195548129399</v>
      </c>
      <c r="AU958" s="14"/>
      <c r="AV958" s="14">
        <v>0.111726680299452</v>
      </c>
      <c r="AW958" s="14">
        <v>0.21383349452265399</v>
      </c>
      <c r="AX958" s="14">
        <v>0.125035286107362</v>
      </c>
      <c r="AY958" s="14"/>
      <c r="AZ958" s="14">
        <v>0</v>
      </c>
      <c r="BA958" s="14">
        <v>0.23934147699532901</v>
      </c>
      <c r="BB958" s="14">
        <v>0.170929825599622</v>
      </c>
      <c r="BC958" s="14"/>
      <c r="BD958" s="14">
        <v>0.13587483451999399</v>
      </c>
      <c r="BE958" s="14">
        <v>0.11292066007455</v>
      </c>
      <c r="BF958" s="14"/>
      <c r="BG958" s="14">
        <v>0.15194568437849401</v>
      </c>
      <c r="BH958" s="14">
        <v>0.11534434593017601</v>
      </c>
      <c r="BI958" s="14"/>
      <c r="BJ958" s="14">
        <v>0.116182181906926</v>
      </c>
      <c r="BK958" s="14">
        <v>0.12377525991258501</v>
      </c>
      <c r="BL958" s="14"/>
      <c r="BM958" s="14">
        <v>0.16451314071766299</v>
      </c>
      <c r="BN958" s="14">
        <v>0.115776663083462</v>
      </c>
      <c r="BO958" s="14"/>
      <c r="BP958" s="14">
        <v>9.7989707161344003E-2</v>
      </c>
      <c r="BQ958" s="14">
        <v>0.129132388234527</v>
      </c>
      <c r="BR958" s="14"/>
      <c r="BS958" s="14">
        <v>0.13158718465640701</v>
      </c>
      <c r="BT958" s="14">
        <v>0.12757466322497399</v>
      </c>
      <c r="BU958" s="14"/>
      <c r="BV958" s="14">
        <v>5.8144100176491E-2</v>
      </c>
      <c r="BW958" s="14">
        <v>0.157397747819078</v>
      </c>
      <c r="BX958" s="14"/>
      <c r="BY958" s="14">
        <v>0.14548504565104201</v>
      </c>
      <c r="BZ958" s="14">
        <v>0.117412304032655</v>
      </c>
      <c r="CA958" s="14"/>
      <c r="CB958" s="14">
        <v>0.11103659493252099</v>
      </c>
      <c r="CC958" s="14">
        <v>0.12428545074795699</v>
      </c>
    </row>
    <row r="959" spans="2:81" x14ac:dyDescent="0.3">
      <c r="B959" t="s">
        <v>441</v>
      </c>
      <c r="C959" s="14">
        <v>2.9613647731959E-2</v>
      </c>
      <c r="D959" s="14">
        <v>4.4393090067236199E-2</v>
      </c>
      <c r="E959" s="14">
        <v>1.52402529013115E-2</v>
      </c>
      <c r="F959" s="14"/>
      <c r="G959" s="14">
        <v>2.2846288668705E-2</v>
      </c>
      <c r="H959" s="14">
        <v>2.2097172399789401E-2</v>
      </c>
      <c r="I959" s="14">
        <v>3.3511919757020801E-2</v>
      </c>
      <c r="J959" s="14">
        <v>5.7009921807262401E-2</v>
      </c>
      <c r="K959" s="14">
        <v>1.30690499586075E-2</v>
      </c>
      <c r="L959" s="14">
        <v>2.5878096400215399E-2</v>
      </c>
      <c r="M959" s="14"/>
      <c r="N959" s="14">
        <v>1.08691373128353E-2</v>
      </c>
      <c r="O959" s="14">
        <v>2.90488223092733E-2</v>
      </c>
      <c r="P959" s="14">
        <v>3.9497884794349097E-2</v>
      </c>
      <c r="Q959" s="14">
        <v>3.7789077944788502E-2</v>
      </c>
      <c r="R959" s="14"/>
      <c r="S959" s="14">
        <v>0</v>
      </c>
      <c r="T959" s="14">
        <v>8.4089132298460403E-3</v>
      </c>
      <c r="U959" s="14">
        <v>3.9513685597903497E-2</v>
      </c>
      <c r="V959" s="14">
        <v>5.89992716642131E-2</v>
      </c>
      <c r="W959" s="14">
        <v>4.4508131615156703E-2</v>
      </c>
      <c r="X959" s="14">
        <v>7.3591652116178102E-2</v>
      </c>
      <c r="Y959" s="14">
        <v>2.2837196747734798E-2</v>
      </c>
      <c r="Z959" s="14">
        <v>2.2958924805208201E-2</v>
      </c>
      <c r="AA959" s="14">
        <v>3.4371817830582997E-2</v>
      </c>
      <c r="AB959" s="14">
        <v>2.1863133328102798E-2</v>
      </c>
      <c r="AC959" s="14">
        <v>3.5395859969229698E-2</v>
      </c>
      <c r="AD959" s="14">
        <v>0</v>
      </c>
      <c r="AE959" s="14"/>
      <c r="AF959" s="14">
        <v>1.03093334505872E-2</v>
      </c>
      <c r="AG959" s="14">
        <v>3.7158148141253899E-2</v>
      </c>
      <c r="AH959" s="14">
        <v>0</v>
      </c>
      <c r="AI959" s="14">
        <v>9.5472588559475297E-2</v>
      </c>
      <c r="AJ959" s="14">
        <v>1.43233776970516E-2</v>
      </c>
      <c r="AK959" s="14">
        <v>1.00356945270533E-2</v>
      </c>
      <c r="AL959" s="14"/>
      <c r="AM959" s="14">
        <v>4.2916261821947799E-2</v>
      </c>
      <c r="AN959" s="14">
        <v>1.6631374589781801E-2</v>
      </c>
      <c r="AO959" s="14">
        <v>3.1790706676159498E-2</v>
      </c>
      <c r="AP959" s="14">
        <v>2.14835152880485E-2</v>
      </c>
      <c r="AQ959" s="14">
        <v>0</v>
      </c>
      <c r="AR959" s="14"/>
      <c r="AS959" s="14">
        <v>3.8733265797773399E-2</v>
      </c>
      <c r="AT959" s="14">
        <v>2.4497647671870001E-2</v>
      </c>
      <c r="AU959" s="14"/>
      <c r="AV959" s="14">
        <v>4.4686460923822197E-2</v>
      </c>
      <c r="AW959" s="14">
        <v>3.8734522739420199E-2</v>
      </c>
      <c r="AX959" s="14">
        <v>2.90600700039031E-2</v>
      </c>
      <c r="AY959" s="14"/>
      <c r="AZ959" s="14">
        <v>1.9447463927850302E-2</v>
      </c>
      <c r="BA959" s="14">
        <v>1.76980724763399E-2</v>
      </c>
      <c r="BB959" s="14">
        <v>6.4930062906148903E-2</v>
      </c>
      <c r="BC959" s="14"/>
      <c r="BD959" s="14">
        <v>2.6657813294596301E-2</v>
      </c>
      <c r="BE959" s="14">
        <v>3.1671626609954602E-2</v>
      </c>
      <c r="BF959" s="14"/>
      <c r="BG959" s="14">
        <v>1.2229552308547401E-2</v>
      </c>
      <c r="BH959" s="14">
        <v>3.3123276557195797E-2</v>
      </c>
      <c r="BI959" s="14"/>
      <c r="BJ959" s="14">
        <v>2.3769680747803099E-2</v>
      </c>
      <c r="BK959" s="14">
        <v>3.0984957460580598E-2</v>
      </c>
      <c r="BL959" s="14"/>
      <c r="BM959" s="14">
        <v>1.08190782824318E-2</v>
      </c>
      <c r="BN959" s="14">
        <v>3.1927728204413003E-2</v>
      </c>
      <c r="BO959" s="14"/>
      <c r="BP959" s="14">
        <v>4.3273138652217998E-2</v>
      </c>
      <c r="BQ959" s="14">
        <v>2.6724779878437799E-2</v>
      </c>
      <c r="BR959" s="14"/>
      <c r="BS959" s="14">
        <v>3.68239702179044E-2</v>
      </c>
      <c r="BT959" s="14">
        <v>3.92964821949865E-2</v>
      </c>
      <c r="BU959" s="14"/>
      <c r="BV959" s="14">
        <v>3.9803067953140897E-2</v>
      </c>
      <c r="BW959" s="14">
        <v>3.5777007242321399E-2</v>
      </c>
      <c r="BX959" s="14"/>
      <c r="BY959" s="14">
        <v>5.9522410118133598E-2</v>
      </c>
      <c r="BZ959" s="14">
        <v>2.5551287548808199E-2</v>
      </c>
      <c r="CA959" s="14"/>
      <c r="CB959" s="14">
        <v>3.8796917054620003E-2</v>
      </c>
      <c r="CC959" s="14">
        <v>2.5470076835980099E-2</v>
      </c>
    </row>
    <row r="960" spans="2:81" x14ac:dyDescent="0.3">
      <c r="B960" t="s">
        <v>106</v>
      </c>
      <c r="C960" s="14">
        <v>7.0308675242820307E-2</v>
      </c>
      <c r="D960" s="14">
        <v>6.9638855509267503E-2</v>
      </c>
      <c r="E960" s="14">
        <v>7.1099576045433502E-2</v>
      </c>
      <c r="F960" s="14"/>
      <c r="G960" s="14">
        <v>6.6819709370685598E-2</v>
      </c>
      <c r="H960" s="14">
        <v>7.2846383693033798E-2</v>
      </c>
      <c r="I960" s="14">
        <v>5.3424796092593103E-2</v>
      </c>
      <c r="J960" s="14">
        <v>5.8659218308016098E-2</v>
      </c>
      <c r="K960" s="14">
        <v>8.5677058206620305E-2</v>
      </c>
      <c r="L960" s="14">
        <v>8.3498515172999305E-2</v>
      </c>
      <c r="M960" s="14"/>
      <c r="N960" s="14">
        <v>5.4310092517790197E-2</v>
      </c>
      <c r="O960" s="14">
        <v>9.4504002691729302E-2</v>
      </c>
      <c r="P960" s="14">
        <v>3.1206409380591899E-2</v>
      </c>
      <c r="Q960" s="14">
        <v>9.7862131238223904E-2</v>
      </c>
      <c r="R960" s="14"/>
      <c r="S960" s="14">
        <v>3.8728447313726398E-2</v>
      </c>
      <c r="T960" s="14">
        <v>9.9321719851613602E-2</v>
      </c>
      <c r="U960" s="14">
        <v>6.5270354650999299E-2</v>
      </c>
      <c r="V960" s="14">
        <v>3.3321506845774403E-2</v>
      </c>
      <c r="W960" s="14">
        <v>2.71411088723276E-2</v>
      </c>
      <c r="X960" s="14">
        <v>8.3792696111760906E-2</v>
      </c>
      <c r="Y960" s="14">
        <v>0.11660959599510801</v>
      </c>
      <c r="Z960" s="14">
        <v>7.1157256401404703E-2</v>
      </c>
      <c r="AA960" s="14">
        <v>4.94875450012899E-2</v>
      </c>
      <c r="AB960" s="14">
        <v>0.10140073994436299</v>
      </c>
      <c r="AC960" s="14">
        <v>5.6175208948702399E-2</v>
      </c>
      <c r="AD960" s="14">
        <v>0.159141995146443</v>
      </c>
      <c r="AE960" s="14"/>
      <c r="AF960" s="14">
        <v>4.1887846193785903E-2</v>
      </c>
      <c r="AG960" s="14">
        <v>4.8520609489594503E-2</v>
      </c>
      <c r="AH960" s="14">
        <v>3.2633366683348701E-2</v>
      </c>
      <c r="AI960" s="14">
        <v>6.0644588893430301E-2</v>
      </c>
      <c r="AJ960" s="14">
        <v>6.65527441606934E-2</v>
      </c>
      <c r="AK960" s="14">
        <v>0.15234799327663801</v>
      </c>
      <c r="AL960" s="14"/>
      <c r="AM960" s="14">
        <v>8.5610764227289707E-2</v>
      </c>
      <c r="AN960" s="14">
        <v>5.40773603824505E-2</v>
      </c>
      <c r="AO960" s="14">
        <v>8.5033508870063806E-2</v>
      </c>
      <c r="AP960" s="14">
        <v>2.8883736810098901E-2</v>
      </c>
      <c r="AQ960" s="14">
        <v>4.6880124413188201E-2</v>
      </c>
      <c r="AR960" s="14"/>
      <c r="AS960" s="14">
        <v>3.1820040410439003E-2</v>
      </c>
      <c r="AT960" s="14">
        <v>9.3369781263991897E-2</v>
      </c>
      <c r="AU960" s="14"/>
      <c r="AV960" s="14">
        <v>2.1276607071504399E-2</v>
      </c>
      <c r="AW960" s="14">
        <v>3.524137789969E-2</v>
      </c>
      <c r="AX960" s="14">
        <v>4.1420596042813902E-2</v>
      </c>
      <c r="AY960" s="14"/>
      <c r="AZ960" s="14">
        <v>2.2089766809295901E-2</v>
      </c>
      <c r="BA960" s="14">
        <v>2.1701918018480499E-2</v>
      </c>
      <c r="BB960" s="14">
        <v>1.6305336068388899E-2</v>
      </c>
      <c r="BC960" s="14"/>
      <c r="BD960" s="14">
        <v>4.1498780313848398E-2</v>
      </c>
      <c r="BE960" s="14">
        <v>8.8138433505345004E-2</v>
      </c>
      <c r="BF960" s="14"/>
      <c r="BG960" s="14">
        <v>7.2429879907720901E-2</v>
      </c>
      <c r="BH960" s="14">
        <v>6.9117531562889495E-2</v>
      </c>
      <c r="BI960" s="14"/>
      <c r="BJ960" s="14">
        <v>9.4704663899111904E-2</v>
      </c>
      <c r="BK960" s="14">
        <v>6.7228346557084706E-2</v>
      </c>
      <c r="BL960" s="14"/>
      <c r="BM960" s="14">
        <v>6.1659958495714803E-2</v>
      </c>
      <c r="BN960" s="14">
        <v>7.21108856843653E-2</v>
      </c>
      <c r="BO960" s="14"/>
      <c r="BP960" s="14">
        <v>2.4529510053211499E-2</v>
      </c>
      <c r="BQ960" s="14">
        <v>8.0953958014365293E-2</v>
      </c>
      <c r="BR960" s="14"/>
      <c r="BS960" s="14">
        <v>2.79992216121604E-2</v>
      </c>
      <c r="BT960" s="14">
        <v>4.04879786232498E-2</v>
      </c>
      <c r="BU960" s="14"/>
      <c r="BV960" s="14">
        <v>3.8903865471058702E-2</v>
      </c>
      <c r="BW960" s="14">
        <v>2.4166934323580001E-2</v>
      </c>
      <c r="BX960" s="14"/>
      <c r="BY960" s="14">
        <v>6.9665526796691399E-2</v>
      </c>
      <c r="BZ960" s="14">
        <v>6.8019291758104894E-2</v>
      </c>
      <c r="CA960" s="14"/>
      <c r="CB960" s="14">
        <v>3.9373218621845597E-2</v>
      </c>
      <c r="CC960" s="14">
        <v>8.6107914016032294E-2</v>
      </c>
    </row>
    <row r="961" spans="2:81" x14ac:dyDescent="0.3">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c r="AQ961" s="14"/>
      <c r="AR961" s="14"/>
      <c r="AS961" s="14"/>
      <c r="AT961" s="14"/>
      <c r="AU961" s="14"/>
      <c r="AV961" s="14"/>
      <c r="AW961" s="14"/>
      <c r="AX961" s="14"/>
      <c r="AY961" s="14"/>
      <c r="AZ961" s="14"/>
      <c r="BA961" s="14"/>
      <c r="BB961" s="14"/>
      <c r="BC961" s="14"/>
      <c r="BD961" s="14"/>
      <c r="BE961" s="14"/>
      <c r="BF961" s="14"/>
      <c r="BG961" s="14"/>
      <c r="BH961" s="14"/>
      <c r="BI961" s="14"/>
      <c r="BJ961" s="14"/>
      <c r="BK961" s="14"/>
      <c r="BL961" s="14"/>
      <c r="BM961" s="14"/>
      <c r="BN961" s="14"/>
      <c r="BO961" s="14"/>
      <c r="BP961" s="14"/>
      <c r="BQ961" s="14"/>
      <c r="BR961" s="14"/>
      <c r="BS961" s="14"/>
      <c r="BT961" s="14"/>
      <c r="BU961" s="14"/>
      <c r="BV961" s="14"/>
      <c r="BW961" s="14"/>
      <c r="BX961" s="14"/>
      <c r="BY961" s="14"/>
      <c r="BZ961" s="14"/>
      <c r="CA961" s="14"/>
      <c r="CB961" s="14"/>
      <c r="CC961" s="14"/>
    </row>
    <row r="962" spans="2:81" x14ac:dyDescent="0.3">
      <c r="B962" s="6" t="s">
        <v>450</v>
      </c>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c r="AQ962" s="14"/>
      <c r="AR962" s="14"/>
      <c r="AS962" s="14"/>
      <c r="AT962" s="14"/>
      <c r="AU962" s="14"/>
      <c r="AV962" s="14"/>
      <c r="AW962" s="14"/>
      <c r="AX962" s="14"/>
      <c r="AY962" s="14"/>
      <c r="AZ962" s="14"/>
      <c r="BA962" s="14"/>
      <c r="BB962" s="14"/>
      <c r="BC962" s="14"/>
      <c r="BD962" s="14"/>
      <c r="BE962" s="14"/>
      <c r="BF962" s="14"/>
      <c r="BG962" s="14"/>
      <c r="BH962" s="14"/>
      <c r="BI962" s="14"/>
      <c r="BJ962" s="14"/>
      <c r="BK962" s="14"/>
      <c r="BL962" s="14"/>
      <c r="BM962" s="14"/>
      <c r="BN962" s="14"/>
      <c r="BO962" s="14"/>
      <c r="BP962" s="14"/>
      <c r="BQ962" s="14"/>
      <c r="BR962" s="14"/>
      <c r="BS962" s="14"/>
      <c r="BT962" s="14"/>
      <c r="BU962" s="14"/>
      <c r="BV962" s="14"/>
      <c r="BW962" s="14"/>
      <c r="BX962" s="14"/>
      <c r="BY962" s="14"/>
      <c r="BZ962" s="14"/>
      <c r="CA962" s="14"/>
      <c r="CB962" s="14"/>
      <c r="CC962" s="14"/>
    </row>
    <row r="963" spans="2:81" x14ac:dyDescent="0.3">
      <c r="B963" s="24" t="s">
        <v>97</v>
      </c>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c r="AQ963" s="14"/>
      <c r="AR963" s="14"/>
      <c r="AS963" s="14"/>
      <c r="AT963" s="14"/>
      <c r="AU963" s="14"/>
      <c r="AV963" s="14"/>
      <c r="AW963" s="14"/>
      <c r="AX963" s="14"/>
      <c r="AY963" s="14"/>
      <c r="AZ963" s="14"/>
      <c r="BA963" s="14"/>
      <c r="BB963" s="14"/>
      <c r="BC963" s="14"/>
      <c r="BD963" s="14"/>
      <c r="BE963" s="14"/>
      <c r="BF963" s="14"/>
      <c r="BG963" s="14"/>
      <c r="BH963" s="14"/>
      <c r="BI963" s="14"/>
      <c r="BJ963" s="14"/>
      <c r="BK963" s="14"/>
      <c r="BL963" s="14"/>
      <c r="BM963" s="14"/>
      <c r="BN963" s="14"/>
      <c r="BO963" s="14"/>
      <c r="BP963" s="14"/>
      <c r="BQ963" s="14"/>
      <c r="BR963" s="14"/>
      <c r="BS963" s="14"/>
      <c r="BT963" s="14"/>
      <c r="BU963" s="14"/>
      <c r="BV963" s="14"/>
      <c r="BW963" s="14"/>
      <c r="BX963" s="14"/>
      <c r="BY963" s="14"/>
      <c r="BZ963" s="14"/>
      <c r="CA963" s="14"/>
      <c r="CB963" s="14"/>
      <c r="CC963" s="14"/>
    </row>
    <row r="964" spans="2:81" x14ac:dyDescent="0.3">
      <c r="B964" t="s">
        <v>102</v>
      </c>
      <c r="C964" s="14">
        <v>0.35025682194907098</v>
      </c>
      <c r="D964" s="14">
        <v>0.32029092806072701</v>
      </c>
      <c r="E964" s="14">
        <v>0.38019817454773402</v>
      </c>
      <c r="F964" s="14"/>
      <c r="G964" s="14">
        <v>0.40020233478508199</v>
      </c>
      <c r="H964" s="14">
        <v>0.35702764140918403</v>
      </c>
      <c r="I964" s="14">
        <v>0.31441796551752799</v>
      </c>
      <c r="J964" s="14">
        <v>0.301998561918143</v>
      </c>
      <c r="K964" s="14">
        <v>0.37429458187800602</v>
      </c>
      <c r="L964" s="14">
        <v>0.36372467733223401</v>
      </c>
      <c r="M964" s="14"/>
      <c r="N964" s="14">
        <v>0.35892581982385902</v>
      </c>
      <c r="O964" s="14">
        <v>0.335623837438706</v>
      </c>
      <c r="P964" s="14">
        <v>0.36811904721685901</v>
      </c>
      <c r="Q964" s="14">
        <v>0.33448062187828898</v>
      </c>
      <c r="R964" s="14"/>
      <c r="S964" s="14">
        <v>0.36766248918143402</v>
      </c>
      <c r="T964" s="14">
        <v>0.33545564115248599</v>
      </c>
      <c r="U964" s="14">
        <v>0.381982103808227</v>
      </c>
      <c r="V964" s="14">
        <v>0.32312381625655601</v>
      </c>
      <c r="W964" s="14">
        <v>0.346868992148674</v>
      </c>
      <c r="X964" s="14">
        <v>0.32187019049386401</v>
      </c>
      <c r="Y964" s="14">
        <v>0.27395820486215899</v>
      </c>
      <c r="Z964" s="14">
        <v>0.35897942875761701</v>
      </c>
      <c r="AA964" s="14">
        <v>0.33963022068945198</v>
      </c>
      <c r="AB964" s="14">
        <v>0.402404702954961</v>
      </c>
      <c r="AC964" s="14">
        <v>0.45673947314561503</v>
      </c>
      <c r="AD964" s="14">
        <v>0.32208712694816599</v>
      </c>
      <c r="AE964" s="14"/>
      <c r="AF964" s="14">
        <v>0.409437031169127</v>
      </c>
      <c r="AG964" s="14">
        <v>0.31648547808194299</v>
      </c>
      <c r="AH964" s="14">
        <v>0.44992749547093303</v>
      </c>
      <c r="AI964" s="14">
        <v>0.28779256781306001</v>
      </c>
      <c r="AJ964" s="14">
        <v>0.43168375210176002</v>
      </c>
      <c r="AK964" s="14">
        <v>0.29768804165650098</v>
      </c>
      <c r="AL964" s="14"/>
      <c r="AM964" s="14">
        <v>0.27823111242703003</v>
      </c>
      <c r="AN964" s="14">
        <v>0.33246904312703901</v>
      </c>
      <c r="AO964" s="14">
        <v>0.401480705559082</v>
      </c>
      <c r="AP964" s="14">
        <v>0.38567826827434798</v>
      </c>
      <c r="AQ964" s="14">
        <v>0.45999966051471097</v>
      </c>
      <c r="AR964" s="14"/>
      <c r="AS964" s="14">
        <v>0.42419442620908099</v>
      </c>
      <c r="AT964" s="14">
        <v>0.304160767795491</v>
      </c>
      <c r="AU964" s="14"/>
      <c r="AV964" s="14">
        <v>0.43922903810789299</v>
      </c>
      <c r="AW964" s="14">
        <v>0.317254031460316</v>
      </c>
      <c r="AX964" s="14">
        <v>0.41485405669922298</v>
      </c>
      <c r="AY964" s="14"/>
      <c r="AZ964" s="14">
        <v>0.54250689497618798</v>
      </c>
      <c r="BA964" s="14">
        <v>0.38483185319047603</v>
      </c>
      <c r="BB964" s="14">
        <v>0.31730634241026101</v>
      </c>
      <c r="BC964" s="14"/>
      <c r="BD964" s="14">
        <v>0.39740124513171698</v>
      </c>
      <c r="BE964" s="14">
        <v>0.32002406875937101</v>
      </c>
      <c r="BF964" s="14"/>
      <c r="BG964" s="14">
        <v>0.37373075214984802</v>
      </c>
      <c r="BH964" s="14">
        <v>0.347337337916999</v>
      </c>
      <c r="BI964" s="14"/>
      <c r="BJ964" s="14">
        <v>0.43507005274152499</v>
      </c>
      <c r="BK964" s="14">
        <v>0.33849430342193498</v>
      </c>
      <c r="BL964" s="14"/>
      <c r="BM964" s="14">
        <v>0.41801560639867402</v>
      </c>
      <c r="BN964" s="14">
        <v>0.34260857171738301</v>
      </c>
      <c r="BO964" s="14"/>
      <c r="BP964" s="14">
        <v>0.42266122481198298</v>
      </c>
      <c r="BQ964" s="14">
        <v>0.33102162003470598</v>
      </c>
      <c r="BR964" s="14"/>
      <c r="BS964" s="14">
        <v>0.47102867939912801</v>
      </c>
      <c r="BT964" s="14">
        <v>0.36494144585942001</v>
      </c>
      <c r="BU964" s="14"/>
      <c r="BV964" s="14">
        <v>0.50327636020799604</v>
      </c>
      <c r="BW964" s="14">
        <v>0.45969567496091501</v>
      </c>
      <c r="BX964" s="14"/>
      <c r="BY964" s="14">
        <v>0.27592165638434202</v>
      </c>
      <c r="BZ964" s="14">
        <v>0.35994165466081202</v>
      </c>
      <c r="CA964" s="14"/>
      <c r="CB964" s="14">
        <v>0.35621444174147998</v>
      </c>
      <c r="CC964" s="14">
        <v>0.35114104785157202</v>
      </c>
    </row>
    <row r="965" spans="2:81" x14ac:dyDescent="0.3">
      <c r="B965" t="s">
        <v>103</v>
      </c>
      <c r="C965" s="14">
        <v>0.43378021693457902</v>
      </c>
      <c r="D965" s="14">
        <v>0.45249842158730702</v>
      </c>
      <c r="E965" s="14">
        <v>0.41440099195869101</v>
      </c>
      <c r="F965" s="14"/>
      <c r="G965" s="14">
        <v>0.42926721950302799</v>
      </c>
      <c r="H965" s="14">
        <v>0.43294987411791303</v>
      </c>
      <c r="I965" s="14">
        <v>0.426976390083109</v>
      </c>
      <c r="J965" s="14">
        <v>0.420769381180082</v>
      </c>
      <c r="K965" s="14">
        <v>0.405418197120194</v>
      </c>
      <c r="L965" s="14">
        <v>0.47273733083875003</v>
      </c>
      <c r="M965" s="14"/>
      <c r="N965" s="14">
        <v>0.43990800704703997</v>
      </c>
      <c r="O965" s="14">
        <v>0.43773671677044501</v>
      </c>
      <c r="P965" s="14">
        <v>0.46742423769739899</v>
      </c>
      <c r="Q965" s="14">
        <v>0.40047273559139301</v>
      </c>
      <c r="R965" s="14"/>
      <c r="S965" s="14">
        <v>0.46660220480671899</v>
      </c>
      <c r="T965" s="14">
        <v>0.45731689693851602</v>
      </c>
      <c r="U965" s="14">
        <v>0.40616658118629401</v>
      </c>
      <c r="V965" s="14">
        <v>0.45304508366093099</v>
      </c>
      <c r="W965" s="14">
        <v>0.46081194580083401</v>
      </c>
      <c r="X965" s="14">
        <v>0.39872549374727101</v>
      </c>
      <c r="Y965" s="14">
        <v>0.47167584463630302</v>
      </c>
      <c r="Z965" s="14">
        <v>0.38546291050033898</v>
      </c>
      <c r="AA965" s="14">
        <v>0.468873876029478</v>
      </c>
      <c r="AB965" s="14">
        <v>0.37611129149619099</v>
      </c>
      <c r="AC965" s="14">
        <v>0.34066894909175</v>
      </c>
      <c r="AD965" s="14">
        <v>0.39780164274922503</v>
      </c>
      <c r="AE965" s="14"/>
      <c r="AF965" s="14">
        <v>0.42761654177831299</v>
      </c>
      <c r="AG965" s="14">
        <v>0.49490646441226399</v>
      </c>
      <c r="AH965" s="14">
        <v>0.45340835164329901</v>
      </c>
      <c r="AI965" s="14">
        <v>0.38972165387421998</v>
      </c>
      <c r="AJ965" s="14">
        <v>0.40994778399385701</v>
      </c>
      <c r="AK965" s="14">
        <v>0.41692136216596898</v>
      </c>
      <c r="AL965" s="14"/>
      <c r="AM965" s="14">
        <v>0.46352596151702002</v>
      </c>
      <c r="AN965" s="14">
        <v>0.465870907793417</v>
      </c>
      <c r="AO965" s="14">
        <v>0.40905441746114202</v>
      </c>
      <c r="AP965" s="14">
        <v>0.40252145424365599</v>
      </c>
      <c r="AQ965" s="14">
        <v>0.31730514892707601</v>
      </c>
      <c r="AR965" s="14"/>
      <c r="AS965" s="14">
        <v>0.39491693215467899</v>
      </c>
      <c r="AT965" s="14">
        <v>0.45953577417483099</v>
      </c>
      <c r="AU965" s="14"/>
      <c r="AV965" s="14">
        <v>0.39867387332141002</v>
      </c>
      <c r="AW965" s="14">
        <v>0.44825519994544299</v>
      </c>
      <c r="AX965" s="14">
        <v>0.42169451911099898</v>
      </c>
      <c r="AY965" s="14"/>
      <c r="AZ965" s="14">
        <v>0.34701186732898998</v>
      </c>
      <c r="BA965" s="14">
        <v>0.39411088498472902</v>
      </c>
      <c r="BB965" s="14">
        <v>0.48335795006429699</v>
      </c>
      <c r="BC965" s="14"/>
      <c r="BD965" s="14">
        <v>0.40617559307331502</v>
      </c>
      <c r="BE965" s="14">
        <v>0.45188606138277199</v>
      </c>
      <c r="BF965" s="14"/>
      <c r="BG965" s="14">
        <v>0.42342111190502602</v>
      </c>
      <c r="BH965" s="14">
        <v>0.43425675473720199</v>
      </c>
      <c r="BI965" s="14"/>
      <c r="BJ965" s="14">
        <v>0.38335557656053099</v>
      </c>
      <c r="BK965" s="14">
        <v>0.44103642505850199</v>
      </c>
      <c r="BL965" s="14"/>
      <c r="BM965" s="14">
        <v>0.40027226624173901</v>
      </c>
      <c r="BN965" s="14">
        <v>0.43510401859457998</v>
      </c>
      <c r="BO965" s="14"/>
      <c r="BP965" s="14">
        <v>0.36316636758153698</v>
      </c>
      <c r="BQ965" s="14">
        <v>0.451871001360792</v>
      </c>
      <c r="BR965" s="14"/>
      <c r="BS965" s="14">
        <v>0.366586908576917</v>
      </c>
      <c r="BT965" s="14">
        <v>0.44697824213658199</v>
      </c>
      <c r="BU965" s="14"/>
      <c r="BV965" s="14">
        <v>0.36997802230211502</v>
      </c>
      <c r="BW965" s="14">
        <v>0.36539514824147101</v>
      </c>
      <c r="BX965" s="14"/>
      <c r="BY965" s="14">
        <v>0.418125121017833</v>
      </c>
      <c r="BZ965" s="14">
        <v>0.43793397680882701</v>
      </c>
      <c r="CA965" s="14"/>
      <c r="CB965" s="14">
        <v>0.43080712389812498</v>
      </c>
      <c r="CC965" s="14">
        <v>0.43437707992512298</v>
      </c>
    </row>
    <row r="966" spans="2:81" x14ac:dyDescent="0.3">
      <c r="B966" t="s">
        <v>440</v>
      </c>
      <c r="C966" s="14">
        <v>0.103533911141357</v>
      </c>
      <c r="D966" s="14">
        <v>0.108776172087235</v>
      </c>
      <c r="E966" s="14">
        <v>9.8616777724428603E-2</v>
      </c>
      <c r="F966" s="14"/>
      <c r="G966" s="14">
        <v>9.6348942780848906E-2</v>
      </c>
      <c r="H966" s="14">
        <v>0.11043304092709499</v>
      </c>
      <c r="I966" s="14">
        <v>0.130270595090898</v>
      </c>
      <c r="J966" s="14">
        <v>0.13142444526540301</v>
      </c>
      <c r="K966" s="14">
        <v>8.2643183268935397E-2</v>
      </c>
      <c r="L966" s="14">
        <v>7.2270258227238204E-2</v>
      </c>
      <c r="M966" s="14"/>
      <c r="N966" s="14">
        <v>0.11071671301625</v>
      </c>
      <c r="O966" s="14">
        <v>0.108545654898292</v>
      </c>
      <c r="P966" s="14">
        <v>7.8163940909371593E-2</v>
      </c>
      <c r="Q966" s="14">
        <v>0.114511270812698</v>
      </c>
      <c r="R966" s="14"/>
      <c r="S966" s="14">
        <v>9.9822795815486295E-2</v>
      </c>
      <c r="T966" s="14">
        <v>0.10969341679412201</v>
      </c>
      <c r="U966" s="14">
        <v>8.5751827157811503E-2</v>
      </c>
      <c r="V966" s="14">
        <v>0.15164996183549101</v>
      </c>
      <c r="W966" s="14">
        <v>0.109040966834436</v>
      </c>
      <c r="X966" s="14">
        <v>0.110797776758251</v>
      </c>
      <c r="Y966" s="14">
        <v>0.1223761431755</v>
      </c>
      <c r="Z966" s="14">
        <v>0.11143237250461099</v>
      </c>
      <c r="AA966" s="14">
        <v>7.4220500965308495E-2</v>
      </c>
      <c r="AB966" s="14">
        <v>8.8804012574089305E-2</v>
      </c>
      <c r="AC966" s="14">
        <v>0.111092313595722</v>
      </c>
      <c r="AD966" s="14">
        <v>4.0270988408482401E-2</v>
      </c>
      <c r="AE966" s="14"/>
      <c r="AF966" s="14">
        <v>9.1974989036021998E-2</v>
      </c>
      <c r="AG966" s="14">
        <v>9.4930792519412402E-2</v>
      </c>
      <c r="AH966" s="14">
        <v>4.6210520268446902E-2</v>
      </c>
      <c r="AI966" s="14">
        <v>0.14202180862712999</v>
      </c>
      <c r="AJ966" s="14">
        <v>9.0612583404954206E-2</v>
      </c>
      <c r="AK966" s="14">
        <v>8.9415076372261398E-2</v>
      </c>
      <c r="AL966" s="14"/>
      <c r="AM966" s="14">
        <v>0.12519156485055799</v>
      </c>
      <c r="AN966" s="14">
        <v>9.7989767185849994E-2</v>
      </c>
      <c r="AO966" s="14">
        <v>8.2314890030394799E-2</v>
      </c>
      <c r="AP966" s="14">
        <v>0.11337632441393</v>
      </c>
      <c r="AQ966" s="14">
        <v>7.4978179463739497E-2</v>
      </c>
      <c r="AR966" s="14"/>
      <c r="AS966" s="14">
        <v>9.7536072089629403E-2</v>
      </c>
      <c r="AT966" s="14">
        <v>0.107301643220964</v>
      </c>
      <c r="AU966" s="14"/>
      <c r="AV966" s="14">
        <v>9.2184458312736098E-2</v>
      </c>
      <c r="AW966" s="14">
        <v>0.15466905357326199</v>
      </c>
      <c r="AX966" s="14">
        <v>7.9314854962102999E-2</v>
      </c>
      <c r="AY966" s="14"/>
      <c r="AZ966" s="14">
        <v>6.5405579928966104E-2</v>
      </c>
      <c r="BA966" s="14">
        <v>0.108466767465595</v>
      </c>
      <c r="BB966" s="14">
        <v>0.131546161627422</v>
      </c>
      <c r="BC966" s="14"/>
      <c r="BD966" s="14">
        <v>0.109006696984793</v>
      </c>
      <c r="BE966" s="14">
        <v>0.100222385522704</v>
      </c>
      <c r="BF966" s="14"/>
      <c r="BG966" s="14">
        <v>0.13055265886553399</v>
      </c>
      <c r="BH966" s="14">
        <v>9.8776526667222503E-2</v>
      </c>
      <c r="BI966" s="14"/>
      <c r="BJ966" s="14">
        <v>0.10932166358836901</v>
      </c>
      <c r="BK966" s="14">
        <v>0.10312908341179799</v>
      </c>
      <c r="BL966" s="14"/>
      <c r="BM966" s="14">
        <v>7.9502587967499205E-2</v>
      </c>
      <c r="BN966" s="14">
        <v>0.107347019809743</v>
      </c>
      <c r="BO966" s="14"/>
      <c r="BP966" s="14">
        <v>0.11195515967627299</v>
      </c>
      <c r="BQ966" s="14">
        <v>0.102246729110088</v>
      </c>
      <c r="BR966" s="14"/>
      <c r="BS966" s="14">
        <v>0.105827240895597</v>
      </c>
      <c r="BT966" s="14">
        <v>8.9824540326775906E-2</v>
      </c>
      <c r="BU966" s="14"/>
      <c r="BV966" s="14">
        <v>7.25546953772742E-2</v>
      </c>
      <c r="BW966" s="14">
        <v>0.117520419957519</v>
      </c>
      <c r="BX966" s="14"/>
      <c r="BY966" s="14">
        <v>0.124061794465852</v>
      </c>
      <c r="BZ966" s="14">
        <v>0.100308605065297</v>
      </c>
      <c r="CA966" s="14"/>
      <c r="CB966" s="14">
        <v>0.102701397685223</v>
      </c>
      <c r="CC966" s="14">
        <v>0.10300189248078701</v>
      </c>
    </row>
    <row r="967" spans="2:81" x14ac:dyDescent="0.3">
      <c r="B967" t="s">
        <v>441</v>
      </c>
      <c r="C967" s="14">
        <v>4.8097298408748698E-2</v>
      </c>
      <c r="D967" s="14">
        <v>6.5511080220557197E-2</v>
      </c>
      <c r="E967" s="14">
        <v>3.1187646188728602E-2</v>
      </c>
      <c r="F967" s="14"/>
      <c r="G967" s="14">
        <v>4.8561108792805799E-2</v>
      </c>
      <c r="H967" s="14">
        <v>4.2668607337258802E-2</v>
      </c>
      <c r="I967" s="14">
        <v>5.16659196001222E-2</v>
      </c>
      <c r="J967" s="14">
        <v>7.4112134994377701E-2</v>
      </c>
      <c r="K967" s="14">
        <v>4.6338835940466998E-2</v>
      </c>
      <c r="L967" s="14">
        <v>2.9262504234396101E-2</v>
      </c>
      <c r="M967" s="14"/>
      <c r="N967" s="14">
        <v>3.3720434030897403E-2</v>
      </c>
      <c r="O967" s="14">
        <v>4.9317677979889202E-2</v>
      </c>
      <c r="P967" s="14">
        <v>4.5612545472075099E-2</v>
      </c>
      <c r="Q967" s="14">
        <v>6.0867612795890702E-2</v>
      </c>
      <c r="R967" s="14"/>
      <c r="S967" s="14">
        <v>3.9823125982247499E-2</v>
      </c>
      <c r="T967" s="14">
        <v>3.1174090490170201E-2</v>
      </c>
      <c r="U967" s="14">
        <v>4.9879368335682399E-2</v>
      </c>
      <c r="V967" s="14">
        <v>6.0984527006150098E-2</v>
      </c>
      <c r="W967" s="14">
        <v>2.67853356424145E-2</v>
      </c>
      <c r="X967" s="14">
        <v>6.2990113435785103E-2</v>
      </c>
      <c r="Y967" s="14">
        <v>3.58181919816975E-2</v>
      </c>
      <c r="Z967" s="14">
        <v>9.5221126071595899E-2</v>
      </c>
      <c r="AA967" s="14">
        <v>4.2658637570199998E-2</v>
      </c>
      <c r="AB967" s="14">
        <v>7.8933577862923904E-2</v>
      </c>
      <c r="AC967" s="14">
        <v>3.53240552182107E-2</v>
      </c>
      <c r="AD967" s="14">
        <v>4.0360420297640302E-2</v>
      </c>
      <c r="AE967" s="14"/>
      <c r="AF967" s="14">
        <v>2.8342757502288499E-2</v>
      </c>
      <c r="AG967" s="14">
        <v>4.9305031723117898E-2</v>
      </c>
      <c r="AH967" s="14">
        <v>2.9844166512025701E-2</v>
      </c>
      <c r="AI967" s="14">
        <v>0.116257245084311</v>
      </c>
      <c r="AJ967" s="14">
        <v>1.48809730565171E-2</v>
      </c>
      <c r="AK967" s="14">
        <v>3.1586002945285602E-2</v>
      </c>
      <c r="AL967" s="14"/>
      <c r="AM967" s="14">
        <v>5.44876015262135E-2</v>
      </c>
      <c r="AN967" s="14">
        <v>4.1888166452092999E-2</v>
      </c>
      <c r="AO967" s="14">
        <v>4.9218084167004801E-2</v>
      </c>
      <c r="AP967" s="14">
        <v>5.5978972683180299E-2</v>
      </c>
      <c r="AQ967" s="14">
        <v>5.1154878399041197E-2</v>
      </c>
      <c r="AR967" s="14"/>
      <c r="AS967" s="14">
        <v>5.52376312307526E-2</v>
      </c>
      <c r="AT967" s="14">
        <v>4.3084471011815097E-2</v>
      </c>
      <c r="AU967" s="14"/>
      <c r="AV967" s="14">
        <v>4.9300261154822798E-2</v>
      </c>
      <c r="AW967" s="14">
        <v>4.5347829179459502E-2</v>
      </c>
      <c r="AX967" s="14">
        <v>4.8292892307182297E-2</v>
      </c>
      <c r="AY967" s="14"/>
      <c r="AZ967" s="14">
        <v>4.5075657765855398E-2</v>
      </c>
      <c r="BA967" s="14">
        <v>7.25348355623818E-2</v>
      </c>
      <c r="BB967" s="14">
        <v>4.3297930175617699E-2</v>
      </c>
      <c r="BC967" s="14"/>
      <c r="BD967" s="14">
        <v>4.62949764218148E-2</v>
      </c>
      <c r="BE967" s="14">
        <v>4.9446782502624201E-2</v>
      </c>
      <c r="BF967" s="14"/>
      <c r="BG967" s="14">
        <v>3.1318180418453398E-2</v>
      </c>
      <c r="BH967" s="14">
        <v>5.15757795493859E-2</v>
      </c>
      <c r="BI967" s="14"/>
      <c r="BJ967" s="14">
        <v>2.66726179650934E-2</v>
      </c>
      <c r="BK967" s="14">
        <v>5.04952092677265E-2</v>
      </c>
      <c r="BL967" s="14"/>
      <c r="BM967" s="14">
        <v>4.07054901832428E-2</v>
      </c>
      <c r="BN967" s="14">
        <v>4.9481578532428398E-2</v>
      </c>
      <c r="BO967" s="14"/>
      <c r="BP967" s="14">
        <v>5.7800893117647502E-2</v>
      </c>
      <c r="BQ967" s="14">
        <v>4.65798482897695E-2</v>
      </c>
      <c r="BR967" s="14"/>
      <c r="BS967" s="14">
        <v>4.5984065041367997E-2</v>
      </c>
      <c r="BT967" s="14">
        <v>5.2210289409482601E-2</v>
      </c>
      <c r="BU967" s="14"/>
      <c r="BV967" s="14">
        <v>3.5587178540225903E-2</v>
      </c>
      <c r="BW967" s="14">
        <v>4.9637907981559801E-2</v>
      </c>
      <c r="BX967" s="14"/>
      <c r="BY967" s="14">
        <v>9.9968407202594797E-2</v>
      </c>
      <c r="BZ967" s="14">
        <v>4.1834435309302601E-2</v>
      </c>
      <c r="CA967" s="14"/>
      <c r="CB967" s="14">
        <v>6.1856048406989397E-2</v>
      </c>
      <c r="CC967" s="14">
        <v>4.0613984245690897E-2</v>
      </c>
    </row>
    <row r="968" spans="2:81" x14ac:dyDescent="0.3">
      <c r="B968" t="s">
        <v>106</v>
      </c>
      <c r="C968" s="14">
        <v>6.4331751566244502E-2</v>
      </c>
      <c r="D968" s="14">
        <v>5.2923398044173599E-2</v>
      </c>
      <c r="E968" s="14">
        <v>7.5596409580418703E-2</v>
      </c>
      <c r="F968" s="14"/>
      <c r="G968" s="14">
        <v>2.5620394138236E-2</v>
      </c>
      <c r="H968" s="14">
        <v>5.6920836208549597E-2</v>
      </c>
      <c r="I968" s="14">
        <v>7.6669129708342998E-2</v>
      </c>
      <c r="J968" s="14">
        <v>7.1695476641994202E-2</v>
      </c>
      <c r="K968" s="14">
        <v>9.1305201792398497E-2</v>
      </c>
      <c r="L968" s="14">
        <v>6.2005229367382099E-2</v>
      </c>
      <c r="M968" s="14"/>
      <c r="N968" s="14">
        <v>5.6729026081953099E-2</v>
      </c>
      <c r="O968" s="14">
        <v>6.8776112912667706E-2</v>
      </c>
      <c r="P968" s="14">
        <v>4.0680228704295197E-2</v>
      </c>
      <c r="Q968" s="14">
        <v>8.9667758921729901E-2</v>
      </c>
      <c r="R968" s="14"/>
      <c r="S968" s="14">
        <v>2.6089384214113501E-2</v>
      </c>
      <c r="T968" s="14">
        <v>6.63599546247058E-2</v>
      </c>
      <c r="U968" s="14">
        <v>7.6220119511985901E-2</v>
      </c>
      <c r="V968" s="14">
        <v>1.1196611240872401E-2</v>
      </c>
      <c r="W968" s="14">
        <v>5.6492759573641797E-2</v>
      </c>
      <c r="X968" s="14">
        <v>0.105616425564828</v>
      </c>
      <c r="Y968" s="14">
        <v>9.6171615344341405E-2</v>
      </c>
      <c r="Z968" s="14">
        <v>4.8904162165836797E-2</v>
      </c>
      <c r="AA968" s="14">
        <v>7.4616764745562003E-2</v>
      </c>
      <c r="AB968" s="14">
        <v>5.3746415111834603E-2</v>
      </c>
      <c r="AC968" s="14">
        <v>5.6175208948702399E-2</v>
      </c>
      <c r="AD968" s="14">
        <v>0.199479821596487</v>
      </c>
      <c r="AE968" s="14"/>
      <c r="AF968" s="14">
        <v>4.2628680514249097E-2</v>
      </c>
      <c r="AG968" s="14">
        <v>4.4372233263263103E-2</v>
      </c>
      <c r="AH968" s="14">
        <v>2.0609466105296001E-2</v>
      </c>
      <c r="AI968" s="14">
        <v>6.4206724601278201E-2</v>
      </c>
      <c r="AJ968" s="14">
        <v>5.28749074429119E-2</v>
      </c>
      <c r="AK968" s="14">
        <v>0.16438951685998299</v>
      </c>
      <c r="AL968" s="14"/>
      <c r="AM968" s="14">
        <v>7.8563759679179404E-2</v>
      </c>
      <c r="AN968" s="14">
        <v>6.1782115441601698E-2</v>
      </c>
      <c r="AO968" s="14">
        <v>5.7931902782375998E-2</v>
      </c>
      <c r="AP968" s="14">
        <v>4.24449803848857E-2</v>
      </c>
      <c r="AQ968" s="14">
        <v>9.6562132695432706E-2</v>
      </c>
      <c r="AR968" s="14"/>
      <c r="AS968" s="14">
        <v>2.81149383158571E-2</v>
      </c>
      <c r="AT968" s="14">
        <v>8.5917343796898804E-2</v>
      </c>
      <c r="AU968" s="14"/>
      <c r="AV968" s="14">
        <v>2.0612369103138899E-2</v>
      </c>
      <c r="AW968" s="14">
        <v>3.4473885841519399E-2</v>
      </c>
      <c r="AX968" s="14">
        <v>3.58436769204925E-2</v>
      </c>
      <c r="AY968" s="14"/>
      <c r="AZ968" s="14">
        <v>0</v>
      </c>
      <c r="BA968" s="14">
        <v>4.0055658796818501E-2</v>
      </c>
      <c r="BB968" s="14">
        <v>2.44916157224024E-2</v>
      </c>
      <c r="BC968" s="14"/>
      <c r="BD968" s="14">
        <v>4.1121488388359301E-2</v>
      </c>
      <c r="BE968" s="14">
        <v>7.8420701832528805E-2</v>
      </c>
      <c r="BF968" s="14"/>
      <c r="BG968" s="14">
        <v>4.0977296661138397E-2</v>
      </c>
      <c r="BH968" s="14">
        <v>6.8053601129190497E-2</v>
      </c>
      <c r="BI968" s="14"/>
      <c r="BJ968" s="14">
        <v>4.5580089144481598E-2</v>
      </c>
      <c r="BK968" s="14">
        <v>6.6844978840039093E-2</v>
      </c>
      <c r="BL968" s="14"/>
      <c r="BM968" s="14">
        <v>6.1504049208845703E-2</v>
      </c>
      <c r="BN968" s="14">
        <v>6.5458811345865203E-2</v>
      </c>
      <c r="BO968" s="14"/>
      <c r="BP968" s="14">
        <v>4.44163548125594E-2</v>
      </c>
      <c r="BQ968" s="14">
        <v>6.8280801204644498E-2</v>
      </c>
      <c r="BR968" s="14"/>
      <c r="BS968" s="14">
        <v>1.05731060869898E-2</v>
      </c>
      <c r="BT968" s="14">
        <v>4.60454822677401E-2</v>
      </c>
      <c r="BU968" s="14"/>
      <c r="BV968" s="14">
        <v>1.8603743572389201E-2</v>
      </c>
      <c r="BW968" s="14">
        <v>7.7508488585357202E-3</v>
      </c>
      <c r="BX968" s="14"/>
      <c r="BY968" s="14">
        <v>8.1923020929379198E-2</v>
      </c>
      <c r="BZ968" s="14">
        <v>5.9981328155760703E-2</v>
      </c>
      <c r="CA968" s="14"/>
      <c r="CB968" s="14">
        <v>4.8420988268182703E-2</v>
      </c>
      <c r="CC968" s="14">
        <v>7.0865995496827497E-2</v>
      </c>
    </row>
    <row r="969" spans="2:81" x14ac:dyDescent="0.3">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c r="AQ969" s="14"/>
      <c r="AR969" s="14"/>
      <c r="AS969" s="14"/>
      <c r="AT969" s="14"/>
      <c r="AU969" s="14"/>
      <c r="AV969" s="14"/>
      <c r="AW969" s="14"/>
      <c r="AX969" s="14"/>
      <c r="AY969" s="14"/>
      <c r="AZ969" s="14"/>
      <c r="BA969" s="14"/>
      <c r="BB969" s="14"/>
      <c r="BC969" s="14"/>
      <c r="BD969" s="14"/>
      <c r="BE969" s="14"/>
      <c r="BF969" s="14"/>
      <c r="BG969" s="14"/>
      <c r="BH969" s="14"/>
      <c r="BI969" s="14"/>
      <c r="BJ969" s="14"/>
      <c r="BK969" s="14"/>
      <c r="BL969" s="14"/>
      <c r="BM969" s="14"/>
      <c r="BN969" s="14"/>
      <c r="BO969" s="14"/>
      <c r="BP969" s="14"/>
      <c r="BQ969" s="14"/>
      <c r="BR969" s="14"/>
      <c r="BS969" s="14"/>
      <c r="BT969" s="14"/>
      <c r="BU969" s="14"/>
      <c r="BV969" s="14"/>
      <c r="BW969" s="14"/>
      <c r="BX969" s="14"/>
      <c r="BY969" s="14"/>
      <c r="BZ969" s="14"/>
      <c r="CA969" s="14"/>
      <c r="CB969" s="14"/>
      <c r="CC969" s="14"/>
    </row>
    <row r="970" spans="2:81" x14ac:dyDescent="0.3">
      <c r="B970" s="6" t="s">
        <v>451</v>
      </c>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c r="AQ970" s="14"/>
      <c r="AR970" s="14"/>
      <c r="AS970" s="14"/>
      <c r="AT970" s="14"/>
      <c r="AU970" s="14"/>
      <c r="AV970" s="14"/>
      <c r="AW970" s="14"/>
      <c r="AX970" s="14"/>
      <c r="AY970" s="14"/>
      <c r="AZ970" s="14"/>
      <c r="BA970" s="14"/>
      <c r="BB970" s="14"/>
      <c r="BC970" s="14"/>
      <c r="BD970" s="14"/>
      <c r="BE970" s="14"/>
      <c r="BF970" s="14"/>
      <c r="BG970" s="14"/>
      <c r="BH970" s="14"/>
      <c r="BI970" s="14"/>
      <c r="BJ970" s="14"/>
      <c r="BK970" s="14"/>
      <c r="BL970" s="14"/>
      <c r="BM970" s="14"/>
      <c r="BN970" s="14"/>
      <c r="BO970" s="14"/>
      <c r="BP970" s="14"/>
      <c r="BQ970" s="14"/>
      <c r="BR970" s="14"/>
      <c r="BS970" s="14"/>
      <c r="BT970" s="14"/>
      <c r="BU970" s="14"/>
      <c r="BV970" s="14"/>
      <c r="BW970" s="14"/>
      <c r="BX970" s="14"/>
      <c r="BY970" s="14"/>
      <c r="BZ970" s="14"/>
      <c r="CA970" s="14"/>
      <c r="CB970" s="14"/>
      <c r="CC970" s="14"/>
    </row>
    <row r="971" spans="2:81" x14ac:dyDescent="0.3">
      <c r="B971" s="24" t="s">
        <v>97</v>
      </c>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c r="AQ971" s="14"/>
      <c r="AR971" s="14"/>
      <c r="AS971" s="14"/>
      <c r="AT971" s="14"/>
      <c r="AU971" s="14"/>
      <c r="AV971" s="14"/>
      <c r="AW971" s="14"/>
      <c r="AX971" s="14"/>
      <c r="AY971" s="14"/>
      <c r="AZ971" s="14"/>
      <c r="BA971" s="14"/>
      <c r="BB971" s="14"/>
      <c r="BC971" s="14"/>
      <c r="BD971" s="14"/>
      <c r="BE971" s="14"/>
      <c r="BF971" s="14"/>
      <c r="BG971" s="14"/>
      <c r="BH971" s="14"/>
      <c r="BI971" s="14"/>
      <c r="BJ971" s="14"/>
      <c r="BK971" s="14"/>
      <c r="BL971" s="14"/>
      <c r="BM971" s="14"/>
      <c r="BN971" s="14"/>
      <c r="BO971" s="14"/>
      <c r="BP971" s="14"/>
      <c r="BQ971" s="14"/>
      <c r="BR971" s="14"/>
      <c r="BS971" s="14"/>
      <c r="BT971" s="14"/>
      <c r="BU971" s="14"/>
      <c r="BV971" s="14"/>
      <c r="BW971" s="14"/>
      <c r="BX971" s="14"/>
      <c r="BY971" s="14"/>
      <c r="BZ971" s="14"/>
      <c r="CA971" s="14"/>
      <c r="CB971" s="14"/>
      <c r="CC971" s="14"/>
    </row>
    <row r="972" spans="2:81" x14ac:dyDescent="0.3">
      <c r="B972" t="s">
        <v>102</v>
      </c>
      <c r="C972" s="14">
        <v>0.41453468536280502</v>
      </c>
      <c r="D972" s="14">
        <v>0.35680072569404597</v>
      </c>
      <c r="E972" s="14">
        <v>0.47171465314687999</v>
      </c>
      <c r="F972" s="14"/>
      <c r="G972" s="14">
        <v>0.360414783695508</v>
      </c>
      <c r="H972" s="14">
        <v>0.40666580677534597</v>
      </c>
      <c r="I972" s="14">
        <v>0.40430155665189799</v>
      </c>
      <c r="J972" s="14">
        <v>0.36220644254169598</v>
      </c>
      <c r="K972" s="14">
        <v>0.42760079923123401</v>
      </c>
      <c r="L972" s="14">
        <v>0.499325324855594</v>
      </c>
      <c r="M972" s="14"/>
      <c r="N972" s="14">
        <v>0.41043547290389298</v>
      </c>
      <c r="O972" s="14">
        <v>0.45562789204347498</v>
      </c>
      <c r="P972" s="14">
        <v>0.39701124925930598</v>
      </c>
      <c r="Q972" s="14">
        <v>0.39070679706579298</v>
      </c>
      <c r="R972" s="14"/>
      <c r="S972" s="14">
        <v>0.45015893660086098</v>
      </c>
      <c r="T972" s="14">
        <v>0.44280693264633603</v>
      </c>
      <c r="U972" s="14">
        <v>0.37045067732772002</v>
      </c>
      <c r="V972" s="14">
        <v>0.43751589402416602</v>
      </c>
      <c r="W972" s="14">
        <v>0.34532346573649902</v>
      </c>
      <c r="X972" s="14">
        <v>0.31380341967361203</v>
      </c>
      <c r="Y972" s="14">
        <v>0.43934678579421199</v>
      </c>
      <c r="Z972" s="14">
        <v>0.39762092412337802</v>
      </c>
      <c r="AA972" s="14">
        <v>0.41797529260248301</v>
      </c>
      <c r="AB972" s="14">
        <v>0.44062369335872098</v>
      </c>
      <c r="AC972" s="14">
        <v>0.47998008655503499</v>
      </c>
      <c r="AD972" s="14">
        <v>0.39741417440980997</v>
      </c>
      <c r="AE972" s="14"/>
      <c r="AF972" s="14">
        <v>0.45163299627658299</v>
      </c>
      <c r="AG972" s="14">
        <v>0.44112837367313001</v>
      </c>
      <c r="AH972" s="14">
        <v>0.53393288945594697</v>
      </c>
      <c r="AI972" s="14">
        <v>0.33421380155796898</v>
      </c>
      <c r="AJ972" s="14">
        <v>0.46247849075604103</v>
      </c>
      <c r="AK972" s="14">
        <v>0.39516731129939903</v>
      </c>
      <c r="AL972" s="14"/>
      <c r="AM972" s="14">
        <v>0.35459135526021202</v>
      </c>
      <c r="AN972" s="14">
        <v>0.43870117586792901</v>
      </c>
      <c r="AO972" s="14">
        <v>0.405403109407109</v>
      </c>
      <c r="AP972" s="14">
        <v>0.44093176949697099</v>
      </c>
      <c r="AQ972" s="14">
        <v>0.48369455058653299</v>
      </c>
      <c r="AR972" s="14"/>
      <c r="AS972" s="14">
        <v>0.440846901879901</v>
      </c>
      <c r="AT972" s="14">
        <v>0.39879960776675</v>
      </c>
      <c r="AU972" s="14"/>
      <c r="AV972" s="14">
        <v>0.46390724017021001</v>
      </c>
      <c r="AW972" s="14">
        <v>0.38518666293176801</v>
      </c>
      <c r="AX972" s="14">
        <v>0.41835884875533302</v>
      </c>
      <c r="AY972" s="14"/>
      <c r="AZ972" s="14">
        <v>0.48896019804809698</v>
      </c>
      <c r="BA972" s="14">
        <v>0.43285184904899199</v>
      </c>
      <c r="BB972" s="14">
        <v>0.40737967315211099</v>
      </c>
      <c r="BC972" s="14"/>
      <c r="BD972" s="14">
        <v>0.43110996187130401</v>
      </c>
      <c r="BE972" s="14">
        <v>0.403214275282964</v>
      </c>
      <c r="BF972" s="14"/>
      <c r="BG972" s="14">
        <v>0.43205345387979499</v>
      </c>
      <c r="BH972" s="14">
        <v>0.41191360568209601</v>
      </c>
      <c r="BI972" s="14"/>
      <c r="BJ972" s="14">
        <v>0.43314359123367902</v>
      </c>
      <c r="BK972" s="14">
        <v>0.40740147393089599</v>
      </c>
      <c r="BL972" s="14"/>
      <c r="BM972" s="14">
        <v>0.40459065264845501</v>
      </c>
      <c r="BN972" s="14">
        <v>0.41557234826781098</v>
      </c>
      <c r="BO972" s="14"/>
      <c r="BP972" s="14">
        <v>0.45300061223615101</v>
      </c>
      <c r="BQ972" s="14">
        <v>0.40934792750903598</v>
      </c>
      <c r="BR972" s="14"/>
      <c r="BS972" s="14">
        <v>0.42617342968913302</v>
      </c>
      <c r="BT972" s="14">
        <v>0.43333568080476598</v>
      </c>
      <c r="BU972" s="14"/>
      <c r="BV972" s="14">
        <v>0.396872892649409</v>
      </c>
      <c r="BW972" s="14">
        <v>0.43647070093419899</v>
      </c>
      <c r="BX972" s="14"/>
      <c r="BY972" s="14">
        <v>0.352735407682223</v>
      </c>
      <c r="BZ972" s="14">
        <v>0.424334336362233</v>
      </c>
      <c r="CA972" s="14"/>
      <c r="CB972" s="14">
        <v>0.42793427804596001</v>
      </c>
      <c r="CC972" s="14">
        <v>0.41150968822879802</v>
      </c>
    </row>
    <row r="973" spans="2:81" x14ac:dyDescent="0.3">
      <c r="B973" t="s">
        <v>103</v>
      </c>
      <c r="C973" s="14">
        <v>0.307200913474385</v>
      </c>
      <c r="D973" s="14">
        <v>0.314513062759253</v>
      </c>
      <c r="E973" s="14">
        <v>0.29871245342595998</v>
      </c>
      <c r="F973" s="14"/>
      <c r="G973" s="14">
        <v>0.34631653723626998</v>
      </c>
      <c r="H973" s="14">
        <v>0.30052451104293598</v>
      </c>
      <c r="I973" s="14">
        <v>0.34153616713795998</v>
      </c>
      <c r="J973" s="14">
        <v>0.27420476161539598</v>
      </c>
      <c r="K973" s="14">
        <v>0.30013836955253897</v>
      </c>
      <c r="L973" s="14">
        <v>0.29009191551716401</v>
      </c>
      <c r="M973" s="14"/>
      <c r="N973" s="14">
        <v>0.34305955025551099</v>
      </c>
      <c r="O973" s="14">
        <v>0.24635872787410801</v>
      </c>
      <c r="P973" s="14">
        <v>0.321117796326154</v>
      </c>
      <c r="Q973" s="14">
        <v>0.32044420540666801</v>
      </c>
      <c r="R973" s="14"/>
      <c r="S973" s="14">
        <v>0.30487525083947498</v>
      </c>
      <c r="T973" s="14">
        <v>0.28912784555743398</v>
      </c>
      <c r="U973" s="14">
        <v>0.34434007860643401</v>
      </c>
      <c r="V973" s="14">
        <v>0.323942947478016</v>
      </c>
      <c r="W973" s="14">
        <v>0.38805807649494301</v>
      </c>
      <c r="X973" s="14">
        <v>0.41019638381382101</v>
      </c>
      <c r="Y973" s="14">
        <v>0.228480614149458</v>
      </c>
      <c r="Z973" s="14">
        <v>0.25203240878564298</v>
      </c>
      <c r="AA973" s="14">
        <v>0.33374738698599798</v>
      </c>
      <c r="AB973" s="14">
        <v>0.26511405753877298</v>
      </c>
      <c r="AC973" s="14">
        <v>0.174045658613909</v>
      </c>
      <c r="AD973" s="14">
        <v>0.27939695375479101</v>
      </c>
      <c r="AE973" s="14"/>
      <c r="AF973" s="14">
        <v>0.32984676541039099</v>
      </c>
      <c r="AG973" s="14">
        <v>0.29840547110960097</v>
      </c>
      <c r="AH973" s="14">
        <v>0.33273727208433901</v>
      </c>
      <c r="AI973" s="14">
        <v>0.246770129360281</v>
      </c>
      <c r="AJ973" s="14">
        <v>0.27075376266698298</v>
      </c>
      <c r="AK973" s="14">
        <v>0.29978308967152401</v>
      </c>
      <c r="AL973" s="14"/>
      <c r="AM973" s="14">
        <v>0.31256217766606698</v>
      </c>
      <c r="AN973" s="14">
        <v>0.28850759365808898</v>
      </c>
      <c r="AO973" s="14">
        <v>0.32730513202012002</v>
      </c>
      <c r="AP973" s="14">
        <v>0.34721344994395098</v>
      </c>
      <c r="AQ973" s="14">
        <v>0.36858843831899302</v>
      </c>
      <c r="AR973" s="14"/>
      <c r="AS973" s="14">
        <v>0.29551976460488899</v>
      </c>
      <c r="AT973" s="14">
        <v>0.31295396084545901</v>
      </c>
      <c r="AU973" s="14"/>
      <c r="AV973" s="14">
        <v>0.324016625902177</v>
      </c>
      <c r="AW973" s="14">
        <v>0.36566957803289801</v>
      </c>
      <c r="AX973" s="14">
        <v>0.27169718818646899</v>
      </c>
      <c r="AY973" s="14"/>
      <c r="AZ973" s="14">
        <v>0.42511284871812699</v>
      </c>
      <c r="BA973" s="14">
        <v>0.39473997523733301</v>
      </c>
      <c r="BB973" s="14">
        <v>0.28438245475026502</v>
      </c>
      <c r="BC973" s="14"/>
      <c r="BD973" s="14">
        <v>0.30033957701193198</v>
      </c>
      <c r="BE973" s="14">
        <v>0.31118807200842702</v>
      </c>
      <c r="BF973" s="14"/>
      <c r="BG973" s="14">
        <v>0.28719686897455599</v>
      </c>
      <c r="BH973" s="14">
        <v>0.30900652618214097</v>
      </c>
      <c r="BI973" s="14"/>
      <c r="BJ973" s="14">
        <v>0.31713027083747197</v>
      </c>
      <c r="BK973" s="14">
        <v>0.30780456477928603</v>
      </c>
      <c r="BL973" s="14"/>
      <c r="BM973" s="14">
        <v>0.33689269023404</v>
      </c>
      <c r="BN973" s="14">
        <v>0.30374930736442501</v>
      </c>
      <c r="BO973" s="14"/>
      <c r="BP973" s="14">
        <v>0.284326797417772</v>
      </c>
      <c r="BQ973" s="14">
        <v>0.31159168705899198</v>
      </c>
      <c r="BR973" s="14"/>
      <c r="BS973" s="14">
        <v>0.333025948927961</v>
      </c>
      <c r="BT973" s="14">
        <v>0.28459569143958502</v>
      </c>
      <c r="BU973" s="14"/>
      <c r="BV973" s="14">
        <v>0.34606934143288598</v>
      </c>
      <c r="BW973" s="14">
        <v>0.32844202780743698</v>
      </c>
      <c r="BX973" s="14"/>
      <c r="BY973" s="14">
        <v>0.36401174559240701</v>
      </c>
      <c r="BZ973" s="14">
        <v>0.30115688156945603</v>
      </c>
      <c r="CA973" s="14"/>
      <c r="CB973" s="14">
        <v>0.302565753015412</v>
      </c>
      <c r="CC973" s="14">
        <v>0.306072724869907</v>
      </c>
    </row>
    <row r="974" spans="2:81" x14ac:dyDescent="0.3">
      <c r="B974" t="s">
        <v>440</v>
      </c>
      <c r="C974" s="14">
        <v>0.134379995430598</v>
      </c>
      <c r="D974" s="14">
        <v>0.16974774001649001</v>
      </c>
      <c r="E974" s="14">
        <v>0.100107579829584</v>
      </c>
      <c r="F974" s="14"/>
      <c r="G974" s="14">
        <v>0.20241882013351001</v>
      </c>
      <c r="H974" s="14">
        <v>0.108686058744493</v>
      </c>
      <c r="I974" s="14">
        <v>0.112318157510675</v>
      </c>
      <c r="J974" s="14">
        <v>0.164152313640056</v>
      </c>
      <c r="K974" s="14">
        <v>0.12395801401168299</v>
      </c>
      <c r="L974" s="14">
        <v>0.110469390195102</v>
      </c>
      <c r="M974" s="14"/>
      <c r="N974" s="14">
        <v>0.138815307123452</v>
      </c>
      <c r="O974" s="14">
        <v>0.14506599952290999</v>
      </c>
      <c r="P974" s="14">
        <v>0.132698548194018</v>
      </c>
      <c r="Q974" s="14">
        <v>0.12215024655817799</v>
      </c>
      <c r="R974" s="14"/>
      <c r="S974" s="14">
        <v>0.150412789568283</v>
      </c>
      <c r="T974" s="14">
        <v>0.13459520449885901</v>
      </c>
      <c r="U974" s="14">
        <v>0.15786792800460001</v>
      </c>
      <c r="V974" s="14">
        <v>0.12721904167831899</v>
      </c>
      <c r="W974" s="14">
        <v>0.123488843626857</v>
      </c>
      <c r="X974" s="14">
        <v>8.4636900876568E-2</v>
      </c>
      <c r="Y974" s="14">
        <v>0.192864852960624</v>
      </c>
      <c r="Z974" s="14">
        <v>0.18446946294046801</v>
      </c>
      <c r="AA974" s="14">
        <v>9.0336461571873805E-2</v>
      </c>
      <c r="AB974" s="14">
        <v>0.111443983771434</v>
      </c>
      <c r="AC974" s="14">
        <v>0.18247630574416801</v>
      </c>
      <c r="AD974" s="14">
        <v>0.120931549312409</v>
      </c>
      <c r="AE974" s="14"/>
      <c r="AF974" s="14">
        <v>0.12470040559142199</v>
      </c>
      <c r="AG974" s="14">
        <v>0.123299314392839</v>
      </c>
      <c r="AH974" s="14">
        <v>8.4745073526342807E-2</v>
      </c>
      <c r="AI974" s="14">
        <v>0.19472405713812799</v>
      </c>
      <c r="AJ974" s="14">
        <v>0.1638594127486</v>
      </c>
      <c r="AK974" s="14">
        <v>0.100228346930225</v>
      </c>
      <c r="AL974" s="14"/>
      <c r="AM974" s="14">
        <v>0.13862802270229899</v>
      </c>
      <c r="AN974" s="14">
        <v>0.19517757223989601</v>
      </c>
      <c r="AO974" s="14">
        <v>0.112971566397123</v>
      </c>
      <c r="AP974" s="14">
        <v>9.0415446015432499E-2</v>
      </c>
      <c r="AQ974" s="14">
        <v>4.9682008282244401E-2</v>
      </c>
      <c r="AR974" s="14"/>
      <c r="AS974" s="14">
        <v>0.15297688991626801</v>
      </c>
      <c r="AT974" s="14">
        <v>0.123590595679454</v>
      </c>
      <c r="AU974" s="14"/>
      <c r="AV974" s="14">
        <v>0.113117969330815</v>
      </c>
      <c r="AW974" s="14">
        <v>0.13145187714923301</v>
      </c>
      <c r="AX974" s="14">
        <v>0.18153802139151201</v>
      </c>
      <c r="AY974" s="14"/>
      <c r="AZ974" s="14">
        <v>0</v>
      </c>
      <c r="BA974" s="14">
        <v>0.11437969916655399</v>
      </c>
      <c r="BB974" s="14">
        <v>0.177699731488971</v>
      </c>
      <c r="BC974" s="14"/>
      <c r="BD974" s="14">
        <v>0.13304619067574699</v>
      </c>
      <c r="BE974" s="14">
        <v>0.13568986318597601</v>
      </c>
      <c r="BF974" s="14"/>
      <c r="BG974" s="14">
        <v>0.165351081053497</v>
      </c>
      <c r="BH974" s="14">
        <v>0.12899990410276299</v>
      </c>
      <c r="BI974" s="14"/>
      <c r="BJ974" s="14">
        <v>0.12813007429039899</v>
      </c>
      <c r="BK974" s="14">
        <v>0.13482241863040201</v>
      </c>
      <c r="BL974" s="14"/>
      <c r="BM974" s="14">
        <v>0.127040841844617</v>
      </c>
      <c r="BN974" s="14">
        <v>0.134596787762569</v>
      </c>
      <c r="BO974" s="14"/>
      <c r="BP974" s="14">
        <v>0.109870661884889</v>
      </c>
      <c r="BQ974" s="14">
        <v>0.14066036317119299</v>
      </c>
      <c r="BR974" s="14"/>
      <c r="BS974" s="14">
        <v>0.14060159183732099</v>
      </c>
      <c r="BT974" s="14">
        <v>0.15624462345231699</v>
      </c>
      <c r="BU974" s="14"/>
      <c r="BV974" s="14">
        <v>9.35636846430727E-2</v>
      </c>
      <c r="BW974" s="14">
        <v>0.15713241816732099</v>
      </c>
      <c r="BX974" s="14"/>
      <c r="BY974" s="14">
        <v>9.7488627611810694E-2</v>
      </c>
      <c r="BZ974" s="14">
        <v>0.13789590426088499</v>
      </c>
      <c r="CA974" s="14"/>
      <c r="CB974" s="14">
        <v>0.13157152672428399</v>
      </c>
      <c r="CC974" s="14">
        <v>0.13414716486272499</v>
      </c>
    </row>
    <row r="975" spans="2:81" x14ac:dyDescent="0.3">
      <c r="B975" t="s">
        <v>441</v>
      </c>
      <c r="C975" s="14">
        <v>8.2713145307677594E-2</v>
      </c>
      <c r="D975" s="14">
        <v>0.110152812435273</v>
      </c>
      <c r="E975" s="14">
        <v>5.6081336744741597E-2</v>
      </c>
      <c r="F975" s="14"/>
      <c r="G975" s="14">
        <v>4.85640011276453E-2</v>
      </c>
      <c r="H975" s="14">
        <v>0.10513167187740401</v>
      </c>
      <c r="I975" s="14">
        <v>8.9332398533993204E-2</v>
      </c>
      <c r="J975" s="14">
        <v>0.12989330531739601</v>
      </c>
      <c r="K975" s="14">
        <v>8.9681710931483194E-2</v>
      </c>
      <c r="L975" s="14">
        <v>3.8812717820410701E-2</v>
      </c>
      <c r="M975" s="14"/>
      <c r="N975" s="14">
        <v>5.2509023466608899E-2</v>
      </c>
      <c r="O975" s="14">
        <v>9.1202218846767602E-2</v>
      </c>
      <c r="P975" s="14">
        <v>0.104377389522533</v>
      </c>
      <c r="Q975" s="14">
        <v>8.4346922647219796E-2</v>
      </c>
      <c r="R975" s="14"/>
      <c r="S975" s="14">
        <v>5.5955909313433201E-2</v>
      </c>
      <c r="T975" s="14">
        <v>6.0708302094691101E-2</v>
      </c>
      <c r="U975" s="14">
        <v>6.2815751486700294E-2</v>
      </c>
      <c r="V975" s="14">
        <v>5.4007496016952497E-2</v>
      </c>
      <c r="W975" s="14">
        <v>8.33449993606315E-2</v>
      </c>
      <c r="X975" s="14">
        <v>0.13787264327966001</v>
      </c>
      <c r="Y975" s="14">
        <v>5.89139775552655E-2</v>
      </c>
      <c r="Z975" s="14">
        <v>9.1371339146287103E-2</v>
      </c>
      <c r="AA975" s="14">
        <v>0.10947975137820699</v>
      </c>
      <c r="AB975" s="14">
        <v>0.129498046066466</v>
      </c>
      <c r="AC975" s="14">
        <v>8.7110893891364699E-2</v>
      </c>
      <c r="AD975" s="14">
        <v>8.0698246747683805E-2</v>
      </c>
      <c r="AE975" s="14"/>
      <c r="AF975" s="14">
        <v>5.7955968467588201E-2</v>
      </c>
      <c r="AG975" s="14">
        <v>8.8516251492843701E-2</v>
      </c>
      <c r="AH975" s="14">
        <v>2.7965508331693801E-2</v>
      </c>
      <c r="AI975" s="14">
        <v>0.18076937323512801</v>
      </c>
      <c r="AJ975" s="14">
        <v>3.8979257208139599E-2</v>
      </c>
      <c r="AK975" s="14">
        <v>4.42022088240678E-2</v>
      </c>
      <c r="AL975" s="14"/>
      <c r="AM975" s="14">
        <v>0.107183331722668</v>
      </c>
      <c r="AN975" s="14">
        <v>5.8876259379537603E-2</v>
      </c>
      <c r="AO975" s="14">
        <v>8.1333488550285105E-2</v>
      </c>
      <c r="AP975" s="14">
        <v>7.9932837109935595E-2</v>
      </c>
      <c r="AQ975" s="14">
        <v>5.1154878399041197E-2</v>
      </c>
      <c r="AR975" s="14"/>
      <c r="AS975" s="14">
        <v>7.7456655517188194E-2</v>
      </c>
      <c r="AT975" s="14">
        <v>8.7164215138769402E-2</v>
      </c>
      <c r="AU975" s="14"/>
      <c r="AV975" s="14">
        <v>5.9775043428245397E-2</v>
      </c>
      <c r="AW975" s="14">
        <v>4.7913570859165998E-2</v>
      </c>
      <c r="AX975" s="14">
        <v>9.5813292880758003E-2</v>
      </c>
      <c r="AY975" s="14"/>
      <c r="AZ975" s="14">
        <v>8.5926953233776596E-2</v>
      </c>
      <c r="BA975" s="14">
        <v>3.63265585286403E-2</v>
      </c>
      <c r="BB975" s="14">
        <v>5.9948174678599198E-2</v>
      </c>
      <c r="BC975" s="14"/>
      <c r="BD975" s="14">
        <v>9.5222378590019099E-2</v>
      </c>
      <c r="BE975" s="14">
        <v>7.4659025131747603E-2</v>
      </c>
      <c r="BF975" s="14"/>
      <c r="BG975" s="14">
        <v>7.4861788617471794E-2</v>
      </c>
      <c r="BH975" s="14">
        <v>8.4621541378787496E-2</v>
      </c>
      <c r="BI975" s="14"/>
      <c r="BJ975" s="14">
        <v>7.6518970036761794E-2</v>
      </c>
      <c r="BK975" s="14">
        <v>8.5588384357848796E-2</v>
      </c>
      <c r="BL975" s="14"/>
      <c r="BM975" s="14">
        <v>5.9770888578806303E-2</v>
      </c>
      <c r="BN975" s="14">
        <v>8.5195602272624904E-2</v>
      </c>
      <c r="BO975" s="14"/>
      <c r="BP975" s="14">
        <v>0.114333350780239</v>
      </c>
      <c r="BQ975" s="14">
        <v>7.2633262145297306E-2</v>
      </c>
      <c r="BR975" s="14"/>
      <c r="BS975" s="14">
        <v>6.3947604731339605E-2</v>
      </c>
      <c r="BT975" s="14">
        <v>8.3736203875498294E-2</v>
      </c>
      <c r="BU975" s="14"/>
      <c r="BV975" s="14">
        <v>0.129408921075438</v>
      </c>
      <c r="BW975" s="14">
        <v>4.0942124335524702E-2</v>
      </c>
      <c r="BX975" s="14"/>
      <c r="BY975" s="14">
        <v>0.155535075636652</v>
      </c>
      <c r="BZ975" s="14">
        <v>7.4526376504254699E-2</v>
      </c>
      <c r="CA975" s="14"/>
      <c r="CB975" s="14">
        <v>0.10441439496489199</v>
      </c>
      <c r="CC975" s="14">
        <v>7.3180973072513006E-2</v>
      </c>
    </row>
    <row r="976" spans="2:81" x14ac:dyDescent="0.3">
      <c r="B976" t="s">
        <v>106</v>
      </c>
      <c r="C976" s="14">
        <v>6.1171260424533899E-2</v>
      </c>
      <c r="D976" s="14">
        <v>4.8785659094938899E-2</v>
      </c>
      <c r="E976" s="14">
        <v>7.3383976852834903E-2</v>
      </c>
      <c r="F976" s="14"/>
      <c r="G976" s="14">
        <v>4.2285857807066299E-2</v>
      </c>
      <c r="H976" s="14">
        <v>7.89919515598205E-2</v>
      </c>
      <c r="I976" s="14">
        <v>5.2511720165473702E-2</v>
      </c>
      <c r="J976" s="14">
        <v>6.95431768854569E-2</v>
      </c>
      <c r="K976" s="14">
        <v>5.86211062730604E-2</v>
      </c>
      <c r="L976" s="14">
        <v>6.1300651611729103E-2</v>
      </c>
      <c r="M976" s="14"/>
      <c r="N976" s="14">
        <v>5.5180646250535301E-2</v>
      </c>
      <c r="O976" s="14">
        <v>6.1745161712739097E-2</v>
      </c>
      <c r="P976" s="14">
        <v>4.4795016697987598E-2</v>
      </c>
      <c r="Q976" s="14">
        <v>8.2351828322140899E-2</v>
      </c>
      <c r="R976" s="14"/>
      <c r="S976" s="14">
        <v>3.8597113677948103E-2</v>
      </c>
      <c r="T976" s="14">
        <v>7.2761715202678906E-2</v>
      </c>
      <c r="U976" s="14">
        <v>6.4525564574545904E-2</v>
      </c>
      <c r="V976" s="14">
        <v>5.7314620802546498E-2</v>
      </c>
      <c r="W976" s="14">
        <v>5.9784614781069299E-2</v>
      </c>
      <c r="X976" s="14">
        <v>5.3490652356339402E-2</v>
      </c>
      <c r="Y976" s="14">
        <v>8.0393769540440405E-2</v>
      </c>
      <c r="Z976" s="14">
        <v>7.4505865004224403E-2</v>
      </c>
      <c r="AA976" s="14">
        <v>4.8461107461438099E-2</v>
      </c>
      <c r="AB976" s="14">
        <v>5.3320219264605902E-2</v>
      </c>
      <c r="AC976" s="14">
        <v>7.6387055195523704E-2</v>
      </c>
      <c r="AD976" s="14">
        <v>0.121559075775306</v>
      </c>
      <c r="AE976" s="14"/>
      <c r="AF976" s="14">
        <v>3.58638642540152E-2</v>
      </c>
      <c r="AG976" s="14">
        <v>4.8650589331585399E-2</v>
      </c>
      <c r="AH976" s="14">
        <v>2.0619256601676999E-2</v>
      </c>
      <c r="AI976" s="14">
        <v>4.3522638708492899E-2</v>
      </c>
      <c r="AJ976" s="14">
        <v>6.3929076620236003E-2</v>
      </c>
      <c r="AK976" s="14">
        <v>0.16061904327478399</v>
      </c>
      <c r="AL976" s="14"/>
      <c r="AM976" s="14">
        <v>8.7035112648754007E-2</v>
      </c>
      <c r="AN976" s="14">
        <v>1.8737398854548899E-2</v>
      </c>
      <c r="AO976" s="14">
        <v>7.2986703625363206E-2</v>
      </c>
      <c r="AP976" s="14">
        <v>4.1506497433709801E-2</v>
      </c>
      <c r="AQ976" s="14">
        <v>4.6880124413188201E-2</v>
      </c>
      <c r="AR976" s="14"/>
      <c r="AS976" s="14">
        <v>3.3199788081753098E-2</v>
      </c>
      <c r="AT976" s="14">
        <v>7.7491620569567696E-2</v>
      </c>
      <c r="AU976" s="14"/>
      <c r="AV976" s="14">
        <v>3.9183121168551702E-2</v>
      </c>
      <c r="AW976" s="14">
        <v>6.97783110269347E-2</v>
      </c>
      <c r="AX976" s="14">
        <v>3.2592648785927901E-2</v>
      </c>
      <c r="AY976" s="14"/>
      <c r="AZ976" s="14">
        <v>0</v>
      </c>
      <c r="BA976" s="14">
        <v>2.1701918018480499E-2</v>
      </c>
      <c r="BB976" s="14">
        <v>7.0589965930053497E-2</v>
      </c>
      <c r="BC976" s="14"/>
      <c r="BD976" s="14">
        <v>4.02818918509983E-2</v>
      </c>
      <c r="BE976" s="14">
        <v>7.5248764390886402E-2</v>
      </c>
      <c r="BF976" s="14"/>
      <c r="BG976" s="14">
        <v>4.0536807474680199E-2</v>
      </c>
      <c r="BH976" s="14">
        <v>6.5458422654211701E-2</v>
      </c>
      <c r="BI976" s="14"/>
      <c r="BJ976" s="14">
        <v>4.5077093601689398E-2</v>
      </c>
      <c r="BK976" s="14">
        <v>6.4383158301568003E-2</v>
      </c>
      <c r="BL976" s="14"/>
      <c r="BM976" s="14">
        <v>7.1704926694081295E-2</v>
      </c>
      <c r="BN976" s="14">
        <v>6.0885954332570498E-2</v>
      </c>
      <c r="BO976" s="14"/>
      <c r="BP976" s="14">
        <v>3.8468577680948801E-2</v>
      </c>
      <c r="BQ976" s="14">
        <v>6.5766760115481798E-2</v>
      </c>
      <c r="BR976" s="14"/>
      <c r="BS976" s="14">
        <v>3.6251424814245099E-2</v>
      </c>
      <c r="BT976" s="14">
        <v>4.2087800427833402E-2</v>
      </c>
      <c r="BU976" s="14"/>
      <c r="BV976" s="14">
        <v>3.4085160199194997E-2</v>
      </c>
      <c r="BW976" s="14">
        <v>3.7012728755518101E-2</v>
      </c>
      <c r="BX976" s="14"/>
      <c r="BY976" s="14">
        <v>3.02291434769065E-2</v>
      </c>
      <c r="BZ976" s="14">
        <v>6.2086501303171497E-2</v>
      </c>
      <c r="CA976" s="14"/>
      <c r="CB976" s="14">
        <v>3.3514047249451902E-2</v>
      </c>
      <c r="CC976" s="14">
        <v>7.5089448966058306E-2</v>
      </c>
    </row>
    <row r="977" spans="2:81" x14ac:dyDescent="0.3">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c r="AQ977" s="14"/>
      <c r="AR977" s="14"/>
      <c r="AS977" s="14"/>
      <c r="AT977" s="14"/>
      <c r="AU977" s="14"/>
      <c r="AV977" s="14"/>
      <c r="AW977" s="14"/>
      <c r="AX977" s="14"/>
      <c r="AY977" s="14"/>
      <c r="AZ977" s="14"/>
      <c r="BA977" s="14"/>
      <c r="BB977" s="14"/>
      <c r="BC977" s="14"/>
      <c r="BD977" s="14"/>
      <c r="BE977" s="14"/>
      <c r="BF977" s="14"/>
      <c r="BG977" s="14"/>
      <c r="BH977" s="14"/>
      <c r="BI977" s="14"/>
      <c r="BJ977" s="14"/>
      <c r="BK977" s="14"/>
      <c r="BL977" s="14"/>
      <c r="BM977" s="14"/>
      <c r="BN977" s="14"/>
      <c r="BO977" s="14"/>
      <c r="BP977" s="14"/>
      <c r="BQ977" s="14"/>
      <c r="BR977" s="14"/>
      <c r="BS977" s="14"/>
      <c r="BT977" s="14"/>
      <c r="BU977" s="14"/>
      <c r="BV977" s="14"/>
      <c r="BW977" s="14"/>
      <c r="BX977" s="14"/>
      <c r="BY977" s="14"/>
      <c r="BZ977" s="14"/>
      <c r="CA977" s="14"/>
      <c r="CB977" s="14"/>
      <c r="CC977" s="14"/>
    </row>
    <row r="978" spans="2:81" x14ac:dyDescent="0.3">
      <c r="B978" s="6" t="s">
        <v>452</v>
      </c>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c r="AQ978" s="14"/>
      <c r="AR978" s="14"/>
      <c r="AS978" s="14"/>
      <c r="AT978" s="14"/>
      <c r="AU978" s="14"/>
      <c r="AV978" s="14"/>
      <c r="AW978" s="14"/>
      <c r="AX978" s="14"/>
      <c r="AY978" s="14"/>
      <c r="AZ978" s="14"/>
      <c r="BA978" s="14"/>
      <c r="BB978" s="14"/>
      <c r="BC978" s="14"/>
      <c r="BD978" s="14"/>
      <c r="BE978" s="14"/>
      <c r="BF978" s="14"/>
      <c r="BG978" s="14"/>
      <c r="BH978" s="14"/>
      <c r="BI978" s="14"/>
      <c r="BJ978" s="14"/>
      <c r="BK978" s="14"/>
      <c r="BL978" s="14"/>
      <c r="BM978" s="14"/>
      <c r="BN978" s="14"/>
      <c r="BO978" s="14"/>
      <c r="BP978" s="14"/>
      <c r="BQ978" s="14"/>
      <c r="BR978" s="14"/>
      <c r="BS978" s="14"/>
      <c r="BT978" s="14"/>
      <c r="BU978" s="14"/>
      <c r="BV978" s="14"/>
      <c r="BW978" s="14"/>
      <c r="BX978" s="14"/>
      <c r="BY978" s="14"/>
      <c r="BZ978" s="14"/>
      <c r="CA978" s="14"/>
      <c r="CB978" s="14"/>
      <c r="CC978" s="14"/>
    </row>
    <row r="979" spans="2:81" x14ac:dyDescent="0.3">
      <c r="B979" s="24" t="s">
        <v>97</v>
      </c>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c r="AQ979" s="14"/>
      <c r="AR979" s="14"/>
      <c r="AS979" s="14"/>
      <c r="AT979" s="14"/>
      <c r="AU979" s="14"/>
      <c r="AV979" s="14"/>
      <c r="AW979" s="14"/>
      <c r="AX979" s="14"/>
      <c r="AY979" s="14"/>
      <c r="AZ979" s="14"/>
      <c r="BA979" s="14"/>
      <c r="BB979" s="14"/>
      <c r="BC979" s="14"/>
      <c r="BD979" s="14"/>
      <c r="BE979" s="14"/>
      <c r="BF979" s="14"/>
      <c r="BG979" s="14"/>
      <c r="BH979" s="14"/>
      <c r="BI979" s="14"/>
      <c r="BJ979" s="14"/>
      <c r="BK979" s="14"/>
      <c r="BL979" s="14"/>
      <c r="BM979" s="14"/>
      <c r="BN979" s="14"/>
      <c r="BO979" s="14"/>
      <c r="BP979" s="14"/>
      <c r="BQ979" s="14"/>
      <c r="BR979" s="14"/>
      <c r="BS979" s="14"/>
      <c r="BT979" s="14"/>
      <c r="BU979" s="14"/>
      <c r="BV979" s="14"/>
      <c r="BW979" s="14"/>
      <c r="BX979" s="14"/>
      <c r="BY979" s="14"/>
      <c r="BZ979" s="14"/>
      <c r="CA979" s="14"/>
      <c r="CB979" s="14"/>
      <c r="CC979" s="14"/>
    </row>
    <row r="980" spans="2:81" x14ac:dyDescent="0.3">
      <c r="B980" t="s">
        <v>102</v>
      </c>
      <c r="C980" s="14">
        <v>0.35740428304866401</v>
      </c>
      <c r="D980" s="14">
        <v>0.32386479003448299</v>
      </c>
      <c r="E980" s="14">
        <v>0.39084890779263798</v>
      </c>
      <c r="F980" s="14"/>
      <c r="G980" s="14">
        <v>0.33684789146034899</v>
      </c>
      <c r="H980" s="14">
        <v>0.30321640259524202</v>
      </c>
      <c r="I980" s="14">
        <v>0.35888953377742</v>
      </c>
      <c r="J980" s="14">
        <v>0.369357887763335</v>
      </c>
      <c r="K980" s="14">
        <v>0.38544386115742102</v>
      </c>
      <c r="L980" s="14">
        <v>0.38529271922014002</v>
      </c>
      <c r="M980" s="14"/>
      <c r="N980" s="14">
        <v>0.36204143270619299</v>
      </c>
      <c r="O980" s="14">
        <v>0.36510977034559999</v>
      </c>
      <c r="P980" s="14">
        <v>0.35795312088297099</v>
      </c>
      <c r="Q980" s="14">
        <v>0.34962858554517801</v>
      </c>
      <c r="R980" s="14"/>
      <c r="S980" s="14">
        <v>0.33744645783355098</v>
      </c>
      <c r="T980" s="14">
        <v>0.38817271891916899</v>
      </c>
      <c r="U980" s="14">
        <v>0.381154452832696</v>
      </c>
      <c r="V980" s="14">
        <v>0.35653814155653801</v>
      </c>
      <c r="W980" s="14">
        <v>0.34552915227625702</v>
      </c>
      <c r="X980" s="14">
        <v>0.33796865863175901</v>
      </c>
      <c r="Y980" s="14">
        <v>0.34263197450451</v>
      </c>
      <c r="Z980" s="14">
        <v>0.324869194631907</v>
      </c>
      <c r="AA980" s="14">
        <v>0.34350521558705099</v>
      </c>
      <c r="AB980" s="14">
        <v>0.39384392164180998</v>
      </c>
      <c r="AC980" s="14">
        <v>0.36541505023578602</v>
      </c>
      <c r="AD980" s="14">
        <v>0.35326178134815001</v>
      </c>
      <c r="AE980" s="14"/>
      <c r="AF980" s="14">
        <v>0.38558628784778798</v>
      </c>
      <c r="AG980" s="14">
        <v>0.33266906068223701</v>
      </c>
      <c r="AH980" s="14">
        <v>0.44903435671243003</v>
      </c>
      <c r="AI980" s="14">
        <v>0.316141193627689</v>
      </c>
      <c r="AJ980" s="14">
        <v>0.49654407789896399</v>
      </c>
      <c r="AK980" s="14">
        <v>0.233086798669428</v>
      </c>
      <c r="AL980" s="14"/>
      <c r="AM980" s="14">
        <v>0.31994772231762902</v>
      </c>
      <c r="AN980" s="14">
        <v>0.37384900037218</v>
      </c>
      <c r="AO980" s="14">
        <v>0.31308559444873801</v>
      </c>
      <c r="AP980" s="14">
        <v>0.41529006191454898</v>
      </c>
      <c r="AQ980" s="14">
        <v>0.51885872351075002</v>
      </c>
      <c r="AR980" s="14"/>
      <c r="AS980" s="14">
        <v>0.34961476316554801</v>
      </c>
      <c r="AT980" s="14">
        <v>0.35862637497163502</v>
      </c>
      <c r="AU980" s="14"/>
      <c r="AV980" s="14">
        <v>0.396960042231638</v>
      </c>
      <c r="AW980" s="14">
        <v>0.25513316092169602</v>
      </c>
      <c r="AX980" s="14">
        <v>0.33849169851128802</v>
      </c>
      <c r="AY980" s="14"/>
      <c r="AZ980" s="14">
        <v>0.53802114093341302</v>
      </c>
      <c r="BA980" s="14">
        <v>0.33720975912133599</v>
      </c>
      <c r="BB980" s="14">
        <v>0.29873768707124698</v>
      </c>
      <c r="BC980" s="14"/>
      <c r="BD980" s="14">
        <v>0.39799346864204499</v>
      </c>
      <c r="BE980" s="14">
        <v>0.32994226911512498</v>
      </c>
      <c r="BF980" s="14"/>
      <c r="BG980" s="14">
        <v>0.363862271336795</v>
      </c>
      <c r="BH980" s="14">
        <v>0.35666199621544398</v>
      </c>
      <c r="BI980" s="14"/>
      <c r="BJ980" s="14">
        <v>0.38275258764483</v>
      </c>
      <c r="BK980" s="14">
        <v>0.348412950356769</v>
      </c>
      <c r="BL980" s="14"/>
      <c r="BM980" s="14">
        <v>0.37883994673305199</v>
      </c>
      <c r="BN980" s="14">
        <v>0.35634155502609499</v>
      </c>
      <c r="BO980" s="14"/>
      <c r="BP980" s="14">
        <v>0.47601960599805299</v>
      </c>
      <c r="BQ980" s="14">
        <v>0.32833924978957002</v>
      </c>
      <c r="BR980" s="14"/>
      <c r="BS980" s="14">
        <v>0.372988425504305</v>
      </c>
      <c r="BT980" s="14">
        <v>0.34489428590004001</v>
      </c>
      <c r="BU980" s="14"/>
      <c r="BV980" s="14">
        <v>0.35481033751929802</v>
      </c>
      <c r="BW980" s="14">
        <v>0.37937686481667998</v>
      </c>
      <c r="BX980" s="14"/>
      <c r="BY980" s="14">
        <v>0.331207190253406</v>
      </c>
      <c r="BZ980" s="14">
        <v>0.362073078239744</v>
      </c>
      <c r="CA980" s="14"/>
      <c r="CB980" s="14">
        <v>0.32821801477475998</v>
      </c>
      <c r="CC980" s="14">
        <v>0.37664298780096001</v>
      </c>
    </row>
    <row r="981" spans="2:81" x14ac:dyDescent="0.3">
      <c r="B981" t="s">
        <v>103</v>
      </c>
      <c r="C981" s="14">
        <v>0.40434893977491998</v>
      </c>
      <c r="D981" s="14">
        <v>0.40306277006693803</v>
      </c>
      <c r="E981" s="14">
        <v>0.40444522849810099</v>
      </c>
      <c r="F981" s="14"/>
      <c r="G981" s="14">
        <v>0.48545163964312099</v>
      </c>
      <c r="H981" s="14">
        <v>0.43604558370434798</v>
      </c>
      <c r="I981" s="14">
        <v>0.36970690967091102</v>
      </c>
      <c r="J981" s="14">
        <v>0.369600514715893</v>
      </c>
      <c r="K981" s="14">
        <v>0.38917606089940998</v>
      </c>
      <c r="L981" s="14">
        <v>0.39117050831099698</v>
      </c>
      <c r="M981" s="14"/>
      <c r="N981" s="14">
        <v>0.41986771608148998</v>
      </c>
      <c r="O981" s="14">
        <v>0.34146785686692999</v>
      </c>
      <c r="P981" s="14">
        <v>0.43228856110487501</v>
      </c>
      <c r="Q981" s="14">
        <v>0.42319864314990002</v>
      </c>
      <c r="R981" s="14"/>
      <c r="S981" s="14">
        <v>0.43258672971040002</v>
      </c>
      <c r="T981" s="14">
        <v>0.39985343230244202</v>
      </c>
      <c r="U981" s="14">
        <v>0.39469712510598598</v>
      </c>
      <c r="V981" s="14">
        <v>0.437640799848591</v>
      </c>
      <c r="W981" s="14">
        <v>0.40362969064110898</v>
      </c>
      <c r="X981" s="14">
        <v>0.35678601672972698</v>
      </c>
      <c r="Y981" s="14">
        <v>0.42649053592015301</v>
      </c>
      <c r="Z981" s="14">
        <v>0.30307562436951202</v>
      </c>
      <c r="AA981" s="14">
        <v>0.45027414966948298</v>
      </c>
      <c r="AB981" s="14">
        <v>0.36753808394009801</v>
      </c>
      <c r="AC981" s="14">
        <v>0.36524675311555799</v>
      </c>
      <c r="AD981" s="14">
        <v>0.44454773417042098</v>
      </c>
      <c r="AE981" s="14"/>
      <c r="AF981" s="14">
        <v>0.43731597846317299</v>
      </c>
      <c r="AG981" s="14">
        <v>0.40531463069232598</v>
      </c>
      <c r="AH981" s="14">
        <v>0.33895738147676702</v>
      </c>
      <c r="AI981" s="14">
        <v>0.39917315930438801</v>
      </c>
      <c r="AJ981" s="14">
        <v>0.34505052145779302</v>
      </c>
      <c r="AK981" s="14">
        <v>0.432600879706313</v>
      </c>
      <c r="AL981" s="14"/>
      <c r="AM981" s="14">
        <v>0.428604560058719</v>
      </c>
      <c r="AN981" s="14">
        <v>0.36473198405778401</v>
      </c>
      <c r="AO981" s="14">
        <v>0.44537708773145401</v>
      </c>
      <c r="AP981" s="14">
        <v>0.37681771973017097</v>
      </c>
      <c r="AQ981" s="14">
        <v>0.333337568504183</v>
      </c>
      <c r="AR981" s="14"/>
      <c r="AS981" s="14">
        <v>0.426803766899298</v>
      </c>
      <c r="AT981" s="14">
        <v>0.393761130502357</v>
      </c>
      <c r="AU981" s="14"/>
      <c r="AV981" s="14">
        <v>0.40886276050402998</v>
      </c>
      <c r="AW981" s="14">
        <v>0.37596382945247703</v>
      </c>
      <c r="AX981" s="14">
        <v>0.460620136954144</v>
      </c>
      <c r="AY981" s="14"/>
      <c r="AZ981" s="14">
        <v>0.27837183275030603</v>
      </c>
      <c r="BA981" s="14">
        <v>0.467345906860055</v>
      </c>
      <c r="BB981" s="14">
        <v>0.41947011291743702</v>
      </c>
      <c r="BC981" s="14"/>
      <c r="BD981" s="14">
        <v>0.36345174774647299</v>
      </c>
      <c r="BE981" s="14">
        <v>0.432806348005428</v>
      </c>
      <c r="BF981" s="14"/>
      <c r="BG981" s="14">
        <v>0.39979574650972599</v>
      </c>
      <c r="BH981" s="14">
        <v>0.40471849971517099</v>
      </c>
      <c r="BI981" s="14"/>
      <c r="BJ981" s="14">
        <v>0.35274399568583797</v>
      </c>
      <c r="BK981" s="14">
        <v>0.41315341270725903</v>
      </c>
      <c r="BL981" s="14"/>
      <c r="BM981" s="14">
        <v>0.357552354849618</v>
      </c>
      <c r="BN981" s="14">
        <v>0.40683823162124</v>
      </c>
      <c r="BO981" s="14"/>
      <c r="BP981" s="14">
        <v>0.29547957998387497</v>
      </c>
      <c r="BQ981" s="14">
        <v>0.428614354424248</v>
      </c>
      <c r="BR981" s="14"/>
      <c r="BS981" s="14">
        <v>0.42547205291269902</v>
      </c>
      <c r="BT981" s="14">
        <v>0.41723601697909002</v>
      </c>
      <c r="BU981" s="14"/>
      <c r="BV981" s="14">
        <v>0.48263833481761298</v>
      </c>
      <c r="BW981" s="14">
        <v>0.40538174842275998</v>
      </c>
      <c r="BX981" s="14"/>
      <c r="BY981" s="14">
        <v>0.34153902400629399</v>
      </c>
      <c r="BZ981" s="14">
        <v>0.41535996555369298</v>
      </c>
      <c r="CA981" s="14"/>
      <c r="CB981" s="14">
        <v>0.42735339349043899</v>
      </c>
      <c r="CC981" s="14">
        <v>0.39336792159191902</v>
      </c>
    </row>
    <row r="982" spans="2:81" x14ac:dyDescent="0.3">
      <c r="B982" t="s">
        <v>440</v>
      </c>
      <c r="C982" s="14">
        <v>0.13062761067779299</v>
      </c>
      <c r="D982" s="14">
        <v>0.16605993168202299</v>
      </c>
      <c r="E982" s="14">
        <v>9.6284836111304103E-2</v>
      </c>
      <c r="F982" s="14"/>
      <c r="G982" s="14">
        <v>0.123460246886198</v>
      </c>
      <c r="H982" s="14">
        <v>0.12764855458437999</v>
      </c>
      <c r="I982" s="14">
        <v>0.13897269940486601</v>
      </c>
      <c r="J982" s="14">
        <v>0.130398132940344</v>
      </c>
      <c r="K982" s="14">
        <v>0.132997795912668</v>
      </c>
      <c r="L982" s="14">
        <v>0.12962263942949201</v>
      </c>
      <c r="M982" s="14"/>
      <c r="N982" s="14">
        <v>0.115119953298893</v>
      </c>
      <c r="O982" s="14">
        <v>0.174328038757393</v>
      </c>
      <c r="P982" s="14">
        <v>0.124712237320141</v>
      </c>
      <c r="Q982" s="14">
        <v>0.109304481216122</v>
      </c>
      <c r="R982" s="14"/>
      <c r="S982" s="14">
        <v>0.14850725583990901</v>
      </c>
      <c r="T982" s="14">
        <v>0.12938591339181499</v>
      </c>
      <c r="U982" s="14">
        <v>0.121128680058522</v>
      </c>
      <c r="V982" s="14">
        <v>0.126610491771664</v>
      </c>
      <c r="W982" s="14">
        <v>0.125744912298864</v>
      </c>
      <c r="X982" s="14">
        <v>0.13664509435095001</v>
      </c>
      <c r="Y982" s="14">
        <v>0.13496082436376799</v>
      </c>
      <c r="Z982" s="14">
        <v>0.23050072315047701</v>
      </c>
      <c r="AA982" s="14">
        <v>8.1310873305010203E-2</v>
      </c>
      <c r="AB982" s="14">
        <v>0.13162032831302201</v>
      </c>
      <c r="AC982" s="14">
        <v>0.177260674741823</v>
      </c>
      <c r="AD982" s="14">
        <v>4.0270988408482401E-2</v>
      </c>
      <c r="AE982" s="14"/>
      <c r="AF982" s="14">
        <v>9.3375915816737098E-2</v>
      </c>
      <c r="AG982" s="14">
        <v>0.16477421455698299</v>
      </c>
      <c r="AH982" s="14">
        <v>0.16788097659595599</v>
      </c>
      <c r="AI982" s="14">
        <v>0.13852508683898301</v>
      </c>
      <c r="AJ982" s="14">
        <v>6.6943817297715702E-2</v>
      </c>
      <c r="AK982" s="14">
        <v>0.127543727107397</v>
      </c>
      <c r="AL982" s="14"/>
      <c r="AM982" s="14">
        <v>0.12689314663318799</v>
      </c>
      <c r="AN982" s="14">
        <v>0.17212993607565399</v>
      </c>
      <c r="AO982" s="14">
        <v>0.12077602325553299</v>
      </c>
      <c r="AP982" s="14">
        <v>0.118494340990451</v>
      </c>
      <c r="AQ982" s="14">
        <v>4.9768705172837199E-2</v>
      </c>
      <c r="AR982" s="14"/>
      <c r="AS982" s="14">
        <v>0.14001701910446099</v>
      </c>
      <c r="AT982" s="14">
        <v>0.12517341095738799</v>
      </c>
      <c r="AU982" s="14"/>
      <c r="AV982" s="14">
        <v>0.11280368803093201</v>
      </c>
      <c r="AW982" s="14">
        <v>0.26824897011083898</v>
      </c>
      <c r="AX982" s="14">
        <v>0.12381105801428299</v>
      </c>
      <c r="AY982" s="14"/>
      <c r="AZ982" s="14">
        <v>9.9343758716116906E-2</v>
      </c>
      <c r="BA982" s="14">
        <v>0.135811112279736</v>
      </c>
      <c r="BB982" s="14">
        <v>0.18040315323473699</v>
      </c>
      <c r="BC982" s="14"/>
      <c r="BD982" s="14">
        <v>0.14595672119721501</v>
      </c>
      <c r="BE982" s="14">
        <v>0.12085010135789601</v>
      </c>
      <c r="BF982" s="14"/>
      <c r="BG982" s="14">
        <v>0.16701933010705</v>
      </c>
      <c r="BH982" s="14">
        <v>0.12417872130131601</v>
      </c>
      <c r="BI982" s="14"/>
      <c r="BJ982" s="14">
        <v>0.187276229096311</v>
      </c>
      <c r="BK982" s="14">
        <v>0.127214108986729</v>
      </c>
      <c r="BL982" s="14"/>
      <c r="BM982" s="14">
        <v>0.13977656156601601</v>
      </c>
      <c r="BN982" s="14">
        <v>0.13041292694023601</v>
      </c>
      <c r="BO982" s="14"/>
      <c r="BP982" s="14">
        <v>0.109492892720661</v>
      </c>
      <c r="BQ982" s="14">
        <v>0.13858450663514199</v>
      </c>
      <c r="BR982" s="14"/>
      <c r="BS982" s="14">
        <v>0.125938624683573</v>
      </c>
      <c r="BT982" s="14">
        <v>0.14995294293491301</v>
      </c>
      <c r="BU982" s="14"/>
      <c r="BV982" s="14">
        <v>7.1690393228696206E-2</v>
      </c>
      <c r="BW982" s="14">
        <v>0.145003420427714</v>
      </c>
      <c r="BX982" s="14"/>
      <c r="BY982" s="14">
        <v>0.138744005444246</v>
      </c>
      <c r="BZ982" s="14">
        <v>0.12705977904011201</v>
      </c>
      <c r="CA982" s="14"/>
      <c r="CB982" s="14">
        <v>0.13191326167169501</v>
      </c>
      <c r="CC982" s="14">
        <v>0.12568481614510099</v>
      </c>
    </row>
    <row r="983" spans="2:81" x14ac:dyDescent="0.3">
      <c r="B983" t="s">
        <v>441</v>
      </c>
      <c r="C983" s="14">
        <v>5.3294024471812598E-2</v>
      </c>
      <c r="D983" s="14">
        <v>6.7883792053179806E-2</v>
      </c>
      <c r="E983" s="14">
        <v>3.91519320674662E-2</v>
      </c>
      <c r="F983" s="14"/>
      <c r="G983" s="14">
        <v>3.5021444504350498E-2</v>
      </c>
      <c r="H983" s="14">
        <v>7.1593282926950497E-2</v>
      </c>
      <c r="I983" s="14">
        <v>6.8234814648390804E-2</v>
      </c>
      <c r="J983" s="14">
        <v>6.5983538729111502E-2</v>
      </c>
      <c r="K983" s="14">
        <v>3.8951332326504599E-2</v>
      </c>
      <c r="L983" s="14">
        <v>3.7796966200841803E-2</v>
      </c>
      <c r="M983" s="14"/>
      <c r="N983" s="14">
        <v>3.9622630425024501E-2</v>
      </c>
      <c r="O983" s="14">
        <v>6.09248050956607E-2</v>
      </c>
      <c r="P983" s="14">
        <v>5.8580956662371897E-2</v>
      </c>
      <c r="Q983" s="14">
        <v>5.1933177575855499E-2</v>
      </c>
      <c r="R983" s="14"/>
      <c r="S983" s="14">
        <v>4.9226526393231003E-2</v>
      </c>
      <c r="T983" s="14">
        <v>3.1174090490170201E-2</v>
      </c>
      <c r="U983" s="14">
        <v>3.78036634653139E-2</v>
      </c>
      <c r="V983" s="14">
        <v>5.6044187624555403E-2</v>
      </c>
      <c r="W983" s="14">
        <v>6.9464342614997995E-2</v>
      </c>
      <c r="X983" s="14">
        <v>9.4889382802241698E-2</v>
      </c>
      <c r="Y983" s="14">
        <v>0</v>
      </c>
      <c r="Z983" s="14">
        <v>9.1506053194520695E-2</v>
      </c>
      <c r="AA983" s="14">
        <v>6.7467368864424199E-2</v>
      </c>
      <c r="AB983" s="14">
        <v>7.53968718138779E-2</v>
      </c>
      <c r="AC983" s="14">
        <v>3.5902312958130303E-2</v>
      </c>
      <c r="AD983" s="14">
        <v>4.0360420297640302E-2</v>
      </c>
      <c r="AE983" s="14"/>
      <c r="AF983" s="14">
        <v>4.86307042728783E-2</v>
      </c>
      <c r="AG983" s="14">
        <v>5.8712007474039998E-2</v>
      </c>
      <c r="AH983" s="14">
        <v>2.21944941839432E-2</v>
      </c>
      <c r="AI983" s="14">
        <v>0.11113027550189</v>
      </c>
      <c r="AJ983" s="14">
        <v>3.8421661848674099E-2</v>
      </c>
      <c r="AK983" s="14">
        <v>5.1840182507433497E-2</v>
      </c>
      <c r="AL983" s="14"/>
      <c r="AM983" s="14">
        <v>7.0543314357897305E-2</v>
      </c>
      <c r="AN983" s="14">
        <v>4.5178687654213297E-2</v>
      </c>
      <c r="AO983" s="14">
        <v>4.8371599294661602E-2</v>
      </c>
      <c r="AP983" s="14">
        <v>5.3946420510598697E-2</v>
      </c>
      <c r="AQ983" s="14">
        <v>5.1154878399041197E-2</v>
      </c>
      <c r="AR983" s="14"/>
      <c r="AS983" s="14">
        <v>6.3092019959855805E-2</v>
      </c>
      <c r="AT983" s="14">
        <v>4.8120810445959297E-2</v>
      </c>
      <c r="AU983" s="14"/>
      <c r="AV983" s="14">
        <v>4.9519851842890997E-2</v>
      </c>
      <c r="AW983" s="14">
        <v>6.5438005235096505E-2</v>
      </c>
      <c r="AX983" s="14">
        <v>5.7275445198576302E-2</v>
      </c>
      <c r="AY983" s="14"/>
      <c r="AZ983" s="14">
        <v>6.4523121693705707E-2</v>
      </c>
      <c r="BA983" s="14">
        <v>3.7931303720392197E-2</v>
      </c>
      <c r="BB983" s="14">
        <v>5.9129333615195498E-2</v>
      </c>
      <c r="BC983" s="14"/>
      <c r="BD983" s="14">
        <v>6.1091399325213E-2</v>
      </c>
      <c r="BE983" s="14">
        <v>4.8279123375280703E-2</v>
      </c>
      <c r="BF983" s="14"/>
      <c r="BG983" s="14">
        <v>4.5757092760457703E-2</v>
      </c>
      <c r="BH983" s="14">
        <v>5.5004266090493401E-2</v>
      </c>
      <c r="BI983" s="14"/>
      <c r="BJ983" s="14">
        <v>4.2473108201469503E-2</v>
      </c>
      <c r="BK983" s="14">
        <v>5.4581097359069998E-2</v>
      </c>
      <c r="BL983" s="14"/>
      <c r="BM983" s="14">
        <v>5.2986519396935099E-2</v>
      </c>
      <c r="BN983" s="14">
        <v>5.30708206201852E-2</v>
      </c>
      <c r="BO983" s="14"/>
      <c r="BP983" s="14">
        <v>8.42049901286991E-2</v>
      </c>
      <c r="BQ983" s="14">
        <v>4.6485456915668098E-2</v>
      </c>
      <c r="BR983" s="14"/>
      <c r="BS983" s="14">
        <v>6.0125253027297897E-2</v>
      </c>
      <c r="BT983" s="14">
        <v>5.3554259813329098E-2</v>
      </c>
      <c r="BU983" s="14"/>
      <c r="BV983" s="14">
        <v>7.2257190862004106E-2</v>
      </c>
      <c r="BW983" s="14">
        <v>5.5861650130092401E-2</v>
      </c>
      <c r="BX983" s="14"/>
      <c r="BY983" s="14">
        <v>0.13007259475813601</v>
      </c>
      <c r="BZ983" s="14">
        <v>4.3166452325335801E-2</v>
      </c>
      <c r="CA983" s="14"/>
      <c r="CB983" s="14">
        <v>6.4973036575662793E-2</v>
      </c>
      <c r="CC983" s="14">
        <v>4.69918236033856E-2</v>
      </c>
    </row>
    <row r="984" spans="2:81" x14ac:dyDescent="0.3">
      <c r="B984" t="s">
        <v>106</v>
      </c>
      <c r="C984" s="14">
        <v>5.43251420268102E-2</v>
      </c>
      <c r="D984" s="14">
        <v>3.9128716163376299E-2</v>
      </c>
      <c r="E984" s="14">
        <v>6.9269095530490599E-2</v>
      </c>
      <c r="F984" s="14"/>
      <c r="G984" s="14">
        <v>1.9218777505981902E-2</v>
      </c>
      <c r="H984" s="14">
        <v>6.1496176189079502E-2</v>
      </c>
      <c r="I984" s="14">
        <v>6.4196042498411099E-2</v>
      </c>
      <c r="J984" s="14">
        <v>6.4659925851316594E-2</v>
      </c>
      <c r="K984" s="14">
        <v>5.3430949703995999E-2</v>
      </c>
      <c r="L984" s="14">
        <v>5.6117166838529201E-2</v>
      </c>
      <c r="M984" s="14"/>
      <c r="N984" s="14">
        <v>6.3348267488399501E-2</v>
      </c>
      <c r="O984" s="14">
        <v>5.8169528934415897E-2</v>
      </c>
      <c r="P984" s="14">
        <v>2.6465124029640699E-2</v>
      </c>
      <c r="Q984" s="14">
        <v>6.5935112512944802E-2</v>
      </c>
      <c r="R984" s="14"/>
      <c r="S984" s="14">
        <v>3.2233030222909E-2</v>
      </c>
      <c r="T984" s="14">
        <v>5.1413844896404201E-2</v>
      </c>
      <c r="U984" s="14">
        <v>6.52160785374825E-2</v>
      </c>
      <c r="V984" s="14">
        <v>2.3166379198651402E-2</v>
      </c>
      <c r="W984" s="14">
        <v>5.5631902168772202E-2</v>
      </c>
      <c r="X984" s="14">
        <v>7.3710847485322098E-2</v>
      </c>
      <c r="Y984" s="14">
        <v>9.5916665211569094E-2</v>
      </c>
      <c r="Z984" s="14">
        <v>5.0048404653582602E-2</v>
      </c>
      <c r="AA984" s="14">
        <v>5.7442392574031699E-2</v>
      </c>
      <c r="AB984" s="14">
        <v>3.16007942911921E-2</v>
      </c>
      <c r="AC984" s="14">
        <v>5.6175208948702399E-2</v>
      </c>
      <c r="AD984" s="14">
        <v>0.121559075775306</v>
      </c>
      <c r="AE984" s="14"/>
      <c r="AF984" s="14">
        <v>3.5091113599424198E-2</v>
      </c>
      <c r="AG984" s="14">
        <v>3.8530086594413801E-2</v>
      </c>
      <c r="AH984" s="14">
        <v>2.19327910309038E-2</v>
      </c>
      <c r="AI984" s="14">
        <v>3.5030284727049603E-2</v>
      </c>
      <c r="AJ984" s="14">
        <v>5.3039921496853E-2</v>
      </c>
      <c r="AK984" s="14">
        <v>0.154928412009428</v>
      </c>
      <c r="AL984" s="14"/>
      <c r="AM984" s="14">
        <v>5.4011256632566298E-2</v>
      </c>
      <c r="AN984" s="14">
        <v>4.4110391840168198E-2</v>
      </c>
      <c r="AO984" s="14">
        <v>7.2389695269613905E-2</v>
      </c>
      <c r="AP984" s="14">
        <v>3.5451456854229998E-2</v>
      </c>
      <c r="AQ984" s="14">
        <v>4.6880124413188201E-2</v>
      </c>
      <c r="AR984" s="14"/>
      <c r="AS984" s="14">
        <v>2.0472430870837902E-2</v>
      </c>
      <c r="AT984" s="14">
        <v>7.4318273122660705E-2</v>
      </c>
      <c r="AU984" s="14"/>
      <c r="AV984" s="14">
        <v>3.1853657390508702E-2</v>
      </c>
      <c r="AW984" s="14">
        <v>3.5216034279891603E-2</v>
      </c>
      <c r="AX984" s="14">
        <v>1.9801661321708498E-2</v>
      </c>
      <c r="AY984" s="14"/>
      <c r="AZ984" s="14">
        <v>1.9740145906458301E-2</v>
      </c>
      <c r="BA984" s="14">
        <v>2.1701918018480499E-2</v>
      </c>
      <c r="BB984" s="14">
        <v>4.22597131613833E-2</v>
      </c>
      <c r="BC984" s="14"/>
      <c r="BD984" s="14">
        <v>3.1506663089054497E-2</v>
      </c>
      <c r="BE984" s="14">
        <v>6.8122158146269998E-2</v>
      </c>
      <c r="BF984" s="14"/>
      <c r="BG984" s="14">
        <v>2.35655592859721E-2</v>
      </c>
      <c r="BH984" s="14">
        <v>5.94365166775754E-2</v>
      </c>
      <c r="BI984" s="14"/>
      <c r="BJ984" s="14">
        <v>3.4754079371550901E-2</v>
      </c>
      <c r="BK984" s="14">
        <v>5.6638430590172199E-2</v>
      </c>
      <c r="BL984" s="14"/>
      <c r="BM984" s="14">
        <v>7.08446174543792E-2</v>
      </c>
      <c r="BN984" s="14">
        <v>5.33364657922435E-2</v>
      </c>
      <c r="BO984" s="14"/>
      <c r="BP984" s="14">
        <v>3.4802931168712102E-2</v>
      </c>
      <c r="BQ984" s="14">
        <v>5.7976432235372001E-2</v>
      </c>
      <c r="BR984" s="14"/>
      <c r="BS984" s="14">
        <v>1.5475643872125199E-2</v>
      </c>
      <c r="BT984" s="14">
        <v>3.43624943726277E-2</v>
      </c>
      <c r="BU984" s="14"/>
      <c r="BV984" s="14">
        <v>1.8603743572389201E-2</v>
      </c>
      <c r="BW984" s="14">
        <v>1.43763162027532E-2</v>
      </c>
      <c r="BX984" s="14"/>
      <c r="BY984" s="14">
        <v>5.8437185537918601E-2</v>
      </c>
      <c r="BZ984" s="14">
        <v>5.2340724841116001E-2</v>
      </c>
      <c r="CA984" s="14"/>
      <c r="CB984" s="14">
        <v>4.7542293487443203E-2</v>
      </c>
      <c r="CC984" s="14">
        <v>5.7312450858633499E-2</v>
      </c>
    </row>
    <row r="985" spans="2:81" x14ac:dyDescent="0.3">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c r="AQ985" s="14"/>
      <c r="AR985" s="14"/>
      <c r="AS985" s="14"/>
      <c r="AT985" s="14"/>
      <c r="AU985" s="14"/>
      <c r="AV985" s="14"/>
      <c r="AW985" s="14"/>
      <c r="AX985" s="14"/>
      <c r="AY985" s="14"/>
      <c r="AZ985" s="14"/>
      <c r="BA985" s="14"/>
      <c r="BB985" s="14"/>
      <c r="BC985" s="14"/>
      <c r="BD985" s="14"/>
      <c r="BE985" s="14"/>
      <c r="BF985" s="14"/>
      <c r="BG985" s="14"/>
      <c r="BH985" s="14"/>
      <c r="BI985" s="14"/>
      <c r="BJ985" s="14"/>
      <c r="BK985" s="14"/>
      <c r="BL985" s="14"/>
      <c r="BM985" s="14"/>
      <c r="BN985" s="14"/>
      <c r="BO985" s="14"/>
      <c r="BP985" s="14"/>
      <c r="BQ985" s="14"/>
      <c r="BR985" s="14"/>
      <c r="BS985" s="14"/>
      <c r="BT985" s="14"/>
      <c r="BU985" s="14"/>
      <c r="BV985" s="14"/>
      <c r="BW985" s="14"/>
      <c r="BX985" s="14"/>
      <c r="BY985" s="14"/>
      <c r="BZ985" s="14"/>
      <c r="CA985" s="14"/>
      <c r="CB985" s="14"/>
      <c r="CC985" s="14"/>
    </row>
    <row r="986" spans="2:81" x14ac:dyDescent="0.3">
      <c r="B986" s="6" t="s">
        <v>457</v>
      </c>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c r="AQ986" s="14"/>
      <c r="AR986" s="14"/>
      <c r="AS986" s="14"/>
      <c r="AT986" s="14"/>
      <c r="AU986" s="14"/>
      <c r="AV986" s="14"/>
      <c r="AW986" s="14"/>
      <c r="AX986" s="14"/>
      <c r="AY986" s="14"/>
      <c r="AZ986" s="14"/>
      <c r="BA986" s="14"/>
      <c r="BB986" s="14"/>
      <c r="BC986" s="14"/>
      <c r="BD986" s="14"/>
      <c r="BE986" s="14"/>
      <c r="BF986" s="14"/>
      <c r="BG986" s="14"/>
      <c r="BH986" s="14"/>
      <c r="BI986" s="14"/>
      <c r="BJ986" s="14"/>
      <c r="BK986" s="14"/>
      <c r="BL986" s="14"/>
      <c r="BM986" s="14"/>
      <c r="BN986" s="14"/>
      <c r="BO986" s="14"/>
      <c r="BP986" s="14"/>
      <c r="BQ986" s="14"/>
      <c r="BR986" s="14"/>
      <c r="BS986" s="14"/>
      <c r="BT986" s="14"/>
      <c r="BU986" s="14"/>
      <c r="BV986" s="14"/>
      <c r="BW986" s="14"/>
      <c r="BX986" s="14"/>
      <c r="BY986" s="14"/>
      <c r="BZ986" s="14"/>
      <c r="CA986" s="14"/>
      <c r="CB986" s="14"/>
      <c r="CC986" s="14"/>
    </row>
    <row r="987" spans="2:81" x14ac:dyDescent="0.3">
      <c r="B987" s="24" t="s">
        <v>97</v>
      </c>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c r="AQ987" s="14"/>
      <c r="AR987" s="14"/>
      <c r="AS987" s="14"/>
      <c r="AT987" s="14"/>
      <c r="AU987" s="14"/>
      <c r="AV987" s="14"/>
      <c r="AW987" s="14"/>
      <c r="AX987" s="14"/>
      <c r="AY987" s="14"/>
      <c r="AZ987" s="14"/>
      <c r="BA987" s="14"/>
      <c r="BB987" s="14"/>
      <c r="BC987" s="14"/>
      <c r="BD987" s="14"/>
      <c r="BE987" s="14"/>
      <c r="BF987" s="14"/>
      <c r="BG987" s="14"/>
      <c r="BH987" s="14"/>
      <c r="BI987" s="14"/>
      <c r="BJ987" s="14"/>
      <c r="BK987" s="14"/>
      <c r="BL987" s="14"/>
      <c r="BM987" s="14"/>
      <c r="BN987" s="14"/>
      <c r="BO987" s="14"/>
      <c r="BP987" s="14"/>
      <c r="BQ987" s="14"/>
      <c r="BR987" s="14"/>
      <c r="BS987" s="14"/>
      <c r="BT987" s="14"/>
      <c r="BU987" s="14"/>
      <c r="BV987" s="14"/>
      <c r="BW987" s="14"/>
      <c r="BX987" s="14"/>
      <c r="BY987" s="14"/>
      <c r="BZ987" s="14"/>
      <c r="CA987" s="14"/>
      <c r="CB987" s="14"/>
      <c r="CC987" s="14"/>
    </row>
    <row r="988" spans="2:81" x14ac:dyDescent="0.3">
      <c r="B988" t="s">
        <v>102</v>
      </c>
      <c r="C988" s="14">
        <v>0.310288064862694</v>
      </c>
      <c r="D988" s="14">
        <v>0.30543418147194601</v>
      </c>
      <c r="E988" s="14">
        <v>0.315631568794427</v>
      </c>
      <c r="F988" s="14"/>
      <c r="G988" s="14">
        <v>0.29362261640134901</v>
      </c>
      <c r="H988" s="14">
        <v>0.32606444736379198</v>
      </c>
      <c r="I988" s="14">
        <v>0.338560546875805</v>
      </c>
      <c r="J988" s="14">
        <v>0.28823549761763201</v>
      </c>
      <c r="K988" s="14">
        <v>0.250132207589992</v>
      </c>
      <c r="L988" s="14">
        <v>0.34407024911999401</v>
      </c>
      <c r="M988" s="14"/>
      <c r="N988" s="14">
        <v>0.33409665376826297</v>
      </c>
      <c r="O988" s="14">
        <v>0.267702396435265</v>
      </c>
      <c r="P988" s="14">
        <v>0.32053427771096199</v>
      </c>
      <c r="Q988" s="14">
        <v>0.32098967986793697</v>
      </c>
      <c r="R988" s="14"/>
      <c r="S988" s="14">
        <v>0.30241301629945799</v>
      </c>
      <c r="T988" s="14">
        <v>0.32897393925460999</v>
      </c>
      <c r="U988" s="14">
        <v>0.33071571914812198</v>
      </c>
      <c r="V988" s="14">
        <v>0.27005226405299099</v>
      </c>
      <c r="W988" s="14">
        <v>0.24706765001571299</v>
      </c>
      <c r="X988" s="14">
        <v>0.286205513498691</v>
      </c>
      <c r="Y988" s="14">
        <v>0.32568954451597598</v>
      </c>
      <c r="Z988" s="14">
        <v>0.30511816822133803</v>
      </c>
      <c r="AA988" s="14">
        <v>0.31838139354344303</v>
      </c>
      <c r="AB988" s="14">
        <v>0.34466408709985702</v>
      </c>
      <c r="AC988" s="14">
        <v>0.42496572530355398</v>
      </c>
      <c r="AD988" s="14">
        <v>0.19534846714229001</v>
      </c>
      <c r="AE988" s="14"/>
      <c r="AF988" s="14">
        <v>0.34310301713591401</v>
      </c>
      <c r="AG988" s="14">
        <v>0.33857810466121102</v>
      </c>
      <c r="AH988" s="14">
        <v>0.32682417442281098</v>
      </c>
      <c r="AI988" s="14">
        <v>0.25577101756415099</v>
      </c>
      <c r="AJ988" s="14">
        <v>0.396061320130211</v>
      </c>
      <c r="AK988" s="14">
        <v>0.23603446505323</v>
      </c>
      <c r="AL988" s="14"/>
      <c r="AM988" s="14">
        <v>0.30594497398023202</v>
      </c>
      <c r="AN988" s="14">
        <v>0.31127456493880101</v>
      </c>
      <c r="AO988" s="14">
        <v>0.32331125308291903</v>
      </c>
      <c r="AP988" s="14">
        <v>0.252708579121179</v>
      </c>
      <c r="AQ988" s="14">
        <v>0.50917302523873598</v>
      </c>
      <c r="AR988" s="14"/>
      <c r="AS988" s="14">
        <v>0.36177177336181099</v>
      </c>
      <c r="AT988" s="14">
        <v>0.28186636996000097</v>
      </c>
      <c r="AU988" s="14"/>
      <c r="AV988" s="14">
        <v>0.37446977675286403</v>
      </c>
      <c r="AW988" s="14">
        <v>0.30508708147222702</v>
      </c>
      <c r="AX988" s="14">
        <v>0.36393953016928698</v>
      </c>
      <c r="AY988" s="14"/>
      <c r="AZ988" s="14">
        <v>0.52472194361616897</v>
      </c>
      <c r="BA988" s="14">
        <v>0.398895849157135</v>
      </c>
      <c r="BB988" s="14">
        <v>0.26163526471554299</v>
      </c>
      <c r="BC988" s="14"/>
      <c r="BD988" s="14">
        <v>0.33531963943221998</v>
      </c>
      <c r="BE988" s="14">
        <v>0.29462744088741899</v>
      </c>
      <c r="BF988" s="14"/>
      <c r="BG988" s="14">
        <v>0.35297735354279702</v>
      </c>
      <c r="BH988" s="14">
        <v>0.30345550565101498</v>
      </c>
      <c r="BI988" s="14"/>
      <c r="BJ988" s="14">
        <v>0.26004830416281799</v>
      </c>
      <c r="BK988" s="14">
        <v>0.315454796421128</v>
      </c>
      <c r="BL988" s="14"/>
      <c r="BM988" s="14">
        <v>0.348933921266049</v>
      </c>
      <c r="BN988" s="14">
        <v>0.30462246468058202</v>
      </c>
      <c r="BO988" s="14"/>
      <c r="BP988" s="14">
        <v>0.33793786574229601</v>
      </c>
      <c r="BQ988" s="14">
        <v>0.30677885553819301</v>
      </c>
      <c r="BR988" s="14"/>
      <c r="BS988" s="14">
        <v>0.37284241138171598</v>
      </c>
      <c r="BT988" s="14">
        <v>0.34453715302599303</v>
      </c>
      <c r="BU988" s="14"/>
      <c r="BV988" s="14">
        <v>0.34086604482264699</v>
      </c>
      <c r="BW988" s="14">
        <v>0.38408006615384399</v>
      </c>
      <c r="BX988" s="14"/>
      <c r="BY988" s="14">
        <v>0.25354189723753801</v>
      </c>
      <c r="BZ988" s="14">
        <v>0.319668289317043</v>
      </c>
      <c r="CA988" s="14"/>
      <c r="CB988" s="14">
        <v>0.31372802186689402</v>
      </c>
      <c r="CC988" s="14">
        <v>0.31177600919367299</v>
      </c>
    </row>
    <row r="989" spans="2:81" x14ac:dyDescent="0.3">
      <c r="B989" t="s">
        <v>103</v>
      </c>
      <c r="C989" s="14">
        <v>0.41396845583021102</v>
      </c>
      <c r="D989" s="14">
        <v>0.396942684566573</v>
      </c>
      <c r="E989" s="14">
        <v>0.429452040338824</v>
      </c>
      <c r="F989" s="14"/>
      <c r="G989" s="14">
        <v>0.46513239517793598</v>
      </c>
      <c r="H989" s="14">
        <v>0.397276424714818</v>
      </c>
      <c r="I989" s="14">
        <v>0.38796794863071599</v>
      </c>
      <c r="J989" s="14">
        <v>0.397319478144392</v>
      </c>
      <c r="K989" s="14">
        <v>0.427341488793679</v>
      </c>
      <c r="L989" s="14">
        <v>0.41905967018290202</v>
      </c>
      <c r="M989" s="14"/>
      <c r="N989" s="14">
        <v>0.42691442212233199</v>
      </c>
      <c r="O989" s="14">
        <v>0.409528890835617</v>
      </c>
      <c r="P989" s="14">
        <v>0.43794941585351699</v>
      </c>
      <c r="Q989" s="14">
        <v>0.38242134038106801</v>
      </c>
      <c r="R989" s="14"/>
      <c r="S989" s="14">
        <v>0.45197191197249398</v>
      </c>
      <c r="T989" s="14">
        <v>0.37220567400439603</v>
      </c>
      <c r="U989" s="14">
        <v>0.446354440615712</v>
      </c>
      <c r="V989" s="14">
        <v>0.48576000652434898</v>
      </c>
      <c r="W989" s="14">
        <v>0.416012643940885</v>
      </c>
      <c r="X989" s="14">
        <v>0.40117990811036802</v>
      </c>
      <c r="Y989" s="14">
        <v>0.40040036327708201</v>
      </c>
      <c r="Z989" s="14">
        <v>0.374116942567984</v>
      </c>
      <c r="AA989" s="14">
        <v>0.45529898457625301</v>
      </c>
      <c r="AB989" s="14">
        <v>0.37325318749873698</v>
      </c>
      <c r="AC989" s="14">
        <v>0.247779810680714</v>
      </c>
      <c r="AD989" s="14">
        <v>0.48372703068530198</v>
      </c>
      <c r="AE989" s="14"/>
      <c r="AF989" s="14">
        <v>0.46132762827137902</v>
      </c>
      <c r="AG989" s="14">
        <v>0.37997653271155102</v>
      </c>
      <c r="AH989" s="14">
        <v>0.48391021292462</v>
      </c>
      <c r="AI989" s="14">
        <v>0.34012358296794398</v>
      </c>
      <c r="AJ989" s="14">
        <v>0.34995018088234903</v>
      </c>
      <c r="AK989" s="14">
        <v>0.49853570051988899</v>
      </c>
      <c r="AL989" s="14"/>
      <c r="AM989" s="14">
        <v>0.39686190701652302</v>
      </c>
      <c r="AN989" s="14">
        <v>0.42348520199419798</v>
      </c>
      <c r="AO989" s="14">
        <v>0.39422602090228298</v>
      </c>
      <c r="AP989" s="14">
        <v>0.49111190091120499</v>
      </c>
      <c r="AQ989" s="14">
        <v>0.261176681925535</v>
      </c>
      <c r="AR989" s="14"/>
      <c r="AS989" s="14">
        <v>0.38677132009936699</v>
      </c>
      <c r="AT989" s="14">
        <v>0.42916758802417199</v>
      </c>
      <c r="AU989" s="14"/>
      <c r="AV989" s="14">
        <v>0.37981549369253897</v>
      </c>
      <c r="AW989" s="14">
        <v>0.415355056574855</v>
      </c>
      <c r="AX989" s="14">
        <v>0.400870088067313</v>
      </c>
      <c r="AY989" s="14"/>
      <c r="AZ989" s="14">
        <v>0.31611859594691</v>
      </c>
      <c r="BA989" s="14">
        <v>0.42010687465976398</v>
      </c>
      <c r="BB989" s="14">
        <v>0.41138024092609599</v>
      </c>
      <c r="BC989" s="14"/>
      <c r="BD989" s="14">
        <v>0.41905701874814</v>
      </c>
      <c r="BE989" s="14">
        <v>0.41028128544141002</v>
      </c>
      <c r="BF989" s="14"/>
      <c r="BG989" s="14">
        <v>0.41472914897568802</v>
      </c>
      <c r="BH989" s="14">
        <v>0.41343930044187699</v>
      </c>
      <c r="BI989" s="14"/>
      <c r="BJ989" s="14">
        <v>0.484069584715833</v>
      </c>
      <c r="BK989" s="14">
        <v>0.40861699504438598</v>
      </c>
      <c r="BL989" s="14"/>
      <c r="BM989" s="14">
        <v>0.40982261342155801</v>
      </c>
      <c r="BN989" s="14">
        <v>0.414611659522999</v>
      </c>
      <c r="BO989" s="14"/>
      <c r="BP989" s="14">
        <v>0.39066809562405302</v>
      </c>
      <c r="BQ989" s="14">
        <v>0.414793270625332</v>
      </c>
      <c r="BR989" s="14"/>
      <c r="BS989" s="14">
        <v>0.37886407555769303</v>
      </c>
      <c r="BT989" s="14">
        <v>0.40131919628135199</v>
      </c>
      <c r="BU989" s="14"/>
      <c r="BV989" s="14">
        <v>0.38826535145357999</v>
      </c>
      <c r="BW989" s="14">
        <v>0.375560126288149</v>
      </c>
      <c r="BX989" s="14"/>
      <c r="BY989" s="14">
        <v>0.41051232911608199</v>
      </c>
      <c r="BZ989" s="14">
        <v>0.41357668464015002</v>
      </c>
      <c r="CA989" s="14"/>
      <c r="CB989" s="14">
        <v>0.41023856940813702</v>
      </c>
      <c r="CC989" s="14">
        <v>0.41569359016534302</v>
      </c>
    </row>
    <row r="990" spans="2:81" x14ac:dyDescent="0.3">
      <c r="B990" t="s">
        <v>440</v>
      </c>
      <c r="C990" s="14">
        <v>0.13447926446436401</v>
      </c>
      <c r="D990" s="14">
        <v>0.14977352131541599</v>
      </c>
      <c r="E990" s="14">
        <v>0.11980733422534701</v>
      </c>
      <c r="F990" s="14"/>
      <c r="G990" s="14">
        <v>0.14856020876370701</v>
      </c>
      <c r="H990" s="14">
        <v>9.7072745788103196E-2</v>
      </c>
      <c r="I990" s="14">
        <v>0.14462664822982599</v>
      </c>
      <c r="J990" s="14">
        <v>0.13152833798737801</v>
      </c>
      <c r="K990" s="14">
        <v>0.173065743316175</v>
      </c>
      <c r="L990" s="14">
        <v>0.123549964920539</v>
      </c>
      <c r="M990" s="14"/>
      <c r="N990" s="14">
        <v>0.12997182452072201</v>
      </c>
      <c r="O990" s="14">
        <v>0.15324696719314199</v>
      </c>
      <c r="P990" s="14">
        <v>0.119626530244677</v>
      </c>
      <c r="Q990" s="14">
        <v>0.13504877689660399</v>
      </c>
      <c r="R990" s="14"/>
      <c r="S990" s="14">
        <v>0.14951202917581399</v>
      </c>
      <c r="T990" s="14">
        <v>0.14559498319543701</v>
      </c>
      <c r="U990" s="14">
        <v>0.108300931212914</v>
      </c>
      <c r="V990" s="14">
        <v>8.4000243737146499E-2</v>
      </c>
      <c r="W990" s="14">
        <v>0.16685257097463399</v>
      </c>
      <c r="X990" s="14">
        <v>0.144579397751364</v>
      </c>
      <c r="Y990" s="14">
        <v>0.11818837741514</v>
      </c>
      <c r="Z990" s="14">
        <v>0.18368321921138001</v>
      </c>
      <c r="AA990" s="14">
        <v>0.103460791323325</v>
      </c>
      <c r="AB990" s="14">
        <v>0.14451407302347399</v>
      </c>
      <c r="AC990" s="14">
        <v>0.18013758021123899</v>
      </c>
      <c r="AD990" s="14">
        <v>0.118667179649419</v>
      </c>
      <c r="AE990" s="14"/>
      <c r="AF990" s="14">
        <v>0.11107574434702</v>
      </c>
      <c r="AG990" s="14">
        <v>0.135039852687765</v>
      </c>
      <c r="AH990" s="14">
        <v>0.11636035563628799</v>
      </c>
      <c r="AI990" s="14">
        <v>0.186087603101074</v>
      </c>
      <c r="AJ990" s="14">
        <v>0.14648941567374801</v>
      </c>
      <c r="AK990" s="14">
        <v>7.17499276316476E-2</v>
      </c>
      <c r="AL990" s="14"/>
      <c r="AM990" s="14">
        <v>0.120144221629351</v>
      </c>
      <c r="AN990" s="14">
        <v>0.15381622579502599</v>
      </c>
      <c r="AO990" s="14">
        <v>0.136669648819464</v>
      </c>
      <c r="AP990" s="14">
        <v>0.14212605656763799</v>
      </c>
      <c r="AQ990" s="14">
        <v>8.6714985203187295E-2</v>
      </c>
      <c r="AR990" s="14"/>
      <c r="AS990" s="14">
        <v>0.138316893459898</v>
      </c>
      <c r="AT990" s="14">
        <v>0.13127571591482301</v>
      </c>
      <c r="AU990" s="14"/>
      <c r="AV990" s="14">
        <v>0.12973291025321301</v>
      </c>
      <c r="AW990" s="14">
        <v>0.195643176233356</v>
      </c>
      <c r="AX990" s="14">
        <v>0.123889623987901</v>
      </c>
      <c r="AY990" s="14"/>
      <c r="AZ990" s="14">
        <v>9.5074598801777294E-2</v>
      </c>
      <c r="BA990" s="14">
        <v>0.14794620822545501</v>
      </c>
      <c r="BB990" s="14">
        <v>0.151975483086848</v>
      </c>
      <c r="BC990" s="14"/>
      <c r="BD990" s="14">
        <v>0.124150019290459</v>
      </c>
      <c r="BE990" s="14">
        <v>0.14176856134596</v>
      </c>
      <c r="BF990" s="14"/>
      <c r="BG990" s="14">
        <v>0.145180904982675</v>
      </c>
      <c r="BH990" s="14">
        <v>0.131787475229346</v>
      </c>
      <c r="BI990" s="14"/>
      <c r="BJ990" s="14">
        <v>0.17366791729860001</v>
      </c>
      <c r="BK990" s="14">
        <v>0.12936818615240001</v>
      </c>
      <c r="BL990" s="14"/>
      <c r="BM990" s="14">
        <v>0.110247935649291</v>
      </c>
      <c r="BN990" s="14">
        <v>0.137558209310472</v>
      </c>
      <c r="BO990" s="14"/>
      <c r="BP990" s="14">
        <v>0.117354674314309</v>
      </c>
      <c r="BQ990" s="14">
        <v>0.13762108842465201</v>
      </c>
      <c r="BR990" s="14"/>
      <c r="BS990" s="14">
        <v>0.13583027813449999</v>
      </c>
      <c r="BT990" s="14">
        <v>0.13801733664024901</v>
      </c>
      <c r="BU990" s="14"/>
      <c r="BV990" s="14">
        <v>0.12332951562696701</v>
      </c>
      <c r="BW990" s="14">
        <v>0.14022349939647599</v>
      </c>
      <c r="BX990" s="14"/>
      <c r="BY990" s="14">
        <v>0.14357133385802801</v>
      </c>
      <c r="BZ990" s="14">
        <v>0.13390520470082901</v>
      </c>
      <c r="CA990" s="14"/>
      <c r="CB990" s="14">
        <v>0.154982703104733</v>
      </c>
      <c r="CC990" s="14">
        <v>0.120663250575025</v>
      </c>
    </row>
    <row r="991" spans="2:81" x14ac:dyDescent="0.3">
      <c r="B991" t="s">
        <v>441</v>
      </c>
      <c r="C991" s="14">
        <v>6.6988259986514295E-2</v>
      </c>
      <c r="D991" s="14">
        <v>7.9051488255262606E-2</v>
      </c>
      <c r="E991" s="14">
        <v>5.5339807120521597E-2</v>
      </c>
      <c r="F991" s="14"/>
      <c r="G991" s="14">
        <v>3.5812893722573701E-2</v>
      </c>
      <c r="H991" s="14">
        <v>0.10690424882089999</v>
      </c>
      <c r="I991" s="14">
        <v>5.2451442406606298E-2</v>
      </c>
      <c r="J991" s="14">
        <v>9.6862608312541496E-2</v>
      </c>
      <c r="K991" s="14">
        <v>5.3813649817714103E-2</v>
      </c>
      <c r="L991" s="14">
        <v>5.1832785556702198E-2</v>
      </c>
      <c r="M991" s="14"/>
      <c r="N991" s="14">
        <v>4.0127562145485698E-2</v>
      </c>
      <c r="O991" s="14">
        <v>7.6397109208687697E-2</v>
      </c>
      <c r="P991" s="14">
        <v>8.3208638341670804E-2</v>
      </c>
      <c r="Q991" s="14">
        <v>6.8598487549918499E-2</v>
      </c>
      <c r="R991" s="14"/>
      <c r="S991" s="14">
        <v>3.3123925648745701E-2</v>
      </c>
      <c r="T991" s="14">
        <v>8.7936467808463106E-2</v>
      </c>
      <c r="U991" s="14">
        <v>6.2431182001115797E-2</v>
      </c>
      <c r="V991" s="14">
        <v>0.11380915640676301</v>
      </c>
      <c r="W991" s="14">
        <v>9.7719258935877906E-2</v>
      </c>
      <c r="X991" s="14">
        <v>8.5937030552248994E-2</v>
      </c>
      <c r="Y991" s="14">
        <v>4.9492768127069098E-2</v>
      </c>
      <c r="Z991" s="14">
        <v>6.5426521787353101E-2</v>
      </c>
      <c r="AA991" s="14">
        <v>3.9148747567158103E-2</v>
      </c>
      <c r="AB991" s="14">
        <v>5.6769461320684597E-2</v>
      </c>
      <c r="AC991" s="14">
        <v>5.3325901600197297E-2</v>
      </c>
      <c r="AD991" s="14">
        <v>8.0698246747683805E-2</v>
      </c>
      <c r="AE991" s="14"/>
      <c r="AF991" s="14">
        <v>3.1961215879466397E-2</v>
      </c>
      <c r="AG991" s="14">
        <v>8.9296546416185396E-2</v>
      </c>
      <c r="AH991" s="14">
        <v>3.3767772324243397E-2</v>
      </c>
      <c r="AI991" s="14">
        <v>0.16872280535777001</v>
      </c>
      <c r="AJ991" s="14">
        <v>1.3880898210056799E-2</v>
      </c>
      <c r="AK991" s="14">
        <v>4.43639111221171E-2</v>
      </c>
      <c r="AL991" s="14"/>
      <c r="AM991" s="14">
        <v>0.10129822568343499</v>
      </c>
      <c r="AN991" s="14">
        <v>4.7488673940890201E-2</v>
      </c>
      <c r="AO991" s="14">
        <v>5.2838538777082299E-2</v>
      </c>
      <c r="AP991" s="14">
        <v>5.8431386913007997E-2</v>
      </c>
      <c r="AQ991" s="14">
        <v>5.1154878399041197E-2</v>
      </c>
      <c r="AR991" s="14"/>
      <c r="AS991" s="14">
        <v>6.9116808190878107E-2</v>
      </c>
      <c r="AT991" s="14">
        <v>6.6698629231113402E-2</v>
      </c>
      <c r="AU991" s="14"/>
      <c r="AV991" s="14">
        <v>6.6460460080921602E-2</v>
      </c>
      <c r="AW991" s="14">
        <v>3.4220876036475799E-2</v>
      </c>
      <c r="AX991" s="14">
        <v>7.2124113797520997E-2</v>
      </c>
      <c r="AY991" s="14"/>
      <c r="AZ991" s="14">
        <v>6.4084861635144499E-2</v>
      </c>
      <c r="BA991" s="14">
        <v>1.46973271793082E-2</v>
      </c>
      <c r="BB991" s="14">
        <v>8.8530007454951196E-2</v>
      </c>
      <c r="BC991" s="14"/>
      <c r="BD991" s="14">
        <v>6.1465128581116801E-2</v>
      </c>
      <c r="BE991" s="14">
        <v>7.0870411300402197E-2</v>
      </c>
      <c r="BF991" s="14"/>
      <c r="BG991" s="14">
        <v>3.9236173133379598E-2</v>
      </c>
      <c r="BH991" s="14">
        <v>7.2682970711521494E-2</v>
      </c>
      <c r="BI991" s="14"/>
      <c r="BJ991" s="14">
        <v>4.4348588116548703E-2</v>
      </c>
      <c r="BK991" s="14">
        <v>6.9768973630795594E-2</v>
      </c>
      <c r="BL991" s="14"/>
      <c r="BM991" s="14">
        <v>4.8397825287985398E-2</v>
      </c>
      <c r="BN991" s="14">
        <v>6.8819540700836901E-2</v>
      </c>
      <c r="BO991" s="14"/>
      <c r="BP991" s="14">
        <v>8.1846940890385605E-2</v>
      </c>
      <c r="BQ991" s="14">
        <v>6.4533017357776404E-2</v>
      </c>
      <c r="BR991" s="14"/>
      <c r="BS991" s="14">
        <v>6.9836001419761207E-2</v>
      </c>
      <c r="BT991" s="14">
        <v>6.2654201957270297E-2</v>
      </c>
      <c r="BU991" s="14"/>
      <c r="BV991" s="14">
        <v>0.113453927897611</v>
      </c>
      <c r="BW991" s="14">
        <v>5.4507080332723702E-2</v>
      </c>
      <c r="BX991" s="14"/>
      <c r="BY991" s="14">
        <v>0.112524506238557</v>
      </c>
      <c r="BZ991" s="14">
        <v>6.0403617075551301E-2</v>
      </c>
      <c r="CA991" s="14"/>
      <c r="CB991" s="14">
        <v>6.7926818445145795E-2</v>
      </c>
      <c r="CC991" s="14">
        <v>6.7868997642387394E-2</v>
      </c>
    </row>
    <row r="992" spans="2:81" x14ac:dyDescent="0.3">
      <c r="B992" t="s">
        <v>106</v>
      </c>
      <c r="C992" s="14">
        <v>7.4275954856216894E-2</v>
      </c>
      <c r="D992" s="14">
        <v>6.8798124390802198E-2</v>
      </c>
      <c r="E992" s="14">
        <v>7.9769249520880103E-2</v>
      </c>
      <c r="F992" s="14"/>
      <c r="G992" s="14">
        <v>5.6871885934433902E-2</v>
      </c>
      <c r="H992" s="14">
        <v>7.2682133312386099E-2</v>
      </c>
      <c r="I992" s="14">
        <v>7.6393413857046302E-2</v>
      </c>
      <c r="J992" s="14">
        <v>8.6054077938056694E-2</v>
      </c>
      <c r="K992" s="14">
        <v>9.5646910482439798E-2</v>
      </c>
      <c r="L992" s="14">
        <v>6.1487330219862801E-2</v>
      </c>
      <c r="M992" s="14"/>
      <c r="N992" s="14">
        <v>6.8889537443197299E-2</v>
      </c>
      <c r="O992" s="14">
        <v>9.3124636327287694E-2</v>
      </c>
      <c r="P992" s="14">
        <v>3.8681137849173798E-2</v>
      </c>
      <c r="Q992" s="14">
        <v>9.29417153044719E-2</v>
      </c>
      <c r="R992" s="14"/>
      <c r="S992" s="14">
        <v>6.2979116903487994E-2</v>
      </c>
      <c r="T992" s="14">
        <v>6.5288935737093906E-2</v>
      </c>
      <c r="U992" s="14">
        <v>5.2197727022135598E-2</v>
      </c>
      <c r="V992" s="14">
        <v>4.6378329278750498E-2</v>
      </c>
      <c r="W992" s="14">
        <v>7.2347876132890093E-2</v>
      </c>
      <c r="X992" s="14">
        <v>8.2098150087327904E-2</v>
      </c>
      <c r="Y992" s="14">
        <v>0.106228946664732</v>
      </c>
      <c r="Z992" s="14">
        <v>7.1655148211945199E-2</v>
      </c>
      <c r="AA992" s="14">
        <v>8.3710082989820897E-2</v>
      </c>
      <c r="AB992" s="14">
        <v>8.0799191057248004E-2</v>
      </c>
      <c r="AC992" s="14">
        <v>9.3790982204295603E-2</v>
      </c>
      <c r="AD992" s="14">
        <v>0.121559075775306</v>
      </c>
      <c r="AE992" s="14"/>
      <c r="AF992" s="14">
        <v>5.2532394366220599E-2</v>
      </c>
      <c r="AG992" s="14">
        <v>5.7108963523287801E-2</v>
      </c>
      <c r="AH992" s="14">
        <v>3.9137484692037802E-2</v>
      </c>
      <c r="AI992" s="14">
        <v>4.9294991009060797E-2</v>
      </c>
      <c r="AJ992" s="14">
        <v>9.3618185103634996E-2</v>
      </c>
      <c r="AK992" s="14">
        <v>0.14931599567311599</v>
      </c>
      <c r="AL992" s="14"/>
      <c r="AM992" s="14">
        <v>7.5750671690458696E-2</v>
      </c>
      <c r="AN992" s="14">
        <v>6.3935333331084199E-2</v>
      </c>
      <c r="AO992" s="14">
        <v>9.2954538418251298E-2</v>
      </c>
      <c r="AP992" s="14">
        <v>5.5622076486970297E-2</v>
      </c>
      <c r="AQ992" s="14">
        <v>9.1780429233500396E-2</v>
      </c>
      <c r="AR992" s="14"/>
      <c r="AS992" s="14">
        <v>4.4023204888046202E-2</v>
      </c>
      <c r="AT992" s="14">
        <v>9.0991696869890906E-2</v>
      </c>
      <c r="AU992" s="14"/>
      <c r="AV992" s="14">
        <v>4.9521359220462399E-2</v>
      </c>
      <c r="AW992" s="14">
        <v>4.9693809683086197E-2</v>
      </c>
      <c r="AX992" s="14">
        <v>3.9176643977977897E-2</v>
      </c>
      <c r="AY992" s="14"/>
      <c r="AZ992" s="14">
        <v>0</v>
      </c>
      <c r="BA992" s="14">
        <v>1.8353740778338099E-2</v>
      </c>
      <c r="BB992" s="14">
        <v>8.6479003816561401E-2</v>
      </c>
      <c r="BC992" s="14"/>
      <c r="BD992" s="14">
        <v>6.0008193948064302E-2</v>
      </c>
      <c r="BE992" s="14">
        <v>8.24523010248088E-2</v>
      </c>
      <c r="BF992" s="14"/>
      <c r="BG992" s="14">
        <v>4.78764193654602E-2</v>
      </c>
      <c r="BH992" s="14">
        <v>7.8634747966239996E-2</v>
      </c>
      <c r="BI992" s="14"/>
      <c r="BJ992" s="14">
        <v>3.78656057062004E-2</v>
      </c>
      <c r="BK992" s="14">
        <v>7.67910487512901E-2</v>
      </c>
      <c r="BL992" s="14"/>
      <c r="BM992" s="14">
        <v>8.2597704375116807E-2</v>
      </c>
      <c r="BN992" s="14">
        <v>7.4388125785109602E-2</v>
      </c>
      <c r="BO992" s="14"/>
      <c r="BP992" s="14">
        <v>7.2192423428956307E-2</v>
      </c>
      <c r="BQ992" s="14">
        <v>7.6273768054045801E-2</v>
      </c>
      <c r="BR992" s="14"/>
      <c r="BS992" s="14">
        <v>4.2627233506329298E-2</v>
      </c>
      <c r="BT992" s="14">
        <v>5.3472112095135499E-2</v>
      </c>
      <c r="BU992" s="14"/>
      <c r="BV992" s="14">
        <v>3.4085160199194997E-2</v>
      </c>
      <c r="BW992" s="14">
        <v>4.5629227828806899E-2</v>
      </c>
      <c r="BX992" s="14"/>
      <c r="BY992" s="14">
        <v>7.9849933549795193E-2</v>
      </c>
      <c r="BZ992" s="14">
        <v>7.2446204266426797E-2</v>
      </c>
      <c r="CA992" s="14"/>
      <c r="CB992" s="14">
        <v>5.3123887175089202E-2</v>
      </c>
      <c r="CC992" s="14">
        <v>8.3998152423571601E-2</v>
      </c>
    </row>
    <row r="993" spans="2:81" x14ac:dyDescent="0.3">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c r="AQ993" s="14"/>
      <c r="AR993" s="14"/>
      <c r="AS993" s="14"/>
      <c r="AT993" s="14"/>
      <c r="AU993" s="14"/>
      <c r="AV993" s="14"/>
      <c r="AW993" s="14"/>
      <c r="AX993" s="14"/>
      <c r="AY993" s="14"/>
      <c r="AZ993" s="14"/>
      <c r="BA993" s="14"/>
      <c r="BB993" s="14"/>
      <c r="BC993" s="14"/>
      <c r="BD993" s="14"/>
      <c r="BE993" s="14"/>
      <c r="BF993" s="14"/>
      <c r="BG993" s="14"/>
      <c r="BH993" s="14"/>
      <c r="BI993" s="14"/>
      <c r="BJ993" s="14"/>
      <c r="BK993" s="14"/>
      <c r="BL993" s="14"/>
      <c r="BM993" s="14"/>
      <c r="BN993" s="14"/>
      <c r="BO993" s="14"/>
      <c r="BP993" s="14"/>
      <c r="BQ993" s="14"/>
      <c r="BR993" s="14"/>
      <c r="BS993" s="14"/>
      <c r="BT993" s="14"/>
      <c r="BU993" s="14"/>
      <c r="BV993" s="14"/>
      <c r="BW993" s="14"/>
      <c r="BX993" s="14"/>
      <c r="BY993" s="14"/>
      <c r="BZ993" s="14"/>
      <c r="CA993" s="14"/>
      <c r="CB993" s="14"/>
      <c r="CC993" s="14"/>
    </row>
    <row r="994" spans="2:81" x14ac:dyDescent="0.3">
      <c r="B994" s="6" t="s">
        <v>458</v>
      </c>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c r="AQ994" s="14"/>
      <c r="AR994" s="14"/>
      <c r="AS994" s="14"/>
      <c r="AT994" s="14"/>
      <c r="AU994" s="14"/>
      <c r="AV994" s="14"/>
      <c r="AW994" s="14"/>
      <c r="AX994" s="14"/>
      <c r="AY994" s="14"/>
      <c r="AZ994" s="14"/>
      <c r="BA994" s="14"/>
      <c r="BB994" s="14"/>
      <c r="BC994" s="14"/>
      <c r="BD994" s="14"/>
      <c r="BE994" s="14"/>
      <c r="BF994" s="14"/>
      <c r="BG994" s="14"/>
      <c r="BH994" s="14"/>
      <c r="BI994" s="14"/>
      <c r="BJ994" s="14"/>
      <c r="BK994" s="14"/>
      <c r="BL994" s="14"/>
      <c r="BM994" s="14"/>
      <c r="BN994" s="14"/>
      <c r="BO994" s="14"/>
      <c r="BP994" s="14"/>
      <c r="BQ994" s="14"/>
      <c r="BR994" s="14"/>
      <c r="BS994" s="14"/>
      <c r="BT994" s="14"/>
      <c r="BU994" s="14"/>
      <c r="BV994" s="14"/>
      <c r="BW994" s="14"/>
      <c r="BX994" s="14"/>
      <c r="BY994" s="14"/>
      <c r="BZ994" s="14"/>
      <c r="CA994" s="14"/>
      <c r="CB994" s="14"/>
      <c r="CC994" s="14"/>
    </row>
    <row r="995" spans="2:81" x14ac:dyDescent="0.3">
      <c r="B995" s="24" t="s">
        <v>97</v>
      </c>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c r="AQ995" s="14"/>
      <c r="AR995" s="14"/>
      <c r="AS995" s="14"/>
      <c r="AT995" s="14"/>
      <c r="AU995" s="14"/>
      <c r="AV995" s="14"/>
      <c r="AW995" s="14"/>
      <c r="AX995" s="14"/>
      <c r="AY995" s="14"/>
      <c r="AZ995" s="14"/>
      <c r="BA995" s="14"/>
      <c r="BB995" s="14"/>
      <c r="BC995" s="14"/>
      <c r="BD995" s="14"/>
      <c r="BE995" s="14"/>
      <c r="BF995" s="14"/>
      <c r="BG995" s="14"/>
      <c r="BH995" s="14"/>
      <c r="BI995" s="14"/>
      <c r="BJ995" s="14"/>
      <c r="BK995" s="14"/>
      <c r="BL995" s="14"/>
      <c r="BM995" s="14"/>
      <c r="BN995" s="14"/>
      <c r="BO995" s="14"/>
      <c r="BP995" s="14"/>
      <c r="BQ995" s="14"/>
      <c r="BR995" s="14"/>
      <c r="BS995" s="14"/>
      <c r="BT995" s="14"/>
      <c r="BU995" s="14"/>
      <c r="BV995" s="14"/>
      <c r="BW995" s="14"/>
      <c r="BX995" s="14"/>
      <c r="BY995" s="14"/>
      <c r="BZ995" s="14"/>
      <c r="CA995" s="14"/>
      <c r="CB995" s="14"/>
      <c r="CC995" s="14"/>
    </row>
    <row r="996" spans="2:81" x14ac:dyDescent="0.3">
      <c r="B996" t="s">
        <v>102</v>
      </c>
      <c r="C996" s="14">
        <v>0.41580599117089401</v>
      </c>
      <c r="D996" s="14">
        <v>0.36707853921344102</v>
      </c>
      <c r="E996" s="14">
        <v>0.46224752460552399</v>
      </c>
      <c r="F996" s="14"/>
      <c r="G996" s="14">
        <v>0.39970268123180003</v>
      </c>
      <c r="H996" s="14">
        <v>0.40367230142697003</v>
      </c>
      <c r="I996" s="14">
        <v>0.41638217796513</v>
      </c>
      <c r="J996" s="14">
        <v>0.40789844717199902</v>
      </c>
      <c r="K996" s="14">
        <v>0.38970862419380697</v>
      </c>
      <c r="L996" s="14">
        <v>0.45998541728988102</v>
      </c>
      <c r="M996" s="14"/>
      <c r="N996" s="14">
        <v>0.41445580949336702</v>
      </c>
      <c r="O996" s="14">
        <v>0.39233648291755002</v>
      </c>
      <c r="P996" s="14">
        <v>0.47588473613832299</v>
      </c>
      <c r="Q996" s="14">
        <v>0.38785605172682402</v>
      </c>
      <c r="R996" s="14"/>
      <c r="S996" s="14">
        <v>0.447532141676597</v>
      </c>
      <c r="T996" s="14">
        <v>0.415087100519834</v>
      </c>
      <c r="U996" s="14">
        <v>0.51700608437635498</v>
      </c>
      <c r="V996" s="14">
        <v>0.37751226894603801</v>
      </c>
      <c r="W996" s="14">
        <v>0.28430882713751798</v>
      </c>
      <c r="X996" s="14">
        <v>0.44063820415317201</v>
      </c>
      <c r="Y996" s="14">
        <v>0.44790798985422098</v>
      </c>
      <c r="Z996" s="14">
        <v>0.32518833055031299</v>
      </c>
      <c r="AA996" s="14">
        <v>0.44576114682130702</v>
      </c>
      <c r="AB996" s="14">
        <v>0.413015430152881</v>
      </c>
      <c r="AC996" s="14">
        <v>0.36666127105190799</v>
      </c>
      <c r="AD996" s="14">
        <v>0.36242495339820902</v>
      </c>
      <c r="AE996" s="14"/>
      <c r="AF996" s="14">
        <v>0.477253446028925</v>
      </c>
      <c r="AG996" s="14">
        <v>0.42782279932289202</v>
      </c>
      <c r="AH996" s="14">
        <v>0.475919236924367</v>
      </c>
      <c r="AI996" s="14">
        <v>0.310854056490525</v>
      </c>
      <c r="AJ996" s="14">
        <v>0.54501043121690596</v>
      </c>
      <c r="AK996" s="14">
        <v>0.320585080081356</v>
      </c>
      <c r="AL996" s="14"/>
      <c r="AM996" s="14">
        <v>0.39430765642309701</v>
      </c>
      <c r="AN996" s="14">
        <v>0.39756086490172898</v>
      </c>
      <c r="AO996" s="14">
        <v>0.406449240418435</v>
      </c>
      <c r="AP996" s="14">
        <v>0.44696518651849898</v>
      </c>
      <c r="AQ996" s="14">
        <v>0.58422323070323001</v>
      </c>
      <c r="AR996" s="14"/>
      <c r="AS996" s="14">
        <v>0.457187390778997</v>
      </c>
      <c r="AT996" s="14">
        <v>0.39373001892623699</v>
      </c>
      <c r="AU996" s="14"/>
      <c r="AV996" s="14">
        <v>0.48665728789608798</v>
      </c>
      <c r="AW996" s="14">
        <v>0.33305282346562098</v>
      </c>
      <c r="AX996" s="14">
        <v>0.46906333059850103</v>
      </c>
      <c r="AY996" s="14"/>
      <c r="AZ996" s="14">
        <v>0.63401969640417499</v>
      </c>
      <c r="BA996" s="14">
        <v>0.47523251436769898</v>
      </c>
      <c r="BB996" s="14">
        <v>0.32323814474661899</v>
      </c>
      <c r="BC996" s="14"/>
      <c r="BD996" s="14">
        <v>0.46520387475479602</v>
      </c>
      <c r="BE996" s="14">
        <v>0.38113178777129902</v>
      </c>
      <c r="BF996" s="14"/>
      <c r="BG996" s="14">
        <v>0.46663483323333799</v>
      </c>
      <c r="BH996" s="14">
        <v>0.40562295793724401</v>
      </c>
      <c r="BI996" s="14"/>
      <c r="BJ996" s="14">
        <v>0.48842595598334099</v>
      </c>
      <c r="BK996" s="14">
        <v>0.40600361302453197</v>
      </c>
      <c r="BL996" s="14"/>
      <c r="BM996" s="14">
        <v>0.45903605908873302</v>
      </c>
      <c r="BN996" s="14">
        <v>0.41259858192284898</v>
      </c>
      <c r="BO996" s="14"/>
      <c r="BP996" s="14">
        <v>0.50232671634411896</v>
      </c>
      <c r="BQ996" s="14">
        <v>0.39557325525279302</v>
      </c>
      <c r="BR996" s="14"/>
      <c r="BS996" s="14">
        <v>0.51619954239223598</v>
      </c>
      <c r="BT996" s="14">
        <v>0.40991760838344699</v>
      </c>
      <c r="BU996" s="14"/>
      <c r="BV996" s="14">
        <v>0.56652229063376303</v>
      </c>
      <c r="BW996" s="14">
        <v>0.498514303799591</v>
      </c>
      <c r="BX996" s="14"/>
      <c r="BY996" s="14">
        <v>0.391505589888132</v>
      </c>
      <c r="BZ996" s="14">
        <v>0.42192593203230799</v>
      </c>
      <c r="CA996" s="14"/>
      <c r="CB996" s="14">
        <v>0.45155000434853798</v>
      </c>
      <c r="CC996" s="14">
        <v>0.40115416894350903</v>
      </c>
    </row>
    <row r="997" spans="2:81" x14ac:dyDescent="0.3">
      <c r="B997" t="s">
        <v>103</v>
      </c>
      <c r="C997" s="14">
        <v>0.396738010241178</v>
      </c>
      <c r="D997" s="14">
        <v>0.40261786924827497</v>
      </c>
      <c r="E997" s="14">
        <v>0.39176909331272802</v>
      </c>
      <c r="F997" s="14"/>
      <c r="G997" s="14">
        <v>0.40831983938226701</v>
      </c>
      <c r="H997" s="14">
        <v>0.39786578397558597</v>
      </c>
      <c r="I997" s="14">
        <v>0.40056477079978198</v>
      </c>
      <c r="J997" s="14">
        <v>0.37805150525675402</v>
      </c>
      <c r="K997" s="14">
        <v>0.42245028079423902</v>
      </c>
      <c r="L997" s="14">
        <v>0.38286007911179498</v>
      </c>
      <c r="M997" s="14"/>
      <c r="N997" s="14">
        <v>0.41280586428689903</v>
      </c>
      <c r="O997" s="14">
        <v>0.43578293060634399</v>
      </c>
      <c r="P997" s="14">
        <v>0.326669007473951</v>
      </c>
      <c r="Q997" s="14">
        <v>0.40288383362114899</v>
      </c>
      <c r="R997" s="14"/>
      <c r="S997" s="14">
        <v>0.41204620653512197</v>
      </c>
      <c r="T997" s="14">
        <v>0.37932238039015498</v>
      </c>
      <c r="U997" s="14">
        <v>0.32186467043164602</v>
      </c>
      <c r="V997" s="14">
        <v>0.38494296034401299</v>
      </c>
      <c r="W997" s="14">
        <v>0.49104474304414802</v>
      </c>
      <c r="X997" s="14">
        <v>0.30295838943783199</v>
      </c>
      <c r="Y997" s="14">
        <v>0.33213829788121102</v>
      </c>
      <c r="Z997" s="14">
        <v>0.48371769661036201</v>
      </c>
      <c r="AA997" s="14">
        <v>0.449074914153407</v>
      </c>
      <c r="AB997" s="14">
        <v>0.45170213931104902</v>
      </c>
      <c r="AC997" s="14">
        <v>0.40024882590426603</v>
      </c>
      <c r="AD997" s="14">
        <v>0.39240389459510699</v>
      </c>
      <c r="AE997" s="14"/>
      <c r="AF997" s="14">
        <v>0.37001046011417199</v>
      </c>
      <c r="AG997" s="14">
        <v>0.40226305442585503</v>
      </c>
      <c r="AH997" s="14">
        <v>0.41649196563544899</v>
      </c>
      <c r="AI997" s="14">
        <v>0.41593886317214002</v>
      </c>
      <c r="AJ997" s="14">
        <v>0.349574895915579</v>
      </c>
      <c r="AK997" s="14">
        <v>0.431674142360846</v>
      </c>
      <c r="AL997" s="14"/>
      <c r="AM997" s="14">
        <v>0.37234860567948003</v>
      </c>
      <c r="AN997" s="14">
        <v>0.44084895731149398</v>
      </c>
      <c r="AO997" s="14">
        <v>0.40557705115700798</v>
      </c>
      <c r="AP997" s="14">
        <v>0.38884563276308698</v>
      </c>
      <c r="AQ997" s="14">
        <v>0.26797306131170401</v>
      </c>
      <c r="AR997" s="14"/>
      <c r="AS997" s="14">
        <v>0.38634299873625899</v>
      </c>
      <c r="AT997" s="14">
        <v>0.39709393508551699</v>
      </c>
      <c r="AU997" s="14"/>
      <c r="AV997" s="14">
        <v>0.38012162918856701</v>
      </c>
      <c r="AW997" s="14">
        <v>0.43208279284818502</v>
      </c>
      <c r="AX997" s="14">
        <v>0.37826391899696199</v>
      </c>
      <c r="AY997" s="14"/>
      <c r="AZ997" s="14">
        <v>0.28057932352342602</v>
      </c>
      <c r="BA997" s="14">
        <v>0.33080588227965002</v>
      </c>
      <c r="BB997" s="14">
        <v>0.49221565837708903</v>
      </c>
      <c r="BC997" s="14"/>
      <c r="BD997" s="14">
        <v>0.37667437689957201</v>
      </c>
      <c r="BE997" s="14">
        <v>0.41132373077595602</v>
      </c>
      <c r="BF997" s="14"/>
      <c r="BG997" s="14">
        <v>0.37468779696795801</v>
      </c>
      <c r="BH997" s="14">
        <v>0.40170883842563299</v>
      </c>
      <c r="BI997" s="14"/>
      <c r="BJ997" s="14">
        <v>0.34818435316614199</v>
      </c>
      <c r="BK997" s="14">
        <v>0.40296326101955598</v>
      </c>
      <c r="BL997" s="14"/>
      <c r="BM997" s="14">
        <v>0.34764915156792597</v>
      </c>
      <c r="BN997" s="14">
        <v>0.401549911992021</v>
      </c>
      <c r="BO997" s="14"/>
      <c r="BP997" s="14">
        <v>0.34518949294456902</v>
      </c>
      <c r="BQ997" s="14">
        <v>0.409367898932187</v>
      </c>
      <c r="BR997" s="14"/>
      <c r="BS997" s="14">
        <v>0.374729851509568</v>
      </c>
      <c r="BT997" s="14">
        <v>0.39518144345571699</v>
      </c>
      <c r="BU997" s="14"/>
      <c r="BV997" s="14">
        <v>0.33933155421556899</v>
      </c>
      <c r="BW997" s="14">
        <v>0.38717009683188502</v>
      </c>
      <c r="BX997" s="14"/>
      <c r="BY997" s="14">
        <v>0.351614172429209</v>
      </c>
      <c r="BZ997" s="14">
        <v>0.40263124495019997</v>
      </c>
      <c r="CA997" s="14"/>
      <c r="CB997" s="14">
        <v>0.36996667738559902</v>
      </c>
      <c r="CC997" s="14">
        <v>0.41163177245167298</v>
      </c>
    </row>
    <row r="998" spans="2:81" x14ac:dyDescent="0.3">
      <c r="B998" t="s">
        <v>440</v>
      </c>
      <c r="C998" s="14">
        <v>8.7196919978908605E-2</v>
      </c>
      <c r="D998" s="14">
        <v>0.123563337002376</v>
      </c>
      <c r="E998" s="14">
        <v>5.18575218848095E-2</v>
      </c>
      <c r="F998" s="14"/>
      <c r="G998" s="14">
        <v>0.10979826680367399</v>
      </c>
      <c r="H998" s="14">
        <v>8.3573515160297998E-2</v>
      </c>
      <c r="I998" s="14">
        <v>7.3801063740186398E-2</v>
      </c>
      <c r="J998" s="14">
        <v>7.0175586668879394E-2</v>
      </c>
      <c r="K998" s="14">
        <v>0.11725982319629299</v>
      </c>
      <c r="L998" s="14">
        <v>7.9565439680359604E-2</v>
      </c>
      <c r="M998" s="14"/>
      <c r="N998" s="14">
        <v>9.9360798091261499E-2</v>
      </c>
      <c r="O998" s="14">
        <v>7.5221315608966E-2</v>
      </c>
      <c r="P998" s="14">
        <v>9.0672627581703594E-2</v>
      </c>
      <c r="Q998" s="14">
        <v>8.4855166295596404E-2</v>
      </c>
      <c r="R998" s="14"/>
      <c r="S998" s="14">
        <v>7.1057524396334296E-2</v>
      </c>
      <c r="T998" s="14">
        <v>8.5501686702845206E-2</v>
      </c>
      <c r="U998" s="14">
        <v>8.4164555051034096E-2</v>
      </c>
      <c r="V998" s="14">
        <v>0.145561982695839</v>
      </c>
      <c r="W998" s="14">
        <v>0.139828330822728</v>
      </c>
      <c r="X998" s="14">
        <v>7.6153931858436205E-2</v>
      </c>
      <c r="Y998" s="14">
        <v>5.9761721818330803E-2</v>
      </c>
      <c r="Z998" s="14">
        <v>0.11923088586828</v>
      </c>
      <c r="AA998" s="14">
        <v>2.3319517930895001E-2</v>
      </c>
      <c r="AB998" s="14">
        <v>7.9290730162572307E-2</v>
      </c>
      <c r="AC998" s="14">
        <v>0.15859313798052599</v>
      </c>
      <c r="AD998" s="14">
        <v>8.3251655933737997E-2</v>
      </c>
      <c r="AE998" s="14"/>
      <c r="AF998" s="14">
        <v>8.1780427930991301E-2</v>
      </c>
      <c r="AG998" s="14">
        <v>8.5848065754330405E-2</v>
      </c>
      <c r="AH998" s="14">
        <v>7.4325782713094396E-2</v>
      </c>
      <c r="AI998" s="14">
        <v>0.149822806577184</v>
      </c>
      <c r="AJ998" s="14">
        <v>2.8791893464782298E-2</v>
      </c>
      <c r="AK998" s="14">
        <v>4.1198135128579103E-2</v>
      </c>
      <c r="AL998" s="14"/>
      <c r="AM998" s="14">
        <v>0.112247649968287</v>
      </c>
      <c r="AN998" s="14">
        <v>7.8800396513172402E-2</v>
      </c>
      <c r="AO998" s="14">
        <v>7.8293687669948306E-2</v>
      </c>
      <c r="AP998" s="14">
        <v>8.63464004007823E-2</v>
      </c>
      <c r="AQ998" s="14">
        <v>0.100923583571878</v>
      </c>
      <c r="AR998" s="14"/>
      <c r="AS998" s="14">
        <v>9.4483749252680702E-2</v>
      </c>
      <c r="AT998" s="14">
        <v>8.4065620902923799E-2</v>
      </c>
      <c r="AU998" s="14"/>
      <c r="AV998" s="14">
        <v>6.7153819817726002E-2</v>
      </c>
      <c r="AW998" s="14">
        <v>0.182564797864644</v>
      </c>
      <c r="AX998" s="14">
        <v>9.3787946489624893E-2</v>
      </c>
      <c r="AY998" s="14"/>
      <c r="AZ998" s="14">
        <v>4.0325322306543503E-2</v>
      </c>
      <c r="BA998" s="14">
        <v>0.15390594455583201</v>
      </c>
      <c r="BB998" s="14">
        <v>0.107102232430048</v>
      </c>
      <c r="BC998" s="14"/>
      <c r="BD998" s="14">
        <v>6.9370092171961203E-2</v>
      </c>
      <c r="BE998" s="14">
        <v>9.9320788553337994E-2</v>
      </c>
      <c r="BF998" s="14"/>
      <c r="BG998" s="14">
        <v>8.2328672822440094E-2</v>
      </c>
      <c r="BH998" s="14">
        <v>8.7304358679229394E-2</v>
      </c>
      <c r="BI998" s="14"/>
      <c r="BJ998" s="14">
        <v>8.1784584755524803E-2</v>
      </c>
      <c r="BK998" s="14">
        <v>8.8431575990900194E-2</v>
      </c>
      <c r="BL998" s="14"/>
      <c r="BM998" s="14">
        <v>8.0065548641187395E-2</v>
      </c>
      <c r="BN998" s="14">
        <v>8.5621366374028895E-2</v>
      </c>
      <c r="BO998" s="14"/>
      <c r="BP998" s="14">
        <v>6.0893567289124699E-2</v>
      </c>
      <c r="BQ998" s="14">
        <v>9.3001107745591005E-2</v>
      </c>
      <c r="BR998" s="14"/>
      <c r="BS998" s="14">
        <v>7.2963412474715994E-2</v>
      </c>
      <c r="BT998" s="14">
        <v>0.11392676867130801</v>
      </c>
      <c r="BU998" s="14"/>
      <c r="BV998" s="14">
        <v>5.6624969574888002E-2</v>
      </c>
      <c r="BW998" s="14">
        <v>7.8705333792862903E-2</v>
      </c>
      <c r="BX998" s="14"/>
      <c r="BY998" s="14">
        <v>0.135897788961933</v>
      </c>
      <c r="BZ998" s="14">
        <v>8.1822413829767404E-2</v>
      </c>
      <c r="CA998" s="14"/>
      <c r="CB998" s="14">
        <v>9.5633819164145803E-2</v>
      </c>
      <c r="CC998" s="14">
        <v>7.8913319318465999E-2</v>
      </c>
    </row>
    <row r="999" spans="2:81" x14ac:dyDescent="0.3">
      <c r="B999" t="s">
        <v>441</v>
      </c>
      <c r="C999" s="14">
        <v>4.3999723610701799E-2</v>
      </c>
      <c r="D999" s="14">
        <v>5.7703995912970998E-2</v>
      </c>
      <c r="E999" s="14">
        <v>3.07041592199515E-2</v>
      </c>
      <c r="F999" s="14"/>
      <c r="G999" s="14">
        <v>4.1874028053874697E-2</v>
      </c>
      <c r="H999" s="14">
        <v>6.4505786343687602E-2</v>
      </c>
      <c r="I999" s="14">
        <v>5.13568077249986E-2</v>
      </c>
      <c r="J999" s="14">
        <v>7.3284892864556903E-2</v>
      </c>
      <c r="K999" s="14">
        <v>2.0055159614185501E-2</v>
      </c>
      <c r="L999" s="14">
        <v>1.5038395928316999E-2</v>
      </c>
      <c r="M999" s="14"/>
      <c r="N999" s="14">
        <v>1.6618410765208601E-2</v>
      </c>
      <c r="O999" s="14">
        <v>3.5201738502944897E-2</v>
      </c>
      <c r="P999" s="14">
        <v>6.82587354714633E-2</v>
      </c>
      <c r="Q999" s="14">
        <v>5.76122459204544E-2</v>
      </c>
      <c r="R999" s="14"/>
      <c r="S999" s="14">
        <v>3.1331916503775703E-2</v>
      </c>
      <c r="T999" s="14">
        <v>3.16856060889237E-2</v>
      </c>
      <c r="U999" s="14">
        <v>2.58716950638644E-2</v>
      </c>
      <c r="V999" s="14">
        <v>5.7132272405187298E-2</v>
      </c>
      <c r="W999" s="14">
        <v>4.2339200650165297E-2</v>
      </c>
      <c r="X999" s="14">
        <v>0.128325505177287</v>
      </c>
      <c r="Y999" s="14">
        <v>3.7318987329304998E-2</v>
      </c>
      <c r="Z999" s="14">
        <v>2.2958924805208201E-2</v>
      </c>
      <c r="AA999" s="14">
        <v>4.1202784363877101E-2</v>
      </c>
      <c r="AB999" s="14">
        <v>4.52489871531052E-2</v>
      </c>
      <c r="AC999" s="14">
        <v>0</v>
      </c>
      <c r="AD999" s="14">
        <v>4.0360420297640302E-2</v>
      </c>
      <c r="AE999" s="14"/>
      <c r="AF999" s="14">
        <v>3.6356262407105801E-2</v>
      </c>
      <c r="AG999" s="14">
        <v>4.5563778768637597E-2</v>
      </c>
      <c r="AH999" s="14">
        <v>1.1789185446598301E-2</v>
      </c>
      <c r="AI999" s="14">
        <v>8.2155387398781504E-2</v>
      </c>
      <c r="AJ999" s="14">
        <v>3.6876976723511798E-2</v>
      </c>
      <c r="AK999" s="14">
        <v>4.43639111221171E-2</v>
      </c>
      <c r="AL999" s="14"/>
      <c r="AM999" s="14">
        <v>6.8253678330575496E-2</v>
      </c>
      <c r="AN999" s="14">
        <v>3.36729355846399E-2</v>
      </c>
      <c r="AO999" s="14">
        <v>4.5351686805106102E-2</v>
      </c>
      <c r="AP999" s="14">
        <v>3.4612448804660301E-2</v>
      </c>
      <c r="AQ999" s="14">
        <v>0</v>
      </c>
      <c r="AR999" s="14"/>
      <c r="AS999" s="14">
        <v>4.4318148631083999E-2</v>
      </c>
      <c r="AT999" s="14">
        <v>4.4467947513258201E-2</v>
      </c>
      <c r="AU999" s="14"/>
      <c r="AV999" s="14">
        <v>3.9587654408279299E-2</v>
      </c>
      <c r="AW999" s="14">
        <v>3.5406654780384697E-2</v>
      </c>
      <c r="AX999" s="14">
        <v>3.9005226366014299E-2</v>
      </c>
      <c r="AY999" s="14"/>
      <c r="AZ999" s="14">
        <v>4.5075657765855398E-2</v>
      </c>
      <c r="BA999" s="14">
        <v>2.1701918018480499E-2</v>
      </c>
      <c r="BB999" s="14">
        <v>5.2017297278105501E-2</v>
      </c>
      <c r="BC999" s="14"/>
      <c r="BD999" s="14">
        <v>4.8023992737817899E-2</v>
      </c>
      <c r="BE999" s="14">
        <v>4.1463463812201097E-2</v>
      </c>
      <c r="BF999" s="14"/>
      <c r="BG999" s="14">
        <v>4.2516563765691399E-2</v>
      </c>
      <c r="BH999" s="14">
        <v>4.4492533115775598E-2</v>
      </c>
      <c r="BI999" s="14"/>
      <c r="BJ999" s="14">
        <v>2.4997501337485802E-2</v>
      </c>
      <c r="BK999" s="14">
        <v>4.5800684899327801E-2</v>
      </c>
      <c r="BL999" s="14"/>
      <c r="BM999" s="14">
        <v>4.3291203307713799E-2</v>
      </c>
      <c r="BN999" s="14">
        <v>4.4644806984512703E-2</v>
      </c>
      <c r="BO999" s="14"/>
      <c r="BP999" s="14">
        <v>5.7020188028230001E-2</v>
      </c>
      <c r="BQ999" s="14">
        <v>4.1557691665760697E-2</v>
      </c>
      <c r="BR999" s="14"/>
      <c r="BS999" s="14">
        <v>2.6244023783801199E-2</v>
      </c>
      <c r="BT999" s="14">
        <v>5.0400721144098902E-2</v>
      </c>
      <c r="BU999" s="14"/>
      <c r="BV999" s="14">
        <v>1.8917442003391099E-2</v>
      </c>
      <c r="BW999" s="14">
        <v>2.88188503062555E-2</v>
      </c>
      <c r="BX999" s="14"/>
      <c r="BY999" s="14">
        <v>9.1752036610663695E-2</v>
      </c>
      <c r="BZ999" s="14">
        <v>3.6936585881016303E-2</v>
      </c>
      <c r="CA999" s="14"/>
      <c r="CB999" s="14">
        <v>5.41410640769832E-2</v>
      </c>
      <c r="CC999" s="14">
        <v>3.8027303566725401E-2</v>
      </c>
    </row>
    <row r="1000" spans="2:81" x14ac:dyDescent="0.3">
      <c r="B1000" t="s">
        <v>106</v>
      </c>
      <c r="C1000" s="14">
        <v>5.6259354998317898E-2</v>
      </c>
      <c r="D1000" s="14">
        <v>4.9036258622937201E-2</v>
      </c>
      <c r="E1000" s="14">
        <v>6.34217009769871E-2</v>
      </c>
      <c r="F1000" s="14"/>
      <c r="G1000" s="14">
        <v>4.0305184528383997E-2</v>
      </c>
      <c r="H1000" s="14">
        <v>5.0382613093458303E-2</v>
      </c>
      <c r="I1000" s="14">
        <v>5.7895179769902501E-2</v>
      </c>
      <c r="J1000" s="14">
        <v>7.0589568037810399E-2</v>
      </c>
      <c r="K1000" s="14">
        <v>5.0526112201475598E-2</v>
      </c>
      <c r="L1000" s="14">
        <v>6.2550667989647493E-2</v>
      </c>
      <c r="M1000" s="14"/>
      <c r="N1000" s="14">
        <v>5.6759117363263202E-2</v>
      </c>
      <c r="O1000" s="14">
        <v>6.14575323641951E-2</v>
      </c>
      <c r="P1000" s="14">
        <v>3.8514893334558799E-2</v>
      </c>
      <c r="Q1000" s="14">
        <v>6.67927024359765E-2</v>
      </c>
      <c r="R1000" s="14"/>
      <c r="S1000" s="14">
        <v>3.8032210888170798E-2</v>
      </c>
      <c r="T1000" s="14">
        <v>8.8403226298242196E-2</v>
      </c>
      <c r="U1000" s="14">
        <v>5.1092995077100398E-2</v>
      </c>
      <c r="V1000" s="14">
        <v>3.4850515608922099E-2</v>
      </c>
      <c r="W1000" s="14">
        <v>4.2478898345441003E-2</v>
      </c>
      <c r="X1000" s="14">
        <v>5.1923969373273197E-2</v>
      </c>
      <c r="Y1000" s="14">
        <v>0.122873003116933</v>
      </c>
      <c r="Z1000" s="14">
        <v>4.8904162165836797E-2</v>
      </c>
      <c r="AA1000" s="14">
        <v>4.0641636730513402E-2</v>
      </c>
      <c r="AB1000" s="14">
        <v>1.0742713220393199E-2</v>
      </c>
      <c r="AC1000" s="14">
        <v>7.4496765063299997E-2</v>
      </c>
      <c r="AD1000" s="14">
        <v>0.121559075775306</v>
      </c>
      <c r="AE1000" s="14"/>
      <c r="AF1000" s="14">
        <v>3.4599403518805999E-2</v>
      </c>
      <c r="AG1000" s="14">
        <v>3.8502301728284699E-2</v>
      </c>
      <c r="AH1000" s="14">
        <v>2.1473829280490599E-2</v>
      </c>
      <c r="AI1000" s="14">
        <v>4.1228886361369101E-2</v>
      </c>
      <c r="AJ1000" s="14">
        <v>3.97458026792206E-2</v>
      </c>
      <c r="AK1000" s="14">
        <v>0.162178731307102</v>
      </c>
      <c r="AL1000" s="14"/>
      <c r="AM1000" s="14">
        <v>5.28424095985595E-2</v>
      </c>
      <c r="AN1000" s="14">
        <v>4.9116845688964898E-2</v>
      </c>
      <c r="AO1000" s="14">
        <v>6.43283339495027E-2</v>
      </c>
      <c r="AP1000" s="14">
        <v>4.3230331512972099E-2</v>
      </c>
      <c r="AQ1000" s="14">
        <v>4.6880124413188201E-2</v>
      </c>
      <c r="AR1000" s="14"/>
      <c r="AS1000" s="14">
        <v>1.7667712600979602E-2</v>
      </c>
      <c r="AT1000" s="14">
        <v>8.0642477572064303E-2</v>
      </c>
      <c r="AU1000" s="14"/>
      <c r="AV1000" s="14">
        <v>2.6479608689339899E-2</v>
      </c>
      <c r="AW1000" s="14">
        <v>1.68929310411653E-2</v>
      </c>
      <c r="AX1000" s="14">
        <v>1.98795775488981E-2</v>
      </c>
      <c r="AY1000" s="14"/>
      <c r="AZ1000" s="14">
        <v>0</v>
      </c>
      <c r="BA1000" s="14">
        <v>1.8353740778338099E-2</v>
      </c>
      <c r="BB1000" s="14">
        <v>2.5426667168138298E-2</v>
      </c>
      <c r="BC1000" s="14"/>
      <c r="BD1000" s="14">
        <v>4.0727663435852601E-2</v>
      </c>
      <c r="BE1000" s="14">
        <v>6.6760229087205497E-2</v>
      </c>
      <c r="BF1000" s="14"/>
      <c r="BG1000" s="14">
        <v>3.3832133210572997E-2</v>
      </c>
      <c r="BH1000" s="14">
        <v>6.0871311842117602E-2</v>
      </c>
      <c r="BI1000" s="14"/>
      <c r="BJ1000" s="14">
        <v>5.6607604757506799E-2</v>
      </c>
      <c r="BK1000" s="14">
        <v>5.6800865065683999E-2</v>
      </c>
      <c r="BL1000" s="14"/>
      <c r="BM1000" s="14">
        <v>6.9958037394440203E-2</v>
      </c>
      <c r="BN1000" s="14">
        <v>5.5585332726587597E-2</v>
      </c>
      <c r="BO1000" s="14"/>
      <c r="BP1000" s="14">
        <v>3.4570035393957997E-2</v>
      </c>
      <c r="BQ1000" s="14">
        <v>6.0500046403667899E-2</v>
      </c>
      <c r="BR1000" s="14"/>
      <c r="BS1000" s="14">
        <v>9.8631698396782E-3</v>
      </c>
      <c r="BT1000" s="14">
        <v>3.05734583454286E-2</v>
      </c>
      <c r="BU1000" s="14"/>
      <c r="BV1000" s="14">
        <v>1.8603743572389201E-2</v>
      </c>
      <c r="BW1000" s="14">
        <v>6.7914152694053698E-3</v>
      </c>
      <c r="BX1000" s="14"/>
      <c r="BY1000" s="14">
        <v>2.9230412110061998E-2</v>
      </c>
      <c r="BZ1000" s="14">
        <v>5.6683823306708701E-2</v>
      </c>
      <c r="CA1000" s="14"/>
      <c r="CB1000" s="14">
        <v>2.87084350247345E-2</v>
      </c>
      <c r="CC1000" s="14">
        <v>7.0273435719626895E-2</v>
      </c>
    </row>
    <row r="1001" spans="2:81" x14ac:dyDescent="0.3">
      <c r="C1001" s="14"/>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c r="AD1001" s="14"/>
      <c r="AE1001" s="14"/>
      <c r="AF1001" s="14"/>
      <c r="AG1001" s="14"/>
      <c r="AH1001" s="14"/>
      <c r="AI1001" s="14"/>
      <c r="AJ1001" s="14"/>
      <c r="AK1001" s="14"/>
      <c r="AL1001" s="14"/>
      <c r="AM1001" s="14"/>
      <c r="AN1001" s="14"/>
      <c r="AO1001" s="14"/>
      <c r="AP1001" s="14"/>
      <c r="AQ1001" s="14"/>
      <c r="AR1001" s="14"/>
      <c r="AS1001" s="14"/>
      <c r="AT1001" s="14"/>
      <c r="AU1001" s="14"/>
      <c r="AV1001" s="14"/>
      <c r="AW1001" s="14"/>
      <c r="AX1001" s="14"/>
      <c r="AY1001" s="14"/>
      <c r="AZ1001" s="14"/>
      <c r="BA1001" s="14"/>
      <c r="BB1001" s="14"/>
      <c r="BC1001" s="14"/>
      <c r="BD1001" s="14"/>
      <c r="BE1001" s="14"/>
      <c r="BF1001" s="14"/>
      <c r="BG1001" s="14"/>
      <c r="BH1001" s="14"/>
      <c r="BI1001" s="14"/>
      <c r="BJ1001" s="14"/>
      <c r="BK1001" s="14"/>
      <c r="BL1001" s="14"/>
      <c r="BM1001" s="14"/>
      <c r="BN1001" s="14"/>
      <c r="BO1001" s="14"/>
      <c r="BP1001" s="14"/>
      <c r="BQ1001" s="14"/>
      <c r="BR1001" s="14"/>
      <c r="BS1001" s="14"/>
      <c r="BT1001" s="14"/>
      <c r="BU1001" s="14"/>
      <c r="BV1001" s="14"/>
      <c r="BW1001" s="14"/>
      <c r="BX1001" s="14"/>
      <c r="BY1001" s="14"/>
      <c r="BZ1001" s="14"/>
      <c r="CA1001" s="14"/>
      <c r="CB1001" s="14"/>
      <c r="CC1001" s="14"/>
    </row>
    <row r="1002" spans="2:81" x14ac:dyDescent="0.3">
      <c r="B1002" s="6" t="s">
        <v>459</v>
      </c>
      <c r="C1002" s="14"/>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c r="AD1002" s="14"/>
      <c r="AE1002" s="14"/>
      <c r="AF1002" s="14"/>
      <c r="AG1002" s="14"/>
      <c r="AH1002" s="14"/>
      <c r="AI1002" s="14"/>
      <c r="AJ1002" s="14"/>
      <c r="AK1002" s="14"/>
      <c r="AL1002" s="14"/>
      <c r="AM1002" s="14"/>
      <c r="AN1002" s="14"/>
      <c r="AO1002" s="14"/>
      <c r="AP1002" s="14"/>
      <c r="AQ1002" s="14"/>
      <c r="AR1002" s="14"/>
      <c r="AS1002" s="14"/>
      <c r="AT1002" s="14"/>
      <c r="AU1002" s="14"/>
      <c r="AV1002" s="14"/>
      <c r="AW1002" s="14"/>
      <c r="AX1002" s="14"/>
      <c r="AY1002" s="14"/>
      <c r="AZ1002" s="14"/>
      <c r="BA1002" s="14"/>
      <c r="BB1002" s="14"/>
      <c r="BC1002" s="14"/>
      <c r="BD1002" s="14"/>
      <c r="BE1002" s="14"/>
      <c r="BF1002" s="14"/>
      <c r="BG1002" s="14"/>
      <c r="BH1002" s="14"/>
      <c r="BI1002" s="14"/>
      <c r="BJ1002" s="14"/>
      <c r="BK1002" s="14"/>
      <c r="BL1002" s="14"/>
      <c r="BM1002" s="14"/>
      <c r="BN1002" s="14"/>
      <c r="BO1002" s="14"/>
      <c r="BP1002" s="14"/>
      <c r="BQ1002" s="14"/>
      <c r="BR1002" s="14"/>
      <c r="BS1002" s="14"/>
      <c r="BT1002" s="14"/>
      <c r="BU1002" s="14"/>
      <c r="BV1002" s="14"/>
      <c r="BW1002" s="14"/>
      <c r="BX1002" s="14"/>
      <c r="BY1002" s="14"/>
      <c r="BZ1002" s="14"/>
      <c r="CA1002" s="14"/>
      <c r="CB1002" s="14"/>
      <c r="CC1002" s="14"/>
    </row>
    <row r="1003" spans="2:81" x14ac:dyDescent="0.3">
      <c r="B1003" s="24" t="s">
        <v>97</v>
      </c>
      <c r="C1003" s="14"/>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c r="AD1003" s="14"/>
      <c r="AE1003" s="14"/>
      <c r="AF1003" s="14"/>
      <c r="AG1003" s="14"/>
      <c r="AH1003" s="14"/>
      <c r="AI1003" s="14"/>
      <c r="AJ1003" s="14"/>
      <c r="AK1003" s="14"/>
      <c r="AL1003" s="14"/>
      <c r="AM1003" s="14"/>
      <c r="AN1003" s="14"/>
      <c r="AO1003" s="14"/>
      <c r="AP1003" s="14"/>
      <c r="AQ1003" s="14"/>
      <c r="AR1003" s="14"/>
      <c r="AS1003" s="14"/>
      <c r="AT1003" s="14"/>
      <c r="AU1003" s="14"/>
      <c r="AV1003" s="14"/>
      <c r="AW1003" s="14"/>
      <c r="AX1003" s="14"/>
      <c r="AY1003" s="14"/>
      <c r="AZ1003" s="14"/>
      <c r="BA1003" s="14"/>
      <c r="BB1003" s="14"/>
      <c r="BC1003" s="14"/>
      <c r="BD1003" s="14"/>
      <c r="BE1003" s="14"/>
      <c r="BF1003" s="14"/>
      <c r="BG1003" s="14"/>
      <c r="BH1003" s="14"/>
      <c r="BI1003" s="14"/>
      <c r="BJ1003" s="14"/>
      <c r="BK1003" s="14"/>
      <c r="BL1003" s="14"/>
      <c r="BM1003" s="14"/>
      <c r="BN1003" s="14"/>
      <c r="BO1003" s="14"/>
      <c r="BP1003" s="14"/>
      <c r="BQ1003" s="14"/>
      <c r="BR1003" s="14"/>
      <c r="BS1003" s="14"/>
      <c r="BT1003" s="14"/>
      <c r="BU1003" s="14"/>
      <c r="BV1003" s="14"/>
      <c r="BW1003" s="14"/>
      <c r="BX1003" s="14"/>
      <c r="BY1003" s="14"/>
      <c r="BZ1003" s="14"/>
      <c r="CA1003" s="14"/>
      <c r="CB1003" s="14"/>
      <c r="CC1003" s="14"/>
    </row>
    <row r="1004" spans="2:81" x14ac:dyDescent="0.3">
      <c r="B1004" t="s">
        <v>102</v>
      </c>
      <c r="C1004" s="14">
        <v>0.22775672330637101</v>
      </c>
      <c r="D1004" s="14">
        <v>0.20182928354159901</v>
      </c>
      <c r="E1004" s="14">
        <v>0.25351634834098402</v>
      </c>
      <c r="F1004" s="14"/>
      <c r="G1004" s="14">
        <v>0.30150672529925499</v>
      </c>
      <c r="H1004" s="14">
        <v>0.26883590001039298</v>
      </c>
      <c r="I1004" s="14">
        <v>0.220837019307938</v>
      </c>
      <c r="J1004" s="14">
        <v>0.194018190745567</v>
      </c>
      <c r="K1004" s="14">
        <v>0.220260706674027</v>
      </c>
      <c r="L1004" s="14">
        <v>0.18327000144962799</v>
      </c>
      <c r="M1004" s="14"/>
      <c r="N1004" s="14">
        <v>0.27803030522618299</v>
      </c>
      <c r="O1004" s="14">
        <v>0.19785782572820701</v>
      </c>
      <c r="P1004" s="14">
        <v>0.23832303925524301</v>
      </c>
      <c r="Q1004" s="14">
        <v>0.19138504486301799</v>
      </c>
      <c r="R1004" s="14"/>
      <c r="S1004" s="14">
        <v>0.27118749007959198</v>
      </c>
      <c r="T1004" s="14">
        <v>0.209241792773739</v>
      </c>
      <c r="U1004" s="14">
        <v>0.24549198198601599</v>
      </c>
      <c r="V1004" s="14">
        <v>0.24662499907841301</v>
      </c>
      <c r="W1004" s="14">
        <v>0.16177339060131199</v>
      </c>
      <c r="X1004" s="14">
        <v>0.20054498404114299</v>
      </c>
      <c r="Y1004" s="14">
        <v>0.17165902022478599</v>
      </c>
      <c r="Z1004" s="14">
        <v>0.24053166998735101</v>
      </c>
      <c r="AA1004" s="14">
        <v>0.27688621401013602</v>
      </c>
      <c r="AB1004" s="14">
        <v>0.26307706399740399</v>
      </c>
      <c r="AC1004" s="14">
        <v>0.18504939835159501</v>
      </c>
      <c r="AD1004" s="14">
        <v>0.154982186248313</v>
      </c>
      <c r="AE1004" s="14"/>
      <c r="AF1004" s="14">
        <v>0.28631424567840902</v>
      </c>
      <c r="AG1004" s="14">
        <v>0.186166499449193</v>
      </c>
      <c r="AH1004" s="14">
        <v>0.25300992005019701</v>
      </c>
      <c r="AI1004" s="14">
        <v>0.170280899974878</v>
      </c>
      <c r="AJ1004" s="14">
        <v>0.33092515396074901</v>
      </c>
      <c r="AK1004" s="14">
        <v>0.16369217114015799</v>
      </c>
      <c r="AL1004" s="14"/>
      <c r="AM1004" s="14">
        <v>0.19046542051302801</v>
      </c>
      <c r="AN1004" s="14">
        <v>0.18874473166619901</v>
      </c>
      <c r="AO1004" s="14">
        <v>0.23381588320451999</v>
      </c>
      <c r="AP1004" s="14">
        <v>0.29217224818672199</v>
      </c>
      <c r="AQ1004" s="14">
        <v>0.51249049791125301</v>
      </c>
      <c r="AR1004" s="14"/>
      <c r="AS1004" s="14">
        <v>0.28853400591493999</v>
      </c>
      <c r="AT1004" s="14">
        <v>0.18779434257753</v>
      </c>
      <c r="AU1004" s="14"/>
      <c r="AV1004" s="14">
        <v>0.32634637323795901</v>
      </c>
      <c r="AW1004" s="14">
        <v>0.31501765347277499</v>
      </c>
      <c r="AX1004" s="14">
        <v>0.246368984313249</v>
      </c>
      <c r="AY1004" s="14"/>
      <c r="AZ1004" s="14">
        <v>0.53209304867487295</v>
      </c>
      <c r="BA1004" s="14">
        <v>0.25975761845856998</v>
      </c>
      <c r="BB1004" s="14">
        <v>0.223656906069651</v>
      </c>
      <c r="BC1004" s="14"/>
      <c r="BD1004" s="14">
        <v>0.28365269648970998</v>
      </c>
      <c r="BE1004" s="14">
        <v>0.18971214496508501</v>
      </c>
      <c r="BF1004" s="14"/>
      <c r="BG1004" s="14">
        <v>0.36225669569716101</v>
      </c>
      <c r="BH1004" s="14">
        <v>0.20157689618891</v>
      </c>
      <c r="BI1004" s="14"/>
      <c r="BJ1004" s="14">
        <v>0.41984564889196901</v>
      </c>
      <c r="BK1004" s="14">
        <v>0.20709409874195001</v>
      </c>
      <c r="BL1004" s="14"/>
      <c r="BM1004" s="14">
        <v>0.27509818756711901</v>
      </c>
      <c r="BN1004" s="14">
        <v>0.222723944543744</v>
      </c>
      <c r="BO1004" s="14"/>
      <c r="BP1004" s="14">
        <v>0.21126671816089901</v>
      </c>
      <c r="BQ1004" s="14">
        <v>0.23515571815778299</v>
      </c>
      <c r="BR1004" s="14"/>
      <c r="BS1004" s="14">
        <v>0.33676170205235301</v>
      </c>
      <c r="BT1004" s="14">
        <v>0.248759102167282</v>
      </c>
      <c r="BU1004" s="14"/>
      <c r="BV1004" s="14">
        <v>0.48528980432901903</v>
      </c>
      <c r="BW1004" s="14">
        <v>0.28456354081782798</v>
      </c>
      <c r="BX1004" s="14"/>
      <c r="BY1004" s="14">
        <v>0.173970324099673</v>
      </c>
      <c r="BZ1004" s="14">
        <v>0.235963073686521</v>
      </c>
      <c r="CA1004" s="14"/>
      <c r="CB1004" s="14">
        <v>0.23134384232924299</v>
      </c>
      <c r="CC1004" s="14">
        <v>0.228858384352567</v>
      </c>
    </row>
    <row r="1005" spans="2:81" x14ac:dyDescent="0.3">
      <c r="B1005" t="s">
        <v>103</v>
      </c>
      <c r="C1005" s="14">
        <v>0.36865384659780098</v>
      </c>
      <c r="D1005" s="14">
        <v>0.36882214488875498</v>
      </c>
      <c r="E1005" s="14">
        <v>0.36726046561904602</v>
      </c>
      <c r="F1005" s="14"/>
      <c r="G1005" s="14">
        <v>0.419501883008081</v>
      </c>
      <c r="H1005" s="14">
        <v>0.38311123373532302</v>
      </c>
      <c r="I1005" s="14">
        <v>0.43645864020489999</v>
      </c>
      <c r="J1005" s="14">
        <v>0.32646724650819497</v>
      </c>
      <c r="K1005" s="14">
        <v>0.30561058774164102</v>
      </c>
      <c r="L1005" s="14">
        <v>0.344443717301189</v>
      </c>
      <c r="M1005" s="14"/>
      <c r="N1005" s="14">
        <v>0.356849834513849</v>
      </c>
      <c r="O1005" s="14">
        <v>0.367343004648988</v>
      </c>
      <c r="P1005" s="14">
        <v>0.36855975282741199</v>
      </c>
      <c r="Q1005" s="14">
        <v>0.38863966855430299</v>
      </c>
      <c r="R1005" s="14"/>
      <c r="S1005" s="14">
        <v>0.36689044355446898</v>
      </c>
      <c r="T1005" s="14">
        <v>0.377705495621038</v>
      </c>
      <c r="U1005" s="14">
        <v>0.38211057409757998</v>
      </c>
      <c r="V1005" s="14">
        <v>0.372840524647855</v>
      </c>
      <c r="W1005" s="14">
        <v>0.42692603094641501</v>
      </c>
      <c r="X1005" s="14">
        <v>0.47456875846653601</v>
      </c>
      <c r="Y1005" s="14">
        <v>0.32981503970355103</v>
      </c>
      <c r="Z1005" s="14">
        <v>0.198221273011181</v>
      </c>
      <c r="AA1005" s="14">
        <v>0.38599653501382197</v>
      </c>
      <c r="AB1005" s="14">
        <v>0.29670346358194299</v>
      </c>
      <c r="AC1005" s="14">
        <v>0.36565349274079201</v>
      </c>
      <c r="AD1005" s="14">
        <v>0.32023174451877301</v>
      </c>
      <c r="AE1005" s="14"/>
      <c r="AF1005" s="14">
        <v>0.42872046236707501</v>
      </c>
      <c r="AG1005" s="14">
        <v>0.39672513510986601</v>
      </c>
      <c r="AH1005" s="14">
        <v>0.39123971956224701</v>
      </c>
      <c r="AI1005" s="14">
        <v>0.28770049243255902</v>
      </c>
      <c r="AJ1005" s="14">
        <v>0.39839875400562602</v>
      </c>
      <c r="AK1005" s="14">
        <v>0.32063343000372302</v>
      </c>
      <c r="AL1005" s="14"/>
      <c r="AM1005" s="14">
        <v>0.34431271521137802</v>
      </c>
      <c r="AN1005" s="14">
        <v>0.38708322128401201</v>
      </c>
      <c r="AO1005" s="14">
        <v>0.393395316637218</v>
      </c>
      <c r="AP1005" s="14">
        <v>0.37211054019977402</v>
      </c>
      <c r="AQ1005" s="14">
        <v>0.38947449927651701</v>
      </c>
      <c r="AR1005" s="14"/>
      <c r="AS1005" s="14">
        <v>0.38760100518903101</v>
      </c>
      <c r="AT1005" s="14">
        <v>0.359716118838316</v>
      </c>
      <c r="AU1005" s="14"/>
      <c r="AV1005" s="14">
        <v>0.38889122775366802</v>
      </c>
      <c r="AW1005" s="14">
        <v>0.34477359737340602</v>
      </c>
      <c r="AX1005" s="14">
        <v>0.36927924574951798</v>
      </c>
      <c r="AY1005" s="14"/>
      <c r="AZ1005" s="14">
        <v>0.26080281160239199</v>
      </c>
      <c r="BA1005" s="14">
        <v>0.51720648407353098</v>
      </c>
      <c r="BB1005" s="14">
        <v>0.38148918322842501</v>
      </c>
      <c r="BC1005" s="14"/>
      <c r="BD1005" s="14">
        <v>0.372946274523903</v>
      </c>
      <c r="BE1005" s="14">
        <v>0.36696203908629199</v>
      </c>
      <c r="BF1005" s="14"/>
      <c r="BG1005" s="14">
        <v>0.36994991096049201</v>
      </c>
      <c r="BH1005" s="14">
        <v>0.368965845556394</v>
      </c>
      <c r="BI1005" s="14"/>
      <c r="BJ1005" s="14">
        <v>0.31983956546853398</v>
      </c>
      <c r="BK1005" s="14">
        <v>0.377294608544886</v>
      </c>
      <c r="BL1005" s="14"/>
      <c r="BM1005" s="14">
        <v>0.40805832414389998</v>
      </c>
      <c r="BN1005" s="14">
        <v>0.36731576926785398</v>
      </c>
      <c r="BO1005" s="14"/>
      <c r="BP1005" s="14">
        <v>0.38779456340548601</v>
      </c>
      <c r="BQ1005" s="14">
        <v>0.363599969800326</v>
      </c>
      <c r="BR1005" s="14"/>
      <c r="BS1005" s="14">
        <v>0.395011760123822</v>
      </c>
      <c r="BT1005" s="14">
        <v>0.35993437762149699</v>
      </c>
      <c r="BU1005" s="14"/>
      <c r="BV1005" s="14">
        <v>0.32198820931190603</v>
      </c>
      <c r="BW1005" s="14">
        <v>0.42067488394195202</v>
      </c>
      <c r="BX1005" s="14"/>
      <c r="BY1005" s="14">
        <v>0.40697678292752498</v>
      </c>
      <c r="BZ1005" s="14">
        <v>0.36546562765221302</v>
      </c>
      <c r="CA1005" s="14"/>
      <c r="CB1005" s="14">
        <v>0.38170708089631999</v>
      </c>
      <c r="CC1005" s="14">
        <v>0.36075453467708302</v>
      </c>
    </row>
    <row r="1006" spans="2:81" x14ac:dyDescent="0.3">
      <c r="B1006" t="s">
        <v>440</v>
      </c>
      <c r="C1006" s="14">
        <v>0.204607370272748</v>
      </c>
      <c r="D1006" s="14">
        <v>0.22232384897808</v>
      </c>
      <c r="E1006" s="14">
        <v>0.18770683693544701</v>
      </c>
      <c r="F1006" s="14"/>
      <c r="G1006" s="14">
        <v>0.12039183400028999</v>
      </c>
      <c r="H1006" s="14">
        <v>0.15167406073392201</v>
      </c>
      <c r="I1006" s="14">
        <v>0.170410671838716</v>
      </c>
      <c r="J1006" s="14">
        <v>0.23415292566624499</v>
      </c>
      <c r="K1006" s="14">
        <v>0.26372464221849101</v>
      </c>
      <c r="L1006" s="14">
        <v>0.26789992681533198</v>
      </c>
      <c r="M1006" s="14"/>
      <c r="N1006" s="14">
        <v>0.20804815509647301</v>
      </c>
      <c r="O1006" s="14">
        <v>0.21167481035146399</v>
      </c>
      <c r="P1006" s="14">
        <v>0.23631071739676099</v>
      </c>
      <c r="Q1006" s="14">
        <v>0.165150832051325</v>
      </c>
      <c r="R1006" s="14"/>
      <c r="S1006" s="14">
        <v>0.226858410725431</v>
      </c>
      <c r="T1006" s="14">
        <v>0.20831884059670799</v>
      </c>
      <c r="U1006" s="14">
        <v>0.208599901088041</v>
      </c>
      <c r="V1006" s="14">
        <v>0.17388554575374801</v>
      </c>
      <c r="W1006" s="14">
        <v>0.224333954041918</v>
      </c>
      <c r="X1006" s="14">
        <v>0.102863151576234</v>
      </c>
      <c r="Y1006" s="14">
        <v>0.232143506345208</v>
      </c>
      <c r="Z1006" s="14">
        <v>0.25521559265892502</v>
      </c>
      <c r="AA1006" s="14">
        <v>0.16229470231871801</v>
      </c>
      <c r="AB1006" s="14">
        <v>0.26189928395419698</v>
      </c>
      <c r="AC1006" s="14">
        <v>0.19607401399781799</v>
      </c>
      <c r="AD1006" s="14">
        <v>0.28368428398192702</v>
      </c>
      <c r="AE1006" s="14"/>
      <c r="AF1006" s="14">
        <v>0.159203962665174</v>
      </c>
      <c r="AG1006" s="14">
        <v>0.199479274676438</v>
      </c>
      <c r="AH1006" s="14">
        <v>0.24920984960905501</v>
      </c>
      <c r="AI1006" s="14">
        <v>0.233836172447143</v>
      </c>
      <c r="AJ1006" s="14">
        <v>0.16291666487218501</v>
      </c>
      <c r="AK1006" s="14">
        <v>0.219420956733379</v>
      </c>
      <c r="AL1006" s="14"/>
      <c r="AM1006" s="14">
        <v>0.24933947643695201</v>
      </c>
      <c r="AN1006" s="14">
        <v>0.20309169235132499</v>
      </c>
      <c r="AO1006" s="14">
        <v>0.19797612191561001</v>
      </c>
      <c r="AP1006" s="14">
        <v>0.18623091212194701</v>
      </c>
      <c r="AQ1006" s="14">
        <v>0</v>
      </c>
      <c r="AR1006" s="14"/>
      <c r="AS1006" s="14">
        <v>0.17440791903142799</v>
      </c>
      <c r="AT1006" s="14">
        <v>0.22457394127026301</v>
      </c>
      <c r="AU1006" s="14"/>
      <c r="AV1006" s="14">
        <v>0.12787809045766499</v>
      </c>
      <c r="AW1006" s="14">
        <v>0.16115783151756299</v>
      </c>
      <c r="AX1006" s="14">
        <v>0.234384185656387</v>
      </c>
      <c r="AY1006" s="14"/>
      <c r="AZ1006" s="14">
        <v>8.6155649558770697E-2</v>
      </c>
      <c r="BA1006" s="14">
        <v>0.12616693299790199</v>
      </c>
      <c r="BB1006" s="14">
        <v>0.18421011021242201</v>
      </c>
      <c r="BC1006" s="14"/>
      <c r="BD1006" s="14">
        <v>0.18078097064533799</v>
      </c>
      <c r="BE1006" s="14">
        <v>0.22108890694161701</v>
      </c>
      <c r="BF1006" s="14"/>
      <c r="BG1006" s="14">
        <v>0.156492896682393</v>
      </c>
      <c r="BH1006" s="14">
        <v>0.213649626793776</v>
      </c>
      <c r="BI1006" s="14"/>
      <c r="BJ1006" s="14">
        <v>0.12336955037340799</v>
      </c>
      <c r="BK1006" s="14">
        <v>0.21231341572599499</v>
      </c>
      <c r="BL1006" s="14"/>
      <c r="BM1006" s="14">
        <v>0.183455554126459</v>
      </c>
      <c r="BN1006" s="14">
        <v>0.20733353207838701</v>
      </c>
      <c r="BO1006" s="14"/>
      <c r="BP1006" s="14">
        <v>0.18465959045293601</v>
      </c>
      <c r="BQ1006" s="14">
        <v>0.208851049332861</v>
      </c>
      <c r="BR1006" s="14"/>
      <c r="BS1006" s="14">
        <v>0.13282200256083501</v>
      </c>
      <c r="BT1006" s="14">
        <v>0.21397218981935701</v>
      </c>
      <c r="BU1006" s="14"/>
      <c r="BV1006" s="14">
        <v>9.5055861736383002E-2</v>
      </c>
      <c r="BW1006" s="14">
        <v>0.14609439396518101</v>
      </c>
      <c r="BX1006" s="14"/>
      <c r="BY1006" s="14">
        <v>0.20145447605449901</v>
      </c>
      <c r="BZ1006" s="14">
        <v>0.204935956282221</v>
      </c>
      <c r="CA1006" s="14"/>
      <c r="CB1006" s="14">
        <v>0.22669596322036001</v>
      </c>
      <c r="CC1006" s="14">
        <v>0.193028701764344</v>
      </c>
    </row>
    <row r="1007" spans="2:81" x14ac:dyDescent="0.3">
      <c r="B1007" t="s">
        <v>441</v>
      </c>
      <c r="C1007" s="14">
        <v>0.13284572396868</v>
      </c>
      <c r="D1007" s="14">
        <v>0.16040191289823699</v>
      </c>
      <c r="E1007" s="14">
        <v>0.106197734153539</v>
      </c>
      <c r="F1007" s="14"/>
      <c r="G1007" s="14">
        <v>0.119753438283182</v>
      </c>
      <c r="H1007" s="14">
        <v>0.123238957356459</v>
      </c>
      <c r="I1007" s="14">
        <v>0.119281409916993</v>
      </c>
      <c r="J1007" s="14">
        <v>0.158774142550697</v>
      </c>
      <c r="K1007" s="14">
        <v>0.14096459670091599</v>
      </c>
      <c r="L1007" s="14">
        <v>0.133864617075347</v>
      </c>
      <c r="M1007" s="14"/>
      <c r="N1007" s="14">
        <v>9.1912447626243607E-2</v>
      </c>
      <c r="O1007" s="14">
        <v>0.14774800444003899</v>
      </c>
      <c r="P1007" s="14">
        <v>0.121953984868736</v>
      </c>
      <c r="Q1007" s="14">
        <v>0.168722185783475</v>
      </c>
      <c r="R1007" s="14"/>
      <c r="S1007" s="14">
        <v>7.7795620061863496E-2</v>
      </c>
      <c r="T1007" s="14">
        <v>0.12358228603879901</v>
      </c>
      <c r="U1007" s="14">
        <v>0.124834765731936</v>
      </c>
      <c r="V1007" s="14">
        <v>0.16138246782325499</v>
      </c>
      <c r="W1007" s="14">
        <v>0.157101301508841</v>
      </c>
      <c r="X1007" s="14">
        <v>0.13823605364424801</v>
      </c>
      <c r="Y1007" s="14">
        <v>0.169229385967924</v>
      </c>
      <c r="Z1007" s="14">
        <v>0.234874207941138</v>
      </c>
      <c r="AA1007" s="14">
        <v>9.0493388646049E-2</v>
      </c>
      <c r="AB1007" s="14">
        <v>0.14821051884015499</v>
      </c>
      <c r="AC1007" s="14">
        <v>0.162436558483982</v>
      </c>
      <c r="AD1007" s="14">
        <v>0.11954270947568001</v>
      </c>
      <c r="AE1007" s="14"/>
      <c r="AF1007" s="14">
        <v>7.3482275524506202E-2</v>
      </c>
      <c r="AG1007" s="14">
        <v>0.16558548114695301</v>
      </c>
      <c r="AH1007" s="14">
        <v>6.4966996832737198E-2</v>
      </c>
      <c r="AI1007" s="14">
        <v>0.28511013487402198</v>
      </c>
      <c r="AJ1007" s="14">
        <v>5.4987857302404498E-2</v>
      </c>
      <c r="AK1007" s="14">
        <v>0.13632898263330301</v>
      </c>
      <c r="AL1007" s="14"/>
      <c r="AM1007" s="14">
        <v>0.15125121681510101</v>
      </c>
      <c r="AN1007" s="14">
        <v>0.16117607061022299</v>
      </c>
      <c r="AO1007" s="14">
        <v>9.5667214884635601E-2</v>
      </c>
      <c r="AP1007" s="14">
        <v>0.10584889472539501</v>
      </c>
      <c r="AQ1007" s="14">
        <v>5.1154878399041197E-2</v>
      </c>
      <c r="AR1007" s="14"/>
      <c r="AS1007" s="14">
        <v>0.121636541338555</v>
      </c>
      <c r="AT1007" s="14">
        <v>0.14168195505980399</v>
      </c>
      <c r="AU1007" s="14"/>
      <c r="AV1007" s="14">
        <v>0.120147448228981</v>
      </c>
      <c r="AW1007" s="14">
        <v>0.16070024811827299</v>
      </c>
      <c r="AX1007" s="14">
        <v>0.11970233564350601</v>
      </c>
      <c r="AY1007" s="14"/>
      <c r="AZ1007" s="14">
        <v>0.120948490163964</v>
      </c>
      <c r="BA1007" s="14">
        <v>5.6813305673178098E-2</v>
      </c>
      <c r="BB1007" s="14">
        <v>0.169270999379178</v>
      </c>
      <c r="BC1007" s="14"/>
      <c r="BD1007" s="14">
        <v>0.114863033389692</v>
      </c>
      <c r="BE1007" s="14">
        <v>0.145216990167545</v>
      </c>
      <c r="BF1007" s="14"/>
      <c r="BG1007" s="14">
        <v>5.9326589721671902E-2</v>
      </c>
      <c r="BH1007" s="14">
        <v>0.14772377390583899</v>
      </c>
      <c r="BI1007" s="14"/>
      <c r="BJ1007" s="14">
        <v>0.102835766298761</v>
      </c>
      <c r="BK1007" s="14">
        <v>0.13645456819089799</v>
      </c>
      <c r="BL1007" s="14"/>
      <c r="BM1007" s="14">
        <v>6.1966780725642802E-2</v>
      </c>
      <c r="BN1007" s="14">
        <v>0.13732613132128901</v>
      </c>
      <c r="BO1007" s="14"/>
      <c r="BP1007" s="14">
        <v>0.16701207807115301</v>
      </c>
      <c r="BQ1007" s="14">
        <v>0.122980915131205</v>
      </c>
      <c r="BR1007" s="14"/>
      <c r="BS1007" s="14">
        <v>0.119806097641936</v>
      </c>
      <c r="BT1007" s="14">
        <v>0.135407089998064</v>
      </c>
      <c r="BU1007" s="14"/>
      <c r="BV1007" s="14">
        <v>7.9062381050302499E-2</v>
      </c>
      <c r="BW1007" s="14">
        <v>0.13412491714709801</v>
      </c>
      <c r="BX1007" s="14"/>
      <c r="BY1007" s="14">
        <v>0.178142708310982</v>
      </c>
      <c r="BZ1007" s="14">
        <v>0.126966696839278</v>
      </c>
      <c r="CA1007" s="14"/>
      <c r="CB1007" s="14">
        <v>0.121343039140599</v>
      </c>
      <c r="CC1007" s="14">
        <v>0.13880130427998</v>
      </c>
    </row>
    <row r="1008" spans="2:81" x14ac:dyDescent="0.3">
      <c r="B1008" t="s">
        <v>106</v>
      </c>
      <c r="C1008" s="14">
        <v>6.6136335854399195E-2</v>
      </c>
      <c r="D1008" s="14">
        <v>4.6622809693329201E-2</v>
      </c>
      <c r="E1008" s="14">
        <v>8.5318614950983501E-2</v>
      </c>
      <c r="F1008" s="14"/>
      <c r="G1008" s="14">
        <v>3.8846119409191998E-2</v>
      </c>
      <c r="H1008" s="14">
        <v>7.3139848163902205E-2</v>
      </c>
      <c r="I1008" s="14">
        <v>5.3012258731453002E-2</v>
      </c>
      <c r="J1008" s="14">
        <v>8.6587494529296496E-2</v>
      </c>
      <c r="K1008" s="14">
        <v>6.9439466664925203E-2</v>
      </c>
      <c r="L1008" s="14">
        <v>7.0521737358504602E-2</v>
      </c>
      <c r="M1008" s="14"/>
      <c r="N1008" s="14">
        <v>6.5159257537251103E-2</v>
      </c>
      <c r="O1008" s="14">
        <v>7.5376354831301895E-2</v>
      </c>
      <c r="P1008" s="14">
        <v>3.48525056518489E-2</v>
      </c>
      <c r="Q1008" s="14">
        <v>8.61022687478782E-2</v>
      </c>
      <c r="R1008" s="14"/>
      <c r="S1008" s="14">
        <v>5.7268035578645002E-2</v>
      </c>
      <c r="T1008" s="14">
        <v>8.1151584969716306E-2</v>
      </c>
      <c r="U1008" s="14">
        <v>3.8962777096427197E-2</v>
      </c>
      <c r="V1008" s="14">
        <v>4.5266462696729001E-2</v>
      </c>
      <c r="W1008" s="14">
        <v>2.98653229015137E-2</v>
      </c>
      <c r="X1008" s="14">
        <v>8.3787052271838497E-2</v>
      </c>
      <c r="Y1008" s="14">
        <v>9.7153047758531896E-2</v>
      </c>
      <c r="Z1008" s="14">
        <v>7.1157256401404703E-2</v>
      </c>
      <c r="AA1008" s="14">
        <v>8.4329160011275606E-2</v>
      </c>
      <c r="AB1008" s="14">
        <v>3.01096696263011E-2</v>
      </c>
      <c r="AC1008" s="14">
        <v>9.0786536425812303E-2</v>
      </c>
      <c r="AD1008" s="14">
        <v>0.121559075775306</v>
      </c>
      <c r="AE1008" s="14"/>
      <c r="AF1008" s="14">
        <v>5.2279053764836103E-2</v>
      </c>
      <c r="AG1008" s="14">
        <v>5.2043609617550897E-2</v>
      </c>
      <c r="AH1008" s="14">
        <v>4.1573513945764397E-2</v>
      </c>
      <c r="AI1008" s="14">
        <v>2.3072300271397901E-2</v>
      </c>
      <c r="AJ1008" s="14">
        <v>5.2771569859035999E-2</v>
      </c>
      <c r="AK1008" s="14">
        <v>0.15992445948943701</v>
      </c>
      <c r="AL1008" s="14"/>
      <c r="AM1008" s="14">
        <v>6.4631171023541906E-2</v>
      </c>
      <c r="AN1008" s="14">
        <v>5.9904284088241097E-2</v>
      </c>
      <c r="AO1008" s="14">
        <v>7.9145463358015394E-2</v>
      </c>
      <c r="AP1008" s="14">
        <v>4.3637404766162097E-2</v>
      </c>
      <c r="AQ1008" s="14">
        <v>4.6880124413188201E-2</v>
      </c>
      <c r="AR1008" s="14"/>
      <c r="AS1008" s="14">
        <v>2.7820528526045898E-2</v>
      </c>
      <c r="AT1008" s="14">
        <v>8.6233642254087597E-2</v>
      </c>
      <c r="AU1008" s="14"/>
      <c r="AV1008" s="14">
        <v>3.6736860321727398E-2</v>
      </c>
      <c r="AW1008" s="14">
        <v>1.8350669517983101E-2</v>
      </c>
      <c r="AX1008" s="14">
        <v>3.0265248637340599E-2</v>
      </c>
      <c r="AY1008" s="14"/>
      <c r="AZ1008" s="14">
        <v>0</v>
      </c>
      <c r="BA1008" s="14">
        <v>4.0055658796818501E-2</v>
      </c>
      <c r="BB1008" s="14">
        <v>4.1372801110323099E-2</v>
      </c>
      <c r="BC1008" s="14"/>
      <c r="BD1008" s="14">
        <v>4.7757024951357203E-2</v>
      </c>
      <c r="BE1008" s="14">
        <v>7.7019918839461202E-2</v>
      </c>
      <c r="BF1008" s="14"/>
      <c r="BG1008" s="14">
        <v>5.1973906938283097E-2</v>
      </c>
      <c r="BH1008" s="14">
        <v>6.8083857555080798E-2</v>
      </c>
      <c r="BI1008" s="14"/>
      <c r="BJ1008" s="14">
        <v>3.4109468967327902E-2</v>
      </c>
      <c r="BK1008" s="14">
        <v>6.6843308796271095E-2</v>
      </c>
      <c r="BL1008" s="14"/>
      <c r="BM1008" s="14">
        <v>7.1421153436878201E-2</v>
      </c>
      <c r="BN1008" s="14">
        <v>6.5300622788726198E-2</v>
      </c>
      <c r="BO1008" s="14"/>
      <c r="BP1008" s="14">
        <v>4.9267049909525497E-2</v>
      </c>
      <c r="BQ1008" s="14">
        <v>6.94123475778263E-2</v>
      </c>
      <c r="BR1008" s="14"/>
      <c r="BS1008" s="14">
        <v>1.55984376210535E-2</v>
      </c>
      <c r="BT1008" s="14">
        <v>4.1927240393800101E-2</v>
      </c>
      <c r="BU1008" s="14"/>
      <c r="BV1008" s="14">
        <v>1.8603743572389201E-2</v>
      </c>
      <c r="BW1008" s="14">
        <v>1.45422641279411E-2</v>
      </c>
      <c r="BX1008" s="14"/>
      <c r="BY1008" s="14">
        <v>3.9455708607322303E-2</v>
      </c>
      <c r="BZ1008" s="14">
        <v>6.6668645539767493E-2</v>
      </c>
      <c r="CA1008" s="14"/>
      <c r="CB1008" s="14">
        <v>3.8910074413478102E-2</v>
      </c>
      <c r="CC1008" s="14">
        <v>7.8557074926025497E-2</v>
      </c>
    </row>
    <row r="1009" spans="2:81" x14ac:dyDescent="0.3">
      <c r="C1009" s="14"/>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c r="AD1009" s="14"/>
      <c r="AE1009" s="14"/>
      <c r="AF1009" s="14"/>
      <c r="AG1009" s="14"/>
      <c r="AH1009" s="14"/>
      <c r="AI1009" s="14"/>
      <c r="AJ1009" s="14"/>
      <c r="AK1009" s="14"/>
      <c r="AL1009" s="14"/>
      <c r="AM1009" s="14"/>
      <c r="AN1009" s="14"/>
      <c r="AO1009" s="14"/>
      <c r="AP1009" s="14"/>
      <c r="AQ1009" s="14"/>
      <c r="AR1009" s="14"/>
      <c r="AS1009" s="14"/>
      <c r="AT1009" s="14"/>
      <c r="AU1009" s="14"/>
      <c r="AV1009" s="14"/>
      <c r="AW1009" s="14"/>
      <c r="AX1009" s="14"/>
      <c r="AY1009" s="14"/>
      <c r="AZ1009" s="14"/>
      <c r="BA1009" s="14"/>
      <c r="BB1009" s="14"/>
      <c r="BC1009" s="14"/>
      <c r="BD1009" s="14"/>
      <c r="BE1009" s="14"/>
      <c r="BF1009" s="14"/>
      <c r="BG1009" s="14"/>
      <c r="BH1009" s="14"/>
      <c r="BI1009" s="14"/>
      <c r="BJ1009" s="14"/>
      <c r="BK1009" s="14"/>
      <c r="BL1009" s="14"/>
      <c r="BM1009" s="14"/>
      <c r="BN1009" s="14"/>
      <c r="BO1009" s="14"/>
      <c r="BP1009" s="14"/>
      <c r="BQ1009" s="14"/>
      <c r="BR1009" s="14"/>
      <c r="BS1009" s="14"/>
      <c r="BT1009" s="14"/>
      <c r="BU1009" s="14"/>
      <c r="BV1009" s="14"/>
      <c r="BW1009" s="14"/>
      <c r="BX1009" s="14"/>
      <c r="BY1009" s="14"/>
      <c r="BZ1009" s="14"/>
      <c r="CA1009" s="14"/>
      <c r="CB1009" s="14"/>
      <c r="CC1009" s="14"/>
    </row>
    <row r="1010" spans="2:81" x14ac:dyDescent="0.3">
      <c r="B1010" s="6" t="s">
        <v>460</v>
      </c>
      <c r="C1010" s="14"/>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c r="AD1010" s="14"/>
      <c r="AE1010" s="14"/>
      <c r="AF1010" s="14"/>
      <c r="AG1010" s="14"/>
      <c r="AH1010" s="14"/>
      <c r="AI1010" s="14"/>
      <c r="AJ1010" s="14"/>
      <c r="AK1010" s="14"/>
      <c r="AL1010" s="14"/>
      <c r="AM1010" s="14"/>
      <c r="AN1010" s="14"/>
      <c r="AO1010" s="14"/>
      <c r="AP1010" s="14"/>
      <c r="AQ1010" s="14"/>
      <c r="AR1010" s="14"/>
      <c r="AS1010" s="14"/>
      <c r="AT1010" s="14"/>
      <c r="AU1010" s="14"/>
      <c r="AV1010" s="14"/>
      <c r="AW1010" s="14"/>
      <c r="AX1010" s="14"/>
      <c r="AY1010" s="14"/>
      <c r="AZ1010" s="14"/>
      <c r="BA1010" s="14"/>
      <c r="BB1010" s="14"/>
      <c r="BC1010" s="14"/>
      <c r="BD1010" s="14"/>
      <c r="BE1010" s="14"/>
      <c r="BF1010" s="14"/>
      <c r="BG1010" s="14"/>
      <c r="BH1010" s="14"/>
      <c r="BI1010" s="14"/>
      <c r="BJ1010" s="14"/>
      <c r="BK1010" s="14"/>
      <c r="BL1010" s="14"/>
      <c r="BM1010" s="14"/>
      <c r="BN1010" s="14"/>
      <c r="BO1010" s="14"/>
      <c r="BP1010" s="14"/>
      <c r="BQ1010" s="14"/>
      <c r="BR1010" s="14"/>
      <c r="BS1010" s="14"/>
      <c r="BT1010" s="14"/>
      <c r="BU1010" s="14"/>
      <c r="BV1010" s="14"/>
      <c r="BW1010" s="14"/>
      <c r="BX1010" s="14"/>
      <c r="BY1010" s="14"/>
      <c r="BZ1010" s="14"/>
      <c r="CA1010" s="14"/>
      <c r="CB1010" s="14"/>
      <c r="CC1010" s="14"/>
    </row>
    <row r="1011" spans="2:81" x14ac:dyDescent="0.3">
      <c r="B1011" s="24" t="s">
        <v>97</v>
      </c>
      <c r="C1011" s="14"/>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c r="AD1011" s="14"/>
      <c r="AE1011" s="14"/>
      <c r="AF1011" s="14"/>
      <c r="AG1011" s="14"/>
      <c r="AH1011" s="14"/>
      <c r="AI1011" s="14"/>
      <c r="AJ1011" s="14"/>
      <c r="AK1011" s="14"/>
      <c r="AL1011" s="14"/>
      <c r="AM1011" s="14"/>
      <c r="AN1011" s="14"/>
      <c r="AO1011" s="14"/>
      <c r="AP1011" s="14"/>
      <c r="AQ1011" s="14"/>
      <c r="AR1011" s="14"/>
      <c r="AS1011" s="14"/>
      <c r="AT1011" s="14"/>
      <c r="AU1011" s="14"/>
      <c r="AV1011" s="14"/>
      <c r="AW1011" s="14"/>
      <c r="AX1011" s="14"/>
      <c r="AY1011" s="14"/>
      <c r="AZ1011" s="14"/>
      <c r="BA1011" s="14"/>
      <c r="BB1011" s="14"/>
      <c r="BC1011" s="14"/>
      <c r="BD1011" s="14"/>
      <c r="BE1011" s="14"/>
      <c r="BF1011" s="14"/>
      <c r="BG1011" s="14"/>
      <c r="BH1011" s="14"/>
      <c r="BI1011" s="14"/>
      <c r="BJ1011" s="14"/>
      <c r="BK1011" s="14"/>
      <c r="BL1011" s="14"/>
      <c r="BM1011" s="14"/>
      <c r="BN1011" s="14"/>
      <c r="BO1011" s="14"/>
      <c r="BP1011" s="14"/>
      <c r="BQ1011" s="14"/>
      <c r="BR1011" s="14"/>
      <c r="BS1011" s="14"/>
      <c r="BT1011" s="14"/>
      <c r="BU1011" s="14"/>
      <c r="BV1011" s="14"/>
      <c r="BW1011" s="14"/>
      <c r="BX1011" s="14"/>
      <c r="BY1011" s="14"/>
      <c r="BZ1011" s="14"/>
      <c r="CA1011" s="14"/>
      <c r="CB1011" s="14"/>
      <c r="CC1011" s="14"/>
    </row>
    <row r="1012" spans="2:81" x14ac:dyDescent="0.3">
      <c r="B1012" t="s">
        <v>102</v>
      </c>
      <c r="C1012" s="14">
        <v>0.23616395771962401</v>
      </c>
      <c r="D1012" s="14">
        <v>0.234435428683965</v>
      </c>
      <c r="E1012" s="14">
        <v>0.238311483395517</v>
      </c>
      <c r="F1012" s="14"/>
      <c r="G1012" s="14">
        <v>0.25984825155984798</v>
      </c>
      <c r="H1012" s="14">
        <v>0.25793430721143301</v>
      </c>
      <c r="I1012" s="14">
        <v>0.26052497699432497</v>
      </c>
      <c r="J1012" s="14">
        <v>0.19280584398998499</v>
      </c>
      <c r="K1012" s="14">
        <v>0.16851766797701501</v>
      </c>
      <c r="L1012" s="14">
        <v>0.263689884509344</v>
      </c>
      <c r="M1012" s="14"/>
      <c r="N1012" s="14">
        <v>0.29299595807898698</v>
      </c>
      <c r="O1012" s="14">
        <v>0.19655008652341699</v>
      </c>
      <c r="P1012" s="14">
        <v>0.24503792735457</v>
      </c>
      <c r="Q1012" s="14">
        <v>0.208301230424251</v>
      </c>
      <c r="R1012" s="14"/>
      <c r="S1012" s="14">
        <v>0.210409280939163</v>
      </c>
      <c r="T1012" s="14">
        <v>0.22205576677145</v>
      </c>
      <c r="U1012" s="14">
        <v>0.32268057165156</v>
      </c>
      <c r="V1012" s="14">
        <v>0.14826920303291999</v>
      </c>
      <c r="W1012" s="14">
        <v>0.189474453022552</v>
      </c>
      <c r="X1012" s="14">
        <v>0.33383069756772199</v>
      </c>
      <c r="Y1012" s="14">
        <v>0.23716580161682899</v>
      </c>
      <c r="Z1012" s="14">
        <v>0.21225394267648201</v>
      </c>
      <c r="AA1012" s="14">
        <v>0.26700952662128002</v>
      </c>
      <c r="AB1012" s="14">
        <v>0.24804357763468601</v>
      </c>
      <c r="AC1012" s="14">
        <v>0.27639939792062201</v>
      </c>
      <c r="AD1012" s="14">
        <v>7.7724741517446502E-2</v>
      </c>
      <c r="AE1012" s="14"/>
      <c r="AF1012" s="14">
        <v>0.294434940915827</v>
      </c>
      <c r="AG1012" s="14">
        <v>0.27297078861961699</v>
      </c>
      <c r="AH1012" s="14">
        <v>0.25483375444066497</v>
      </c>
      <c r="AI1012" s="14">
        <v>0.210612831198387</v>
      </c>
      <c r="AJ1012" s="14">
        <v>0.167825964465592</v>
      </c>
      <c r="AK1012" s="14">
        <v>8.0054417072912998E-2</v>
      </c>
      <c r="AL1012" s="14"/>
      <c r="AM1012" s="14">
        <v>0.20163038572272801</v>
      </c>
      <c r="AN1012" s="14">
        <v>0.21870999728253801</v>
      </c>
      <c r="AO1012" s="14">
        <v>0.24490114816302899</v>
      </c>
      <c r="AP1012" s="14">
        <v>0.27410067454557802</v>
      </c>
      <c r="AQ1012" s="14">
        <v>0.474732614883563</v>
      </c>
      <c r="AR1012" s="14"/>
      <c r="AS1012" s="14">
        <v>0.25573708466390199</v>
      </c>
      <c r="AT1012" s="14">
        <v>0.22326684734596999</v>
      </c>
      <c r="AU1012" s="14"/>
      <c r="AV1012" s="14">
        <v>0.30031321142072498</v>
      </c>
      <c r="AW1012" s="14">
        <v>0.28678429729976501</v>
      </c>
      <c r="AX1012" s="14">
        <v>0.21798768297975701</v>
      </c>
      <c r="AY1012" s="14"/>
      <c r="AZ1012" s="14">
        <v>0.44263646750898</v>
      </c>
      <c r="BA1012" s="14">
        <v>0.37564649029658898</v>
      </c>
      <c r="BB1012" s="14">
        <v>0.20785777870101199</v>
      </c>
      <c r="BC1012" s="14"/>
      <c r="BD1012" s="14">
        <v>0.26764923216673803</v>
      </c>
      <c r="BE1012" s="14">
        <v>0.214371239731043</v>
      </c>
      <c r="BF1012" s="14"/>
      <c r="BG1012" s="14">
        <v>0.29508577016278298</v>
      </c>
      <c r="BH1012" s="14">
        <v>0.224681293733731</v>
      </c>
      <c r="BI1012" s="14"/>
      <c r="BJ1012" s="14">
        <v>0.29792781314398098</v>
      </c>
      <c r="BK1012" s="14">
        <v>0.223536850182318</v>
      </c>
      <c r="BL1012" s="14"/>
      <c r="BM1012" s="14">
        <v>0.267959145636741</v>
      </c>
      <c r="BN1012" s="14">
        <v>0.233955899344757</v>
      </c>
      <c r="BO1012" s="14"/>
      <c r="BP1012" s="14">
        <v>0.25559254855201102</v>
      </c>
      <c r="BQ1012" s="14">
        <v>0.23321599254046799</v>
      </c>
      <c r="BR1012" s="14"/>
      <c r="BS1012" s="14">
        <v>0.30056489088799898</v>
      </c>
      <c r="BT1012" s="14">
        <v>0.22457342909520001</v>
      </c>
      <c r="BU1012" s="14"/>
      <c r="BV1012" s="14">
        <v>0.34617345161754598</v>
      </c>
      <c r="BW1012" s="14">
        <v>0.28453638873827802</v>
      </c>
      <c r="BX1012" s="14"/>
      <c r="BY1012" s="14">
        <v>0.27381364638084199</v>
      </c>
      <c r="BZ1012" s="14">
        <v>0.23368517895837701</v>
      </c>
      <c r="CA1012" s="14"/>
      <c r="CB1012" s="14">
        <v>0.257365250885699</v>
      </c>
      <c r="CC1012" s="14">
        <v>0.225468661613246</v>
      </c>
    </row>
    <row r="1013" spans="2:81" x14ac:dyDescent="0.3">
      <c r="B1013" t="s">
        <v>103</v>
      </c>
      <c r="C1013" s="14">
        <v>0.40888142477744699</v>
      </c>
      <c r="D1013" s="14">
        <v>0.39804580848520399</v>
      </c>
      <c r="E1013" s="14">
        <v>0.418310872862378</v>
      </c>
      <c r="F1013" s="14"/>
      <c r="G1013" s="14">
        <v>0.36805197109520099</v>
      </c>
      <c r="H1013" s="14">
        <v>0.41060839151596101</v>
      </c>
      <c r="I1013" s="14">
        <v>0.42269997187022101</v>
      </c>
      <c r="J1013" s="14">
        <v>0.40887300685709399</v>
      </c>
      <c r="K1013" s="14">
        <v>0.46207200637960799</v>
      </c>
      <c r="L1013" s="14">
        <v>0.38769234648506301</v>
      </c>
      <c r="M1013" s="14"/>
      <c r="N1013" s="14">
        <v>0.41101186033459203</v>
      </c>
      <c r="O1013" s="14">
        <v>0.38416404693150602</v>
      </c>
      <c r="P1013" s="14">
        <v>0.42422669140528502</v>
      </c>
      <c r="Q1013" s="14">
        <v>0.421342244243536</v>
      </c>
      <c r="R1013" s="14"/>
      <c r="S1013" s="14">
        <v>0.50236976226351404</v>
      </c>
      <c r="T1013" s="14">
        <v>0.42963857434485198</v>
      </c>
      <c r="U1013" s="14">
        <v>0.343919329554635</v>
      </c>
      <c r="V1013" s="14">
        <v>0.444975233383966</v>
      </c>
      <c r="W1013" s="14">
        <v>0.48935777330953201</v>
      </c>
      <c r="X1013" s="14">
        <v>0.32538672285365999</v>
      </c>
      <c r="Y1013" s="14">
        <v>0.34471995143837603</v>
      </c>
      <c r="Z1013" s="14">
        <v>0.385713628693934</v>
      </c>
      <c r="AA1013" s="14">
        <v>0.37044539075017302</v>
      </c>
      <c r="AB1013" s="14">
        <v>0.41919377925759099</v>
      </c>
      <c r="AC1013" s="14">
        <v>0.29000280577855397</v>
      </c>
      <c r="AD1013" s="14">
        <v>0.52156978971904999</v>
      </c>
      <c r="AE1013" s="14"/>
      <c r="AF1013" s="14">
        <v>0.46481537335491202</v>
      </c>
      <c r="AG1013" s="14">
        <v>0.397249583798923</v>
      </c>
      <c r="AH1013" s="14">
        <v>0.36217806505174899</v>
      </c>
      <c r="AI1013" s="14">
        <v>0.37932618432015802</v>
      </c>
      <c r="AJ1013" s="14">
        <v>0.38354159821839701</v>
      </c>
      <c r="AK1013" s="14">
        <v>0.46857305768863799</v>
      </c>
      <c r="AL1013" s="14"/>
      <c r="AM1013" s="14">
        <v>0.40848023833804797</v>
      </c>
      <c r="AN1013" s="14">
        <v>0.399688837504587</v>
      </c>
      <c r="AO1013" s="14">
        <v>0.39660070374369999</v>
      </c>
      <c r="AP1013" s="14">
        <v>0.45024800102215801</v>
      </c>
      <c r="AQ1013" s="14">
        <v>0.27964789932923401</v>
      </c>
      <c r="AR1013" s="14"/>
      <c r="AS1013" s="14">
        <v>0.41779072805425999</v>
      </c>
      <c r="AT1013" s="14">
        <v>0.40053458011999199</v>
      </c>
      <c r="AU1013" s="14"/>
      <c r="AV1013" s="14">
        <v>0.40708008176743399</v>
      </c>
      <c r="AW1013" s="14">
        <v>0.38980788525243798</v>
      </c>
      <c r="AX1013" s="14">
        <v>0.44497245591454199</v>
      </c>
      <c r="AY1013" s="14"/>
      <c r="AZ1013" s="14">
        <v>0.32076633637840701</v>
      </c>
      <c r="BA1013" s="14">
        <v>0.35769450346582299</v>
      </c>
      <c r="BB1013" s="14">
        <v>0.441131273192785</v>
      </c>
      <c r="BC1013" s="14"/>
      <c r="BD1013" s="14">
        <v>0.37505484358741498</v>
      </c>
      <c r="BE1013" s="14">
        <v>0.43265339588958901</v>
      </c>
      <c r="BF1013" s="14"/>
      <c r="BG1013" s="14">
        <v>0.38922441245633199</v>
      </c>
      <c r="BH1013" s="14">
        <v>0.41220141991869502</v>
      </c>
      <c r="BI1013" s="14"/>
      <c r="BJ1013" s="14">
        <v>0.36427298954611997</v>
      </c>
      <c r="BK1013" s="14">
        <v>0.41802678032436402</v>
      </c>
      <c r="BL1013" s="14"/>
      <c r="BM1013" s="14">
        <v>0.36549222646285801</v>
      </c>
      <c r="BN1013" s="14">
        <v>0.40992630878893599</v>
      </c>
      <c r="BO1013" s="14"/>
      <c r="BP1013" s="14">
        <v>0.34161657858129801</v>
      </c>
      <c r="BQ1013" s="14">
        <v>0.41936859618939598</v>
      </c>
      <c r="BR1013" s="14"/>
      <c r="BS1013" s="14">
        <v>0.40408615499380901</v>
      </c>
      <c r="BT1013" s="14">
        <v>0.43421471146109503</v>
      </c>
      <c r="BU1013" s="14"/>
      <c r="BV1013" s="14">
        <v>0.45022454512747501</v>
      </c>
      <c r="BW1013" s="14">
        <v>0.38787145157820502</v>
      </c>
      <c r="BX1013" s="14"/>
      <c r="BY1013" s="14">
        <v>0.35463654176965598</v>
      </c>
      <c r="BZ1013" s="14">
        <v>0.41688068611603402</v>
      </c>
      <c r="CA1013" s="14"/>
      <c r="CB1013" s="14">
        <v>0.38441697303958999</v>
      </c>
      <c r="CC1013" s="14">
        <v>0.42271167903755502</v>
      </c>
    </row>
    <row r="1014" spans="2:81" x14ac:dyDescent="0.3">
      <c r="B1014" t="s">
        <v>440</v>
      </c>
      <c r="C1014" s="14">
        <v>0.16363992330829599</v>
      </c>
      <c r="D1014" s="14">
        <v>0.18103325596106601</v>
      </c>
      <c r="E1014" s="14">
        <v>0.14697516657102799</v>
      </c>
      <c r="F1014" s="14"/>
      <c r="G1014" s="14">
        <v>0.203777139108585</v>
      </c>
      <c r="H1014" s="14">
        <v>0.14395740303479801</v>
      </c>
      <c r="I1014" s="14">
        <v>0.14125102435095799</v>
      </c>
      <c r="J1014" s="14">
        <v>0.181928855696287</v>
      </c>
      <c r="K1014" s="14">
        <v>0.14454228816612699</v>
      </c>
      <c r="L1014" s="14">
        <v>0.16898834283056399</v>
      </c>
      <c r="M1014" s="14"/>
      <c r="N1014" s="14">
        <v>0.141653703547308</v>
      </c>
      <c r="O1014" s="14">
        <v>0.19082741676946499</v>
      </c>
      <c r="P1014" s="14">
        <v>0.14346525126910001</v>
      </c>
      <c r="Q1014" s="14">
        <v>0.17553337758086701</v>
      </c>
      <c r="R1014" s="14"/>
      <c r="S1014" s="14">
        <v>0.145835601841139</v>
      </c>
      <c r="T1014" s="14">
        <v>0.12420353092781</v>
      </c>
      <c r="U1014" s="14">
        <v>0.17260215564610301</v>
      </c>
      <c r="V1014" s="14">
        <v>0.26640136413312299</v>
      </c>
      <c r="W1014" s="14">
        <v>0.110710140025958</v>
      </c>
      <c r="X1014" s="14">
        <v>0.12684268268557999</v>
      </c>
      <c r="Y1014" s="14">
        <v>0.19645409827194599</v>
      </c>
      <c r="Z1014" s="14">
        <v>0.165873830789834</v>
      </c>
      <c r="AA1014" s="14">
        <v>0.15103980013082999</v>
      </c>
      <c r="AB1014" s="14">
        <v>0.19295514927097501</v>
      </c>
      <c r="AC1014" s="14">
        <v>0.17925802591837001</v>
      </c>
      <c r="AD1014" s="14">
        <v>0.160435100596999</v>
      </c>
      <c r="AE1014" s="14"/>
      <c r="AF1014" s="14">
        <v>0.111435110114362</v>
      </c>
      <c r="AG1014" s="14">
        <v>0.17053566709978399</v>
      </c>
      <c r="AH1014" s="14">
        <v>0.22768023305667501</v>
      </c>
      <c r="AI1014" s="14">
        <v>0.194049905760456</v>
      </c>
      <c r="AJ1014" s="14">
        <v>0.202132070215191</v>
      </c>
      <c r="AK1014" s="14">
        <v>0.10956700616939601</v>
      </c>
      <c r="AL1014" s="14"/>
      <c r="AM1014" s="14">
        <v>0.16596129347469099</v>
      </c>
      <c r="AN1014" s="14">
        <v>0.158987567738545</v>
      </c>
      <c r="AO1014" s="14">
        <v>0.172011423866261</v>
      </c>
      <c r="AP1014" s="14">
        <v>0.16751365762006301</v>
      </c>
      <c r="AQ1014" s="14">
        <v>9.7902474692728406E-2</v>
      </c>
      <c r="AR1014" s="14"/>
      <c r="AS1014" s="14">
        <v>0.18770117310588899</v>
      </c>
      <c r="AT1014" s="14">
        <v>0.15142916601276901</v>
      </c>
      <c r="AU1014" s="14"/>
      <c r="AV1014" s="14">
        <v>0.14041583521960899</v>
      </c>
      <c r="AW1014" s="14">
        <v>0.18013670810535701</v>
      </c>
      <c r="AX1014" s="14">
        <v>0.21586864148228799</v>
      </c>
      <c r="AY1014" s="14"/>
      <c r="AZ1014" s="14">
        <v>0.13212872129494499</v>
      </c>
      <c r="BA1014" s="14">
        <v>9.9196109160642101E-2</v>
      </c>
      <c r="BB1014" s="14">
        <v>0.19745060913528301</v>
      </c>
      <c r="BC1014" s="14"/>
      <c r="BD1014" s="14">
        <v>0.179669487113016</v>
      </c>
      <c r="BE1014" s="14">
        <v>0.15350082666908499</v>
      </c>
      <c r="BF1014" s="14"/>
      <c r="BG1014" s="14">
        <v>0.18980179674231701</v>
      </c>
      <c r="BH1014" s="14">
        <v>0.159328983060395</v>
      </c>
      <c r="BI1014" s="14"/>
      <c r="BJ1014" s="14">
        <v>0.19357138597431101</v>
      </c>
      <c r="BK1014" s="14">
        <v>0.162304005061679</v>
      </c>
      <c r="BL1014" s="14"/>
      <c r="BM1014" s="14">
        <v>0.183546306911017</v>
      </c>
      <c r="BN1014" s="14">
        <v>0.16243631149239901</v>
      </c>
      <c r="BO1014" s="14"/>
      <c r="BP1014" s="14">
        <v>0.17644504450100201</v>
      </c>
      <c r="BQ1014" s="14">
        <v>0.16361707557993299</v>
      </c>
      <c r="BR1014" s="14"/>
      <c r="BS1014" s="14">
        <v>0.168174908819093</v>
      </c>
      <c r="BT1014" s="14">
        <v>0.183426053547114</v>
      </c>
      <c r="BU1014" s="14"/>
      <c r="BV1014" s="14">
        <v>7.2032905085712404E-2</v>
      </c>
      <c r="BW1014" s="14">
        <v>0.201962695341386</v>
      </c>
      <c r="BX1014" s="14"/>
      <c r="BY1014" s="14">
        <v>0.14490422101066999</v>
      </c>
      <c r="BZ1014" s="14">
        <v>0.16639661473998099</v>
      </c>
      <c r="CA1014" s="14"/>
      <c r="CB1014" s="14">
        <v>0.17130626657758</v>
      </c>
      <c r="CC1014" s="14">
        <v>0.15868172805612599</v>
      </c>
    </row>
    <row r="1015" spans="2:81" x14ac:dyDescent="0.3">
      <c r="B1015" t="s">
        <v>441</v>
      </c>
      <c r="C1015" s="14">
        <v>8.8323020224102197E-2</v>
      </c>
      <c r="D1015" s="14">
        <v>0.10782860304630699</v>
      </c>
      <c r="E1015" s="14">
        <v>6.94491853135598E-2</v>
      </c>
      <c r="F1015" s="14"/>
      <c r="G1015" s="14">
        <v>0.104960055603423</v>
      </c>
      <c r="H1015" s="14">
        <v>9.2551908690054197E-2</v>
      </c>
      <c r="I1015" s="14">
        <v>7.0222537333280294E-2</v>
      </c>
      <c r="J1015" s="14">
        <v>8.9570190319006093E-2</v>
      </c>
      <c r="K1015" s="14">
        <v>8.7869182963684705E-2</v>
      </c>
      <c r="L1015" s="14">
        <v>8.7816373141553702E-2</v>
      </c>
      <c r="M1015" s="14"/>
      <c r="N1015" s="14">
        <v>6.2078192065741097E-2</v>
      </c>
      <c r="O1015" s="14">
        <v>9.1904393797781606E-2</v>
      </c>
      <c r="P1015" s="14">
        <v>0.10282187557787301</v>
      </c>
      <c r="Q1015" s="14">
        <v>9.7154938599056398E-2</v>
      </c>
      <c r="R1015" s="14"/>
      <c r="S1015" s="14">
        <v>7.1709458680787805E-2</v>
      </c>
      <c r="T1015" s="14">
        <v>9.6030131468928706E-2</v>
      </c>
      <c r="U1015" s="14">
        <v>5.0173323690490199E-2</v>
      </c>
      <c r="V1015" s="14">
        <v>8.2754446823543298E-2</v>
      </c>
      <c r="W1015" s="14">
        <v>0.111453446471465</v>
      </c>
      <c r="X1015" s="14">
        <v>0.141430088897357</v>
      </c>
      <c r="Y1015" s="14">
        <v>4.7569868812186403E-2</v>
      </c>
      <c r="Z1015" s="14">
        <v>0.118704728370607</v>
      </c>
      <c r="AA1015" s="14">
        <v>9.2689563994068802E-2</v>
      </c>
      <c r="AB1015" s="14">
        <v>6.3293822714521802E-2</v>
      </c>
      <c r="AC1015" s="14">
        <v>0.16369992095542901</v>
      </c>
      <c r="AD1015" s="14">
        <v>4.0360420297640302E-2</v>
      </c>
      <c r="AE1015" s="14"/>
      <c r="AF1015" s="14">
        <v>7.6524631563849296E-2</v>
      </c>
      <c r="AG1015" s="14">
        <v>0.10177614864774499</v>
      </c>
      <c r="AH1015" s="14">
        <v>7.2710765318714204E-2</v>
      </c>
      <c r="AI1015" s="14">
        <v>0.12612181343428999</v>
      </c>
      <c r="AJ1015" s="14">
        <v>6.9609873406958803E-2</v>
      </c>
      <c r="AK1015" s="14">
        <v>7.4840213054041094E-2</v>
      </c>
      <c r="AL1015" s="14"/>
      <c r="AM1015" s="14">
        <v>0.121266835382871</v>
      </c>
      <c r="AN1015" s="14">
        <v>9.6670128117222601E-2</v>
      </c>
      <c r="AO1015" s="14">
        <v>8.3323930877235705E-2</v>
      </c>
      <c r="AP1015" s="14">
        <v>5.9713100790772397E-2</v>
      </c>
      <c r="AQ1015" s="14">
        <v>5.1154878399041197E-2</v>
      </c>
      <c r="AR1015" s="14"/>
      <c r="AS1015" s="14">
        <v>9.3593388518279294E-2</v>
      </c>
      <c r="AT1015" s="14">
        <v>8.6438466539295905E-2</v>
      </c>
      <c r="AU1015" s="14"/>
      <c r="AV1015" s="14">
        <v>8.8926952724402902E-2</v>
      </c>
      <c r="AW1015" s="14">
        <v>9.3024227732312295E-2</v>
      </c>
      <c r="AX1015" s="14">
        <v>9.1889746929878002E-2</v>
      </c>
      <c r="AY1015" s="14"/>
      <c r="AZ1015" s="14">
        <v>0.10446847481766799</v>
      </c>
      <c r="BA1015" s="14">
        <v>0.111546396331347</v>
      </c>
      <c r="BB1015" s="14">
        <v>6.1562782500824503E-2</v>
      </c>
      <c r="BC1015" s="14"/>
      <c r="BD1015" s="14">
        <v>9.3658238628633705E-2</v>
      </c>
      <c r="BE1015" s="14">
        <v>8.5055017520601406E-2</v>
      </c>
      <c r="BF1015" s="14"/>
      <c r="BG1015" s="14">
        <v>8.5866660734116307E-2</v>
      </c>
      <c r="BH1015" s="14">
        <v>8.9211244032930695E-2</v>
      </c>
      <c r="BI1015" s="14"/>
      <c r="BJ1015" s="14">
        <v>8.9544010419187595E-2</v>
      </c>
      <c r="BK1015" s="14">
        <v>8.9445097110104996E-2</v>
      </c>
      <c r="BL1015" s="14"/>
      <c r="BM1015" s="14">
        <v>8.13566521096519E-2</v>
      </c>
      <c r="BN1015" s="14">
        <v>8.9211903916215807E-2</v>
      </c>
      <c r="BO1015" s="14"/>
      <c r="BP1015" s="14">
        <v>0.109296897314303</v>
      </c>
      <c r="BQ1015" s="14">
        <v>8.4734089685639599E-2</v>
      </c>
      <c r="BR1015" s="14"/>
      <c r="BS1015" s="14">
        <v>9.7441539915078507E-2</v>
      </c>
      <c r="BT1015" s="14">
        <v>8.6787148974586698E-2</v>
      </c>
      <c r="BU1015" s="14"/>
      <c r="BV1015" s="14">
        <v>9.7483937970071502E-2</v>
      </c>
      <c r="BW1015" s="14">
        <v>9.7426639701067505E-2</v>
      </c>
      <c r="BX1015" s="14"/>
      <c r="BY1015" s="14">
        <v>0.145429934579211</v>
      </c>
      <c r="BZ1015" s="14">
        <v>8.0698726152417799E-2</v>
      </c>
      <c r="CA1015" s="14"/>
      <c r="CB1015" s="14">
        <v>9.7419363235955903E-2</v>
      </c>
      <c r="CC1015" s="14">
        <v>8.2443327062540206E-2</v>
      </c>
    </row>
    <row r="1016" spans="2:81" x14ac:dyDescent="0.3">
      <c r="B1016" t="s">
        <v>106</v>
      </c>
      <c r="C1016" s="14">
        <v>0.10299167397053099</v>
      </c>
      <c r="D1016" s="14">
        <v>7.8656903823458704E-2</v>
      </c>
      <c r="E1016" s="14">
        <v>0.126953291857517</v>
      </c>
      <c r="F1016" s="14"/>
      <c r="G1016" s="14">
        <v>6.3362582632942893E-2</v>
      </c>
      <c r="H1016" s="14">
        <v>9.4947989547754005E-2</v>
      </c>
      <c r="I1016" s="14">
        <v>0.10530148945121599</v>
      </c>
      <c r="J1016" s="14">
        <v>0.12682210313762801</v>
      </c>
      <c r="K1016" s="14">
        <v>0.136998854513565</v>
      </c>
      <c r="L1016" s="14">
        <v>9.1813053033475797E-2</v>
      </c>
      <c r="M1016" s="14"/>
      <c r="N1016" s="14">
        <v>9.2260285973372103E-2</v>
      </c>
      <c r="O1016" s="14">
        <v>0.13655405597783099</v>
      </c>
      <c r="P1016" s="14">
        <v>8.4448254393171898E-2</v>
      </c>
      <c r="Q1016" s="14">
        <v>9.7668209152289895E-2</v>
      </c>
      <c r="R1016" s="14"/>
      <c r="S1016" s="14">
        <v>6.9675896275396706E-2</v>
      </c>
      <c r="T1016" s="14">
        <v>0.12807199648695999</v>
      </c>
      <c r="U1016" s="14">
        <v>0.110624619457211</v>
      </c>
      <c r="V1016" s="14">
        <v>5.7599752626447301E-2</v>
      </c>
      <c r="W1016" s="14">
        <v>9.9004187170492697E-2</v>
      </c>
      <c r="X1016" s="14">
        <v>7.2509807995681894E-2</v>
      </c>
      <c r="Y1016" s="14">
        <v>0.174090279860662</v>
      </c>
      <c r="Z1016" s="14">
        <v>0.117453869469144</v>
      </c>
      <c r="AA1016" s="14">
        <v>0.118815718503648</v>
      </c>
      <c r="AB1016" s="14">
        <v>7.6513671122225305E-2</v>
      </c>
      <c r="AC1016" s="14">
        <v>9.0639849427025299E-2</v>
      </c>
      <c r="AD1016" s="14">
        <v>0.19990994786886401</v>
      </c>
      <c r="AE1016" s="14"/>
      <c r="AF1016" s="14">
        <v>5.27899440510496E-2</v>
      </c>
      <c r="AG1016" s="14">
        <v>5.7467811833932202E-2</v>
      </c>
      <c r="AH1016" s="14">
        <v>8.2597182132196204E-2</v>
      </c>
      <c r="AI1016" s="14">
        <v>8.9889265286708694E-2</v>
      </c>
      <c r="AJ1016" s="14">
        <v>0.17689049369386101</v>
      </c>
      <c r="AK1016" s="14">
        <v>0.266965306015012</v>
      </c>
      <c r="AL1016" s="14"/>
      <c r="AM1016" s="14">
        <v>0.10266124708166199</v>
      </c>
      <c r="AN1016" s="14">
        <v>0.12594346935710801</v>
      </c>
      <c r="AO1016" s="14">
        <v>0.103162793349774</v>
      </c>
      <c r="AP1016" s="14">
        <v>4.8424566021428098E-2</v>
      </c>
      <c r="AQ1016" s="14">
        <v>9.6562132695432706E-2</v>
      </c>
      <c r="AR1016" s="14"/>
      <c r="AS1016" s="14">
        <v>4.51776256576693E-2</v>
      </c>
      <c r="AT1016" s="14">
        <v>0.13833093998197299</v>
      </c>
      <c r="AU1016" s="14"/>
      <c r="AV1016" s="14">
        <v>6.3263918867828395E-2</v>
      </c>
      <c r="AW1016" s="14">
        <v>5.0246881610128198E-2</v>
      </c>
      <c r="AX1016" s="14">
        <v>2.9281472693535399E-2</v>
      </c>
      <c r="AY1016" s="14"/>
      <c r="AZ1016" s="14">
        <v>0</v>
      </c>
      <c r="BA1016" s="14">
        <v>5.5916500745598403E-2</v>
      </c>
      <c r="BB1016" s="14">
        <v>9.19975564700964E-2</v>
      </c>
      <c r="BC1016" s="14"/>
      <c r="BD1016" s="14">
        <v>8.3968198504197206E-2</v>
      </c>
      <c r="BE1016" s="14">
        <v>0.114419520189682</v>
      </c>
      <c r="BF1016" s="14"/>
      <c r="BG1016" s="14">
        <v>4.0021359904451298E-2</v>
      </c>
      <c r="BH1016" s="14">
        <v>0.11457705925424699</v>
      </c>
      <c r="BI1016" s="14"/>
      <c r="BJ1016" s="14">
        <v>5.4683800916400301E-2</v>
      </c>
      <c r="BK1016" s="14">
        <v>0.106687267321534</v>
      </c>
      <c r="BL1016" s="14"/>
      <c r="BM1016" s="14">
        <v>0.101645668879732</v>
      </c>
      <c r="BN1016" s="14">
        <v>0.104469576457692</v>
      </c>
      <c r="BO1016" s="14"/>
      <c r="BP1016" s="14">
        <v>0.117048931051386</v>
      </c>
      <c r="BQ1016" s="14">
        <v>9.9064246004563303E-2</v>
      </c>
      <c r="BR1016" s="14"/>
      <c r="BS1016" s="14">
        <v>2.9732505384020998E-2</v>
      </c>
      <c r="BT1016" s="14">
        <v>7.0998656922004896E-2</v>
      </c>
      <c r="BU1016" s="14"/>
      <c r="BV1016" s="14">
        <v>3.4085160199194997E-2</v>
      </c>
      <c r="BW1016" s="14">
        <v>2.82028246410632E-2</v>
      </c>
      <c r="BX1016" s="14"/>
      <c r="BY1016" s="14">
        <v>8.1215656259620503E-2</v>
      </c>
      <c r="BZ1016" s="14">
        <v>0.102338794033191</v>
      </c>
      <c r="CA1016" s="14"/>
      <c r="CB1016" s="14">
        <v>8.9492146261174896E-2</v>
      </c>
      <c r="CC1016" s="14">
        <v>0.110694604230532</v>
      </c>
    </row>
    <row r="1017" spans="2:81" x14ac:dyDescent="0.3">
      <c r="C1017" s="14"/>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c r="AD1017" s="14"/>
      <c r="AE1017" s="14"/>
      <c r="AF1017" s="14"/>
      <c r="AG1017" s="14"/>
      <c r="AH1017" s="14"/>
      <c r="AI1017" s="14"/>
      <c r="AJ1017" s="14"/>
      <c r="AK1017" s="14"/>
      <c r="AL1017" s="14"/>
      <c r="AM1017" s="14"/>
      <c r="AN1017" s="14"/>
      <c r="AO1017" s="14"/>
      <c r="AP1017" s="14"/>
      <c r="AQ1017" s="14"/>
      <c r="AR1017" s="14"/>
      <c r="AS1017" s="14"/>
      <c r="AT1017" s="14"/>
      <c r="AU1017" s="14"/>
      <c r="AV1017" s="14"/>
      <c r="AW1017" s="14"/>
      <c r="AX1017" s="14"/>
      <c r="AY1017" s="14"/>
      <c r="AZ1017" s="14"/>
      <c r="BA1017" s="14"/>
      <c r="BB1017" s="14"/>
      <c r="BC1017" s="14"/>
      <c r="BD1017" s="14"/>
      <c r="BE1017" s="14"/>
      <c r="BF1017" s="14"/>
      <c r="BG1017" s="14"/>
      <c r="BH1017" s="14"/>
      <c r="BI1017" s="14"/>
      <c r="BJ1017" s="14"/>
      <c r="BK1017" s="14"/>
      <c r="BL1017" s="14"/>
      <c r="BM1017" s="14"/>
      <c r="BN1017" s="14"/>
      <c r="BO1017" s="14"/>
      <c r="BP1017" s="14"/>
      <c r="BQ1017" s="14"/>
      <c r="BR1017" s="14"/>
      <c r="BS1017" s="14"/>
      <c r="BT1017" s="14"/>
      <c r="BU1017" s="14"/>
      <c r="BV1017" s="14"/>
      <c r="BW1017" s="14"/>
      <c r="BX1017" s="14"/>
      <c r="BY1017" s="14"/>
      <c r="BZ1017" s="14"/>
      <c r="CA1017" s="14"/>
      <c r="CB1017" s="14"/>
      <c r="CC1017" s="14"/>
    </row>
    <row r="1018" spans="2:81" x14ac:dyDescent="0.3">
      <c r="B1018" s="6" t="s">
        <v>461</v>
      </c>
      <c r="C1018" s="14"/>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c r="AD1018" s="14"/>
      <c r="AE1018" s="14"/>
      <c r="AF1018" s="14"/>
      <c r="AG1018" s="14"/>
      <c r="AH1018" s="14"/>
      <c r="AI1018" s="14"/>
      <c r="AJ1018" s="14"/>
      <c r="AK1018" s="14"/>
      <c r="AL1018" s="14"/>
      <c r="AM1018" s="14"/>
      <c r="AN1018" s="14"/>
      <c r="AO1018" s="14"/>
      <c r="AP1018" s="14"/>
      <c r="AQ1018" s="14"/>
      <c r="AR1018" s="14"/>
      <c r="AS1018" s="14"/>
      <c r="AT1018" s="14"/>
      <c r="AU1018" s="14"/>
      <c r="AV1018" s="14"/>
      <c r="AW1018" s="14"/>
      <c r="AX1018" s="14"/>
      <c r="AY1018" s="14"/>
      <c r="AZ1018" s="14"/>
      <c r="BA1018" s="14"/>
      <c r="BB1018" s="14"/>
      <c r="BC1018" s="14"/>
      <c r="BD1018" s="14"/>
      <c r="BE1018" s="14"/>
      <c r="BF1018" s="14"/>
      <c r="BG1018" s="14"/>
      <c r="BH1018" s="14"/>
      <c r="BI1018" s="14"/>
      <c r="BJ1018" s="14"/>
      <c r="BK1018" s="14"/>
      <c r="BL1018" s="14"/>
      <c r="BM1018" s="14"/>
      <c r="BN1018" s="14"/>
      <c r="BO1018" s="14"/>
      <c r="BP1018" s="14"/>
      <c r="BQ1018" s="14"/>
      <c r="BR1018" s="14"/>
      <c r="BS1018" s="14"/>
      <c r="BT1018" s="14"/>
      <c r="BU1018" s="14"/>
      <c r="BV1018" s="14"/>
      <c r="BW1018" s="14"/>
      <c r="BX1018" s="14"/>
      <c r="BY1018" s="14"/>
      <c r="BZ1018" s="14"/>
      <c r="CA1018" s="14"/>
      <c r="CB1018" s="14"/>
      <c r="CC1018" s="14"/>
    </row>
    <row r="1019" spans="2:81" x14ac:dyDescent="0.3">
      <c r="B1019" s="24" t="s">
        <v>97</v>
      </c>
      <c r="C1019" s="14"/>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c r="AD1019" s="14"/>
      <c r="AE1019" s="14"/>
      <c r="AF1019" s="14"/>
      <c r="AG1019" s="14"/>
      <c r="AH1019" s="14"/>
      <c r="AI1019" s="14"/>
      <c r="AJ1019" s="14"/>
      <c r="AK1019" s="14"/>
      <c r="AL1019" s="14"/>
      <c r="AM1019" s="14"/>
      <c r="AN1019" s="14"/>
      <c r="AO1019" s="14"/>
      <c r="AP1019" s="14"/>
      <c r="AQ1019" s="14"/>
      <c r="AR1019" s="14"/>
      <c r="AS1019" s="14"/>
      <c r="AT1019" s="14"/>
      <c r="AU1019" s="14"/>
      <c r="AV1019" s="14"/>
      <c r="AW1019" s="14"/>
      <c r="AX1019" s="14"/>
      <c r="AY1019" s="14"/>
      <c r="AZ1019" s="14"/>
      <c r="BA1019" s="14"/>
      <c r="BB1019" s="14"/>
      <c r="BC1019" s="14"/>
      <c r="BD1019" s="14"/>
      <c r="BE1019" s="14"/>
      <c r="BF1019" s="14"/>
      <c r="BG1019" s="14"/>
      <c r="BH1019" s="14"/>
      <c r="BI1019" s="14"/>
      <c r="BJ1019" s="14"/>
      <c r="BK1019" s="14"/>
      <c r="BL1019" s="14"/>
      <c r="BM1019" s="14"/>
      <c r="BN1019" s="14"/>
      <c r="BO1019" s="14"/>
      <c r="BP1019" s="14"/>
      <c r="BQ1019" s="14"/>
      <c r="BR1019" s="14"/>
      <c r="BS1019" s="14"/>
      <c r="BT1019" s="14"/>
      <c r="BU1019" s="14"/>
      <c r="BV1019" s="14"/>
      <c r="BW1019" s="14"/>
      <c r="BX1019" s="14"/>
      <c r="BY1019" s="14"/>
      <c r="BZ1019" s="14"/>
      <c r="CA1019" s="14"/>
      <c r="CB1019" s="14"/>
      <c r="CC1019" s="14"/>
    </row>
    <row r="1020" spans="2:81" x14ac:dyDescent="0.3">
      <c r="B1020" t="s">
        <v>102</v>
      </c>
      <c r="C1020" s="14">
        <v>0.286418238264664</v>
      </c>
      <c r="D1020" s="14">
        <v>0.23171729153031001</v>
      </c>
      <c r="E1020" s="14">
        <v>0.34038728482292602</v>
      </c>
      <c r="F1020" s="14"/>
      <c r="G1020" s="14">
        <v>0.31101797171985401</v>
      </c>
      <c r="H1020" s="14">
        <v>0.350331882109229</v>
      </c>
      <c r="I1020" s="14">
        <v>0.28467888999928798</v>
      </c>
      <c r="J1020" s="14">
        <v>0.24877661171187501</v>
      </c>
      <c r="K1020" s="14">
        <v>0.24478565124869001</v>
      </c>
      <c r="L1020" s="14">
        <v>0.27823379188316</v>
      </c>
      <c r="M1020" s="14"/>
      <c r="N1020" s="14">
        <v>0.32464180253578001</v>
      </c>
      <c r="O1020" s="14">
        <v>0.24524879496393501</v>
      </c>
      <c r="P1020" s="14">
        <v>0.30811946714140498</v>
      </c>
      <c r="Q1020" s="14">
        <v>0.26196328469612101</v>
      </c>
      <c r="R1020" s="14"/>
      <c r="S1020" s="14">
        <v>0.26491136160508999</v>
      </c>
      <c r="T1020" s="14">
        <v>0.32133016798397201</v>
      </c>
      <c r="U1020" s="14">
        <v>0.35786617756675698</v>
      </c>
      <c r="V1020" s="14">
        <v>0.27360345773996397</v>
      </c>
      <c r="W1020" s="14">
        <v>0.17246613530159999</v>
      </c>
      <c r="X1020" s="14">
        <v>0.27567930677742603</v>
      </c>
      <c r="Y1020" s="14">
        <v>0.23767847179141799</v>
      </c>
      <c r="Z1020" s="14">
        <v>0.28180249195104301</v>
      </c>
      <c r="AA1020" s="14">
        <v>0.28163551748219601</v>
      </c>
      <c r="AB1020" s="14">
        <v>0.33819352716095402</v>
      </c>
      <c r="AC1020" s="14">
        <v>0.327928524626596</v>
      </c>
      <c r="AD1020" s="14">
        <v>0.312493828625729</v>
      </c>
      <c r="AE1020" s="14"/>
      <c r="AF1020" s="14">
        <v>0.38510473960618402</v>
      </c>
      <c r="AG1020" s="14">
        <v>0.24207908578235299</v>
      </c>
      <c r="AH1020" s="14">
        <v>0.261357072948595</v>
      </c>
      <c r="AI1020" s="14">
        <v>0.215993290654791</v>
      </c>
      <c r="AJ1020" s="14">
        <v>0.30845547688650199</v>
      </c>
      <c r="AK1020" s="14">
        <v>0.214874093449613</v>
      </c>
      <c r="AL1020" s="14"/>
      <c r="AM1020" s="14">
        <v>0.23986202793987799</v>
      </c>
      <c r="AN1020" s="14">
        <v>0.244994614044894</v>
      </c>
      <c r="AO1020" s="14">
        <v>0.30583716754873402</v>
      </c>
      <c r="AP1020" s="14">
        <v>0.31050931356135703</v>
      </c>
      <c r="AQ1020" s="14">
        <v>0.51094590243572502</v>
      </c>
      <c r="AR1020" s="14"/>
      <c r="AS1020" s="14">
        <v>0.335595001285661</v>
      </c>
      <c r="AT1020" s="14">
        <v>0.25764010271887999</v>
      </c>
      <c r="AU1020" s="14"/>
      <c r="AV1020" s="14">
        <v>0.37912453214955899</v>
      </c>
      <c r="AW1020" s="14">
        <v>0.25528002704605801</v>
      </c>
      <c r="AX1020" s="14">
        <v>0.32674324691469298</v>
      </c>
      <c r="AY1020" s="14"/>
      <c r="AZ1020" s="14">
        <v>0.48818638378726398</v>
      </c>
      <c r="BA1020" s="14">
        <v>0.26552546801363303</v>
      </c>
      <c r="BB1020" s="14">
        <v>0.27436827630416499</v>
      </c>
      <c r="BC1020" s="14"/>
      <c r="BD1020" s="14">
        <v>0.35232075008104202</v>
      </c>
      <c r="BE1020" s="14">
        <v>0.24351620434085899</v>
      </c>
      <c r="BF1020" s="14"/>
      <c r="BG1020" s="14">
        <v>0.39371996762021799</v>
      </c>
      <c r="BH1020" s="14">
        <v>0.26694315806677399</v>
      </c>
      <c r="BI1020" s="14"/>
      <c r="BJ1020" s="14">
        <v>0.376709644683898</v>
      </c>
      <c r="BK1020" s="14">
        <v>0.273412082267594</v>
      </c>
      <c r="BL1020" s="14"/>
      <c r="BM1020" s="14">
        <v>0.366902959354164</v>
      </c>
      <c r="BN1020" s="14">
        <v>0.27748377448520101</v>
      </c>
      <c r="BO1020" s="14"/>
      <c r="BP1020" s="14">
        <v>0.33388975300799201</v>
      </c>
      <c r="BQ1020" s="14">
        <v>0.27503643212365197</v>
      </c>
      <c r="BR1020" s="14"/>
      <c r="BS1020" s="14">
        <v>0.40062032885757998</v>
      </c>
      <c r="BT1020" s="14">
        <v>0.28747273116230498</v>
      </c>
      <c r="BU1020" s="14"/>
      <c r="BV1020" s="14">
        <v>0.47224882759074899</v>
      </c>
      <c r="BW1020" s="14">
        <v>0.37544747692888297</v>
      </c>
      <c r="BX1020" s="14"/>
      <c r="BY1020" s="14">
        <v>0.19400938274722601</v>
      </c>
      <c r="BZ1020" s="14">
        <v>0.29861861879985602</v>
      </c>
      <c r="CA1020" s="14"/>
      <c r="CB1020" s="14">
        <v>0.30643434393297297</v>
      </c>
      <c r="CC1020" s="14">
        <v>0.27736036106092599</v>
      </c>
    </row>
    <row r="1021" spans="2:81" x14ac:dyDescent="0.3">
      <c r="B1021" t="s">
        <v>103</v>
      </c>
      <c r="C1021" s="14">
        <v>0.43399776373786603</v>
      </c>
      <c r="D1021" s="14">
        <v>0.46234265822847698</v>
      </c>
      <c r="E1021" s="14">
        <v>0.40521920396502598</v>
      </c>
      <c r="F1021" s="14"/>
      <c r="G1021" s="14">
        <v>0.459446121664698</v>
      </c>
      <c r="H1021" s="14">
        <v>0.35374154841640298</v>
      </c>
      <c r="I1021" s="14">
        <v>0.46903847080913302</v>
      </c>
      <c r="J1021" s="14">
        <v>0.44882230289220798</v>
      </c>
      <c r="K1021" s="14">
        <v>0.44810268396098701</v>
      </c>
      <c r="L1021" s="14">
        <v>0.43193958070841298</v>
      </c>
      <c r="M1021" s="14"/>
      <c r="N1021" s="14">
        <v>0.44409653183329301</v>
      </c>
      <c r="O1021" s="14">
        <v>0.47170540680255701</v>
      </c>
      <c r="P1021" s="14">
        <v>0.44741398098299401</v>
      </c>
      <c r="Q1021" s="14">
        <v>0.379206279809427</v>
      </c>
      <c r="R1021" s="14"/>
      <c r="S1021" s="14">
        <v>0.495950439633704</v>
      </c>
      <c r="T1021" s="14">
        <v>0.41643821673738102</v>
      </c>
      <c r="U1021" s="14">
        <v>0.392693619195986</v>
      </c>
      <c r="V1021" s="14">
        <v>0.41615187110670199</v>
      </c>
      <c r="W1021" s="14">
        <v>0.52750469982552095</v>
      </c>
      <c r="X1021" s="14">
        <v>0.47685305074363499</v>
      </c>
      <c r="Y1021" s="14">
        <v>0.43658999354015898</v>
      </c>
      <c r="Z1021" s="14">
        <v>0.38419277290723303</v>
      </c>
      <c r="AA1021" s="14">
        <v>0.46284486854625601</v>
      </c>
      <c r="AB1021" s="14">
        <v>0.359585777706038</v>
      </c>
      <c r="AC1021" s="14">
        <v>0.34677630422598099</v>
      </c>
      <c r="AD1021" s="14">
        <v>0.35784479985588302</v>
      </c>
      <c r="AE1021" s="14"/>
      <c r="AF1021" s="14">
        <v>0.42771321478626001</v>
      </c>
      <c r="AG1021" s="14">
        <v>0.45990792884403198</v>
      </c>
      <c r="AH1021" s="14">
        <v>0.52849493348027099</v>
      </c>
      <c r="AI1021" s="14">
        <v>0.39561330063982902</v>
      </c>
      <c r="AJ1021" s="14">
        <v>0.486575879942242</v>
      </c>
      <c r="AK1021" s="14">
        <v>0.42896199352066</v>
      </c>
      <c r="AL1021" s="14"/>
      <c r="AM1021" s="14">
        <v>0.444986911349947</v>
      </c>
      <c r="AN1021" s="14">
        <v>0.48170006318442898</v>
      </c>
      <c r="AO1021" s="14">
        <v>0.40646634136808502</v>
      </c>
      <c r="AP1021" s="14">
        <v>0.42908807249837</v>
      </c>
      <c r="AQ1021" s="14">
        <v>0.39101909475204599</v>
      </c>
      <c r="AR1021" s="14"/>
      <c r="AS1021" s="14">
        <v>0.43302047544716599</v>
      </c>
      <c r="AT1021" s="14">
        <v>0.43347285514663703</v>
      </c>
      <c r="AU1021" s="14"/>
      <c r="AV1021" s="14">
        <v>0.40603185111708401</v>
      </c>
      <c r="AW1021" s="14">
        <v>0.51851007431087204</v>
      </c>
      <c r="AX1021" s="14">
        <v>0.42738098265379199</v>
      </c>
      <c r="AY1021" s="14"/>
      <c r="AZ1021" s="14">
        <v>0.36460186311119502</v>
      </c>
      <c r="BA1021" s="14">
        <v>0.57445571887633595</v>
      </c>
      <c r="BB1021" s="14">
        <v>0.46209685527248701</v>
      </c>
      <c r="BC1021" s="14"/>
      <c r="BD1021" s="14">
        <v>0.42061716778566199</v>
      </c>
      <c r="BE1021" s="14">
        <v>0.44264982378762202</v>
      </c>
      <c r="BF1021" s="14"/>
      <c r="BG1021" s="14">
        <v>0.38410695057855798</v>
      </c>
      <c r="BH1021" s="14">
        <v>0.44338557669656697</v>
      </c>
      <c r="BI1021" s="14"/>
      <c r="BJ1021" s="14">
        <v>0.41222778847052799</v>
      </c>
      <c r="BK1021" s="14">
        <v>0.43978040088388998</v>
      </c>
      <c r="BL1021" s="14"/>
      <c r="BM1021" s="14">
        <v>0.41527320462135098</v>
      </c>
      <c r="BN1021" s="14">
        <v>0.43624286066886703</v>
      </c>
      <c r="BO1021" s="14"/>
      <c r="BP1021" s="14">
        <v>0.42321241108913499</v>
      </c>
      <c r="BQ1021" s="14">
        <v>0.43410258440604899</v>
      </c>
      <c r="BR1021" s="14"/>
      <c r="BS1021" s="14">
        <v>0.395205026936505</v>
      </c>
      <c r="BT1021" s="14">
        <v>0.45251776181621101</v>
      </c>
      <c r="BU1021" s="14"/>
      <c r="BV1021" s="14">
        <v>0.37610459183058798</v>
      </c>
      <c r="BW1021" s="14">
        <v>0.40191761247436603</v>
      </c>
      <c r="BX1021" s="14"/>
      <c r="BY1021" s="14">
        <v>0.50183991303210296</v>
      </c>
      <c r="BZ1021" s="14">
        <v>0.42896352218448203</v>
      </c>
      <c r="CA1021" s="14"/>
      <c r="CB1021" s="14">
        <v>0.429072072982914</v>
      </c>
      <c r="CC1021" s="14">
        <v>0.43684491674623699</v>
      </c>
    </row>
    <row r="1022" spans="2:81" x14ac:dyDescent="0.3">
      <c r="B1022" t="s">
        <v>440</v>
      </c>
      <c r="C1022" s="14">
        <v>0.13754420692070801</v>
      </c>
      <c r="D1022" s="14">
        <v>0.16603190590172601</v>
      </c>
      <c r="E1022" s="14">
        <v>0.109995812293123</v>
      </c>
      <c r="F1022" s="14"/>
      <c r="G1022" s="14">
        <v>0.128092019695417</v>
      </c>
      <c r="H1022" s="14">
        <v>0.16061630101424301</v>
      </c>
      <c r="I1022" s="14">
        <v>0.103097762751531</v>
      </c>
      <c r="J1022" s="14">
        <v>9.5973509876654595E-2</v>
      </c>
      <c r="K1022" s="14">
        <v>0.16232240039677501</v>
      </c>
      <c r="L1022" s="14">
        <v>0.17043315110360399</v>
      </c>
      <c r="M1022" s="14"/>
      <c r="N1022" s="14">
        <v>0.12723621474213301</v>
      </c>
      <c r="O1022" s="14">
        <v>0.139344651705504</v>
      </c>
      <c r="P1022" s="14">
        <v>0.119206393807901</v>
      </c>
      <c r="Q1022" s="14">
        <v>0.16502985500473499</v>
      </c>
      <c r="R1022" s="14"/>
      <c r="S1022" s="14">
        <v>0.128035979185883</v>
      </c>
      <c r="T1022" s="14">
        <v>0.10281249357386001</v>
      </c>
      <c r="U1022" s="14">
        <v>0.17391033762886701</v>
      </c>
      <c r="V1022" s="14">
        <v>0.14740711742636101</v>
      </c>
      <c r="W1022" s="14">
        <v>0.126414181048668</v>
      </c>
      <c r="X1022" s="14">
        <v>0.121421267767893</v>
      </c>
      <c r="Y1022" s="14">
        <v>0.143952822198986</v>
      </c>
      <c r="Z1022" s="14">
        <v>0.14741336641740699</v>
      </c>
      <c r="AA1022" s="14">
        <v>0.104796830366524</v>
      </c>
      <c r="AB1022" s="14">
        <v>0.18965406520030101</v>
      </c>
      <c r="AC1022" s="14">
        <v>0.21578431238675699</v>
      </c>
      <c r="AD1022" s="14">
        <v>8.3251655933737997E-2</v>
      </c>
      <c r="AE1022" s="14"/>
      <c r="AF1022" s="14">
        <v>0.10803887553541699</v>
      </c>
      <c r="AG1022" s="14">
        <v>0.14488235128726601</v>
      </c>
      <c r="AH1022" s="14">
        <v>0.144733448475658</v>
      </c>
      <c r="AI1022" s="14">
        <v>0.189812190239845</v>
      </c>
      <c r="AJ1022" s="14">
        <v>0.12551861903306499</v>
      </c>
      <c r="AK1022" s="14">
        <v>0.113064082075172</v>
      </c>
      <c r="AL1022" s="14"/>
      <c r="AM1022" s="14">
        <v>0.12565128677763299</v>
      </c>
      <c r="AN1022" s="14">
        <v>0.15061788595888601</v>
      </c>
      <c r="AO1022" s="14">
        <v>0.14138827067577101</v>
      </c>
      <c r="AP1022" s="14">
        <v>0.13978824548890501</v>
      </c>
      <c r="AQ1022" s="14">
        <v>0</v>
      </c>
      <c r="AR1022" s="14"/>
      <c r="AS1022" s="14">
        <v>0.135336489606972</v>
      </c>
      <c r="AT1022" s="14">
        <v>0.138130243557847</v>
      </c>
      <c r="AU1022" s="14"/>
      <c r="AV1022" s="14">
        <v>9.9305894626723304E-2</v>
      </c>
      <c r="AW1022" s="14">
        <v>0.13476363970321301</v>
      </c>
      <c r="AX1022" s="14">
        <v>0.17030577138377601</v>
      </c>
      <c r="AY1022" s="14"/>
      <c r="AZ1022" s="14">
        <v>0.102136095335686</v>
      </c>
      <c r="BA1022" s="14">
        <v>6.1586411169403499E-2</v>
      </c>
      <c r="BB1022" s="14">
        <v>0.11362187757700799</v>
      </c>
      <c r="BC1022" s="14"/>
      <c r="BD1022" s="14">
        <v>0.11970751771521999</v>
      </c>
      <c r="BE1022" s="14">
        <v>0.149833229177254</v>
      </c>
      <c r="BF1022" s="14"/>
      <c r="BG1022" s="14">
        <v>0.129382598757213</v>
      </c>
      <c r="BH1022" s="14">
        <v>0.138525130529771</v>
      </c>
      <c r="BI1022" s="14"/>
      <c r="BJ1022" s="14">
        <v>0.11789856769425</v>
      </c>
      <c r="BK1022" s="14">
        <v>0.141146359308473</v>
      </c>
      <c r="BL1022" s="14"/>
      <c r="BM1022" s="14">
        <v>0.104496619744914</v>
      </c>
      <c r="BN1022" s="14">
        <v>0.14059280885245501</v>
      </c>
      <c r="BO1022" s="14"/>
      <c r="BP1022" s="14">
        <v>0.113836586437596</v>
      </c>
      <c r="BQ1022" s="14">
        <v>0.14507888049803799</v>
      </c>
      <c r="BR1022" s="14"/>
      <c r="BS1022" s="14">
        <v>0.12989622510346599</v>
      </c>
      <c r="BT1022" s="14">
        <v>0.13702648969114101</v>
      </c>
      <c r="BU1022" s="14"/>
      <c r="BV1022" s="14">
        <v>9.3239769053132499E-2</v>
      </c>
      <c r="BW1022" s="14">
        <v>0.14277863303753799</v>
      </c>
      <c r="BX1022" s="14"/>
      <c r="BY1022" s="14">
        <v>0.12521761079257601</v>
      </c>
      <c r="BZ1022" s="14">
        <v>0.13826802166455399</v>
      </c>
      <c r="CA1022" s="14"/>
      <c r="CB1022" s="14">
        <v>0.139125191628755</v>
      </c>
      <c r="CC1022" s="14">
        <v>0.13659422606669799</v>
      </c>
    </row>
    <row r="1023" spans="2:81" x14ac:dyDescent="0.3">
      <c r="B1023" t="s">
        <v>441</v>
      </c>
      <c r="C1023" s="14">
        <v>7.5740192709847207E-2</v>
      </c>
      <c r="D1023" s="14">
        <v>8.8818367171624196E-2</v>
      </c>
      <c r="E1023" s="14">
        <v>6.3117756648653198E-2</v>
      </c>
      <c r="F1023" s="14"/>
      <c r="G1023" s="14">
        <v>6.8478335148377506E-2</v>
      </c>
      <c r="H1023" s="14">
        <v>6.7621891622394306E-2</v>
      </c>
      <c r="I1023" s="14">
        <v>5.6763443442657699E-2</v>
      </c>
      <c r="J1023" s="14">
        <v>0.12069991950716601</v>
      </c>
      <c r="K1023" s="14">
        <v>8.7440293113197107E-2</v>
      </c>
      <c r="L1023" s="14">
        <v>5.8141222893753501E-2</v>
      </c>
      <c r="M1023" s="14"/>
      <c r="N1023" s="14">
        <v>5.8395217833395401E-2</v>
      </c>
      <c r="O1023" s="14">
        <v>7.1546484652735096E-2</v>
      </c>
      <c r="P1023" s="14">
        <v>6.8422928358146506E-2</v>
      </c>
      <c r="Q1023" s="14">
        <v>0.101986663509767</v>
      </c>
      <c r="R1023" s="14"/>
      <c r="S1023" s="14">
        <v>6.5905458024809793E-2</v>
      </c>
      <c r="T1023" s="14">
        <v>8.6768872664414604E-2</v>
      </c>
      <c r="U1023" s="14">
        <v>3.7004360278555699E-2</v>
      </c>
      <c r="V1023" s="14">
        <v>0.11659827790303701</v>
      </c>
      <c r="W1023" s="14">
        <v>0.116416294839902</v>
      </c>
      <c r="X1023" s="14">
        <v>6.2888940933335497E-2</v>
      </c>
      <c r="Y1023" s="14">
        <v>5.9787704906026397E-2</v>
      </c>
      <c r="Z1023" s="14">
        <v>0.11543411232291299</v>
      </c>
      <c r="AA1023" s="14">
        <v>6.7225297786946803E-2</v>
      </c>
      <c r="AB1023" s="14">
        <v>6.7650271923008903E-2</v>
      </c>
      <c r="AC1023" s="14">
        <v>5.3335649811963502E-2</v>
      </c>
      <c r="AD1023" s="14">
        <v>8.0698246747683805E-2</v>
      </c>
      <c r="AE1023" s="14"/>
      <c r="AF1023" s="14">
        <v>3.95912299127349E-2</v>
      </c>
      <c r="AG1023" s="14">
        <v>9.5498401153427503E-2</v>
      </c>
      <c r="AH1023" s="14">
        <v>3.2397664111603101E-2</v>
      </c>
      <c r="AI1023" s="14">
        <v>0.168633767310262</v>
      </c>
      <c r="AJ1023" s="14">
        <v>2.6678454279154301E-2</v>
      </c>
      <c r="AK1023" s="14">
        <v>7.4258283695942506E-2</v>
      </c>
      <c r="AL1023" s="14"/>
      <c r="AM1023" s="14">
        <v>0.12002036500246201</v>
      </c>
      <c r="AN1023" s="14">
        <v>6.5226283038501004E-2</v>
      </c>
      <c r="AO1023" s="14">
        <v>4.92879150967983E-2</v>
      </c>
      <c r="AP1023" s="14">
        <v>7.6976963685206304E-2</v>
      </c>
      <c r="AQ1023" s="14">
        <v>5.1154878399041197E-2</v>
      </c>
      <c r="AR1023" s="14"/>
      <c r="AS1023" s="14">
        <v>6.5341881824738005E-2</v>
      </c>
      <c r="AT1023" s="14">
        <v>8.3222158274849897E-2</v>
      </c>
      <c r="AU1023" s="14"/>
      <c r="AV1023" s="14">
        <v>8.9131615138885498E-2</v>
      </c>
      <c r="AW1023" s="14">
        <v>5.7367566263513303E-2</v>
      </c>
      <c r="AX1023" s="14">
        <v>4.0035640410867601E-2</v>
      </c>
      <c r="AY1023" s="14"/>
      <c r="AZ1023" s="14">
        <v>4.5075657765855398E-2</v>
      </c>
      <c r="BA1023" s="14">
        <v>5.8376743143809202E-2</v>
      </c>
      <c r="BB1023" s="14">
        <v>0.11661496369178601</v>
      </c>
      <c r="BC1023" s="14"/>
      <c r="BD1023" s="14">
        <v>5.6602979259806799E-2</v>
      </c>
      <c r="BE1023" s="14">
        <v>8.8698962524324104E-2</v>
      </c>
      <c r="BF1023" s="14"/>
      <c r="BG1023" s="14">
        <v>4.0744083780734998E-2</v>
      </c>
      <c r="BH1023" s="14">
        <v>8.2880649018481203E-2</v>
      </c>
      <c r="BI1023" s="14"/>
      <c r="BJ1023" s="14">
        <v>4.6215915918257099E-2</v>
      </c>
      <c r="BK1023" s="14">
        <v>7.7721363705330102E-2</v>
      </c>
      <c r="BL1023" s="14"/>
      <c r="BM1023" s="14">
        <v>3.1089632541643299E-2</v>
      </c>
      <c r="BN1023" s="14">
        <v>8.1307861927724601E-2</v>
      </c>
      <c r="BO1023" s="14"/>
      <c r="BP1023" s="14">
        <v>7.5036061295692499E-2</v>
      </c>
      <c r="BQ1023" s="14">
        <v>7.6224653143734306E-2</v>
      </c>
      <c r="BR1023" s="14"/>
      <c r="BS1023" s="14">
        <v>5.8679981481394798E-2</v>
      </c>
      <c r="BT1023" s="14">
        <v>7.3030266294094495E-2</v>
      </c>
      <c r="BU1023" s="14"/>
      <c r="BV1023" s="14">
        <v>3.9803067953140897E-2</v>
      </c>
      <c r="BW1023" s="14">
        <v>6.5314013431271606E-2</v>
      </c>
      <c r="BX1023" s="14"/>
      <c r="BY1023" s="14">
        <v>0.119702231525005</v>
      </c>
      <c r="BZ1023" s="14">
        <v>6.9417256197906202E-2</v>
      </c>
      <c r="CA1023" s="14"/>
      <c r="CB1023" s="14">
        <v>8.2262201691033598E-2</v>
      </c>
      <c r="CC1023" s="14">
        <v>7.2561666963616697E-2</v>
      </c>
    </row>
    <row r="1024" spans="2:81" x14ac:dyDescent="0.3">
      <c r="B1024" t="s">
        <v>106</v>
      </c>
      <c r="C1024" s="14">
        <v>6.62995983669145E-2</v>
      </c>
      <c r="D1024" s="14">
        <v>5.1089777167862803E-2</v>
      </c>
      <c r="E1024" s="14">
        <v>8.1279942270271993E-2</v>
      </c>
      <c r="F1024" s="14"/>
      <c r="G1024" s="14">
        <v>3.2965551771654E-2</v>
      </c>
      <c r="H1024" s="14">
        <v>6.7688376837730199E-2</v>
      </c>
      <c r="I1024" s="14">
        <v>8.6421432997390094E-2</v>
      </c>
      <c r="J1024" s="14">
        <v>8.5727656012096906E-2</v>
      </c>
      <c r="K1024" s="14">
        <v>5.73489712803507E-2</v>
      </c>
      <c r="L1024" s="14">
        <v>6.1252253411069602E-2</v>
      </c>
      <c r="M1024" s="14"/>
      <c r="N1024" s="14">
        <v>4.5630233055398997E-2</v>
      </c>
      <c r="O1024" s="14">
        <v>7.21546618752687E-2</v>
      </c>
      <c r="P1024" s="14">
        <v>5.6837229709553398E-2</v>
      </c>
      <c r="Q1024" s="14">
        <v>9.1813916979949006E-2</v>
      </c>
      <c r="R1024" s="14"/>
      <c r="S1024" s="14">
        <v>4.5196761550513803E-2</v>
      </c>
      <c r="T1024" s="14">
        <v>7.26502490403724E-2</v>
      </c>
      <c r="U1024" s="14">
        <v>3.8525505329833801E-2</v>
      </c>
      <c r="V1024" s="14">
        <v>4.6239275823936103E-2</v>
      </c>
      <c r="W1024" s="14">
        <v>5.7198688984308702E-2</v>
      </c>
      <c r="X1024" s="14">
        <v>6.3157433777711103E-2</v>
      </c>
      <c r="Y1024" s="14">
        <v>0.121991007563411</v>
      </c>
      <c r="Z1024" s="14">
        <v>7.1157256401404703E-2</v>
      </c>
      <c r="AA1024" s="14">
        <v>8.3497485818077505E-2</v>
      </c>
      <c r="AB1024" s="14">
        <v>4.4916358009698197E-2</v>
      </c>
      <c r="AC1024" s="14">
        <v>5.6175208948702399E-2</v>
      </c>
      <c r="AD1024" s="14">
        <v>0.165711468836966</v>
      </c>
      <c r="AE1024" s="14"/>
      <c r="AF1024" s="14">
        <v>3.95519401594049E-2</v>
      </c>
      <c r="AG1024" s="14">
        <v>5.7632232932921398E-2</v>
      </c>
      <c r="AH1024" s="14">
        <v>3.3016880983872197E-2</v>
      </c>
      <c r="AI1024" s="14">
        <v>2.99474511552732E-2</v>
      </c>
      <c r="AJ1024" s="14">
        <v>5.2771569859035999E-2</v>
      </c>
      <c r="AK1024" s="14">
        <v>0.168841547258612</v>
      </c>
      <c r="AL1024" s="14"/>
      <c r="AM1024" s="14">
        <v>6.9479408930079603E-2</v>
      </c>
      <c r="AN1024" s="14">
        <v>5.7461153773289503E-2</v>
      </c>
      <c r="AO1024" s="14">
        <v>9.7020305310612703E-2</v>
      </c>
      <c r="AP1024" s="14">
        <v>4.3637404766162097E-2</v>
      </c>
      <c r="AQ1024" s="14">
        <v>4.6880124413188201E-2</v>
      </c>
      <c r="AR1024" s="14"/>
      <c r="AS1024" s="14">
        <v>3.0706151835463699E-2</v>
      </c>
      <c r="AT1024" s="14">
        <v>8.7534640301785899E-2</v>
      </c>
      <c r="AU1024" s="14"/>
      <c r="AV1024" s="14">
        <v>2.64061069677483E-2</v>
      </c>
      <c r="AW1024" s="14">
        <v>3.4078692676343503E-2</v>
      </c>
      <c r="AX1024" s="14">
        <v>3.5534358636871599E-2</v>
      </c>
      <c r="AY1024" s="14"/>
      <c r="AZ1024" s="14">
        <v>0</v>
      </c>
      <c r="BA1024" s="14">
        <v>4.0055658796818501E-2</v>
      </c>
      <c r="BB1024" s="14">
        <v>3.3298027154554398E-2</v>
      </c>
      <c r="BC1024" s="14"/>
      <c r="BD1024" s="14">
        <v>5.0751585158269101E-2</v>
      </c>
      <c r="BE1024" s="14">
        <v>7.5301780169940893E-2</v>
      </c>
      <c r="BF1024" s="14"/>
      <c r="BG1024" s="14">
        <v>5.20463992632762E-2</v>
      </c>
      <c r="BH1024" s="14">
        <v>6.8265485688406694E-2</v>
      </c>
      <c r="BI1024" s="14"/>
      <c r="BJ1024" s="14">
        <v>4.6948083233066602E-2</v>
      </c>
      <c r="BK1024" s="14">
        <v>6.7939793834714102E-2</v>
      </c>
      <c r="BL1024" s="14"/>
      <c r="BM1024" s="14">
        <v>8.2237583737927902E-2</v>
      </c>
      <c r="BN1024" s="14">
        <v>6.4372694065752398E-2</v>
      </c>
      <c r="BO1024" s="14"/>
      <c r="BP1024" s="14">
        <v>5.4025188169584799E-2</v>
      </c>
      <c r="BQ1024" s="14">
        <v>6.9557449828526699E-2</v>
      </c>
      <c r="BR1024" s="14"/>
      <c r="BS1024" s="14">
        <v>1.55984376210535E-2</v>
      </c>
      <c r="BT1024" s="14">
        <v>4.9952751036248501E-2</v>
      </c>
      <c r="BU1024" s="14"/>
      <c r="BV1024" s="14">
        <v>1.8603743572389201E-2</v>
      </c>
      <c r="BW1024" s="14">
        <v>1.45422641279411E-2</v>
      </c>
      <c r="BX1024" s="14"/>
      <c r="BY1024" s="14">
        <v>5.9230861903090203E-2</v>
      </c>
      <c r="BZ1024" s="14">
        <v>6.4732581153202101E-2</v>
      </c>
      <c r="CA1024" s="14"/>
      <c r="CB1024" s="14">
        <v>4.3106189764324503E-2</v>
      </c>
      <c r="CC1024" s="14">
        <v>7.6638829162522501E-2</v>
      </c>
    </row>
    <row r="1025" spans="2:81" x14ac:dyDescent="0.3">
      <c r="C1025" s="14"/>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c r="AD1025" s="14"/>
      <c r="AE1025" s="14"/>
      <c r="AF1025" s="14"/>
      <c r="AG1025" s="14"/>
      <c r="AH1025" s="14"/>
      <c r="AI1025" s="14"/>
      <c r="AJ1025" s="14"/>
      <c r="AK1025" s="14"/>
      <c r="AL1025" s="14"/>
      <c r="AM1025" s="14"/>
      <c r="AN1025" s="14"/>
      <c r="AO1025" s="14"/>
      <c r="AP1025" s="14"/>
      <c r="AQ1025" s="14"/>
      <c r="AR1025" s="14"/>
      <c r="AS1025" s="14"/>
      <c r="AT1025" s="14"/>
      <c r="AU1025" s="14"/>
      <c r="AV1025" s="14"/>
      <c r="AW1025" s="14"/>
      <c r="AX1025" s="14"/>
      <c r="AY1025" s="14"/>
      <c r="AZ1025" s="14"/>
      <c r="BA1025" s="14"/>
      <c r="BB1025" s="14"/>
      <c r="BC1025" s="14"/>
      <c r="BD1025" s="14"/>
      <c r="BE1025" s="14"/>
      <c r="BF1025" s="14"/>
      <c r="BG1025" s="14"/>
      <c r="BH1025" s="14"/>
      <c r="BI1025" s="14"/>
      <c r="BJ1025" s="14"/>
      <c r="BK1025" s="14"/>
      <c r="BL1025" s="14"/>
      <c r="BM1025" s="14"/>
      <c r="BN1025" s="14"/>
      <c r="BO1025" s="14"/>
      <c r="BP1025" s="14"/>
      <c r="BQ1025" s="14"/>
      <c r="BR1025" s="14"/>
      <c r="BS1025" s="14"/>
      <c r="BT1025" s="14"/>
      <c r="BU1025" s="14"/>
      <c r="BV1025" s="14"/>
      <c r="BW1025" s="14"/>
      <c r="BX1025" s="14"/>
      <c r="BY1025" s="14"/>
      <c r="BZ1025" s="14"/>
      <c r="CA1025" s="14"/>
      <c r="CB1025" s="14"/>
      <c r="CC1025" s="14"/>
    </row>
    <row r="1026" spans="2:81" x14ac:dyDescent="0.3">
      <c r="B1026" s="6" t="s">
        <v>462</v>
      </c>
      <c r="C1026" s="14"/>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c r="AD1026" s="14"/>
      <c r="AE1026" s="14"/>
      <c r="AF1026" s="14"/>
      <c r="AG1026" s="14"/>
      <c r="AH1026" s="14"/>
      <c r="AI1026" s="14"/>
      <c r="AJ1026" s="14"/>
      <c r="AK1026" s="14"/>
      <c r="AL1026" s="14"/>
      <c r="AM1026" s="14"/>
      <c r="AN1026" s="14"/>
      <c r="AO1026" s="14"/>
      <c r="AP1026" s="14"/>
      <c r="AQ1026" s="14"/>
      <c r="AR1026" s="14"/>
      <c r="AS1026" s="14"/>
      <c r="AT1026" s="14"/>
      <c r="AU1026" s="14"/>
      <c r="AV1026" s="14"/>
      <c r="AW1026" s="14"/>
      <c r="AX1026" s="14"/>
      <c r="AY1026" s="14"/>
      <c r="AZ1026" s="14"/>
      <c r="BA1026" s="14"/>
      <c r="BB1026" s="14"/>
      <c r="BC1026" s="14"/>
      <c r="BD1026" s="14"/>
      <c r="BE1026" s="14"/>
      <c r="BF1026" s="14"/>
      <c r="BG1026" s="14"/>
      <c r="BH1026" s="14"/>
      <c r="BI1026" s="14"/>
      <c r="BJ1026" s="14"/>
      <c r="BK1026" s="14"/>
      <c r="BL1026" s="14"/>
      <c r="BM1026" s="14"/>
      <c r="BN1026" s="14"/>
      <c r="BO1026" s="14"/>
      <c r="BP1026" s="14"/>
      <c r="BQ1026" s="14"/>
      <c r="BR1026" s="14"/>
      <c r="BS1026" s="14"/>
      <c r="BT1026" s="14"/>
      <c r="BU1026" s="14"/>
      <c r="BV1026" s="14"/>
      <c r="BW1026" s="14"/>
      <c r="BX1026" s="14"/>
      <c r="BY1026" s="14"/>
      <c r="BZ1026" s="14"/>
      <c r="CA1026" s="14"/>
      <c r="CB1026" s="14"/>
      <c r="CC1026" s="14"/>
    </row>
    <row r="1027" spans="2:81" x14ac:dyDescent="0.3">
      <c r="B1027" s="24" t="s">
        <v>97</v>
      </c>
      <c r="C1027" s="14"/>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c r="AD1027" s="14"/>
      <c r="AE1027" s="14"/>
      <c r="AF1027" s="14"/>
      <c r="AG1027" s="14"/>
      <c r="AH1027" s="14"/>
      <c r="AI1027" s="14"/>
      <c r="AJ1027" s="14"/>
      <c r="AK1027" s="14"/>
      <c r="AL1027" s="14"/>
      <c r="AM1027" s="14"/>
      <c r="AN1027" s="14"/>
      <c r="AO1027" s="14"/>
      <c r="AP1027" s="14"/>
      <c r="AQ1027" s="14"/>
      <c r="AR1027" s="14"/>
      <c r="AS1027" s="14"/>
      <c r="AT1027" s="14"/>
      <c r="AU1027" s="14"/>
      <c r="AV1027" s="14"/>
      <c r="AW1027" s="14"/>
      <c r="AX1027" s="14"/>
      <c r="AY1027" s="14"/>
      <c r="AZ1027" s="14"/>
      <c r="BA1027" s="14"/>
      <c r="BB1027" s="14"/>
      <c r="BC1027" s="14"/>
      <c r="BD1027" s="14"/>
      <c r="BE1027" s="14"/>
      <c r="BF1027" s="14"/>
      <c r="BG1027" s="14"/>
      <c r="BH1027" s="14"/>
      <c r="BI1027" s="14"/>
      <c r="BJ1027" s="14"/>
      <c r="BK1027" s="14"/>
      <c r="BL1027" s="14"/>
      <c r="BM1027" s="14"/>
      <c r="BN1027" s="14"/>
      <c r="BO1027" s="14"/>
      <c r="BP1027" s="14"/>
      <c r="BQ1027" s="14"/>
      <c r="BR1027" s="14"/>
      <c r="BS1027" s="14"/>
      <c r="BT1027" s="14"/>
      <c r="BU1027" s="14"/>
      <c r="BV1027" s="14"/>
      <c r="BW1027" s="14"/>
      <c r="BX1027" s="14"/>
      <c r="BY1027" s="14"/>
      <c r="BZ1027" s="14"/>
      <c r="CA1027" s="14"/>
      <c r="CB1027" s="14"/>
      <c r="CC1027" s="14"/>
    </row>
    <row r="1028" spans="2:81" x14ac:dyDescent="0.3">
      <c r="B1028" t="s">
        <v>102</v>
      </c>
      <c r="C1028" s="14">
        <v>0.30015124643039798</v>
      </c>
      <c r="D1028" s="14">
        <v>0.25008706806660602</v>
      </c>
      <c r="E1028" s="14">
        <v>0.34767284876009102</v>
      </c>
      <c r="F1028" s="14"/>
      <c r="G1028" s="14">
        <v>0.37651478631259699</v>
      </c>
      <c r="H1028" s="14">
        <v>0.35147374169701801</v>
      </c>
      <c r="I1028" s="14">
        <v>0.26121940325051102</v>
      </c>
      <c r="J1028" s="14">
        <v>0.25378304542851199</v>
      </c>
      <c r="K1028" s="14">
        <v>0.24212837941718601</v>
      </c>
      <c r="L1028" s="14">
        <v>0.31605401216359902</v>
      </c>
      <c r="M1028" s="14"/>
      <c r="N1028" s="14">
        <v>0.26972502748669003</v>
      </c>
      <c r="O1028" s="14">
        <v>0.29468993752716099</v>
      </c>
      <c r="P1028" s="14">
        <v>0.31139923351264398</v>
      </c>
      <c r="Q1028" s="14">
        <v>0.32580624580545903</v>
      </c>
      <c r="R1028" s="14"/>
      <c r="S1028" s="14">
        <v>0.32733575972502399</v>
      </c>
      <c r="T1028" s="14">
        <v>0.317146498579503</v>
      </c>
      <c r="U1028" s="14">
        <v>0.38202522609446898</v>
      </c>
      <c r="V1028" s="14">
        <v>0.22901988055572101</v>
      </c>
      <c r="W1028" s="14">
        <v>0.23112608573215199</v>
      </c>
      <c r="X1028" s="14">
        <v>0.28491558913228299</v>
      </c>
      <c r="Y1028" s="14">
        <v>0.27576718260261501</v>
      </c>
      <c r="Z1028" s="14">
        <v>0.26119769256724501</v>
      </c>
      <c r="AA1028" s="14">
        <v>0.34768948163480101</v>
      </c>
      <c r="AB1028" s="14">
        <v>0.283554885270563</v>
      </c>
      <c r="AC1028" s="14">
        <v>0.31363899243397603</v>
      </c>
      <c r="AD1028" s="14">
        <v>0.27232111227232703</v>
      </c>
      <c r="AE1028" s="14"/>
      <c r="AF1028" s="14">
        <v>0.36444176723967697</v>
      </c>
      <c r="AG1028" s="14">
        <v>0.25306912708041601</v>
      </c>
      <c r="AH1028" s="14">
        <v>0.30399527046402602</v>
      </c>
      <c r="AI1028" s="14">
        <v>0.20829718388804699</v>
      </c>
      <c r="AJ1028" s="14">
        <v>0.44982461881539998</v>
      </c>
      <c r="AK1028" s="14">
        <v>0.234918101357635</v>
      </c>
      <c r="AL1028" s="14"/>
      <c r="AM1028" s="14">
        <v>0.27174843985066999</v>
      </c>
      <c r="AN1028" s="14">
        <v>0.26093912256830798</v>
      </c>
      <c r="AO1028" s="14">
        <v>0.32395982110069899</v>
      </c>
      <c r="AP1028" s="14">
        <v>0.29923137680388301</v>
      </c>
      <c r="AQ1028" s="14">
        <v>0.49787292968830299</v>
      </c>
      <c r="AR1028" s="14"/>
      <c r="AS1028" s="14">
        <v>0.36094010936003201</v>
      </c>
      <c r="AT1028" s="14">
        <v>0.26296616008339402</v>
      </c>
      <c r="AU1028" s="14"/>
      <c r="AV1028" s="14">
        <v>0.39672044257320399</v>
      </c>
      <c r="AW1028" s="14">
        <v>0.29769056941934402</v>
      </c>
      <c r="AX1028" s="14">
        <v>0.32550985413421801</v>
      </c>
      <c r="AY1028" s="14"/>
      <c r="AZ1028" s="14">
        <v>0.48279956096944299</v>
      </c>
      <c r="BA1028" s="14">
        <v>0.40604845101144799</v>
      </c>
      <c r="BB1028" s="14">
        <v>0.29044557372695401</v>
      </c>
      <c r="BC1028" s="14"/>
      <c r="BD1028" s="14">
        <v>0.36157446768666801</v>
      </c>
      <c r="BE1028" s="14">
        <v>0.26026978118730798</v>
      </c>
      <c r="BF1028" s="14"/>
      <c r="BG1028" s="14">
        <v>0.371363292606819</v>
      </c>
      <c r="BH1028" s="14">
        <v>0.28773959226948298</v>
      </c>
      <c r="BI1028" s="14"/>
      <c r="BJ1028" s="14">
        <v>0.40652513615535502</v>
      </c>
      <c r="BK1028" s="14">
        <v>0.28425377152227099</v>
      </c>
      <c r="BL1028" s="14"/>
      <c r="BM1028" s="14">
        <v>0.37660640945819801</v>
      </c>
      <c r="BN1028" s="14">
        <v>0.29202855357136798</v>
      </c>
      <c r="BO1028" s="14"/>
      <c r="BP1028" s="14">
        <v>0.35003389304124599</v>
      </c>
      <c r="BQ1028" s="14">
        <v>0.286951277930096</v>
      </c>
      <c r="BR1028" s="14"/>
      <c r="BS1028" s="14">
        <v>0.414592903986296</v>
      </c>
      <c r="BT1028" s="14">
        <v>0.301791255968484</v>
      </c>
      <c r="BU1028" s="14"/>
      <c r="BV1028" s="14">
        <v>0.35394282104154801</v>
      </c>
      <c r="BW1028" s="14">
        <v>0.43590754249517599</v>
      </c>
      <c r="BX1028" s="14"/>
      <c r="BY1028" s="14">
        <v>0.28471564728909499</v>
      </c>
      <c r="BZ1028" s="14">
        <v>0.30411258971010402</v>
      </c>
      <c r="CA1028" s="14"/>
      <c r="CB1028" s="14">
        <v>0.30780247243196301</v>
      </c>
      <c r="CC1028" s="14">
        <v>0.296291418326185</v>
      </c>
    </row>
    <row r="1029" spans="2:81" x14ac:dyDescent="0.3">
      <c r="B1029" t="s">
        <v>103</v>
      </c>
      <c r="C1029" s="14">
        <v>0.433428824301889</v>
      </c>
      <c r="D1029" s="14">
        <v>0.44003836937299401</v>
      </c>
      <c r="E1029" s="14">
        <v>0.42781884881783699</v>
      </c>
      <c r="F1029" s="14"/>
      <c r="G1029" s="14">
        <v>0.44279422620951697</v>
      </c>
      <c r="H1029" s="14">
        <v>0.38382460452914202</v>
      </c>
      <c r="I1029" s="14">
        <v>0.49694419385044802</v>
      </c>
      <c r="J1029" s="14">
        <v>0.44061614911366098</v>
      </c>
      <c r="K1029" s="14">
        <v>0.425306882152582</v>
      </c>
      <c r="L1029" s="14">
        <v>0.41522083141965699</v>
      </c>
      <c r="M1029" s="14"/>
      <c r="N1029" s="14">
        <v>0.50118429701330802</v>
      </c>
      <c r="O1029" s="14">
        <v>0.38999006903793298</v>
      </c>
      <c r="P1029" s="14">
        <v>0.44566297850855002</v>
      </c>
      <c r="Q1029" s="14">
        <v>0.39782329945094902</v>
      </c>
      <c r="R1029" s="14"/>
      <c r="S1029" s="14">
        <v>0.50306160672766798</v>
      </c>
      <c r="T1029" s="14">
        <v>0.382969177492679</v>
      </c>
      <c r="U1029" s="14">
        <v>0.41857626992097202</v>
      </c>
      <c r="V1029" s="14">
        <v>0.43479369534572498</v>
      </c>
      <c r="W1029" s="14">
        <v>0.55853841295036399</v>
      </c>
      <c r="X1029" s="14">
        <v>0.39924692708340498</v>
      </c>
      <c r="Y1029" s="14">
        <v>0.31498340659761198</v>
      </c>
      <c r="Z1029" s="14">
        <v>0.413014525562309</v>
      </c>
      <c r="AA1029" s="14">
        <v>0.453543684330318</v>
      </c>
      <c r="AB1029" s="14">
        <v>0.45068626969234099</v>
      </c>
      <c r="AC1029" s="14">
        <v>0.44977621315867999</v>
      </c>
      <c r="AD1029" s="14">
        <v>0.36342489309929199</v>
      </c>
      <c r="AE1029" s="14"/>
      <c r="AF1029" s="14">
        <v>0.465699914204391</v>
      </c>
      <c r="AG1029" s="14">
        <v>0.48431939466999502</v>
      </c>
      <c r="AH1029" s="14">
        <v>0.50882645552075401</v>
      </c>
      <c r="AI1029" s="14">
        <v>0.39459620861810801</v>
      </c>
      <c r="AJ1029" s="14">
        <v>0.35986575770200702</v>
      </c>
      <c r="AK1029" s="14">
        <v>0.39349372237918101</v>
      </c>
      <c r="AL1029" s="14"/>
      <c r="AM1029" s="14">
        <v>0.46043736023311599</v>
      </c>
      <c r="AN1029" s="14">
        <v>0.45728086617171398</v>
      </c>
      <c r="AO1029" s="14">
        <v>0.40667998432099001</v>
      </c>
      <c r="AP1029" s="14">
        <v>0.49682529075585802</v>
      </c>
      <c r="AQ1029" s="14">
        <v>0.35595829797957701</v>
      </c>
      <c r="AR1029" s="14"/>
      <c r="AS1029" s="14">
        <v>0.42601316984753101</v>
      </c>
      <c r="AT1029" s="14">
        <v>0.436883006648359</v>
      </c>
      <c r="AU1029" s="14"/>
      <c r="AV1029" s="14">
        <v>0.40386519699893703</v>
      </c>
      <c r="AW1029" s="14">
        <v>0.46905604782004001</v>
      </c>
      <c r="AX1029" s="14">
        <v>0.44455290484688498</v>
      </c>
      <c r="AY1029" s="14"/>
      <c r="AZ1029" s="14">
        <v>0.435251343392909</v>
      </c>
      <c r="BA1029" s="14">
        <v>0.40333859872350297</v>
      </c>
      <c r="BB1029" s="14">
        <v>0.43589525397517598</v>
      </c>
      <c r="BC1029" s="14"/>
      <c r="BD1029" s="14">
        <v>0.423466926739689</v>
      </c>
      <c r="BE1029" s="14">
        <v>0.44141567241283403</v>
      </c>
      <c r="BF1029" s="14"/>
      <c r="BG1029" s="14">
        <v>0.44315534169088699</v>
      </c>
      <c r="BH1029" s="14">
        <v>0.43240781230638797</v>
      </c>
      <c r="BI1029" s="14"/>
      <c r="BJ1029" s="14">
        <v>0.44078090489681998</v>
      </c>
      <c r="BK1029" s="14">
        <v>0.44069998863877802</v>
      </c>
      <c r="BL1029" s="14"/>
      <c r="BM1029" s="14">
        <v>0.38461165845032402</v>
      </c>
      <c r="BN1029" s="14">
        <v>0.43832965152973202</v>
      </c>
      <c r="BO1029" s="14"/>
      <c r="BP1029" s="14">
        <v>0.41104612827882198</v>
      </c>
      <c r="BQ1029" s="14">
        <v>0.43677411362374702</v>
      </c>
      <c r="BR1029" s="14"/>
      <c r="BS1029" s="14">
        <v>0.42857735998306501</v>
      </c>
      <c r="BT1029" s="14">
        <v>0.43250805292415401</v>
      </c>
      <c r="BU1029" s="14"/>
      <c r="BV1029" s="14">
        <v>0.48123778853764898</v>
      </c>
      <c r="BW1029" s="14">
        <v>0.41007057575679701</v>
      </c>
      <c r="BX1029" s="14"/>
      <c r="BY1029" s="14">
        <v>0.43749459227332499</v>
      </c>
      <c r="BZ1029" s="14">
        <v>0.435372077075316</v>
      </c>
      <c r="CA1029" s="14"/>
      <c r="CB1029" s="14">
        <v>0.41816189357862599</v>
      </c>
      <c r="CC1029" s="14">
        <v>0.44436471407098699</v>
      </c>
    </row>
    <row r="1030" spans="2:81" x14ac:dyDescent="0.3">
      <c r="B1030" t="s">
        <v>440</v>
      </c>
      <c r="C1030" s="14">
        <v>0.123925079096648</v>
      </c>
      <c r="D1030" s="14">
        <v>0.16567837703666699</v>
      </c>
      <c r="E1030" s="14">
        <v>8.3397285113208902E-2</v>
      </c>
      <c r="F1030" s="14"/>
      <c r="G1030" s="14">
        <v>0.10938692457325</v>
      </c>
      <c r="H1030" s="14">
        <v>0.106265414971023</v>
      </c>
      <c r="I1030" s="14">
        <v>0.107768480610977</v>
      </c>
      <c r="J1030" s="14">
        <v>0.12632495671025901</v>
      </c>
      <c r="K1030" s="14">
        <v>0.149523061706198</v>
      </c>
      <c r="L1030" s="14">
        <v>0.14196366359777501</v>
      </c>
      <c r="M1030" s="14"/>
      <c r="N1030" s="14">
        <v>0.122018992383905</v>
      </c>
      <c r="O1030" s="14">
        <v>0.14311965742389299</v>
      </c>
      <c r="P1030" s="14">
        <v>0.10936241664514799</v>
      </c>
      <c r="Q1030" s="14">
        <v>0.120833068278833</v>
      </c>
      <c r="R1030" s="14"/>
      <c r="S1030" s="14">
        <v>8.90597134543894E-2</v>
      </c>
      <c r="T1030" s="14">
        <v>0.1138107109827</v>
      </c>
      <c r="U1030" s="14">
        <v>0.123431366609577</v>
      </c>
      <c r="V1030" s="14">
        <v>0.24562649788414401</v>
      </c>
      <c r="W1030" s="14">
        <v>0.11285607298330499</v>
      </c>
      <c r="X1030" s="14">
        <v>0.112113592186474</v>
      </c>
      <c r="Y1030" s="14">
        <v>0.133584283763926</v>
      </c>
      <c r="Z1030" s="14">
        <v>0.18642629772806399</v>
      </c>
      <c r="AA1030" s="14">
        <v>7.7339049079747604E-2</v>
      </c>
      <c r="AB1030" s="14">
        <v>0.11153026806100599</v>
      </c>
      <c r="AC1030" s="14">
        <v>0.127473945691602</v>
      </c>
      <c r="AD1030" s="14">
        <v>0.12059918612263699</v>
      </c>
      <c r="AE1030" s="14"/>
      <c r="AF1030" s="14">
        <v>7.9550862613267104E-2</v>
      </c>
      <c r="AG1030" s="14">
        <v>0.12568884615699699</v>
      </c>
      <c r="AH1030" s="14">
        <v>0.11309743925973199</v>
      </c>
      <c r="AI1030" s="14">
        <v>0.193538500000179</v>
      </c>
      <c r="AJ1030" s="14">
        <v>0.1099583213267</v>
      </c>
      <c r="AK1030" s="14">
        <v>0.108465522057517</v>
      </c>
      <c r="AL1030" s="14"/>
      <c r="AM1030" s="14">
        <v>0.106875372893215</v>
      </c>
      <c r="AN1030" s="14">
        <v>0.14512695591802799</v>
      </c>
      <c r="AO1030" s="14">
        <v>0.12757328353455</v>
      </c>
      <c r="AP1030" s="14">
        <v>0.10783810430002901</v>
      </c>
      <c r="AQ1030" s="14">
        <v>0</v>
      </c>
      <c r="AR1030" s="14"/>
      <c r="AS1030" s="14">
        <v>0.12315064449415999</v>
      </c>
      <c r="AT1030" s="14">
        <v>0.124880881636172</v>
      </c>
      <c r="AU1030" s="14"/>
      <c r="AV1030" s="14">
        <v>0.119069817948681</v>
      </c>
      <c r="AW1030" s="14">
        <v>0.18279014730898199</v>
      </c>
      <c r="AX1030" s="14">
        <v>0.130564796610426</v>
      </c>
      <c r="AY1030" s="14"/>
      <c r="AZ1030" s="14">
        <v>8.1949095637648295E-2</v>
      </c>
      <c r="BA1030" s="14">
        <v>0.11423073293959</v>
      </c>
      <c r="BB1030" s="14">
        <v>0.17142908663710801</v>
      </c>
      <c r="BC1030" s="14"/>
      <c r="BD1030" s="14">
        <v>0.11327089228963599</v>
      </c>
      <c r="BE1030" s="14">
        <v>0.13139711242407101</v>
      </c>
      <c r="BF1030" s="14"/>
      <c r="BG1030" s="14">
        <v>0.103991565916892</v>
      </c>
      <c r="BH1030" s="14">
        <v>0.12836890221973299</v>
      </c>
      <c r="BI1030" s="14"/>
      <c r="BJ1030" s="14">
        <v>8.5835528528786897E-2</v>
      </c>
      <c r="BK1030" s="14">
        <v>0.125785655005478</v>
      </c>
      <c r="BL1030" s="14"/>
      <c r="BM1030" s="14">
        <v>0.13451272502939199</v>
      </c>
      <c r="BN1030" s="14">
        <v>0.12445056455634999</v>
      </c>
      <c r="BO1030" s="14"/>
      <c r="BP1030" s="14">
        <v>0.103893602200717</v>
      </c>
      <c r="BQ1030" s="14">
        <v>0.13146891986465001</v>
      </c>
      <c r="BR1030" s="14"/>
      <c r="BS1030" s="14">
        <v>8.2342230102137398E-2</v>
      </c>
      <c r="BT1030" s="14">
        <v>0.171932628047094</v>
      </c>
      <c r="BU1030" s="14"/>
      <c r="BV1030" s="14">
        <v>5.5862683085934402E-2</v>
      </c>
      <c r="BW1030" s="14">
        <v>9.1648103154997995E-2</v>
      </c>
      <c r="BX1030" s="14"/>
      <c r="BY1030" s="14">
        <v>0.111546155042343</v>
      </c>
      <c r="BZ1030" s="14">
        <v>0.125480667710857</v>
      </c>
      <c r="CA1030" s="14"/>
      <c r="CB1030" s="14">
        <v>0.15703864332252701</v>
      </c>
      <c r="CC1030" s="14">
        <v>0.105099656506037</v>
      </c>
    </row>
    <row r="1031" spans="2:81" x14ac:dyDescent="0.3">
      <c r="B1031" t="s">
        <v>441</v>
      </c>
      <c r="C1031" s="14">
        <v>6.6874272735801599E-2</v>
      </c>
      <c r="D1031" s="14">
        <v>7.9849708310563094E-2</v>
      </c>
      <c r="E1031" s="14">
        <v>5.4334894275841199E-2</v>
      </c>
      <c r="F1031" s="14"/>
      <c r="G1031" s="14">
        <v>1.75882351742431E-2</v>
      </c>
      <c r="H1031" s="14">
        <v>8.0159811169313505E-2</v>
      </c>
      <c r="I1031" s="14">
        <v>7.5134673144601302E-2</v>
      </c>
      <c r="J1031" s="14">
        <v>8.8936947491946999E-2</v>
      </c>
      <c r="K1031" s="14">
        <v>8.5748097109317106E-2</v>
      </c>
      <c r="L1031" s="14">
        <v>5.1626281453474497E-2</v>
      </c>
      <c r="M1031" s="14"/>
      <c r="N1031" s="14">
        <v>4.6537962654383397E-2</v>
      </c>
      <c r="O1031" s="14">
        <v>8.2487483791700095E-2</v>
      </c>
      <c r="P1031" s="14">
        <v>6.3361400149996402E-2</v>
      </c>
      <c r="Q1031" s="14">
        <v>7.2346186757511602E-2</v>
      </c>
      <c r="R1031" s="14"/>
      <c r="S1031" s="14">
        <v>3.5839931897075697E-2</v>
      </c>
      <c r="T1031" s="14">
        <v>8.9624742643682406E-2</v>
      </c>
      <c r="U1031" s="14">
        <v>3.7004360278555699E-2</v>
      </c>
      <c r="V1031" s="14">
        <v>6.7878834973566907E-2</v>
      </c>
      <c r="W1031" s="14">
        <v>5.5000529988738001E-2</v>
      </c>
      <c r="X1031" s="14">
        <v>0.119553789280279</v>
      </c>
      <c r="Y1031" s="14">
        <v>0.107220310034573</v>
      </c>
      <c r="Z1031" s="14">
        <v>4.67751779425414E-2</v>
      </c>
      <c r="AA1031" s="14">
        <v>5.6150064923891602E-2</v>
      </c>
      <c r="AB1031" s="14">
        <v>6.6734712922179695E-2</v>
      </c>
      <c r="AC1031" s="14">
        <v>5.2935639767039702E-2</v>
      </c>
      <c r="AD1031" s="14">
        <v>4.0360420297640302E-2</v>
      </c>
      <c r="AE1031" s="14"/>
      <c r="AF1031" s="14">
        <v>3.72426851161346E-2</v>
      </c>
      <c r="AG1031" s="14">
        <v>8.8651556597531905E-2</v>
      </c>
      <c r="AH1031" s="14">
        <v>3.2911815385113299E-2</v>
      </c>
      <c r="AI1031" s="14">
        <v>0.15623087616294001</v>
      </c>
      <c r="AJ1031" s="14">
        <v>0</v>
      </c>
      <c r="AK1031" s="14">
        <v>6.2681357716940694E-2</v>
      </c>
      <c r="AL1031" s="14"/>
      <c r="AM1031" s="14">
        <v>7.9008966511711506E-2</v>
      </c>
      <c r="AN1031" s="14">
        <v>7.5516541225965697E-2</v>
      </c>
      <c r="AO1031" s="14">
        <v>5.2864409627418903E-2</v>
      </c>
      <c r="AP1031" s="14">
        <v>6.0180921876295999E-2</v>
      </c>
      <c r="AQ1031" s="14">
        <v>5.1154878399041197E-2</v>
      </c>
      <c r="AR1031" s="14"/>
      <c r="AS1031" s="14">
        <v>5.7148219238036202E-2</v>
      </c>
      <c r="AT1031" s="14">
        <v>7.2363836957015107E-2</v>
      </c>
      <c r="AU1031" s="14"/>
      <c r="AV1031" s="14">
        <v>5.38649337898379E-2</v>
      </c>
      <c r="AW1031" s="14">
        <v>5.0463235451634197E-2</v>
      </c>
      <c r="AX1031" s="14">
        <v>5.04510621306139E-2</v>
      </c>
      <c r="AY1031" s="14"/>
      <c r="AZ1031" s="14">
        <v>0</v>
      </c>
      <c r="BA1031" s="14">
        <v>5.8028476547120802E-2</v>
      </c>
      <c r="BB1031" s="14">
        <v>7.6803418492623607E-2</v>
      </c>
      <c r="BC1031" s="14"/>
      <c r="BD1031" s="14">
        <v>5.1727959633862799E-2</v>
      </c>
      <c r="BE1031" s="14">
        <v>7.7152430359490695E-2</v>
      </c>
      <c r="BF1031" s="14"/>
      <c r="BG1031" s="14">
        <v>3.4929590624012997E-2</v>
      </c>
      <c r="BH1031" s="14">
        <v>7.2138275866559298E-2</v>
      </c>
      <c r="BI1031" s="14"/>
      <c r="BJ1031" s="14">
        <v>4.53424284477928E-2</v>
      </c>
      <c r="BK1031" s="14">
        <v>6.9547380581416504E-2</v>
      </c>
      <c r="BL1031" s="14"/>
      <c r="BM1031" s="14">
        <v>4.3880050802151099E-2</v>
      </c>
      <c r="BN1031" s="14">
        <v>6.7971808305083606E-2</v>
      </c>
      <c r="BO1031" s="14"/>
      <c r="BP1031" s="14">
        <v>7.2635693802070203E-2</v>
      </c>
      <c r="BQ1031" s="14">
        <v>6.5539089436595005E-2</v>
      </c>
      <c r="BR1031" s="14"/>
      <c r="BS1031" s="14">
        <v>5.5012658130101699E-2</v>
      </c>
      <c r="BT1031" s="14">
        <v>5.1637568562745498E-2</v>
      </c>
      <c r="BU1031" s="14"/>
      <c r="BV1031" s="14">
        <v>7.2643026489753695E-2</v>
      </c>
      <c r="BW1031" s="14">
        <v>4.8816707356106298E-2</v>
      </c>
      <c r="BX1031" s="14"/>
      <c r="BY1031" s="14">
        <v>0.105695509012508</v>
      </c>
      <c r="BZ1031" s="14">
        <v>6.0047792388321801E-2</v>
      </c>
      <c r="CA1031" s="14"/>
      <c r="CB1031" s="14">
        <v>7.1831045259381596E-2</v>
      </c>
      <c r="CC1031" s="14">
        <v>6.2713651057567599E-2</v>
      </c>
    </row>
    <row r="1032" spans="2:81" x14ac:dyDescent="0.3">
      <c r="B1032" t="s">
        <v>106</v>
      </c>
      <c r="C1032" s="14">
        <v>7.5620577435263098E-2</v>
      </c>
      <c r="D1032" s="14">
        <v>6.4346477213169398E-2</v>
      </c>
      <c r="E1032" s="14">
        <v>8.6776123033021804E-2</v>
      </c>
      <c r="F1032" s="14"/>
      <c r="G1032" s="14">
        <v>5.3715827730393101E-2</v>
      </c>
      <c r="H1032" s="14">
        <v>7.8276427633502593E-2</v>
      </c>
      <c r="I1032" s="14">
        <v>5.8933249143462103E-2</v>
      </c>
      <c r="J1032" s="14">
        <v>9.0338901255621898E-2</v>
      </c>
      <c r="K1032" s="14">
        <v>9.7293579614717005E-2</v>
      </c>
      <c r="L1032" s="14">
        <v>7.5135211365495502E-2</v>
      </c>
      <c r="M1032" s="14"/>
      <c r="N1032" s="14">
        <v>6.05337204617135E-2</v>
      </c>
      <c r="O1032" s="14">
        <v>8.9712852219312703E-2</v>
      </c>
      <c r="P1032" s="14">
        <v>7.02139711836616E-2</v>
      </c>
      <c r="Q1032" s="14">
        <v>8.3191199707247102E-2</v>
      </c>
      <c r="R1032" s="14"/>
      <c r="S1032" s="14">
        <v>4.4702988195843098E-2</v>
      </c>
      <c r="T1032" s="14">
        <v>9.6448870301435494E-2</v>
      </c>
      <c r="U1032" s="14">
        <v>3.8962777096427197E-2</v>
      </c>
      <c r="V1032" s="14">
        <v>2.26810912408427E-2</v>
      </c>
      <c r="W1032" s="14">
        <v>4.2478898345441003E-2</v>
      </c>
      <c r="X1032" s="14">
        <v>8.4170102317559198E-2</v>
      </c>
      <c r="Y1032" s="14">
        <v>0.168444817001275</v>
      </c>
      <c r="Z1032" s="14">
        <v>9.2586306199840998E-2</v>
      </c>
      <c r="AA1032" s="14">
        <v>6.5277720031241396E-2</v>
      </c>
      <c r="AB1032" s="14">
        <v>8.7493864053910894E-2</v>
      </c>
      <c r="AC1032" s="14">
        <v>5.6175208948702399E-2</v>
      </c>
      <c r="AD1032" s="14">
        <v>0.203294388208104</v>
      </c>
      <c r="AE1032" s="14"/>
      <c r="AF1032" s="14">
        <v>5.30647708265303E-2</v>
      </c>
      <c r="AG1032" s="14">
        <v>4.8271075495060399E-2</v>
      </c>
      <c r="AH1032" s="14">
        <v>4.1169019370373802E-2</v>
      </c>
      <c r="AI1032" s="14">
        <v>4.7337231330726301E-2</v>
      </c>
      <c r="AJ1032" s="14">
        <v>8.0351302155893103E-2</v>
      </c>
      <c r="AK1032" s="14">
        <v>0.20044129648872699</v>
      </c>
      <c r="AL1032" s="14"/>
      <c r="AM1032" s="14">
        <v>8.1929860511288394E-2</v>
      </c>
      <c r="AN1032" s="14">
        <v>6.1136514115984697E-2</v>
      </c>
      <c r="AO1032" s="14">
        <v>8.8922501416342004E-2</v>
      </c>
      <c r="AP1032" s="14">
        <v>3.5924306263932997E-2</v>
      </c>
      <c r="AQ1032" s="14">
        <v>9.5013893933079505E-2</v>
      </c>
      <c r="AR1032" s="14"/>
      <c r="AS1032" s="14">
        <v>3.2747857060241102E-2</v>
      </c>
      <c r="AT1032" s="14">
        <v>0.10290611467506</v>
      </c>
      <c r="AU1032" s="14"/>
      <c r="AV1032" s="14">
        <v>2.6479608689339899E-2</v>
      </c>
      <c r="AW1032" s="14">
        <v>0</v>
      </c>
      <c r="AX1032" s="14">
        <v>4.8921382277856598E-2</v>
      </c>
      <c r="AY1032" s="14"/>
      <c r="AZ1032" s="14">
        <v>0</v>
      </c>
      <c r="BA1032" s="14">
        <v>1.8353740778338099E-2</v>
      </c>
      <c r="BB1032" s="14">
        <v>2.5426667168138298E-2</v>
      </c>
      <c r="BC1032" s="14"/>
      <c r="BD1032" s="14">
        <v>4.99597536501439E-2</v>
      </c>
      <c r="BE1032" s="14">
        <v>8.9765003616297398E-2</v>
      </c>
      <c r="BF1032" s="14"/>
      <c r="BG1032" s="14">
        <v>4.6560209161388103E-2</v>
      </c>
      <c r="BH1032" s="14">
        <v>7.9345417337836399E-2</v>
      </c>
      <c r="BI1032" s="14"/>
      <c r="BJ1032" s="14">
        <v>2.15160019712454E-2</v>
      </c>
      <c r="BK1032" s="14">
        <v>7.9713204252055997E-2</v>
      </c>
      <c r="BL1032" s="14"/>
      <c r="BM1032" s="14">
        <v>6.0389156259934601E-2</v>
      </c>
      <c r="BN1032" s="14">
        <v>7.7219422037466498E-2</v>
      </c>
      <c r="BO1032" s="14"/>
      <c r="BP1032" s="14">
        <v>6.2390682677144302E-2</v>
      </c>
      <c r="BQ1032" s="14">
        <v>7.9266599144911798E-2</v>
      </c>
      <c r="BR1032" s="14"/>
      <c r="BS1032" s="14">
        <v>1.9474847798399898E-2</v>
      </c>
      <c r="BT1032" s="14">
        <v>4.2130494497522299E-2</v>
      </c>
      <c r="BU1032" s="14"/>
      <c r="BV1032" s="14">
        <v>3.63136808451145E-2</v>
      </c>
      <c r="BW1032" s="14">
        <v>1.3557071236921899E-2</v>
      </c>
      <c r="BX1032" s="14"/>
      <c r="BY1032" s="14">
        <v>6.0548096382728803E-2</v>
      </c>
      <c r="BZ1032" s="14">
        <v>7.4986873115401004E-2</v>
      </c>
      <c r="CA1032" s="14"/>
      <c r="CB1032" s="14">
        <v>4.5165945407502003E-2</v>
      </c>
      <c r="CC1032" s="14">
        <v>9.1530560039223705E-2</v>
      </c>
    </row>
    <row r="1033" spans="2:81" x14ac:dyDescent="0.3">
      <c r="C1033" s="14"/>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c r="AD1033" s="14"/>
      <c r="AE1033" s="14"/>
      <c r="AF1033" s="14"/>
      <c r="AG1033" s="14"/>
      <c r="AH1033" s="14"/>
      <c r="AI1033" s="14"/>
      <c r="AJ1033" s="14"/>
      <c r="AK1033" s="14"/>
      <c r="AL1033" s="14"/>
      <c r="AM1033" s="14"/>
      <c r="AN1033" s="14"/>
      <c r="AO1033" s="14"/>
      <c r="AP1033" s="14"/>
      <c r="AQ1033" s="14"/>
      <c r="AR1033" s="14"/>
      <c r="AS1033" s="14"/>
      <c r="AT1033" s="14"/>
      <c r="AU1033" s="14"/>
      <c r="AV1033" s="14"/>
      <c r="AW1033" s="14"/>
      <c r="AX1033" s="14"/>
      <c r="AY1033" s="14"/>
      <c r="AZ1033" s="14"/>
      <c r="BA1033" s="14"/>
      <c r="BB1033" s="14"/>
      <c r="BC1033" s="14"/>
      <c r="BD1033" s="14"/>
      <c r="BE1033" s="14"/>
      <c r="BF1033" s="14"/>
      <c r="BG1033" s="14"/>
      <c r="BH1033" s="14"/>
      <c r="BI1033" s="14"/>
      <c r="BJ1033" s="14"/>
      <c r="BK1033" s="14"/>
      <c r="BL1033" s="14"/>
      <c r="BM1033" s="14"/>
      <c r="BN1033" s="14"/>
      <c r="BO1033" s="14"/>
      <c r="BP1033" s="14"/>
      <c r="BQ1033" s="14"/>
      <c r="BR1033" s="14"/>
      <c r="BS1033" s="14"/>
      <c r="BT1033" s="14"/>
      <c r="BU1033" s="14"/>
      <c r="BV1033" s="14"/>
      <c r="BW1033" s="14"/>
      <c r="BX1033" s="14"/>
      <c r="BY1033" s="14"/>
      <c r="BZ1033" s="14"/>
      <c r="CA1033" s="14"/>
      <c r="CB1033" s="14"/>
      <c r="CC1033" s="14"/>
    </row>
    <row r="1034" spans="2:81" x14ac:dyDescent="0.3">
      <c r="B1034" s="6" t="s">
        <v>463</v>
      </c>
      <c r="C1034" s="14"/>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c r="AD1034" s="14"/>
      <c r="AE1034" s="14"/>
      <c r="AF1034" s="14"/>
      <c r="AG1034" s="14"/>
      <c r="AH1034" s="14"/>
      <c r="AI1034" s="14"/>
      <c r="AJ1034" s="14"/>
      <c r="AK1034" s="14"/>
      <c r="AL1034" s="14"/>
      <c r="AM1034" s="14"/>
      <c r="AN1034" s="14"/>
      <c r="AO1034" s="14"/>
      <c r="AP1034" s="14"/>
      <c r="AQ1034" s="14"/>
      <c r="AR1034" s="14"/>
      <c r="AS1034" s="14"/>
      <c r="AT1034" s="14"/>
      <c r="AU1034" s="14"/>
      <c r="AV1034" s="14"/>
      <c r="AW1034" s="14"/>
      <c r="AX1034" s="14"/>
      <c r="AY1034" s="14"/>
      <c r="AZ1034" s="14"/>
      <c r="BA1034" s="14"/>
      <c r="BB1034" s="14"/>
      <c r="BC1034" s="14"/>
      <c r="BD1034" s="14"/>
      <c r="BE1034" s="14"/>
      <c r="BF1034" s="14"/>
      <c r="BG1034" s="14"/>
      <c r="BH1034" s="14"/>
      <c r="BI1034" s="14"/>
      <c r="BJ1034" s="14"/>
      <c r="BK1034" s="14"/>
      <c r="BL1034" s="14"/>
      <c r="BM1034" s="14"/>
      <c r="BN1034" s="14"/>
      <c r="BO1034" s="14"/>
      <c r="BP1034" s="14"/>
      <c r="BQ1034" s="14"/>
      <c r="BR1034" s="14"/>
      <c r="BS1034" s="14"/>
      <c r="BT1034" s="14"/>
      <c r="BU1034" s="14"/>
      <c r="BV1034" s="14"/>
      <c r="BW1034" s="14"/>
      <c r="BX1034" s="14"/>
      <c r="BY1034" s="14"/>
      <c r="BZ1034" s="14"/>
      <c r="CA1034" s="14"/>
      <c r="CB1034" s="14"/>
      <c r="CC1034" s="14"/>
    </row>
    <row r="1035" spans="2:81" x14ac:dyDescent="0.3">
      <c r="B1035" s="24" t="s">
        <v>97</v>
      </c>
      <c r="C1035" s="14"/>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c r="AD1035" s="14"/>
      <c r="AE1035" s="14"/>
      <c r="AF1035" s="14"/>
      <c r="AG1035" s="14"/>
      <c r="AH1035" s="14"/>
      <c r="AI1035" s="14"/>
      <c r="AJ1035" s="14"/>
      <c r="AK1035" s="14"/>
      <c r="AL1035" s="14"/>
      <c r="AM1035" s="14"/>
      <c r="AN1035" s="14"/>
      <c r="AO1035" s="14"/>
      <c r="AP1035" s="14"/>
      <c r="AQ1035" s="14"/>
      <c r="AR1035" s="14"/>
      <c r="AS1035" s="14"/>
      <c r="AT1035" s="14"/>
      <c r="AU1035" s="14"/>
      <c r="AV1035" s="14"/>
      <c r="AW1035" s="14"/>
      <c r="AX1035" s="14"/>
      <c r="AY1035" s="14"/>
      <c r="AZ1035" s="14"/>
      <c r="BA1035" s="14"/>
      <c r="BB1035" s="14"/>
      <c r="BC1035" s="14"/>
      <c r="BD1035" s="14"/>
      <c r="BE1035" s="14"/>
      <c r="BF1035" s="14"/>
      <c r="BG1035" s="14"/>
      <c r="BH1035" s="14"/>
      <c r="BI1035" s="14"/>
      <c r="BJ1035" s="14"/>
      <c r="BK1035" s="14"/>
      <c r="BL1035" s="14"/>
      <c r="BM1035" s="14"/>
      <c r="BN1035" s="14"/>
      <c r="BO1035" s="14"/>
      <c r="BP1035" s="14"/>
      <c r="BQ1035" s="14"/>
      <c r="BR1035" s="14"/>
      <c r="BS1035" s="14"/>
      <c r="BT1035" s="14"/>
      <c r="BU1035" s="14"/>
      <c r="BV1035" s="14"/>
      <c r="BW1035" s="14"/>
      <c r="BX1035" s="14"/>
      <c r="BY1035" s="14"/>
      <c r="BZ1035" s="14"/>
      <c r="CA1035" s="14"/>
      <c r="CB1035" s="14"/>
      <c r="CC1035" s="14"/>
    </row>
    <row r="1036" spans="2:81" x14ac:dyDescent="0.3">
      <c r="B1036" t="s">
        <v>102</v>
      </c>
      <c r="C1036" s="14">
        <v>0.32068963678624102</v>
      </c>
      <c r="D1036" s="14">
        <v>0.29929793530517201</v>
      </c>
      <c r="E1036" s="14">
        <v>0.34220135898731402</v>
      </c>
      <c r="F1036" s="14"/>
      <c r="G1036" s="14">
        <v>0.390057644714145</v>
      </c>
      <c r="H1036" s="14">
        <v>0.347299628559403</v>
      </c>
      <c r="I1036" s="14">
        <v>0.29741541501534802</v>
      </c>
      <c r="J1036" s="14">
        <v>0.27422513695295198</v>
      </c>
      <c r="K1036" s="14">
        <v>0.28693932422458901</v>
      </c>
      <c r="L1036" s="14">
        <v>0.33228192769110898</v>
      </c>
      <c r="M1036" s="14"/>
      <c r="N1036" s="14">
        <v>0.36141377564593902</v>
      </c>
      <c r="O1036" s="14">
        <v>0.26931744733780499</v>
      </c>
      <c r="P1036" s="14">
        <v>0.36972307874624599</v>
      </c>
      <c r="Q1036" s="14">
        <v>0.28456908414151</v>
      </c>
      <c r="R1036" s="14"/>
      <c r="S1036" s="14">
        <v>0.36742413731370099</v>
      </c>
      <c r="T1036" s="14">
        <v>0.375889527967328</v>
      </c>
      <c r="U1036" s="14">
        <v>0.41765139116385802</v>
      </c>
      <c r="V1036" s="14">
        <v>0.27995906099783002</v>
      </c>
      <c r="W1036" s="14">
        <v>0.26967197080184901</v>
      </c>
      <c r="X1036" s="14">
        <v>0.33391113663169503</v>
      </c>
      <c r="Y1036" s="14">
        <v>0.26237011243806202</v>
      </c>
      <c r="Z1036" s="14">
        <v>0.25574050815403498</v>
      </c>
      <c r="AA1036" s="14">
        <v>0.31501573933155202</v>
      </c>
      <c r="AB1036" s="14">
        <v>0.316611863271967</v>
      </c>
      <c r="AC1036" s="14">
        <v>0.202058986816954</v>
      </c>
      <c r="AD1036" s="14">
        <v>0.27796941330208103</v>
      </c>
      <c r="AE1036" s="14"/>
      <c r="AF1036" s="14">
        <v>0.381209283211357</v>
      </c>
      <c r="AG1036" s="14">
        <v>0.251166907104102</v>
      </c>
      <c r="AH1036" s="14">
        <v>0.322534769634648</v>
      </c>
      <c r="AI1036" s="14">
        <v>0.28065202462372002</v>
      </c>
      <c r="AJ1036" s="14">
        <v>0.50299359138780297</v>
      </c>
      <c r="AK1036" s="14">
        <v>0.23248190604553101</v>
      </c>
      <c r="AL1036" s="14"/>
      <c r="AM1036" s="14">
        <v>0.28412634628435202</v>
      </c>
      <c r="AN1036" s="14">
        <v>0.26945862041355401</v>
      </c>
      <c r="AO1036" s="14">
        <v>0.327186163374035</v>
      </c>
      <c r="AP1036" s="14">
        <v>0.39333941886229201</v>
      </c>
      <c r="AQ1036" s="14">
        <v>0.63493196099363902</v>
      </c>
      <c r="AR1036" s="14"/>
      <c r="AS1036" s="14">
        <v>0.37626887687493099</v>
      </c>
      <c r="AT1036" s="14">
        <v>0.28575382188980097</v>
      </c>
      <c r="AU1036" s="14"/>
      <c r="AV1036" s="14">
        <v>0.39584258893663099</v>
      </c>
      <c r="AW1036" s="14">
        <v>0.36999668340424802</v>
      </c>
      <c r="AX1036" s="14">
        <v>0.36846012394493199</v>
      </c>
      <c r="AY1036" s="14"/>
      <c r="AZ1036" s="14">
        <v>0.57474505269540199</v>
      </c>
      <c r="BA1036" s="14">
        <v>0.41686251783048101</v>
      </c>
      <c r="BB1036" s="14">
        <v>0.29714615493115998</v>
      </c>
      <c r="BC1036" s="14"/>
      <c r="BD1036" s="14">
        <v>0.373144145031781</v>
      </c>
      <c r="BE1036" s="14">
        <v>0.28522528967175598</v>
      </c>
      <c r="BF1036" s="14"/>
      <c r="BG1036" s="14">
        <v>0.39162656044379401</v>
      </c>
      <c r="BH1036" s="14">
        <v>0.30727082962178198</v>
      </c>
      <c r="BI1036" s="14"/>
      <c r="BJ1036" s="14">
        <v>0.45209730006501297</v>
      </c>
      <c r="BK1036" s="14">
        <v>0.30271203308183398</v>
      </c>
      <c r="BL1036" s="14"/>
      <c r="BM1036" s="14">
        <v>0.35814017965113898</v>
      </c>
      <c r="BN1036" s="14">
        <v>0.31459969122949799</v>
      </c>
      <c r="BO1036" s="14"/>
      <c r="BP1036" s="14">
        <v>0.37972692551814102</v>
      </c>
      <c r="BQ1036" s="14">
        <v>0.30339440835042802</v>
      </c>
      <c r="BR1036" s="14"/>
      <c r="BS1036" s="14">
        <v>0.413996200215624</v>
      </c>
      <c r="BT1036" s="14">
        <v>0.35231000627826697</v>
      </c>
      <c r="BU1036" s="14"/>
      <c r="BV1036" s="14">
        <v>0.493968361409165</v>
      </c>
      <c r="BW1036" s="14">
        <v>0.38589108273100098</v>
      </c>
      <c r="BX1036" s="14"/>
      <c r="BY1036" s="14">
        <v>0.348484812467866</v>
      </c>
      <c r="BZ1036" s="14">
        <v>0.32097244469311298</v>
      </c>
      <c r="CA1036" s="14"/>
      <c r="CB1036" s="14">
        <v>0.33458627105591998</v>
      </c>
      <c r="CC1036" s="14">
        <v>0.316882456766857</v>
      </c>
    </row>
    <row r="1037" spans="2:81" x14ac:dyDescent="0.3">
      <c r="B1037" t="s">
        <v>103</v>
      </c>
      <c r="C1037" s="14">
        <v>0.44118111252547298</v>
      </c>
      <c r="D1037" s="14">
        <v>0.42934235108597602</v>
      </c>
      <c r="E1037" s="14">
        <v>0.45165293668710199</v>
      </c>
      <c r="F1037" s="14"/>
      <c r="G1037" s="14">
        <v>0.39205526020562997</v>
      </c>
      <c r="H1037" s="14">
        <v>0.39990382867648999</v>
      </c>
      <c r="I1037" s="14">
        <v>0.50925929475457499</v>
      </c>
      <c r="J1037" s="14">
        <v>0.41726222092520299</v>
      </c>
      <c r="K1037" s="14">
        <v>0.45856619328879999</v>
      </c>
      <c r="L1037" s="14">
        <v>0.45979250269272198</v>
      </c>
      <c r="M1037" s="14"/>
      <c r="N1037" s="14">
        <v>0.40031575773685402</v>
      </c>
      <c r="O1037" s="14">
        <v>0.46527154538200399</v>
      </c>
      <c r="P1037" s="14">
        <v>0.43442188355884398</v>
      </c>
      <c r="Q1037" s="14">
        <v>0.46922508365570198</v>
      </c>
      <c r="R1037" s="14"/>
      <c r="S1037" s="14">
        <v>0.48247777203173597</v>
      </c>
      <c r="T1037" s="14">
        <v>0.388463584576627</v>
      </c>
      <c r="U1037" s="14">
        <v>0.37119524881567301</v>
      </c>
      <c r="V1037" s="14">
        <v>0.41466430740440402</v>
      </c>
      <c r="W1037" s="14">
        <v>0.55877332484181697</v>
      </c>
      <c r="X1037" s="14">
        <v>0.349884815935114</v>
      </c>
      <c r="Y1037" s="14">
        <v>0.45012267922282001</v>
      </c>
      <c r="Z1037" s="14">
        <v>0.46281581585381198</v>
      </c>
      <c r="AA1037" s="14">
        <v>0.49852422272389901</v>
      </c>
      <c r="AB1037" s="14">
        <v>0.42009679680344503</v>
      </c>
      <c r="AC1037" s="14">
        <v>0.45531901040610601</v>
      </c>
      <c r="AD1037" s="14">
        <v>0.52061009692575799</v>
      </c>
      <c r="AE1037" s="14"/>
      <c r="AF1037" s="14">
        <v>0.44768102729811798</v>
      </c>
      <c r="AG1037" s="14">
        <v>0.51047488207498104</v>
      </c>
      <c r="AH1037" s="14">
        <v>0.46445838256586802</v>
      </c>
      <c r="AI1037" s="14">
        <v>0.40703678353648898</v>
      </c>
      <c r="AJ1037" s="14">
        <v>0.307415386048984</v>
      </c>
      <c r="AK1037" s="14">
        <v>0.44549156911183002</v>
      </c>
      <c r="AL1037" s="14"/>
      <c r="AM1037" s="14">
        <v>0.446377400658582</v>
      </c>
      <c r="AN1037" s="14">
        <v>0.49779643859967099</v>
      </c>
      <c r="AO1037" s="14">
        <v>0.44564900668047402</v>
      </c>
      <c r="AP1037" s="14">
        <v>0.38836317492541</v>
      </c>
      <c r="AQ1037" s="14">
        <v>0.23008675616378199</v>
      </c>
      <c r="AR1037" s="14"/>
      <c r="AS1037" s="14">
        <v>0.415115274496139</v>
      </c>
      <c r="AT1037" s="14">
        <v>0.45600303407266701</v>
      </c>
      <c r="AU1037" s="14"/>
      <c r="AV1037" s="14">
        <v>0.43544485755017098</v>
      </c>
      <c r="AW1037" s="14">
        <v>0.34634802765389999</v>
      </c>
      <c r="AX1037" s="14">
        <v>0.42063207888690202</v>
      </c>
      <c r="AY1037" s="14"/>
      <c r="AZ1037" s="14">
        <v>0.28839380906730999</v>
      </c>
      <c r="BA1037" s="14">
        <v>0.250436147317945</v>
      </c>
      <c r="BB1037" s="14">
        <v>0.52591291107398996</v>
      </c>
      <c r="BC1037" s="14"/>
      <c r="BD1037" s="14">
        <v>0.437656539656466</v>
      </c>
      <c r="BE1037" s="14">
        <v>0.44491360076104097</v>
      </c>
      <c r="BF1037" s="14"/>
      <c r="BG1037" s="14">
        <v>0.411754855574469</v>
      </c>
      <c r="BH1037" s="14">
        <v>0.44654640295133302</v>
      </c>
      <c r="BI1037" s="14"/>
      <c r="BJ1037" s="14">
        <v>0.38635828235492398</v>
      </c>
      <c r="BK1037" s="14">
        <v>0.45026310773634998</v>
      </c>
      <c r="BL1037" s="14"/>
      <c r="BM1037" s="14">
        <v>0.43267688080204297</v>
      </c>
      <c r="BN1037" s="14">
        <v>0.44446215297574099</v>
      </c>
      <c r="BO1037" s="14"/>
      <c r="BP1037" s="14">
        <v>0.43776886261471099</v>
      </c>
      <c r="BQ1037" s="14">
        <v>0.44461927420167302</v>
      </c>
      <c r="BR1037" s="14"/>
      <c r="BS1037" s="14">
        <v>0.39851658817625801</v>
      </c>
      <c r="BT1037" s="14">
        <v>0.42540101408918701</v>
      </c>
      <c r="BU1037" s="14"/>
      <c r="BV1037" s="14">
        <v>0.37925327791713898</v>
      </c>
      <c r="BW1037" s="14">
        <v>0.40528641394931703</v>
      </c>
      <c r="BX1037" s="14"/>
      <c r="BY1037" s="14">
        <v>0.39557540081602699</v>
      </c>
      <c r="BZ1037" s="14">
        <v>0.446784818690518</v>
      </c>
      <c r="CA1037" s="14"/>
      <c r="CB1037" s="14">
        <v>0.44035876809854602</v>
      </c>
      <c r="CC1037" s="14">
        <v>0.440702927658909</v>
      </c>
    </row>
    <row r="1038" spans="2:81" x14ac:dyDescent="0.3">
      <c r="B1038" t="s">
        <v>440</v>
      </c>
      <c r="C1038" s="14">
        <v>0.123663706489213</v>
      </c>
      <c r="D1038" s="14">
        <v>0.159803732182979</v>
      </c>
      <c r="E1038" s="14">
        <v>8.8616353346458301E-2</v>
      </c>
      <c r="F1038" s="14"/>
      <c r="G1038" s="14">
        <v>0.15788210572415901</v>
      </c>
      <c r="H1038" s="14">
        <v>8.9490021236116199E-2</v>
      </c>
      <c r="I1038" s="14">
        <v>0.118357230548432</v>
      </c>
      <c r="J1038" s="14">
        <v>0.143470573731284</v>
      </c>
      <c r="K1038" s="14">
        <v>0.14408203142786399</v>
      </c>
      <c r="L1038" s="14">
        <v>0.102937065312745</v>
      </c>
      <c r="M1038" s="14"/>
      <c r="N1038" s="14">
        <v>0.15170012028743701</v>
      </c>
      <c r="O1038" s="14">
        <v>0.117703646743022</v>
      </c>
      <c r="P1038" s="14">
        <v>9.8628470427459994E-2</v>
      </c>
      <c r="Q1038" s="14">
        <v>0.123604775735409</v>
      </c>
      <c r="R1038" s="14"/>
      <c r="S1038" s="14">
        <v>0.10703556358701399</v>
      </c>
      <c r="T1038" s="14">
        <v>0.108020977546363</v>
      </c>
      <c r="U1038" s="14">
        <v>9.8958950858257497E-2</v>
      </c>
      <c r="V1038" s="14">
        <v>0.18089598297385701</v>
      </c>
      <c r="W1038" s="14">
        <v>0.100769616838858</v>
      </c>
      <c r="X1038" s="14">
        <v>0.157869835364296</v>
      </c>
      <c r="Y1038" s="14">
        <v>9.6147403140744395E-2</v>
      </c>
      <c r="Z1038" s="14">
        <v>0.14134598765760101</v>
      </c>
      <c r="AA1038" s="14">
        <v>6.3268636776561596E-2</v>
      </c>
      <c r="AB1038" s="14">
        <v>0.16444772365871299</v>
      </c>
      <c r="AC1038" s="14">
        <v>0.234225264590156</v>
      </c>
      <c r="AD1038" s="14">
        <v>7.9861413996854994E-2</v>
      </c>
      <c r="AE1038" s="14"/>
      <c r="AF1038" s="14">
        <v>0.109520495352171</v>
      </c>
      <c r="AG1038" s="14">
        <v>0.108965910136163</v>
      </c>
      <c r="AH1038" s="14">
        <v>0.14810830589514001</v>
      </c>
      <c r="AI1038" s="14">
        <v>0.18333028357353101</v>
      </c>
      <c r="AJ1038" s="14">
        <v>9.6213953227504201E-2</v>
      </c>
      <c r="AK1038" s="14">
        <v>0.11146872452998401</v>
      </c>
      <c r="AL1038" s="14"/>
      <c r="AM1038" s="14">
        <v>0.11980625264299601</v>
      </c>
      <c r="AN1038" s="14">
        <v>0.13452311560562299</v>
      </c>
      <c r="AO1038" s="14">
        <v>0.11093109141143501</v>
      </c>
      <c r="AP1038" s="14">
        <v>0.11969007634365</v>
      </c>
      <c r="AQ1038" s="14">
        <v>8.8101158429391396E-2</v>
      </c>
      <c r="AR1038" s="14"/>
      <c r="AS1038" s="14">
        <v>0.1454157475715</v>
      </c>
      <c r="AT1038" s="14">
        <v>0.112259431693171</v>
      </c>
      <c r="AU1038" s="14"/>
      <c r="AV1038" s="14">
        <v>0.105320863318557</v>
      </c>
      <c r="AW1038" s="14">
        <v>0.21028540740777599</v>
      </c>
      <c r="AX1038" s="14">
        <v>0.156905872907946</v>
      </c>
      <c r="AY1038" s="14"/>
      <c r="AZ1038" s="14">
        <v>0.13686113823728799</v>
      </c>
      <c r="BA1038" s="14">
        <v>0.25568896065574598</v>
      </c>
      <c r="BB1038" s="14">
        <v>8.9103756022428399E-2</v>
      </c>
      <c r="BC1038" s="14"/>
      <c r="BD1038" s="14">
        <v>0.112743770329111</v>
      </c>
      <c r="BE1038" s="14">
        <v>0.13131155554689999</v>
      </c>
      <c r="BF1038" s="14"/>
      <c r="BG1038" s="14">
        <v>0.12576620734352001</v>
      </c>
      <c r="BH1038" s="14">
        <v>0.123832548925354</v>
      </c>
      <c r="BI1038" s="14"/>
      <c r="BJ1038" s="14">
        <v>9.3237279864039499E-2</v>
      </c>
      <c r="BK1038" s="14">
        <v>0.128266909515348</v>
      </c>
      <c r="BL1038" s="14"/>
      <c r="BM1038" s="14">
        <v>0.13629783594811701</v>
      </c>
      <c r="BN1038" s="14">
        <v>0.121691274929166</v>
      </c>
      <c r="BO1038" s="14"/>
      <c r="BP1038" s="14">
        <v>8.6906992495401306E-2</v>
      </c>
      <c r="BQ1038" s="14">
        <v>0.13284725316648599</v>
      </c>
      <c r="BR1038" s="14"/>
      <c r="BS1038" s="14">
        <v>0.13683708842266601</v>
      </c>
      <c r="BT1038" s="14">
        <v>0.149059939282946</v>
      </c>
      <c r="BU1038" s="14"/>
      <c r="BV1038" s="14">
        <v>7.2587438561080894E-2</v>
      </c>
      <c r="BW1038" s="14">
        <v>0.159416745277701</v>
      </c>
      <c r="BX1038" s="14"/>
      <c r="BY1038" s="14">
        <v>0.13710848483893501</v>
      </c>
      <c r="BZ1038" s="14">
        <v>0.123475909308044</v>
      </c>
      <c r="CA1038" s="14"/>
      <c r="CB1038" s="14">
        <v>0.122086823330806</v>
      </c>
      <c r="CC1038" s="14">
        <v>0.12402538971270501</v>
      </c>
    </row>
    <row r="1039" spans="2:81" x14ac:dyDescent="0.3">
      <c r="B1039" t="s">
        <v>441</v>
      </c>
      <c r="C1039" s="14">
        <v>4.6234627352578599E-2</v>
      </c>
      <c r="D1039" s="14">
        <v>5.5130538902439602E-2</v>
      </c>
      <c r="E1039" s="14">
        <v>3.7638426154025698E-2</v>
      </c>
      <c r="F1039" s="14"/>
      <c r="G1039" s="14">
        <v>6.2511705256605701E-3</v>
      </c>
      <c r="H1039" s="14">
        <v>7.9359063836027893E-2</v>
      </c>
      <c r="I1039" s="14">
        <v>2.2474594097233201E-2</v>
      </c>
      <c r="J1039" s="14">
        <v>8.9793985788523406E-2</v>
      </c>
      <c r="K1039" s="14">
        <v>3.89048022870149E-2</v>
      </c>
      <c r="L1039" s="14">
        <v>3.49167152548472E-2</v>
      </c>
      <c r="M1039" s="14"/>
      <c r="N1039" s="14">
        <v>2.3580393437702699E-2</v>
      </c>
      <c r="O1039" s="14">
        <v>5.7266769069691997E-2</v>
      </c>
      <c r="P1039" s="14">
        <v>4.90521523876917E-2</v>
      </c>
      <c r="Q1039" s="14">
        <v>5.3064636614503197E-2</v>
      </c>
      <c r="R1039" s="14"/>
      <c r="S1039" s="14">
        <v>1.15688812787341E-2</v>
      </c>
      <c r="T1039" s="14">
        <v>3.121056072404E-2</v>
      </c>
      <c r="U1039" s="14">
        <v>4.8697821300340199E-2</v>
      </c>
      <c r="V1039" s="14">
        <v>7.9289144968582595E-2</v>
      </c>
      <c r="W1039" s="14">
        <v>4.2339200650165297E-2</v>
      </c>
      <c r="X1039" s="14">
        <v>8.6269329860832494E-2</v>
      </c>
      <c r="Y1039" s="14">
        <v>4.7972390890599799E-2</v>
      </c>
      <c r="Z1039" s="14">
        <v>6.8940431933147098E-2</v>
      </c>
      <c r="AA1039" s="14">
        <v>5.7704201981055601E-2</v>
      </c>
      <c r="AB1039" s="14">
        <v>4.52241924220858E-2</v>
      </c>
      <c r="AC1039" s="14">
        <v>3.4817602229310102E-2</v>
      </c>
      <c r="AD1039" s="14">
        <v>0</v>
      </c>
      <c r="AE1039" s="14"/>
      <c r="AF1039" s="14">
        <v>2.7361654874355001E-2</v>
      </c>
      <c r="AG1039" s="14">
        <v>8.0020157520965196E-2</v>
      </c>
      <c r="AH1039" s="14">
        <v>2.15673125845613E-2</v>
      </c>
      <c r="AI1039" s="14">
        <v>8.7761408580567704E-2</v>
      </c>
      <c r="AJ1039" s="14">
        <v>0</v>
      </c>
      <c r="AK1039" s="14">
        <v>4.1672011516950498E-2</v>
      </c>
      <c r="AL1039" s="14"/>
      <c r="AM1039" s="14">
        <v>7.2225901162353903E-2</v>
      </c>
      <c r="AN1039" s="14">
        <v>3.2766945300398503E-2</v>
      </c>
      <c r="AO1039" s="14">
        <v>4.8967662586837199E-2</v>
      </c>
      <c r="AP1039" s="14">
        <v>4.8087869261883902E-2</v>
      </c>
      <c r="AQ1039" s="14">
        <v>0</v>
      </c>
      <c r="AR1039" s="14"/>
      <c r="AS1039" s="14">
        <v>3.7700722995193899E-2</v>
      </c>
      <c r="AT1039" s="14">
        <v>5.2135323966766803E-2</v>
      </c>
      <c r="AU1039" s="14"/>
      <c r="AV1039" s="14">
        <v>3.69120815053013E-2</v>
      </c>
      <c r="AW1039" s="14">
        <v>7.3369881534075004E-2</v>
      </c>
      <c r="AX1039" s="14">
        <v>2.3866636074982201E-2</v>
      </c>
      <c r="AY1039" s="14"/>
      <c r="AZ1039" s="14">
        <v>0</v>
      </c>
      <c r="BA1039" s="14">
        <v>5.8658633417490003E-2</v>
      </c>
      <c r="BB1039" s="14">
        <v>6.2410510804283101E-2</v>
      </c>
      <c r="BC1039" s="14"/>
      <c r="BD1039" s="14">
        <v>3.09312457629531E-2</v>
      </c>
      <c r="BE1039" s="14">
        <v>5.6552168788926403E-2</v>
      </c>
      <c r="BF1039" s="14"/>
      <c r="BG1039" s="14">
        <v>1.9060639934539499E-2</v>
      </c>
      <c r="BH1039" s="14">
        <v>5.1720450286363698E-2</v>
      </c>
      <c r="BI1039" s="14"/>
      <c r="BJ1039" s="14">
        <v>2.4997501337485802E-2</v>
      </c>
      <c r="BK1039" s="14">
        <v>4.8308209048128103E-2</v>
      </c>
      <c r="BL1039" s="14"/>
      <c r="BM1039" s="14">
        <v>2.32219400456091E-2</v>
      </c>
      <c r="BN1039" s="14">
        <v>4.8222809551168103E-2</v>
      </c>
      <c r="BO1039" s="14"/>
      <c r="BP1039" s="14">
        <v>4.6302203765743601E-2</v>
      </c>
      <c r="BQ1039" s="14">
        <v>4.71311616644631E-2</v>
      </c>
      <c r="BR1039" s="14"/>
      <c r="BS1039" s="14">
        <v>4.0786953345774001E-2</v>
      </c>
      <c r="BT1039" s="14">
        <v>3.4856723345934898E-2</v>
      </c>
      <c r="BU1039" s="14"/>
      <c r="BV1039" s="14">
        <v>3.5587178540225903E-2</v>
      </c>
      <c r="BW1039" s="14">
        <v>4.2614342772575198E-2</v>
      </c>
      <c r="BX1039" s="14"/>
      <c r="BY1039" s="14">
        <v>8.0149459855302002E-2</v>
      </c>
      <c r="BZ1039" s="14">
        <v>4.0701157217681999E-2</v>
      </c>
      <c r="CA1039" s="14"/>
      <c r="CB1039" s="14">
        <v>5.7575916656285003E-2</v>
      </c>
      <c r="CC1039" s="14">
        <v>3.8336167007740798E-2</v>
      </c>
    </row>
    <row r="1040" spans="2:81" x14ac:dyDescent="0.3">
      <c r="B1040" t="s">
        <v>106</v>
      </c>
      <c r="C1040" s="14">
        <v>6.8230916846494793E-2</v>
      </c>
      <c r="D1040" s="14">
        <v>5.6425442523432998E-2</v>
      </c>
      <c r="E1040" s="14">
        <v>7.9890924825099505E-2</v>
      </c>
      <c r="F1040" s="14"/>
      <c r="G1040" s="14">
        <v>5.3753818830404802E-2</v>
      </c>
      <c r="H1040" s="14">
        <v>8.3947457691962796E-2</v>
      </c>
      <c r="I1040" s="14">
        <v>5.2493465584412403E-2</v>
      </c>
      <c r="J1040" s="14">
        <v>7.52480826020369E-2</v>
      </c>
      <c r="K1040" s="14">
        <v>7.1507648771731894E-2</v>
      </c>
      <c r="L1040" s="14">
        <v>7.0071789048576402E-2</v>
      </c>
      <c r="M1040" s="14"/>
      <c r="N1040" s="14">
        <v>6.2989952892068005E-2</v>
      </c>
      <c r="O1040" s="14">
        <v>9.0440591467477294E-2</v>
      </c>
      <c r="P1040" s="14">
        <v>4.8174414879758098E-2</v>
      </c>
      <c r="Q1040" s="14">
        <v>6.9536419852875994E-2</v>
      </c>
      <c r="R1040" s="14"/>
      <c r="S1040" s="14">
        <v>3.1493645788814702E-2</v>
      </c>
      <c r="T1040" s="14">
        <v>9.6415349185642096E-2</v>
      </c>
      <c r="U1040" s="14">
        <v>6.34965878618719E-2</v>
      </c>
      <c r="V1040" s="14">
        <v>4.5191503655327397E-2</v>
      </c>
      <c r="W1040" s="14">
        <v>2.8445886867310401E-2</v>
      </c>
      <c r="X1040" s="14">
        <v>7.2064882208062106E-2</v>
      </c>
      <c r="Y1040" s="14">
        <v>0.14338741430777399</v>
      </c>
      <c r="Z1040" s="14">
        <v>7.1157256401404703E-2</v>
      </c>
      <c r="AA1040" s="14">
        <v>6.5487199186931896E-2</v>
      </c>
      <c r="AB1040" s="14">
        <v>5.3619423843788303E-2</v>
      </c>
      <c r="AC1040" s="14">
        <v>7.3579135957474298E-2</v>
      </c>
      <c r="AD1040" s="14">
        <v>0.121559075775306</v>
      </c>
      <c r="AE1040" s="14"/>
      <c r="AF1040" s="14">
        <v>3.4227539263998803E-2</v>
      </c>
      <c r="AG1040" s="14">
        <v>4.9372143163788601E-2</v>
      </c>
      <c r="AH1040" s="14">
        <v>4.3331229319782998E-2</v>
      </c>
      <c r="AI1040" s="14">
        <v>4.1219499685692398E-2</v>
      </c>
      <c r="AJ1040" s="14">
        <v>9.3377069335708496E-2</v>
      </c>
      <c r="AK1040" s="14">
        <v>0.16888578879570501</v>
      </c>
      <c r="AL1040" s="14"/>
      <c r="AM1040" s="14">
        <v>7.7464099251715102E-2</v>
      </c>
      <c r="AN1040" s="14">
        <v>6.5454880080752897E-2</v>
      </c>
      <c r="AO1040" s="14">
        <v>6.7266075947218604E-2</v>
      </c>
      <c r="AP1040" s="14">
        <v>5.0519460606764197E-2</v>
      </c>
      <c r="AQ1040" s="14">
        <v>4.6880124413188201E-2</v>
      </c>
      <c r="AR1040" s="14"/>
      <c r="AS1040" s="14">
        <v>2.5499378062235799E-2</v>
      </c>
      <c r="AT1040" s="14">
        <v>9.3848388377594405E-2</v>
      </c>
      <c r="AU1040" s="14"/>
      <c r="AV1040" s="14">
        <v>2.6479608689339899E-2</v>
      </c>
      <c r="AW1040" s="14">
        <v>0</v>
      </c>
      <c r="AX1040" s="14">
        <v>3.0135288185237901E-2</v>
      </c>
      <c r="AY1040" s="14"/>
      <c r="AZ1040" s="14">
        <v>0</v>
      </c>
      <c r="BA1040" s="14">
        <v>1.8353740778338099E-2</v>
      </c>
      <c r="BB1040" s="14">
        <v>2.5426667168138298E-2</v>
      </c>
      <c r="BC1040" s="14"/>
      <c r="BD1040" s="14">
        <v>4.55242992196883E-2</v>
      </c>
      <c r="BE1040" s="14">
        <v>8.1997385231376299E-2</v>
      </c>
      <c r="BF1040" s="14"/>
      <c r="BG1040" s="14">
        <v>5.1791736703677503E-2</v>
      </c>
      <c r="BH1040" s="14">
        <v>7.0629768215166797E-2</v>
      </c>
      <c r="BI1040" s="14"/>
      <c r="BJ1040" s="14">
        <v>4.3309636378537603E-2</v>
      </c>
      <c r="BK1040" s="14">
        <v>7.0449740618340306E-2</v>
      </c>
      <c r="BL1040" s="14"/>
      <c r="BM1040" s="14">
        <v>4.9663163553091999E-2</v>
      </c>
      <c r="BN1040" s="14">
        <v>7.1024071314426201E-2</v>
      </c>
      <c r="BO1040" s="14"/>
      <c r="BP1040" s="14">
        <v>4.9295015606003599E-2</v>
      </c>
      <c r="BQ1040" s="14">
        <v>7.2007902616950004E-2</v>
      </c>
      <c r="BR1040" s="14"/>
      <c r="BS1040" s="14">
        <v>9.8631698396782E-3</v>
      </c>
      <c r="BT1040" s="14">
        <v>3.8372317003665203E-2</v>
      </c>
      <c r="BU1040" s="14"/>
      <c r="BV1040" s="14">
        <v>1.8603743572389201E-2</v>
      </c>
      <c r="BW1040" s="14">
        <v>6.7914152694053698E-3</v>
      </c>
      <c r="BX1040" s="14"/>
      <c r="BY1040" s="14">
        <v>3.8681842021870701E-2</v>
      </c>
      <c r="BZ1040" s="14">
        <v>6.8065670090642794E-2</v>
      </c>
      <c r="CA1040" s="14"/>
      <c r="CB1040" s="14">
        <v>4.5392220858442703E-2</v>
      </c>
      <c r="CC1040" s="14">
        <v>8.0053058853787398E-2</v>
      </c>
    </row>
    <row r="1041" spans="2:81" x14ac:dyDescent="0.3">
      <c r="C1041" s="14"/>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c r="AD1041" s="14"/>
      <c r="AE1041" s="14"/>
      <c r="AF1041" s="14"/>
      <c r="AG1041" s="14"/>
      <c r="AH1041" s="14"/>
      <c r="AI1041" s="14"/>
      <c r="AJ1041" s="14"/>
      <c r="AK1041" s="14"/>
      <c r="AL1041" s="14"/>
      <c r="AM1041" s="14"/>
      <c r="AN1041" s="14"/>
      <c r="AO1041" s="14"/>
      <c r="AP1041" s="14"/>
      <c r="AQ1041" s="14"/>
      <c r="AR1041" s="14"/>
      <c r="AS1041" s="14"/>
      <c r="AT1041" s="14"/>
      <c r="AU1041" s="14"/>
      <c r="AV1041" s="14"/>
      <c r="AW1041" s="14"/>
      <c r="AX1041" s="14"/>
      <c r="AY1041" s="14"/>
      <c r="AZ1041" s="14"/>
      <c r="BA1041" s="14"/>
      <c r="BB1041" s="14"/>
      <c r="BC1041" s="14"/>
      <c r="BD1041" s="14"/>
      <c r="BE1041" s="14"/>
      <c r="BF1041" s="14"/>
      <c r="BG1041" s="14"/>
      <c r="BH1041" s="14"/>
      <c r="BI1041" s="14"/>
      <c r="BJ1041" s="14"/>
      <c r="BK1041" s="14"/>
      <c r="BL1041" s="14"/>
      <c r="BM1041" s="14"/>
      <c r="BN1041" s="14"/>
      <c r="BO1041" s="14"/>
      <c r="BP1041" s="14"/>
      <c r="BQ1041" s="14"/>
      <c r="BR1041" s="14"/>
      <c r="BS1041" s="14"/>
      <c r="BT1041" s="14"/>
      <c r="BU1041" s="14"/>
      <c r="BV1041" s="14"/>
      <c r="BW1041" s="14"/>
      <c r="BX1041" s="14"/>
      <c r="BY1041" s="14"/>
      <c r="BZ1041" s="14"/>
      <c r="CA1041" s="14"/>
      <c r="CB1041" s="14"/>
      <c r="CC1041" s="14"/>
    </row>
    <row r="1042" spans="2:81" x14ac:dyDescent="0.3">
      <c r="B1042" s="6" t="s">
        <v>464</v>
      </c>
      <c r="C1042" s="14"/>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c r="AD1042" s="14"/>
      <c r="AE1042" s="14"/>
      <c r="AF1042" s="14"/>
      <c r="AG1042" s="14"/>
      <c r="AH1042" s="14"/>
      <c r="AI1042" s="14"/>
      <c r="AJ1042" s="14"/>
      <c r="AK1042" s="14"/>
      <c r="AL1042" s="14"/>
      <c r="AM1042" s="14"/>
      <c r="AN1042" s="14"/>
      <c r="AO1042" s="14"/>
      <c r="AP1042" s="14"/>
      <c r="AQ1042" s="14"/>
      <c r="AR1042" s="14"/>
      <c r="AS1042" s="14"/>
      <c r="AT1042" s="14"/>
      <c r="AU1042" s="14"/>
      <c r="AV1042" s="14"/>
      <c r="AW1042" s="14"/>
      <c r="AX1042" s="14"/>
      <c r="AY1042" s="14"/>
      <c r="AZ1042" s="14"/>
      <c r="BA1042" s="14"/>
      <c r="BB1042" s="14"/>
      <c r="BC1042" s="14"/>
      <c r="BD1042" s="14"/>
      <c r="BE1042" s="14"/>
      <c r="BF1042" s="14"/>
      <c r="BG1042" s="14"/>
      <c r="BH1042" s="14"/>
      <c r="BI1042" s="14"/>
      <c r="BJ1042" s="14"/>
      <c r="BK1042" s="14"/>
      <c r="BL1042" s="14"/>
      <c r="BM1042" s="14"/>
      <c r="BN1042" s="14"/>
      <c r="BO1042" s="14"/>
      <c r="BP1042" s="14"/>
      <c r="BQ1042" s="14"/>
      <c r="BR1042" s="14"/>
      <c r="BS1042" s="14"/>
      <c r="BT1042" s="14"/>
      <c r="BU1042" s="14"/>
      <c r="BV1042" s="14"/>
      <c r="BW1042" s="14"/>
      <c r="BX1042" s="14"/>
      <c r="BY1042" s="14"/>
      <c r="BZ1042" s="14"/>
      <c r="CA1042" s="14"/>
      <c r="CB1042" s="14"/>
      <c r="CC1042" s="14"/>
    </row>
    <row r="1043" spans="2:81" x14ac:dyDescent="0.3">
      <c r="B1043" s="24" t="s">
        <v>97</v>
      </c>
      <c r="C1043" s="14"/>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c r="AD1043" s="14"/>
      <c r="AE1043" s="14"/>
      <c r="AF1043" s="14"/>
      <c r="AG1043" s="14"/>
      <c r="AH1043" s="14"/>
      <c r="AI1043" s="14"/>
      <c r="AJ1043" s="14"/>
      <c r="AK1043" s="14"/>
      <c r="AL1043" s="14"/>
      <c r="AM1043" s="14"/>
      <c r="AN1043" s="14"/>
      <c r="AO1043" s="14"/>
      <c r="AP1043" s="14"/>
      <c r="AQ1043" s="14"/>
      <c r="AR1043" s="14"/>
      <c r="AS1043" s="14"/>
      <c r="AT1043" s="14"/>
      <c r="AU1043" s="14"/>
      <c r="AV1043" s="14"/>
      <c r="AW1043" s="14"/>
      <c r="AX1043" s="14"/>
      <c r="AY1043" s="14"/>
      <c r="AZ1043" s="14"/>
      <c r="BA1043" s="14"/>
      <c r="BB1043" s="14"/>
      <c r="BC1043" s="14"/>
      <c r="BD1043" s="14"/>
      <c r="BE1043" s="14"/>
      <c r="BF1043" s="14"/>
      <c r="BG1043" s="14"/>
      <c r="BH1043" s="14"/>
      <c r="BI1043" s="14"/>
      <c r="BJ1043" s="14"/>
      <c r="BK1043" s="14"/>
      <c r="BL1043" s="14"/>
      <c r="BM1043" s="14"/>
      <c r="BN1043" s="14"/>
      <c r="BO1043" s="14"/>
      <c r="BP1043" s="14"/>
      <c r="BQ1043" s="14"/>
      <c r="BR1043" s="14"/>
      <c r="BS1043" s="14"/>
      <c r="BT1043" s="14"/>
      <c r="BU1043" s="14"/>
      <c r="BV1043" s="14"/>
      <c r="BW1043" s="14"/>
      <c r="BX1043" s="14"/>
      <c r="BY1043" s="14"/>
      <c r="BZ1043" s="14"/>
      <c r="CA1043" s="14"/>
      <c r="CB1043" s="14"/>
      <c r="CC1043" s="14"/>
    </row>
    <row r="1044" spans="2:81" x14ac:dyDescent="0.3">
      <c r="B1044" t="s">
        <v>102</v>
      </c>
      <c r="C1044" s="14">
        <v>0.32619148753182498</v>
      </c>
      <c r="D1044" s="14">
        <v>0.28109292946030501</v>
      </c>
      <c r="E1044" s="14">
        <v>0.370861931228262</v>
      </c>
      <c r="F1044" s="14"/>
      <c r="G1044" s="14">
        <v>0.35277783852785499</v>
      </c>
      <c r="H1044" s="14">
        <v>0.32832633855700999</v>
      </c>
      <c r="I1044" s="14">
        <v>0.28579435682626803</v>
      </c>
      <c r="J1044" s="14">
        <v>0.31726435901432898</v>
      </c>
      <c r="K1044" s="14">
        <v>0.35665838735495398</v>
      </c>
      <c r="L1044" s="14">
        <v>0.32637913313424499</v>
      </c>
      <c r="M1044" s="14"/>
      <c r="N1044" s="14">
        <v>0.32708704949247802</v>
      </c>
      <c r="O1044" s="14">
        <v>0.27382592076889101</v>
      </c>
      <c r="P1044" s="14">
        <v>0.38379607727794701</v>
      </c>
      <c r="Q1044" s="14">
        <v>0.32261957798989399</v>
      </c>
      <c r="R1044" s="14"/>
      <c r="S1044" s="14">
        <v>0.34790896939905103</v>
      </c>
      <c r="T1044" s="14">
        <v>0.28690903956171498</v>
      </c>
      <c r="U1044" s="14">
        <v>0.34481414606827898</v>
      </c>
      <c r="V1044" s="14">
        <v>0.23874057345490499</v>
      </c>
      <c r="W1044" s="14">
        <v>0.30024735144416198</v>
      </c>
      <c r="X1044" s="14">
        <v>0.413865493776227</v>
      </c>
      <c r="Y1044" s="14">
        <v>0.31687570131474702</v>
      </c>
      <c r="Z1044" s="14">
        <v>0.30358758527580898</v>
      </c>
      <c r="AA1044" s="14">
        <v>0.36696313126914898</v>
      </c>
      <c r="AB1044" s="14">
        <v>0.315544522670334</v>
      </c>
      <c r="AC1044" s="14">
        <v>0.36585422322848299</v>
      </c>
      <c r="AD1044" s="14">
        <v>0.27660648026110002</v>
      </c>
      <c r="AE1044" s="14"/>
      <c r="AF1044" s="14">
        <v>0.401729557448463</v>
      </c>
      <c r="AG1044" s="14">
        <v>0.28851308245532198</v>
      </c>
      <c r="AH1044" s="14">
        <v>0.30482077598308699</v>
      </c>
      <c r="AI1044" s="14">
        <v>0.27935153301466398</v>
      </c>
      <c r="AJ1044" s="14">
        <v>0.457610629252581</v>
      </c>
      <c r="AK1044" s="14">
        <v>0.23499731078144101</v>
      </c>
      <c r="AL1044" s="14"/>
      <c r="AM1044" s="14">
        <v>0.306508372421046</v>
      </c>
      <c r="AN1044" s="14">
        <v>0.27419008204753498</v>
      </c>
      <c r="AO1044" s="14">
        <v>0.34303242881770801</v>
      </c>
      <c r="AP1044" s="14">
        <v>0.33253633396385601</v>
      </c>
      <c r="AQ1044" s="14">
        <v>0.54799224947113001</v>
      </c>
      <c r="AR1044" s="14"/>
      <c r="AS1044" s="14">
        <v>0.36009552846695803</v>
      </c>
      <c r="AT1044" s="14">
        <v>0.30587853460115999</v>
      </c>
      <c r="AU1044" s="14"/>
      <c r="AV1044" s="14">
        <v>0.38973230039867002</v>
      </c>
      <c r="AW1044" s="14">
        <v>0.220986733366448</v>
      </c>
      <c r="AX1044" s="14">
        <v>0.35381906541214803</v>
      </c>
      <c r="AY1044" s="14"/>
      <c r="AZ1044" s="14">
        <v>0.56459270885825996</v>
      </c>
      <c r="BA1044" s="14">
        <v>0.26981026585503998</v>
      </c>
      <c r="BB1044" s="14">
        <v>0.27968357563851398</v>
      </c>
      <c r="BC1044" s="14"/>
      <c r="BD1044" s="14">
        <v>0.37076049977789799</v>
      </c>
      <c r="BE1044" s="14">
        <v>0.29759475803191499</v>
      </c>
      <c r="BF1044" s="14"/>
      <c r="BG1044" s="14">
        <v>0.40241821012918999</v>
      </c>
      <c r="BH1044" s="14">
        <v>0.31292868352813902</v>
      </c>
      <c r="BI1044" s="14"/>
      <c r="BJ1044" s="14">
        <v>0.372569029834808</v>
      </c>
      <c r="BK1044" s="14">
        <v>0.32195703848916102</v>
      </c>
      <c r="BL1044" s="14"/>
      <c r="BM1044" s="14">
        <v>0.366780669143353</v>
      </c>
      <c r="BN1044" s="14">
        <v>0.32315818075805702</v>
      </c>
      <c r="BO1044" s="14"/>
      <c r="BP1044" s="14">
        <v>0.36568887289360402</v>
      </c>
      <c r="BQ1044" s="14">
        <v>0.317713088868528</v>
      </c>
      <c r="BR1044" s="14"/>
      <c r="BS1044" s="14">
        <v>0.39482676260550098</v>
      </c>
      <c r="BT1044" s="14">
        <v>0.31682049780159</v>
      </c>
      <c r="BU1044" s="14"/>
      <c r="BV1044" s="14">
        <v>0.39685538859445402</v>
      </c>
      <c r="BW1044" s="14">
        <v>0.39411382986864701</v>
      </c>
      <c r="BX1044" s="14"/>
      <c r="BY1044" s="14">
        <v>0.272551222753316</v>
      </c>
      <c r="BZ1044" s="14">
        <v>0.334581205494412</v>
      </c>
      <c r="CA1044" s="14"/>
      <c r="CB1044" s="14">
        <v>0.379512552802449</v>
      </c>
      <c r="CC1044" s="14">
        <v>0.30072716988135201</v>
      </c>
    </row>
    <row r="1045" spans="2:81" x14ac:dyDescent="0.3">
      <c r="B1045" t="s">
        <v>103</v>
      </c>
      <c r="C1045" s="14">
        <v>0.45951177739580001</v>
      </c>
      <c r="D1045" s="14">
        <v>0.48888739309065099</v>
      </c>
      <c r="E1045" s="14">
        <v>0.429776462250888</v>
      </c>
      <c r="F1045" s="14"/>
      <c r="G1045" s="14">
        <v>0.475780520988274</v>
      </c>
      <c r="H1045" s="14">
        <v>0.47041191788368603</v>
      </c>
      <c r="I1045" s="14">
        <v>0.48044528667869302</v>
      </c>
      <c r="J1045" s="14">
        <v>0.43427193617031101</v>
      </c>
      <c r="K1045" s="14">
        <v>0.38021137342753503</v>
      </c>
      <c r="L1045" s="14">
        <v>0.49670187499457302</v>
      </c>
      <c r="M1045" s="14"/>
      <c r="N1045" s="14">
        <v>0.488517248497427</v>
      </c>
      <c r="O1045" s="14">
        <v>0.47034571856246699</v>
      </c>
      <c r="P1045" s="14">
        <v>0.44955107434311298</v>
      </c>
      <c r="Q1045" s="14">
        <v>0.43312773442431601</v>
      </c>
      <c r="R1045" s="14"/>
      <c r="S1045" s="14">
        <v>0.48740460713036199</v>
      </c>
      <c r="T1045" s="14">
        <v>0.46363646814341902</v>
      </c>
      <c r="U1045" s="14">
        <v>0.49334139091332602</v>
      </c>
      <c r="V1045" s="14">
        <v>0.526047774116289</v>
      </c>
      <c r="W1045" s="14">
        <v>0.48654830964683199</v>
      </c>
      <c r="X1045" s="14">
        <v>0.33163426573103799</v>
      </c>
      <c r="Y1045" s="14">
        <v>0.40867825370528199</v>
      </c>
      <c r="Z1045" s="14">
        <v>0.46103480770692601</v>
      </c>
      <c r="AA1045" s="14">
        <v>0.499231395630374</v>
      </c>
      <c r="AB1045" s="14">
        <v>0.436175981964397</v>
      </c>
      <c r="AC1045" s="14">
        <v>0.43611977120762302</v>
      </c>
      <c r="AD1045" s="14">
        <v>0.43937790500421903</v>
      </c>
      <c r="AE1045" s="14"/>
      <c r="AF1045" s="14">
        <v>0.454319092916187</v>
      </c>
      <c r="AG1045" s="14">
        <v>0.49440959534209999</v>
      </c>
      <c r="AH1045" s="14">
        <v>0.59659589293277604</v>
      </c>
      <c r="AI1045" s="14">
        <v>0.400511602988461</v>
      </c>
      <c r="AJ1045" s="14">
        <v>0.368563799017191</v>
      </c>
      <c r="AK1045" s="14">
        <v>0.47064482369036398</v>
      </c>
      <c r="AL1045" s="14"/>
      <c r="AM1045" s="14">
        <v>0.43996304650072499</v>
      </c>
      <c r="AN1045" s="14">
        <v>0.51600442919040201</v>
      </c>
      <c r="AO1045" s="14">
        <v>0.44400172336332</v>
      </c>
      <c r="AP1045" s="14">
        <v>0.449391804246416</v>
      </c>
      <c r="AQ1045" s="14">
        <v>0.35397274771664</v>
      </c>
      <c r="AR1045" s="14"/>
      <c r="AS1045" s="14">
        <v>0.46033337887935499</v>
      </c>
      <c r="AT1045" s="14">
        <v>0.45686903771006798</v>
      </c>
      <c r="AU1045" s="14"/>
      <c r="AV1045" s="14">
        <v>0.44378942399396798</v>
      </c>
      <c r="AW1045" s="14">
        <v>0.51200450142584397</v>
      </c>
      <c r="AX1045" s="14">
        <v>0.50443835045376995</v>
      </c>
      <c r="AY1045" s="14"/>
      <c r="AZ1045" s="14">
        <v>0.33052975895065101</v>
      </c>
      <c r="BA1045" s="14">
        <v>0.51752626737344298</v>
      </c>
      <c r="BB1045" s="14">
        <v>0.475989746131259</v>
      </c>
      <c r="BC1045" s="14"/>
      <c r="BD1045" s="14">
        <v>0.45218319890992997</v>
      </c>
      <c r="BE1045" s="14">
        <v>0.46268036716996702</v>
      </c>
      <c r="BF1045" s="14"/>
      <c r="BG1045" s="14">
        <v>0.45598612115022702</v>
      </c>
      <c r="BH1045" s="14">
        <v>0.45767540691407299</v>
      </c>
      <c r="BI1045" s="14"/>
      <c r="BJ1045" s="14">
        <v>0.49120190613019399</v>
      </c>
      <c r="BK1045" s="14">
        <v>0.45537029301256399</v>
      </c>
      <c r="BL1045" s="14"/>
      <c r="BM1045" s="14">
        <v>0.42255539100657502</v>
      </c>
      <c r="BN1045" s="14">
        <v>0.46067394553151197</v>
      </c>
      <c r="BO1045" s="14"/>
      <c r="BP1045" s="14">
        <v>0.43157439241346701</v>
      </c>
      <c r="BQ1045" s="14">
        <v>0.46559142778108498</v>
      </c>
      <c r="BR1045" s="14"/>
      <c r="BS1045" s="14">
        <v>0.47888925958490502</v>
      </c>
      <c r="BT1045" s="14">
        <v>0.47494303779712399</v>
      </c>
      <c r="BU1045" s="14"/>
      <c r="BV1045" s="14">
        <v>0.52709422915535298</v>
      </c>
      <c r="BW1045" s="14">
        <v>0.46194828521456899</v>
      </c>
      <c r="BX1045" s="14"/>
      <c r="BY1045" s="14">
        <v>0.45752110528877399</v>
      </c>
      <c r="BZ1045" s="14">
        <v>0.46244329019552699</v>
      </c>
      <c r="CA1045" s="14"/>
      <c r="CB1045" s="14">
        <v>0.412587784088983</v>
      </c>
      <c r="CC1045" s="14">
        <v>0.48472699849489898</v>
      </c>
    </row>
    <row r="1046" spans="2:81" x14ac:dyDescent="0.3">
      <c r="B1046" t="s">
        <v>440</v>
      </c>
      <c r="C1046" s="14">
        <v>0.10490466609039401</v>
      </c>
      <c r="D1046" s="14">
        <v>0.12763128199396301</v>
      </c>
      <c r="E1046" s="14">
        <v>8.2918007752058098E-2</v>
      </c>
      <c r="F1046" s="14"/>
      <c r="G1046" s="14">
        <v>9.8998456671223395E-2</v>
      </c>
      <c r="H1046" s="14">
        <v>8.4799140673443199E-2</v>
      </c>
      <c r="I1046" s="14">
        <v>0.118886575452243</v>
      </c>
      <c r="J1046" s="14">
        <v>9.72408406875271E-2</v>
      </c>
      <c r="K1046" s="14">
        <v>0.13897783520572299</v>
      </c>
      <c r="L1046" s="14">
        <v>9.7058384367576897E-2</v>
      </c>
      <c r="M1046" s="14"/>
      <c r="N1046" s="14">
        <v>0.119042120172791</v>
      </c>
      <c r="O1046" s="14">
        <v>0.114776036134039</v>
      </c>
      <c r="P1046" s="14">
        <v>7.3101558312590506E-2</v>
      </c>
      <c r="Q1046" s="14">
        <v>0.109033348017123</v>
      </c>
      <c r="R1046" s="14"/>
      <c r="S1046" s="14">
        <v>0.10528557852106001</v>
      </c>
      <c r="T1046" s="14">
        <v>0.116547882575017</v>
      </c>
      <c r="U1046" s="14">
        <v>6.2034028840904497E-2</v>
      </c>
      <c r="V1046" s="14">
        <v>0.14370882039410299</v>
      </c>
      <c r="W1046" s="14">
        <v>0.17014138596008299</v>
      </c>
      <c r="X1046" s="14">
        <v>0.105559403127037</v>
      </c>
      <c r="Y1046" s="14">
        <v>0.10520040758114001</v>
      </c>
      <c r="Z1046" s="14">
        <v>6.99639163201356E-2</v>
      </c>
      <c r="AA1046" s="14">
        <v>4.2331327118493703E-2</v>
      </c>
      <c r="AB1046" s="14">
        <v>0.120284678951142</v>
      </c>
      <c r="AC1046" s="14">
        <v>0.106516993185215</v>
      </c>
      <c r="AD1046" s="14">
        <v>0.122096118661734</v>
      </c>
      <c r="AE1046" s="14"/>
      <c r="AF1046" s="14">
        <v>8.2050116786863594E-2</v>
      </c>
      <c r="AG1046" s="14">
        <v>0.12472188268876699</v>
      </c>
      <c r="AH1046" s="14">
        <v>3.2982925314993403E-2</v>
      </c>
      <c r="AI1046" s="14">
        <v>0.16588488019584</v>
      </c>
      <c r="AJ1046" s="14">
        <v>7.8270319601923197E-2</v>
      </c>
      <c r="AK1046" s="14">
        <v>8.8990109140179199E-2</v>
      </c>
      <c r="AL1046" s="14"/>
      <c r="AM1046" s="14">
        <v>0.103558360540301</v>
      </c>
      <c r="AN1046" s="14">
        <v>0.106175881805049</v>
      </c>
      <c r="AO1046" s="14">
        <v>0.12209930690149</v>
      </c>
      <c r="AP1046" s="14">
        <v>0.106794596383118</v>
      </c>
      <c r="AQ1046" s="14">
        <v>0</v>
      </c>
      <c r="AR1046" s="14"/>
      <c r="AS1046" s="14">
        <v>0.110993345672981</v>
      </c>
      <c r="AT1046" s="14">
        <v>0.102770683418651</v>
      </c>
      <c r="AU1046" s="14"/>
      <c r="AV1046" s="14">
        <v>9.4476308199524406E-2</v>
      </c>
      <c r="AW1046" s="14">
        <v>0.216936632580604</v>
      </c>
      <c r="AX1046" s="14">
        <v>7.9707518351898404E-2</v>
      </c>
      <c r="AY1046" s="14"/>
      <c r="AZ1046" s="14">
        <v>5.98018744252337E-2</v>
      </c>
      <c r="BA1046" s="14">
        <v>0.176611653516839</v>
      </c>
      <c r="BB1046" s="14">
        <v>0.15706848990976599</v>
      </c>
      <c r="BC1046" s="14"/>
      <c r="BD1046" s="14">
        <v>9.2355537462762205E-2</v>
      </c>
      <c r="BE1046" s="14">
        <v>0.113576318852916</v>
      </c>
      <c r="BF1046" s="14"/>
      <c r="BG1046" s="14">
        <v>7.6787395436980502E-2</v>
      </c>
      <c r="BH1046" s="14">
        <v>0.11084699622369</v>
      </c>
      <c r="BI1046" s="14"/>
      <c r="BJ1046" s="14">
        <v>6.6641489140976604E-2</v>
      </c>
      <c r="BK1046" s="14">
        <v>0.108691020763565</v>
      </c>
      <c r="BL1046" s="14"/>
      <c r="BM1046" s="14">
        <v>0.119490962683237</v>
      </c>
      <c r="BN1046" s="14">
        <v>0.103482988991737</v>
      </c>
      <c r="BO1046" s="14"/>
      <c r="BP1046" s="14">
        <v>0.104528332784617</v>
      </c>
      <c r="BQ1046" s="14">
        <v>0.10466281289065101</v>
      </c>
      <c r="BR1046" s="14"/>
      <c r="BS1046" s="14">
        <v>7.9262449329752696E-2</v>
      </c>
      <c r="BT1046" s="14">
        <v>0.12543592040399401</v>
      </c>
      <c r="BU1046" s="14"/>
      <c r="BV1046" s="14">
        <v>1.76435707246634E-2</v>
      </c>
      <c r="BW1046" s="14">
        <v>0.100917557765245</v>
      </c>
      <c r="BX1046" s="14"/>
      <c r="BY1046" s="14">
        <v>0.16865590354562099</v>
      </c>
      <c r="BZ1046" s="14">
        <v>9.6909251592057793E-2</v>
      </c>
      <c r="CA1046" s="14"/>
      <c r="CB1046" s="14">
        <v>0.11806112277731901</v>
      </c>
      <c r="CC1046" s="14">
        <v>9.7144340420280903E-2</v>
      </c>
    </row>
    <row r="1047" spans="2:81" x14ac:dyDescent="0.3">
      <c r="B1047" t="s">
        <v>441</v>
      </c>
      <c r="C1047" s="14">
        <v>5.3250616964784003E-2</v>
      </c>
      <c r="D1047" s="14">
        <v>5.9294773576995398E-2</v>
      </c>
      <c r="E1047" s="14">
        <v>4.7452603937581099E-2</v>
      </c>
      <c r="F1047" s="14"/>
      <c r="G1047" s="14">
        <v>3.9219653151877601E-2</v>
      </c>
      <c r="H1047" s="14">
        <v>6.4832548130985601E-2</v>
      </c>
      <c r="I1047" s="14">
        <v>5.63701163299982E-2</v>
      </c>
      <c r="J1047" s="14">
        <v>7.4977528561007603E-2</v>
      </c>
      <c r="K1047" s="14">
        <v>5.32219748228746E-2</v>
      </c>
      <c r="L1047" s="14">
        <v>3.3002210555558603E-2</v>
      </c>
      <c r="M1047" s="14"/>
      <c r="N1047" s="14">
        <v>1.9621246593343401E-2</v>
      </c>
      <c r="O1047" s="14">
        <v>7.5645296443475799E-2</v>
      </c>
      <c r="P1047" s="14">
        <v>4.5805369975517402E-2</v>
      </c>
      <c r="Q1047" s="14">
        <v>6.9226563527477705E-2</v>
      </c>
      <c r="R1047" s="14"/>
      <c r="S1047" s="14">
        <v>2.76958341085887E-2</v>
      </c>
      <c r="T1047" s="14">
        <v>5.9591673656617598E-2</v>
      </c>
      <c r="U1047" s="14">
        <v>3.7004360278555699E-2</v>
      </c>
      <c r="V1047" s="14">
        <v>8.0018352034733495E-2</v>
      </c>
      <c r="W1047" s="14">
        <v>2.8583173415168198E-2</v>
      </c>
      <c r="X1047" s="14">
        <v>0.10764956399422999</v>
      </c>
      <c r="Y1047" s="14">
        <v>4.7552849009424802E-2</v>
      </c>
      <c r="Z1047" s="14">
        <v>0.11592379647579</v>
      </c>
      <c r="AA1047" s="14">
        <v>3.3942199402606898E-2</v>
      </c>
      <c r="AB1047" s="14">
        <v>5.1373891157928703E-2</v>
      </c>
      <c r="AC1047" s="14">
        <v>3.5333803429976801E-2</v>
      </c>
      <c r="AD1047" s="14">
        <v>4.0360420297640302E-2</v>
      </c>
      <c r="AE1047" s="14"/>
      <c r="AF1047" s="14">
        <v>3.4378046973701802E-2</v>
      </c>
      <c r="AG1047" s="14">
        <v>6.3652658085480401E-2</v>
      </c>
      <c r="AH1047" s="14">
        <v>3.3955581093547502E-2</v>
      </c>
      <c r="AI1047" s="14">
        <v>0.117971560152813</v>
      </c>
      <c r="AJ1047" s="14">
        <v>2.88817866901937E-2</v>
      </c>
      <c r="AK1047" s="14">
        <v>4.43639111221171E-2</v>
      </c>
      <c r="AL1047" s="14"/>
      <c r="AM1047" s="14">
        <v>8.87539647104508E-2</v>
      </c>
      <c r="AN1047" s="14">
        <v>5.0037463726626798E-2</v>
      </c>
      <c r="AO1047" s="14">
        <v>3.0028519729419698E-2</v>
      </c>
      <c r="AP1047" s="14">
        <v>5.4218696673448502E-2</v>
      </c>
      <c r="AQ1047" s="14">
        <v>5.1154878399041197E-2</v>
      </c>
      <c r="AR1047" s="14"/>
      <c r="AS1047" s="14">
        <v>4.8617621881258198E-2</v>
      </c>
      <c r="AT1047" s="14">
        <v>5.5428939001496799E-2</v>
      </c>
      <c r="AU1047" s="14"/>
      <c r="AV1047" s="14">
        <v>5.0915456682666803E-2</v>
      </c>
      <c r="AW1047" s="14">
        <v>1.70559852624016E-2</v>
      </c>
      <c r="AX1047" s="14">
        <v>4.2452082613688401E-2</v>
      </c>
      <c r="AY1047" s="14"/>
      <c r="AZ1047" s="14">
        <v>4.5075657765855398E-2</v>
      </c>
      <c r="BA1047" s="14">
        <v>1.76980724763399E-2</v>
      </c>
      <c r="BB1047" s="14">
        <v>6.2029462299563701E-2</v>
      </c>
      <c r="BC1047" s="14"/>
      <c r="BD1047" s="14">
        <v>4.1694242302510197E-2</v>
      </c>
      <c r="BE1047" s="14">
        <v>6.1099687623558697E-2</v>
      </c>
      <c r="BF1047" s="14"/>
      <c r="BG1047" s="14">
        <v>2.49230785805876E-2</v>
      </c>
      <c r="BH1047" s="14">
        <v>5.8992878353141202E-2</v>
      </c>
      <c r="BI1047" s="14"/>
      <c r="BJ1047" s="14">
        <v>3.6733939707314103E-2</v>
      </c>
      <c r="BK1047" s="14">
        <v>5.5073495330948297E-2</v>
      </c>
      <c r="BL1047" s="14"/>
      <c r="BM1047" s="14">
        <v>3.09197822782314E-2</v>
      </c>
      <c r="BN1047" s="14">
        <v>5.6235098726661298E-2</v>
      </c>
      <c r="BO1047" s="14"/>
      <c r="BP1047" s="14">
        <v>4.9168973584455003E-2</v>
      </c>
      <c r="BQ1047" s="14">
        <v>5.4149648670285003E-2</v>
      </c>
      <c r="BR1047" s="14"/>
      <c r="BS1047" s="14">
        <v>3.7158358640163397E-2</v>
      </c>
      <c r="BT1047" s="14">
        <v>4.8812664833808798E-2</v>
      </c>
      <c r="BU1047" s="14"/>
      <c r="BV1047" s="14">
        <v>3.9803067953140897E-2</v>
      </c>
      <c r="BW1047" s="14">
        <v>3.6228911882134403E-2</v>
      </c>
      <c r="BX1047" s="14"/>
      <c r="BY1047" s="14">
        <v>8.21455605421888E-2</v>
      </c>
      <c r="BZ1047" s="14">
        <v>4.83361016613005E-2</v>
      </c>
      <c r="CA1047" s="14"/>
      <c r="CB1047" s="14">
        <v>5.0447785202557702E-2</v>
      </c>
      <c r="CC1047" s="14">
        <v>5.2831682634818501E-2</v>
      </c>
    </row>
    <row r="1048" spans="2:81" x14ac:dyDescent="0.3">
      <c r="B1048" t="s">
        <v>106</v>
      </c>
      <c r="C1048" s="14">
        <v>5.6141452017196301E-2</v>
      </c>
      <c r="D1048" s="14">
        <v>4.3093621878084798E-2</v>
      </c>
      <c r="E1048" s="14">
        <v>6.8990994831210503E-2</v>
      </c>
      <c r="F1048" s="14"/>
      <c r="G1048" s="14">
        <v>3.3223530660770301E-2</v>
      </c>
      <c r="H1048" s="14">
        <v>5.1630054754874997E-2</v>
      </c>
      <c r="I1048" s="14">
        <v>5.85036647127977E-2</v>
      </c>
      <c r="J1048" s="14">
        <v>7.6245335566825806E-2</v>
      </c>
      <c r="K1048" s="14">
        <v>7.0930429188913693E-2</v>
      </c>
      <c r="L1048" s="14">
        <v>4.6858396948046603E-2</v>
      </c>
      <c r="M1048" s="14"/>
      <c r="N1048" s="14">
        <v>4.57323352439599E-2</v>
      </c>
      <c r="O1048" s="14">
        <v>6.5407028091127806E-2</v>
      </c>
      <c r="P1048" s="14">
        <v>4.7745920090831603E-2</v>
      </c>
      <c r="Q1048" s="14">
        <v>6.5992776041189805E-2</v>
      </c>
      <c r="R1048" s="14"/>
      <c r="S1048" s="14">
        <v>3.1705010840938901E-2</v>
      </c>
      <c r="T1048" s="14">
        <v>7.3314936063231001E-2</v>
      </c>
      <c r="U1048" s="14">
        <v>6.2806073898935305E-2</v>
      </c>
      <c r="V1048" s="14">
        <v>1.14844799999703E-2</v>
      </c>
      <c r="W1048" s="14">
        <v>1.4479779533755E-2</v>
      </c>
      <c r="X1048" s="14">
        <v>4.12912733714682E-2</v>
      </c>
      <c r="Y1048" s="14">
        <v>0.121692788389406</v>
      </c>
      <c r="Z1048" s="14">
        <v>4.9489894221339502E-2</v>
      </c>
      <c r="AA1048" s="14">
        <v>5.7531946579376603E-2</v>
      </c>
      <c r="AB1048" s="14">
        <v>7.6620925256198597E-2</v>
      </c>
      <c r="AC1048" s="14">
        <v>5.6175208948702399E-2</v>
      </c>
      <c r="AD1048" s="14">
        <v>0.121559075775306</v>
      </c>
      <c r="AE1048" s="14"/>
      <c r="AF1048" s="14">
        <v>2.7523185874785101E-2</v>
      </c>
      <c r="AG1048" s="14">
        <v>2.8702781428330899E-2</v>
      </c>
      <c r="AH1048" s="14">
        <v>3.1644824675596303E-2</v>
      </c>
      <c r="AI1048" s="14">
        <v>3.6280423648221899E-2</v>
      </c>
      <c r="AJ1048" s="14">
        <v>6.6673465438111507E-2</v>
      </c>
      <c r="AK1048" s="14">
        <v>0.161003845265898</v>
      </c>
      <c r="AL1048" s="14"/>
      <c r="AM1048" s="14">
        <v>6.1216255827477299E-2</v>
      </c>
      <c r="AN1048" s="14">
        <v>5.35921432303871E-2</v>
      </c>
      <c r="AO1048" s="14">
        <v>6.0838021188062197E-2</v>
      </c>
      <c r="AP1048" s="14">
        <v>5.7058568733161598E-2</v>
      </c>
      <c r="AQ1048" s="14">
        <v>4.6880124413188201E-2</v>
      </c>
      <c r="AR1048" s="14"/>
      <c r="AS1048" s="14">
        <v>1.9960125099447699E-2</v>
      </c>
      <c r="AT1048" s="14">
        <v>7.9052805268624002E-2</v>
      </c>
      <c r="AU1048" s="14"/>
      <c r="AV1048" s="14">
        <v>2.1086510725170801E-2</v>
      </c>
      <c r="AW1048" s="14">
        <v>3.3016147364701598E-2</v>
      </c>
      <c r="AX1048" s="14">
        <v>1.9582983168494501E-2</v>
      </c>
      <c r="AY1048" s="14"/>
      <c r="AZ1048" s="14">
        <v>0</v>
      </c>
      <c r="BA1048" s="14">
        <v>1.8353740778338099E-2</v>
      </c>
      <c r="BB1048" s="14">
        <v>2.52287260208971E-2</v>
      </c>
      <c r="BC1048" s="14"/>
      <c r="BD1048" s="14">
        <v>4.3006521546899497E-2</v>
      </c>
      <c r="BE1048" s="14">
        <v>6.5048868321643694E-2</v>
      </c>
      <c r="BF1048" s="14"/>
      <c r="BG1048" s="14">
        <v>3.9885194703014701E-2</v>
      </c>
      <c r="BH1048" s="14">
        <v>5.9556034980956699E-2</v>
      </c>
      <c r="BI1048" s="14"/>
      <c r="BJ1048" s="14">
        <v>3.2853635186707801E-2</v>
      </c>
      <c r="BK1048" s="14">
        <v>5.8908152403762397E-2</v>
      </c>
      <c r="BL1048" s="14"/>
      <c r="BM1048" s="14">
        <v>6.0253194888604401E-2</v>
      </c>
      <c r="BN1048" s="14">
        <v>5.6449785992033701E-2</v>
      </c>
      <c r="BO1048" s="14"/>
      <c r="BP1048" s="14">
        <v>4.9039428323857097E-2</v>
      </c>
      <c r="BQ1048" s="14">
        <v>5.7883021789450699E-2</v>
      </c>
      <c r="BR1048" s="14"/>
      <c r="BS1048" s="14">
        <v>9.8631698396782E-3</v>
      </c>
      <c r="BT1048" s="14">
        <v>3.3987879163483802E-2</v>
      </c>
      <c r="BU1048" s="14"/>
      <c r="BV1048" s="14">
        <v>1.8603743572389201E-2</v>
      </c>
      <c r="BW1048" s="14">
        <v>6.7914152694053698E-3</v>
      </c>
      <c r="BX1048" s="14"/>
      <c r="BY1048" s="14">
        <v>1.9126207870100199E-2</v>
      </c>
      <c r="BZ1048" s="14">
        <v>5.7730151056703503E-2</v>
      </c>
      <c r="CA1048" s="14"/>
      <c r="CB1048" s="14">
        <v>3.9390755128690898E-2</v>
      </c>
      <c r="CC1048" s="14">
        <v>6.4569808568648801E-2</v>
      </c>
    </row>
    <row r="1049" spans="2:81" x14ac:dyDescent="0.3">
      <c r="C1049" s="14"/>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c r="AD1049" s="14"/>
      <c r="AE1049" s="14"/>
      <c r="AF1049" s="14"/>
      <c r="AG1049" s="14"/>
      <c r="AH1049" s="14"/>
      <c r="AI1049" s="14"/>
      <c r="AJ1049" s="14"/>
      <c r="AK1049" s="14"/>
      <c r="AL1049" s="14"/>
      <c r="AM1049" s="14"/>
      <c r="AN1049" s="14"/>
      <c r="AO1049" s="14"/>
      <c r="AP1049" s="14"/>
      <c r="AQ1049" s="14"/>
      <c r="AR1049" s="14"/>
      <c r="AS1049" s="14"/>
      <c r="AT1049" s="14"/>
      <c r="AU1049" s="14"/>
      <c r="AV1049" s="14"/>
      <c r="AW1049" s="14"/>
      <c r="AX1049" s="14"/>
      <c r="AY1049" s="14"/>
      <c r="AZ1049" s="14"/>
      <c r="BA1049" s="14"/>
      <c r="BB1049" s="14"/>
      <c r="BC1049" s="14"/>
      <c r="BD1049" s="14"/>
      <c r="BE1049" s="14"/>
      <c r="BF1049" s="14"/>
      <c r="BG1049" s="14"/>
      <c r="BH1049" s="14"/>
      <c r="BI1049" s="14"/>
      <c r="BJ1049" s="14"/>
      <c r="BK1049" s="14"/>
      <c r="BL1049" s="14"/>
      <c r="BM1049" s="14"/>
      <c r="BN1049" s="14"/>
      <c r="BO1049" s="14"/>
      <c r="BP1049" s="14"/>
      <c r="BQ1049" s="14"/>
      <c r="BR1049" s="14"/>
      <c r="BS1049" s="14"/>
      <c r="BT1049" s="14"/>
      <c r="BU1049" s="14"/>
      <c r="BV1049" s="14"/>
      <c r="BW1049" s="14"/>
      <c r="BX1049" s="14"/>
      <c r="BY1049" s="14"/>
      <c r="BZ1049" s="14"/>
      <c r="CA1049" s="14"/>
      <c r="CB1049" s="14"/>
      <c r="CC1049" s="14"/>
    </row>
    <row r="1050" spans="2:81" x14ac:dyDescent="0.3">
      <c r="B1050" s="6" t="s">
        <v>465</v>
      </c>
      <c r="C1050" s="14"/>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c r="AD1050" s="14"/>
      <c r="AE1050" s="14"/>
      <c r="AF1050" s="14"/>
      <c r="AG1050" s="14"/>
      <c r="AH1050" s="14"/>
      <c r="AI1050" s="14"/>
      <c r="AJ1050" s="14"/>
      <c r="AK1050" s="14"/>
      <c r="AL1050" s="14"/>
      <c r="AM1050" s="14"/>
      <c r="AN1050" s="14"/>
      <c r="AO1050" s="14"/>
      <c r="AP1050" s="14"/>
      <c r="AQ1050" s="14"/>
      <c r="AR1050" s="14"/>
      <c r="AS1050" s="14"/>
      <c r="AT1050" s="14"/>
      <c r="AU1050" s="14"/>
      <c r="AV1050" s="14"/>
      <c r="AW1050" s="14"/>
      <c r="AX1050" s="14"/>
      <c r="AY1050" s="14"/>
      <c r="AZ1050" s="14"/>
      <c r="BA1050" s="14"/>
      <c r="BB1050" s="14"/>
      <c r="BC1050" s="14"/>
      <c r="BD1050" s="14"/>
      <c r="BE1050" s="14"/>
      <c r="BF1050" s="14"/>
      <c r="BG1050" s="14"/>
      <c r="BH1050" s="14"/>
      <c r="BI1050" s="14"/>
      <c r="BJ1050" s="14"/>
      <c r="BK1050" s="14"/>
      <c r="BL1050" s="14"/>
      <c r="BM1050" s="14"/>
      <c r="BN1050" s="14"/>
      <c r="BO1050" s="14"/>
      <c r="BP1050" s="14"/>
      <c r="BQ1050" s="14"/>
      <c r="BR1050" s="14"/>
      <c r="BS1050" s="14"/>
      <c r="BT1050" s="14"/>
      <c r="BU1050" s="14"/>
      <c r="BV1050" s="14"/>
      <c r="BW1050" s="14"/>
      <c r="BX1050" s="14"/>
      <c r="BY1050" s="14"/>
      <c r="BZ1050" s="14"/>
      <c r="CA1050" s="14"/>
      <c r="CB1050" s="14"/>
      <c r="CC1050" s="14"/>
    </row>
    <row r="1051" spans="2:81" x14ac:dyDescent="0.3">
      <c r="B1051" s="24" t="s">
        <v>97</v>
      </c>
      <c r="C1051" s="14"/>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c r="AD1051" s="14"/>
      <c r="AE1051" s="14"/>
      <c r="AF1051" s="14"/>
      <c r="AG1051" s="14"/>
      <c r="AH1051" s="14"/>
      <c r="AI1051" s="14"/>
      <c r="AJ1051" s="14"/>
      <c r="AK1051" s="14"/>
      <c r="AL1051" s="14"/>
      <c r="AM1051" s="14"/>
      <c r="AN1051" s="14"/>
      <c r="AO1051" s="14"/>
      <c r="AP1051" s="14"/>
      <c r="AQ1051" s="14"/>
      <c r="AR1051" s="14"/>
      <c r="AS1051" s="14"/>
      <c r="AT1051" s="14"/>
      <c r="AU1051" s="14"/>
      <c r="AV1051" s="14"/>
      <c r="AW1051" s="14"/>
      <c r="AX1051" s="14"/>
      <c r="AY1051" s="14"/>
      <c r="AZ1051" s="14"/>
      <c r="BA1051" s="14"/>
      <c r="BB1051" s="14"/>
      <c r="BC1051" s="14"/>
      <c r="BD1051" s="14"/>
      <c r="BE1051" s="14"/>
      <c r="BF1051" s="14"/>
      <c r="BG1051" s="14"/>
      <c r="BH1051" s="14"/>
      <c r="BI1051" s="14"/>
      <c r="BJ1051" s="14"/>
      <c r="BK1051" s="14"/>
      <c r="BL1051" s="14"/>
      <c r="BM1051" s="14"/>
      <c r="BN1051" s="14"/>
      <c r="BO1051" s="14"/>
      <c r="BP1051" s="14"/>
      <c r="BQ1051" s="14"/>
      <c r="BR1051" s="14"/>
      <c r="BS1051" s="14"/>
      <c r="BT1051" s="14"/>
      <c r="BU1051" s="14"/>
      <c r="BV1051" s="14"/>
      <c r="BW1051" s="14"/>
      <c r="BX1051" s="14"/>
      <c r="BY1051" s="14"/>
      <c r="BZ1051" s="14"/>
      <c r="CA1051" s="14"/>
      <c r="CB1051" s="14"/>
      <c r="CC1051" s="14"/>
    </row>
    <row r="1052" spans="2:81" x14ac:dyDescent="0.3">
      <c r="B1052" t="s">
        <v>102</v>
      </c>
      <c r="C1052" s="14">
        <v>0.36154456368290799</v>
      </c>
      <c r="D1052" s="14">
        <v>0.31432662127765398</v>
      </c>
      <c r="E1052" s="14">
        <v>0.40835325342505702</v>
      </c>
      <c r="F1052" s="14"/>
      <c r="G1052" s="14">
        <v>0.29139295971773099</v>
      </c>
      <c r="H1052" s="14">
        <v>0.36552232126510198</v>
      </c>
      <c r="I1052" s="14">
        <v>0.359560670038504</v>
      </c>
      <c r="J1052" s="14">
        <v>0.30066077070873698</v>
      </c>
      <c r="K1052" s="14">
        <v>0.36854640128298499</v>
      </c>
      <c r="L1052" s="14">
        <v>0.45177436508340202</v>
      </c>
      <c r="M1052" s="14"/>
      <c r="N1052" s="14">
        <v>0.35199667492094</v>
      </c>
      <c r="O1052" s="14">
        <v>0.36175882294539602</v>
      </c>
      <c r="P1052" s="14">
        <v>0.35418663953273199</v>
      </c>
      <c r="Q1052" s="14">
        <v>0.37615896874252303</v>
      </c>
      <c r="R1052" s="14"/>
      <c r="S1052" s="14">
        <v>0.35835661923331003</v>
      </c>
      <c r="T1052" s="14">
        <v>0.38508489477199398</v>
      </c>
      <c r="U1052" s="14">
        <v>0.36832723623756902</v>
      </c>
      <c r="V1052" s="14">
        <v>0.29406252631553598</v>
      </c>
      <c r="W1052" s="14">
        <v>0.31607897237665999</v>
      </c>
      <c r="X1052" s="14">
        <v>0.34394908349946202</v>
      </c>
      <c r="Y1052" s="14">
        <v>0.382140741866907</v>
      </c>
      <c r="Z1052" s="14">
        <v>0.19415308166328599</v>
      </c>
      <c r="AA1052" s="14">
        <v>0.39461289789589199</v>
      </c>
      <c r="AB1052" s="14">
        <v>0.45478734755466499</v>
      </c>
      <c r="AC1052" s="14">
        <v>0.42712683037327898</v>
      </c>
      <c r="AD1052" s="14">
        <v>0.27436123884936098</v>
      </c>
      <c r="AE1052" s="14"/>
      <c r="AF1052" s="14">
        <v>0.40830647639870099</v>
      </c>
      <c r="AG1052" s="14">
        <v>0.40906754652828398</v>
      </c>
      <c r="AH1052" s="14">
        <v>0.43516357208648199</v>
      </c>
      <c r="AI1052" s="14">
        <v>0.27814160077741201</v>
      </c>
      <c r="AJ1052" s="14">
        <v>0.31781260684303703</v>
      </c>
      <c r="AK1052" s="14">
        <v>0.287457775992357</v>
      </c>
      <c r="AL1052" s="14"/>
      <c r="AM1052" s="14">
        <v>0.362667379276229</v>
      </c>
      <c r="AN1052" s="14">
        <v>0.33856617894208002</v>
      </c>
      <c r="AO1052" s="14">
        <v>0.35709939101703703</v>
      </c>
      <c r="AP1052" s="14">
        <v>0.360475453920445</v>
      </c>
      <c r="AQ1052" s="14">
        <v>0.46235075906839801</v>
      </c>
      <c r="AR1052" s="14"/>
      <c r="AS1052" s="14">
        <v>0.38657931100070703</v>
      </c>
      <c r="AT1052" s="14">
        <v>0.34554444605346302</v>
      </c>
      <c r="AU1052" s="14"/>
      <c r="AV1052" s="14">
        <v>0.42375045521647697</v>
      </c>
      <c r="AW1052" s="14">
        <v>0.34289976533733701</v>
      </c>
      <c r="AX1052" s="14">
        <v>0.35612515225435298</v>
      </c>
      <c r="AY1052" s="14"/>
      <c r="AZ1052" s="14">
        <v>0.520515904434249</v>
      </c>
      <c r="BA1052" s="14">
        <v>0.38699752261880199</v>
      </c>
      <c r="BB1052" s="14">
        <v>0.35382053682520298</v>
      </c>
      <c r="BC1052" s="14"/>
      <c r="BD1052" s="14">
        <v>0.39523336331221398</v>
      </c>
      <c r="BE1052" s="14">
        <v>0.33868216136300699</v>
      </c>
      <c r="BF1052" s="14"/>
      <c r="BG1052" s="14">
        <v>0.41235429924366301</v>
      </c>
      <c r="BH1052" s="14">
        <v>0.35221980793750701</v>
      </c>
      <c r="BI1052" s="14"/>
      <c r="BJ1052" s="14">
        <v>0.45988131827058498</v>
      </c>
      <c r="BK1052" s="14">
        <v>0.34753052128085199</v>
      </c>
      <c r="BL1052" s="14"/>
      <c r="BM1052" s="14">
        <v>0.37659118363093702</v>
      </c>
      <c r="BN1052" s="14">
        <v>0.36254153054196597</v>
      </c>
      <c r="BO1052" s="14"/>
      <c r="BP1052" s="14">
        <v>0.39335221312454299</v>
      </c>
      <c r="BQ1052" s="14">
        <v>0.355438435611447</v>
      </c>
      <c r="BR1052" s="14"/>
      <c r="BS1052" s="14">
        <v>0.40314480887272203</v>
      </c>
      <c r="BT1052" s="14">
        <v>0.36425034376683901</v>
      </c>
      <c r="BU1052" s="14"/>
      <c r="BV1052" s="14">
        <v>0.345972288879342</v>
      </c>
      <c r="BW1052" s="14">
        <v>0.42323730565316098</v>
      </c>
      <c r="BX1052" s="14"/>
      <c r="BY1052" s="14">
        <v>0.35013152516888202</v>
      </c>
      <c r="BZ1052" s="14">
        <v>0.36449499512677502</v>
      </c>
      <c r="CA1052" s="14"/>
      <c r="CB1052" s="14">
        <v>0.37816095958721202</v>
      </c>
      <c r="CC1052" s="14">
        <v>0.35577609093797202</v>
      </c>
    </row>
    <row r="1053" spans="2:81" x14ac:dyDescent="0.3">
      <c r="B1053" t="s">
        <v>103</v>
      </c>
      <c r="C1053" s="14">
        <v>0.34619788635623</v>
      </c>
      <c r="D1053" s="14">
        <v>0.34198985185550301</v>
      </c>
      <c r="E1053" s="14">
        <v>0.349033958839428</v>
      </c>
      <c r="F1053" s="14"/>
      <c r="G1053" s="14">
        <v>0.35573345414502</v>
      </c>
      <c r="H1053" s="14">
        <v>0.330699709793152</v>
      </c>
      <c r="I1053" s="14">
        <v>0.36297958208575498</v>
      </c>
      <c r="J1053" s="14">
        <v>0.36263123758410998</v>
      </c>
      <c r="K1053" s="14">
        <v>0.32546674642185802</v>
      </c>
      <c r="L1053" s="14">
        <v>0.33927939778052701</v>
      </c>
      <c r="M1053" s="14"/>
      <c r="N1053" s="14">
        <v>0.38602039983629499</v>
      </c>
      <c r="O1053" s="14">
        <v>0.34923892773812798</v>
      </c>
      <c r="P1053" s="14">
        <v>0.341215293385221</v>
      </c>
      <c r="Q1053" s="14">
        <v>0.30620720694169101</v>
      </c>
      <c r="R1053" s="14"/>
      <c r="S1053" s="14">
        <v>0.40859046828175599</v>
      </c>
      <c r="T1053" s="14">
        <v>0.32331749330472698</v>
      </c>
      <c r="U1053" s="14">
        <v>0.34507938747317102</v>
      </c>
      <c r="V1053" s="14">
        <v>0.41743972372188698</v>
      </c>
      <c r="W1053" s="14">
        <v>0.40257261323766003</v>
      </c>
      <c r="X1053" s="14">
        <v>0.33789786009742301</v>
      </c>
      <c r="Y1053" s="14">
        <v>0.30746531559927098</v>
      </c>
      <c r="Z1053" s="14">
        <v>0.40810097833220899</v>
      </c>
      <c r="AA1053" s="14">
        <v>0.38007697839272098</v>
      </c>
      <c r="AB1053" s="14">
        <v>0.19726867636027001</v>
      </c>
      <c r="AC1053" s="14">
        <v>0.211367520549372</v>
      </c>
      <c r="AD1053" s="14">
        <v>0.40475962275627497</v>
      </c>
      <c r="AE1053" s="14"/>
      <c r="AF1053" s="14">
        <v>0.37558676082811299</v>
      </c>
      <c r="AG1053" s="14">
        <v>0.32343341389116997</v>
      </c>
      <c r="AH1053" s="14">
        <v>0.40360083393579599</v>
      </c>
      <c r="AI1053" s="14">
        <v>0.33069156728826099</v>
      </c>
      <c r="AJ1053" s="14">
        <v>0.34914007093309701</v>
      </c>
      <c r="AK1053" s="14">
        <v>0.39595480417489898</v>
      </c>
      <c r="AL1053" s="14"/>
      <c r="AM1053" s="14">
        <v>0.325309816027403</v>
      </c>
      <c r="AN1053" s="14">
        <v>0.36810082913724601</v>
      </c>
      <c r="AO1053" s="14">
        <v>0.34768490742129099</v>
      </c>
      <c r="AP1053" s="14">
        <v>0.343398280314756</v>
      </c>
      <c r="AQ1053" s="14">
        <v>0.32768977862528298</v>
      </c>
      <c r="AR1053" s="14"/>
      <c r="AS1053" s="14">
        <v>0.34926908656488298</v>
      </c>
      <c r="AT1053" s="14">
        <v>0.34357650195948197</v>
      </c>
      <c r="AU1053" s="14"/>
      <c r="AV1053" s="14">
        <v>0.35673471588636901</v>
      </c>
      <c r="AW1053" s="14">
        <v>0.36931450818540301</v>
      </c>
      <c r="AX1053" s="14">
        <v>0.31871276021512202</v>
      </c>
      <c r="AY1053" s="14"/>
      <c r="AZ1053" s="14">
        <v>0.29258937830989601</v>
      </c>
      <c r="BA1053" s="14">
        <v>0.43206494220888098</v>
      </c>
      <c r="BB1053" s="14">
        <v>0.35991870643996399</v>
      </c>
      <c r="BC1053" s="14"/>
      <c r="BD1053" s="14">
        <v>0.33325179268676203</v>
      </c>
      <c r="BE1053" s="14">
        <v>0.35589349276044402</v>
      </c>
      <c r="BF1053" s="14"/>
      <c r="BG1053" s="14">
        <v>0.29824614499817298</v>
      </c>
      <c r="BH1053" s="14">
        <v>0.35471320977645598</v>
      </c>
      <c r="BI1053" s="14"/>
      <c r="BJ1053" s="14">
        <v>0.259737264812962</v>
      </c>
      <c r="BK1053" s="14">
        <v>0.35815177407242199</v>
      </c>
      <c r="BL1053" s="14"/>
      <c r="BM1053" s="14">
        <v>0.38661519781370102</v>
      </c>
      <c r="BN1053" s="14">
        <v>0.33991446964827698</v>
      </c>
      <c r="BO1053" s="14"/>
      <c r="BP1053" s="14">
        <v>0.34512834080883797</v>
      </c>
      <c r="BQ1053" s="14">
        <v>0.34616592775212301</v>
      </c>
      <c r="BR1053" s="14"/>
      <c r="BS1053" s="14">
        <v>0.35754221670258801</v>
      </c>
      <c r="BT1053" s="14">
        <v>0.32676627181930401</v>
      </c>
      <c r="BU1053" s="14"/>
      <c r="BV1053" s="14">
        <v>0.36097379999790402</v>
      </c>
      <c r="BW1053" s="14">
        <v>0.35633623389264901</v>
      </c>
      <c r="BX1053" s="14"/>
      <c r="BY1053" s="14">
        <v>0.35937727738898301</v>
      </c>
      <c r="BZ1053" s="14">
        <v>0.34425502571905597</v>
      </c>
      <c r="CA1053" s="14"/>
      <c r="CB1053" s="14">
        <v>0.33669312216337999</v>
      </c>
      <c r="CC1053" s="14">
        <v>0.349758185126196</v>
      </c>
    </row>
    <row r="1054" spans="2:81" x14ac:dyDescent="0.3">
      <c r="B1054" t="s">
        <v>440</v>
      </c>
      <c r="C1054" s="14">
        <v>0.143453095660139</v>
      </c>
      <c r="D1054" s="14">
        <v>0.16167466339032299</v>
      </c>
      <c r="E1054" s="14">
        <v>0.125940329999182</v>
      </c>
      <c r="F1054" s="14"/>
      <c r="G1054" s="14">
        <v>0.21688822764629001</v>
      </c>
      <c r="H1054" s="14">
        <v>0.11548402608617001</v>
      </c>
      <c r="I1054" s="14">
        <v>0.12945829556132399</v>
      </c>
      <c r="J1054" s="14">
        <v>0.14871832040767599</v>
      </c>
      <c r="K1054" s="14">
        <v>0.126484607555849</v>
      </c>
      <c r="L1054" s="14">
        <v>0.135583305260979</v>
      </c>
      <c r="M1054" s="14"/>
      <c r="N1054" s="14">
        <v>0.15063023806340001</v>
      </c>
      <c r="O1054" s="14">
        <v>0.13545172543484801</v>
      </c>
      <c r="P1054" s="14">
        <v>0.13884622286656501</v>
      </c>
      <c r="Q1054" s="14">
        <v>0.150339140531319</v>
      </c>
      <c r="R1054" s="14"/>
      <c r="S1054" s="14">
        <v>0.13908376479548901</v>
      </c>
      <c r="T1054" s="14">
        <v>0.15580506790465401</v>
      </c>
      <c r="U1054" s="14">
        <v>0.17339551678038601</v>
      </c>
      <c r="V1054" s="14">
        <v>0.130078893682369</v>
      </c>
      <c r="W1054" s="14">
        <v>0.19704057775528899</v>
      </c>
      <c r="X1054" s="14">
        <v>0.118245086126854</v>
      </c>
      <c r="Y1054" s="14">
        <v>0.10993480776034099</v>
      </c>
      <c r="Z1054" s="14">
        <v>0.23671819335602601</v>
      </c>
      <c r="AA1054" s="14">
        <v>6.0016244520936103E-2</v>
      </c>
      <c r="AB1054" s="14">
        <v>0.148577493113173</v>
      </c>
      <c r="AC1054" s="14">
        <v>0.21542137521099899</v>
      </c>
      <c r="AD1054" s="14">
        <v>0.15895964232141799</v>
      </c>
      <c r="AE1054" s="14"/>
      <c r="AF1054" s="14">
        <v>0.118079763903791</v>
      </c>
      <c r="AG1054" s="14">
        <v>0.166667459364854</v>
      </c>
      <c r="AH1054" s="14">
        <v>8.2769313800819699E-2</v>
      </c>
      <c r="AI1054" s="14">
        <v>0.17402132316636101</v>
      </c>
      <c r="AJ1054" s="14">
        <v>0.227366706609028</v>
      </c>
      <c r="AK1054" s="14">
        <v>7.0987536226701703E-2</v>
      </c>
      <c r="AL1054" s="14"/>
      <c r="AM1054" s="14">
        <v>0.12773638809732901</v>
      </c>
      <c r="AN1054" s="14">
        <v>0.18246038871945799</v>
      </c>
      <c r="AO1054" s="14">
        <v>0.12517715138560101</v>
      </c>
      <c r="AP1054" s="14">
        <v>0.18295415083952499</v>
      </c>
      <c r="AQ1054" s="14">
        <v>7.4978179463739497E-2</v>
      </c>
      <c r="AR1054" s="14"/>
      <c r="AS1054" s="14">
        <v>0.15399899657265501</v>
      </c>
      <c r="AT1054" s="14">
        <v>0.139181112921859</v>
      </c>
      <c r="AU1054" s="14"/>
      <c r="AV1054" s="14">
        <v>0.13457954811876399</v>
      </c>
      <c r="AW1054" s="14">
        <v>0.20312722189743199</v>
      </c>
      <c r="AX1054" s="14">
        <v>0.17560862573789801</v>
      </c>
      <c r="AY1054" s="14"/>
      <c r="AZ1054" s="14">
        <v>8.1174660739163504E-2</v>
      </c>
      <c r="BA1054" s="14">
        <v>0.14788646721467</v>
      </c>
      <c r="BB1054" s="14">
        <v>0.18298020363362699</v>
      </c>
      <c r="BC1054" s="14"/>
      <c r="BD1054" s="14">
        <v>0.123938465787384</v>
      </c>
      <c r="BE1054" s="14">
        <v>0.156876030160089</v>
      </c>
      <c r="BF1054" s="14"/>
      <c r="BG1054" s="14">
        <v>0.149312377323842</v>
      </c>
      <c r="BH1054" s="14">
        <v>0.142985604040617</v>
      </c>
      <c r="BI1054" s="14"/>
      <c r="BJ1054" s="14">
        <v>0.15352622296921201</v>
      </c>
      <c r="BK1054" s="14">
        <v>0.14303373915144801</v>
      </c>
      <c r="BL1054" s="14"/>
      <c r="BM1054" s="14">
        <v>0.12992651222736601</v>
      </c>
      <c r="BN1054" s="14">
        <v>0.14573240031755899</v>
      </c>
      <c r="BO1054" s="14"/>
      <c r="BP1054" s="14">
        <v>0.104100152251471</v>
      </c>
      <c r="BQ1054" s="14">
        <v>0.156297026511446</v>
      </c>
      <c r="BR1054" s="14"/>
      <c r="BS1054" s="14">
        <v>0.14711960240015601</v>
      </c>
      <c r="BT1054" s="14">
        <v>0.168878114350103</v>
      </c>
      <c r="BU1054" s="14"/>
      <c r="BV1054" s="14">
        <v>0.114782901028177</v>
      </c>
      <c r="BW1054" s="14">
        <v>0.15848389189241099</v>
      </c>
      <c r="BX1054" s="14"/>
      <c r="BY1054" s="14">
        <v>0.125039010081236</v>
      </c>
      <c r="BZ1054" s="14">
        <v>0.14586728882296701</v>
      </c>
      <c r="CA1054" s="14"/>
      <c r="CB1054" s="14">
        <v>0.14911967883374999</v>
      </c>
      <c r="CC1054" s="14">
        <v>0.138748358632409</v>
      </c>
    </row>
    <row r="1055" spans="2:81" x14ac:dyDescent="0.3">
      <c r="B1055" t="s">
        <v>441</v>
      </c>
      <c r="C1055" s="14">
        <v>9.4879388487233901E-2</v>
      </c>
      <c r="D1055" s="14">
        <v>0.13302197471184801</v>
      </c>
      <c r="E1055" s="14">
        <v>5.7820646684424E-2</v>
      </c>
      <c r="F1055" s="14"/>
      <c r="G1055" s="14">
        <v>9.5932355625252499E-2</v>
      </c>
      <c r="H1055" s="14">
        <v>0.126938475692847</v>
      </c>
      <c r="I1055" s="14">
        <v>9.0321047020857803E-2</v>
      </c>
      <c r="J1055" s="14">
        <v>0.12415724910958401</v>
      </c>
      <c r="K1055" s="14">
        <v>0.122324724528414</v>
      </c>
      <c r="L1055" s="14">
        <v>2.9518444724203299E-2</v>
      </c>
      <c r="M1055" s="14"/>
      <c r="N1055" s="14">
        <v>7.4013425437311806E-2</v>
      </c>
      <c r="O1055" s="14">
        <v>7.7309789346701296E-2</v>
      </c>
      <c r="P1055" s="14">
        <v>0.11714669848147399</v>
      </c>
      <c r="Q1055" s="14">
        <v>0.11312451492382</v>
      </c>
      <c r="R1055" s="14"/>
      <c r="S1055" s="14">
        <v>5.6058225929953298E-2</v>
      </c>
      <c r="T1055" s="14">
        <v>0.100107552072984</v>
      </c>
      <c r="U1055" s="14">
        <v>8.6385433000875103E-2</v>
      </c>
      <c r="V1055" s="14">
        <v>0.100982969215399</v>
      </c>
      <c r="W1055" s="14">
        <v>5.62038904883038E-2</v>
      </c>
      <c r="X1055" s="14">
        <v>0.14847835040224999</v>
      </c>
      <c r="Y1055" s="14">
        <v>9.5360464786277702E-2</v>
      </c>
      <c r="Z1055" s="14">
        <v>0.13379094666270699</v>
      </c>
      <c r="AA1055" s="14">
        <v>9.9503049624109205E-2</v>
      </c>
      <c r="AB1055" s="14">
        <v>0.122990094334998</v>
      </c>
      <c r="AC1055" s="14">
        <v>8.9909064917647899E-2</v>
      </c>
      <c r="AD1055" s="14">
        <v>4.0360420297640302E-2</v>
      </c>
      <c r="AE1055" s="14"/>
      <c r="AF1055" s="14">
        <v>6.6718256873846193E-2</v>
      </c>
      <c r="AG1055" s="14">
        <v>7.7171158120486805E-2</v>
      </c>
      <c r="AH1055" s="14">
        <v>5.67589333150922E-2</v>
      </c>
      <c r="AI1055" s="14">
        <v>0.19901269036990499</v>
      </c>
      <c r="AJ1055" s="14">
        <v>2.8671978041162598E-2</v>
      </c>
      <c r="AK1055" s="14">
        <v>6.47506008540224E-2</v>
      </c>
      <c r="AL1055" s="14"/>
      <c r="AM1055" s="14">
        <v>0.131151541432415</v>
      </c>
      <c r="AN1055" s="14">
        <v>7.0934121417215196E-2</v>
      </c>
      <c r="AO1055" s="14">
        <v>9.4241729455627102E-2</v>
      </c>
      <c r="AP1055" s="14">
        <v>7.1707114152613494E-2</v>
      </c>
      <c r="AQ1055" s="14">
        <v>8.8101158429391396E-2</v>
      </c>
      <c r="AR1055" s="14"/>
      <c r="AS1055" s="14">
        <v>8.5568386990396705E-2</v>
      </c>
      <c r="AT1055" s="14">
        <v>0.101986373876245</v>
      </c>
      <c r="AU1055" s="14"/>
      <c r="AV1055" s="14">
        <v>5.85291738106423E-2</v>
      </c>
      <c r="AW1055" s="14">
        <v>6.8930481421468098E-2</v>
      </c>
      <c r="AX1055" s="14">
        <v>0.116121567775512</v>
      </c>
      <c r="AY1055" s="14"/>
      <c r="AZ1055" s="14">
        <v>0.105720056516692</v>
      </c>
      <c r="BA1055" s="14">
        <v>1.46973271793082E-2</v>
      </c>
      <c r="BB1055" s="14">
        <v>6.9982525946652205E-2</v>
      </c>
      <c r="BC1055" s="14"/>
      <c r="BD1055" s="14">
        <v>0.107566928110701</v>
      </c>
      <c r="BE1055" s="14">
        <v>8.6745075995777299E-2</v>
      </c>
      <c r="BF1055" s="14"/>
      <c r="BG1055" s="14">
        <v>0.117902017822581</v>
      </c>
      <c r="BH1055" s="14">
        <v>9.0856675157622496E-2</v>
      </c>
      <c r="BI1055" s="14"/>
      <c r="BJ1055" s="14">
        <v>0.103468202344619</v>
      </c>
      <c r="BK1055" s="14">
        <v>9.5006800052290105E-2</v>
      </c>
      <c r="BL1055" s="14"/>
      <c r="BM1055" s="14">
        <v>4.75987430292086E-2</v>
      </c>
      <c r="BN1055" s="14">
        <v>0.100017913809543</v>
      </c>
      <c r="BO1055" s="14"/>
      <c r="BP1055" s="14">
        <v>0.109827739074998</v>
      </c>
      <c r="BQ1055" s="14">
        <v>8.8105967863427698E-2</v>
      </c>
      <c r="BR1055" s="14"/>
      <c r="BS1055" s="14">
        <v>7.3548318127486995E-2</v>
      </c>
      <c r="BT1055" s="14">
        <v>0.105798918916545</v>
      </c>
      <c r="BU1055" s="14"/>
      <c r="BV1055" s="14">
        <v>0.144185849895382</v>
      </c>
      <c r="BW1055" s="14">
        <v>4.8723727925955099E-2</v>
      </c>
      <c r="BX1055" s="14"/>
      <c r="BY1055" s="14">
        <v>0.127017732735037</v>
      </c>
      <c r="BZ1055" s="14">
        <v>9.0216251311357507E-2</v>
      </c>
      <c r="CA1055" s="14"/>
      <c r="CB1055" s="14">
        <v>9.9928596207972703E-2</v>
      </c>
      <c r="CC1055" s="14">
        <v>9.2852508834208494E-2</v>
      </c>
    </row>
    <row r="1056" spans="2:81" x14ac:dyDescent="0.3">
      <c r="B1056" t="s">
        <v>106</v>
      </c>
      <c r="C1056" s="14">
        <v>5.3925065813489499E-2</v>
      </c>
      <c r="D1056" s="14">
        <v>4.89868887646717E-2</v>
      </c>
      <c r="E1056" s="14">
        <v>5.88518110519093E-2</v>
      </c>
      <c r="F1056" s="14"/>
      <c r="G1056" s="14">
        <v>4.0053002865706698E-2</v>
      </c>
      <c r="H1056" s="14">
        <v>6.13554671627283E-2</v>
      </c>
      <c r="I1056" s="14">
        <v>5.7680405293559098E-2</v>
      </c>
      <c r="J1056" s="14">
        <v>6.3832422189893503E-2</v>
      </c>
      <c r="K1056" s="14">
        <v>5.7177520210894103E-2</v>
      </c>
      <c r="L1056" s="14">
        <v>4.3844487150889198E-2</v>
      </c>
      <c r="M1056" s="14"/>
      <c r="N1056" s="14">
        <v>3.7339261742053001E-2</v>
      </c>
      <c r="O1056" s="14">
        <v>7.6240734534926399E-2</v>
      </c>
      <c r="P1056" s="14">
        <v>4.8605145734007697E-2</v>
      </c>
      <c r="Q1056" s="14">
        <v>5.4170168860647003E-2</v>
      </c>
      <c r="R1056" s="14"/>
      <c r="S1056" s="14">
        <v>3.7910921759491102E-2</v>
      </c>
      <c r="T1056" s="14">
        <v>3.5684991945641502E-2</v>
      </c>
      <c r="U1056" s="14">
        <v>2.6812426507999001E-2</v>
      </c>
      <c r="V1056" s="14">
        <v>5.74358870648084E-2</v>
      </c>
      <c r="W1056" s="14">
        <v>2.81039461420871E-2</v>
      </c>
      <c r="X1056" s="14">
        <v>5.1429619874012303E-2</v>
      </c>
      <c r="Y1056" s="14">
        <v>0.105098669987204</v>
      </c>
      <c r="Z1056" s="14">
        <v>2.7236799985771599E-2</v>
      </c>
      <c r="AA1056" s="14">
        <v>6.5790829566342607E-2</v>
      </c>
      <c r="AB1056" s="14">
        <v>7.6376388636893E-2</v>
      </c>
      <c r="AC1056" s="14">
        <v>5.6175208948702399E-2</v>
      </c>
      <c r="AD1056" s="14">
        <v>0.121559075775306</v>
      </c>
      <c r="AE1056" s="14"/>
      <c r="AF1056" s="14">
        <v>3.1308741995549699E-2</v>
      </c>
      <c r="AG1056" s="14">
        <v>2.36604220952054E-2</v>
      </c>
      <c r="AH1056" s="14">
        <v>2.1707346861809401E-2</v>
      </c>
      <c r="AI1056" s="14">
        <v>1.8132818398061301E-2</v>
      </c>
      <c r="AJ1056" s="14">
        <v>7.7008637573675001E-2</v>
      </c>
      <c r="AK1056" s="14">
        <v>0.180849282752021</v>
      </c>
      <c r="AL1056" s="14"/>
      <c r="AM1056" s="14">
        <v>5.3134875166623997E-2</v>
      </c>
      <c r="AN1056" s="14">
        <v>3.9938481784000703E-2</v>
      </c>
      <c r="AO1056" s="14">
        <v>7.5796820720444302E-2</v>
      </c>
      <c r="AP1056" s="14">
        <v>4.1465000772659702E-2</v>
      </c>
      <c r="AQ1056" s="14">
        <v>4.6880124413188201E-2</v>
      </c>
      <c r="AR1056" s="14"/>
      <c r="AS1056" s="14">
        <v>2.45842188713584E-2</v>
      </c>
      <c r="AT1056" s="14">
        <v>6.9711565188951802E-2</v>
      </c>
      <c r="AU1056" s="14"/>
      <c r="AV1056" s="14">
        <v>2.64061069677483E-2</v>
      </c>
      <c r="AW1056" s="14">
        <v>1.5728023158360301E-2</v>
      </c>
      <c r="AX1056" s="14">
        <v>3.3431894017115799E-2</v>
      </c>
      <c r="AY1056" s="14"/>
      <c r="AZ1056" s="14">
        <v>0</v>
      </c>
      <c r="BA1056" s="14">
        <v>1.8353740778338099E-2</v>
      </c>
      <c r="BB1056" s="14">
        <v>3.3298027154554398E-2</v>
      </c>
      <c r="BC1056" s="14"/>
      <c r="BD1056" s="14">
        <v>4.00094501029397E-2</v>
      </c>
      <c r="BE1056" s="14">
        <v>6.1803239720682301E-2</v>
      </c>
      <c r="BF1056" s="14"/>
      <c r="BG1056" s="14">
        <v>2.21851606117404E-2</v>
      </c>
      <c r="BH1056" s="14">
        <v>5.9224703087796801E-2</v>
      </c>
      <c r="BI1056" s="14"/>
      <c r="BJ1056" s="14">
        <v>2.3386991602622701E-2</v>
      </c>
      <c r="BK1056" s="14">
        <v>5.6277165442988199E-2</v>
      </c>
      <c r="BL1056" s="14"/>
      <c r="BM1056" s="14">
        <v>5.92683632987877E-2</v>
      </c>
      <c r="BN1056" s="14">
        <v>5.1793685682654397E-2</v>
      </c>
      <c r="BO1056" s="14"/>
      <c r="BP1056" s="14">
        <v>4.7591554740150199E-2</v>
      </c>
      <c r="BQ1056" s="14">
        <v>5.3992642261556499E-2</v>
      </c>
      <c r="BR1056" s="14"/>
      <c r="BS1056" s="14">
        <v>1.8645053897046002E-2</v>
      </c>
      <c r="BT1056" s="14">
        <v>3.4306351147209702E-2</v>
      </c>
      <c r="BU1056" s="14"/>
      <c r="BV1056" s="14">
        <v>3.4085160199194997E-2</v>
      </c>
      <c r="BW1056" s="14">
        <v>1.3218840635824101E-2</v>
      </c>
      <c r="BX1056" s="14"/>
      <c r="BY1056" s="14">
        <v>3.8434454625862702E-2</v>
      </c>
      <c r="BZ1056" s="14">
        <v>5.51664390198442E-2</v>
      </c>
      <c r="CA1056" s="14"/>
      <c r="CB1056" s="14">
        <v>3.6097643207684799E-2</v>
      </c>
      <c r="CC1056" s="14">
        <v>6.2864856469214803E-2</v>
      </c>
    </row>
    <row r="1057" spans="2:81" x14ac:dyDescent="0.3">
      <c r="C1057" s="14"/>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c r="AD1057" s="14"/>
      <c r="AE1057" s="14"/>
      <c r="AF1057" s="14"/>
      <c r="AG1057" s="14"/>
      <c r="AH1057" s="14"/>
      <c r="AI1057" s="14"/>
      <c r="AJ1057" s="14"/>
      <c r="AK1057" s="14"/>
      <c r="AL1057" s="14"/>
      <c r="AM1057" s="14"/>
      <c r="AN1057" s="14"/>
      <c r="AO1057" s="14"/>
      <c r="AP1057" s="14"/>
      <c r="AQ1057" s="14"/>
      <c r="AR1057" s="14"/>
      <c r="AS1057" s="14"/>
      <c r="AT1057" s="14"/>
      <c r="AU1057" s="14"/>
      <c r="AV1057" s="14"/>
      <c r="AW1057" s="14"/>
      <c r="AX1057" s="14"/>
      <c r="AY1057" s="14"/>
      <c r="AZ1057" s="14"/>
      <c r="BA1057" s="14"/>
      <c r="BB1057" s="14"/>
      <c r="BC1057" s="14"/>
      <c r="BD1057" s="14"/>
      <c r="BE1057" s="14"/>
      <c r="BF1057" s="14"/>
      <c r="BG1057" s="14"/>
      <c r="BH1057" s="14"/>
      <c r="BI1057" s="14"/>
      <c r="BJ1057" s="14"/>
      <c r="BK1057" s="14"/>
      <c r="BL1057" s="14"/>
      <c r="BM1057" s="14"/>
      <c r="BN1057" s="14"/>
      <c r="BO1057" s="14"/>
      <c r="BP1057" s="14"/>
      <c r="BQ1057" s="14"/>
      <c r="BR1057" s="14"/>
      <c r="BS1057" s="14"/>
      <c r="BT1057" s="14"/>
      <c r="BU1057" s="14"/>
      <c r="BV1057" s="14"/>
      <c r="BW1057" s="14"/>
      <c r="BX1057" s="14"/>
      <c r="BY1057" s="14"/>
      <c r="BZ1057" s="14"/>
      <c r="CA1057" s="14"/>
      <c r="CB1057" s="14"/>
      <c r="CC1057" s="14"/>
    </row>
    <row r="1058" spans="2:81" x14ac:dyDescent="0.3">
      <c r="B1058" s="6" t="s">
        <v>466</v>
      </c>
      <c r="C1058" s="14"/>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c r="AD1058" s="14"/>
      <c r="AE1058" s="14"/>
      <c r="AF1058" s="14"/>
      <c r="AG1058" s="14"/>
      <c r="AH1058" s="14"/>
      <c r="AI1058" s="14"/>
      <c r="AJ1058" s="14"/>
      <c r="AK1058" s="14"/>
      <c r="AL1058" s="14"/>
      <c r="AM1058" s="14"/>
      <c r="AN1058" s="14"/>
      <c r="AO1058" s="14"/>
      <c r="AP1058" s="14"/>
      <c r="AQ1058" s="14"/>
      <c r="AR1058" s="14"/>
      <c r="AS1058" s="14"/>
      <c r="AT1058" s="14"/>
      <c r="AU1058" s="14"/>
      <c r="AV1058" s="14"/>
      <c r="AW1058" s="14"/>
      <c r="AX1058" s="14"/>
      <c r="AY1058" s="14"/>
      <c r="AZ1058" s="14"/>
      <c r="BA1058" s="14"/>
      <c r="BB1058" s="14"/>
      <c r="BC1058" s="14"/>
      <c r="BD1058" s="14"/>
      <c r="BE1058" s="14"/>
      <c r="BF1058" s="14"/>
      <c r="BG1058" s="14"/>
      <c r="BH1058" s="14"/>
      <c r="BI1058" s="14"/>
      <c r="BJ1058" s="14"/>
      <c r="BK1058" s="14"/>
      <c r="BL1058" s="14"/>
      <c r="BM1058" s="14"/>
      <c r="BN1058" s="14"/>
      <c r="BO1058" s="14"/>
      <c r="BP1058" s="14"/>
      <c r="BQ1058" s="14"/>
      <c r="BR1058" s="14"/>
      <c r="BS1058" s="14"/>
      <c r="BT1058" s="14"/>
      <c r="BU1058" s="14"/>
      <c r="BV1058" s="14"/>
      <c r="BW1058" s="14"/>
      <c r="BX1058" s="14"/>
      <c r="BY1058" s="14"/>
      <c r="BZ1058" s="14"/>
      <c r="CA1058" s="14"/>
      <c r="CB1058" s="14"/>
      <c r="CC1058" s="14"/>
    </row>
    <row r="1059" spans="2:81" x14ac:dyDescent="0.3">
      <c r="B1059" s="24" t="s">
        <v>97</v>
      </c>
      <c r="C1059" s="14"/>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c r="AD1059" s="14"/>
      <c r="AE1059" s="14"/>
      <c r="AF1059" s="14"/>
      <c r="AG1059" s="14"/>
      <c r="AH1059" s="14"/>
      <c r="AI1059" s="14"/>
      <c r="AJ1059" s="14"/>
      <c r="AK1059" s="14"/>
      <c r="AL1059" s="14"/>
      <c r="AM1059" s="14"/>
      <c r="AN1059" s="14"/>
      <c r="AO1059" s="14"/>
      <c r="AP1059" s="14"/>
      <c r="AQ1059" s="14"/>
      <c r="AR1059" s="14"/>
      <c r="AS1059" s="14"/>
      <c r="AT1059" s="14"/>
      <c r="AU1059" s="14"/>
      <c r="AV1059" s="14"/>
      <c r="AW1059" s="14"/>
      <c r="AX1059" s="14"/>
      <c r="AY1059" s="14"/>
      <c r="AZ1059" s="14"/>
      <c r="BA1059" s="14"/>
      <c r="BB1059" s="14"/>
      <c r="BC1059" s="14"/>
      <c r="BD1059" s="14"/>
      <c r="BE1059" s="14"/>
      <c r="BF1059" s="14"/>
      <c r="BG1059" s="14"/>
      <c r="BH1059" s="14"/>
      <c r="BI1059" s="14"/>
      <c r="BJ1059" s="14"/>
      <c r="BK1059" s="14"/>
      <c r="BL1059" s="14"/>
      <c r="BM1059" s="14"/>
      <c r="BN1059" s="14"/>
      <c r="BO1059" s="14"/>
      <c r="BP1059" s="14"/>
      <c r="BQ1059" s="14"/>
      <c r="BR1059" s="14"/>
      <c r="BS1059" s="14"/>
      <c r="BT1059" s="14"/>
      <c r="BU1059" s="14"/>
      <c r="BV1059" s="14"/>
      <c r="BW1059" s="14"/>
      <c r="BX1059" s="14"/>
      <c r="BY1059" s="14"/>
      <c r="BZ1059" s="14"/>
      <c r="CA1059" s="14"/>
      <c r="CB1059" s="14"/>
      <c r="CC1059" s="14"/>
    </row>
    <row r="1060" spans="2:81" x14ac:dyDescent="0.3">
      <c r="B1060" t="s">
        <v>102</v>
      </c>
      <c r="C1060" s="14">
        <v>0.31743049525908301</v>
      </c>
      <c r="D1060" s="14">
        <v>0.26883503236578499</v>
      </c>
      <c r="E1060" s="14">
        <v>0.365498355524986</v>
      </c>
      <c r="F1060" s="14"/>
      <c r="G1060" s="14">
        <v>0.27362282152067302</v>
      </c>
      <c r="H1060" s="14">
        <v>0.28183446532446199</v>
      </c>
      <c r="I1060" s="14">
        <v>0.29428226709736599</v>
      </c>
      <c r="J1060" s="14">
        <v>0.32939246287829399</v>
      </c>
      <c r="K1060" s="14">
        <v>0.289753392812577</v>
      </c>
      <c r="L1060" s="14">
        <v>0.40341203490029498</v>
      </c>
      <c r="M1060" s="14"/>
      <c r="N1060" s="14">
        <v>0.337812370028646</v>
      </c>
      <c r="O1060" s="14">
        <v>0.27464943327565</v>
      </c>
      <c r="P1060" s="14">
        <v>0.363693525956365</v>
      </c>
      <c r="Q1060" s="14">
        <v>0.29666586968980202</v>
      </c>
      <c r="R1060" s="14"/>
      <c r="S1060" s="14">
        <v>0.318776886584412</v>
      </c>
      <c r="T1060" s="14">
        <v>0.33914475461861399</v>
      </c>
      <c r="U1060" s="14">
        <v>0.39248059560106802</v>
      </c>
      <c r="V1060" s="14">
        <v>0.31247801450381202</v>
      </c>
      <c r="W1060" s="14">
        <v>0.28695508004103798</v>
      </c>
      <c r="X1060" s="14">
        <v>0.24312006806831299</v>
      </c>
      <c r="Y1060" s="14">
        <v>0.35227485625292698</v>
      </c>
      <c r="Z1060" s="14">
        <v>0.26261771887910201</v>
      </c>
      <c r="AA1060" s="14">
        <v>0.27850076963465498</v>
      </c>
      <c r="AB1060" s="14">
        <v>0.38687549709109198</v>
      </c>
      <c r="AC1060" s="14">
        <v>0.29656510107115802</v>
      </c>
      <c r="AD1060" s="14">
        <v>0.27364936589773198</v>
      </c>
      <c r="AE1060" s="14"/>
      <c r="AF1060" s="14">
        <v>0.33631398664589002</v>
      </c>
      <c r="AG1060" s="14">
        <v>0.28534627106203098</v>
      </c>
      <c r="AH1060" s="14">
        <v>0.361867983974893</v>
      </c>
      <c r="AI1060" s="14">
        <v>0.280050290539543</v>
      </c>
      <c r="AJ1060" s="14">
        <v>0.49124443779708699</v>
      </c>
      <c r="AK1060" s="14">
        <v>0.26353256492195298</v>
      </c>
      <c r="AL1060" s="14"/>
      <c r="AM1060" s="14">
        <v>0.29920189758404198</v>
      </c>
      <c r="AN1060" s="14">
        <v>0.31380693563915102</v>
      </c>
      <c r="AO1060" s="14">
        <v>0.27977208117418501</v>
      </c>
      <c r="AP1060" s="14">
        <v>0.361803481689914</v>
      </c>
      <c r="AQ1060" s="14">
        <v>0.54294109467755702</v>
      </c>
      <c r="AR1060" s="14"/>
      <c r="AS1060" s="14">
        <v>0.326056780072219</v>
      </c>
      <c r="AT1060" s="14">
        <v>0.31074222613215102</v>
      </c>
      <c r="AU1060" s="14"/>
      <c r="AV1060" s="14">
        <v>0.36364702926174097</v>
      </c>
      <c r="AW1060" s="14">
        <v>0.24054451832523399</v>
      </c>
      <c r="AX1060" s="14">
        <v>0.34576772703072001</v>
      </c>
      <c r="AY1060" s="14"/>
      <c r="AZ1060" s="14">
        <v>0.45909046181908703</v>
      </c>
      <c r="BA1060" s="14">
        <v>0.29295075808195398</v>
      </c>
      <c r="BB1060" s="14">
        <v>0.27301722617761598</v>
      </c>
      <c r="BC1060" s="14"/>
      <c r="BD1060" s="14">
        <v>0.34116682528022402</v>
      </c>
      <c r="BE1060" s="14">
        <v>0.301044366682929</v>
      </c>
      <c r="BF1060" s="14"/>
      <c r="BG1060" s="14">
        <v>0.28573254142981203</v>
      </c>
      <c r="BH1060" s="14">
        <v>0.32390195344872602</v>
      </c>
      <c r="BI1060" s="14"/>
      <c r="BJ1060" s="14">
        <v>0.31413332358387502</v>
      </c>
      <c r="BK1060" s="14">
        <v>0.31079265964269398</v>
      </c>
      <c r="BL1060" s="14"/>
      <c r="BM1060" s="14">
        <v>0.33389528647755101</v>
      </c>
      <c r="BN1060" s="14">
        <v>0.31459245978970002</v>
      </c>
      <c r="BO1060" s="14"/>
      <c r="BP1060" s="14">
        <v>0.40079320579842798</v>
      </c>
      <c r="BQ1060" s="14">
        <v>0.29878437867938001</v>
      </c>
      <c r="BR1060" s="14"/>
      <c r="BS1060" s="14">
        <v>0.337552805876699</v>
      </c>
      <c r="BT1060" s="14">
        <v>0.33469211794867099</v>
      </c>
      <c r="BU1060" s="14"/>
      <c r="BV1060" s="14">
        <v>0.38413594065515</v>
      </c>
      <c r="BW1060" s="14">
        <v>0.32118180306508398</v>
      </c>
      <c r="BX1060" s="14"/>
      <c r="BY1060" s="14">
        <v>0.28488122885175698</v>
      </c>
      <c r="BZ1060" s="14">
        <v>0.323433451441415</v>
      </c>
      <c r="CA1060" s="14"/>
      <c r="CB1060" s="14">
        <v>0.30801830188025597</v>
      </c>
      <c r="CC1060" s="14">
        <v>0.32559100000100699</v>
      </c>
    </row>
    <row r="1061" spans="2:81" x14ac:dyDescent="0.3">
      <c r="B1061" t="s">
        <v>103</v>
      </c>
      <c r="C1061" s="14">
        <v>0.43797308713185101</v>
      </c>
      <c r="D1061" s="14">
        <v>0.45736927859770299</v>
      </c>
      <c r="E1061" s="14">
        <v>0.41794001995382701</v>
      </c>
      <c r="F1061" s="14"/>
      <c r="G1061" s="14">
        <v>0.50497017225459095</v>
      </c>
      <c r="H1061" s="14">
        <v>0.45973753424872599</v>
      </c>
      <c r="I1061" s="14">
        <v>0.45277044236106401</v>
      </c>
      <c r="J1061" s="14">
        <v>0.404489654187554</v>
      </c>
      <c r="K1061" s="14">
        <v>0.45652218846986498</v>
      </c>
      <c r="L1061" s="14">
        <v>0.37820833609288501</v>
      </c>
      <c r="M1061" s="14"/>
      <c r="N1061" s="14">
        <v>0.44075202891089699</v>
      </c>
      <c r="O1061" s="14">
        <v>0.45167916735670499</v>
      </c>
      <c r="P1061" s="14">
        <v>0.39814312913050898</v>
      </c>
      <c r="Q1061" s="14">
        <v>0.45878892604830301</v>
      </c>
      <c r="R1061" s="14"/>
      <c r="S1061" s="14">
        <v>0.495162923307223</v>
      </c>
      <c r="T1061" s="14">
        <v>0.399347296978185</v>
      </c>
      <c r="U1061" s="14">
        <v>0.38366132111290802</v>
      </c>
      <c r="V1061" s="14">
        <v>0.48231460321609498</v>
      </c>
      <c r="W1061" s="14">
        <v>0.48376028133697901</v>
      </c>
      <c r="X1061" s="14">
        <v>0.44757165080489197</v>
      </c>
      <c r="Y1061" s="14">
        <v>0.39352479523735001</v>
      </c>
      <c r="Z1061" s="14">
        <v>0.38916105382727101</v>
      </c>
      <c r="AA1061" s="14">
        <v>0.53905846374824296</v>
      </c>
      <c r="AB1061" s="14">
        <v>0.31097262810922699</v>
      </c>
      <c r="AC1061" s="14">
        <v>0.41740282085515201</v>
      </c>
      <c r="AD1061" s="14">
        <v>0.44305437044837398</v>
      </c>
      <c r="AE1061" s="14"/>
      <c r="AF1061" s="14">
        <v>0.47768083115398002</v>
      </c>
      <c r="AG1061" s="14">
        <v>0.47871401710393402</v>
      </c>
      <c r="AH1061" s="14">
        <v>0.439693185097355</v>
      </c>
      <c r="AI1061" s="14">
        <v>0.41889549188214698</v>
      </c>
      <c r="AJ1061" s="14">
        <v>0.31720696482646898</v>
      </c>
      <c r="AK1061" s="14">
        <v>0.39415298078920502</v>
      </c>
      <c r="AL1061" s="14"/>
      <c r="AM1061" s="14">
        <v>0.44519792631009097</v>
      </c>
      <c r="AN1061" s="14">
        <v>0.45268908352863602</v>
      </c>
      <c r="AO1061" s="14">
        <v>0.44968830742763199</v>
      </c>
      <c r="AP1061" s="14">
        <v>0.414643055167083</v>
      </c>
      <c r="AQ1061" s="14">
        <v>0.35902390251021299</v>
      </c>
      <c r="AR1061" s="14"/>
      <c r="AS1061" s="14">
        <v>0.46405618338673799</v>
      </c>
      <c r="AT1061" s="14">
        <v>0.42128119412458698</v>
      </c>
      <c r="AU1061" s="14"/>
      <c r="AV1061" s="14">
        <v>0.446308073366039</v>
      </c>
      <c r="AW1061" s="14">
        <v>0.58314411064930805</v>
      </c>
      <c r="AX1061" s="14">
        <v>0.43526368550635097</v>
      </c>
      <c r="AY1061" s="14"/>
      <c r="AZ1061" s="14">
        <v>0.41687686008657299</v>
      </c>
      <c r="BA1061" s="14">
        <v>0.48663836125512999</v>
      </c>
      <c r="BB1061" s="14">
        <v>0.528437816867944</v>
      </c>
      <c r="BC1061" s="14"/>
      <c r="BD1061" s="14">
        <v>0.41494453532965198</v>
      </c>
      <c r="BE1061" s="14">
        <v>0.45465943320209301</v>
      </c>
      <c r="BF1061" s="14"/>
      <c r="BG1061" s="14">
        <v>0.485126857836369</v>
      </c>
      <c r="BH1061" s="14">
        <v>0.42847115029323102</v>
      </c>
      <c r="BI1061" s="14"/>
      <c r="BJ1061" s="14">
        <v>0.41010512313604702</v>
      </c>
      <c r="BK1061" s="14">
        <v>0.44569505290016598</v>
      </c>
      <c r="BL1061" s="14"/>
      <c r="BM1061" s="14">
        <v>0.40089103152017702</v>
      </c>
      <c r="BN1061" s="14">
        <v>0.44069324498170798</v>
      </c>
      <c r="BO1061" s="14"/>
      <c r="BP1061" s="14">
        <v>0.35624619743568797</v>
      </c>
      <c r="BQ1061" s="14">
        <v>0.45521730636723401</v>
      </c>
      <c r="BR1061" s="14"/>
      <c r="BS1061" s="14">
        <v>0.47138490539258798</v>
      </c>
      <c r="BT1061" s="14">
        <v>0.44902031883506899</v>
      </c>
      <c r="BU1061" s="14"/>
      <c r="BV1061" s="14">
        <v>0.408992551161524</v>
      </c>
      <c r="BW1061" s="14">
        <v>0.49331184121169802</v>
      </c>
      <c r="BX1061" s="14"/>
      <c r="BY1061" s="14">
        <v>0.43513624084230301</v>
      </c>
      <c r="BZ1061" s="14">
        <v>0.439708691105759</v>
      </c>
      <c r="CA1061" s="14"/>
      <c r="CB1061" s="14">
        <v>0.462662761761372</v>
      </c>
      <c r="CC1061" s="14">
        <v>0.42576627149228402</v>
      </c>
    </row>
    <row r="1062" spans="2:81" x14ac:dyDescent="0.3">
      <c r="B1062" t="s">
        <v>440</v>
      </c>
      <c r="C1062" s="14">
        <v>0.121357777407866</v>
      </c>
      <c r="D1062" s="14">
        <v>0.13394926928616599</v>
      </c>
      <c r="E1062" s="14">
        <v>0.10929935564471301</v>
      </c>
      <c r="F1062" s="14"/>
      <c r="G1062" s="14">
        <v>0.13469479274855201</v>
      </c>
      <c r="H1062" s="14">
        <v>0.101011407648242</v>
      </c>
      <c r="I1062" s="14">
        <v>0.12534975618719299</v>
      </c>
      <c r="J1062" s="14">
        <v>0.12905992192207499</v>
      </c>
      <c r="K1062" s="14">
        <v>0.103599332936094</v>
      </c>
      <c r="L1062" s="14">
        <v>0.13137916344560299</v>
      </c>
      <c r="M1062" s="14"/>
      <c r="N1062" s="14">
        <v>0.133276723166533</v>
      </c>
      <c r="O1062" s="14">
        <v>0.13075480384111501</v>
      </c>
      <c r="P1062" s="14">
        <v>0.121066021829644</v>
      </c>
      <c r="Q1062" s="14">
        <v>0.100989725394938</v>
      </c>
      <c r="R1062" s="14"/>
      <c r="S1062" s="14">
        <v>8.9313023442393905E-2</v>
      </c>
      <c r="T1062" s="14">
        <v>0.12586955844405201</v>
      </c>
      <c r="U1062" s="14">
        <v>0.11081332919031101</v>
      </c>
      <c r="V1062" s="14">
        <v>8.91183917315298E-2</v>
      </c>
      <c r="W1062" s="14">
        <v>0.13025303238003899</v>
      </c>
      <c r="X1062" s="14">
        <v>0.18334322752840401</v>
      </c>
      <c r="Y1062" s="14">
        <v>0.13304706745016801</v>
      </c>
      <c r="Z1062" s="14">
        <v>0.138930059892557</v>
      </c>
      <c r="AA1062" s="14">
        <v>6.5061884308277002E-2</v>
      </c>
      <c r="AB1062" s="14">
        <v>0.203424018540698</v>
      </c>
      <c r="AC1062" s="14">
        <v>0.14148174307672601</v>
      </c>
      <c r="AD1062" s="14">
        <v>4.0270988408482401E-2</v>
      </c>
      <c r="AE1062" s="14"/>
      <c r="AF1062" s="14">
        <v>8.0694186302404797E-2</v>
      </c>
      <c r="AG1062" s="14">
        <v>0.14407686626236901</v>
      </c>
      <c r="AH1062" s="14">
        <v>0.14701661053769999</v>
      </c>
      <c r="AI1062" s="14">
        <v>0.128973737402829</v>
      </c>
      <c r="AJ1062" s="14">
        <v>9.8215491131370805E-2</v>
      </c>
      <c r="AK1062" s="14">
        <v>0.13065277558438801</v>
      </c>
      <c r="AL1062" s="14"/>
      <c r="AM1062" s="14">
        <v>0.100945762356976</v>
      </c>
      <c r="AN1062" s="14">
        <v>0.124903484251899</v>
      </c>
      <c r="AO1062" s="14">
        <v>0.14064450955819599</v>
      </c>
      <c r="AP1062" s="14">
        <v>0.14141122290887001</v>
      </c>
      <c r="AQ1062" s="14">
        <v>0</v>
      </c>
      <c r="AR1062" s="14"/>
      <c r="AS1062" s="14">
        <v>0.11615936311859899</v>
      </c>
      <c r="AT1062" s="14">
        <v>0.12635523027293699</v>
      </c>
      <c r="AU1062" s="14"/>
      <c r="AV1062" s="14">
        <v>9.1791666192457905E-2</v>
      </c>
      <c r="AW1062" s="14">
        <v>0.120411957511963</v>
      </c>
      <c r="AX1062" s="14">
        <v>0.12777172682926399</v>
      </c>
      <c r="AY1062" s="14"/>
      <c r="AZ1062" s="14">
        <v>5.9216874422025702E-2</v>
      </c>
      <c r="BA1062" s="14">
        <v>0.141322763409931</v>
      </c>
      <c r="BB1062" s="14">
        <v>8.5381313267131401E-2</v>
      </c>
      <c r="BC1062" s="14"/>
      <c r="BD1062" s="14">
        <v>0.13098569292466</v>
      </c>
      <c r="BE1062" s="14">
        <v>0.115340554646141</v>
      </c>
      <c r="BF1062" s="14"/>
      <c r="BG1062" s="14">
        <v>0.14820251328228301</v>
      </c>
      <c r="BH1062" s="14">
        <v>0.11671724947631899</v>
      </c>
      <c r="BI1062" s="14"/>
      <c r="BJ1062" s="14">
        <v>0.17249133005770101</v>
      </c>
      <c r="BK1062" s="14">
        <v>0.119898538116644</v>
      </c>
      <c r="BL1062" s="14"/>
      <c r="BM1062" s="14">
        <v>0.14227113662493501</v>
      </c>
      <c r="BN1062" s="14">
        <v>0.120790157214075</v>
      </c>
      <c r="BO1062" s="14"/>
      <c r="BP1062" s="14">
        <v>0.109396703043488</v>
      </c>
      <c r="BQ1062" s="14">
        <v>0.12679827947789199</v>
      </c>
      <c r="BR1062" s="14"/>
      <c r="BS1062" s="14">
        <v>0.12044521967558799</v>
      </c>
      <c r="BT1062" s="14">
        <v>0.102501129657793</v>
      </c>
      <c r="BU1062" s="14"/>
      <c r="BV1062" s="14">
        <v>0.116010573748933</v>
      </c>
      <c r="BW1062" s="14">
        <v>0.122003715068375</v>
      </c>
      <c r="BX1062" s="14"/>
      <c r="BY1062" s="14">
        <v>0.128970858431046</v>
      </c>
      <c r="BZ1062" s="14">
        <v>0.120710172160112</v>
      </c>
      <c r="CA1062" s="14"/>
      <c r="CB1062" s="14">
        <v>0.118423546567221</v>
      </c>
      <c r="CC1062" s="14">
        <v>0.119237343058579</v>
      </c>
    </row>
    <row r="1063" spans="2:81" x14ac:dyDescent="0.3">
      <c r="B1063" t="s">
        <v>441</v>
      </c>
      <c r="C1063" s="14">
        <v>5.6902952626745697E-2</v>
      </c>
      <c r="D1063" s="14">
        <v>8.4447525251008695E-2</v>
      </c>
      <c r="E1063" s="14">
        <v>3.01184664739233E-2</v>
      </c>
      <c r="F1063" s="14"/>
      <c r="G1063" s="14">
        <v>4.2965842571556702E-2</v>
      </c>
      <c r="H1063" s="14">
        <v>7.3491003113623707E-2</v>
      </c>
      <c r="I1063" s="14">
        <v>5.7163363842919597E-2</v>
      </c>
      <c r="J1063" s="14">
        <v>7.1894885334795794E-2</v>
      </c>
      <c r="K1063" s="14">
        <v>6.4593574019460004E-2</v>
      </c>
      <c r="L1063" s="14">
        <v>3.5149866581428303E-2</v>
      </c>
      <c r="M1063" s="14"/>
      <c r="N1063" s="14">
        <v>3.3603256592217801E-2</v>
      </c>
      <c r="O1063" s="14">
        <v>6.7345112769021206E-2</v>
      </c>
      <c r="P1063" s="14">
        <v>5.8825187547210903E-2</v>
      </c>
      <c r="Q1063" s="14">
        <v>6.5992635864433102E-2</v>
      </c>
      <c r="R1063" s="14"/>
      <c r="S1063" s="14">
        <v>4.5144501226146501E-2</v>
      </c>
      <c r="T1063" s="14">
        <v>5.2826774250308101E-2</v>
      </c>
      <c r="U1063" s="14">
        <v>4.8936328680005199E-2</v>
      </c>
      <c r="V1063" s="14">
        <v>8.1531613923307697E-2</v>
      </c>
      <c r="W1063" s="14">
        <v>4.1244502753740898E-2</v>
      </c>
      <c r="X1063" s="14">
        <v>8.47251643216997E-2</v>
      </c>
      <c r="Y1063" s="14">
        <v>1.1512723131837901E-2</v>
      </c>
      <c r="Z1063" s="14">
        <v>0.13698966851191899</v>
      </c>
      <c r="AA1063" s="14">
        <v>5.1688485654373298E-2</v>
      </c>
      <c r="AB1063" s="14">
        <v>5.62496931485542E-2</v>
      </c>
      <c r="AC1063" s="14">
        <v>7.2515271260752107E-2</v>
      </c>
      <c r="AD1063" s="14">
        <v>4.0360420297640302E-2</v>
      </c>
      <c r="AE1063" s="14"/>
      <c r="AF1063" s="14">
        <v>5.6043750860987798E-2</v>
      </c>
      <c r="AG1063" s="14">
        <v>6.0888617799065597E-2</v>
      </c>
      <c r="AH1063" s="14">
        <v>3.11576309532203E-2</v>
      </c>
      <c r="AI1063" s="14">
        <v>0.12154802690541699</v>
      </c>
      <c r="AJ1063" s="14">
        <v>1.37910049846455E-2</v>
      </c>
      <c r="AK1063" s="14">
        <v>4.43639111221171E-2</v>
      </c>
      <c r="AL1063" s="14"/>
      <c r="AM1063" s="14">
        <v>7.6538490407869697E-2</v>
      </c>
      <c r="AN1063" s="14">
        <v>4.9093587401265203E-2</v>
      </c>
      <c r="AO1063" s="14">
        <v>5.6691597839781102E-2</v>
      </c>
      <c r="AP1063" s="14">
        <v>3.9470736004919398E-2</v>
      </c>
      <c r="AQ1063" s="14">
        <v>5.1154878399041197E-2</v>
      </c>
      <c r="AR1063" s="14"/>
      <c r="AS1063" s="14">
        <v>5.8592254067206202E-2</v>
      </c>
      <c r="AT1063" s="14">
        <v>5.6729371938713101E-2</v>
      </c>
      <c r="AU1063" s="14"/>
      <c r="AV1063" s="14">
        <v>6.1757870888819601E-2</v>
      </c>
      <c r="AW1063" s="14">
        <v>3.8734522739420199E-2</v>
      </c>
      <c r="AX1063" s="14">
        <v>5.1838110649529E-2</v>
      </c>
      <c r="AY1063" s="14"/>
      <c r="AZ1063" s="14">
        <v>4.5075657765855398E-2</v>
      </c>
      <c r="BA1063" s="14">
        <v>6.07343764746461E-2</v>
      </c>
      <c r="BB1063" s="14">
        <v>7.1415530194374396E-2</v>
      </c>
      <c r="BC1063" s="14"/>
      <c r="BD1063" s="14">
        <v>5.7623564875088899E-2</v>
      </c>
      <c r="BE1063" s="14">
        <v>5.6603223887233801E-2</v>
      </c>
      <c r="BF1063" s="14"/>
      <c r="BG1063" s="14">
        <v>3.5119458098665603E-2</v>
      </c>
      <c r="BH1063" s="14">
        <v>6.1393063083464698E-2</v>
      </c>
      <c r="BI1063" s="14"/>
      <c r="BJ1063" s="14">
        <v>5.7722619244284998E-2</v>
      </c>
      <c r="BK1063" s="14">
        <v>5.7192498762406702E-2</v>
      </c>
      <c r="BL1063" s="14"/>
      <c r="BM1063" s="14">
        <v>2.2501483142896701E-2</v>
      </c>
      <c r="BN1063" s="14">
        <v>6.0225696330059003E-2</v>
      </c>
      <c r="BO1063" s="14"/>
      <c r="BP1063" s="14">
        <v>7.4585839520922903E-2</v>
      </c>
      <c r="BQ1063" s="14">
        <v>5.0856301420734398E-2</v>
      </c>
      <c r="BR1063" s="14"/>
      <c r="BS1063" s="14">
        <v>5.0871427878125201E-2</v>
      </c>
      <c r="BT1063" s="14">
        <v>5.8589268258582398E-2</v>
      </c>
      <c r="BU1063" s="14"/>
      <c r="BV1063" s="14">
        <v>7.2257190862004106E-2</v>
      </c>
      <c r="BW1063" s="14">
        <v>4.3355695250797202E-2</v>
      </c>
      <c r="BX1063" s="14"/>
      <c r="BY1063" s="14">
        <v>0.111606105263363</v>
      </c>
      <c r="BZ1063" s="14">
        <v>4.9216161756047698E-2</v>
      </c>
      <c r="CA1063" s="14"/>
      <c r="CB1063" s="14">
        <v>5.7763638836656597E-2</v>
      </c>
      <c r="CC1063" s="14">
        <v>5.6267018891621903E-2</v>
      </c>
    </row>
    <row r="1064" spans="2:81" x14ac:dyDescent="0.3">
      <c r="B1064" t="s">
        <v>106</v>
      </c>
      <c r="C1064" s="14">
        <v>6.63356875744536E-2</v>
      </c>
      <c r="D1064" s="14">
        <v>5.5398894499337901E-2</v>
      </c>
      <c r="E1064" s="14">
        <v>7.7143802402551295E-2</v>
      </c>
      <c r="F1064" s="14"/>
      <c r="G1064" s="14">
        <v>4.3746370904628601E-2</v>
      </c>
      <c r="H1064" s="14">
        <v>8.3925589664946898E-2</v>
      </c>
      <c r="I1064" s="14">
        <v>7.0434170511458394E-2</v>
      </c>
      <c r="J1064" s="14">
        <v>6.5163075677280205E-2</v>
      </c>
      <c r="K1064" s="14">
        <v>8.55315117620042E-2</v>
      </c>
      <c r="L1064" s="14">
        <v>5.1850598979789497E-2</v>
      </c>
      <c r="M1064" s="14"/>
      <c r="N1064" s="14">
        <v>5.45556213017062E-2</v>
      </c>
      <c r="O1064" s="14">
        <v>7.5571482757508301E-2</v>
      </c>
      <c r="P1064" s="14">
        <v>5.82721355362706E-2</v>
      </c>
      <c r="Q1064" s="14">
        <v>7.7562843002523196E-2</v>
      </c>
      <c r="R1064" s="14"/>
      <c r="S1064" s="14">
        <v>5.1602665439824398E-2</v>
      </c>
      <c r="T1064" s="14">
        <v>8.28116157088407E-2</v>
      </c>
      <c r="U1064" s="14">
        <v>6.4108425415707507E-2</v>
      </c>
      <c r="V1064" s="14">
        <v>3.4557376625255001E-2</v>
      </c>
      <c r="W1064" s="14">
        <v>5.7787103488202499E-2</v>
      </c>
      <c r="X1064" s="14">
        <v>4.1239889276690797E-2</v>
      </c>
      <c r="Y1064" s="14">
        <v>0.109640557927717</v>
      </c>
      <c r="Z1064" s="14">
        <v>7.2301498889150495E-2</v>
      </c>
      <c r="AA1064" s="14">
        <v>6.5690396654450894E-2</v>
      </c>
      <c r="AB1064" s="14">
        <v>4.2478163110428298E-2</v>
      </c>
      <c r="AC1064" s="14">
        <v>7.2035063736211893E-2</v>
      </c>
      <c r="AD1064" s="14">
        <v>0.20266485494777101</v>
      </c>
      <c r="AE1064" s="14"/>
      <c r="AF1064" s="14">
        <v>4.9267245036738197E-2</v>
      </c>
      <c r="AG1064" s="14">
        <v>3.09742277726015E-2</v>
      </c>
      <c r="AH1064" s="14">
        <v>2.0264589436830901E-2</v>
      </c>
      <c r="AI1064" s="14">
        <v>5.0532453270064302E-2</v>
      </c>
      <c r="AJ1064" s="14">
        <v>7.9542101260427406E-2</v>
      </c>
      <c r="AK1064" s="14">
        <v>0.167297767582338</v>
      </c>
      <c r="AL1064" s="14"/>
      <c r="AM1064" s="14">
        <v>7.8115923341022103E-2</v>
      </c>
      <c r="AN1064" s="14">
        <v>5.9506909179048301E-2</v>
      </c>
      <c r="AO1064" s="14">
        <v>7.3203504000206199E-2</v>
      </c>
      <c r="AP1064" s="14">
        <v>4.2671504229212801E-2</v>
      </c>
      <c r="AQ1064" s="14">
        <v>4.6880124413188201E-2</v>
      </c>
      <c r="AR1064" s="14"/>
      <c r="AS1064" s="14">
        <v>3.5135419355237701E-2</v>
      </c>
      <c r="AT1064" s="14">
        <v>8.4891977531612303E-2</v>
      </c>
      <c r="AU1064" s="14"/>
      <c r="AV1064" s="14">
        <v>3.6495360290942802E-2</v>
      </c>
      <c r="AW1064" s="14">
        <v>1.7164890774074199E-2</v>
      </c>
      <c r="AX1064" s="14">
        <v>3.9358749984135799E-2</v>
      </c>
      <c r="AY1064" s="14"/>
      <c r="AZ1064" s="14">
        <v>1.9740145906458301E-2</v>
      </c>
      <c r="BA1064" s="14">
        <v>1.8353740778338099E-2</v>
      </c>
      <c r="BB1064" s="14">
        <v>4.1748113492934599E-2</v>
      </c>
      <c r="BC1064" s="14"/>
      <c r="BD1064" s="14">
        <v>5.5279381590375501E-2</v>
      </c>
      <c r="BE1064" s="14">
        <v>7.2352421581602294E-2</v>
      </c>
      <c r="BF1064" s="14"/>
      <c r="BG1064" s="14">
        <v>4.5818629352869802E-2</v>
      </c>
      <c r="BH1064" s="14">
        <v>6.9516583698259804E-2</v>
      </c>
      <c r="BI1064" s="14"/>
      <c r="BJ1064" s="14">
        <v>4.5547603978091197E-2</v>
      </c>
      <c r="BK1064" s="14">
        <v>6.6421250578089494E-2</v>
      </c>
      <c r="BL1064" s="14"/>
      <c r="BM1064" s="14">
        <v>0.10044106223444001</v>
      </c>
      <c r="BN1064" s="14">
        <v>6.3698441684457902E-2</v>
      </c>
      <c r="BO1064" s="14"/>
      <c r="BP1064" s="14">
        <v>5.8978054201473097E-2</v>
      </c>
      <c r="BQ1064" s="14">
        <v>6.8343734054759797E-2</v>
      </c>
      <c r="BR1064" s="14"/>
      <c r="BS1064" s="14">
        <v>1.9745641176999802E-2</v>
      </c>
      <c r="BT1064" s="14">
        <v>5.5197165299885498E-2</v>
      </c>
      <c r="BU1064" s="14"/>
      <c r="BV1064" s="14">
        <v>1.8603743572389201E-2</v>
      </c>
      <c r="BW1064" s="14">
        <v>2.0146945404046001E-2</v>
      </c>
      <c r="BX1064" s="14"/>
      <c r="BY1064" s="14">
        <v>3.9405566611530399E-2</v>
      </c>
      <c r="BZ1064" s="14">
        <v>6.6931523536665802E-2</v>
      </c>
      <c r="CA1064" s="14"/>
      <c r="CB1064" s="14">
        <v>5.3131750954494003E-2</v>
      </c>
      <c r="CC1064" s="14">
        <v>7.3138366556508294E-2</v>
      </c>
    </row>
    <row r="1065" spans="2:81" x14ac:dyDescent="0.3">
      <c r="C1065" s="14"/>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c r="AD1065" s="14"/>
      <c r="AE1065" s="14"/>
      <c r="AF1065" s="14"/>
      <c r="AG1065" s="14"/>
      <c r="AH1065" s="14"/>
      <c r="AI1065" s="14"/>
      <c r="AJ1065" s="14"/>
      <c r="AK1065" s="14"/>
      <c r="AL1065" s="14"/>
      <c r="AM1065" s="14"/>
      <c r="AN1065" s="14"/>
      <c r="AO1065" s="14"/>
      <c r="AP1065" s="14"/>
      <c r="AQ1065" s="14"/>
      <c r="AR1065" s="14"/>
      <c r="AS1065" s="14"/>
      <c r="AT1065" s="14"/>
      <c r="AU1065" s="14"/>
      <c r="AV1065" s="14"/>
      <c r="AW1065" s="14"/>
      <c r="AX1065" s="14"/>
      <c r="AY1065" s="14"/>
      <c r="AZ1065" s="14"/>
      <c r="BA1065" s="14"/>
      <c r="BB1065" s="14"/>
      <c r="BC1065" s="14"/>
      <c r="BD1065" s="14"/>
      <c r="BE1065" s="14"/>
      <c r="BF1065" s="14"/>
      <c r="BG1065" s="14"/>
      <c r="BH1065" s="14"/>
      <c r="BI1065" s="14"/>
      <c r="BJ1065" s="14"/>
      <c r="BK1065" s="14"/>
      <c r="BL1065" s="14"/>
      <c r="BM1065" s="14"/>
      <c r="BN1065" s="14"/>
      <c r="BO1065" s="14"/>
      <c r="BP1065" s="14"/>
      <c r="BQ1065" s="14"/>
      <c r="BR1065" s="14"/>
      <c r="BS1065" s="14"/>
      <c r="BT1065" s="14"/>
      <c r="BU1065" s="14"/>
      <c r="BV1065" s="14"/>
      <c r="BW1065" s="14"/>
      <c r="BX1065" s="14"/>
      <c r="BY1065" s="14"/>
      <c r="BZ1065" s="14"/>
      <c r="CA1065" s="14"/>
      <c r="CB1065" s="14"/>
      <c r="CC1065" s="14"/>
    </row>
    <row r="1066" spans="2:81" x14ac:dyDescent="0.3">
      <c r="B1066" s="6" t="s">
        <v>472</v>
      </c>
      <c r="C1066" s="14"/>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c r="AD1066" s="14"/>
      <c r="AE1066" s="14"/>
      <c r="AF1066" s="14"/>
      <c r="AG1066" s="14"/>
      <c r="AH1066" s="14"/>
      <c r="AI1066" s="14"/>
      <c r="AJ1066" s="14"/>
      <c r="AK1066" s="14"/>
      <c r="AL1066" s="14"/>
      <c r="AM1066" s="14"/>
      <c r="AN1066" s="14"/>
      <c r="AO1066" s="14"/>
      <c r="AP1066" s="14"/>
      <c r="AQ1066" s="14"/>
      <c r="AR1066" s="14"/>
      <c r="AS1066" s="14"/>
      <c r="AT1066" s="14"/>
      <c r="AU1066" s="14"/>
      <c r="AV1066" s="14"/>
      <c r="AW1066" s="14"/>
      <c r="AX1066" s="14"/>
      <c r="AY1066" s="14"/>
      <c r="AZ1066" s="14"/>
      <c r="BA1066" s="14"/>
      <c r="BB1066" s="14"/>
      <c r="BC1066" s="14"/>
      <c r="BD1066" s="14"/>
      <c r="BE1066" s="14"/>
      <c r="BF1066" s="14"/>
      <c r="BG1066" s="14"/>
      <c r="BH1066" s="14"/>
      <c r="BI1066" s="14"/>
      <c r="BJ1066" s="14"/>
      <c r="BK1066" s="14"/>
      <c r="BL1066" s="14"/>
      <c r="BM1066" s="14"/>
      <c r="BN1066" s="14"/>
      <c r="BO1066" s="14"/>
      <c r="BP1066" s="14"/>
      <c r="BQ1066" s="14"/>
      <c r="BR1066" s="14"/>
      <c r="BS1066" s="14"/>
      <c r="BT1066" s="14"/>
      <c r="BU1066" s="14"/>
      <c r="BV1066" s="14"/>
      <c r="BW1066" s="14"/>
      <c r="BX1066" s="14"/>
      <c r="BY1066" s="14"/>
      <c r="BZ1066" s="14"/>
      <c r="CA1066" s="14"/>
      <c r="CB1066" s="14"/>
      <c r="CC1066" s="14"/>
    </row>
    <row r="1067" spans="2:81" x14ac:dyDescent="0.3">
      <c r="B1067" s="24" t="s">
        <v>198</v>
      </c>
      <c r="C1067" s="14"/>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c r="AD1067" s="14"/>
      <c r="AE1067" s="14"/>
      <c r="AF1067" s="14"/>
      <c r="AG1067" s="14"/>
      <c r="AH1067" s="14"/>
      <c r="AI1067" s="14"/>
      <c r="AJ1067" s="14"/>
      <c r="AK1067" s="14"/>
      <c r="AL1067" s="14"/>
      <c r="AM1067" s="14"/>
      <c r="AN1067" s="14"/>
      <c r="AO1067" s="14"/>
      <c r="AP1067" s="14"/>
      <c r="AQ1067" s="14"/>
      <c r="AR1067" s="14"/>
      <c r="AS1067" s="14"/>
      <c r="AT1067" s="14"/>
      <c r="AU1067" s="14"/>
      <c r="AV1067" s="14"/>
      <c r="AW1067" s="14"/>
      <c r="AX1067" s="14"/>
      <c r="AY1067" s="14"/>
      <c r="AZ1067" s="14"/>
      <c r="BA1067" s="14"/>
      <c r="BB1067" s="14"/>
      <c r="BC1067" s="14"/>
      <c r="BD1067" s="14"/>
      <c r="BE1067" s="14"/>
      <c r="BF1067" s="14"/>
      <c r="BG1067" s="14"/>
      <c r="BH1067" s="14"/>
      <c r="BI1067" s="14"/>
      <c r="BJ1067" s="14"/>
      <c r="BK1067" s="14"/>
      <c r="BL1067" s="14"/>
      <c r="BM1067" s="14"/>
      <c r="BN1067" s="14"/>
      <c r="BO1067" s="14"/>
      <c r="BP1067" s="14"/>
      <c r="BQ1067" s="14"/>
      <c r="BR1067" s="14"/>
      <c r="BS1067" s="14"/>
      <c r="BT1067" s="14"/>
      <c r="BU1067" s="14"/>
      <c r="BV1067" s="14"/>
      <c r="BW1067" s="14"/>
      <c r="BX1067" s="14"/>
      <c r="BY1067" s="14"/>
      <c r="BZ1067" s="14"/>
      <c r="CA1067" s="14"/>
      <c r="CB1067" s="14"/>
      <c r="CC1067" s="14"/>
    </row>
    <row r="1068" spans="2:81" x14ac:dyDescent="0.3">
      <c r="B1068" t="s">
        <v>420</v>
      </c>
      <c r="C1068" s="14">
        <v>0.28489125463711301</v>
      </c>
      <c r="D1068" s="14">
        <v>0.30154036070024698</v>
      </c>
      <c r="E1068" s="14">
        <v>0.26746081472968403</v>
      </c>
      <c r="F1068" s="14"/>
      <c r="G1068" s="14">
        <v>0.29946395439043699</v>
      </c>
      <c r="H1068" s="14">
        <v>0.28615329745310703</v>
      </c>
      <c r="I1068" s="14">
        <v>0.235371617220831</v>
      </c>
      <c r="J1068" s="14">
        <v>0.24282638074145699</v>
      </c>
      <c r="K1068" s="14">
        <v>0.29028682451016802</v>
      </c>
      <c r="L1068" s="14">
        <v>0.34559057285734002</v>
      </c>
      <c r="M1068" s="14"/>
      <c r="N1068" s="14">
        <v>0.25817037315621</v>
      </c>
      <c r="O1068" s="14">
        <v>0.23228386440128801</v>
      </c>
      <c r="P1068" s="14">
        <v>0.297219270067554</v>
      </c>
      <c r="Q1068" s="14">
        <v>0.35493621060611502</v>
      </c>
      <c r="R1068" s="14"/>
      <c r="S1068" s="14">
        <v>0.189627057756143</v>
      </c>
      <c r="T1068" s="14">
        <v>0.30548852554685402</v>
      </c>
      <c r="U1068" s="14">
        <v>0.38668682785300601</v>
      </c>
      <c r="V1068" s="14">
        <v>0.38017420396471602</v>
      </c>
      <c r="W1068" s="14">
        <v>0.26494141647458103</v>
      </c>
      <c r="X1068" s="14">
        <v>0.27641962210185</v>
      </c>
      <c r="Y1068" s="14">
        <v>0.367491561514868</v>
      </c>
      <c r="Z1068" s="14">
        <v>0.26665172718978802</v>
      </c>
      <c r="AA1068" s="14">
        <v>0.28460503569606799</v>
      </c>
      <c r="AB1068" s="14">
        <v>0.28360664558042697</v>
      </c>
      <c r="AC1068" s="14">
        <v>0.139062181859162</v>
      </c>
      <c r="AD1068" s="14">
        <v>0.210814299525377</v>
      </c>
      <c r="AE1068" s="14"/>
      <c r="AF1068" s="14">
        <v>0.24640699567513</v>
      </c>
      <c r="AG1068" s="14">
        <v>0.327128401860795</v>
      </c>
      <c r="AH1068" s="14">
        <v>0.29729058892141502</v>
      </c>
      <c r="AI1068" s="14">
        <v>0.366679774093633</v>
      </c>
      <c r="AJ1068" s="14">
        <v>0.19921014551049501</v>
      </c>
      <c r="AK1068" s="14">
        <v>0.234773259569038</v>
      </c>
      <c r="AL1068" s="14"/>
      <c r="AM1068" s="14">
        <v>0.32881480495569199</v>
      </c>
      <c r="AN1068" s="14">
        <v>0.35962655829213502</v>
      </c>
      <c r="AO1068" s="14">
        <v>0.23154237567542299</v>
      </c>
      <c r="AP1068" s="14">
        <v>0.16663438789860599</v>
      </c>
      <c r="AQ1068" s="14">
        <v>0.31849396887963599</v>
      </c>
      <c r="AR1068" s="14"/>
      <c r="AS1068" s="14">
        <v>0.30673889198037402</v>
      </c>
      <c r="AT1068" s="14">
        <v>0.26912638970882102</v>
      </c>
      <c r="AU1068" s="14"/>
      <c r="AV1068" s="14">
        <v>0.26850669407481897</v>
      </c>
      <c r="AW1068" s="14">
        <v>0.22822808297446501</v>
      </c>
      <c r="AX1068" s="14">
        <v>0.39720601126064897</v>
      </c>
      <c r="AY1068" s="14"/>
      <c r="AZ1068" s="14">
        <v>0.319398949634073</v>
      </c>
      <c r="BA1068" s="14">
        <v>0.30292113927104602</v>
      </c>
      <c r="BB1068" s="14">
        <v>0.17268393546935401</v>
      </c>
      <c r="BC1068" s="14"/>
      <c r="BD1068" s="14">
        <v>0.33177445976570702</v>
      </c>
      <c r="BE1068" s="14">
        <v>0.25505205761298999</v>
      </c>
      <c r="BF1068" s="14"/>
      <c r="BG1068" s="14">
        <v>0.37481327664081099</v>
      </c>
      <c r="BH1068" s="14">
        <v>0.26830858416483899</v>
      </c>
      <c r="BI1068" s="14"/>
      <c r="BJ1068" s="14">
        <v>0.272962420444336</v>
      </c>
      <c r="BK1068" s="14">
        <v>0.28530195131418801</v>
      </c>
      <c r="BL1068" s="14"/>
      <c r="BM1068" s="14">
        <v>0.31731837225533899</v>
      </c>
      <c r="BN1068" s="14">
        <v>0.28464202170839198</v>
      </c>
      <c r="BO1068" s="14"/>
      <c r="BP1068" s="14">
        <v>0.32798854057573401</v>
      </c>
      <c r="BQ1068" s="14">
        <v>0.280355816048457</v>
      </c>
      <c r="BR1068" s="14"/>
      <c r="BS1068" s="14">
        <v>0.34898684115084599</v>
      </c>
      <c r="BT1068" s="14">
        <v>0.31397410827625899</v>
      </c>
      <c r="BU1068" s="14"/>
      <c r="BV1068" s="14">
        <v>0.27892611968183301</v>
      </c>
      <c r="BW1068" s="14">
        <v>0.374013926281139</v>
      </c>
      <c r="BX1068" s="14"/>
      <c r="BY1068" s="14">
        <v>0.16219527888105201</v>
      </c>
      <c r="BZ1068" s="14">
        <v>0.296101376423136</v>
      </c>
      <c r="CA1068" s="14"/>
      <c r="CB1068" s="14">
        <v>0.25451829177683699</v>
      </c>
      <c r="CC1068" s="14">
        <v>0.305892688908737</v>
      </c>
    </row>
    <row r="1069" spans="2:81" x14ac:dyDescent="0.3">
      <c r="B1069" t="s">
        <v>86</v>
      </c>
      <c r="C1069" s="14">
        <v>0.33309984397299103</v>
      </c>
      <c r="D1069" s="14">
        <v>0.321965975468611</v>
      </c>
      <c r="E1069" s="14">
        <v>0.34475621910609999</v>
      </c>
      <c r="F1069" s="14"/>
      <c r="G1069" s="14">
        <v>0.392708673583331</v>
      </c>
      <c r="H1069" s="14">
        <v>0.37626089775418903</v>
      </c>
      <c r="I1069" s="14">
        <v>0.36910190967523399</v>
      </c>
      <c r="J1069" s="14">
        <v>0.22577283241136401</v>
      </c>
      <c r="K1069" s="14">
        <v>0.36633805180381401</v>
      </c>
      <c r="L1069" s="14">
        <v>0.30458416110973002</v>
      </c>
      <c r="M1069" s="14"/>
      <c r="N1069" s="14">
        <v>0.31667717902329401</v>
      </c>
      <c r="O1069" s="14">
        <v>0.348200117696008</v>
      </c>
      <c r="P1069" s="14">
        <v>0.37498350318673801</v>
      </c>
      <c r="Q1069" s="14">
        <v>0.30049911535730101</v>
      </c>
      <c r="R1069" s="14"/>
      <c r="S1069" s="14">
        <v>0.37045578014522901</v>
      </c>
      <c r="T1069" s="14">
        <v>0.36266298792454799</v>
      </c>
      <c r="U1069" s="14">
        <v>0.26847607190310502</v>
      </c>
      <c r="V1069" s="14">
        <v>0.247888043098037</v>
      </c>
      <c r="W1069" s="14">
        <v>0.37191783937888201</v>
      </c>
      <c r="X1069" s="14">
        <v>0.252399060334143</v>
      </c>
      <c r="Y1069" s="14">
        <v>0.31012769426585401</v>
      </c>
      <c r="Z1069" s="14">
        <v>0.25185385776045099</v>
      </c>
      <c r="AA1069" s="14">
        <v>0.51687836481959903</v>
      </c>
      <c r="AB1069" s="14">
        <v>0.348632910706342</v>
      </c>
      <c r="AC1069" s="14">
        <v>0.42797417726274201</v>
      </c>
      <c r="AD1069" s="14">
        <v>0</v>
      </c>
      <c r="AE1069" s="14"/>
      <c r="AF1069" s="14">
        <v>0.38787115905557501</v>
      </c>
      <c r="AG1069" s="14">
        <v>0.37978496102775</v>
      </c>
      <c r="AH1069" s="14">
        <v>0.36304287760783999</v>
      </c>
      <c r="AI1069" s="14">
        <v>0.34000606970604502</v>
      </c>
      <c r="AJ1069" s="14">
        <v>0.18035758124999701</v>
      </c>
      <c r="AK1069" s="14">
        <v>0.29223781627273898</v>
      </c>
      <c r="AL1069" s="14"/>
      <c r="AM1069" s="14">
        <v>0.34818226798681501</v>
      </c>
      <c r="AN1069" s="14">
        <v>0.245664522674896</v>
      </c>
      <c r="AO1069" s="14">
        <v>0.37014836705697501</v>
      </c>
      <c r="AP1069" s="14">
        <v>0.390735540521086</v>
      </c>
      <c r="AQ1069" s="14">
        <v>0.47124535673791201</v>
      </c>
      <c r="AR1069" s="14"/>
      <c r="AS1069" s="14">
        <v>0.37832559867375298</v>
      </c>
      <c r="AT1069" s="14">
        <v>0.30353936985294699</v>
      </c>
      <c r="AU1069" s="14"/>
      <c r="AV1069" s="14">
        <v>0.44474849678841399</v>
      </c>
      <c r="AW1069" s="14">
        <v>0.38729761190349299</v>
      </c>
      <c r="AX1069" s="14">
        <v>0.27206819246481101</v>
      </c>
      <c r="AY1069" s="14"/>
      <c r="AZ1069" s="14">
        <v>0.54538207462662802</v>
      </c>
      <c r="BA1069" s="14">
        <v>0.412458871122871</v>
      </c>
      <c r="BB1069" s="14">
        <v>0.37179258338106203</v>
      </c>
      <c r="BC1069" s="14"/>
      <c r="BD1069" s="14">
        <v>0.31648007526310701</v>
      </c>
      <c r="BE1069" s="14">
        <v>0.34367763087278402</v>
      </c>
      <c r="BF1069" s="14"/>
      <c r="BG1069" s="14">
        <v>0.39255276462993899</v>
      </c>
      <c r="BH1069" s="14">
        <v>0.32213603143963998</v>
      </c>
      <c r="BI1069" s="14"/>
      <c r="BJ1069" s="14">
        <v>0.35870637601872801</v>
      </c>
      <c r="BK1069" s="14">
        <v>0.33227289359789902</v>
      </c>
      <c r="BL1069" s="14"/>
      <c r="BM1069" s="14">
        <v>0.19315644832893</v>
      </c>
      <c r="BN1069" s="14">
        <v>0.34448754816754801</v>
      </c>
      <c r="BO1069" s="14"/>
      <c r="BP1069" s="14">
        <v>0.30116563388697898</v>
      </c>
      <c r="BQ1069" s="14">
        <v>0.33188700089447398</v>
      </c>
      <c r="BR1069" s="14"/>
      <c r="BS1069" s="14">
        <v>0.39952717353218797</v>
      </c>
      <c r="BT1069" s="14">
        <v>0.33231319392453901</v>
      </c>
      <c r="BU1069" s="14"/>
      <c r="BV1069" s="14">
        <v>0.39514494934032102</v>
      </c>
      <c r="BW1069" s="14">
        <v>0.40109259129566799</v>
      </c>
      <c r="BX1069" s="14"/>
      <c r="BY1069" s="14">
        <v>0.403958996242965</v>
      </c>
      <c r="BZ1069" s="14">
        <v>0.32852901069641799</v>
      </c>
      <c r="CA1069" s="14"/>
      <c r="CB1069" s="14">
        <v>0.34742304396958801</v>
      </c>
      <c r="CC1069" s="14">
        <v>0.315078316395346</v>
      </c>
    </row>
    <row r="1070" spans="2:81" x14ac:dyDescent="0.3">
      <c r="B1070" t="s">
        <v>421</v>
      </c>
      <c r="C1070" s="14">
        <v>0.187950674959217</v>
      </c>
      <c r="D1070" s="14">
        <v>0.19167261784434</v>
      </c>
      <c r="E1070" s="14">
        <v>0.18405406324012399</v>
      </c>
      <c r="F1070" s="14"/>
      <c r="G1070" s="14">
        <v>0.20665335690529901</v>
      </c>
      <c r="H1070" s="14">
        <v>0.15371263504943</v>
      </c>
      <c r="I1070" s="14">
        <v>0.225038654325208</v>
      </c>
      <c r="J1070" s="14">
        <v>0.275789390805951</v>
      </c>
      <c r="K1070" s="14">
        <v>0.11221537658028</v>
      </c>
      <c r="L1070" s="14">
        <v>0.14295004872321401</v>
      </c>
      <c r="M1070" s="14"/>
      <c r="N1070" s="14">
        <v>0.20176428639254901</v>
      </c>
      <c r="O1070" s="14">
        <v>0.20225334017125901</v>
      </c>
      <c r="P1070" s="14">
        <v>0.16191724513369499</v>
      </c>
      <c r="Q1070" s="14">
        <v>0.18110215394128101</v>
      </c>
      <c r="R1070" s="14"/>
      <c r="S1070" s="14">
        <v>0.27680670980070199</v>
      </c>
      <c r="T1070" s="14">
        <v>0.143242051769194</v>
      </c>
      <c r="U1070" s="14">
        <v>0.115582737319132</v>
      </c>
      <c r="V1070" s="14">
        <v>0.200542547647968</v>
      </c>
      <c r="W1070" s="14">
        <v>0.204654345117948</v>
      </c>
      <c r="X1070" s="14">
        <v>0.27284213437106503</v>
      </c>
      <c r="Y1070" s="14">
        <v>0.108502902774034</v>
      </c>
      <c r="Z1070" s="14">
        <v>0.17456194878769399</v>
      </c>
      <c r="AA1070" s="14">
        <v>0.10790603260915101</v>
      </c>
      <c r="AB1070" s="14">
        <v>8.7672871957155299E-2</v>
      </c>
      <c r="AC1070" s="14">
        <v>0.32564069652009803</v>
      </c>
      <c r="AD1070" s="14">
        <v>0.36784861888373299</v>
      </c>
      <c r="AE1070" s="14"/>
      <c r="AF1070" s="14">
        <v>0.212971612009864</v>
      </c>
      <c r="AG1070" s="14">
        <v>0.12210955777250999</v>
      </c>
      <c r="AH1070" s="14">
        <v>0.156830886602255</v>
      </c>
      <c r="AI1070" s="14">
        <v>0.18277866109172999</v>
      </c>
      <c r="AJ1070" s="14">
        <v>0.23098243984337699</v>
      </c>
      <c r="AK1070" s="14">
        <v>0.19789703946655801</v>
      </c>
      <c r="AL1070" s="14"/>
      <c r="AM1070" s="14">
        <v>0.20091358092001799</v>
      </c>
      <c r="AN1070" s="14">
        <v>0.17275096823765401</v>
      </c>
      <c r="AO1070" s="14">
        <v>0.20408262655624701</v>
      </c>
      <c r="AP1070" s="14">
        <v>0.16551594232785999</v>
      </c>
      <c r="AQ1070" s="14">
        <v>0</v>
      </c>
      <c r="AR1070" s="14"/>
      <c r="AS1070" s="14">
        <v>0.15070456975166399</v>
      </c>
      <c r="AT1070" s="14">
        <v>0.21440845111548701</v>
      </c>
      <c r="AU1070" s="14"/>
      <c r="AV1070" s="14">
        <v>0.12479499559702401</v>
      </c>
      <c r="AW1070" s="14">
        <v>0.31309248735695</v>
      </c>
      <c r="AX1070" s="14">
        <v>0.122423600770111</v>
      </c>
      <c r="AY1070" s="14"/>
      <c r="AZ1070" s="14">
        <v>0.10298204701805801</v>
      </c>
      <c r="BA1070" s="14">
        <v>9.4776641241682405E-2</v>
      </c>
      <c r="BB1070" s="14">
        <v>0.250851788544529</v>
      </c>
      <c r="BC1070" s="14"/>
      <c r="BD1070" s="14">
        <v>0.15276798298414199</v>
      </c>
      <c r="BE1070" s="14">
        <v>0.21034298527170001</v>
      </c>
      <c r="BF1070" s="14"/>
      <c r="BG1070" s="14">
        <v>0.17455943369651999</v>
      </c>
      <c r="BH1070" s="14">
        <v>0.19042017615731999</v>
      </c>
      <c r="BI1070" s="14"/>
      <c r="BJ1070" s="14">
        <v>0.16905745156357199</v>
      </c>
      <c r="BK1070" s="14">
        <v>0.19161410546381999</v>
      </c>
      <c r="BL1070" s="14"/>
      <c r="BM1070" s="14">
        <v>0.21028900525455901</v>
      </c>
      <c r="BN1070" s="14">
        <v>0.187688628436289</v>
      </c>
      <c r="BO1070" s="14"/>
      <c r="BP1070" s="14">
        <v>0.13015646967067901</v>
      </c>
      <c r="BQ1070" s="14">
        <v>0.19895849636163801</v>
      </c>
      <c r="BR1070" s="14"/>
      <c r="BS1070" s="14">
        <v>9.9422196022225601E-2</v>
      </c>
      <c r="BT1070" s="14">
        <v>0.17752065943140599</v>
      </c>
      <c r="BU1070" s="14"/>
      <c r="BV1070" s="14">
        <v>0.225996570762311</v>
      </c>
      <c r="BW1070" s="14">
        <v>5.4207308343189098E-2</v>
      </c>
      <c r="BX1070" s="14"/>
      <c r="BY1070" s="14">
        <v>0.30225370458322398</v>
      </c>
      <c r="BZ1070" s="14">
        <v>0.17564521165415101</v>
      </c>
      <c r="CA1070" s="14"/>
      <c r="CB1070" s="14">
        <v>0.20012719270924001</v>
      </c>
      <c r="CC1070" s="14">
        <v>0.18571806157205101</v>
      </c>
    </row>
    <row r="1071" spans="2:81" x14ac:dyDescent="0.3">
      <c r="B1071" t="s">
        <v>88</v>
      </c>
      <c r="C1071" s="14">
        <v>0.10974337867346</v>
      </c>
      <c r="D1071" s="14">
        <v>0.123376403583455</v>
      </c>
      <c r="E1071" s="14">
        <v>9.5470563031043607E-2</v>
      </c>
      <c r="F1071" s="14"/>
      <c r="G1071" s="14">
        <v>7.8245586370231199E-2</v>
      </c>
      <c r="H1071" s="14">
        <v>9.8238257241902299E-2</v>
      </c>
      <c r="I1071" s="14">
        <v>0.131042321303774</v>
      </c>
      <c r="J1071" s="14">
        <v>0.138246802509609</v>
      </c>
      <c r="K1071" s="14">
        <v>0.13203683390582099</v>
      </c>
      <c r="L1071" s="14">
        <v>8.2618863929349098E-2</v>
      </c>
      <c r="M1071" s="14"/>
      <c r="N1071" s="14">
        <v>0.111702029528776</v>
      </c>
      <c r="O1071" s="14">
        <v>0.14697785200657201</v>
      </c>
      <c r="P1071" s="14">
        <v>0.119804100249764</v>
      </c>
      <c r="Q1071" s="14">
        <v>6.6770725918394197E-2</v>
      </c>
      <c r="R1071" s="14"/>
      <c r="S1071" s="14">
        <v>9.3032274908512694E-2</v>
      </c>
      <c r="T1071" s="14">
        <v>9.1682210553762702E-2</v>
      </c>
      <c r="U1071" s="14">
        <v>0.135333669786106</v>
      </c>
      <c r="V1071" s="14">
        <v>0.10523834075531099</v>
      </c>
      <c r="W1071" s="14">
        <v>7.8035267531053595E-2</v>
      </c>
      <c r="X1071" s="14">
        <v>0.132110153072131</v>
      </c>
      <c r="Y1071" s="14">
        <v>0.102834096812531</v>
      </c>
      <c r="Z1071" s="14">
        <v>0.21844502668292501</v>
      </c>
      <c r="AA1071" s="14">
        <v>5.5039740442649102E-2</v>
      </c>
      <c r="AB1071" s="14">
        <v>0.14936248483230999</v>
      </c>
      <c r="AC1071" s="14">
        <v>6.8177847200658406E-2</v>
      </c>
      <c r="AD1071" s="14">
        <v>0.21084195421729399</v>
      </c>
      <c r="AE1071" s="14"/>
      <c r="AF1071" s="14">
        <v>7.9079871257809006E-2</v>
      </c>
      <c r="AG1071" s="14">
        <v>0.121509477400365</v>
      </c>
      <c r="AH1071" s="14">
        <v>0.121612618874131</v>
      </c>
      <c r="AI1071" s="14">
        <v>8.2866372359928303E-2</v>
      </c>
      <c r="AJ1071" s="14">
        <v>0.222265298018474</v>
      </c>
      <c r="AK1071" s="14">
        <v>0.131919694419082</v>
      </c>
      <c r="AL1071" s="14"/>
      <c r="AM1071" s="14">
        <v>8.2806928490494897E-2</v>
      </c>
      <c r="AN1071" s="14">
        <v>0.115994370557225</v>
      </c>
      <c r="AO1071" s="14">
        <v>8.2551756918160399E-2</v>
      </c>
      <c r="AP1071" s="14">
        <v>0.17343452513577901</v>
      </c>
      <c r="AQ1071" s="14">
        <v>0.210260674382452</v>
      </c>
      <c r="AR1071" s="14"/>
      <c r="AS1071" s="14">
        <v>0.115143686219907</v>
      </c>
      <c r="AT1071" s="14">
        <v>0.107983722826734</v>
      </c>
      <c r="AU1071" s="14"/>
      <c r="AV1071" s="14">
        <v>0.11453632833987799</v>
      </c>
      <c r="AW1071" s="14">
        <v>7.1381817765091699E-2</v>
      </c>
      <c r="AX1071" s="14">
        <v>0.143174541513274</v>
      </c>
      <c r="AY1071" s="14"/>
      <c r="AZ1071" s="14">
        <v>3.2236928721241002E-2</v>
      </c>
      <c r="BA1071" s="14">
        <v>0.18984334836440001</v>
      </c>
      <c r="BB1071" s="14">
        <v>0.120731143125655</v>
      </c>
      <c r="BC1071" s="14"/>
      <c r="BD1071" s="14">
        <v>0.103092078287654</v>
      </c>
      <c r="BE1071" s="14">
        <v>0.11397665287334301</v>
      </c>
      <c r="BF1071" s="14"/>
      <c r="BG1071" s="14">
        <v>1.32939329778887E-2</v>
      </c>
      <c r="BH1071" s="14">
        <v>0.127529782265868</v>
      </c>
      <c r="BI1071" s="14"/>
      <c r="BJ1071" s="14">
        <v>6.2368994155635099E-2</v>
      </c>
      <c r="BK1071" s="14">
        <v>0.115413840179751</v>
      </c>
      <c r="BL1071" s="14"/>
      <c r="BM1071" s="14">
        <v>0.15085749562360801</v>
      </c>
      <c r="BN1071" s="14">
        <v>0.102500242845957</v>
      </c>
      <c r="BO1071" s="14"/>
      <c r="BP1071" s="14">
        <v>0.13020289633931301</v>
      </c>
      <c r="BQ1071" s="14">
        <v>0.108104977578836</v>
      </c>
      <c r="BR1071" s="14"/>
      <c r="BS1071" s="14">
        <v>0.110198290023485</v>
      </c>
      <c r="BT1071" s="14">
        <v>0.124483096973575</v>
      </c>
      <c r="BU1071" s="14"/>
      <c r="BV1071" s="14">
        <v>6.9194805483750399E-2</v>
      </c>
      <c r="BW1071" s="14">
        <v>0.124845551380456</v>
      </c>
      <c r="BX1071" s="14"/>
      <c r="BY1071" s="14">
        <v>0.13159202029275899</v>
      </c>
      <c r="BZ1071" s="14">
        <v>0.108392141688312</v>
      </c>
      <c r="CA1071" s="14"/>
      <c r="CB1071" s="14">
        <v>0.120489324343559</v>
      </c>
      <c r="CC1071" s="14">
        <v>0.106623881480839</v>
      </c>
    </row>
    <row r="1072" spans="2:81" x14ac:dyDescent="0.3">
      <c r="B1072" t="s">
        <v>422</v>
      </c>
      <c r="C1072" s="14">
        <v>2.85648885995664E-2</v>
      </c>
      <c r="D1072" s="14">
        <v>1.7465795119202699E-2</v>
      </c>
      <c r="E1072" s="14">
        <v>4.0184856734961402E-2</v>
      </c>
      <c r="F1072" s="14"/>
      <c r="G1072" s="14">
        <v>1.1428077799204499E-2</v>
      </c>
      <c r="H1072" s="14">
        <v>5.8189274569474099E-2</v>
      </c>
      <c r="I1072" s="14">
        <v>1.4235647197480999E-2</v>
      </c>
      <c r="J1072" s="14">
        <v>2.76332624526365E-2</v>
      </c>
      <c r="K1072" s="14">
        <v>5.1236710745870599E-2</v>
      </c>
      <c r="L1072" s="14">
        <v>1.85226724374104E-2</v>
      </c>
      <c r="M1072" s="14"/>
      <c r="N1072" s="14">
        <v>4.5206753200465299E-2</v>
      </c>
      <c r="O1072" s="14">
        <v>3.1037469299746101E-2</v>
      </c>
      <c r="P1072" s="14">
        <v>1.8485244744060901E-2</v>
      </c>
      <c r="Q1072" s="14">
        <v>1.5713803466154901E-2</v>
      </c>
      <c r="R1072" s="14"/>
      <c r="S1072" s="14">
        <v>2.18666852843547E-2</v>
      </c>
      <c r="T1072" s="14">
        <v>3.1476387005062001E-2</v>
      </c>
      <c r="U1072" s="14">
        <v>4.4559327961611203E-2</v>
      </c>
      <c r="V1072" s="14">
        <v>0</v>
      </c>
      <c r="W1072" s="14">
        <v>5.4667244852961497E-2</v>
      </c>
      <c r="X1072" s="14">
        <v>0</v>
      </c>
      <c r="Y1072" s="14">
        <v>2.5643253804233199E-2</v>
      </c>
      <c r="Z1072" s="14">
        <v>4.39014957367952E-2</v>
      </c>
      <c r="AA1072" s="14">
        <v>1.7381721630449001E-2</v>
      </c>
      <c r="AB1072" s="14">
        <v>4.2381804677657599E-2</v>
      </c>
      <c r="AC1072" s="14">
        <v>3.9145097157339798E-2</v>
      </c>
      <c r="AD1072" s="14">
        <v>7.09896596646762E-2</v>
      </c>
      <c r="AE1072" s="14"/>
      <c r="AF1072" s="14">
        <v>3.15568171484613E-2</v>
      </c>
      <c r="AG1072" s="14">
        <v>2.89447220497621E-2</v>
      </c>
      <c r="AH1072" s="14">
        <v>2.2552330897406499E-2</v>
      </c>
      <c r="AI1072" s="14">
        <v>0</v>
      </c>
      <c r="AJ1072" s="14">
        <v>0.141892509014547</v>
      </c>
      <c r="AK1072" s="14">
        <v>2.2021270152964199E-2</v>
      </c>
      <c r="AL1072" s="14"/>
      <c r="AM1072" s="14">
        <v>1.5691036638537902E-2</v>
      </c>
      <c r="AN1072" s="14">
        <v>2.8720362903618499E-2</v>
      </c>
      <c r="AO1072" s="14">
        <v>3.5622047296685798E-2</v>
      </c>
      <c r="AP1072" s="14">
        <v>5.6464511963430303E-2</v>
      </c>
      <c r="AQ1072" s="14">
        <v>0</v>
      </c>
      <c r="AR1072" s="14"/>
      <c r="AS1072" s="14">
        <v>3.4437840933208702E-2</v>
      </c>
      <c r="AT1072" s="14">
        <v>2.52751997962073E-2</v>
      </c>
      <c r="AU1072" s="14"/>
      <c r="AV1072" s="14">
        <v>2.5068150347299301E-2</v>
      </c>
      <c r="AW1072" s="14">
        <v>0</v>
      </c>
      <c r="AX1072" s="14">
        <v>5.6180014561092402E-2</v>
      </c>
      <c r="AY1072" s="14"/>
      <c r="AZ1072" s="14">
        <v>0</v>
      </c>
      <c r="BA1072" s="14">
        <v>0</v>
      </c>
      <c r="BB1072" s="14">
        <v>4.4380502840371303E-2</v>
      </c>
      <c r="BC1072" s="14"/>
      <c r="BD1072" s="14">
        <v>4.4258095041545202E-2</v>
      </c>
      <c r="BE1072" s="14">
        <v>1.85768197873332E-2</v>
      </c>
      <c r="BF1072" s="14"/>
      <c r="BG1072" s="14">
        <v>2.1362662405923199E-2</v>
      </c>
      <c r="BH1072" s="14">
        <v>2.9893063177658701E-2</v>
      </c>
      <c r="BI1072" s="14"/>
      <c r="BJ1072" s="14">
        <v>2.14186449470063E-2</v>
      </c>
      <c r="BK1072" s="14">
        <v>2.7315365292139002E-2</v>
      </c>
      <c r="BL1072" s="14"/>
      <c r="BM1072" s="14">
        <v>0.109724878500118</v>
      </c>
      <c r="BN1072" s="14">
        <v>2.0493972402344199E-2</v>
      </c>
      <c r="BO1072" s="14"/>
      <c r="BP1072" s="14">
        <v>5.0970772947292999E-2</v>
      </c>
      <c r="BQ1072" s="14">
        <v>2.4278156209335801E-2</v>
      </c>
      <c r="BR1072" s="14"/>
      <c r="BS1072" s="14">
        <v>4.1865499271255699E-2</v>
      </c>
      <c r="BT1072" s="14">
        <v>3.0227002321537001E-2</v>
      </c>
      <c r="BU1072" s="14"/>
      <c r="BV1072" s="14">
        <v>3.0737554731784501E-2</v>
      </c>
      <c r="BW1072" s="14">
        <v>4.5840622699547702E-2</v>
      </c>
      <c r="BX1072" s="14"/>
      <c r="BY1072" s="14">
        <v>0</v>
      </c>
      <c r="BZ1072" s="14">
        <v>2.93602274156772E-2</v>
      </c>
      <c r="CA1072" s="14"/>
      <c r="CB1072" s="14">
        <v>5.3825367724049798E-2</v>
      </c>
      <c r="CC1072" s="14">
        <v>1.6534701409351999E-2</v>
      </c>
    </row>
    <row r="1073" spans="2:81" x14ac:dyDescent="0.3">
      <c r="B1073" t="s">
        <v>106</v>
      </c>
      <c r="C1073" s="14">
        <v>5.5749959157652802E-2</v>
      </c>
      <c r="D1073" s="14">
        <v>4.3978847284144799E-2</v>
      </c>
      <c r="E1073" s="14">
        <v>6.80734831580877E-2</v>
      </c>
      <c r="F1073" s="14"/>
      <c r="G1073" s="14">
        <v>1.15003509514967E-2</v>
      </c>
      <c r="H1073" s="14">
        <v>2.7445637931898598E-2</v>
      </c>
      <c r="I1073" s="14">
        <v>2.5209850277471899E-2</v>
      </c>
      <c r="J1073" s="14">
        <v>8.9731331078982804E-2</v>
      </c>
      <c r="K1073" s="14">
        <v>4.7886202454046199E-2</v>
      </c>
      <c r="L1073" s="14">
        <v>0.105733680942956</v>
      </c>
      <c r="M1073" s="14"/>
      <c r="N1073" s="14">
        <v>6.6479378698705294E-2</v>
      </c>
      <c r="O1073" s="14">
        <v>3.9247356425127701E-2</v>
      </c>
      <c r="P1073" s="14">
        <v>2.7590636618188301E-2</v>
      </c>
      <c r="Q1073" s="14">
        <v>8.0977990710754594E-2</v>
      </c>
      <c r="R1073" s="14"/>
      <c r="S1073" s="14">
        <v>4.8211492105058797E-2</v>
      </c>
      <c r="T1073" s="14">
        <v>6.5447837200579201E-2</v>
      </c>
      <c r="U1073" s="14">
        <v>4.9361365177040498E-2</v>
      </c>
      <c r="V1073" s="14">
        <v>6.6156864533967005E-2</v>
      </c>
      <c r="W1073" s="14">
        <v>2.57838866445733E-2</v>
      </c>
      <c r="X1073" s="14">
        <v>6.6229030120811494E-2</v>
      </c>
      <c r="Y1073" s="14">
        <v>8.5400490828479406E-2</v>
      </c>
      <c r="Z1073" s="14">
        <v>4.4585943842346397E-2</v>
      </c>
      <c r="AA1073" s="14">
        <v>1.81891048020832E-2</v>
      </c>
      <c r="AB1073" s="14">
        <v>8.8343282246107505E-2</v>
      </c>
      <c r="AC1073" s="14">
        <v>0</v>
      </c>
      <c r="AD1073" s="14">
        <v>0.139505467708921</v>
      </c>
      <c r="AE1073" s="14"/>
      <c r="AF1073" s="14">
        <v>4.2113544853160899E-2</v>
      </c>
      <c r="AG1073" s="14">
        <v>2.05228798888176E-2</v>
      </c>
      <c r="AH1073" s="14">
        <v>3.8670697096952401E-2</v>
      </c>
      <c r="AI1073" s="14">
        <v>2.76691227486629E-2</v>
      </c>
      <c r="AJ1073" s="14">
        <v>2.5292026363109E-2</v>
      </c>
      <c r="AK1073" s="14">
        <v>0.12115092011961801</v>
      </c>
      <c r="AL1073" s="14"/>
      <c r="AM1073" s="14">
        <v>2.3591381008443001E-2</v>
      </c>
      <c r="AN1073" s="14">
        <v>7.7243217334471204E-2</v>
      </c>
      <c r="AO1073" s="14">
        <v>7.6052826496508796E-2</v>
      </c>
      <c r="AP1073" s="14">
        <v>4.7215092153237999E-2</v>
      </c>
      <c r="AQ1073" s="14">
        <v>0</v>
      </c>
      <c r="AR1073" s="14"/>
      <c r="AS1073" s="14">
        <v>1.4649412441092999E-2</v>
      </c>
      <c r="AT1073" s="14">
        <v>7.9666866699804703E-2</v>
      </c>
      <c r="AU1073" s="14"/>
      <c r="AV1073" s="14">
        <v>2.2345334852565402E-2</v>
      </c>
      <c r="AW1073" s="14">
        <v>0</v>
      </c>
      <c r="AX1073" s="14">
        <v>8.9476394300621095E-3</v>
      </c>
      <c r="AY1073" s="14"/>
      <c r="AZ1073" s="14">
        <v>0</v>
      </c>
      <c r="BA1073" s="14">
        <v>0</v>
      </c>
      <c r="BB1073" s="14">
        <v>3.9560046639027999E-2</v>
      </c>
      <c r="BC1073" s="14"/>
      <c r="BD1073" s="14">
        <v>5.1627308657844199E-2</v>
      </c>
      <c r="BE1073" s="14">
        <v>5.8373853581849398E-2</v>
      </c>
      <c r="BF1073" s="14"/>
      <c r="BG1073" s="14">
        <v>2.3417929648918499E-2</v>
      </c>
      <c r="BH1073" s="14">
        <v>6.1712362794674298E-2</v>
      </c>
      <c r="BI1073" s="14"/>
      <c r="BJ1073" s="14">
        <v>0.115486112870723</v>
      </c>
      <c r="BK1073" s="14">
        <v>4.80818441522027E-2</v>
      </c>
      <c r="BL1073" s="14"/>
      <c r="BM1073" s="14">
        <v>1.8653800037445999E-2</v>
      </c>
      <c r="BN1073" s="14">
        <v>6.0187586439468602E-2</v>
      </c>
      <c r="BO1073" s="14"/>
      <c r="BP1073" s="14">
        <v>5.9515686580002503E-2</v>
      </c>
      <c r="BQ1073" s="14">
        <v>5.6415552907258699E-2</v>
      </c>
      <c r="BR1073" s="14"/>
      <c r="BS1073" s="14">
        <v>0</v>
      </c>
      <c r="BT1073" s="14">
        <v>2.1481939072684302E-2</v>
      </c>
      <c r="BU1073" s="14"/>
      <c r="BV1073" s="14">
        <v>0</v>
      </c>
      <c r="BW1073" s="14">
        <v>0</v>
      </c>
      <c r="BX1073" s="14"/>
      <c r="BY1073" s="14">
        <v>0</v>
      </c>
      <c r="BZ1073" s="14">
        <v>6.1972032122304697E-2</v>
      </c>
      <c r="CA1073" s="14"/>
      <c r="CB1073" s="14">
        <v>2.3616779476727402E-2</v>
      </c>
      <c r="CC1073" s="14">
        <v>7.0152350233675095E-2</v>
      </c>
    </row>
    <row r="1074" spans="2:81" x14ac:dyDescent="0.3">
      <c r="B1074" t="s">
        <v>91</v>
      </c>
      <c r="C1074" s="14">
        <v>0.61799109861010404</v>
      </c>
      <c r="D1074" s="14">
        <v>0.62350633616885798</v>
      </c>
      <c r="E1074" s="14">
        <v>0.61221703383578296</v>
      </c>
      <c r="F1074" s="14"/>
      <c r="G1074" s="14">
        <v>0.692172627973768</v>
      </c>
      <c r="H1074" s="14">
        <v>0.66241419520729505</v>
      </c>
      <c r="I1074" s="14">
        <v>0.60447352689606504</v>
      </c>
      <c r="J1074" s="14">
        <v>0.46859921315282099</v>
      </c>
      <c r="K1074" s="14">
        <v>0.65662487631398203</v>
      </c>
      <c r="L1074" s="14">
        <v>0.65017473396707004</v>
      </c>
      <c r="M1074" s="14"/>
      <c r="N1074" s="14">
        <v>0.57484755217950501</v>
      </c>
      <c r="O1074" s="14">
        <v>0.58048398209729601</v>
      </c>
      <c r="P1074" s="14">
        <v>0.67220277325429201</v>
      </c>
      <c r="Q1074" s="14">
        <v>0.65543532596341603</v>
      </c>
      <c r="R1074" s="14"/>
      <c r="S1074" s="14">
        <v>0.56008283790137203</v>
      </c>
      <c r="T1074" s="14">
        <v>0.668151513471402</v>
      </c>
      <c r="U1074" s="14">
        <v>0.65516289975610997</v>
      </c>
      <c r="V1074" s="14">
        <v>0.62806224706275304</v>
      </c>
      <c r="W1074" s="14">
        <v>0.63685925585346403</v>
      </c>
      <c r="X1074" s="14">
        <v>0.52881868243599295</v>
      </c>
      <c r="Y1074" s="14">
        <v>0.67761925578072202</v>
      </c>
      <c r="Z1074" s="14">
        <v>0.51850558495023902</v>
      </c>
      <c r="AA1074" s="14">
        <v>0.80148340051566702</v>
      </c>
      <c r="AB1074" s="14">
        <v>0.63223955628676998</v>
      </c>
      <c r="AC1074" s="14">
        <v>0.56703635912190398</v>
      </c>
      <c r="AD1074" s="14">
        <v>0.210814299525377</v>
      </c>
      <c r="AE1074" s="14"/>
      <c r="AF1074" s="14">
        <v>0.63427815473070503</v>
      </c>
      <c r="AG1074" s="14">
        <v>0.706913362888545</v>
      </c>
      <c r="AH1074" s="14">
        <v>0.66033346652925495</v>
      </c>
      <c r="AI1074" s="14">
        <v>0.70668584379967803</v>
      </c>
      <c r="AJ1074" s="14">
        <v>0.379567726760492</v>
      </c>
      <c r="AK1074" s="14">
        <v>0.52701107584177798</v>
      </c>
      <c r="AL1074" s="14"/>
      <c r="AM1074" s="14">
        <v>0.676997072942506</v>
      </c>
      <c r="AN1074" s="14">
        <v>0.60529108096703099</v>
      </c>
      <c r="AO1074" s="14">
        <v>0.60169074273239798</v>
      </c>
      <c r="AP1074" s="14">
        <v>0.55736992841969302</v>
      </c>
      <c r="AQ1074" s="14">
        <v>0.789739325617548</v>
      </c>
      <c r="AR1074" s="14"/>
      <c r="AS1074" s="14">
        <v>0.685064490654127</v>
      </c>
      <c r="AT1074" s="14">
        <v>0.57266575956176802</v>
      </c>
      <c r="AU1074" s="14"/>
      <c r="AV1074" s="14">
        <v>0.71325519086323297</v>
      </c>
      <c r="AW1074" s="14">
        <v>0.61552569487795805</v>
      </c>
      <c r="AX1074" s="14">
        <v>0.66927420372546098</v>
      </c>
      <c r="AY1074" s="14"/>
      <c r="AZ1074" s="14">
        <v>0.86478102426070103</v>
      </c>
      <c r="BA1074" s="14">
        <v>0.71538001039391697</v>
      </c>
      <c r="BB1074" s="14">
        <v>0.54447651885041704</v>
      </c>
      <c r="BC1074" s="14"/>
      <c r="BD1074" s="14">
        <v>0.64825453502881403</v>
      </c>
      <c r="BE1074" s="14">
        <v>0.59872968848577501</v>
      </c>
      <c r="BF1074" s="14"/>
      <c r="BG1074" s="14">
        <v>0.76736604127074903</v>
      </c>
      <c r="BH1074" s="14">
        <v>0.59044461560447903</v>
      </c>
      <c r="BI1074" s="14"/>
      <c r="BJ1074" s="14">
        <v>0.63166879646306395</v>
      </c>
      <c r="BK1074" s="14">
        <v>0.61757484491208703</v>
      </c>
      <c r="BL1074" s="14"/>
      <c r="BM1074" s="14">
        <v>0.51047482058426896</v>
      </c>
      <c r="BN1074" s="14">
        <v>0.62912956987594004</v>
      </c>
      <c r="BO1074" s="14"/>
      <c r="BP1074" s="14">
        <v>0.62915417446271205</v>
      </c>
      <c r="BQ1074" s="14">
        <v>0.61224281694293203</v>
      </c>
      <c r="BR1074" s="14"/>
      <c r="BS1074" s="14">
        <v>0.74851401468303402</v>
      </c>
      <c r="BT1074" s="14">
        <v>0.646287302200798</v>
      </c>
      <c r="BU1074" s="14"/>
      <c r="BV1074" s="14">
        <v>0.67407106902215497</v>
      </c>
      <c r="BW1074" s="14">
        <v>0.77510651757680704</v>
      </c>
      <c r="BX1074" s="14"/>
      <c r="BY1074" s="14">
        <v>0.56615427512401695</v>
      </c>
      <c r="BZ1074" s="14">
        <v>0.62463038711955499</v>
      </c>
      <c r="CA1074" s="14"/>
      <c r="CB1074" s="14">
        <v>0.60194133574642406</v>
      </c>
      <c r="CC1074" s="14">
        <v>0.620971005304083</v>
      </c>
    </row>
    <row r="1075" spans="2:81" x14ac:dyDescent="0.3">
      <c r="B1075" t="s">
        <v>92</v>
      </c>
      <c r="C1075" s="14">
        <v>0.138308267273027</v>
      </c>
      <c r="D1075" s="14">
        <v>0.14084219870265699</v>
      </c>
      <c r="E1075" s="14">
        <v>0.13565541976600501</v>
      </c>
      <c r="F1075" s="14"/>
      <c r="G1075" s="14">
        <v>8.9673664169435702E-2</v>
      </c>
      <c r="H1075" s="14">
        <v>0.156427531811376</v>
      </c>
      <c r="I1075" s="14">
        <v>0.14527796850125499</v>
      </c>
      <c r="J1075" s="14">
        <v>0.165880064962245</v>
      </c>
      <c r="K1075" s="14">
        <v>0.18327354465169099</v>
      </c>
      <c r="L1075" s="14">
        <v>0.101141536366759</v>
      </c>
      <c r="M1075" s="14"/>
      <c r="N1075" s="14">
        <v>0.156908782729241</v>
      </c>
      <c r="O1075" s="14">
        <v>0.178015321306318</v>
      </c>
      <c r="P1075" s="14">
        <v>0.138289344993825</v>
      </c>
      <c r="Q1075" s="14">
        <v>8.2484529384549102E-2</v>
      </c>
      <c r="R1075" s="14"/>
      <c r="S1075" s="14">
        <v>0.11489896019286699</v>
      </c>
      <c r="T1075" s="14">
        <v>0.12315859755882499</v>
      </c>
      <c r="U1075" s="14">
        <v>0.179892997747718</v>
      </c>
      <c r="V1075" s="14">
        <v>0.10523834075531099</v>
      </c>
      <c r="W1075" s="14">
        <v>0.13270251238401501</v>
      </c>
      <c r="X1075" s="14">
        <v>0.132110153072131</v>
      </c>
      <c r="Y1075" s="14">
        <v>0.12847735061676499</v>
      </c>
      <c r="Z1075" s="14">
        <v>0.26234652241972101</v>
      </c>
      <c r="AA1075" s="14">
        <v>7.2421462073098103E-2</v>
      </c>
      <c r="AB1075" s="14">
        <v>0.191744289509968</v>
      </c>
      <c r="AC1075" s="14">
        <v>0.107322944357998</v>
      </c>
      <c r="AD1075" s="14">
        <v>0.28183161388196998</v>
      </c>
      <c r="AE1075" s="14"/>
      <c r="AF1075" s="14">
        <v>0.11063668840627</v>
      </c>
      <c r="AG1075" s="14">
        <v>0.150454199450128</v>
      </c>
      <c r="AH1075" s="14">
        <v>0.14416494977153799</v>
      </c>
      <c r="AI1075" s="14">
        <v>8.2866372359928303E-2</v>
      </c>
      <c r="AJ1075" s="14">
        <v>0.36415780703302097</v>
      </c>
      <c r="AK1075" s="14">
        <v>0.15394096457204601</v>
      </c>
      <c r="AL1075" s="14"/>
      <c r="AM1075" s="14">
        <v>9.8497965129032805E-2</v>
      </c>
      <c r="AN1075" s="14">
        <v>0.14471473346084299</v>
      </c>
      <c r="AO1075" s="14">
        <v>0.118173804214846</v>
      </c>
      <c r="AP1075" s="14">
        <v>0.229899037099209</v>
      </c>
      <c r="AQ1075" s="14">
        <v>0.210260674382452</v>
      </c>
      <c r="AR1075" s="14"/>
      <c r="AS1075" s="14">
        <v>0.14958152715311501</v>
      </c>
      <c r="AT1075" s="14">
        <v>0.13325892262294101</v>
      </c>
      <c r="AU1075" s="14"/>
      <c r="AV1075" s="14">
        <v>0.13960447868717701</v>
      </c>
      <c r="AW1075" s="14">
        <v>7.1381817765091699E-2</v>
      </c>
      <c r="AX1075" s="14">
        <v>0.199354556074366</v>
      </c>
      <c r="AY1075" s="14"/>
      <c r="AZ1075" s="14">
        <v>3.2236928721241002E-2</v>
      </c>
      <c r="BA1075" s="14">
        <v>0.18984334836440001</v>
      </c>
      <c r="BB1075" s="14">
        <v>0.16511164596602601</v>
      </c>
      <c r="BC1075" s="14"/>
      <c r="BD1075" s="14">
        <v>0.147350173329199</v>
      </c>
      <c r="BE1075" s="14">
        <v>0.13255347266067599</v>
      </c>
      <c r="BF1075" s="14"/>
      <c r="BG1075" s="14">
        <v>3.4656595383811897E-2</v>
      </c>
      <c r="BH1075" s="14">
        <v>0.157422845443527</v>
      </c>
      <c r="BI1075" s="14"/>
      <c r="BJ1075" s="14">
        <v>8.3787639102641406E-2</v>
      </c>
      <c r="BK1075" s="14">
        <v>0.14272920547189</v>
      </c>
      <c r="BL1075" s="14"/>
      <c r="BM1075" s="14">
        <v>0.26058237412372598</v>
      </c>
      <c r="BN1075" s="14">
        <v>0.12299421524830199</v>
      </c>
      <c r="BO1075" s="14"/>
      <c r="BP1075" s="14">
        <v>0.181173669286606</v>
      </c>
      <c r="BQ1075" s="14">
        <v>0.13238313378817201</v>
      </c>
      <c r="BR1075" s="14"/>
      <c r="BS1075" s="14">
        <v>0.15206378929473999</v>
      </c>
      <c r="BT1075" s="14">
        <v>0.15471009929511201</v>
      </c>
      <c r="BU1075" s="14"/>
      <c r="BV1075" s="14">
        <v>9.9932360215534893E-2</v>
      </c>
      <c r="BW1075" s="14">
        <v>0.170686174080003</v>
      </c>
      <c r="BX1075" s="14"/>
      <c r="BY1075" s="14">
        <v>0.13159202029275899</v>
      </c>
      <c r="BZ1075" s="14">
        <v>0.13775236910399</v>
      </c>
      <c r="CA1075" s="14"/>
      <c r="CB1075" s="14">
        <v>0.174314692067608</v>
      </c>
      <c r="CC1075" s="14">
        <v>0.12315858289019101</v>
      </c>
    </row>
    <row r="1076" spans="2:81" x14ac:dyDescent="0.3">
      <c r="B1076" t="s">
        <v>93</v>
      </c>
      <c r="C1076" s="14">
        <v>0.47968283133707701</v>
      </c>
      <c r="D1076" s="14">
        <v>0.48266413746620102</v>
      </c>
      <c r="E1076" s="14">
        <v>0.47656161406977798</v>
      </c>
      <c r="F1076" s="14"/>
      <c r="G1076" s="14">
        <v>0.60249896380433299</v>
      </c>
      <c r="H1076" s="14">
        <v>0.50598666339591902</v>
      </c>
      <c r="I1076" s="14">
        <v>0.45919555839481002</v>
      </c>
      <c r="J1076" s="14">
        <v>0.30271914819057499</v>
      </c>
      <c r="K1076" s="14">
        <v>0.47335133166229099</v>
      </c>
      <c r="L1076" s="14">
        <v>0.549033197600311</v>
      </c>
      <c r="M1076" s="14"/>
      <c r="N1076" s="14">
        <v>0.41793876945026398</v>
      </c>
      <c r="O1076" s="14">
        <v>0.40246866079097798</v>
      </c>
      <c r="P1076" s="14">
        <v>0.53391342826046695</v>
      </c>
      <c r="Q1076" s="14">
        <v>0.57295079657886605</v>
      </c>
      <c r="R1076" s="14"/>
      <c r="S1076" s="14">
        <v>0.44518387770850398</v>
      </c>
      <c r="T1076" s="14">
        <v>0.54499291591257704</v>
      </c>
      <c r="U1076" s="14">
        <v>0.47526990200839297</v>
      </c>
      <c r="V1076" s="14">
        <v>0.52282390630744202</v>
      </c>
      <c r="W1076" s="14">
        <v>0.50415674346944805</v>
      </c>
      <c r="X1076" s="14">
        <v>0.39670852936386197</v>
      </c>
      <c r="Y1076" s="14">
        <v>0.549141905163957</v>
      </c>
      <c r="Z1076" s="14">
        <v>0.25615906253051801</v>
      </c>
      <c r="AA1076" s="14">
        <v>0.72906193844256895</v>
      </c>
      <c r="AB1076" s="14">
        <v>0.44049526677680201</v>
      </c>
      <c r="AC1076" s="14">
        <v>0.45971341476390598</v>
      </c>
      <c r="AD1076" s="14">
        <v>-7.1017314356593406E-2</v>
      </c>
      <c r="AE1076" s="14"/>
      <c r="AF1076" s="14">
        <v>0.52364146632443498</v>
      </c>
      <c r="AG1076" s="14">
        <v>0.55645916343841795</v>
      </c>
      <c r="AH1076" s="14">
        <v>0.51616851675771702</v>
      </c>
      <c r="AI1076" s="14">
        <v>0.62381947143975003</v>
      </c>
      <c r="AJ1076" s="14">
        <v>1.54099197274713E-2</v>
      </c>
      <c r="AK1076" s="14">
        <v>0.373070111269732</v>
      </c>
      <c r="AL1076" s="14"/>
      <c r="AM1076" s="14">
        <v>0.57849910781347402</v>
      </c>
      <c r="AN1076" s="14">
        <v>0.46057634750618798</v>
      </c>
      <c r="AO1076" s="14">
        <v>0.48351693851755101</v>
      </c>
      <c r="AP1076" s="14">
        <v>0.32747089132048302</v>
      </c>
      <c r="AQ1076" s="14">
        <v>0.57947865123509601</v>
      </c>
      <c r="AR1076" s="14"/>
      <c r="AS1076" s="14">
        <v>0.53548296350101199</v>
      </c>
      <c r="AT1076" s="14">
        <v>0.43940683693882698</v>
      </c>
      <c r="AU1076" s="14"/>
      <c r="AV1076" s="14">
        <v>0.57365071217605601</v>
      </c>
      <c r="AW1076" s="14">
        <v>0.54414387711286605</v>
      </c>
      <c r="AX1076" s="14">
        <v>0.46991964765109501</v>
      </c>
      <c r="AY1076" s="14"/>
      <c r="AZ1076" s="14">
        <v>0.83254409553945996</v>
      </c>
      <c r="BA1076" s="14">
        <v>0.52553666202951699</v>
      </c>
      <c r="BB1076" s="14">
        <v>0.37936487288439003</v>
      </c>
      <c r="BC1076" s="14"/>
      <c r="BD1076" s="14">
        <v>0.50090436169961405</v>
      </c>
      <c r="BE1076" s="14">
        <v>0.46617621582509799</v>
      </c>
      <c r="BF1076" s="14"/>
      <c r="BG1076" s="14">
        <v>0.73270944588693798</v>
      </c>
      <c r="BH1076" s="14">
        <v>0.433021770160952</v>
      </c>
      <c r="BI1076" s="14"/>
      <c r="BJ1076" s="14">
        <v>0.54788115736042198</v>
      </c>
      <c r="BK1076" s="14">
        <v>0.47484563944019698</v>
      </c>
      <c r="BL1076" s="14"/>
      <c r="BM1076" s="14">
        <v>0.24989244646054301</v>
      </c>
      <c r="BN1076" s="14">
        <v>0.50613535462763903</v>
      </c>
      <c r="BO1076" s="14"/>
      <c r="BP1076" s="14">
        <v>0.44798050517610599</v>
      </c>
      <c r="BQ1076" s="14">
        <v>0.47985968315475902</v>
      </c>
      <c r="BR1076" s="14"/>
      <c r="BS1076" s="14">
        <v>0.59645022538829395</v>
      </c>
      <c r="BT1076" s="14">
        <v>0.49157720290568602</v>
      </c>
      <c r="BU1076" s="14"/>
      <c r="BV1076" s="14">
        <v>0.57413870880661999</v>
      </c>
      <c r="BW1076" s="14">
        <v>0.60442034349680396</v>
      </c>
      <c r="BX1076" s="14"/>
      <c r="BY1076" s="14">
        <v>0.43456225483125899</v>
      </c>
      <c r="BZ1076" s="14">
        <v>0.48687801801556502</v>
      </c>
      <c r="CA1076" s="14"/>
      <c r="CB1076" s="14">
        <v>0.42762664367881598</v>
      </c>
      <c r="CC1076" s="14">
        <v>0.49781242241389201</v>
      </c>
    </row>
    <row r="1077" spans="2:81" x14ac:dyDescent="0.3">
      <c r="C1077" s="14"/>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c r="AD1077" s="14"/>
      <c r="AE1077" s="14"/>
      <c r="AF1077" s="14"/>
      <c r="AG1077" s="14"/>
      <c r="AH1077" s="14"/>
      <c r="AI1077" s="14"/>
      <c r="AJ1077" s="14"/>
      <c r="AK1077" s="14"/>
      <c r="AL1077" s="14"/>
      <c r="AM1077" s="14"/>
      <c r="AN1077" s="14"/>
      <c r="AO1077" s="14"/>
      <c r="AP1077" s="14"/>
      <c r="AQ1077" s="14"/>
      <c r="AR1077" s="14"/>
      <c r="AS1077" s="14"/>
      <c r="AT1077" s="14"/>
      <c r="AU1077" s="14"/>
      <c r="AV1077" s="14"/>
      <c r="AW1077" s="14"/>
      <c r="AX1077" s="14"/>
      <c r="AY1077" s="14"/>
      <c r="AZ1077" s="14"/>
      <c r="BA1077" s="14"/>
      <c r="BB1077" s="14"/>
      <c r="BC1077" s="14"/>
      <c r="BD1077" s="14"/>
      <c r="BE1077" s="14"/>
      <c r="BF1077" s="14"/>
      <c r="BG1077" s="14"/>
      <c r="BH1077" s="14"/>
      <c r="BI1077" s="14"/>
      <c r="BJ1077" s="14"/>
      <c r="BK1077" s="14"/>
      <c r="BL1077" s="14"/>
      <c r="BM1077" s="14"/>
      <c r="BN1077" s="14"/>
      <c r="BO1077" s="14"/>
      <c r="BP1077" s="14"/>
      <c r="BQ1077" s="14"/>
      <c r="BR1077" s="14"/>
      <c r="BS1077" s="14"/>
      <c r="BT1077" s="14"/>
      <c r="BU1077" s="14"/>
      <c r="BV1077" s="14"/>
      <c r="BW1077" s="14"/>
      <c r="BX1077" s="14"/>
      <c r="BY1077" s="14"/>
      <c r="BZ1077" s="14"/>
      <c r="CA1077" s="14"/>
      <c r="CB1077" s="14"/>
      <c r="CC1077" s="14"/>
    </row>
    <row r="1078" spans="2:81" x14ac:dyDescent="0.3">
      <c r="B1078" s="6" t="s">
        <v>473</v>
      </c>
      <c r="C1078" s="14"/>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c r="AD1078" s="14"/>
      <c r="AE1078" s="14"/>
      <c r="AF1078" s="14"/>
      <c r="AG1078" s="14"/>
      <c r="AH1078" s="14"/>
      <c r="AI1078" s="14"/>
      <c r="AJ1078" s="14"/>
      <c r="AK1078" s="14"/>
      <c r="AL1078" s="14"/>
      <c r="AM1078" s="14"/>
      <c r="AN1078" s="14"/>
      <c r="AO1078" s="14"/>
      <c r="AP1078" s="14"/>
      <c r="AQ1078" s="14"/>
      <c r="AR1078" s="14"/>
      <c r="AS1078" s="14"/>
      <c r="AT1078" s="14"/>
      <c r="AU1078" s="14"/>
      <c r="AV1078" s="14"/>
      <c r="AW1078" s="14"/>
      <c r="AX1078" s="14"/>
      <c r="AY1078" s="14"/>
      <c r="AZ1078" s="14"/>
      <c r="BA1078" s="14"/>
      <c r="BB1078" s="14"/>
      <c r="BC1078" s="14"/>
      <c r="BD1078" s="14"/>
      <c r="BE1078" s="14"/>
      <c r="BF1078" s="14"/>
      <c r="BG1078" s="14"/>
      <c r="BH1078" s="14"/>
      <c r="BI1078" s="14"/>
      <c r="BJ1078" s="14"/>
      <c r="BK1078" s="14"/>
      <c r="BL1078" s="14"/>
      <c r="BM1078" s="14"/>
      <c r="BN1078" s="14"/>
      <c r="BO1078" s="14"/>
      <c r="BP1078" s="14"/>
      <c r="BQ1078" s="14"/>
      <c r="BR1078" s="14"/>
      <c r="BS1078" s="14"/>
      <c r="BT1078" s="14"/>
      <c r="BU1078" s="14"/>
      <c r="BV1078" s="14"/>
      <c r="BW1078" s="14"/>
      <c r="BX1078" s="14"/>
      <c r="BY1078" s="14"/>
      <c r="BZ1078" s="14"/>
      <c r="CA1078" s="14"/>
      <c r="CB1078" s="14"/>
      <c r="CC1078" s="14"/>
    </row>
    <row r="1079" spans="2:81" x14ac:dyDescent="0.3">
      <c r="B1079" s="24" t="s">
        <v>198</v>
      </c>
      <c r="C1079" s="14"/>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c r="AD1079" s="14"/>
      <c r="AE1079" s="14"/>
      <c r="AF1079" s="14"/>
      <c r="AG1079" s="14"/>
      <c r="AH1079" s="14"/>
      <c r="AI1079" s="14"/>
      <c r="AJ1079" s="14"/>
      <c r="AK1079" s="14"/>
      <c r="AL1079" s="14"/>
      <c r="AM1079" s="14"/>
      <c r="AN1079" s="14"/>
      <c r="AO1079" s="14"/>
      <c r="AP1079" s="14"/>
      <c r="AQ1079" s="14"/>
      <c r="AR1079" s="14"/>
      <c r="AS1079" s="14"/>
      <c r="AT1079" s="14"/>
      <c r="AU1079" s="14"/>
      <c r="AV1079" s="14"/>
      <c r="AW1079" s="14"/>
      <c r="AX1079" s="14"/>
      <c r="AY1079" s="14"/>
      <c r="AZ1079" s="14"/>
      <c r="BA1079" s="14"/>
      <c r="BB1079" s="14"/>
      <c r="BC1079" s="14"/>
      <c r="BD1079" s="14"/>
      <c r="BE1079" s="14"/>
      <c r="BF1079" s="14"/>
      <c r="BG1079" s="14"/>
      <c r="BH1079" s="14"/>
      <c r="BI1079" s="14"/>
      <c r="BJ1079" s="14"/>
      <c r="BK1079" s="14"/>
      <c r="BL1079" s="14"/>
      <c r="BM1079" s="14"/>
      <c r="BN1079" s="14"/>
      <c r="BO1079" s="14"/>
      <c r="BP1079" s="14"/>
      <c r="BQ1079" s="14"/>
      <c r="BR1079" s="14"/>
      <c r="BS1079" s="14"/>
      <c r="BT1079" s="14"/>
      <c r="BU1079" s="14"/>
      <c r="BV1079" s="14"/>
      <c r="BW1079" s="14"/>
      <c r="BX1079" s="14"/>
      <c r="BY1079" s="14"/>
      <c r="BZ1079" s="14"/>
      <c r="CA1079" s="14"/>
      <c r="CB1079" s="14"/>
      <c r="CC1079" s="14"/>
    </row>
    <row r="1080" spans="2:81" x14ac:dyDescent="0.3">
      <c r="B1080" t="s">
        <v>420</v>
      </c>
      <c r="C1080" s="14">
        <v>0.209452300779251</v>
      </c>
      <c r="D1080" s="14">
        <v>0.24042419068535101</v>
      </c>
      <c r="E1080" s="14">
        <v>0.177026916270276</v>
      </c>
      <c r="F1080" s="14"/>
      <c r="G1080" s="14">
        <v>0.24623101045120999</v>
      </c>
      <c r="H1080" s="14">
        <v>0.223709199447921</v>
      </c>
      <c r="I1080" s="14">
        <v>0.20144177186967199</v>
      </c>
      <c r="J1080" s="14">
        <v>0.199521986961016</v>
      </c>
      <c r="K1080" s="14">
        <v>0.15111795463578101</v>
      </c>
      <c r="L1080" s="14">
        <v>0.22944667173851499</v>
      </c>
      <c r="M1080" s="14"/>
      <c r="N1080" s="14">
        <v>0.19782424111378599</v>
      </c>
      <c r="O1080" s="14">
        <v>0.171684068158446</v>
      </c>
      <c r="P1080" s="14">
        <v>0.24994658552369201</v>
      </c>
      <c r="Q1080" s="14">
        <v>0.22668022847989899</v>
      </c>
      <c r="R1080" s="14"/>
      <c r="S1080" s="14">
        <v>0.17812478219450101</v>
      </c>
      <c r="T1080" s="14">
        <v>0.19558358599452899</v>
      </c>
      <c r="U1080" s="14">
        <v>0.27755677927726702</v>
      </c>
      <c r="V1080" s="14">
        <v>0.14559192923973999</v>
      </c>
      <c r="W1080" s="14">
        <v>0.13347751801303001</v>
      </c>
      <c r="X1080" s="14">
        <v>0.32536075532348702</v>
      </c>
      <c r="Y1080" s="14">
        <v>0.20644688944855299</v>
      </c>
      <c r="Z1080" s="14">
        <v>0.207975712454714</v>
      </c>
      <c r="AA1080" s="14">
        <v>0.30753935915044101</v>
      </c>
      <c r="AB1080" s="14">
        <v>0.147657261315252</v>
      </c>
      <c r="AC1080" s="14">
        <v>0.17547819656330699</v>
      </c>
      <c r="AD1080" s="14">
        <v>0.21552306973091201</v>
      </c>
      <c r="AE1080" s="14"/>
      <c r="AF1080" s="14">
        <v>0.24512123237220201</v>
      </c>
      <c r="AG1080" s="14">
        <v>0.232751890763396</v>
      </c>
      <c r="AH1080" s="14">
        <v>0.21493216957601599</v>
      </c>
      <c r="AI1080" s="14">
        <v>0.23117867826069999</v>
      </c>
      <c r="AJ1080" s="14">
        <v>9.8390471665238996E-2</v>
      </c>
      <c r="AK1080" s="14">
        <v>0.155527393397314</v>
      </c>
      <c r="AL1080" s="14"/>
      <c r="AM1080" s="14">
        <v>0.205462847012122</v>
      </c>
      <c r="AN1080" s="14">
        <v>0.17514484885234899</v>
      </c>
      <c r="AO1080" s="14">
        <v>0.19397323072891801</v>
      </c>
      <c r="AP1080" s="14">
        <v>0.176648137743106</v>
      </c>
      <c r="AQ1080" s="14">
        <v>0.38505177336923202</v>
      </c>
      <c r="AR1080" s="14"/>
      <c r="AS1080" s="14">
        <v>0.25474024632401099</v>
      </c>
      <c r="AT1080" s="14">
        <v>0.18392061668472401</v>
      </c>
      <c r="AU1080" s="14"/>
      <c r="AV1080" s="14">
        <v>0.240404972042773</v>
      </c>
      <c r="AW1080" s="14">
        <v>0.254443448489304</v>
      </c>
      <c r="AX1080" s="14">
        <v>0.22241917042057799</v>
      </c>
      <c r="AY1080" s="14"/>
      <c r="AZ1080" s="14">
        <v>0.37035799475458298</v>
      </c>
      <c r="BA1080" s="14">
        <v>0.365987813306556</v>
      </c>
      <c r="BB1080" s="14">
        <v>3.84474024733037E-2</v>
      </c>
      <c r="BC1080" s="14"/>
      <c r="BD1080" s="14">
        <v>0.26478648429719998</v>
      </c>
      <c r="BE1080" s="14">
        <v>0.17423440986005601</v>
      </c>
      <c r="BF1080" s="14"/>
      <c r="BG1080" s="14">
        <v>0.33554970739456003</v>
      </c>
      <c r="BH1080" s="14">
        <v>0.186198467127423</v>
      </c>
      <c r="BI1080" s="14"/>
      <c r="BJ1080" s="14">
        <v>0.29438135141260102</v>
      </c>
      <c r="BK1080" s="14">
        <v>0.20162517104997399</v>
      </c>
      <c r="BL1080" s="14"/>
      <c r="BM1080" s="14">
        <v>0.249486976497861</v>
      </c>
      <c r="BN1080" s="14">
        <v>0.207596624012129</v>
      </c>
      <c r="BO1080" s="14"/>
      <c r="BP1080" s="14">
        <v>0.23359053493500201</v>
      </c>
      <c r="BQ1080" s="14">
        <v>0.19703707756269301</v>
      </c>
      <c r="BR1080" s="14"/>
      <c r="BS1080" s="14">
        <v>0.42545136683790502</v>
      </c>
      <c r="BT1080" s="14">
        <v>0.113041059332198</v>
      </c>
      <c r="BU1080" s="14"/>
      <c r="BV1080" s="14">
        <v>0.46615026788462</v>
      </c>
      <c r="BW1080" s="14">
        <v>0.41091290877112702</v>
      </c>
      <c r="BX1080" s="14"/>
      <c r="BY1080" s="14">
        <v>0.24589537268185599</v>
      </c>
      <c r="BZ1080" s="14">
        <v>0.20359296125811799</v>
      </c>
      <c r="CA1080" s="14"/>
      <c r="CB1080" s="14">
        <v>0.23560152445465299</v>
      </c>
      <c r="CC1080" s="14">
        <v>0.19476051256917301</v>
      </c>
    </row>
    <row r="1081" spans="2:81" x14ac:dyDescent="0.3">
      <c r="B1081" t="s">
        <v>86</v>
      </c>
      <c r="C1081" s="14">
        <v>0.288632369418441</v>
      </c>
      <c r="D1081" s="14">
        <v>0.25926551356779598</v>
      </c>
      <c r="E1081" s="14">
        <v>0.31937739646276198</v>
      </c>
      <c r="F1081" s="14"/>
      <c r="G1081" s="14">
        <v>0.33812443872207598</v>
      </c>
      <c r="H1081" s="14">
        <v>0.28966329793269102</v>
      </c>
      <c r="I1081" s="14">
        <v>0.35837504894935801</v>
      </c>
      <c r="J1081" s="14">
        <v>0.29029292540089702</v>
      </c>
      <c r="K1081" s="14">
        <v>0.19955219500834201</v>
      </c>
      <c r="L1081" s="14">
        <v>0.25772914700513899</v>
      </c>
      <c r="M1081" s="14"/>
      <c r="N1081" s="14">
        <v>0.206863301461642</v>
      </c>
      <c r="O1081" s="14">
        <v>0.32945981222383097</v>
      </c>
      <c r="P1081" s="14">
        <v>0.34861069187032601</v>
      </c>
      <c r="Q1081" s="14">
        <v>0.29159297017374403</v>
      </c>
      <c r="R1081" s="14"/>
      <c r="S1081" s="14">
        <v>0.32994472317158802</v>
      </c>
      <c r="T1081" s="14">
        <v>0.32775294926272203</v>
      </c>
      <c r="U1081" s="14">
        <v>0.26980411581094399</v>
      </c>
      <c r="V1081" s="14">
        <v>0.32371924674208102</v>
      </c>
      <c r="W1081" s="14">
        <v>0.13184695292978699</v>
      </c>
      <c r="X1081" s="14">
        <v>0.224515080592329</v>
      </c>
      <c r="Y1081" s="14">
        <v>0.29371645484494002</v>
      </c>
      <c r="Z1081" s="14">
        <v>0.34138689150724499</v>
      </c>
      <c r="AA1081" s="14">
        <v>0.32847110854116002</v>
      </c>
      <c r="AB1081" s="14">
        <v>0.24140626149818001</v>
      </c>
      <c r="AC1081" s="14">
        <v>0.42867062530405903</v>
      </c>
      <c r="AD1081" s="14">
        <v>0.14365809760159101</v>
      </c>
      <c r="AE1081" s="14"/>
      <c r="AF1081" s="14">
        <v>0.33878053287270399</v>
      </c>
      <c r="AG1081" s="14">
        <v>0.27996719642294698</v>
      </c>
      <c r="AH1081" s="14">
        <v>0.25355437777201201</v>
      </c>
      <c r="AI1081" s="14">
        <v>0.27758300597830199</v>
      </c>
      <c r="AJ1081" s="14">
        <v>0.27086925164383702</v>
      </c>
      <c r="AK1081" s="14">
        <v>0.34961432871760401</v>
      </c>
      <c r="AL1081" s="14"/>
      <c r="AM1081" s="14">
        <v>0.32312110687557899</v>
      </c>
      <c r="AN1081" s="14">
        <v>0.28166881477934602</v>
      </c>
      <c r="AO1081" s="14">
        <v>0.30131059513504799</v>
      </c>
      <c r="AP1081" s="14">
        <v>0.233748858452756</v>
      </c>
      <c r="AQ1081" s="14">
        <v>0.14672883686934199</v>
      </c>
      <c r="AR1081" s="14"/>
      <c r="AS1081" s="14">
        <v>0.274275763590965</v>
      </c>
      <c r="AT1081" s="14">
        <v>0.29867372693864702</v>
      </c>
      <c r="AU1081" s="14"/>
      <c r="AV1081" s="14">
        <v>0.26921108306279201</v>
      </c>
      <c r="AW1081" s="14">
        <v>0.26244246707858199</v>
      </c>
      <c r="AX1081" s="14">
        <v>0.31120312125745397</v>
      </c>
      <c r="AY1081" s="14"/>
      <c r="AZ1081" s="14">
        <v>0.298641496319281</v>
      </c>
      <c r="BA1081" s="14">
        <v>0.215381118997934</v>
      </c>
      <c r="BB1081" s="14">
        <v>0.31417184045979601</v>
      </c>
      <c r="BC1081" s="14"/>
      <c r="BD1081" s="14">
        <v>0.26195826690555601</v>
      </c>
      <c r="BE1081" s="14">
        <v>0.30560931880021802</v>
      </c>
      <c r="BF1081" s="14"/>
      <c r="BG1081" s="14">
        <v>0.28150670978341003</v>
      </c>
      <c r="BH1081" s="14">
        <v>0.28994642422940198</v>
      </c>
      <c r="BI1081" s="14"/>
      <c r="BJ1081" s="14">
        <v>0.170105856141127</v>
      </c>
      <c r="BK1081" s="14">
        <v>0.29879631312854799</v>
      </c>
      <c r="BL1081" s="14"/>
      <c r="BM1081" s="14">
        <v>0.18826120949862499</v>
      </c>
      <c r="BN1081" s="14">
        <v>0.299837822120818</v>
      </c>
      <c r="BO1081" s="14"/>
      <c r="BP1081" s="14">
        <v>0.30470300183399002</v>
      </c>
      <c r="BQ1081" s="14">
        <v>0.29285251334357598</v>
      </c>
      <c r="BR1081" s="14"/>
      <c r="BS1081" s="14">
        <v>0.24367066972163001</v>
      </c>
      <c r="BT1081" s="14">
        <v>0.30542050557502798</v>
      </c>
      <c r="BU1081" s="14"/>
      <c r="BV1081" s="14">
        <v>0.231289643938631</v>
      </c>
      <c r="BW1081" s="14">
        <v>0.24809341872812701</v>
      </c>
      <c r="BX1081" s="14"/>
      <c r="BY1081" s="14">
        <v>0.33777791019280201</v>
      </c>
      <c r="BZ1081" s="14">
        <v>0.285938131021994</v>
      </c>
      <c r="CA1081" s="14"/>
      <c r="CB1081" s="14">
        <v>0.22649134548181499</v>
      </c>
      <c r="CC1081" s="14">
        <v>0.320036236908327</v>
      </c>
    </row>
    <row r="1082" spans="2:81" x14ac:dyDescent="0.3">
      <c r="B1082" t="s">
        <v>421</v>
      </c>
      <c r="C1082" s="14">
        <v>0.22967630317839899</v>
      </c>
      <c r="D1082" s="14">
        <v>0.23514372601736899</v>
      </c>
      <c r="E1082" s="14">
        <v>0.22395229704366801</v>
      </c>
      <c r="F1082" s="14"/>
      <c r="G1082" s="14">
        <v>0.25407514993855901</v>
      </c>
      <c r="H1082" s="14">
        <v>0.26076145381507798</v>
      </c>
      <c r="I1082" s="14">
        <v>0.148770291092783</v>
      </c>
      <c r="J1082" s="14">
        <v>0.24950002762901699</v>
      </c>
      <c r="K1082" s="14">
        <v>0.29168928071525302</v>
      </c>
      <c r="L1082" s="14">
        <v>0.19553923524462499</v>
      </c>
      <c r="M1082" s="14"/>
      <c r="N1082" s="14">
        <v>0.26122468321612202</v>
      </c>
      <c r="O1082" s="14">
        <v>0.20867707746511999</v>
      </c>
      <c r="P1082" s="14">
        <v>0.20152763744466601</v>
      </c>
      <c r="Q1082" s="14">
        <v>0.236865208265466</v>
      </c>
      <c r="R1082" s="14"/>
      <c r="S1082" s="14">
        <v>0.27427924411953802</v>
      </c>
      <c r="T1082" s="14">
        <v>0.14631748606928399</v>
      </c>
      <c r="U1082" s="14">
        <v>0.157336862191819</v>
      </c>
      <c r="V1082" s="14">
        <v>0.32654469716437301</v>
      </c>
      <c r="W1082" s="14">
        <v>0.34082052996470202</v>
      </c>
      <c r="X1082" s="14">
        <v>0.15933141459764899</v>
      </c>
      <c r="Y1082" s="14">
        <v>0.22928880015003</v>
      </c>
      <c r="Z1082" s="14">
        <v>0.22074915202986101</v>
      </c>
      <c r="AA1082" s="14">
        <v>0.130194341770827</v>
      </c>
      <c r="AB1082" s="14">
        <v>0.306246890442393</v>
      </c>
      <c r="AC1082" s="14">
        <v>0.21367635147332201</v>
      </c>
      <c r="AD1082" s="14">
        <v>0.293935995430399</v>
      </c>
      <c r="AE1082" s="14"/>
      <c r="AF1082" s="14">
        <v>0.17861595317871101</v>
      </c>
      <c r="AG1082" s="14">
        <v>0.205753218684115</v>
      </c>
      <c r="AH1082" s="14">
        <v>0.23764603563150799</v>
      </c>
      <c r="AI1082" s="14">
        <v>0.24276873520585901</v>
      </c>
      <c r="AJ1082" s="14">
        <v>0.245703313266636</v>
      </c>
      <c r="AK1082" s="14">
        <v>0.222623175784632</v>
      </c>
      <c r="AL1082" s="14"/>
      <c r="AM1082" s="14">
        <v>0.25631796998428702</v>
      </c>
      <c r="AN1082" s="14">
        <v>0.21163446777553999</v>
      </c>
      <c r="AO1082" s="14">
        <v>0.18943511768202101</v>
      </c>
      <c r="AP1082" s="14">
        <v>0.29873289611238701</v>
      </c>
      <c r="AQ1082" s="14">
        <v>0.30767048756570298</v>
      </c>
      <c r="AR1082" s="14"/>
      <c r="AS1082" s="14">
        <v>0.217645923415766</v>
      </c>
      <c r="AT1082" s="14">
        <v>0.23504610347749599</v>
      </c>
      <c r="AU1082" s="14"/>
      <c r="AV1082" s="14">
        <v>0.209795260887775</v>
      </c>
      <c r="AW1082" s="14">
        <v>0.25645526286414899</v>
      </c>
      <c r="AX1082" s="14">
        <v>0.208021211140343</v>
      </c>
      <c r="AY1082" s="14"/>
      <c r="AZ1082" s="14">
        <v>8.7584129165863195E-2</v>
      </c>
      <c r="BA1082" s="14">
        <v>0.213030937420953</v>
      </c>
      <c r="BB1082" s="14">
        <v>0.32038466575213598</v>
      </c>
      <c r="BC1082" s="14"/>
      <c r="BD1082" s="14">
        <v>0.229121580147368</v>
      </c>
      <c r="BE1082" s="14">
        <v>0.23002936116091899</v>
      </c>
      <c r="BF1082" s="14"/>
      <c r="BG1082" s="14">
        <v>0.21750528731159199</v>
      </c>
      <c r="BH1082" s="14">
        <v>0.23192078057042001</v>
      </c>
      <c r="BI1082" s="14"/>
      <c r="BJ1082" s="14">
        <v>0.30179307497837798</v>
      </c>
      <c r="BK1082" s="14">
        <v>0.22582744851630901</v>
      </c>
      <c r="BL1082" s="14"/>
      <c r="BM1082" s="14">
        <v>0.22091935765818899</v>
      </c>
      <c r="BN1082" s="14">
        <v>0.22450008863276499</v>
      </c>
      <c r="BO1082" s="14"/>
      <c r="BP1082" s="14">
        <v>0.18173927547083199</v>
      </c>
      <c r="BQ1082" s="14">
        <v>0.23449643199703199</v>
      </c>
      <c r="BR1082" s="14"/>
      <c r="BS1082" s="14">
        <v>0.13535104929488501</v>
      </c>
      <c r="BT1082" s="14">
        <v>0.267750825163169</v>
      </c>
      <c r="BU1082" s="14"/>
      <c r="BV1082" s="14">
        <v>0.18701079878412499</v>
      </c>
      <c r="BW1082" s="14">
        <v>0.116897157853749</v>
      </c>
      <c r="BX1082" s="14"/>
      <c r="BY1082" s="14">
        <v>0.21062862130110999</v>
      </c>
      <c r="BZ1082" s="14">
        <v>0.23149667160364901</v>
      </c>
      <c r="CA1082" s="14"/>
      <c r="CB1082" s="14">
        <v>0.254523096711393</v>
      </c>
      <c r="CC1082" s="14">
        <v>0.21295588070956101</v>
      </c>
    </row>
    <row r="1083" spans="2:81" x14ac:dyDescent="0.3">
      <c r="B1083" t="s">
        <v>88</v>
      </c>
      <c r="C1083" s="14">
        <v>0.12527884264108699</v>
      </c>
      <c r="D1083" s="14">
        <v>0.126946838469743</v>
      </c>
      <c r="E1083" s="14">
        <v>0.123532568640131</v>
      </c>
      <c r="F1083" s="14"/>
      <c r="G1083" s="14">
        <v>7.3034048928448697E-2</v>
      </c>
      <c r="H1083" s="14">
        <v>6.7534270187800297E-2</v>
      </c>
      <c r="I1083" s="14">
        <v>0.13832123381332101</v>
      </c>
      <c r="J1083" s="14">
        <v>0.104783444715501</v>
      </c>
      <c r="K1083" s="14">
        <v>0.17133938513755201</v>
      </c>
      <c r="L1083" s="14">
        <v>0.175247715269506</v>
      </c>
      <c r="M1083" s="14"/>
      <c r="N1083" s="14">
        <v>0.165718644633709</v>
      </c>
      <c r="O1083" s="14">
        <v>0.169140935196438</v>
      </c>
      <c r="P1083" s="14">
        <v>6.6868724227243201E-2</v>
      </c>
      <c r="Q1083" s="14">
        <v>8.6550464588461801E-2</v>
      </c>
      <c r="R1083" s="14"/>
      <c r="S1083" s="14">
        <v>9.6596375512655805E-2</v>
      </c>
      <c r="T1083" s="14">
        <v>0.13879756075771199</v>
      </c>
      <c r="U1083" s="14">
        <v>8.9973323455810397E-2</v>
      </c>
      <c r="V1083" s="14">
        <v>0.16050288201577101</v>
      </c>
      <c r="W1083" s="14">
        <v>0.25989310209441602</v>
      </c>
      <c r="X1083" s="14">
        <v>0.17665525413771299</v>
      </c>
      <c r="Y1083" s="14">
        <v>0.107730558792998</v>
      </c>
      <c r="Z1083" s="14">
        <v>0.13322350406143199</v>
      </c>
      <c r="AA1083" s="14">
        <v>3.4248570048013197E-2</v>
      </c>
      <c r="AB1083" s="14">
        <v>0.13202414436524301</v>
      </c>
      <c r="AC1083" s="14">
        <v>6.8934670107091797E-2</v>
      </c>
      <c r="AD1083" s="14">
        <v>0.13638770986350099</v>
      </c>
      <c r="AE1083" s="14"/>
      <c r="AF1083" s="14">
        <v>0.138000298339368</v>
      </c>
      <c r="AG1083" s="14">
        <v>0.142669187905964</v>
      </c>
      <c r="AH1083" s="14">
        <v>0.113665900266708</v>
      </c>
      <c r="AI1083" s="14">
        <v>7.1547655526378498E-2</v>
      </c>
      <c r="AJ1083" s="14">
        <v>0.13798150318101399</v>
      </c>
      <c r="AK1083" s="14">
        <v>0.126739433594458</v>
      </c>
      <c r="AL1083" s="14"/>
      <c r="AM1083" s="14">
        <v>0.12462944116819499</v>
      </c>
      <c r="AN1083" s="14">
        <v>0.120671972151109</v>
      </c>
      <c r="AO1083" s="14">
        <v>0.15987990173427499</v>
      </c>
      <c r="AP1083" s="14">
        <v>0.10221687390742</v>
      </c>
      <c r="AQ1083" s="14">
        <v>0.16054890219572299</v>
      </c>
      <c r="AR1083" s="14"/>
      <c r="AS1083" s="14">
        <v>0.118442177625513</v>
      </c>
      <c r="AT1083" s="14">
        <v>0.12850500297732501</v>
      </c>
      <c r="AU1083" s="14"/>
      <c r="AV1083" s="14">
        <v>0.13812389451857399</v>
      </c>
      <c r="AW1083" s="14">
        <v>9.6220657923694705E-2</v>
      </c>
      <c r="AX1083" s="14">
        <v>0.13901849858318199</v>
      </c>
      <c r="AY1083" s="14"/>
      <c r="AZ1083" s="14">
        <v>0.139771148950388</v>
      </c>
      <c r="BA1083" s="14">
        <v>7.1771450729358102E-2</v>
      </c>
      <c r="BB1083" s="14">
        <v>0.170599737052643</v>
      </c>
      <c r="BC1083" s="14"/>
      <c r="BD1083" s="14">
        <v>0.114301945575702</v>
      </c>
      <c r="BE1083" s="14">
        <v>0.132265178011059</v>
      </c>
      <c r="BF1083" s="14"/>
      <c r="BG1083" s="14">
        <v>0.102236470919619</v>
      </c>
      <c r="BH1083" s="14">
        <v>0.12952812494860799</v>
      </c>
      <c r="BI1083" s="14"/>
      <c r="BJ1083" s="14">
        <v>8.5158140445526498E-2</v>
      </c>
      <c r="BK1083" s="14">
        <v>0.13074599641623599</v>
      </c>
      <c r="BL1083" s="14"/>
      <c r="BM1083" s="14">
        <v>0.15264093402430601</v>
      </c>
      <c r="BN1083" s="14">
        <v>0.12381609827619799</v>
      </c>
      <c r="BO1083" s="14"/>
      <c r="BP1083" s="14">
        <v>0.13016347135188899</v>
      </c>
      <c r="BQ1083" s="14">
        <v>0.12529842444380601</v>
      </c>
      <c r="BR1083" s="14"/>
      <c r="BS1083" s="14">
        <v>0.117079417617584</v>
      </c>
      <c r="BT1083" s="14">
        <v>0.146922556487462</v>
      </c>
      <c r="BU1083" s="14"/>
      <c r="BV1083" s="14">
        <v>0.115549289392624</v>
      </c>
      <c r="BW1083" s="14">
        <v>0.117626009895588</v>
      </c>
      <c r="BX1083" s="14"/>
      <c r="BY1083" s="14">
        <v>8.5204519726044106E-2</v>
      </c>
      <c r="BZ1083" s="14">
        <v>0.13045537214223499</v>
      </c>
      <c r="CA1083" s="14"/>
      <c r="CB1083" s="14">
        <v>0.124953939323986</v>
      </c>
      <c r="CC1083" s="14">
        <v>0.128006208559026</v>
      </c>
    </row>
    <row r="1084" spans="2:81" x14ac:dyDescent="0.3">
      <c r="B1084" t="s">
        <v>422</v>
      </c>
      <c r="C1084" s="14">
        <v>9.3221664778758304E-2</v>
      </c>
      <c r="D1084" s="14">
        <v>8.6703693230701401E-2</v>
      </c>
      <c r="E1084" s="14">
        <v>0.100045521324325</v>
      </c>
      <c r="F1084" s="14"/>
      <c r="G1084" s="14">
        <v>7.4729016121797304E-2</v>
      </c>
      <c r="H1084" s="14">
        <v>8.7486659162133398E-2</v>
      </c>
      <c r="I1084" s="14">
        <v>8.2402738759117605E-2</v>
      </c>
      <c r="J1084" s="14">
        <v>8.8356152578593306E-2</v>
      </c>
      <c r="K1084" s="14">
        <v>0.16179881029530699</v>
      </c>
      <c r="L1084" s="14">
        <v>7.5193753882959402E-2</v>
      </c>
      <c r="M1084" s="14"/>
      <c r="N1084" s="14">
        <v>0.11531485963551</v>
      </c>
      <c r="O1084" s="14">
        <v>9.0909969164356397E-2</v>
      </c>
      <c r="P1084" s="14">
        <v>9.5397339426962394E-2</v>
      </c>
      <c r="Q1084" s="14">
        <v>6.9516089406487694E-2</v>
      </c>
      <c r="R1084" s="14"/>
      <c r="S1084" s="14">
        <v>9.6061009785170001E-2</v>
      </c>
      <c r="T1084" s="14">
        <v>9.2967850563212495E-2</v>
      </c>
      <c r="U1084" s="14">
        <v>0.13370044105366299</v>
      </c>
      <c r="V1084" s="14">
        <v>2.0419035402454998E-2</v>
      </c>
      <c r="W1084" s="14">
        <v>8.1561402333853297E-2</v>
      </c>
      <c r="X1084" s="14">
        <v>6.76637670838455E-2</v>
      </c>
      <c r="Y1084" s="14">
        <v>7.7416805934999902E-2</v>
      </c>
      <c r="Z1084" s="14">
        <v>9.6664739946748193E-2</v>
      </c>
      <c r="AA1084" s="14">
        <v>0.128360768449572</v>
      </c>
      <c r="AB1084" s="14">
        <v>0.104560735756384</v>
      </c>
      <c r="AC1084" s="14">
        <v>0.11324015655222</v>
      </c>
      <c r="AD1084" s="14">
        <v>0.14182235145063901</v>
      </c>
      <c r="AE1084" s="14"/>
      <c r="AF1084" s="14">
        <v>6.3974882252515797E-2</v>
      </c>
      <c r="AG1084" s="14">
        <v>0.12859471757802901</v>
      </c>
      <c r="AH1084" s="14">
        <v>9.7433623001913106E-2</v>
      </c>
      <c r="AI1084" s="14">
        <v>9.9014143405760993E-2</v>
      </c>
      <c r="AJ1084" s="14">
        <v>0.16859206941990201</v>
      </c>
      <c r="AK1084" s="14">
        <v>4.34106194126666E-2</v>
      </c>
      <c r="AL1084" s="14"/>
      <c r="AM1084" s="14">
        <v>5.25496339496501E-2</v>
      </c>
      <c r="AN1084" s="14">
        <v>0.14949233807023299</v>
      </c>
      <c r="AO1084" s="14">
        <v>9.5337826216292804E-2</v>
      </c>
      <c r="AP1084" s="14">
        <v>0.14506528493193499</v>
      </c>
      <c r="AQ1084" s="14">
        <v>0</v>
      </c>
      <c r="AR1084" s="14"/>
      <c r="AS1084" s="14">
        <v>0.10995457036428399</v>
      </c>
      <c r="AT1084" s="14">
        <v>8.4028259492046398E-2</v>
      </c>
      <c r="AU1084" s="14"/>
      <c r="AV1084" s="14">
        <v>0.120496782972358</v>
      </c>
      <c r="AW1084" s="14">
        <v>0.130438163644269</v>
      </c>
      <c r="AX1084" s="14">
        <v>8.9577324879361195E-2</v>
      </c>
      <c r="AY1084" s="14"/>
      <c r="AZ1084" s="14">
        <v>0.103645230809885</v>
      </c>
      <c r="BA1084" s="14">
        <v>0.133828679545199</v>
      </c>
      <c r="BB1084" s="14">
        <v>0.11750432744477</v>
      </c>
      <c r="BC1084" s="14"/>
      <c r="BD1084" s="14">
        <v>8.8633926839239E-2</v>
      </c>
      <c r="BE1084" s="14">
        <v>9.6141567884718795E-2</v>
      </c>
      <c r="BF1084" s="14"/>
      <c r="BG1084" s="14">
        <v>5.1139261255320798E-2</v>
      </c>
      <c r="BH1084" s="14">
        <v>0.10098215119533099</v>
      </c>
      <c r="BI1084" s="14"/>
      <c r="BJ1084" s="14">
        <v>9.1711324769337896E-2</v>
      </c>
      <c r="BK1084" s="14">
        <v>9.0299515308369202E-2</v>
      </c>
      <c r="BL1084" s="14"/>
      <c r="BM1084" s="14">
        <v>0.16889680534981499</v>
      </c>
      <c r="BN1084" s="14">
        <v>8.6420661133635501E-2</v>
      </c>
      <c r="BO1084" s="14"/>
      <c r="BP1084" s="14">
        <v>9.1922099618243797E-2</v>
      </c>
      <c r="BQ1084" s="14">
        <v>9.6051447902529799E-2</v>
      </c>
      <c r="BR1084" s="14"/>
      <c r="BS1084" s="14">
        <v>5.6688702461686398E-2</v>
      </c>
      <c r="BT1084" s="14">
        <v>0.14478563327552599</v>
      </c>
      <c r="BU1084" s="14"/>
      <c r="BV1084" s="14">
        <v>0</v>
      </c>
      <c r="BW1084" s="14">
        <v>7.6939036067827704E-2</v>
      </c>
      <c r="BX1084" s="14"/>
      <c r="BY1084" s="14">
        <v>7.8637424882800497E-2</v>
      </c>
      <c r="BZ1084" s="14">
        <v>9.3106374576638395E-2</v>
      </c>
      <c r="CA1084" s="14"/>
      <c r="CB1084" s="14">
        <v>0.12911314475678801</v>
      </c>
      <c r="CC1084" s="14">
        <v>7.7206226468060898E-2</v>
      </c>
    </row>
    <row r="1085" spans="2:81" x14ac:dyDescent="0.3">
      <c r="B1085" t="s">
        <v>106</v>
      </c>
      <c r="C1085" s="14">
        <v>5.3738519204063098E-2</v>
      </c>
      <c r="D1085" s="14">
        <v>5.1516038029040298E-2</v>
      </c>
      <c r="E1085" s="14">
        <v>5.6065300258837603E-2</v>
      </c>
      <c r="F1085" s="14"/>
      <c r="G1085" s="14">
        <v>1.3806335837909E-2</v>
      </c>
      <c r="H1085" s="14">
        <v>7.0845119454376299E-2</v>
      </c>
      <c r="I1085" s="14">
        <v>7.0688915515748393E-2</v>
      </c>
      <c r="J1085" s="14">
        <v>6.7545462714975094E-2</v>
      </c>
      <c r="K1085" s="14">
        <v>2.4502374207764001E-2</v>
      </c>
      <c r="L1085" s="14">
        <v>6.6843476859254999E-2</v>
      </c>
      <c r="M1085" s="14"/>
      <c r="N1085" s="14">
        <v>5.30542699392317E-2</v>
      </c>
      <c r="O1085" s="14">
        <v>3.0128137791808798E-2</v>
      </c>
      <c r="P1085" s="14">
        <v>3.76490215071099E-2</v>
      </c>
      <c r="Q1085" s="14">
        <v>8.8795039085941593E-2</v>
      </c>
      <c r="R1085" s="14"/>
      <c r="S1085" s="14">
        <v>2.49938652165476E-2</v>
      </c>
      <c r="T1085" s="14">
        <v>9.8580567352540505E-2</v>
      </c>
      <c r="U1085" s="14">
        <v>7.1628478210497004E-2</v>
      </c>
      <c r="V1085" s="14">
        <v>2.32222094355795E-2</v>
      </c>
      <c r="W1085" s="14">
        <v>5.2400494664210803E-2</v>
      </c>
      <c r="X1085" s="14">
        <v>4.6473728264977199E-2</v>
      </c>
      <c r="Y1085" s="14">
        <v>8.5400490828479406E-2</v>
      </c>
      <c r="Z1085" s="14">
        <v>0</v>
      </c>
      <c r="AA1085" s="14">
        <v>7.11858520399863E-2</v>
      </c>
      <c r="AB1085" s="14">
        <v>6.8104706622547501E-2</v>
      </c>
      <c r="AC1085" s="14">
        <v>0</v>
      </c>
      <c r="AD1085" s="14">
        <v>6.8672775922957896E-2</v>
      </c>
      <c r="AE1085" s="14"/>
      <c r="AF1085" s="14">
        <v>3.5507100984499697E-2</v>
      </c>
      <c r="AG1085" s="14">
        <v>1.02637886455481E-2</v>
      </c>
      <c r="AH1085" s="14">
        <v>8.2767893751843805E-2</v>
      </c>
      <c r="AI1085" s="14">
        <v>7.79077816229993E-2</v>
      </c>
      <c r="AJ1085" s="14">
        <v>7.8463390823371795E-2</v>
      </c>
      <c r="AK1085" s="14">
        <v>0.102085049093325</v>
      </c>
      <c r="AL1085" s="14"/>
      <c r="AM1085" s="14">
        <v>3.7919001010167298E-2</v>
      </c>
      <c r="AN1085" s="14">
        <v>6.13875583714232E-2</v>
      </c>
      <c r="AO1085" s="14">
        <v>6.0063328503444403E-2</v>
      </c>
      <c r="AP1085" s="14">
        <v>4.3587948852396002E-2</v>
      </c>
      <c r="AQ1085" s="14">
        <v>0</v>
      </c>
      <c r="AR1085" s="14"/>
      <c r="AS1085" s="14">
        <v>2.4941318679460301E-2</v>
      </c>
      <c r="AT1085" s="14">
        <v>6.9826290429762003E-2</v>
      </c>
      <c r="AU1085" s="14"/>
      <c r="AV1085" s="14">
        <v>2.1968006515728299E-2</v>
      </c>
      <c r="AW1085" s="14">
        <v>0</v>
      </c>
      <c r="AX1085" s="14">
        <v>2.9760673719081501E-2</v>
      </c>
      <c r="AY1085" s="14"/>
      <c r="AZ1085" s="14">
        <v>0</v>
      </c>
      <c r="BA1085" s="14">
        <v>0</v>
      </c>
      <c r="BB1085" s="14">
        <v>3.8892026817351898E-2</v>
      </c>
      <c r="BC1085" s="14"/>
      <c r="BD1085" s="14">
        <v>4.1197796234934601E-2</v>
      </c>
      <c r="BE1085" s="14">
        <v>6.1720164283028602E-2</v>
      </c>
      <c r="BF1085" s="14"/>
      <c r="BG1085" s="14">
        <v>1.2062563335496801E-2</v>
      </c>
      <c r="BH1085" s="14">
        <v>6.14240519288171E-2</v>
      </c>
      <c r="BI1085" s="14"/>
      <c r="BJ1085" s="14">
        <v>5.6850252253029497E-2</v>
      </c>
      <c r="BK1085" s="14">
        <v>5.2705555580564098E-2</v>
      </c>
      <c r="BL1085" s="14"/>
      <c r="BM1085" s="14">
        <v>1.9794716971205099E-2</v>
      </c>
      <c r="BN1085" s="14">
        <v>5.7828705824455102E-2</v>
      </c>
      <c r="BO1085" s="14"/>
      <c r="BP1085" s="14">
        <v>5.7881616790042702E-2</v>
      </c>
      <c r="BQ1085" s="14">
        <v>5.4264104750363598E-2</v>
      </c>
      <c r="BR1085" s="14"/>
      <c r="BS1085" s="14">
        <v>2.1758794066309001E-2</v>
      </c>
      <c r="BT1085" s="14">
        <v>2.2079420166618201E-2</v>
      </c>
      <c r="BU1085" s="14"/>
      <c r="BV1085" s="14">
        <v>0</v>
      </c>
      <c r="BW1085" s="14">
        <v>2.9531468683581901E-2</v>
      </c>
      <c r="BX1085" s="14"/>
      <c r="BY1085" s="14">
        <v>4.1856151215387903E-2</v>
      </c>
      <c r="BZ1085" s="14">
        <v>5.5410489397365703E-2</v>
      </c>
      <c r="CA1085" s="14"/>
      <c r="CB1085" s="14">
        <v>2.9316949271364901E-2</v>
      </c>
      <c r="CC1085" s="14">
        <v>6.7034934785852096E-2</v>
      </c>
    </row>
    <row r="1086" spans="2:81" x14ac:dyDescent="0.3">
      <c r="B1086" t="s">
        <v>91</v>
      </c>
      <c r="C1086" s="14">
        <v>0.49808467019769198</v>
      </c>
      <c r="D1086" s="14">
        <v>0.49968970425314702</v>
      </c>
      <c r="E1086" s="14">
        <v>0.49640431273303898</v>
      </c>
      <c r="F1086" s="14"/>
      <c r="G1086" s="14">
        <v>0.58435544917328597</v>
      </c>
      <c r="H1086" s="14">
        <v>0.51337249738061197</v>
      </c>
      <c r="I1086" s="14">
        <v>0.55981682081902995</v>
      </c>
      <c r="J1086" s="14">
        <v>0.48981491236191399</v>
      </c>
      <c r="K1086" s="14">
        <v>0.35067014964412302</v>
      </c>
      <c r="L1086" s="14">
        <v>0.48717581874365401</v>
      </c>
      <c r="M1086" s="14"/>
      <c r="N1086" s="14">
        <v>0.40468754257542799</v>
      </c>
      <c r="O1086" s="14">
        <v>0.50114388038227697</v>
      </c>
      <c r="P1086" s="14">
        <v>0.59855727739401798</v>
      </c>
      <c r="Q1086" s="14">
        <v>0.51827319865364296</v>
      </c>
      <c r="R1086" s="14"/>
      <c r="S1086" s="14">
        <v>0.50806950536608897</v>
      </c>
      <c r="T1086" s="14">
        <v>0.52333653525725099</v>
      </c>
      <c r="U1086" s="14">
        <v>0.54736089508821095</v>
      </c>
      <c r="V1086" s="14">
        <v>0.46931117598182198</v>
      </c>
      <c r="W1086" s="14">
        <v>0.26532447094281703</v>
      </c>
      <c r="X1086" s="14">
        <v>0.54987583591581601</v>
      </c>
      <c r="Y1086" s="14">
        <v>0.50016334429349196</v>
      </c>
      <c r="Z1086" s="14">
        <v>0.54936260396195902</v>
      </c>
      <c r="AA1086" s="14">
        <v>0.63601046769160097</v>
      </c>
      <c r="AB1086" s="14">
        <v>0.38906352281343198</v>
      </c>
      <c r="AC1086" s="14">
        <v>0.60414882186736596</v>
      </c>
      <c r="AD1086" s="14">
        <v>0.35918116733250299</v>
      </c>
      <c r="AE1086" s="14"/>
      <c r="AF1086" s="14">
        <v>0.583901765244905</v>
      </c>
      <c r="AG1086" s="14">
        <v>0.51271908718634296</v>
      </c>
      <c r="AH1086" s="14">
        <v>0.46848654734802803</v>
      </c>
      <c r="AI1086" s="14">
        <v>0.50876168423900203</v>
      </c>
      <c r="AJ1086" s="14">
        <v>0.36925972330907603</v>
      </c>
      <c r="AK1086" s="14">
        <v>0.50514172211491803</v>
      </c>
      <c r="AL1086" s="14"/>
      <c r="AM1086" s="14">
        <v>0.52858395388770096</v>
      </c>
      <c r="AN1086" s="14">
        <v>0.45681366363169601</v>
      </c>
      <c r="AO1086" s="14">
        <v>0.49528382586396702</v>
      </c>
      <c r="AP1086" s="14">
        <v>0.41039699619586101</v>
      </c>
      <c r="AQ1086" s="14">
        <v>0.53178061023857404</v>
      </c>
      <c r="AR1086" s="14"/>
      <c r="AS1086" s="14">
        <v>0.52901600991497599</v>
      </c>
      <c r="AT1086" s="14">
        <v>0.482594343623371</v>
      </c>
      <c r="AU1086" s="14"/>
      <c r="AV1086" s="14">
        <v>0.50961605510556496</v>
      </c>
      <c r="AW1086" s="14">
        <v>0.51688591556788599</v>
      </c>
      <c r="AX1086" s="14">
        <v>0.53362229167803199</v>
      </c>
      <c r="AY1086" s="14"/>
      <c r="AZ1086" s="14">
        <v>0.66899949107386403</v>
      </c>
      <c r="BA1086" s="14">
        <v>0.58136893230449005</v>
      </c>
      <c r="BB1086" s="14">
        <v>0.35261924293309899</v>
      </c>
      <c r="BC1086" s="14"/>
      <c r="BD1086" s="14">
        <v>0.52674475120275699</v>
      </c>
      <c r="BE1086" s="14">
        <v>0.47984372866027403</v>
      </c>
      <c r="BF1086" s="14"/>
      <c r="BG1086" s="14">
        <v>0.61705641717797</v>
      </c>
      <c r="BH1086" s="14">
        <v>0.47614489135682497</v>
      </c>
      <c r="BI1086" s="14"/>
      <c r="BJ1086" s="14">
        <v>0.46448720755372902</v>
      </c>
      <c r="BK1086" s="14">
        <v>0.50042148417852095</v>
      </c>
      <c r="BL1086" s="14"/>
      <c r="BM1086" s="14">
        <v>0.43774818599648502</v>
      </c>
      <c r="BN1086" s="14">
        <v>0.50743444613294697</v>
      </c>
      <c r="BO1086" s="14"/>
      <c r="BP1086" s="14">
        <v>0.53829353676899205</v>
      </c>
      <c r="BQ1086" s="14">
        <v>0.48988959090626899</v>
      </c>
      <c r="BR1086" s="14"/>
      <c r="BS1086" s="14">
        <v>0.66912203655953595</v>
      </c>
      <c r="BT1086" s="14">
        <v>0.41846156490722602</v>
      </c>
      <c r="BU1086" s="14"/>
      <c r="BV1086" s="14">
        <v>0.69743991182325005</v>
      </c>
      <c r="BW1086" s="14">
        <v>0.65900632749925303</v>
      </c>
      <c r="BX1086" s="14"/>
      <c r="BY1086" s="14">
        <v>0.58367328287465803</v>
      </c>
      <c r="BZ1086" s="14">
        <v>0.48953109228011199</v>
      </c>
      <c r="CA1086" s="14"/>
      <c r="CB1086" s="14">
        <v>0.46209286993646698</v>
      </c>
      <c r="CC1086" s="14">
        <v>0.51479674947750098</v>
      </c>
    </row>
    <row r="1087" spans="2:81" x14ac:dyDescent="0.3">
      <c r="B1087" t="s">
        <v>92</v>
      </c>
      <c r="C1087" s="14">
        <v>0.218500507419846</v>
      </c>
      <c r="D1087" s="14">
        <v>0.21365053170044401</v>
      </c>
      <c r="E1087" s="14">
        <v>0.223578089964455</v>
      </c>
      <c r="F1087" s="14"/>
      <c r="G1087" s="14">
        <v>0.147763065050246</v>
      </c>
      <c r="H1087" s="14">
        <v>0.155020929349934</v>
      </c>
      <c r="I1087" s="14">
        <v>0.220723972572438</v>
      </c>
      <c r="J1087" s="14">
        <v>0.193139597294094</v>
      </c>
      <c r="K1087" s="14">
        <v>0.33313819543286</v>
      </c>
      <c r="L1087" s="14">
        <v>0.25044146915246601</v>
      </c>
      <c r="M1087" s="14"/>
      <c r="N1087" s="14">
        <v>0.28103350426921903</v>
      </c>
      <c r="O1087" s="14">
        <v>0.26005090436079398</v>
      </c>
      <c r="P1087" s="14">
        <v>0.16226606365420601</v>
      </c>
      <c r="Q1087" s="14">
        <v>0.15606655399494901</v>
      </c>
      <c r="R1087" s="14"/>
      <c r="S1087" s="14">
        <v>0.192657385297826</v>
      </c>
      <c r="T1087" s="14">
        <v>0.23176541132092501</v>
      </c>
      <c r="U1087" s="14">
        <v>0.22367376450947299</v>
      </c>
      <c r="V1087" s="14">
        <v>0.180921917418226</v>
      </c>
      <c r="W1087" s="14">
        <v>0.34145450442827002</v>
      </c>
      <c r="X1087" s="14">
        <v>0.24431902122155799</v>
      </c>
      <c r="Y1087" s="14">
        <v>0.185147364727998</v>
      </c>
      <c r="Z1087" s="14">
        <v>0.22988824400818</v>
      </c>
      <c r="AA1087" s="14">
        <v>0.16260933849758499</v>
      </c>
      <c r="AB1087" s="14">
        <v>0.23658488012162701</v>
      </c>
      <c r="AC1087" s="14">
        <v>0.18217482665931201</v>
      </c>
      <c r="AD1087" s="14">
        <v>0.27821006131414</v>
      </c>
      <c r="AE1087" s="14"/>
      <c r="AF1087" s="14">
        <v>0.20197518059188399</v>
      </c>
      <c r="AG1087" s="14">
        <v>0.27126390548399298</v>
      </c>
      <c r="AH1087" s="14">
        <v>0.211099523268621</v>
      </c>
      <c r="AI1087" s="14">
        <v>0.17056179893213999</v>
      </c>
      <c r="AJ1087" s="14">
        <v>0.306573572600916</v>
      </c>
      <c r="AK1087" s="14">
        <v>0.17015005300712499</v>
      </c>
      <c r="AL1087" s="14"/>
      <c r="AM1087" s="14">
        <v>0.177179075117845</v>
      </c>
      <c r="AN1087" s="14">
        <v>0.27016431022134202</v>
      </c>
      <c r="AO1087" s="14">
        <v>0.25521772795056802</v>
      </c>
      <c r="AP1087" s="14">
        <v>0.247282158839355</v>
      </c>
      <c r="AQ1087" s="14">
        <v>0.16054890219572299</v>
      </c>
      <c r="AR1087" s="14"/>
      <c r="AS1087" s="14">
        <v>0.22839674798979701</v>
      </c>
      <c r="AT1087" s="14">
        <v>0.21253326246937099</v>
      </c>
      <c r="AU1087" s="14"/>
      <c r="AV1087" s="14">
        <v>0.25862067749093198</v>
      </c>
      <c r="AW1087" s="14">
        <v>0.22665882156796399</v>
      </c>
      <c r="AX1087" s="14">
        <v>0.22859582346254401</v>
      </c>
      <c r="AY1087" s="14"/>
      <c r="AZ1087" s="14">
        <v>0.243416379760273</v>
      </c>
      <c r="BA1087" s="14">
        <v>0.20560013027455701</v>
      </c>
      <c r="BB1087" s="14">
        <v>0.28810406449741299</v>
      </c>
      <c r="BC1087" s="14"/>
      <c r="BD1087" s="14">
        <v>0.20293587241494099</v>
      </c>
      <c r="BE1087" s="14">
        <v>0.228406745895778</v>
      </c>
      <c r="BF1087" s="14"/>
      <c r="BG1087" s="14">
        <v>0.15337573217493999</v>
      </c>
      <c r="BH1087" s="14">
        <v>0.23051027614393799</v>
      </c>
      <c r="BI1087" s="14"/>
      <c r="BJ1087" s="14">
        <v>0.17686946521486399</v>
      </c>
      <c r="BK1087" s="14">
        <v>0.22104551172460499</v>
      </c>
      <c r="BL1087" s="14"/>
      <c r="BM1087" s="14">
        <v>0.321537739374121</v>
      </c>
      <c r="BN1087" s="14">
        <v>0.210236759409834</v>
      </c>
      <c r="BO1087" s="14"/>
      <c r="BP1087" s="14">
        <v>0.22208557097013301</v>
      </c>
      <c r="BQ1087" s="14">
        <v>0.22134987234633599</v>
      </c>
      <c r="BR1087" s="14"/>
      <c r="BS1087" s="14">
        <v>0.173768120079271</v>
      </c>
      <c r="BT1087" s="14">
        <v>0.29170818976298701</v>
      </c>
      <c r="BU1087" s="14"/>
      <c r="BV1087" s="14">
        <v>0.115549289392624</v>
      </c>
      <c r="BW1087" s="14">
        <v>0.19456504596341601</v>
      </c>
      <c r="BX1087" s="14"/>
      <c r="BY1087" s="14">
        <v>0.16384194460884499</v>
      </c>
      <c r="BZ1087" s="14">
        <v>0.22356174671887299</v>
      </c>
      <c r="CA1087" s="14"/>
      <c r="CB1087" s="14">
        <v>0.254067084080774</v>
      </c>
      <c r="CC1087" s="14">
        <v>0.205212435027086</v>
      </c>
    </row>
    <row r="1088" spans="2:81" x14ac:dyDescent="0.3">
      <c r="B1088" t="s">
        <v>93</v>
      </c>
      <c r="C1088" s="14">
        <v>0.27958416277784598</v>
      </c>
      <c r="D1088" s="14">
        <v>0.286039172552702</v>
      </c>
      <c r="E1088" s="14">
        <v>0.27282622276858298</v>
      </c>
      <c r="F1088" s="14"/>
      <c r="G1088" s="14">
        <v>0.43659238412304002</v>
      </c>
      <c r="H1088" s="14">
        <v>0.35835156803067802</v>
      </c>
      <c r="I1088" s="14">
        <v>0.33909284824659203</v>
      </c>
      <c r="J1088" s="14">
        <v>0.29667531506781902</v>
      </c>
      <c r="K1088" s="14">
        <v>1.75319542112637E-2</v>
      </c>
      <c r="L1088" s="14">
        <v>0.236734349591189</v>
      </c>
      <c r="M1088" s="14"/>
      <c r="N1088" s="14">
        <v>0.123654038306209</v>
      </c>
      <c r="O1088" s="14">
        <v>0.241092976021483</v>
      </c>
      <c r="P1088" s="14">
        <v>0.436291213739813</v>
      </c>
      <c r="Q1088" s="14">
        <v>0.36220664465869401</v>
      </c>
      <c r="R1088" s="14"/>
      <c r="S1088" s="14">
        <v>0.31541212006826302</v>
      </c>
      <c r="T1088" s="14">
        <v>0.291571123936326</v>
      </c>
      <c r="U1088" s="14">
        <v>0.32368713057873799</v>
      </c>
      <c r="V1088" s="14">
        <v>0.28838925856359499</v>
      </c>
      <c r="W1088" s="14">
        <v>-7.6130033485452095E-2</v>
      </c>
      <c r="X1088" s="14">
        <v>0.30555681469425799</v>
      </c>
      <c r="Y1088" s="14">
        <v>0.31501597956549399</v>
      </c>
      <c r="Z1088" s="14">
        <v>0.31947435995377899</v>
      </c>
      <c r="AA1088" s="14">
        <v>0.473401129194016</v>
      </c>
      <c r="AB1088" s="14">
        <v>0.152478642691805</v>
      </c>
      <c r="AC1088" s="14">
        <v>0.42197399520805401</v>
      </c>
      <c r="AD1088" s="14">
        <v>8.0971106018362701E-2</v>
      </c>
      <c r="AE1088" s="14"/>
      <c r="AF1088" s="14">
        <v>0.38192658465302098</v>
      </c>
      <c r="AG1088" s="14">
        <v>0.24145518170235</v>
      </c>
      <c r="AH1088" s="14">
        <v>0.257387024079407</v>
      </c>
      <c r="AI1088" s="14">
        <v>0.33819988530686201</v>
      </c>
      <c r="AJ1088" s="14">
        <v>6.2686150708159499E-2</v>
      </c>
      <c r="AK1088" s="14">
        <v>0.33499166910779299</v>
      </c>
      <c r="AL1088" s="14"/>
      <c r="AM1088" s="14">
        <v>0.35140487876985499</v>
      </c>
      <c r="AN1088" s="14">
        <v>0.18664935341035399</v>
      </c>
      <c r="AO1088" s="14">
        <v>0.240066097913399</v>
      </c>
      <c r="AP1088" s="14">
        <v>0.163114837356506</v>
      </c>
      <c r="AQ1088" s="14">
        <v>0.37123170804285099</v>
      </c>
      <c r="AR1088" s="14"/>
      <c r="AS1088" s="14">
        <v>0.30061926192517902</v>
      </c>
      <c r="AT1088" s="14">
        <v>0.27006108115400002</v>
      </c>
      <c r="AU1088" s="14"/>
      <c r="AV1088" s="14">
        <v>0.25099537761463198</v>
      </c>
      <c r="AW1088" s="14">
        <v>0.29022709399992203</v>
      </c>
      <c r="AX1088" s="14">
        <v>0.30502646821548801</v>
      </c>
      <c r="AY1088" s="14"/>
      <c r="AZ1088" s="14">
        <v>0.425583111313591</v>
      </c>
      <c r="BA1088" s="14">
        <v>0.37576880202993301</v>
      </c>
      <c r="BB1088" s="14">
        <v>6.4515178435686299E-2</v>
      </c>
      <c r="BC1088" s="14"/>
      <c r="BD1088" s="14">
        <v>0.323808878787816</v>
      </c>
      <c r="BE1088" s="14">
        <v>0.251436982764495</v>
      </c>
      <c r="BF1088" s="14"/>
      <c r="BG1088" s="14">
        <v>0.46368068500303</v>
      </c>
      <c r="BH1088" s="14">
        <v>0.24563461521288599</v>
      </c>
      <c r="BI1088" s="14"/>
      <c r="BJ1088" s="14">
        <v>0.287617742338864</v>
      </c>
      <c r="BK1088" s="14">
        <v>0.27937597245391599</v>
      </c>
      <c r="BL1088" s="14"/>
      <c r="BM1088" s="14">
        <v>0.116210446622364</v>
      </c>
      <c r="BN1088" s="14">
        <v>0.29719768672311297</v>
      </c>
      <c r="BO1088" s="14"/>
      <c r="BP1088" s="14">
        <v>0.31620796579886001</v>
      </c>
      <c r="BQ1088" s="14">
        <v>0.26853971855993303</v>
      </c>
      <c r="BR1088" s="14"/>
      <c r="BS1088" s="14">
        <v>0.495353916480265</v>
      </c>
      <c r="BT1088" s="14">
        <v>0.12675337514423901</v>
      </c>
      <c r="BU1088" s="14"/>
      <c r="BV1088" s="14">
        <v>0.58189062243062595</v>
      </c>
      <c r="BW1088" s="14">
        <v>0.46444128153583703</v>
      </c>
      <c r="BX1088" s="14"/>
      <c r="BY1088" s="14">
        <v>0.41983133826581298</v>
      </c>
      <c r="BZ1088" s="14">
        <v>0.26596934556123902</v>
      </c>
      <c r="CA1088" s="14"/>
      <c r="CB1088" s="14">
        <v>0.20802578585569301</v>
      </c>
      <c r="CC1088" s="14">
        <v>0.30958431445041401</v>
      </c>
    </row>
    <row r="1089" spans="2:81" x14ac:dyDescent="0.3">
      <c r="C1089" s="14"/>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c r="AD1089" s="14"/>
      <c r="AE1089" s="14"/>
      <c r="AF1089" s="14"/>
      <c r="AG1089" s="14"/>
      <c r="AH1089" s="14"/>
      <c r="AI1089" s="14"/>
      <c r="AJ1089" s="14"/>
      <c r="AK1089" s="14"/>
      <c r="AL1089" s="14"/>
      <c r="AM1089" s="14"/>
      <c r="AN1089" s="14"/>
      <c r="AO1089" s="14"/>
      <c r="AP1089" s="14"/>
      <c r="AQ1089" s="14"/>
      <c r="AR1089" s="14"/>
      <c r="AS1089" s="14"/>
      <c r="AT1089" s="14"/>
      <c r="AU1089" s="14"/>
      <c r="AV1089" s="14"/>
      <c r="AW1089" s="14"/>
      <c r="AX1089" s="14"/>
      <c r="AY1089" s="14"/>
      <c r="AZ1089" s="14"/>
      <c r="BA1089" s="14"/>
      <c r="BB1089" s="14"/>
      <c r="BC1089" s="14"/>
      <c r="BD1089" s="14"/>
      <c r="BE1089" s="14"/>
      <c r="BF1089" s="14"/>
      <c r="BG1089" s="14"/>
      <c r="BH1089" s="14"/>
      <c r="BI1089" s="14"/>
      <c r="BJ1089" s="14"/>
      <c r="BK1089" s="14"/>
      <c r="BL1089" s="14"/>
      <c r="BM1089" s="14"/>
      <c r="BN1089" s="14"/>
      <c r="BO1089" s="14"/>
      <c r="BP1089" s="14"/>
      <c r="BQ1089" s="14"/>
      <c r="BR1089" s="14"/>
      <c r="BS1089" s="14"/>
      <c r="BT1089" s="14"/>
      <c r="BU1089" s="14"/>
      <c r="BV1089" s="14"/>
      <c r="BW1089" s="14"/>
      <c r="BX1089" s="14"/>
      <c r="BY1089" s="14"/>
      <c r="BZ1089" s="14"/>
      <c r="CA1089" s="14"/>
      <c r="CB1089" s="14"/>
      <c r="CC1089" s="14"/>
    </row>
    <row r="1090" spans="2:81" x14ac:dyDescent="0.3">
      <c r="B1090" s="6" t="s">
        <v>474</v>
      </c>
      <c r="C1090" s="14"/>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c r="AD1090" s="14"/>
      <c r="AE1090" s="14"/>
      <c r="AF1090" s="14"/>
      <c r="AG1090" s="14"/>
      <c r="AH1090" s="14"/>
      <c r="AI1090" s="14"/>
      <c r="AJ1090" s="14"/>
      <c r="AK1090" s="14"/>
      <c r="AL1090" s="14"/>
      <c r="AM1090" s="14"/>
      <c r="AN1090" s="14"/>
      <c r="AO1090" s="14"/>
      <c r="AP1090" s="14"/>
      <c r="AQ1090" s="14"/>
      <c r="AR1090" s="14"/>
      <c r="AS1090" s="14"/>
      <c r="AT1090" s="14"/>
      <c r="AU1090" s="14"/>
      <c r="AV1090" s="14"/>
      <c r="AW1090" s="14"/>
      <c r="AX1090" s="14"/>
      <c r="AY1090" s="14"/>
      <c r="AZ1090" s="14"/>
      <c r="BA1090" s="14"/>
      <c r="BB1090" s="14"/>
      <c r="BC1090" s="14"/>
      <c r="BD1090" s="14"/>
      <c r="BE1090" s="14"/>
      <c r="BF1090" s="14"/>
      <c r="BG1090" s="14"/>
      <c r="BH1090" s="14"/>
      <c r="BI1090" s="14"/>
      <c r="BJ1090" s="14"/>
      <c r="BK1090" s="14"/>
      <c r="BL1090" s="14"/>
      <c r="BM1090" s="14"/>
      <c r="BN1090" s="14"/>
      <c r="BO1090" s="14"/>
      <c r="BP1090" s="14"/>
      <c r="BQ1090" s="14"/>
      <c r="BR1090" s="14"/>
      <c r="BS1090" s="14"/>
      <c r="BT1090" s="14"/>
      <c r="BU1090" s="14"/>
      <c r="BV1090" s="14"/>
      <c r="BW1090" s="14"/>
      <c r="BX1090" s="14"/>
      <c r="BY1090" s="14"/>
      <c r="BZ1090" s="14"/>
      <c r="CA1090" s="14"/>
      <c r="CB1090" s="14"/>
      <c r="CC1090" s="14"/>
    </row>
    <row r="1091" spans="2:81" x14ac:dyDescent="0.3">
      <c r="B1091" s="24" t="s">
        <v>198</v>
      </c>
      <c r="C1091" s="14"/>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c r="AD1091" s="14"/>
      <c r="AE1091" s="14"/>
      <c r="AF1091" s="14"/>
      <c r="AG1091" s="14"/>
      <c r="AH1091" s="14"/>
      <c r="AI1091" s="14"/>
      <c r="AJ1091" s="14"/>
      <c r="AK1091" s="14"/>
      <c r="AL1091" s="14"/>
      <c r="AM1091" s="14"/>
      <c r="AN1091" s="14"/>
      <c r="AO1091" s="14"/>
      <c r="AP1091" s="14"/>
      <c r="AQ1091" s="14"/>
      <c r="AR1091" s="14"/>
      <c r="AS1091" s="14"/>
      <c r="AT1091" s="14"/>
      <c r="AU1091" s="14"/>
      <c r="AV1091" s="14"/>
      <c r="AW1091" s="14"/>
      <c r="AX1091" s="14"/>
      <c r="AY1091" s="14"/>
      <c r="AZ1091" s="14"/>
      <c r="BA1091" s="14"/>
      <c r="BB1091" s="14"/>
      <c r="BC1091" s="14"/>
      <c r="BD1091" s="14"/>
      <c r="BE1091" s="14"/>
      <c r="BF1091" s="14"/>
      <c r="BG1091" s="14"/>
      <c r="BH1091" s="14"/>
      <c r="BI1091" s="14"/>
      <c r="BJ1091" s="14"/>
      <c r="BK1091" s="14"/>
      <c r="BL1091" s="14"/>
      <c r="BM1091" s="14"/>
      <c r="BN1091" s="14"/>
      <c r="BO1091" s="14"/>
      <c r="BP1091" s="14"/>
      <c r="BQ1091" s="14"/>
      <c r="BR1091" s="14"/>
      <c r="BS1091" s="14"/>
      <c r="BT1091" s="14"/>
      <c r="BU1091" s="14"/>
      <c r="BV1091" s="14"/>
      <c r="BW1091" s="14"/>
      <c r="BX1091" s="14"/>
      <c r="BY1091" s="14"/>
      <c r="BZ1091" s="14"/>
      <c r="CA1091" s="14"/>
      <c r="CB1091" s="14"/>
      <c r="CC1091" s="14"/>
    </row>
    <row r="1092" spans="2:81" x14ac:dyDescent="0.3">
      <c r="B1092" t="s">
        <v>420</v>
      </c>
      <c r="C1092" s="14">
        <v>0.15710924746448501</v>
      </c>
      <c r="D1092" s="14">
        <v>0.16792975229933099</v>
      </c>
      <c r="E1092" s="14">
        <v>0.14578094199411001</v>
      </c>
      <c r="F1092" s="14"/>
      <c r="G1092" s="14">
        <v>0.21019836173279599</v>
      </c>
      <c r="H1092" s="14">
        <v>0.19755589963821599</v>
      </c>
      <c r="I1092" s="14">
        <v>0.197841818110331</v>
      </c>
      <c r="J1092" s="14">
        <v>0.115797970314113</v>
      </c>
      <c r="K1092" s="14">
        <v>6.3677445504481997E-2</v>
      </c>
      <c r="L1092" s="14">
        <v>0.162086712613842</v>
      </c>
      <c r="M1092" s="14"/>
      <c r="N1092" s="14">
        <v>0.14493495431894801</v>
      </c>
      <c r="O1092" s="14">
        <v>0.131086010339235</v>
      </c>
      <c r="P1092" s="14">
        <v>0.188325514197759</v>
      </c>
      <c r="Q1092" s="14">
        <v>0.164046008923215</v>
      </c>
      <c r="R1092" s="14"/>
      <c r="S1092" s="14">
        <v>0.15755120636887099</v>
      </c>
      <c r="T1092" s="14">
        <v>0.17500000233855001</v>
      </c>
      <c r="U1092" s="14">
        <v>0.18460709853730101</v>
      </c>
      <c r="V1092" s="14">
        <v>0.14321511145289301</v>
      </c>
      <c r="W1092" s="14">
        <v>0.10607437440287899</v>
      </c>
      <c r="X1092" s="14">
        <v>0.138333775422947</v>
      </c>
      <c r="Y1092" s="14">
        <v>0.180760147759361</v>
      </c>
      <c r="Z1092" s="14">
        <v>0.19899196413388001</v>
      </c>
      <c r="AA1092" s="14">
        <v>0.14788149600883499</v>
      </c>
      <c r="AB1092" s="14">
        <v>0.13338262290203001</v>
      </c>
      <c r="AC1092" s="14">
        <v>0.247832923442593</v>
      </c>
      <c r="AD1092" s="14">
        <v>7.6129235096738301E-2</v>
      </c>
      <c r="AE1092" s="14"/>
      <c r="AF1092" s="14">
        <v>0.14791554040538499</v>
      </c>
      <c r="AG1092" s="14">
        <v>0.16926596986415601</v>
      </c>
      <c r="AH1092" s="14">
        <v>0.11459800033615</v>
      </c>
      <c r="AI1092" s="14">
        <v>0.16284891439247901</v>
      </c>
      <c r="AJ1092" s="14">
        <v>0.163047899196019</v>
      </c>
      <c r="AK1092" s="14">
        <v>0.18937239983246701</v>
      </c>
      <c r="AL1092" s="14"/>
      <c r="AM1092" s="14">
        <v>0.15868519255659699</v>
      </c>
      <c r="AN1092" s="14">
        <v>0.15495955290214999</v>
      </c>
      <c r="AO1092" s="14">
        <v>0.12567549463968999</v>
      </c>
      <c r="AP1092" s="14">
        <v>0.13202799571804899</v>
      </c>
      <c r="AQ1092" s="14">
        <v>0.52915254762576902</v>
      </c>
      <c r="AR1092" s="14"/>
      <c r="AS1092" s="14">
        <v>0.20196089610383799</v>
      </c>
      <c r="AT1092" s="14">
        <v>0.131060740977613</v>
      </c>
      <c r="AU1092" s="14"/>
      <c r="AV1092" s="14">
        <v>0.197941222679025</v>
      </c>
      <c r="AW1092" s="14">
        <v>0.21855359392680401</v>
      </c>
      <c r="AX1092" s="14">
        <v>0.19901356764615599</v>
      </c>
      <c r="AY1092" s="14"/>
      <c r="AZ1092" s="14">
        <v>0.47596320680645998</v>
      </c>
      <c r="BA1092" s="14">
        <v>0.196297758875597</v>
      </c>
      <c r="BB1092" s="14">
        <v>3.8301363632686602E-2</v>
      </c>
      <c r="BC1092" s="14"/>
      <c r="BD1092" s="14">
        <v>0.173982999610543</v>
      </c>
      <c r="BE1092" s="14">
        <v>0.146369810742072</v>
      </c>
      <c r="BF1092" s="14"/>
      <c r="BG1092" s="14">
        <v>0.24644695869019201</v>
      </c>
      <c r="BH1092" s="14">
        <v>0.14063433072004</v>
      </c>
      <c r="BI1092" s="14"/>
      <c r="BJ1092" s="14">
        <v>0.120077030501905</v>
      </c>
      <c r="BK1092" s="14">
        <v>0.15940739696971701</v>
      </c>
      <c r="BL1092" s="14"/>
      <c r="BM1092" s="14">
        <v>0.13661030730787399</v>
      </c>
      <c r="BN1092" s="14">
        <v>0.16093561346818</v>
      </c>
      <c r="BO1092" s="14"/>
      <c r="BP1092" s="14">
        <v>0.13407838652451401</v>
      </c>
      <c r="BQ1092" s="14">
        <v>0.16404279551082299</v>
      </c>
      <c r="BR1092" s="14"/>
      <c r="BS1092" s="14">
        <v>0.26126846190214098</v>
      </c>
      <c r="BT1092" s="14">
        <v>0.161399175174088</v>
      </c>
      <c r="BU1092" s="14"/>
      <c r="BV1092" s="14">
        <v>0.225398538227957</v>
      </c>
      <c r="BW1092" s="14">
        <v>0.27408191307118102</v>
      </c>
      <c r="BX1092" s="14"/>
      <c r="BY1092" s="14">
        <v>0.10841285781314999</v>
      </c>
      <c r="BZ1092" s="14">
        <v>0.161235386055017</v>
      </c>
      <c r="CA1092" s="14"/>
      <c r="CB1092" s="14">
        <v>0.157355386757388</v>
      </c>
      <c r="CC1092" s="14">
        <v>0.157262073919268</v>
      </c>
    </row>
    <row r="1093" spans="2:81" x14ac:dyDescent="0.3">
      <c r="B1093" t="s">
        <v>86</v>
      </c>
      <c r="C1093" s="14">
        <v>0.285546399364419</v>
      </c>
      <c r="D1093" s="14">
        <v>0.295617784215706</v>
      </c>
      <c r="E1093" s="14">
        <v>0.275002369686833</v>
      </c>
      <c r="F1093" s="14"/>
      <c r="G1093" s="14">
        <v>0.427911205567721</v>
      </c>
      <c r="H1093" s="14">
        <v>0.30542962462746098</v>
      </c>
      <c r="I1093" s="14">
        <v>0.33232517229605402</v>
      </c>
      <c r="J1093" s="14">
        <v>0.28259826904018298</v>
      </c>
      <c r="K1093" s="14">
        <v>0.17709789456887601</v>
      </c>
      <c r="L1093" s="14">
        <v>0.210967958813363</v>
      </c>
      <c r="M1093" s="14"/>
      <c r="N1093" s="14">
        <v>0.227094118534026</v>
      </c>
      <c r="O1093" s="14">
        <v>0.31697899253804601</v>
      </c>
      <c r="P1093" s="14">
        <v>0.33752141054314799</v>
      </c>
      <c r="Q1093" s="14">
        <v>0.28419345679123897</v>
      </c>
      <c r="R1093" s="14"/>
      <c r="S1093" s="14">
        <v>0.341352545267126</v>
      </c>
      <c r="T1093" s="14">
        <v>0.331103489675805</v>
      </c>
      <c r="U1093" s="14">
        <v>0.22494834107231501</v>
      </c>
      <c r="V1093" s="14">
        <v>0.35542673043627998</v>
      </c>
      <c r="W1093" s="14">
        <v>0.15653234005537101</v>
      </c>
      <c r="X1093" s="14">
        <v>0.25240218147964399</v>
      </c>
      <c r="Y1093" s="14">
        <v>0.26068310459534799</v>
      </c>
      <c r="Z1093" s="14">
        <v>0.22420499923093001</v>
      </c>
      <c r="AA1093" s="14">
        <v>0.44509345506915099</v>
      </c>
      <c r="AB1093" s="14">
        <v>0.19189706296693901</v>
      </c>
      <c r="AC1093" s="14">
        <v>0.21027260421094299</v>
      </c>
      <c r="AD1093" s="14">
        <v>0.20951812517540599</v>
      </c>
      <c r="AE1093" s="14"/>
      <c r="AF1093" s="14">
        <v>0.36306709862915498</v>
      </c>
      <c r="AG1093" s="14">
        <v>0.29718805116644498</v>
      </c>
      <c r="AH1093" s="14">
        <v>0.342053335375814</v>
      </c>
      <c r="AI1093" s="14">
        <v>0.207787438984365</v>
      </c>
      <c r="AJ1093" s="14">
        <v>0.17730086823142499</v>
      </c>
      <c r="AK1093" s="14">
        <v>0.25131598780292402</v>
      </c>
      <c r="AL1093" s="14"/>
      <c r="AM1093" s="14">
        <v>0.26492130503324002</v>
      </c>
      <c r="AN1093" s="14">
        <v>0.249783723968174</v>
      </c>
      <c r="AO1093" s="14">
        <v>0.28731056283414802</v>
      </c>
      <c r="AP1093" s="14">
        <v>0.28271277584301802</v>
      </c>
      <c r="AQ1093" s="14">
        <v>0.39209463507027997</v>
      </c>
      <c r="AR1093" s="14"/>
      <c r="AS1093" s="14">
        <v>0.35912490009702303</v>
      </c>
      <c r="AT1093" s="14">
        <v>0.23406500263421201</v>
      </c>
      <c r="AU1093" s="14"/>
      <c r="AV1093" s="14">
        <v>0.40617862586829701</v>
      </c>
      <c r="AW1093" s="14">
        <v>0.253167231470109</v>
      </c>
      <c r="AX1093" s="14">
        <v>0.29681901106844599</v>
      </c>
      <c r="AY1093" s="14"/>
      <c r="AZ1093" s="14">
        <v>0.25485808773287799</v>
      </c>
      <c r="BA1093" s="14">
        <v>0.53922427126375705</v>
      </c>
      <c r="BB1093" s="14">
        <v>0.31580104785094998</v>
      </c>
      <c r="BC1093" s="14"/>
      <c r="BD1093" s="14">
        <v>0.314081633612391</v>
      </c>
      <c r="BE1093" s="14">
        <v>0.26738491756044902</v>
      </c>
      <c r="BF1093" s="14"/>
      <c r="BG1093" s="14">
        <v>0.367615041435565</v>
      </c>
      <c r="BH1093" s="14">
        <v>0.27041198382028397</v>
      </c>
      <c r="BI1093" s="14"/>
      <c r="BJ1093" s="14">
        <v>0.413950050505758</v>
      </c>
      <c r="BK1093" s="14">
        <v>0.27651610629416101</v>
      </c>
      <c r="BL1093" s="14"/>
      <c r="BM1093" s="14">
        <v>0.279567636783908</v>
      </c>
      <c r="BN1093" s="14">
        <v>0.28241438080171599</v>
      </c>
      <c r="BO1093" s="14"/>
      <c r="BP1093" s="14">
        <v>0.28030473900007002</v>
      </c>
      <c r="BQ1093" s="14">
        <v>0.27443109126533899</v>
      </c>
      <c r="BR1093" s="14"/>
      <c r="BS1093" s="14">
        <v>0.39438503517947698</v>
      </c>
      <c r="BT1093" s="14">
        <v>0.29098043185366701</v>
      </c>
      <c r="BU1093" s="14"/>
      <c r="BV1093" s="14">
        <v>0.55107369987028598</v>
      </c>
      <c r="BW1093" s="14">
        <v>0.33841272333419797</v>
      </c>
      <c r="BX1093" s="14"/>
      <c r="BY1093" s="14">
        <v>0.43979669919528702</v>
      </c>
      <c r="BZ1093" s="14">
        <v>0.27034541750857199</v>
      </c>
      <c r="CA1093" s="14"/>
      <c r="CB1093" s="14">
        <v>0.267414996132183</v>
      </c>
      <c r="CC1093" s="14">
        <v>0.28861025980846</v>
      </c>
    </row>
    <row r="1094" spans="2:81" x14ac:dyDescent="0.3">
      <c r="B1094" t="s">
        <v>421</v>
      </c>
      <c r="C1094" s="14">
        <v>0.14339529763343201</v>
      </c>
      <c r="D1094" s="14">
        <v>0.13397208591835599</v>
      </c>
      <c r="E1094" s="14">
        <v>0.153260735748353</v>
      </c>
      <c r="F1094" s="14"/>
      <c r="G1094" s="14">
        <v>0.109321021701227</v>
      </c>
      <c r="H1094" s="14">
        <v>0.16617068960849399</v>
      </c>
      <c r="I1094" s="14">
        <v>0.15887433797741199</v>
      </c>
      <c r="J1094" s="14">
        <v>0.14380993004425899</v>
      </c>
      <c r="K1094" s="14">
        <v>0.187212515454907</v>
      </c>
      <c r="L1094" s="14">
        <v>0.11051135517154501</v>
      </c>
      <c r="M1094" s="14"/>
      <c r="N1094" s="14">
        <v>0.15282604034410799</v>
      </c>
      <c r="O1094" s="14">
        <v>0.162322617831647</v>
      </c>
      <c r="P1094" s="14">
        <v>0.13250720008849601</v>
      </c>
      <c r="Q1094" s="14">
        <v>0.12516926973873599</v>
      </c>
      <c r="R1094" s="14"/>
      <c r="S1094" s="14">
        <v>0.23332283648301699</v>
      </c>
      <c r="T1094" s="14">
        <v>9.4450465580851906E-2</v>
      </c>
      <c r="U1094" s="14">
        <v>0.135235241709835</v>
      </c>
      <c r="V1094" s="14">
        <v>0.103259538848309</v>
      </c>
      <c r="W1094" s="14">
        <v>0.29225826937534999</v>
      </c>
      <c r="X1094" s="14">
        <v>0.11489098731602899</v>
      </c>
      <c r="Y1094" s="14">
        <v>9.82749950716445E-2</v>
      </c>
      <c r="Z1094" s="14">
        <v>0.175753803141112</v>
      </c>
      <c r="AA1094" s="14">
        <v>0.10823604740133599</v>
      </c>
      <c r="AB1094" s="14">
        <v>8.6871937834101506E-2</v>
      </c>
      <c r="AC1094" s="14">
        <v>0.177533567638128</v>
      </c>
      <c r="AD1094" s="14">
        <v>7.9038550487936093E-2</v>
      </c>
      <c r="AE1094" s="14"/>
      <c r="AF1094" s="14">
        <v>0.17397916832261601</v>
      </c>
      <c r="AG1094" s="14">
        <v>0.103766961849574</v>
      </c>
      <c r="AH1094" s="14">
        <v>9.4242156927471094E-2</v>
      </c>
      <c r="AI1094" s="14">
        <v>0.14557559998091599</v>
      </c>
      <c r="AJ1094" s="14">
        <v>0.16989261589490201</v>
      </c>
      <c r="AK1094" s="14">
        <v>0.23754678204580201</v>
      </c>
      <c r="AL1094" s="14"/>
      <c r="AM1094" s="14">
        <v>0.164843409681733</v>
      </c>
      <c r="AN1094" s="14">
        <v>0.187507498415005</v>
      </c>
      <c r="AO1094" s="14">
        <v>0.144757473627939</v>
      </c>
      <c r="AP1094" s="14">
        <v>0.13204955862019199</v>
      </c>
      <c r="AQ1094" s="14">
        <v>0</v>
      </c>
      <c r="AR1094" s="14"/>
      <c r="AS1094" s="14">
        <v>0.10869591423219301</v>
      </c>
      <c r="AT1094" s="14">
        <v>0.167563462703055</v>
      </c>
      <c r="AU1094" s="14"/>
      <c r="AV1094" s="14">
        <v>9.3973828867147904E-2</v>
      </c>
      <c r="AW1094" s="14">
        <v>9.9559241262109799E-2</v>
      </c>
      <c r="AX1094" s="14">
        <v>0.120877797397935</v>
      </c>
      <c r="AY1094" s="14"/>
      <c r="AZ1094" s="14">
        <v>3.54983598357521E-2</v>
      </c>
      <c r="BA1094" s="14">
        <v>0.102738474105542</v>
      </c>
      <c r="BB1094" s="14">
        <v>0.115919695832641</v>
      </c>
      <c r="BC1094" s="14"/>
      <c r="BD1094" s="14">
        <v>0.112650339422391</v>
      </c>
      <c r="BE1094" s="14">
        <v>0.162963176216847</v>
      </c>
      <c r="BF1094" s="14"/>
      <c r="BG1094" s="14">
        <v>0.13970689175031401</v>
      </c>
      <c r="BH1094" s="14">
        <v>0.144075482731196</v>
      </c>
      <c r="BI1094" s="14"/>
      <c r="BJ1094" s="14">
        <v>8.4691816355918395E-2</v>
      </c>
      <c r="BK1094" s="14">
        <v>0.15057410661482301</v>
      </c>
      <c r="BL1094" s="14"/>
      <c r="BM1094" s="14">
        <v>0.135180287127382</v>
      </c>
      <c r="BN1094" s="14">
        <v>0.145803846037974</v>
      </c>
      <c r="BO1094" s="14"/>
      <c r="BP1094" s="14">
        <v>9.1037478606185607E-2</v>
      </c>
      <c r="BQ1094" s="14">
        <v>0.15682314781179399</v>
      </c>
      <c r="BR1094" s="14"/>
      <c r="BS1094" s="14">
        <v>0.112963629565782</v>
      </c>
      <c r="BT1094" s="14">
        <v>0.106004146023263</v>
      </c>
      <c r="BU1094" s="14"/>
      <c r="BV1094" s="14">
        <v>0.18660743414336001</v>
      </c>
      <c r="BW1094" s="14">
        <v>8.6656595783709697E-2</v>
      </c>
      <c r="BX1094" s="14"/>
      <c r="BY1094" s="14">
        <v>0.206861711874614</v>
      </c>
      <c r="BZ1094" s="14">
        <v>0.135975411789864</v>
      </c>
      <c r="CA1094" s="14"/>
      <c r="CB1094" s="14">
        <v>0.13680834127486399</v>
      </c>
      <c r="CC1094" s="14">
        <v>0.14683448524113901</v>
      </c>
    </row>
    <row r="1095" spans="2:81" x14ac:dyDescent="0.3">
      <c r="B1095" t="s">
        <v>88</v>
      </c>
      <c r="C1095" s="14">
        <v>0.201580361563657</v>
      </c>
      <c r="D1095" s="14">
        <v>0.18743671135798001</v>
      </c>
      <c r="E1095" s="14">
        <v>0.21638776587995501</v>
      </c>
      <c r="F1095" s="14"/>
      <c r="G1095" s="14">
        <v>8.69080051935021E-2</v>
      </c>
      <c r="H1095" s="14">
        <v>0.16155274443819501</v>
      </c>
      <c r="I1095" s="14">
        <v>0.107053098300257</v>
      </c>
      <c r="J1095" s="14">
        <v>0.250913229405899</v>
      </c>
      <c r="K1095" s="14">
        <v>0.17735000603030801</v>
      </c>
      <c r="L1095" s="14">
        <v>0.35865145617578598</v>
      </c>
      <c r="M1095" s="14"/>
      <c r="N1095" s="14">
        <v>0.220339602940478</v>
      </c>
      <c r="O1095" s="14">
        <v>0.20053658441952499</v>
      </c>
      <c r="P1095" s="14">
        <v>0.16733253294147599</v>
      </c>
      <c r="Q1095" s="14">
        <v>0.20957744569620601</v>
      </c>
      <c r="R1095" s="14"/>
      <c r="S1095" s="14">
        <v>0.122709577963343</v>
      </c>
      <c r="T1095" s="14">
        <v>0.114504954197926</v>
      </c>
      <c r="U1095" s="14">
        <v>0.18010413305675901</v>
      </c>
      <c r="V1095" s="14">
        <v>0.29434735091618702</v>
      </c>
      <c r="W1095" s="14">
        <v>0.311724706122605</v>
      </c>
      <c r="X1095" s="14">
        <v>0.24887815741946101</v>
      </c>
      <c r="Y1095" s="14">
        <v>0.191243793862721</v>
      </c>
      <c r="Z1095" s="14">
        <v>0.168141236009546</v>
      </c>
      <c r="AA1095" s="14">
        <v>8.5843182624756195E-2</v>
      </c>
      <c r="AB1095" s="14">
        <v>0.29047419331981</v>
      </c>
      <c r="AC1095" s="14">
        <v>0.218678015473281</v>
      </c>
      <c r="AD1095" s="14">
        <v>0.42128175977081</v>
      </c>
      <c r="AE1095" s="14"/>
      <c r="AF1095" s="14">
        <v>0.16371900323227201</v>
      </c>
      <c r="AG1095" s="14">
        <v>0.204639117230284</v>
      </c>
      <c r="AH1095" s="14">
        <v>0.177938356395522</v>
      </c>
      <c r="AI1095" s="14">
        <v>0.235316444446909</v>
      </c>
      <c r="AJ1095" s="14">
        <v>0.24318693998013199</v>
      </c>
      <c r="AK1095" s="14">
        <v>0.17627616167122201</v>
      </c>
      <c r="AL1095" s="14"/>
      <c r="AM1095" s="14">
        <v>0.24950708016879</v>
      </c>
      <c r="AN1095" s="14">
        <v>0.18981335188530099</v>
      </c>
      <c r="AO1095" s="14">
        <v>0.18599089116152301</v>
      </c>
      <c r="AP1095" s="14">
        <v>0.196995522506062</v>
      </c>
      <c r="AQ1095" s="14">
        <v>0</v>
      </c>
      <c r="AR1095" s="14"/>
      <c r="AS1095" s="14">
        <v>0.158705788281885</v>
      </c>
      <c r="AT1095" s="14">
        <v>0.22582590964632099</v>
      </c>
      <c r="AU1095" s="14"/>
      <c r="AV1095" s="14">
        <v>0.148116511107974</v>
      </c>
      <c r="AW1095" s="14">
        <v>0.23280411878006399</v>
      </c>
      <c r="AX1095" s="14">
        <v>0.19238651337950199</v>
      </c>
      <c r="AY1095" s="14"/>
      <c r="AZ1095" s="14">
        <v>0.130035114815024</v>
      </c>
      <c r="BA1095" s="14">
        <v>2.5730543734886702E-2</v>
      </c>
      <c r="BB1095" s="14">
        <v>0.31565312050968503</v>
      </c>
      <c r="BC1095" s="14"/>
      <c r="BD1095" s="14">
        <v>0.19422864368795201</v>
      </c>
      <c r="BE1095" s="14">
        <v>0.20625942216877599</v>
      </c>
      <c r="BF1095" s="14"/>
      <c r="BG1095" s="14">
        <v>7.3308661163039093E-2</v>
      </c>
      <c r="BH1095" s="14">
        <v>0.22523516036894001</v>
      </c>
      <c r="BI1095" s="14"/>
      <c r="BJ1095" s="14">
        <v>0.110449242362573</v>
      </c>
      <c r="BK1095" s="14">
        <v>0.20784166098811299</v>
      </c>
      <c r="BL1095" s="14"/>
      <c r="BM1095" s="14">
        <v>0.26049463243065102</v>
      </c>
      <c r="BN1095" s="14">
        <v>0.19366542335040501</v>
      </c>
      <c r="BO1095" s="14"/>
      <c r="BP1095" s="14">
        <v>0.266032211455136</v>
      </c>
      <c r="BQ1095" s="14">
        <v>0.19021324082757901</v>
      </c>
      <c r="BR1095" s="14"/>
      <c r="BS1095" s="14">
        <v>0.105653072400109</v>
      </c>
      <c r="BT1095" s="14">
        <v>0.231230209362144</v>
      </c>
      <c r="BU1095" s="14"/>
      <c r="BV1095" s="14">
        <v>3.6920327758397403E-2</v>
      </c>
      <c r="BW1095" s="14">
        <v>0.130205777757955</v>
      </c>
      <c r="BX1095" s="14"/>
      <c r="BY1095" s="14">
        <v>0.11172681025346499</v>
      </c>
      <c r="BZ1095" s="14">
        <v>0.21253171843820401</v>
      </c>
      <c r="CA1095" s="14"/>
      <c r="CB1095" s="14">
        <v>0.19998191816321001</v>
      </c>
      <c r="CC1095" s="14">
        <v>0.20359585974375399</v>
      </c>
    </row>
    <row r="1096" spans="2:81" x14ac:dyDescent="0.3">
      <c r="B1096" t="s">
        <v>422</v>
      </c>
      <c r="C1096" s="14">
        <v>0.17249804239281899</v>
      </c>
      <c r="D1096" s="14">
        <v>0.17881933735623301</v>
      </c>
      <c r="E1096" s="14">
        <v>0.16588009236120099</v>
      </c>
      <c r="F1096" s="14"/>
      <c r="G1096" s="14">
        <v>0.140833208580078</v>
      </c>
      <c r="H1096" s="14">
        <v>0.15530446377367299</v>
      </c>
      <c r="I1096" s="14">
        <v>0.16421536384159399</v>
      </c>
      <c r="J1096" s="14">
        <v>0.141147143139597</v>
      </c>
      <c r="K1096" s="14">
        <v>0.34582496059545198</v>
      </c>
      <c r="L1096" s="14">
        <v>0.119292509936408</v>
      </c>
      <c r="M1096" s="14"/>
      <c r="N1096" s="14">
        <v>0.21516282598856601</v>
      </c>
      <c r="O1096" s="14">
        <v>0.15844369572087399</v>
      </c>
      <c r="P1096" s="14">
        <v>0.15275356780885399</v>
      </c>
      <c r="Q1096" s="14">
        <v>0.153986617022215</v>
      </c>
      <c r="R1096" s="14"/>
      <c r="S1096" s="14">
        <v>0.120709742864686</v>
      </c>
      <c r="T1096" s="14">
        <v>0.21911424279899799</v>
      </c>
      <c r="U1096" s="14">
        <v>0.203028348352571</v>
      </c>
      <c r="V1096" s="14">
        <v>5.9683359185632598E-2</v>
      </c>
      <c r="W1096" s="14">
        <v>0.133410310043794</v>
      </c>
      <c r="X1096" s="14">
        <v>0.20278659451162201</v>
      </c>
      <c r="Y1096" s="14">
        <v>0.15777075751681899</v>
      </c>
      <c r="Z1096" s="14">
        <v>0.232907997484532</v>
      </c>
      <c r="AA1096" s="14">
        <v>0.21294581889592301</v>
      </c>
      <c r="AB1096" s="14">
        <v>0.25544136249044502</v>
      </c>
      <c r="AC1096" s="14">
        <v>0.14568288923505601</v>
      </c>
      <c r="AD1096" s="14">
        <v>0.14182235145063901</v>
      </c>
      <c r="AE1096" s="14"/>
      <c r="AF1096" s="14">
        <v>0.13006349059071801</v>
      </c>
      <c r="AG1096" s="14">
        <v>0.195352576902524</v>
      </c>
      <c r="AH1096" s="14">
        <v>0.23249745386809101</v>
      </c>
      <c r="AI1096" s="14">
        <v>0.220802479446668</v>
      </c>
      <c r="AJ1096" s="14">
        <v>0.220589267859404</v>
      </c>
      <c r="AK1096" s="14">
        <v>6.4061679373296807E-2</v>
      </c>
      <c r="AL1096" s="14"/>
      <c r="AM1096" s="14">
        <v>0.13890525860876399</v>
      </c>
      <c r="AN1096" s="14">
        <v>0.169235665540342</v>
      </c>
      <c r="AO1096" s="14">
        <v>0.217313346883315</v>
      </c>
      <c r="AP1096" s="14">
        <v>0.24056231982823501</v>
      </c>
      <c r="AQ1096" s="14">
        <v>7.8752817303951103E-2</v>
      </c>
      <c r="AR1096" s="14"/>
      <c r="AS1096" s="14">
        <v>0.16130063606564299</v>
      </c>
      <c r="AT1096" s="14">
        <v>0.182210266578264</v>
      </c>
      <c r="AU1096" s="14"/>
      <c r="AV1096" s="14">
        <v>0.141943126459768</v>
      </c>
      <c r="AW1096" s="14">
        <v>0.16440049370608401</v>
      </c>
      <c r="AX1096" s="14">
        <v>0.19090311050796099</v>
      </c>
      <c r="AY1096" s="14"/>
      <c r="AZ1096" s="14">
        <v>0.103645230809885</v>
      </c>
      <c r="BA1096" s="14">
        <v>0.13600895202021701</v>
      </c>
      <c r="BB1096" s="14">
        <v>0.17452819983939899</v>
      </c>
      <c r="BC1096" s="14"/>
      <c r="BD1096" s="14">
        <v>0.159964974918758</v>
      </c>
      <c r="BE1096" s="14">
        <v>0.18047481506971599</v>
      </c>
      <c r="BF1096" s="14"/>
      <c r="BG1096" s="14">
        <v>0.14950451731197201</v>
      </c>
      <c r="BH1096" s="14">
        <v>0.176738316809646</v>
      </c>
      <c r="BI1096" s="14"/>
      <c r="BJ1096" s="14">
        <v>0.188581384520319</v>
      </c>
      <c r="BK1096" s="14">
        <v>0.16993802004579001</v>
      </c>
      <c r="BL1096" s="14"/>
      <c r="BM1096" s="14">
        <v>0.16894677934208499</v>
      </c>
      <c r="BN1096" s="14">
        <v>0.17474158790740299</v>
      </c>
      <c r="BO1096" s="14"/>
      <c r="BP1096" s="14">
        <v>0.17125262574583999</v>
      </c>
      <c r="BQ1096" s="14">
        <v>0.17747228451539099</v>
      </c>
      <c r="BR1096" s="14"/>
      <c r="BS1096" s="14">
        <v>0.125729800952492</v>
      </c>
      <c r="BT1096" s="14">
        <v>0.195411330079345</v>
      </c>
      <c r="BU1096" s="14"/>
      <c r="BV1096" s="14">
        <v>0</v>
      </c>
      <c r="BW1096" s="14">
        <v>0.170642990052956</v>
      </c>
      <c r="BX1096" s="14"/>
      <c r="BY1096" s="14">
        <v>0.13320192086348501</v>
      </c>
      <c r="BZ1096" s="14">
        <v>0.17559157991812999</v>
      </c>
      <c r="CA1096" s="14"/>
      <c r="CB1096" s="14">
        <v>0.22049976554645401</v>
      </c>
      <c r="CC1096" s="14">
        <v>0.15205796004693101</v>
      </c>
    </row>
    <row r="1097" spans="2:81" x14ac:dyDescent="0.3">
      <c r="B1097" t="s">
        <v>106</v>
      </c>
      <c r="C1097" s="14">
        <v>3.9870651581188903E-2</v>
      </c>
      <c r="D1097" s="14">
        <v>3.6224328852393302E-2</v>
      </c>
      <c r="E1097" s="14">
        <v>4.3688094329547802E-2</v>
      </c>
      <c r="F1097" s="14"/>
      <c r="G1097" s="14">
        <v>2.4828197224676E-2</v>
      </c>
      <c r="H1097" s="14">
        <v>1.39865779139594E-2</v>
      </c>
      <c r="I1097" s="14">
        <v>3.9690209474352402E-2</v>
      </c>
      <c r="J1097" s="14">
        <v>6.5733458055947602E-2</v>
      </c>
      <c r="K1097" s="14">
        <v>4.8837177845974203E-2</v>
      </c>
      <c r="L1097" s="14">
        <v>3.8490007289056299E-2</v>
      </c>
      <c r="M1097" s="14"/>
      <c r="N1097" s="14">
        <v>3.9642457873873903E-2</v>
      </c>
      <c r="O1097" s="14">
        <v>3.0632099150674E-2</v>
      </c>
      <c r="P1097" s="14">
        <v>2.15597744202673E-2</v>
      </c>
      <c r="Q1097" s="14">
        <v>6.3027201828389195E-2</v>
      </c>
      <c r="R1097" s="14"/>
      <c r="S1097" s="14">
        <v>2.4354091052956699E-2</v>
      </c>
      <c r="T1097" s="14">
        <v>6.5826845407869095E-2</v>
      </c>
      <c r="U1097" s="14">
        <v>7.20768372712184E-2</v>
      </c>
      <c r="V1097" s="14">
        <v>4.4067909160698901E-2</v>
      </c>
      <c r="W1097" s="14">
        <v>0</v>
      </c>
      <c r="X1097" s="14">
        <v>4.2708303850296198E-2</v>
      </c>
      <c r="Y1097" s="14">
        <v>0.111267201194107</v>
      </c>
      <c r="Z1097" s="14">
        <v>0</v>
      </c>
      <c r="AA1097" s="14">
        <v>0</v>
      </c>
      <c r="AB1097" s="14">
        <v>4.1932820486674599E-2</v>
      </c>
      <c r="AC1097" s="14">
        <v>0</v>
      </c>
      <c r="AD1097" s="14">
        <v>7.2209978018470705E-2</v>
      </c>
      <c r="AE1097" s="14"/>
      <c r="AF1097" s="14">
        <v>2.1255698819854299E-2</v>
      </c>
      <c r="AG1097" s="14">
        <v>2.9787322987017199E-2</v>
      </c>
      <c r="AH1097" s="14">
        <v>3.8670697096952401E-2</v>
      </c>
      <c r="AI1097" s="14">
        <v>2.76691227486629E-2</v>
      </c>
      <c r="AJ1097" s="14">
        <v>2.59824088381184E-2</v>
      </c>
      <c r="AK1097" s="14">
        <v>8.1426989274288694E-2</v>
      </c>
      <c r="AL1097" s="14"/>
      <c r="AM1097" s="14">
        <v>2.31377539508755E-2</v>
      </c>
      <c r="AN1097" s="14">
        <v>4.8700207289028602E-2</v>
      </c>
      <c r="AO1097" s="14">
        <v>3.8952230853384097E-2</v>
      </c>
      <c r="AP1097" s="14">
        <v>1.5651827484443999E-2</v>
      </c>
      <c r="AQ1097" s="14">
        <v>0</v>
      </c>
      <c r="AR1097" s="14"/>
      <c r="AS1097" s="14">
        <v>1.02118652194171E-2</v>
      </c>
      <c r="AT1097" s="14">
        <v>5.9274617460534397E-2</v>
      </c>
      <c r="AU1097" s="14"/>
      <c r="AV1097" s="14">
        <v>1.1846685017787101E-2</v>
      </c>
      <c r="AW1097" s="14">
        <v>3.1515320854829401E-2</v>
      </c>
      <c r="AX1097" s="14">
        <v>0</v>
      </c>
      <c r="AY1097" s="14"/>
      <c r="AZ1097" s="14">
        <v>0</v>
      </c>
      <c r="BA1097" s="14">
        <v>0</v>
      </c>
      <c r="BB1097" s="14">
        <v>3.9796572334637403E-2</v>
      </c>
      <c r="BC1097" s="14"/>
      <c r="BD1097" s="14">
        <v>4.5091408747964502E-2</v>
      </c>
      <c r="BE1097" s="14">
        <v>3.6547858242140803E-2</v>
      </c>
      <c r="BF1097" s="14"/>
      <c r="BG1097" s="14">
        <v>2.3417929648918499E-2</v>
      </c>
      <c r="BH1097" s="14">
        <v>4.29047255498946E-2</v>
      </c>
      <c r="BI1097" s="14"/>
      <c r="BJ1097" s="14">
        <v>8.22504757535263E-2</v>
      </c>
      <c r="BK1097" s="14">
        <v>3.5722709087395797E-2</v>
      </c>
      <c r="BL1097" s="14"/>
      <c r="BM1097" s="14">
        <v>1.9200357008100001E-2</v>
      </c>
      <c r="BN1097" s="14">
        <v>4.24391484343224E-2</v>
      </c>
      <c r="BO1097" s="14"/>
      <c r="BP1097" s="14">
        <v>5.72945586682546E-2</v>
      </c>
      <c r="BQ1097" s="14">
        <v>3.7017440069074002E-2</v>
      </c>
      <c r="BR1097" s="14"/>
      <c r="BS1097" s="14">
        <v>0</v>
      </c>
      <c r="BT1097" s="14">
        <v>1.4974707507492101E-2</v>
      </c>
      <c r="BU1097" s="14"/>
      <c r="BV1097" s="14">
        <v>0</v>
      </c>
      <c r="BW1097" s="14">
        <v>0</v>
      </c>
      <c r="BX1097" s="14"/>
      <c r="BY1097" s="14">
        <v>0</v>
      </c>
      <c r="BZ1097" s="14">
        <v>4.4320486290212603E-2</v>
      </c>
      <c r="CA1097" s="14"/>
      <c r="CB1097" s="14">
        <v>1.7939592125900801E-2</v>
      </c>
      <c r="CC1097" s="14">
        <v>5.1639361240448302E-2</v>
      </c>
    </row>
    <row r="1098" spans="2:81" x14ac:dyDescent="0.3">
      <c r="B1098" t="s">
        <v>91</v>
      </c>
      <c r="C1098" s="14">
        <v>0.44265564682890401</v>
      </c>
      <c r="D1098" s="14">
        <v>0.463547536515037</v>
      </c>
      <c r="E1098" s="14">
        <v>0.42078331168094302</v>
      </c>
      <c r="F1098" s="14"/>
      <c r="G1098" s="14">
        <v>0.63810956730051605</v>
      </c>
      <c r="H1098" s="14">
        <v>0.502985524265678</v>
      </c>
      <c r="I1098" s="14">
        <v>0.53016699040638504</v>
      </c>
      <c r="J1098" s="14">
        <v>0.39839623935429602</v>
      </c>
      <c r="K1098" s="14">
        <v>0.24077534007335799</v>
      </c>
      <c r="L1098" s="14">
        <v>0.373054671427205</v>
      </c>
      <c r="M1098" s="14"/>
      <c r="N1098" s="14">
        <v>0.37202907285297399</v>
      </c>
      <c r="O1098" s="14">
        <v>0.44806500287728102</v>
      </c>
      <c r="P1098" s="14">
        <v>0.525846924740907</v>
      </c>
      <c r="Q1098" s="14">
        <v>0.448239465714454</v>
      </c>
      <c r="R1098" s="14"/>
      <c r="S1098" s="14">
        <v>0.49890375163599698</v>
      </c>
      <c r="T1098" s="14">
        <v>0.50610349201435501</v>
      </c>
      <c r="U1098" s="14">
        <v>0.40955543960961599</v>
      </c>
      <c r="V1098" s="14">
        <v>0.49864184188917199</v>
      </c>
      <c r="W1098" s="14">
        <v>0.26260671445825101</v>
      </c>
      <c r="X1098" s="14">
        <v>0.390735956902591</v>
      </c>
      <c r="Y1098" s="14">
        <v>0.44144325235470899</v>
      </c>
      <c r="Z1098" s="14">
        <v>0.42319696336481</v>
      </c>
      <c r="AA1098" s="14">
        <v>0.59297495107798504</v>
      </c>
      <c r="AB1098" s="14">
        <v>0.32527968586896899</v>
      </c>
      <c r="AC1098" s="14">
        <v>0.45810552765353602</v>
      </c>
      <c r="AD1098" s="14">
        <v>0.28564736027214399</v>
      </c>
      <c r="AE1098" s="14"/>
      <c r="AF1098" s="14">
        <v>0.51098263903454</v>
      </c>
      <c r="AG1098" s="14">
        <v>0.46645402103060102</v>
      </c>
      <c r="AH1098" s="14">
        <v>0.45665133571196398</v>
      </c>
      <c r="AI1098" s="14">
        <v>0.37063635337684397</v>
      </c>
      <c r="AJ1098" s="14">
        <v>0.34034876742744402</v>
      </c>
      <c r="AK1098" s="14">
        <v>0.44068838763539098</v>
      </c>
      <c r="AL1098" s="14"/>
      <c r="AM1098" s="14">
        <v>0.42360649758983698</v>
      </c>
      <c r="AN1098" s="14">
        <v>0.40474327687032402</v>
      </c>
      <c r="AO1098" s="14">
        <v>0.41298605747383799</v>
      </c>
      <c r="AP1098" s="14">
        <v>0.41474077156106698</v>
      </c>
      <c r="AQ1098" s="14">
        <v>0.92124718269604899</v>
      </c>
      <c r="AR1098" s="14"/>
      <c r="AS1098" s="14">
        <v>0.56108579620086196</v>
      </c>
      <c r="AT1098" s="14">
        <v>0.36512574361182598</v>
      </c>
      <c r="AU1098" s="14"/>
      <c r="AV1098" s="14">
        <v>0.60411984854732204</v>
      </c>
      <c r="AW1098" s="14">
        <v>0.47172082539691301</v>
      </c>
      <c r="AX1098" s="14">
        <v>0.49583257871460201</v>
      </c>
      <c r="AY1098" s="14"/>
      <c r="AZ1098" s="14">
        <v>0.73082129453933797</v>
      </c>
      <c r="BA1098" s="14">
        <v>0.73552203013935402</v>
      </c>
      <c r="BB1098" s="14">
        <v>0.35410241148363703</v>
      </c>
      <c r="BC1098" s="14"/>
      <c r="BD1098" s="14">
        <v>0.48806463322293397</v>
      </c>
      <c r="BE1098" s="14">
        <v>0.41375472830252102</v>
      </c>
      <c r="BF1098" s="14"/>
      <c r="BG1098" s="14">
        <v>0.61406200012575696</v>
      </c>
      <c r="BH1098" s="14">
        <v>0.41104631454032398</v>
      </c>
      <c r="BI1098" s="14"/>
      <c r="BJ1098" s="14">
        <v>0.53402708100766305</v>
      </c>
      <c r="BK1098" s="14">
        <v>0.43592350326387902</v>
      </c>
      <c r="BL1098" s="14"/>
      <c r="BM1098" s="14">
        <v>0.41617794409178199</v>
      </c>
      <c r="BN1098" s="14">
        <v>0.44334999426989502</v>
      </c>
      <c r="BO1098" s="14"/>
      <c r="BP1098" s="14">
        <v>0.41438312552458401</v>
      </c>
      <c r="BQ1098" s="14">
        <v>0.438473886776163</v>
      </c>
      <c r="BR1098" s="14"/>
      <c r="BS1098" s="14">
        <v>0.65565349708161702</v>
      </c>
      <c r="BT1098" s="14">
        <v>0.45237960702775498</v>
      </c>
      <c r="BU1098" s="14"/>
      <c r="BV1098" s="14">
        <v>0.77647223809824295</v>
      </c>
      <c r="BW1098" s="14">
        <v>0.61249463640537904</v>
      </c>
      <c r="BX1098" s="14"/>
      <c r="BY1098" s="14">
        <v>0.54820955700843699</v>
      </c>
      <c r="BZ1098" s="14">
        <v>0.43158080356359002</v>
      </c>
      <c r="CA1098" s="14"/>
      <c r="CB1098" s="14">
        <v>0.42477038288957097</v>
      </c>
      <c r="CC1098" s="14">
        <v>0.445872333727728</v>
      </c>
    </row>
    <row r="1099" spans="2:81" x14ac:dyDescent="0.3">
      <c r="B1099" t="s">
        <v>92</v>
      </c>
      <c r="C1099" s="14">
        <v>0.37407840395647601</v>
      </c>
      <c r="D1099" s="14">
        <v>0.36625604871421302</v>
      </c>
      <c r="E1099" s="14">
        <v>0.382267858241156</v>
      </c>
      <c r="F1099" s="14"/>
      <c r="G1099" s="14">
        <v>0.22774121377358</v>
      </c>
      <c r="H1099" s="14">
        <v>0.31685720821186802</v>
      </c>
      <c r="I1099" s="14">
        <v>0.27126846214185102</v>
      </c>
      <c r="J1099" s="14">
        <v>0.39206037254549703</v>
      </c>
      <c r="K1099" s="14">
        <v>0.52317496662576002</v>
      </c>
      <c r="L1099" s="14">
        <v>0.47794396611219397</v>
      </c>
      <c r="M1099" s="14"/>
      <c r="N1099" s="14">
        <v>0.435502428929045</v>
      </c>
      <c r="O1099" s="14">
        <v>0.35898028014039901</v>
      </c>
      <c r="P1099" s="14">
        <v>0.32008610075033</v>
      </c>
      <c r="Q1099" s="14">
        <v>0.36356406271842101</v>
      </c>
      <c r="R1099" s="14"/>
      <c r="S1099" s="14">
        <v>0.243419320828029</v>
      </c>
      <c r="T1099" s="14">
        <v>0.33361919699692399</v>
      </c>
      <c r="U1099" s="14">
        <v>0.38313248140933098</v>
      </c>
      <c r="V1099" s="14">
        <v>0.35403071010182002</v>
      </c>
      <c r="W1099" s="14">
        <v>0.445135016166399</v>
      </c>
      <c r="X1099" s="14">
        <v>0.45166475193108402</v>
      </c>
      <c r="Y1099" s="14">
        <v>0.34901455137954002</v>
      </c>
      <c r="Z1099" s="14">
        <v>0.40104923349407801</v>
      </c>
      <c r="AA1099" s="14">
        <v>0.298789001520679</v>
      </c>
      <c r="AB1099" s="14">
        <v>0.54591555581025497</v>
      </c>
      <c r="AC1099" s="14">
        <v>0.36436090470833599</v>
      </c>
      <c r="AD1099" s="14">
        <v>0.56310411122144899</v>
      </c>
      <c r="AE1099" s="14"/>
      <c r="AF1099" s="14">
        <v>0.29378249382298999</v>
      </c>
      <c r="AG1099" s="14">
        <v>0.399991694132807</v>
      </c>
      <c r="AH1099" s="14">
        <v>0.41043581026361198</v>
      </c>
      <c r="AI1099" s="14">
        <v>0.456118923893577</v>
      </c>
      <c r="AJ1099" s="14">
        <v>0.46377620783953599</v>
      </c>
      <c r="AK1099" s="14">
        <v>0.240337841044518</v>
      </c>
      <c r="AL1099" s="14"/>
      <c r="AM1099" s="14">
        <v>0.38841233877755399</v>
      </c>
      <c r="AN1099" s="14">
        <v>0.35904901742564299</v>
      </c>
      <c r="AO1099" s="14">
        <v>0.403304238044839</v>
      </c>
      <c r="AP1099" s="14">
        <v>0.43755784233429701</v>
      </c>
      <c r="AQ1099" s="14">
        <v>7.8752817303951103E-2</v>
      </c>
      <c r="AR1099" s="14"/>
      <c r="AS1099" s="14">
        <v>0.32000642434752802</v>
      </c>
      <c r="AT1099" s="14">
        <v>0.40803617622458499</v>
      </c>
      <c r="AU1099" s="14"/>
      <c r="AV1099" s="14">
        <v>0.290059637567743</v>
      </c>
      <c r="AW1099" s="14">
        <v>0.39720461248614802</v>
      </c>
      <c r="AX1099" s="14">
        <v>0.38328962388746302</v>
      </c>
      <c r="AY1099" s="14"/>
      <c r="AZ1099" s="14">
        <v>0.23368034562491</v>
      </c>
      <c r="BA1099" s="14">
        <v>0.16173949575510399</v>
      </c>
      <c r="BB1099" s="14">
        <v>0.49018132034908501</v>
      </c>
      <c r="BC1099" s="14"/>
      <c r="BD1099" s="14">
        <v>0.35419361860671</v>
      </c>
      <c r="BE1099" s="14">
        <v>0.38673423723849198</v>
      </c>
      <c r="BF1099" s="14"/>
      <c r="BG1099" s="14">
        <v>0.222813178475011</v>
      </c>
      <c r="BH1099" s="14">
        <v>0.401973477178586</v>
      </c>
      <c r="BI1099" s="14"/>
      <c r="BJ1099" s="14">
        <v>0.299030626882892</v>
      </c>
      <c r="BK1099" s="14">
        <v>0.37777968103390303</v>
      </c>
      <c r="BL1099" s="14"/>
      <c r="BM1099" s="14">
        <v>0.42944141177273598</v>
      </c>
      <c r="BN1099" s="14">
        <v>0.368407011257808</v>
      </c>
      <c r="BO1099" s="14"/>
      <c r="BP1099" s="14">
        <v>0.437284837200976</v>
      </c>
      <c r="BQ1099" s="14">
        <v>0.36768552534297</v>
      </c>
      <c r="BR1099" s="14"/>
      <c r="BS1099" s="14">
        <v>0.23138287335260099</v>
      </c>
      <c r="BT1099" s="14">
        <v>0.42664153944149003</v>
      </c>
      <c r="BU1099" s="14"/>
      <c r="BV1099" s="14">
        <v>3.6920327758397403E-2</v>
      </c>
      <c r="BW1099" s="14">
        <v>0.30084876781091202</v>
      </c>
      <c r="BX1099" s="14"/>
      <c r="BY1099" s="14">
        <v>0.24492873111694899</v>
      </c>
      <c r="BZ1099" s="14">
        <v>0.38812329835633402</v>
      </c>
      <c r="CA1099" s="14"/>
      <c r="CB1099" s="14">
        <v>0.42048168370966399</v>
      </c>
      <c r="CC1099" s="14">
        <v>0.355653819790685</v>
      </c>
    </row>
    <row r="1100" spans="2:81" x14ac:dyDescent="0.3">
      <c r="B1100" t="s">
        <v>93</v>
      </c>
      <c r="C1100" s="14">
        <v>6.8577242872428099E-2</v>
      </c>
      <c r="D1100" s="14">
        <v>9.7291487800824403E-2</v>
      </c>
      <c r="E1100" s="14">
        <v>3.8515453439787101E-2</v>
      </c>
      <c r="F1100" s="14"/>
      <c r="G1100" s="14">
        <v>0.41036835352693601</v>
      </c>
      <c r="H1100" s="14">
        <v>0.186128316053809</v>
      </c>
      <c r="I1100" s="14">
        <v>0.25889852826453402</v>
      </c>
      <c r="J1100" s="14">
        <v>6.3358668087995498E-3</v>
      </c>
      <c r="K1100" s="14">
        <v>-0.28239962655240203</v>
      </c>
      <c r="L1100" s="14">
        <v>-0.10488929468499</v>
      </c>
      <c r="M1100" s="14"/>
      <c r="N1100" s="14">
        <v>-6.3473356076071005E-2</v>
      </c>
      <c r="O1100" s="14">
        <v>8.9084722736882199E-2</v>
      </c>
      <c r="P1100" s="14">
        <v>0.20576082399057699</v>
      </c>
      <c r="Q1100" s="14">
        <v>8.4675402996032503E-2</v>
      </c>
      <c r="R1100" s="14"/>
      <c r="S1100" s="14">
        <v>0.25548443080796801</v>
      </c>
      <c r="T1100" s="14">
        <v>0.17248429501743201</v>
      </c>
      <c r="U1100" s="14">
        <v>2.6422958200285101E-2</v>
      </c>
      <c r="V1100" s="14">
        <v>0.14461113178735299</v>
      </c>
      <c r="W1100" s="14">
        <v>-0.18252830170814899</v>
      </c>
      <c r="X1100" s="14">
        <v>-6.0928795028492598E-2</v>
      </c>
      <c r="Y1100" s="14">
        <v>9.2428700975168795E-2</v>
      </c>
      <c r="Z1100" s="14">
        <v>2.2147729870732099E-2</v>
      </c>
      <c r="AA1100" s="14">
        <v>0.29418594955730598</v>
      </c>
      <c r="AB1100" s="14">
        <v>-0.22063586994128701</v>
      </c>
      <c r="AC1100" s="14">
        <v>9.3744622945199793E-2</v>
      </c>
      <c r="AD1100" s="14">
        <v>-0.277456750949304</v>
      </c>
      <c r="AE1100" s="14"/>
      <c r="AF1100" s="14">
        <v>0.21720014521154901</v>
      </c>
      <c r="AG1100" s="14">
        <v>6.64623268977938E-2</v>
      </c>
      <c r="AH1100" s="14">
        <v>4.6215525448352002E-2</v>
      </c>
      <c r="AI1100" s="14">
        <v>-8.5482570516732706E-2</v>
      </c>
      <c r="AJ1100" s="14">
        <v>-0.123427440412092</v>
      </c>
      <c r="AK1100" s="14">
        <v>0.20035054659087201</v>
      </c>
      <c r="AL1100" s="14"/>
      <c r="AM1100" s="14">
        <v>3.5194158812282897E-2</v>
      </c>
      <c r="AN1100" s="14">
        <v>4.5694259444681501E-2</v>
      </c>
      <c r="AO1100" s="14">
        <v>9.6818194289992106E-3</v>
      </c>
      <c r="AP1100" s="14">
        <v>-2.2817070773230301E-2</v>
      </c>
      <c r="AQ1100" s="14">
        <v>0.84249436539209799</v>
      </c>
      <c r="AR1100" s="14"/>
      <c r="AS1100" s="14">
        <v>0.241079371853333</v>
      </c>
      <c r="AT1100" s="14">
        <v>-4.29104326127598E-2</v>
      </c>
      <c r="AU1100" s="14"/>
      <c r="AV1100" s="14">
        <v>0.31406021097957898</v>
      </c>
      <c r="AW1100" s="14">
        <v>7.4516212910765101E-2</v>
      </c>
      <c r="AX1100" s="14">
        <v>0.112542954827139</v>
      </c>
      <c r="AY1100" s="14"/>
      <c r="AZ1100" s="14">
        <v>0.497140948914429</v>
      </c>
      <c r="BA1100" s="14">
        <v>0.57378253438424998</v>
      </c>
      <c r="BB1100" s="14">
        <v>-0.13607890886544799</v>
      </c>
      <c r="BC1100" s="14"/>
      <c r="BD1100" s="14">
        <v>0.133871014616224</v>
      </c>
      <c r="BE1100" s="14">
        <v>2.7020491064029199E-2</v>
      </c>
      <c r="BF1100" s="14"/>
      <c r="BG1100" s="14">
        <v>0.39124882165074498</v>
      </c>
      <c r="BH1100" s="14">
        <v>9.0728373617380807E-3</v>
      </c>
      <c r="BI1100" s="14"/>
      <c r="BJ1100" s="14">
        <v>0.23499645412477099</v>
      </c>
      <c r="BK1100" s="14">
        <v>5.81438222299758E-2</v>
      </c>
      <c r="BL1100" s="14"/>
      <c r="BM1100" s="14">
        <v>-1.32634676809538E-2</v>
      </c>
      <c r="BN1100" s="14">
        <v>7.4942983012087599E-2</v>
      </c>
      <c r="BO1100" s="14"/>
      <c r="BP1100" s="14">
        <v>-2.2901711676391899E-2</v>
      </c>
      <c r="BQ1100" s="14">
        <v>7.07883614331931E-2</v>
      </c>
      <c r="BR1100" s="14"/>
      <c r="BS1100" s="14">
        <v>0.42427062372901703</v>
      </c>
      <c r="BT1100" s="14">
        <v>2.5738067586265598E-2</v>
      </c>
      <c r="BU1100" s="14"/>
      <c r="BV1100" s="14">
        <v>0.73955191033984602</v>
      </c>
      <c r="BW1100" s="14">
        <v>0.31164586859446702</v>
      </c>
      <c r="BX1100" s="14"/>
      <c r="BY1100" s="14">
        <v>0.30328082589148803</v>
      </c>
      <c r="BZ1100" s="14">
        <v>4.3457505207255297E-2</v>
      </c>
      <c r="CA1100" s="14"/>
      <c r="CB1100" s="14">
        <v>4.2886991799076504E-3</v>
      </c>
      <c r="CC1100" s="14">
        <v>9.0218513937042805E-2</v>
      </c>
    </row>
    <row r="1101" spans="2:81" x14ac:dyDescent="0.3">
      <c r="C1101" s="14"/>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c r="AD1101" s="14"/>
      <c r="AE1101" s="14"/>
      <c r="AF1101" s="14"/>
      <c r="AG1101" s="14"/>
      <c r="AH1101" s="14"/>
      <c r="AI1101" s="14"/>
      <c r="AJ1101" s="14"/>
      <c r="AK1101" s="14"/>
      <c r="AL1101" s="14"/>
      <c r="AM1101" s="14"/>
      <c r="AN1101" s="14"/>
      <c r="AO1101" s="14"/>
      <c r="AP1101" s="14"/>
      <c r="AQ1101" s="14"/>
      <c r="AR1101" s="14"/>
      <c r="AS1101" s="14"/>
      <c r="AT1101" s="14"/>
      <c r="AU1101" s="14"/>
      <c r="AV1101" s="14"/>
      <c r="AW1101" s="14"/>
      <c r="AX1101" s="14"/>
      <c r="AY1101" s="14"/>
      <c r="AZ1101" s="14"/>
      <c r="BA1101" s="14"/>
      <c r="BB1101" s="14"/>
      <c r="BC1101" s="14"/>
      <c r="BD1101" s="14"/>
      <c r="BE1101" s="14"/>
      <c r="BF1101" s="14"/>
      <c r="BG1101" s="14"/>
      <c r="BH1101" s="14"/>
      <c r="BI1101" s="14"/>
      <c r="BJ1101" s="14"/>
      <c r="BK1101" s="14"/>
      <c r="BL1101" s="14"/>
      <c r="BM1101" s="14"/>
      <c r="BN1101" s="14"/>
      <c r="BO1101" s="14"/>
      <c r="BP1101" s="14"/>
      <c r="BQ1101" s="14"/>
      <c r="BR1101" s="14"/>
      <c r="BS1101" s="14"/>
      <c r="BT1101" s="14"/>
      <c r="BU1101" s="14"/>
      <c r="BV1101" s="14"/>
      <c r="BW1101" s="14"/>
      <c r="BX1101" s="14"/>
      <c r="BY1101" s="14"/>
      <c r="BZ1101" s="14"/>
      <c r="CA1101" s="14"/>
      <c r="CB1101" s="14"/>
      <c r="CC1101" s="14"/>
    </row>
    <row r="1102" spans="2:81" x14ac:dyDescent="0.3">
      <c r="B1102" s="6" t="s">
        <v>475</v>
      </c>
      <c r="C1102" s="14"/>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c r="AD1102" s="14"/>
      <c r="AE1102" s="14"/>
      <c r="AF1102" s="14"/>
      <c r="AG1102" s="14"/>
      <c r="AH1102" s="14"/>
      <c r="AI1102" s="14"/>
      <c r="AJ1102" s="14"/>
      <c r="AK1102" s="14"/>
      <c r="AL1102" s="14"/>
      <c r="AM1102" s="14"/>
      <c r="AN1102" s="14"/>
      <c r="AO1102" s="14"/>
      <c r="AP1102" s="14"/>
      <c r="AQ1102" s="14"/>
      <c r="AR1102" s="14"/>
      <c r="AS1102" s="14"/>
      <c r="AT1102" s="14"/>
      <c r="AU1102" s="14"/>
      <c r="AV1102" s="14"/>
      <c r="AW1102" s="14"/>
      <c r="AX1102" s="14"/>
      <c r="AY1102" s="14"/>
      <c r="AZ1102" s="14"/>
      <c r="BA1102" s="14"/>
      <c r="BB1102" s="14"/>
      <c r="BC1102" s="14"/>
      <c r="BD1102" s="14"/>
      <c r="BE1102" s="14"/>
      <c r="BF1102" s="14"/>
      <c r="BG1102" s="14"/>
      <c r="BH1102" s="14"/>
      <c r="BI1102" s="14"/>
      <c r="BJ1102" s="14"/>
      <c r="BK1102" s="14"/>
      <c r="BL1102" s="14"/>
      <c r="BM1102" s="14"/>
      <c r="BN1102" s="14"/>
      <c r="BO1102" s="14"/>
      <c r="BP1102" s="14"/>
      <c r="BQ1102" s="14"/>
      <c r="BR1102" s="14"/>
      <c r="BS1102" s="14"/>
      <c r="BT1102" s="14"/>
      <c r="BU1102" s="14"/>
      <c r="BV1102" s="14"/>
      <c r="BW1102" s="14"/>
      <c r="BX1102" s="14"/>
      <c r="BY1102" s="14"/>
      <c r="BZ1102" s="14"/>
      <c r="CA1102" s="14"/>
      <c r="CB1102" s="14"/>
      <c r="CC1102" s="14"/>
    </row>
    <row r="1103" spans="2:81" x14ac:dyDescent="0.3">
      <c r="B1103" s="24" t="s">
        <v>198</v>
      </c>
      <c r="C1103" s="14"/>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c r="AD1103" s="14"/>
      <c r="AE1103" s="14"/>
      <c r="AF1103" s="14"/>
      <c r="AG1103" s="14"/>
      <c r="AH1103" s="14"/>
      <c r="AI1103" s="14"/>
      <c r="AJ1103" s="14"/>
      <c r="AK1103" s="14"/>
      <c r="AL1103" s="14"/>
      <c r="AM1103" s="14"/>
      <c r="AN1103" s="14"/>
      <c r="AO1103" s="14"/>
      <c r="AP1103" s="14"/>
      <c r="AQ1103" s="14"/>
      <c r="AR1103" s="14"/>
      <c r="AS1103" s="14"/>
      <c r="AT1103" s="14"/>
      <c r="AU1103" s="14"/>
      <c r="AV1103" s="14"/>
      <c r="AW1103" s="14"/>
      <c r="AX1103" s="14"/>
      <c r="AY1103" s="14"/>
      <c r="AZ1103" s="14"/>
      <c r="BA1103" s="14"/>
      <c r="BB1103" s="14"/>
      <c r="BC1103" s="14"/>
      <c r="BD1103" s="14"/>
      <c r="BE1103" s="14"/>
      <c r="BF1103" s="14"/>
      <c r="BG1103" s="14"/>
      <c r="BH1103" s="14"/>
      <c r="BI1103" s="14"/>
      <c r="BJ1103" s="14"/>
      <c r="BK1103" s="14"/>
      <c r="BL1103" s="14"/>
      <c r="BM1103" s="14"/>
      <c r="BN1103" s="14"/>
      <c r="BO1103" s="14"/>
      <c r="BP1103" s="14"/>
      <c r="BQ1103" s="14"/>
      <c r="BR1103" s="14"/>
      <c r="BS1103" s="14"/>
      <c r="BT1103" s="14"/>
      <c r="BU1103" s="14"/>
      <c r="BV1103" s="14"/>
      <c r="BW1103" s="14"/>
      <c r="BX1103" s="14"/>
      <c r="BY1103" s="14"/>
      <c r="BZ1103" s="14"/>
      <c r="CA1103" s="14"/>
      <c r="CB1103" s="14"/>
      <c r="CC1103" s="14"/>
    </row>
    <row r="1104" spans="2:81" x14ac:dyDescent="0.3">
      <c r="B1104" t="s">
        <v>420</v>
      </c>
      <c r="C1104" s="14">
        <v>0.17487166716084601</v>
      </c>
      <c r="D1104" s="14">
        <v>0.190673847769154</v>
      </c>
      <c r="E1104" s="14">
        <v>0.15832789847711001</v>
      </c>
      <c r="F1104" s="14"/>
      <c r="G1104" s="14">
        <v>0.226958660486792</v>
      </c>
      <c r="H1104" s="14">
        <v>0.130047705671164</v>
      </c>
      <c r="I1104" s="14">
        <v>0.18901415729183901</v>
      </c>
      <c r="J1104" s="14">
        <v>0.18013595245491401</v>
      </c>
      <c r="K1104" s="14">
        <v>8.8941650028649302E-2</v>
      </c>
      <c r="L1104" s="14">
        <v>0.20971074647493701</v>
      </c>
      <c r="M1104" s="14"/>
      <c r="N1104" s="14">
        <v>0.154929823005373</v>
      </c>
      <c r="O1104" s="14">
        <v>0.124109809582766</v>
      </c>
      <c r="P1104" s="14">
        <v>0.24680431302030501</v>
      </c>
      <c r="Q1104" s="14">
        <v>0.188481179924985</v>
      </c>
      <c r="R1104" s="14"/>
      <c r="S1104" s="14">
        <v>0.16252417057766899</v>
      </c>
      <c r="T1104" s="14">
        <v>0.13127737895748801</v>
      </c>
      <c r="U1104" s="14">
        <v>0.253693117430834</v>
      </c>
      <c r="V1104" s="14">
        <v>8.4788126719083895E-2</v>
      </c>
      <c r="W1104" s="14">
        <v>0.13347751801303001</v>
      </c>
      <c r="X1104" s="14">
        <v>0.16668409913992299</v>
      </c>
      <c r="Y1104" s="14">
        <v>0.21503161944072199</v>
      </c>
      <c r="Z1104" s="14">
        <v>0.24485626683321901</v>
      </c>
      <c r="AA1104" s="14">
        <v>0.236932199556773</v>
      </c>
      <c r="AB1104" s="14">
        <v>0.199106189041522</v>
      </c>
      <c r="AC1104" s="14">
        <v>0.20980433313359101</v>
      </c>
      <c r="AD1104" s="14">
        <v>7.6129235096738301E-2</v>
      </c>
      <c r="AE1104" s="14"/>
      <c r="AF1104" s="14">
        <v>0.177903075343119</v>
      </c>
      <c r="AG1104" s="14">
        <v>0.18250505728484501</v>
      </c>
      <c r="AH1104" s="14">
        <v>0.14213277517406001</v>
      </c>
      <c r="AI1104" s="14">
        <v>0.162715360980275</v>
      </c>
      <c r="AJ1104" s="14">
        <v>7.9867760787284595E-2</v>
      </c>
      <c r="AK1104" s="14">
        <v>0.25811904520078399</v>
      </c>
      <c r="AL1104" s="14"/>
      <c r="AM1104" s="14">
        <v>0.18189413854419301</v>
      </c>
      <c r="AN1104" s="14">
        <v>0.17438344305461501</v>
      </c>
      <c r="AO1104" s="14">
        <v>0.130437112529491</v>
      </c>
      <c r="AP1104" s="14">
        <v>0.15886729514417899</v>
      </c>
      <c r="AQ1104" s="14">
        <v>0.29529930354773598</v>
      </c>
      <c r="AR1104" s="14"/>
      <c r="AS1104" s="14">
        <v>0.17915456206198199</v>
      </c>
      <c r="AT1104" s="14">
        <v>0.174807462941348</v>
      </c>
      <c r="AU1104" s="14"/>
      <c r="AV1104" s="14">
        <v>0.15504340310454601</v>
      </c>
      <c r="AW1104" s="14">
        <v>9.13502903679696E-2</v>
      </c>
      <c r="AX1104" s="14">
        <v>0.23212783515428001</v>
      </c>
      <c r="AY1104" s="14"/>
      <c r="AZ1104" s="14">
        <v>0.23996732467321699</v>
      </c>
      <c r="BA1104" s="14">
        <v>0.14972870055690701</v>
      </c>
      <c r="BB1104" s="14">
        <v>1.9119661934876599E-2</v>
      </c>
      <c r="BC1104" s="14"/>
      <c r="BD1104" s="14">
        <v>0.215183843925948</v>
      </c>
      <c r="BE1104" s="14">
        <v>0.14921465455546201</v>
      </c>
      <c r="BF1104" s="14"/>
      <c r="BG1104" s="14">
        <v>0.32285350931465101</v>
      </c>
      <c r="BH1104" s="14">
        <v>0.14758208814964799</v>
      </c>
      <c r="BI1104" s="14"/>
      <c r="BJ1104" s="14">
        <v>0.17720777118098499</v>
      </c>
      <c r="BK1104" s="14">
        <v>0.176148575799078</v>
      </c>
      <c r="BL1104" s="14"/>
      <c r="BM1104" s="14">
        <v>0.120971906559904</v>
      </c>
      <c r="BN1104" s="14">
        <v>0.17548448430633701</v>
      </c>
      <c r="BO1104" s="14"/>
      <c r="BP1104" s="14">
        <v>0.187439893550019</v>
      </c>
      <c r="BQ1104" s="14">
        <v>0.164257872730382</v>
      </c>
      <c r="BR1104" s="14"/>
      <c r="BS1104" s="14">
        <v>0.245718152235226</v>
      </c>
      <c r="BT1104" s="14">
        <v>0.13900483089898</v>
      </c>
      <c r="BU1104" s="14"/>
      <c r="BV1104" s="14">
        <v>0.327435933053977</v>
      </c>
      <c r="BW1104" s="14">
        <v>0.21652693332786599</v>
      </c>
      <c r="BX1104" s="14"/>
      <c r="BY1104" s="14">
        <v>0.15212801385906299</v>
      </c>
      <c r="BZ1104" s="14">
        <v>0.17646248127620401</v>
      </c>
      <c r="CA1104" s="14"/>
      <c r="CB1104" s="14">
        <v>0.16536300958509501</v>
      </c>
      <c r="CC1104" s="14">
        <v>0.18320081420367201</v>
      </c>
    </row>
    <row r="1105" spans="2:81" x14ac:dyDescent="0.3">
      <c r="B1105" t="s">
        <v>86</v>
      </c>
      <c r="C1105" s="14">
        <v>0.29539840362480901</v>
      </c>
      <c r="D1105" s="14">
        <v>0.29809179806571601</v>
      </c>
      <c r="E1105" s="14">
        <v>0.29257860959074999</v>
      </c>
      <c r="F1105" s="14"/>
      <c r="G1105" s="14">
        <v>0.30579886071471601</v>
      </c>
      <c r="H1105" s="14">
        <v>0.44142221037888402</v>
      </c>
      <c r="I1105" s="14">
        <v>0.35745580000575999</v>
      </c>
      <c r="J1105" s="14">
        <v>0.217502828317054</v>
      </c>
      <c r="K1105" s="14">
        <v>0.262257799245321</v>
      </c>
      <c r="L1105" s="14">
        <v>0.23745189100394301</v>
      </c>
      <c r="M1105" s="14"/>
      <c r="N1105" s="14">
        <v>0.29002280146554099</v>
      </c>
      <c r="O1105" s="14">
        <v>0.33160606581083502</v>
      </c>
      <c r="P1105" s="14">
        <v>0.290638475915381</v>
      </c>
      <c r="Q1105" s="14">
        <v>0.26731971308239599</v>
      </c>
      <c r="R1105" s="14"/>
      <c r="S1105" s="14">
        <v>0.25871149235192098</v>
      </c>
      <c r="T1105" s="14">
        <v>0.42492159101031102</v>
      </c>
      <c r="U1105" s="14">
        <v>0.29260618845926001</v>
      </c>
      <c r="V1105" s="14">
        <v>0.45132771617434397</v>
      </c>
      <c r="W1105" s="14">
        <v>0.180764016386598</v>
      </c>
      <c r="X1105" s="14">
        <v>0.29430200862510397</v>
      </c>
      <c r="Y1105" s="14">
        <v>0.227875107749549</v>
      </c>
      <c r="Z1105" s="14">
        <v>0.21433100901430199</v>
      </c>
      <c r="AA1105" s="14">
        <v>0.250918938134922</v>
      </c>
      <c r="AB1105" s="14">
        <v>0.22947616595144299</v>
      </c>
      <c r="AC1105" s="14">
        <v>0.43957664023059001</v>
      </c>
      <c r="AD1105" s="14">
        <v>0.140155693069524</v>
      </c>
      <c r="AE1105" s="14"/>
      <c r="AF1105" s="14">
        <v>0.32067465938628598</v>
      </c>
      <c r="AG1105" s="14">
        <v>0.36515743875677398</v>
      </c>
      <c r="AH1105" s="14">
        <v>0.30403813686797698</v>
      </c>
      <c r="AI1105" s="14">
        <v>0.31676144901120501</v>
      </c>
      <c r="AJ1105" s="14">
        <v>0.21893095746661101</v>
      </c>
      <c r="AK1105" s="14">
        <v>0.20553893202215501</v>
      </c>
      <c r="AL1105" s="14"/>
      <c r="AM1105" s="14">
        <v>0.24625316805762501</v>
      </c>
      <c r="AN1105" s="14">
        <v>0.27159893926596101</v>
      </c>
      <c r="AO1105" s="14">
        <v>0.32333867399087102</v>
      </c>
      <c r="AP1105" s="14">
        <v>0.29596571393974602</v>
      </c>
      <c r="AQ1105" s="14">
        <v>0.32362098507838899</v>
      </c>
      <c r="AR1105" s="14"/>
      <c r="AS1105" s="14">
        <v>0.33659207354537701</v>
      </c>
      <c r="AT1105" s="14">
        <v>0.26753004391528701</v>
      </c>
      <c r="AU1105" s="14"/>
      <c r="AV1105" s="14">
        <v>0.32719570012287502</v>
      </c>
      <c r="AW1105" s="14">
        <v>0.37258247048597698</v>
      </c>
      <c r="AX1105" s="14">
        <v>0.31748124646670001</v>
      </c>
      <c r="AY1105" s="14"/>
      <c r="AZ1105" s="14">
        <v>0.37832601399808002</v>
      </c>
      <c r="BA1105" s="14">
        <v>0.27509608343944397</v>
      </c>
      <c r="BB1105" s="14">
        <v>0.37100586830788002</v>
      </c>
      <c r="BC1105" s="14"/>
      <c r="BD1105" s="14">
        <v>0.26697304732524002</v>
      </c>
      <c r="BE1105" s="14">
        <v>0.313489952715305</v>
      </c>
      <c r="BF1105" s="14"/>
      <c r="BG1105" s="14">
        <v>0.250623210611086</v>
      </c>
      <c r="BH1105" s="14">
        <v>0.30365547185497499</v>
      </c>
      <c r="BI1105" s="14"/>
      <c r="BJ1105" s="14">
        <v>0.14965147087349701</v>
      </c>
      <c r="BK1105" s="14">
        <v>0.30269978231412298</v>
      </c>
      <c r="BL1105" s="14"/>
      <c r="BM1105" s="14">
        <v>0.26971556870211399</v>
      </c>
      <c r="BN1105" s="14">
        <v>0.30126472780410801</v>
      </c>
      <c r="BO1105" s="14"/>
      <c r="BP1105" s="14">
        <v>0.27941355158381598</v>
      </c>
      <c r="BQ1105" s="14">
        <v>0.30221565562622599</v>
      </c>
      <c r="BR1105" s="14"/>
      <c r="BS1105" s="14">
        <v>0.32375296917062002</v>
      </c>
      <c r="BT1105" s="14">
        <v>0.320082600982532</v>
      </c>
      <c r="BU1105" s="14"/>
      <c r="BV1105" s="14">
        <v>0.38123851362641598</v>
      </c>
      <c r="BW1105" s="14">
        <v>0.303217987733228</v>
      </c>
      <c r="BX1105" s="14"/>
      <c r="BY1105" s="14">
        <v>0.30969137955673798</v>
      </c>
      <c r="BZ1105" s="14">
        <v>0.29474267068420801</v>
      </c>
      <c r="CA1105" s="14"/>
      <c r="CB1105" s="14">
        <v>0.31608154427075602</v>
      </c>
      <c r="CC1105" s="14">
        <v>0.279927614452053</v>
      </c>
    </row>
    <row r="1106" spans="2:81" x14ac:dyDescent="0.3">
      <c r="B1106" t="s">
        <v>421</v>
      </c>
      <c r="C1106" s="14">
        <v>0.22596915724011299</v>
      </c>
      <c r="D1106" s="14">
        <v>0.218345884001268</v>
      </c>
      <c r="E1106" s="14">
        <v>0.233950186707026</v>
      </c>
      <c r="F1106" s="14"/>
      <c r="G1106" s="14">
        <v>0.27569190014777201</v>
      </c>
      <c r="H1106" s="14">
        <v>0.22313070882643399</v>
      </c>
      <c r="I1106" s="14">
        <v>0.19317281083551399</v>
      </c>
      <c r="J1106" s="14">
        <v>0.24495454471747399</v>
      </c>
      <c r="K1106" s="14">
        <v>0.263857561073714</v>
      </c>
      <c r="L1106" s="14">
        <v>0.17454372477986099</v>
      </c>
      <c r="M1106" s="14"/>
      <c r="N1106" s="14">
        <v>0.18895632877346599</v>
      </c>
      <c r="O1106" s="14">
        <v>0.244235093643943</v>
      </c>
      <c r="P1106" s="14">
        <v>0.261396317936611</v>
      </c>
      <c r="Q1106" s="14">
        <v>0.224959362106632</v>
      </c>
      <c r="R1106" s="14"/>
      <c r="S1106" s="14">
        <v>0.33368777155178603</v>
      </c>
      <c r="T1106" s="14">
        <v>0.20917078417424201</v>
      </c>
      <c r="U1106" s="14">
        <v>0.15628852666902701</v>
      </c>
      <c r="V1106" s="14">
        <v>0.19103985690188099</v>
      </c>
      <c r="W1106" s="14">
        <v>0.13146526687495799</v>
      </c>
      <c r="X1106" s="14">
        <v>0.27461538123886098</v>
      </c>
      <c r="Y1106" s="14">
        <v>0.23634816177527701</v>
      </c>
      <c r="Z1106" s="14">
        <v>0.18171627428137099</v>
      </c>
      <c r="AA1106" s="14">
        <v>0.29541084614496799</v>
      </c>
      <c r="AB1106" s="14">
        <v>0.12954559234552401</v>
      </c>
      <c r="AC1106" s="14">
        <v>0.17037541570741799</v>
      </c>
      <c r="AD1106" s="14">
        <v>0.360731856118366</v>
      </c>
      <c r="AE1106" s="14"/>
      <c r="AF1106" s="14">
        <v>0.26741630577103498</v>
      </c>
      <c r="AG1106" s="14">
        <v>0.17411334027233399</v>
      </c>
      <c r="AH1106" s="14">
        <v>0.23657394862778</v>
      </c>
      <c r="AI1106" s="14">
        <v>0.17500687294835701</v>
      </c>
      <c r="AJ1106" s="14">
        <v>0.34857758049360699</v>
      </c>
      <c r="AK1106" s="14">
        <v>0.241067869948388</v>
      </c>
      <c r="AL1106" s="14"/>
      <c r="AM1106" s="14">
        <v>0.30206352620643501</v>
      </c>
      <c r="AN1106" s="14">
        <v>0.20496694196270701</v>
      </c>
      <c r="AO1106" s="14">
        <v>0.22438092667079701</v>
      </c>
      <c r="AP1106" s="14">
        <v>0.21563018268523401</v>
      </c>
      <c r="AQ1106" s="14">
        <v>0.38107971137387597</v>
      </c>
      <c r="AR1106" s="14"/>
      <c r="AS1106" s="14">
        <v>0.22782912939453301</v>
      </c>
      <c r="AT1106" s="14">
        <v>0.222272888714967</v>
      </c>
      <c r="AU1106" s="14"/>
      <c r="AV1106" s="14">
        <v>0.25481606756698999</v>
      </c>
      <c r="AW1106" s="14">
        <v>0.20496582353503401</v>
      </c>
      <c r="AX1106" s="14">
        <v>0.170450970624624</v>
      </c>
      <c r="AY1106" s="14"/>
      <c r="AZ1106" s="14">
        <v>0.175107545397928</v>
      </c>
      <c r="BA1106" s="14">
        <v>0.439166263983432</v>
      </c>
      <c r="BB1106" s="14">
        <v>0.17786031187210399</v>
      </c>
      <c r="BC1106" s="14"/>
      <c r="BD1106" s="14">
        <v>0.23342165400032799</v>
      </c>
      <c r="BE1106" s="14">
        <v>0.221225955094702</v>
      </c>
      <c r="BF1106" s="14"/>
      <c r="BG1106" s="14">
        <v>0.233320171613247</v>
      </c>
      <c r="BH1106" s="14">
        <v>0.22461354438499301</v>
      </c>
      <c r="BI1106" s="14"/>
      <c r="BJ1106" s="14">
        <v>0.31152221336186298</v>
      </c>
      <c r="BK1106" s="14">
        <v>0.224449981879834</v>
      </c>
      <c r="BL1106" s="14"/>
      <c r="BM1106" s="14">
        <v>0.30989994732928899</v>
      </c>
      <c r="BN1106" s="14">
        <v>0.219759864546622</v>
      </c>
      <c r="BO1106" s="14"/>
      <c r="BP1106" s="14">
        <v>0.20128085091470199</v>
      </c>
      <c r="BQ1106" s="14">
        <v>0.227853798461889</v>
      </c>
      <c r="BR1106" s="14"/>
      <c r="BS1106" s="14">
        <v>0.25389494026903497</v>
      </c>
      <c r="BT1106" s="14">
        <v>0.19383511533845799</v>
      </c>
      <c r="BU1106" s="14"/>
      <c r="BV1106" s="14">
        <v>0.22213074783585701</v>
      </c>
      <c r="BW1106" s="14">
        <v>0.26524174246364002</v>
      </c>
      <c r="BX1106" s="14"/>
      <c r="BY1106" s="14">
        <v>0.28272696635947397</v>
      </c>
      <c r="BZ1106" s="14">
        <v>0.21992479940655199</v>
      </c>
      <c r="CA1106" s="14"/>
      <c r="CB1106" s="14">
        <v>0.216617377889888</v>
      </c>
      <c r="CC1106" s="14">
        <v>0.22889114133647401</v>
      </c>
    </row>
    <row r="1107" spans="2:81" x14ac:dyDescent="0.3">
      <c r="B1107" t="s">
        <v>88</v>
      </c>
      <c r="C1107" s="14">
        <v>0.173518294581576</v>
      </c>
      <c r="D1107" s="14">
        <v>0.17789834211258501</v>
      </c>
      <c r="E1107" s="14">
        <v>0.168932693709587</v>
      </c>
      <c r="F1107" s="14"/>
      <c r="G1107" s="14">
        <v>0.105377289827481</v>
      </c>
      <c r="H1107" s="14">
        <v>0.104430122389485</v>
      </c>
      <c r="I1107" s="14">
        <v>0.14191665741038201</v>
      </c>
      <c r="J1107" s="14">
        <v>0.20304527218412</v>
      </c>
      <c r="K1107" s="14">
        <v>0.17462641309661001</v>
      </c>
      <c r="L1107" s="14">
        <v>0.26516087211373002</v>
      </c>
      <c r="M1107" s="14"/>
      <c r="N1107" s="14">
        <v>0.22135083679923401</v>
      </c>
      <c r="O1107" s="14">
        <v>0.19318939817107</v>
      </c>
      <c r="P1107" s="14">
        <v>0.12647070656672699</v>
      </c>
      <c r="Q1107" s="14">
        <v>0.13991618972836101</v>
      </c>
      <c r="R1107" s="14"/>
      <c r="S1107" s="14">
        <v>0.149622720545142</v>
      </c>
      <c r="T1107" s="14">
        <v>0.10590407021890599</v>
      </c>
      <c r="U1107" s="14">
        <v>0.114414838316183</v>
      </c>
      <c r="V1107" s="14">
        <v>0.18636425204667401</v>
      </c>
      <c r="W1107" s="14">
        <v>0.44950861345864801</v>
      </c>
      <c r="X1107" s="14">
        <v>0.11103915820723601</v>
      </c>
      <c r="Y1107" s="14">
        <v>0.16663754544878601</v>
      </c>
      <c r="Z1107" s="14">
        <v>0.214429349116221</v>
      </c>
      <c r="AA1107" s="14">
        <v>5.1177427117994202E-2</v>
      </c>
      <c r="AB1107" s="14">
        <v>0.29163564711881401</v>
      </c>
      <c r="AC1107" s="14">
        <v>6.7003454376180702E-2</v>
      </c>
      <c r="AD1107" s="14">
        <v>0.35199355605069499</v>
      </c>
      <c r="AE1107" s="14"/>
      <c r="AF1107" s="14">
        <v>0.14107502451037199</v>
      </c>
      <c r="AG1107" s="14">
        <v>0.191594907701397</v>
      </c>
      <c r="AH1107" s="14">
        <v>0.19781072067549199</v>
      </c>
      <c r="AI1107" s="14">
        <v>0.19644200417636201</v>
      </c>
      <c r="AJ1107" s="14">
        <v>0.16633912463056399</v>
      </c>
      <c r="AK1107" s="14">
        <v>0.10756038177329499</v>
      </c>
      <c r="AL1107" s="14"/>
      <c r="AM1107" s="14">
        <v>0.17293650814036399</v>
      </c>
      <c r="AN1107" s="14">
        <v>0.180320175055281</v>
      </c>
      <c r="AO1107" s="14">
        <v>0.194691515586462</v>
      </c>
      <c r="AP1107" s="14">
        <v>0.175432409052936</v>
      </c>
      <c r="AQ1107" s="14">
        <v>0</v>
      </c>
      <c r="AR1107" s="14"/>
      <c r="AS1107" s="14">
        <v>0.14624304480199701</v>
      </c>
      <c r="AT1107" s="14">
        <v>0.193437149436087</v>
      </c>
      <c r="AU1107" s="14"/>
      <c r="AV1107" s="14">
        <v>0.13959200520694701</v>
      </c>
      <c r="AW1107" s="14">
        <v>0.204390736265254</v>
      </c>
      <c r="AX1107" s="14">
        <v>0.20142270778223401</v>
      </c>
      <c r="AY1107" s="14"/>
      <c r="AZ1107" s="14">
        <v>0.13617691977798499</v>
      </c>
      <c r="BA1107" s="14">
        <v>6.8586433091275795E-2</v>
      </c>
      <c r="BB1107" s="14">
        <v>0.23634468360421601</v>
      </c>
      <c r="BC1107" s="14"/>
      <c r="BD1107" s="14">
        <v>0.16860066507635599</v>
      </c>
      <c r="BE1107" s="14">
        <v>0.17664815985626101</v>
      </c>
      <c r="BF1107" s="14"/>
      <c r="BG1107" s="14">
        <v>0.120577106969859</v>
      </c>
      <c r="BH1107" s="14">
        <v>0.183281267533183</v>
      </c>
      <c r="BI1107" s="14"/>
      <c r="BJ1107" s="14">
        <v>0.18594851121866701</v>
      </c>
      <c r="BK1107" s="14">
        <v>0.173594350976055</v>
      </c>
      <c r="BL1107" s="14"/>
      <c r="BM1107" s="14">
        <v>0.17244736516838599</v>
      </c>
      <c r="BN1107" s="14">
        <v>0.17149294128125001</v>
      </c>
      <c r="BO1107" s="14"/>
      <c r="BP1107" s="14">
        <v>0.20052387244506001</v>
      </c>
      <c r="BQ1107" s="14">
        <v>0.17213543632501699</v>
      </c>
      <c r="BR1107" s="14"/>
      <c r="BS1107" s="14">
        <v>0.133701720006038</v>
      </c>
      <c r="BT1107" s="14">
        <v>0.20714270054894299</v>
      </c>
      <c r="BU1107" s="14"/>
      <c r="BV1107" s="14">
        <v>3.6920327758397403E-2</v>
      </c>
      <c r="BW1107" s="14">
        <v>0.16827396094251201</v>
      </c>
      <c r="BX1107" s="14"/>
      <c r="BY1107" s="14">
        <v>0.195772257915032</v>
      </c>
      <c r="BZ1107" s="14">
        <v>0.17265208104704</v>
      </c>
      <c r="CA1107" s="14"/>
      <c r="CB1107" s="14">
        <v>0.16299066675629501</v>
      </c>
      <c r="CC1107" s="14">
        <v>0.179418442425716</v>
      </c>
    </row>
    <row r="1108" spans="2:81" x14ac:dyDescent="0.3">
      <c r="B1108" t="s">
        <v>422</v>
      </c>
      <c r="C1108" s="14">
        <v>7.9567502263356599E-2</v>
      </c>
      <c r="D1108" s="14">
        <v>7.9253868934763202E-2</v>
      </c>
      <c r="E1108" s="14">
        <v>7.9895854240110295E-2</v>
      </c>
      <c r="F1108" s="14"/>
      <c r="G1108" s="14">
        <v>6.1345091598563099E-2</v>
      </c>
      <c r="H1108" s="14">
        <v>5.9078928663792697E-2</v>
      </c>
      <c r="I1108" s="14">
        <v>8.2402738759117605E-2</v>
      </c>
      <c r="J1108" s="14">
        <v>6.9578950947324303E-2</v>
      </c>
      <c r="K1108" s="14">
        <v>0.16208780062325501</v>
      </c>
      <c r="L1108" s="14">
        <v>5.4654446754332703E-2</v>
      </c>
      <c r="M1108" s="14"/>
      <c r="N1108" s="14">
        <v>8.7579221049136194E-2</v>
      </c>
      <c r="O1108" s="14">
        <v>6.0077366633100697E-2</v>
      </c>
      <c r="P1108" s="14">
        <v>6.5518296090668199E-2</v>
      </c>
      <c r="Q1108" s="14">
        <v>9.9738375924340705E-2</v>
      </c>
      <c r="R1108" s="14"/>
      <c r="S1108" s="14">
        <v>7.1442288059901396E-2</v>
      </c>
      <c r="T1108" s="14">
        <v>7.8250059130461097E-2</v>
      </c>
      <c r="U1108" s="14">
        <v>0.1113688509142</v>
      </c>
      <c r="V1108" s="14">
        <v>2.2088955373268201E-2</v>
      </c>
      <c r="W1108" s="14">
        <v>7.9000698622191501E-2</v>
      </c>
      <c r="X1108" s="14">
        <v>6.7038951648753897E-2</v>
      </c>
      <c r="Y1108" s="14">
        <v>4.8041407344230798E-2</v>
      </c>
      <c r="Z1108" s="14">
        <v>0.14466710075488701</v>
      </c>
      <c r="AA1108" s="14">
        <v>0.109555702164872</v>
      </c>
      <c r="AB1108" s="14">
        <v>8.4394579468768202E-2</v>
      </c>
      <c r="AC1108" s="14">
        <v>0.11324015655222</v>
      </c>
      <c r="AD1108" s="14">
        <v>7.09896596646762E-2</v>
      </c>
      <c r="AE1108" s="14"/>
      <c r="AF1108" s="14">
        <v>5.7637867371126E-2</v>
      </c>
      <c r="AG1108" s="14">
        <v>7.7150707194928794E-2</v>
      </c>
      <c r="AH1108" s="14">
        <v>7.9087653787909398E-2</v>
      </c>
      <c r="AI1108" s="14">
        <v>0.10992520161546999</v>
      </c>
      <c r="AJ1108" s="14">
        <v>0.140234447970353</v>
      </c>
      <c r="AK1108" s="14">
        <v>4.34106194126666E-2</v>
      </c>
      <c r="AL1108" s="14"/>
      <c r="AM1108" s="14">
        <v>5.87837790969356E-2</v>
      </c>
      <c r="AN1108" s="14">
        <v>0.12009598273788299</v>
      </c>
      <c r="AO1108" s="14">
        <v>8.3064910555181906E-2</v>
      </c>
      <c r="AP1108" s="14">
        <v>0.113250243209585</v>
      </c>
      <c r="AQ1108" s="14">
        <v>0</v>
      </c>
      <c r="AR1108" s="14"/>
      <c r="AS1108" s="14">
        <v>9.0480319424036795E-2</v>
      </c>
      <c r="AT1108" s="14">
        <v>7.3856282442367596E-2</v>
      </c>
      <c r="AU1108" s="14"/>
      <c r="AV1108" s="14">
        <v>9.9588232325221501E-2</v>
      </c>
      <c r="AW1108" s="14">
        <v>0.12671067934576499</v>
      </c>
      <c r="AX1108" s="14">
        <v>6.0804027788946703E-2</v>
      </c>
      <c r="AY1108" s="14"/>
      <c r="AZ1108" s="14">
        <v>7.04221961527908E-2</v>
      </c>
      <c r="BA1108" s="14">
        <v>6.7422518928941397E-2</v>
      </c>
      <c r="BB1108" s="14">
        <v>0.15359678388890499</v>
      </c>
      <c r="BC1108" s="14"/>
      <c r="BD1108" s="14">
        <v>7.8044401339750394E-2</v>
      </c>
      <c r="BE1108" s="14">
        <v>8.0536892227682802E-2</v>
      </c>
      <c r="BF1108" s="14"/>
      <c r="BG1108" s="14">
        <v>4.9208071842238299E-2</v>
      </c>
      <c r="BH1108" s="14">
        <v>8.5166135603459106E-2</v>
      </c>
      <c r="BI1108" s="14"/>
      <c r="BJ1108" s="14">
        <v>0.120388063814372</v>
      </c>
      <c r="BK1108" s="14">
        <v>7.5909938732217103E-2</v>
      </c>
      <c r="BL1108" s="14"/>
      <c r="BM1108" s="14">
        <v>8.9111055194760799E-2</v>
      </c>
      <c r="BN1108" s="14">
        <v>7.9447603798383906E-2</v>
      </c>
      <c r="BO1108" s="14"/>
      <c r="BP1108" s="14">
        <v>8.9547589978348399E-2</v>
      </c>
      <c r="BQ1108" s="14">
        <v>7.9476572832576906E-2</v>
      </c>
      <c r="BR1108" s="14"/>
      <c r="BS1108" s="14">
        <v>3.4437584459538297E-2</v>
      </c>
      <c r="BT1108" s="14">
        <v>0.116704032441278</v>
      </c>
      <c r="BU1108" s="14"/>
      <c r="BV1108" s="14">
        <v>0</v>
      </c>
      <c r="BW1108" s="14">
        <v>4.6739375532753397E-2</v>
      </c>
      <c r="BX1108" s="14"/>
      <c r="BY1108" s="14">
        <v>5.9681382309692298E-2</v>
      </c>
      <c r="BZ1108" s="14">
        <v>7.9887322075938599E-2</v>
      </c>
      <c r="CA1108" s="14"/>
      <c r="CB1108" s="14">
        <v>0.10530433033059899</v>
      </c>
      <c r="CC1108" s="14">
        <v>6.8343715646399794E-2</v>
      </c>
    </row>
    <row r="1109" spans="2:81" x14ac:dyDescent="0.3">
      <c r="B1109" t="s">
        <v>106</v>
      </c>
      <c r="C1109" s="14">
        <v>5.0674975129299298E-2</v>
      </c>
      <c r="D1109" s="14">
        <v>3.5736259116513902E-2</v>
      </c>
      <c r="E1109" s="14">
        <v>6.6314757275416802E-2</v>
      </c>
      <c r="F1109" s="14"/>
      <c r="G1109" s="14">
        <v>2.4828197224676E-2</v>
      </c>
      <c r="H1109" s="14">
        <v>4.1890324070240598E-2</v>
      </c>
      <c r="I1109" s="14">
        <v>3.6037835697387298E-2</v>
      </c>
      <c r="J1109" s="14">
        <v>8.4782451379113596E-2</v>
      </c>
      <c r="K1109" s="14">
        <v>4.8228775932450799E-2</v>
      </c>
      <c r="L1109" s="14">
        <v>5.8478318873195698E-2</v>
      </c>
      <c r="M1109" s="14"/>
      <c r="N1109" s="14">
        <v>5.71609889072505E-2</v>
      </c>
      <c r="O1109" s="14">
        <v>4.67822661582862E-2</v>
      </c>
      <c r="P1109" s="14">
        <v>9.1718904703083793E-3</v>
      </c>
      <c r="Q1109" s="14">
        <v>7.9585179233284606E-2</v>
      </c>
      <c r="R1109" s="14"/>
      <c r="S1109" s="14">
        <v>2.4011556913579798E-2</v>
      </c>
      <c r="T1109" s="14">
        <v>5.0476116508591497E-2</v>
      </c>
      <c r="U1109" s="14">
        <v>7.1628478210497004E-2</v>
      </c>
      <c r="V1109" s="14">
        <v>6.4391092784748499E-2</v>
      </c>
      <c r="W1109" s="14">
        <v>2.57838866445733E-2</v>
      </c>
      <c r="X1109" s="14">
        <v>8.6320401140121406E-2</v>
      </c>
      <c r="Y1109" s="14">
        <v>0.106066158241435</v>
      </c>
      <c r="Z1109" s="14">
        <v>0</v>
      </c>
      <c r="AA1109" s="14">
        <v>5.6004886880472102E-2</v>
      </c>
      <c r="AB1109" s="14">
        <v>6.5841826073929494E-2</v>
      </c>
      <c r="AC1109" s="14">
        <v>0</v>
      </c>
      <c r="AD1109" s="14">
        <v>0</v>
      </c>
      <c r="AE1109" s="14"/>
      <c r="AF1109" s="14">
        <v>3.52930676180628E-2</v>
      </c>
      <c r="AG1109" s="14">
        <v>9.4785487897226899E-3</v>
      </c>
      <c r="AH1109" s="14">
        <v>4.0356764866781698E-2</v>
      </c>
      <c r="AI1109" s="14">
        <v>3.91491112683321E-2</v>
      </c>
      <c r="AJ1109" s="14">
        <v>4.6050128651581701E-2</v>
      </c>
      <c r="AK1109" s="14">
        <v>0.14430315164271201</v>
      </c>
      <c r="AL1109" s="14"/>
      <c r="AM1109" s="14">
        <v>3.8068879954447403E-2</v>
      </c>
      <c r="AN1109" s="14">
        <v>4.8634517923553798E-2</v>
      </c>
      <c r="AO1109" s="14">
        <v>4.4086860667197199E-2</v>
      </c>
      <c r="AP1109" s="14">
        <v>4.0854155968320698E-2</v>
      </c>
      <c r="AQ1109" s="14">
        <v>0</v>
      </c>
      <c r="AR1109" s="14"/>
      <c r="AS1109" s="14">
        <v>1.97008707720744E-2</v>
      </c>
      <c r="AT1109" s="14">
        <v>6.8096172549943101E-2</v>
      </c>
      <c r="AU1109" s="14"/>
      <c r="AV1109" s="14">
        <v>2.37645916734203E-2</v>
      </c>
      <c r="AW1109" s="14">
        <v>0</v>
      </c>
      <c r="AX1109" s="14">
        <v>1.7713212183216202E-2</v>
      </c>
      <c r="AY1109" s="14"/>
      <c r="AZ1109" s="14">
        <v>0</v>
      </c>
      <c r="BA1109" s="14">
        <v>0</v>
      </c>
      <c r="BB1109" s="14">
        <v>4.2072690392018303E-2</v>
      </c>
      <c r="BC1109" s="14"/>
      <c r="BD1109" s="14">
        <v>3.77763883323783E-2</v>
      </c>
      <c r="BE1109" s="14">
        <v>5.8884385550587601E-2</v>
      </c>
      <c r="BF1109" s="14"/>
      <c r="BG1109" s="14">
        <v>2.3417929648918499E-2</v>
      </c>
      <c r="BH1109" s="14">
        <v>5.5701492473741898E-2</v>
      </c>
      <c r="BI1109" s="14"/>
      <c r="BJ1109" s="14">
        <v>5.5281969550616303E-2</v>
      </c>
      <c r="BK1109" s="14">
        <v>4.7197370298692899E-2</v>
      </c>
      <c r="BL1109" s="14"/>
      <c r="BM1109" s="14">
        <v>3.7854157045545997E-2</v>
      </c>
      <c r="BN1109" s="14">
        <v>5.2550378263299398E-2</v>
      </c>
      <c r="BO1109" s="14"/>
      <c r="BP1109" s="14">
        <v>4.1794241528054103E-2</v>
      </c>
      <c r="BQ1109" s="14">
        <v>5.4060664023909501E-2</v>
      </c>
      <c r="BR1109" s="14"/>
      <c r="BS1109" s="14">
        <v>8.4946338595430892E-3</v>
      </c>
      <c r="BT1109" s="14">
        <v>2.32307197898085E-2</v>
      </c>
      <c r="BU1109" s="14"/>
      <c r="BV1109" s="14">
        <v>3.2274477725353003E-2</v>
      </c>
      <c r="BW1109" s="14">
        <v>0</v>
      </c>
      <c r="BX1109" s="14"/>
      <c r="BY1109" s="14">
        <v>0</v>
      </c>
      <c r="BZ1109" s="14">
        <v>5.6330645510057599E-2</v>
      </c>
      <c r="CA1109" s="14"/>
      <c r="CB1109" s="14">
        <v>3.36430711673677E-2</v>
      </c>
      <c r="CC1109" s="14">
        <v>6.0218271935684999E-2</v>
      </c>
    </row>
    <row r="1110" spans="2:81" x14ac:dyDescent="0.3">
      <c r="B1110" t="s">
        <v>91</v>
      </c>
      <c r="C1110" s="14">
        <v>0.47027007078565503</v>
      </c>
      <c r="D1110" s="14">
        <v>0.48876564583486998</v>
      </c>
      <c r="E1110" s="14">
        <v>0.45090650806785998</v>
      </c>
      <c r="F1110" s="14"/>
      <c r="G1110" s="14">
        <v>0.53275752120150799</v>
      </c>
      <c r="H1110" s="14">
        <v>0.57146991605004804</v>
      </c>
      <c r="I1110" s="14">
        <v>0.54646995729759895</v>
      </c>
      <c r="J1110" s="14">
        <v>0.39763878077196801</v>
      </c>
      <c r="K1110" s="14">
        <v>0.35119944927397001</v>
      </c>
      <c r="L1110" s="14">
        <v>0.44716263747888002</v>
      </c>
      <c r="M1110" s="14"/>
      <c r="N1110" s="14">
        <v>0.44495262447091299</v>
      </c>
      <c r="O1110" s="14">
        <v>0.45571587539360098</v>
      </c>
      <c r="P1110" s="14">
        <v>0.53744278893568498</v>
      </c>
      <c r="Q1110" s="14">
        <v>0.45580089300738102</v>
      </c>
      <c r="R1110" s="14"/>
      <c r="S1110" s="14">
        <v>0.42123566292959103</v>
      </c>
      <c r="T1110" s="14">
        <v>0.55619896996780005</v>
      </c>
      <c r="U1110" s="14">
        <v>0.54629930589009401</v>
      </c>
      <c r="V1110" s="14">
        <v>0.53611584289342795</v>
      </c>
      <c r="W1110" s="14">
        <v>0.31424153439962899</v>
      </c>
      <c r="X1110" s="14">
        <v>0.46098610776502802</v>
      </c>
      <c r="Y1110" s="14">
        <v>0.44290672719027102</v>
      </c>
      <c r="Z1110" s="14">
        <v>0.459187275847521</v>
      </c>
      <c r="AA1110" s="14">
        <v>0.48785113769169502</v>
      </c>
      <c r="AB1110" s="14">
        <v>0.42858235499296399</v>
      </c>
      <c r="AC1110" s="14">
        <v>0.64938097336418199</v>
      </c>
      <c r="AD1110" s="14">
        <v>0.21628492816626299</v>
      </c>
      <c r="AE1110" s="14"/>
      <c r="AF1110" s="14">
        <v>0.49857773472940398</v>
      </c>
      <c r="AG1110" s="14">
        <v>0.54766249604161799</v>
      </c>
      <c r="AH1110" s="14">
        <v>0.44617091204203702</v>
      </c>
      <c r="AI1110" s="14">
        <v>0.47947680999148001</v>
      </c>
      <c r="AJ1110" s="14">
        <v>0.29879871825389498</v>
      </c>
      <c r="AK1110" s="14">
        <v>0.463657977222938</v>
      </c>
      <c r="AL1110" s="14"/>
      <c r="AM1110" s="14">
        <v>0.42814730660181799</v>
      </c>
      <c r="AN1110" s="14">
        <v>0.44598238232057502</v>
      </c>
      <c r="AO1110" s="14">
        <v>0.45377578652036199</v>
      </c>
      <c r="AP1110" s="14">
        <v>0.45483300908392499</v>
      </c>
      <c r="AQ1110" s="14">
        <v>0.61892028862612403</v>
      </c>
      <c r="AR1110" s="14"/>
      <c r="AS1110" s="14">
        <v>0.51574663560735901</v>
      </c>
      <c r="AT1110" s="14">
        <v>0.44233750685663498</v>
      </c>
      <c r="AU1110" s="14"/>
      <c r="AV1110" s="14">
        <v>0.48223910322742097</v>
      </c>
      <c r="AW1110" s="14">
        <v>0.46393276085394702</v>
      </c>
      <c r="AX1110" s="14">
        <v>0.54960908162097999</v>
      </c>
      <c r="AY1110" s="14"/>
      <c r="AZ1110" s="14">
        <v>0.61829333867129699</v>
      </c>
      <c r="BA1110" s="14">
        <v>0.42482478399634999</v>
      </c>
      <c r="BB1110" s="14">
        <v>0.39012553024275698</v>
      </c>
      <c r="BC1110" s="14"/>
      <c r="BD1110" s="14">
        <v>0.48215689125118699</v>
      </c>
      <c r="BE1110" s="14">
        <v>0.46270460727076701</v>
      </c>
      <c r="BF1110" s="14"/>
      <c r="BG1110" s="14">
        <v>0.57347671992573701</v>
      </c>
      <c r="BH1110" s="14">
        <v>0.45123756000462301</v>
      </c>
      <c r="BI1110" s="14"/>
      <c r="BJ1110" s="14">
        <v>0.32685924205448202</v>
      </c>
      <c r="BK1110" s="14">
        <v>0.47884835811320098</v>
      </c>
      <c r="BL1110" s="14"/>
      <c r="BM1110" s="14">
        <v>0.39068747526201802</v>
      </c>
      <c r="BN1110" s="14">
        <v>0.47674921211044502</v>
      </c>
      <c r="BO1110" s="14"/>
      <c r="BP1110" s="14">
        <v>0.46685344513383498</v>
      </c>
      <c r="BQ1110" s="14">
        <v>0.46647352835660799</v>
      </c>
      <c r="BR1110" s="14"/>
      <c r="BS1110" s="14">
        <v>0.56947112140584499</v>
      </c>
      <c r="BT1110" s="14">
        <v>0.45908743188151202</v>
      </c>
      <c r="BU1110" s="14"/>
      <c r="BV1110" s="14">
        <v>0.70867444668039303</v>
      </c>
      <c r="BW1110" s="14">
        <v>0.51974492106109405</v>
      </c>
      <c r="BX1110" s="14"/>
      <c r="BY1110" s="14">
        <v>0.46181939341580103</v>
      </c>
      <c r="BZ1110" s="14">
        <v>0.47120515196041202</v>
      </c>
      <c r="CA1110" s="14"/>
      <c r="CB1110" s="14">
        <v>0.48144455385585</v>
      </c>
      <c r="CC1110" s="14">
        <v>0.46312842865572501</v>
      </c>
    </row>
    <row r="1111" spans="2:81" x14ac:dyDescent="0.3">
      <c r="B1111" t="s">
        <v>92</v>
      </c>
      <c r="C1111" s="14">
        <v>0.25308579684493299</v>
      </c>
      <c r="D1111" s="14">
        <v>0.25715221104734798</v>
      </c>
      <c r="E1111" s="14">
        <v>0.248828547949698</v>
      </c>
      <c r="F1111" s="14"/>
      <c r="G1111" s="14">
        <v>0.16672238142604501</v>
      </c>
      <c r="H1111" s="14">
        <v>0.16350905105327701</v>
      </c>
      <c r="I1111" s="14">
        <v>0.224319396169499</v>
      </c>
      <c r="J1111" s="14">
        <v>0.27262422313144502</v>
      </c>
      <c r="K1111" s="14">
        <v>0.33671421371986499</v>
      </c>
      <c r="L1111" s="14">
        <v>0.31981531886806303</v>
      </c>
      <c r="M1111" s="14"/>
      <c r="N1111" s="14">
        <v>0.30893005784837102</v>
      </c>
      <c r="O1111" s="14">
        <v>0.25326676480416999</v>
      </c>
      <c r="P1111" s="14">
        <v>0.19198900265739499</v>
      </c>
      <c r="Q1111" s="14">
        <v>0.23965456565270199</v>
      </c>
      <c r="R1111" s="14"/>
      <c r="S1111" s="14">
        <v>0.221065008605043</v>
      </c>
      <c r="T1111" s="14">
        <v>0.18415412934936701</v>
      </c>
      <c r="U1111" s="14">
        <v>0.225783689230383</v>
      </c>
      <c r="V1111" s="14">
        <v>0.208453207419942</v>
      </c>
      <c r="W1111" s="14">
        <v>0.52850931208083995</v>
      </c>
      <c r="X1111" s="14">
        <v>0.17807810985599001</v>
      </c>
      <c r="Y1111" s="14">
        <v>0.21467895279301699</v>
      </c>
      <c r="Z1111" s="14">
        <v>0.359096449871108</v>
      </c>
      <c r="AA1111" s="14">
        <v>0.16073312928286601</v>
      </c>
      <c r="AB1111" s="14">
        <v>0.37603022658758201</v>
      </c>
      <c r="AC1111" s="14">
        <v>0.18024361092840099</v>
      </c>
      <c r="AD1111" s="14">
        <v>0.42298321571537101</v>
      </c>
      <c r="AE1111" s="14"/>
      <c r="AF1111" s="14">
        <v>0.19871289188149799</v>
      </c>
      <c r="AG1111" s="14">
        <v>0.26874561489632498</v>
      </c>
      <c r="AH1111" s="14">
        <v>0.27689837446340099</v>
      </c>
      <c r="AI1111" s="14">
        <v>0.30636720579183202</v>
      </c>
      <c r="AJ1111" s="14">
        <v>0.306573572600916</v>
      </c>
      <c r="AK1111" s="14">
        <v>0.15097100118596099</v>
      </c>
      <c r="AL1111" s="14"/>
      <c r="AM1111" s="14">
        <v>0.23172028723730001</v>
      </c>
      <c r="AN1111" s="14">
        <v>0.300416157793164</v>
      </c>
      <c r="AO1111" s="14">
        <v>0.27775642614164398</v>
      </c>
      <c r="AP1111" s="14">
        <v>0.28868265226252099</v>
      </c>
      <c r="AQ1111" s="14">
        <v>0</v>
      </c>
      <c r="AR1111" s="14"/>
      <c r="AS1111" s="14">
        <v>0.23672336422603399</v>
      </c>
      <c r="AT1111" s="14">
        <v>0.267293431878455</v>
      </c>
      <c r="AU1111" s="14"/>
      <c r="AV1111" s="14">
        <v>0.23918023753216799</v>
      </c>
      <c r="AW1111" s="14">
        <v>0.33110141561101902</v>
      </c>
      <c r="AX1111" s="14">
        <v>0.26222673557117998</v>
      </c>
      <c r="AY1111" s="14"/>
      <c r="AZ1111" s="14">
        <v>0.20659911593077501</v>
      </c>
      <c r="BA1111" s="14">
        <v>0.13600895202021701</v>
      </c>
      <c r="BB1111" s="14">
        <v>0.38994146749312097</v>
      </c>
      <c r="BC1111" s="14"/>
      <c r="BD1111" s="14">
        <v>0.24664506641610701</v>
      </c>
      <c r="BE1111" s="14">
        <v>0.25718505208394299</v>
      </c>
      <c r="BF1111" s="14"/>
      <c r="BG1111" s="14">
        <v>0.16978517881209701</v>
      </c>
      <c r="BH1111" s="14">
        <v>0.268447403136643</v>
      </c>
      <c r="BI1111" s="14"/>
      <c r="BJ1111" s="14">
        <v>0.30633657503303902</v>
      </c>
      <c r="BK1111" s="14">
        <v>0.24950428970827199</v>
      </c>
      <c r="BL1111" s="14"/>
      <c r="BM1111" s="14">
        <v>0.26155842036314703</v>
      </c>
      <c r="BN1111" s="14">
        <v>0.25094054507963398</v>
      </c>
      <c r="BO1111" s="14"/>
      <c r="BP1111" s="14">
        <v>0.29007146242340898</v>
      </c>
      <c r="BQ1111" s="14">
        <v>0.25161200915759402</v>
      </c>
      <c r="BR1111" s="14"/>
      <c r="BS1111" s="14">
        <v>0.16813930446557601</v>
      </c>
      <c r="BT1111" s="14">
        <v>0.32384673299022199</v>
      </c>
      <c r="BU1111" s="14"/>
      <c r="BV1111" s="14">
        <v>3.6920327758397403E-2</v>
      </c>
      <c r="BW1111" s="14">
        <v>0.21501333647526599</v>
      </c>
      <c r="BX1111" s="14"/>
      <c r="BY1111" s="14">
        <v>0.255453640224724</v>
      </c>
      <c r="BZ1111" s="14">
        <v>0.25253940312297901</v>
      </c>
      <c r="CA1111" s="14"/>
      <c r="CB1111" s="14">
        <v>0.26829499708689403</v>
      </c>
      <c r="CC1111" s="14">
        <v>0.24776215807211599</v>
      </c>
    </row>
    <row r="1112" spans="2:81" x14ac:dyDescent="0.3">
      <c r="B1112" t="s">
        <v>93</v>
      </c>
      <c r="C1112" s="14">
        <v>0.21718427394072201</v>
      </c>
      <c r="D1112" s="14">
        <v>0.231613434787522</v>
      </c>
      <c r="E1112" s="14">
        <v>0.20207796011816201</v>
      </c>
      <c r="F1112" s="14"/>
      <c r="G1112" s="14">
        <v>0.36603513977546298</v>
      </c>
      <c r="H1112" s="14">
        <v>0.40796086499676998</v>
      </c>
      <c r="I1112" s="14">
        <v>0.32215056112809998</v>
      </c>
      <c r="J1112" s="14">
        <v>0.12501455764052299</v>
      </c>
      <c r="K1112" s="14">
        <v>1.4485235554105601E-2</v>
      </c>
      <c r="L1112" s="14">
        <v>0.12734731861081799</v>
      </c>
      <c r="M1112" s="14"/>
      <c r="N1112" s="14">
        <v>0.136022566622543</v>
      </c>
      <c r="O1112" s="14">
        <v>0.20244911058942999</v>
      </c>
      <c r="P1112" s="14">
        <v>0.34545378627829099</v>
      </c>
      <c r="Q1112" s="14">
        <v>0.21614632735467901</v>
      </c>
      <c r="R1112" s="14"/>
      <c r="S1112" s="14">
        <v>0.200170654324548</v>
      </c>
      <c r="T1112" s="14">
        <v>0.37204484061843301</v>
      </c>
      <c r="U1112" s="14">
        <v>0.32051561665971101</v>
      </c>
      <c r="V1112" s="14">
        <v>0.32766263547348601</v>
      </c>
      <c r="W1112" s="14">
        <v>-0.214267777681211</v>
      </c>
      <c r="X1112" s="14">
        <v>0.28290799790903698</v>
      </c>
      <c r="Y1112" s="14">
        <v>0.228227774397254</v>
      </c>
      <c r="Z1112" s="14">
        <v>0.100090825976413</v>
      </c>
      <c r="AA1112" s="14">
        <v>0.32711800840882899</v>
      </c>
      <c r="AB1112" s="14">
        <v>5.2552128405382099E-2</v>
      </c>
      <c r="AC1112" s="14">
        <v>0.46913736243578102</v>
      </c>
      <c r="AD1112" s="14">
        <v>-0.20669828754910799</v>
      </c>
      <c r="AE1112" s="14"/>
      <c r="AF1112" s="14">
        <v>0.29986484284790599</v>
      </c>
      <c r="AG1112" s="14">
        <v>0.27891688114529301</v>
      </c>
      <c r="AH1112" s="14">
        <v>0.169272537578636</v>
      </c>
      <c r="AI1112" s="14">
        <v>0.17310960419964799</v>
      </c>
      <c r="AJ1112" s="14">
        <v>-7.7748543470209097E-3</v>
      </c>
      <c r="AK1112" s="14">
        <v>0.31268697603697698</v>
      </c>
      <c r="AL1112" s="14"/>
      <c r="AM1112" s="14">
        <v>0.19642701936451801</v>
      </c>
      <c r="AN1112" s="14">
        <v>0.145566224527411</v>
      </c>
      <c r="AO1112" s="14">
        <v>0.17601936037871799</v>
      </c>
      <c r="AP1112" s="14">
        <v>0.166150356821404</v>
      </c>
      <c r="AQ1112" s="14">
        <v>0.61892028862612403</v>
      </c>
      <c r="AR1112" s="14"/>
      <c r="AS1112" s="14">
        <v>0.27902327138132499</v>
      </c>
      <c r="AT1112" s="14">
        <v>0.17504407497818</v>
      </c>
      <c r="AU1112" s="14"/>
      <c r="AV1112" s="14">
        <v>0.24305886569525301</v>
      </c>
      <c r="AW1112" s="14">
        <v>0.132831345242927</v>
      </c>
      <c r="AX1112" s="14">
        <v>0.28738234604980001</v>
      </c>
      <c r="AY1112" s="14"/>
      <c r="AZ1112" s="14">
        <v>0.41169422274052198</v>
      </c>
      <c r="BA1112" s="14">
        <v>0.28881583197613298</v>
      </c>
      <c r="BB1112" s="14">
        <v>1.8406274963611601E-4</v>
      </c>
      <c r="BC1112" s="14"/>
      <c r="BD1112" s="14">
        <v>0.23551182483508001</v>
      </c>
      <c r="BE1112" s="14">
        <v>0.20551955518682299</v>
      </c>
      <c r="BF1112" s="14"/>
      <c r="BG1112" s="14">
        <v>0.40369154111363997</v>
      </c>
      <c r="BH1112" s="14">
        <v>0.18279015686798</v>
      </c>
      <c r="BI1112" s="14"/>
      <c r="BJ1112" s="14">
        <v>2.0522667021443501E-2</v>
      </c>
      <c r="BK1112" s="14">
        <v>0.22934406840492899</v>
      </c>
      <c r="BL1112" s="14"/>
      <c r="BM1112" s="14">
        <v>0.129129054898872</v>
      </c>
      <c r="BN1112" s="14">
        <v>0.22580866703081101</v>
      </c>
      <c r="BO1112" s="14"/>
      <c r="BP1112" s="14">
        <v>0.176781982710427</v>
      </c>
      <c r="BQ1112" s="14">
        <v>0.214861519199014</v>
      </c>
      <c r="BR1112" s="14"/>
      <c r="BS1112" s="14">
        <v>0.40133181694026898</v>
      </c>
      <c r="BT1112" s="14">
        <v>0.13524069889129001</v>
      </c>
      <c r="BU1112" s="14"/>
      <c r="BV1112" s="14">
        <v>0.67175411892199599</v>
      </c>
      <c r="BW1112" s="14">
        <v>0.304731584585828</v>
      </c>
      <c r="BX1112" s="14"/>
      <c r="BY1112" s="14">
        <v>0.206365753191077</v>
      </c>
      <c r="BZ1112" s="14">
        <v>0.218665748837433</v>
      </c>
      <c r="CA1112" s="14"/>
      <c r="CB1112" s="14">
        <v>0.213149556768956</v>
      </c>
      <c r="CC1112" s="14">
        <v>0.21536627058360999</v>
      </c>
    </row>
    <row r="1113" spans="2:81" x14ac:dyDescent="0.3">
      <c r="C1113" s="14"/>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c r="AD1113" s="14"/>
      <c r="AE1113" s="14"/>
      <c r="AF1113" s="14"/>
      <c r="AG1113" s="14"/>
      <c r="AH1113" s="14"/>
      <c r="AI1113" s="14"/>
      <c r="AJ1113" s="14"/>
      <c r="AK1113" s="14"/>
      <c r="AL1113" s="14"/>
      <c r="AM1113" s="14"/>
      <c r="AN1113" s="14"/>
      <c r="AO1113" s="14"/>
      <c r="AP1113" s="14"/>
      <c r="AQ1113" s="14"/>
      <c r="AR1113" s="14"/>
      <c r="AS1113" s="14"/>
      <c r="AT1113" s="14"/>
      <c r="AU1113" s="14"/>
      <c r="AV1113" s="14"/>
      <c r="AW1113" s="14"/>
      <c r="AX1113" s="14"/>
      <c r="AY1113" s="14"/>
      <c r="AZ1113" s="14"/>
      <c r="BA1113" s="14"/>
      <c r="BB1113" s="14"/>
      <c r="BC1113" s="14"/>
      <c r="BD1113" s="14"/>
      <c r="BE1113" s="14"/>
      <c r="BF1113" s="14"/>
      <c r="BG1113" s="14"/>
      <c r="BH1113" s="14"/>
      <c r="BI1113" s="14"/>
      <c r="BJ1113" s="14"/>
      <c r="BK1113" s="14"/>
      <c r="BL1113" s="14"/>
      <c r="BM1113" s="14"/>
      <c r="BN1113" s="14"/>
      <c r="BO1113" s="14"/>
      <c r="BP1113" s="14"/>
      <c r="BQ1113" s="14"/>
      <c r="BR1113" s="14"/>
      <c r="BS1113" s="14"/>
      <c r="BT1113" s="14"/>
      <c r="BU1113" s="14"/>
      <c r="BV1113" s="14"/>
      <c r="BW1113" s="14"/>
      <c r="BX1113" s="14"/>
      <c r="BY1113" s="14"/>
      <c r="BZ1113" s="14"/>
      <c r="CA1113" s="14"/>
      <c r="CB1113" s="14"/>
      <c r="CC1113" s="14"/>
    </row>
    <row r="1114" spans="2:81" x14ac:dyDescent="0.3">
      <c r="B1114" s="6" t="s">
        <v>477</v>
      </c>
      <c r="C1114" s="14"/>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c r="AD1114" s="14"/>
      <c r="AE1114" s="14"/>
      <c r="AF1114" s="14"/>
      <c r="AG1114" s="14"/>
      <c r="AH1114" s="14"/>
      <c r="AI1114" s="14"/>
      <c r="AJ1114" s="14"/>
      <c r="AK1114" s="14"/>
      <c r="AL1114" s="14"/>
      <c r="AM1114" s="14"/>
      <c r="AN1114" s="14"/>
      <c r="AO1114" s="14"/>
      <c r="AP1114" s="14"/>
      <c r="AQ1114" s="14"/>
      <c r="AR1114" s="14"/>
      <c r="AS1114" s="14"/>
      <c r="AT1114" s="14"/>
      <c r="AU1114" s="14"/>
      <c r="AV1114" s="14"/>
      <c r="AW1114" s="14"/>
      <c r="AX1114" s="14"/>
      <c r="AY1114" s="14"/>
      <c r="AZ1114" s="14"/>
      <c r="BA1114" s="14"/>
      <c r="BB1114" s="14"/>
      <c r="BC1114" s="14"/>
      <c r="BD1114" s="14"/>
      <c r="BE1114" s="14"/>
      <c r="BF1114" s="14"/>
      <c r="BG1114" s="14"/>
      <c r="BH1114" s="14"/>
      <c r="BI1114" s="14"/>
      <c r="BJ1114" s="14"/>
      <c r="BK1114" s="14"/>
      <c r="BL1114" s="14"/>
      <c r="BM1114" s="14"/>
      <c r="BN1114" s="14"/>
      <c r="BO1114" s="14"/>
      <c r="BP1114" s="14"/>
      <c r="BQ1114" s="14"/>
      <c r="BR1114" s="14"/>
      <c r="BS1114" s="14"/>
      <c r="BT1114" s="14"/>
      <c r="BU1114" s="14"/>
      <c r="BV1114" s="14"/>
      <c r="BW1114" s="14"/>
      <c r="BX1114" s="14"/>
      <c r="BY1114" s="14"/>
      <c r="BZ1114" s="14"/>
      <c r="CA1114" s="14"/>
      <c r="CB1114" s="14"/>
      <c r="CC1114" s="14"/>
    </row>
    <row r="1115" spans="2:81" x14ac:dyDescent="0.3">
      <c r="B1115" s="24" t="s">
        <v>198</v>
      </c>
      <c r="C1115" s="14"/>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c r="AD1115" s="14"/>
      <c r="AE1115" s="14"/>
      <c r="AF1115" s="14"/>
      <c r="AG1115" s="14"/>
      <c r="AH1115" s="14"/>
      <c r="AI1115" s="14"/>
      <c r="AJ1115" s="14"/>
      <c r="AK1115" s="14"/>
      <c r="AL1115" s="14"/>
      <c r="AM1115" s="14"/>
      <c r="AN1115" s="14"/>
      <c r="AO1115" s="14"/>
      <c r="AP1115" s="14"/>
      <c r="AQ1115" s="14"/>
      <c r="AR1115" s="14"/>
      <c r="AS1115" s="14"/>
      <c r="AT1115" s="14"/>
      <c r="AU1115" s="14"/>
      <c r="AV1115" s="14"/>
      <c r="AW1115" s="14"/>
      <c r="AX1115" s="14"/>
      <c r="AY1115" s="14"/>
      <c r="AZ1115" s="14"/>
      <c r="BA1115" s="14"/>
      <c r="BB1115" s="14"/>
      <c r="BC1115" s="14"/>
      <c r="BD1115" s="14"/>
      <c r="BE1115" s="14"/>
      <c r="BF1115" s="14"/>
      <c r="BG1115" s="14"/>
      <c r="BH1115" s="14"/>
      <c r="BI1115" s="14"/>
      <c r="BJ1115" s="14"/>
      <c r="BK1115" s="14"/>
      <c r="BL1115" s="14"/>
      <c r="BM1115" s="14"/>
      <c r="BN1115" s="14"/>
      <c r="BO1115" s="14"/>
      <c r="BP1115" s="14"/>
      <c r="BQ1115" s="14"/>
      <c r="BR1115" s="14"/>
      <c r="BS1115" s="14"/>
      <c r="BT1115" s="14"/>
      <c r="BU1115" s="14"/>
      <c r="BV1115" s="14"/>
      <c r="BW1115" s="14"/>
      <c r="BX1115" s="14"/>
      <c r="BY1115" s="14"/>
      <c r="BZ1115" s="14"/>
      <c r="CA1115" s="14"/>
      <c r="CB1115" s="14"/>
      <c r="CC1115" s="14"/>
    </row>
    <row r="1116" spans="2:81" x14ac:dyDescent="0.3">
      <c r="B1116" t="s">
        <v>420</v>
      </c>
      <c r="C1116" s="14">
        <v>0.201533468597409</v>
      </c>
      <c r="D1116" s="14">
        <v>0.19629796348562001</v>
      </c>
      <c r="E1116" s="14">
        <v>0.207059657984007</v>
      </c>
      <c r="F1116" s="14"/>
      <c r="G1116" s="14">
        <v>0.34336171247817399</v>
      </c>
      <c r="H1116" s="14">
        <v>0.21859280735855599</v>
      </c>
      <c r="I1116" s="14">
        <v>0.19244158409361201</v>
      </c>
      <c r="J1116" s="14">
        <v>0.17315629451756001</v>
      </c>
      <c r="K1116" s="14">
        <v>0.12774404736568601</v>
      </c>
      <c r="L1116" s="14">
        <v>0.174917807514959</v>
      </c>
      <c r="M1116" s="14"/>
      <c r="N1116" s="14">
        <v>0.17733891607689201</v>
      </c>
      <c r="O1116" s="14">
        <v>0.16009858827272999</v>
      </c>
      <c r="P1116" s="14">
        <v>0.23656617253469001</v>
      </c>
      <c r="Q1116" s="14">
        <v>0.23658565511000201</v>
      </c>
      <c r="R1116" s="14"/>
      <c r="S1116" s="14">
        <v>0.12765315650231501</v>
      </c>
      <c r="T1116" s="14">
        <v>0.17209536776686099</v>
      </c>
      <c r="U1116" s="14">
        <v>0.29305511564031</v>
      </c>
      <c r="V1116" s="14">
        <v>0.203272169603956</v>
      </c>
      <c r="W1116" s="14">
        <v>0.236603181384586</v>
      </c>
      <c r="X1116" s="14">
        <v>0.23842020176831499</v>
      </c>
      <c r="Y1116" s="14">
        <v>0.203257887410321</v>
      </c>
      <c r="Z1116" s="14">
        <v>4.5392515174083603E-2</v>
      </c>
      <c r="AA1116" s="14">
        <v>0.20506448095446</v>
      </c>
      <c r="AB1116" s="14">
        <v>0.241231412774014</v>
      </c>
      <c r="AC1116" s="14">
        <v>0.22600717878888801</v>
      </c>
      <c r="AD1116" s="14">
        <v>0.27648226957153399</v>
      </c>
      <c r="AE1116" s="14"/>
      <c r="AF1116" s="14">
        <v>0.22887546589409</v>
      </c>
      <c r="AG1116" s="14">
        <v>0.19378889828710399</v>
      </c>
      <c r="AH1116" s="14">
        <v>0.102505632732957</v>
      </c>
      <c r="AI1116" s="14">
        <v>0.142573588996594</v>
      </c>
      <c r="AJ1116" s="14">
        <v>0.47004075187292998</v>
      </c>
      <c r="AK1116" s="14">
        <v>0.134683700689681</v>
      </c>
      <c r="AL1116" s="14"/>
      <c r="AM1116" s="14">
        <v>0.16410862127798601</v>
      </c>
      <c r="AN1116" s="14">
        <v>0.22427843015282301</v>
      </c>
      <c r="AO1116" s="14">
        <v>0.176602294096628</v>
      </c>
      <c r="AP1116" s="14">
        <v>0.178490223178871</v>
      </c>
      <c r="AQ1116" s="14">
        <v>0.34053025122795599</v>
      </c>
      <c r="AR1116" s="14"/>
      <c r="AS1116" s="14">
        <v>0.235539955992837</v>
      </c>
      <c r="AT1116" s="14">
        <v>0.18176207591388799</v>
      </c>
      <c r="AU1116" s="14"/>
      <c r="AV1116" s="14">
        <v>0.25260926443345599</v>
      </c>
      <c r="AW1116" s="14">
        <v>0.158325308951517</v>
      </c>
      <c r="AX1116" s="14">
        <v>0.230957345052899</v>
      </c>
      <c r="AY1116" s="14"/>
      <c r="AZ1116" s="14">
        <v>0.33425154183137701</v>
      </c>
      <c r="BA1116" s="14">
        <v>0.22997615785747799</v>
      </c>
      <c r="BB1116" s="14">
        <v>0.19281808564738101</v>
      </c>
      <c r="BC1116" s="14"/>
      <c r="BD1116" s="14">
        <v>0.219893794063861</v>
      </c>
      <c r="BE1116" s="14">
        <v>0.19008611043291199</v>
      </c>
      <c r="BF1116" s="14"/>
      <c r="BG1116" s="14">
        <v>0.21062231954375699</v>
      </c>
      <c r="BH1116" s="14">
        <v>0.20158701481293001</v>
      </c>
      <c r="BI1116" s="14"/>
      <c r="BJ1116" s="14">
        <v>0.21692698193489601</v>
      </c>
      <c r="BK1116" s="14">
        <v>0.19821820906974699</v>
      </c>
      <c r="BL1116" s="14"/>
      <c r="BM1116" s="14">
        <v>0.20676849196456901</v>
      </c>
      <c r="BN1116" s="14">
        <v>0.19932198089703501</v>
      </c>
      <c r="BO1116" s="14"/>
      <c r="BP1116" s="14">
        <v>0.24195164292642701</v>
      </c>
      <c r="BQ1116" s="14">
        <v>0.19005336212980201</v>
      </c>
      <c r="BR1116" s="14"/>
      <c r="BS1116" s="14">
        <v>0.25999286455845999</v>
      </c>
      <c r="BT1116" s="14">
        <v>0.20209292147280999</v>
      </c>
      <c r="BU1116" s="14"/>
      <c r="BV1116" s="14">
        <v>0.185425141012969</v>
      </c>
      <c r="BW1116" s="14">
        <v>0.28581326774427002</v>
      </c>
      <c r="BX1116" s="14"/>
      <c r="BY1116" s="14">
        <v>0.37486298292627601</v>
      </c>
      <c r="BZ1116" s="14">
        <v>0.18418718138457599</v>
      </c>
      <c r="CA1116" s="14"/>
      <c r="CB1116" s="14">
        <v>0.21871021798698001</v>
      </c>
      <c r="CC1116" s="14">
        <v>0.19643592843190999</v>
      </c>
    </row>
    <row r="1117" spans="2:81" x14ac:dyDescent="0.3">
      <c r="B1117" t="s">
        <v>86</v>
      </c>
      <c r="C1117" s="14">
        <v>0.35040141221336202</v>
      </c>
      <c r="D1117" s="14">
        <v>0.36623408041097899</v>
      </c>
      <c r="E1117" s="14">
        <v>0.33353823519201797</v>
      </c>
      <c r="F1117" s="14"/>
      <c r="G1117" s="14">
        <v>0.346453957347652</v>
      </c>
      <c r="H1117" s="14">
        <v>0.41509541960068003</v>
      </c>
      <c r="I1117" s="14">
        <v>0.365051604628857</v>
      </c>
      <c r="J1117" s="14">
        <v>0.42740231777586601</v>
      </c>
      <c r="K1117" s="14">
        <v>0.31916195921681101</v>
      </c>
      <c r="L1117" s="14">
        <v>0.23823091364234</v>
      </c>
      <c r="M1117" s="14"/>
      <c r="N1117" s="14">
        <v>0.38470530673222397</v>
      </c>
      <c r="O1117" s="14">
        <v>0.37285768249288398</v>
      </c>
      <c r="P1117" s="14">
        <v>0.345532090997064</v>
      </c>
      <c r="Q1117" s="14">
        <v>0.29434340835992301</v>
      </c>
      <c r="R1117" s="14"/>
      <c r="S1117" s="14">
        <v>0.39338616564782403</v>
      </c>
      <c r="T1117" s="14">
        <v>0.321243386430075</v>
      </c>
      <c r="U1117" s="14">
        <v>0.24501813812256901</v>
      </c>
      <c r="V1117" s="14">
        <v>0.46000269194397703</v>
      </c>
      <c r="W1117" s="14">
        <v>0.34742271552624299</v>
      </c>
      <c r="X1117" s="14">
        <v>0.35296998330328699</v>
      </c>
      <c r="Y1117" s="14">
        <v>0.34007583841384897</v>
      </c>
      <c r="Z1117" s="14">
        <v>0.38303881900456999</v>
      </c>
      <c r="AA1117" s="14">
        <v>0.40041420994847399</v>
      </c>
      <c r="AB1117" s="14">
        <v>0.30576271246437298</v>
      </c>
      <c r="AC1117" s="14">
        <v>0.292022720190936</v>
      </c>
      <c r="AD1117" s="14">
        <v>0.26194955521069802</v>
      </c>
      <c r="AE1117" s="14"/>
      <c r="AF1117" s="14">
        <v>0.50230008389751402</v>
      </c>
      <c r="AG1117" s="14">
        <v>0.32233528186718002</v>
      </c>
      <c r="AH1117" s="14">
        <v>0.36056927220669499</v>
      </c>
      <c r="AI1117" s="14">
        <v>0.318727037796393</v>
      </c>
      <c r="AJ1117" s="14">
        <v>0.195604653511249</v>
      </c>
      <c r="AK1117" s="14">
        <v>0.19366672459045201</v>
      </c>
      <c r="AL1117" s="14"/>
      <c r="AM1117" s="14">
        <v>0.306620109571625</v>
      </c>
      <c r="AN1117" s="14">
        <v>0.35059509924674398</v>
      </c>
      <c r="AO1117" s="14">
        <v>0.41044774405770101</v>
      </c>
      <c r="AP1117" s="14">
        <v>0.40189231994416902</v>
      </c>
      <c r="AQ1117" s="14">
        <v>0.2012520913677</v>
      </c>
      <c r="AR1117" s="14"/>
      <c r="AS1117" s="14">
        <v>0.37296772332293099</v>
      </c>
      <c r="AT1117" s="14">
        <v>0.33029137182942703</v>
      </c>
      <c r="AU1117" s="14"/>
      <c r="AV1117" s="14">
        <v>0.377267040364758</v>
      </c>
      <c r="AW1117" s="14">
        <v>0.59583089293682101</v>
      </c>
      <c r="AX1117" s="14">
        <v>0.33745768172645402</v>
      </c>
      <c r="AY1117" s="14"/>
      <c r="AZ1117" s="14">
        <v>0.241539918407601</v>
      </c>
      <c r="BA1117" s="14">
        <v>0.58209610192299499</v>
      </c>
      <c r="BB1117" s="14">
        <v>0.41061801277285598</v>
      </c>
      <c r="BC1117" s="14"/>
      <c r="BD1117" s="14">
        <v>0.35123079929489198</v>
      </c>
      <c r="BE1117" s="14">
        <v>0.35208022295407998</v>
      </c>
      <c r="BF1117" s="14"/>
      <c r="BG1117" s="14">
        <v>0.481779752935238</v>
      </c>
      <c r="BH1117" s="14">
        <v>0.32460408352898401</v>
      </c>
      <c r="BI1117" s="14"/>
      <c r="BJ1117" s="14">
        <v>0.45962062308684098</v>
      </c>
      <c r="BK1117" s="14">
        <v>0.33962116075548199</v>
      </c>
      <c r="BL1117" s="14"/>
      <c r="BM1117" s="14">
        <v>0.399099169364736</v>
      </c>
      <c r="BN1117" s="14">
        <v>0.34664785056978398</v>
      </c>
      <c r="BO1117" s="14"/>
      <c r="BP1117" s="14">
        <v>0.295483159131539</v>
      </c>
      <c r="BQ1117" s="14">
        <v>0.360599386784547</v>
      </c>
      <c r="BR1117" s="14"/>
      <c r="BS1117" s="14">
        <v>0.38477742767891099</v>
      </c>
      <c r="BT1117" s="14">
        <v>0.39491115600300702</v>
      </c>
      <c r="BU1117" s="14"/>
      <c r="BV1117" s="14">
        <v>0.36905534291075398</v>
      </c>
      <c r="BW1117" s="14">
        <v>0.39022147972091398</v>
      </c>
      <c r="BX1117" s="14"/>
      <c r="BY1117" s="14">
        <v>0.33788671146425198</v>
      </c>
      <c r="BZ1117" s="14">
        <v>0.34994523961510898</v>
      </c>
      <c r="CA1117" s="14"/>
      <c r="CB1117" s="14">
        <v>0.33719899116826701</v>
      </c>
      <c r="CC1117" s="14">
        <v>0.35893703807796601</v>
      </c>
    </row>
    <row r="1118" spans="2:81" x14ac:dyDescent="0.3">
      <c r="B1118" t="s">
        <v>421</v>
      </c>
      <c r="C1118" s="14">
        <v>0.16810059068836</v>
      </c>
      <c r="D1118" s="14">
        <v>0.17227093782032499</v>
      </c>
      <c r="E1118" s="14">
        <v>0.16493859244199499</v>
      </c>
      <c r="F1118" s="14"/>
      <c r="G1118" s="14">
        <v>0.14522647159421301</v>
      </c>
      <c r="H1118" s="14">
        <v>9.5264845300100306E-2</v>
      </c>
      <c r="I1118" s="14">
        <v>0.18598417867228101</v>
      </c>
      <c r="J1118" s="14">
        <v>0.13967182923752799</v>
      </c>
      <c r="K1118" s="14">
        <v>0.23716462824756299</v>
      </c>
      <c r="L1118" s="14">
        <v>0.216125826256793</v>
      </c>
      <c r="M1118" s="14"/>
      <c r="N1118" s="14">
        <v>0.210571214872049</v>
      </c>
      <c r="O1118" s="14">
        <v>0.13952748859158601</v>
      </c>
      <c r="P1118" s="14">
        <v>0.149658891792145</v>
      </c>
      <c r="Q1118" s="14">
        <v>0.17260286865122401</v>
      </c>
      <c r="R1118" s="14"/>
      <c r="S1118" s="14">
        <v>0.203783999247588</v>
      </c>
      <c r="T1118" s="14">
        <v>0.23382276453908099</v>
      </c>
      <c r="U1118" s="14">
        <v>0.16425059358161101</v>
      </c>
      <c r="V1118" s="14">
        <v>0.12487942666882999</v>
      </c>
      <c r="W1118" s="14">
        <v>0.115676461804575</v>
      </c>
      <c r="X1118" s="14">
        <v>0.118950168056514</v>
      </c>
      <c r="Y1118" s="14">
        <v>0.179316698632561</v>
      </c>
      <c r="Z1118" s="14">
        <v>0.24141801398116799</v>
      </c>
      <c r="AA1118" s="14">
        <v>0.15923588068347599</v>
      </c>
      <c r="AB1118" s="14">
        <v>9.1533953729748499E-2</v>
      </c>
      <c r="AC1118" s="14">
        <v>0.152821233843319</v>
      </c>
      <c r="AD1118" s="14">
        <v>0.276389510820504</v>
      </c>
      <c r="AE1118" s="14"/>
      <c r="AF1118" s="14">
        <v>0.121406444231412</v>
      </c>
      <c r="AG1118" s="14">
        <v>0.12942097758225099</v>
      </c>
      <c r="AH1118" s="14">
        <v>0.289290418040687</v>
      </c>
      <c r="AI1118" s="14">
        <v>0.12497945030683399</v>
      </c>
      <c r="AJ1118" s="14">
        <v>0.17434420143350199</v>
      </c>
      <c r="AK1118" s="14">
        <v>0.32123055652320198</v>
      </c>
      <c r="AL1118" s="14"/>
      <c r="AM1118" s="14">
        <v>0.223918295150696</v>
      </c>
      <c r="AN1118" s="14">
        <v>0.15351235372344299</v>
      </c>
      <c r="AO1118" s="14">
        <v>0.14981862884972899</v>
      </c>
      <c r="AP1118" s="14">
        <v>0.20141116631889799</v>
      </c>
      <c r="AQ1118" s="14">
        <v>0.11828719240345401</v>
      </c>
      <c r="AR1118" s="14"/>
      <c r="AS1118" s="14">
        <v>0.145479855504971</v>
      </c>
      <c r="AT1118" s="14">
        <v>0.18388185681220201</v>
      </c>
      <c r="AU1118" s="14"/>
      <c r="AV1118" s="14">
        <v>0.136506046307629</v>
      </c>
      <c r="AW1118" s="14">
        <v>0.102598788894565</v>
      </c>
      <c r="AX1118" s="14">
        <v>0.173935228451122</v>
      </c>
      <c r="AY1118" s="14"/>
      <c r="AZ1118" s="14">
        <v>0</v>
      </c>
      <c r="BA1118" s="14">
        <v>0.13541453562824901</v>
      </c>
      <c r="BB1118" s="14">
        <v>0.17628385066167801</v>
      </c>
      <c r="BC1118" s="14"/>
      <c r="BD1118" s="14">
        <v>0.16736519658320301</v>
      </c>
      <c r="BE1118" s="14">
        <v>0.16640637956179399</v>
      </c>
      <c r="BF1118" s="14"/>
      <c r="BG1118" s="14">
        <v>0.16600866827756</v>
      </c>
      <c r="BH1118" s="14">
        <v>0.16525068707778701</v>
      </c>
      <c r="BI1118" s="14"/>
      <c r="BJ1118" s="14">
        <v>0.18195446539808199</v>
      </c>
      <c r="BK1118" s="14">
        <v>0.163667387692253</v>
      </c>
      <c r="BL1118" s="14"/>
      <c r="BM1118" s="14">
        <v>0.101432977241074</v>
      </c>
      <c r="BN1118" s="14">
        <v>0.17307878411736899</v>
      </c>
      <c r="BO1118" s="14"/>
      <c r="BP1118" s="14">
        <v>0.141512948444071</v>
      </c>
      <c r="BQ1118" s="14">
        <v>0.17766865733169299</v>
      </c>
      <c r="BR1118" s="14"/>
      <c r="BS1118" s="14">
        <v>0.128176875367849</v>
      </c>
      <c r="BT1118" s="14">
        <v>0.163021036762514</v>
      </c>
      <c r="BU1118" s="14"/>
      <c r="BV1118" s="14">
        <v>0.190297324257484</v>
      </c>
      <c r="BW1118" s="14">
        <v>0.106666562860651</v>
      </c>
      <c r="BX1118" s="14"/>
      <c r="BY1118" s="14">
        <v>0.129769179962994</v>
      </c>
      <c r="BZ1118" s="14">
        <v>0.172555623820184</v>
      </c>
      <c r="CA1118" s="14"/>
      <c r="CB1118" s="14">
        <v>0.17706079653534401</v>
      </c>
      <c r="CC1118" s="14">
        <v>0.15846047799357399</v>
      </c>
    </row>
    <row r="1119" spans="2:81" x14ac:dyDescent="0.3">
      <c r="B1119" t="s">
        <v>88</v>
      </c>
      <c r="C1119" s="14">
        <v>0.124667383409254</v>
      </c>
      <c r="D1119" s="14">
        <v>0.118793981753877</v>
      </c>
      <c r="E1119" s="14">
        <v>0.13048423600608899</v>
      </c>
      <c r="F1119" s="14"/>
      <c r="G1119" s="14">
        <v>7.2505652617560201E-2</v>
      </c>
      <c r="H1119" s="14">
        <v>0.10919841653638</v>
      </c>
      <c r="I1119" s="14">
        <v>0.12255001289292</v>
      </c>
      <c r="J1119" s="14">
        <v>6.2585340601952505E-2</v>
      </c>
      <c r="K1119" s="14">
        <v>0.15615632096346699</v>
      </c>
      <c r="L1119" s="14">
        <v>0.200131094540725</v>
      </c>
      <c r="M1119" s="14"/>
      <c r="N1119" s="14">
        <v>0.10872799664902399</v>
      </c>
      <c r="O1119" s="14">
        <v>0.142573501901509</v>
      </c>
      <c r="P1119" s="14">
        <v>0.13228008267302499</v>
      </c>
      <c r="Q1119" s="14">
        <v>0.11555302352206701</v>
      </c>
      <c r="R1119" s="14"/>
      <c r="S1119" s="14">
        <v>0.110913213131619</v>
      </c>
      <c r="T1119" s="14">
        <v>0.17709644937858801</v>
      </c>
      <c r="U1119" s="14">
        <v>8.4751172493989294E-2</v>
      </c>
      <c r="V1119" s="14">
        <v>0.102371321395933</v>
      </c>
      <c r="W1119" s="14">
        <v>8.8672889137055996E-2</v>
      </c>
      <c r="X1119" s="14">
        <v>0.13411862018639301</v>
      </c>
      <c r="Y1119" s="14">
        <v>0.170251468903067</v>
      </c>
      <c r="Z1119" s="14">
        <v>4.6290836164291499E-2</v>
      </c>
      <c r="AA1119" s="14">
        <v>9.3510960748925204E-2</v>
      </c>
      <c r="AB1119" s="14">
        <v>0.22710296945580799</v>
      </c>
      <c r="AC1119" s="14">
        <v>7.3855833984359506E-2</v>
      </c>
      <c r="AD1119" s="14">
        <v>0</v>
      </c>
      <c r="AE1119" s="14"/>
      <c r="AF1119" s="14">
        <v>4.9231660859567698E-2</v>
      </c>
      <c r="AG1119" s="14">
        <v>0.170196529804646</v>
      </c>
      <c r="AH1119" s="14">
        <v>0.11666391174815501</v>
      </c>
      <c r="AI1119" s="14">
        <v>0.17056410937723199</v>
      </c>
      <c r="AJ1119" s="14">
        <v>0.13907731096169301</v>
      </c>
      <c r="AK1119" s="14">
        <v>0.155991667090218</v>
      </c>
      <c r="AL1119" s="14"/>
      <c r="AM1119" s="14">
        <v>0.105251048523862</v>
      </c>
      <c r="AN1119" s="14">
        <v>0.14867320043357701</v>
      </c>
      <c r="AO1119" s="14">
        <v>9.74004261948479E-2</v>
      </c>
      <c r="AP1119" s="14">
        <v>9.3517895432283699E-2</v>
      </c>
      <c r="AQ1119" s="14">
        <v>0.220926276029316</v>
      </c>
      <c r="AR1119" s="14"/>
      <c r="AS1119" s="14">
        <v>0.114323250249491</v>
      </c>
      <c r="AT1119" s="14">
        <v>0.13259877391810601</v>
      </c>
      <c r="AU1119" s="14"/>
      <c r="AV1119" s="14">
        <v>0.117357188701828</v>
      </c>
      <c r="AW1119" s="14">
        <v>3.3974630596000699E-2</v>
      </c>
      <c r="AX1119" s="14">
        <v>0.115507735197318</v>
      </c>
      <c r="AY1119" s="14"/>
      <c r="AZ1119" s="14">
        <v>0.15861057250284899</v>
      </c>
      <c r="BA1119" s="14">
        <v>0</v>
      </c>
      <c r="BB1119" s="14">
        <v>0.120063532557625</v>
      </c>
      <c r="BC1119" s="14"/>
      <c r="BD1119" s="14">
        <v>0.135066935396284</v>
      </c>
      <c r="BE1119" s="14">
        <v>0.118251095224272</v>
      </c>
      <c r="BF1119" s="14"/>
      <c r="BG1119" s="14">
        <v>8.4739807570818906E-2</v>
      </c>
      <c r="BH1119" s="14">
        <v>0.133980843592339</v>
      </c>
      <c r="BI1119" s="14"/>
      <c r="BJ1119" s="14">
        <v>7.3495100832761798E-2</v>
      </c>
      <c r="BK1119" s="14">
        <v>0.13509142815670999</v>
      </c>
      <c r="BL1119" s="14"/>
      <c r="BM1119" s="14">
        <v>0.14188022924534999</v>
      </c>
      <c r="BN1119" s="14">
        <v>0.12480067320572399</v>
      </c>
      <c r="BO1119" s="14"/>
      <c r="BP1119" s="14">
        <v>0.167303732875283</v>
      </c>
      <c r="BQ1119" s="14">
        <v>0.114071777820124</v>
      </c>
      <c r="BR1119" s="14"/>
      <c r="BS1119" s="14">
        <v>9.3880414482425997E-2</v>
      </c>
      <c r="BT1119" s="14">
        <v>0.120201907800793</v>
      </c>
      <c r="BU1119" s="14"/>
      <c r="BV1119" s="14">
        <v>0.17727070252376101</v>
      </c>
      <c r="BW1119" s="14">
        <v>6.5005041108656597E-2</v>
      </c>
      <c r="BX1119" s="14"/>
      <c r="BY1119" s="14">
        <v>6.1568309114426199E-2</v>
      </c>
      <c r="BZ1119" s="14">
        <v>0.13127967929019699</v>
      </c>
      <c r="CA1119" s="14"/>
      <c r="CB1119" s="14">
        <v>0.122212340286547</v>
      </c>
      <c r="CC1119" s="14">
        <v>0.125530763943833</v>
      </c>
    </row>
    <row r="1120" spans="2:81" x14ac:dyDescent="0.3">
      <c r="B1120" t="s">
        <v>422</v>
      </c>
      <c r="C1120" s="14">
        <v>0.11285072063273401</v>
      </c>
      <c r="D1120" s="14">
        <v>0.11943016961141099</v>
      </c>
      <c r="E1120" s="14">
        <v>0.10728729041433301</v>
      </c>
      <c r="F1120" s="14"/>
      <c r="G1120" s="14">
        <v>4.9963719710580501E-2</v>
      </c>
      <c r="H1120" s="14">
        <v>0.11621230122001</v>
      </c>
      <c r="I1120" s="14">
        <v>0.11072861366803401</v>
      </c>
      <c r="J1120" s="14">
        <v>0.137437659124378</v>
      </c>
      <c r="K1120" s="14">
        <v>0.119920064790086</v>
      </c>
      <c r="L1120" s="14">
        <v>0.12654084269586299</v>
      </c>
      <c r="M1120" s="14"/>
      <c r="N1120" s="14">
        <v>9.5037958303425804E-2</v>
      </c>
      <c r="O1120" s="14">
        <v>0.126315211281669</v>
      </c>
      <c r="P1120" s="14">
        <v>0.11120284630402499</v>
      </c>
      <c r="Q1120" s="14">
        <v>0.119730846393587</v>
      </c>
      <c r="R1120" s="14"/>
      <c r="S1120" s="14">
        <v>0.11171139521370201</v>
      </c>
      <c r="T1120" s="14">
        <v>4.3221316186416302E-2</v>
      </c>
      <c r="U1120" s="14">
        <v>0.18855471772382201</v>
      </c>
      <c r="V1120" s="14">
        <v>8.3627887864127795E-2</v>
      </c>
      <c r="W1120" s="14">
        <v>0.15206320987890301</v>
      </c>
      <c r="X1120" s="14">
        <v>0.13663494581329699</v>
      </c>
      <c r="Y1120" s="14">
        <v>8.6595183325297698E-2</v>
      </c>
      <c r="Z1120" s="14">
        <v>0.237568979511596</v>
      </c>
      <c r="AA1120" s="14">
        <v>9.5792469194005594E-2</v>
      </c>
      <c r="AB1120" s="14">
        <v>9.0673652264794305E-2</v>
      </c>
      <c r="AC1120" s="14">
        <v>0.14228891358930101</v>
      </c>
      <c r="AD1120" s="14">
        <v>0.18517866439726399</v>
      </c>
      <c r="AE1120" s="14"/>
      <c r="AF1120" s="14">
        <v>6.9895696030952498E-2</v>
      </c>
      <c r="AG1120" s="14">
        <v>0.15784411963825401</v>
      </c>
      <c r="AH1120" s="14">
        <v>6.4134517483922099E-2</v>
      </c>
      <c r="AI1120" s="14">
        <v>0.19826673599726199</v>
      </c>
      <c r="AJ1120" s="14">
        <v>2.09330822206262E-2</v>
      </c>
      <c r="AK1120" s="14">
        <v>0.102882360726299</v>
      </c>
      <c r="AL1120" s="14"/>
      <c r="AM1120" s="14">
        <v>0.14737447354830799</v>
      </c>
      <c r="AN1120" s="14">
        <v>0.102137527191524</v>
      </c>
      <c r="AO1120" s="14">
        <v>0.11141919275166901</v>
      </c>
      <c r="AP1120" s="14">
        <v>9.4846755100172903E-2</v>
      </c>
      <c r="AQ1120" s="14">
        <v>0.119004188971574</v>
      </c>
      <c r="AR1120" s="14"/>
      <c r="AS1120" s="14">
        <v>0.111595262382718</v>
      </c>
      <c r="AT1120" s="14">
        <v>0.115274822985081</v>
      </c>
      <c r="AU1120" s="14"/>
      <c r="AV1120" s="14">
        <v>0.116260460192329</v>
      </c>
      <c r="AW1120" s="14">
        <v>0.10927037862109699</v>
      </c>
      <c r="AX1120" s="14">
        <v>0.104699293840688</v>
      </c>
      <c r="AY1120" s="14"/>
      <c r="AZ1120" s="14">
        <v>0.26559796725817297</v>
      </c>
      <c r="BA1120" s="14">
        <v>5.25132045912787E-2</v>
      </c>
      <c r="BB1120" s="14">
        <v>0.10021651836046</v>
      </c>
      <c r="BC1120" s="14"/>
      <c r="BD1120" s="14">
        <v>0.108022476924287</v>
      </c>
      <c r="BE1120" s="14">
        <v>0.116928123792213</v>
      </c>
      <c r="BF1120" s="14"/>
      <c r="BG1120" s="14">
        <v>4.4359981552444201E-2</v>
      </c>
      <c r="BH1120" s="14">
        <v>0.127871926426736</v>
      </c>
      <c r="BI1120" s="14"/>
      <c r="BJ1120" s="14">
        <v>6.8002828747419503E-2</v>
      </c>
      <c r="BK1120" s="14">
        <v>0.11884592610577401</v>
      </c>
      <c r="BL1120" s="14"/>
      <c r="BM1120" s="14">
        <v>0.13086481600951799</v>
      </c>
      <c r="BN1120" s="14">
        <v>0.112723284989152</v>
      </c>
      <c r="BO1120" s="14"/>
      <c r="BP1120" s="14">
        <v>0.12898933039389701</v>
      </c>
      <c r="BQ1120" s="14">
        <v>0.109630881546861</v>
      </c>
      <c r="BR1120" s="14"/>
      <c r="BS1120" s="14">
        <v>0.13317241791235301</v>
      </c>
      <c r="BT1120" s="14">
        <v>8.9340658722101299E-2</v>
      </c>
      <c r="BU1120" s="14"/>
      <c r="BV1120" s="14">
        <v>7.7951489295031498E-2</v>
      </c>
      <c r="BW1120" s="14">
        <v>0.152293648565509</v>
      </c>
      <c r="BX1120" s="14"/>
      <c r="BY1120" s="14">
        <v>6.0224828372375097E-2</v>
      </c>
      <c r="BZ1120" s="14">
        <v>0.120277264501759</v>
      </c>
      <c r="CA1120" s="14"/>
      <c r="CB1120" s="14">
        <v>0.11856787686310501</v>
      </c>
      <c r="CC1120" s="14">
        <v>0.108662416356733</v>
      </c>
    </row>
    <row r="1121" spans="2:81" x14ac:dyDescent="0.3">
      <c r="B1121" t="s">
        <v>106</v>
      </c>
      <c r="C1121" s="14">
        <v>4.2446424458880597E-2</v>
      </c>
      <c r="D1121" s="14">
        <v>2.6972866917788298E-2</v>
      </c>
      <c r="E1121" s="14">
        <v>5.6691987961558499E-2</v>
      </c>
      <c r="F1121" s="14"/>
      <c r="G1121" s="14">
        <v>4.24884862518203E-2</v>
      </c>
      <c r="H1121" s="14">
        <v>4.5636209984274298E-2</v>
      </c>
      <c r="I1121" s="14">
        <v>2.3244006044295801E-2</v>
      </c>
      <c r="J1121" s="14">
        <v>5.9746558742714798E-2</v>
      </c>
      <c r="K1121" s="14">
        <v>3.9852979416386901E-2</v>
      </c>
      <c r="L1121" s="14">
        <v>4.4053515349320997E-2</v>
      </c>
      <c r="M1121" s="14"/>
      <c r="N1121" s="14">
        <v>2.3618607366385502E-2</v>
      </c>
      <c r="O1121" s="14">
        <v>5.8627527459621499E-2</v>
      </c>
      <c r="P1121" s="14">
        <v>2.47599156990513E-2</v>
      </c>
      <c r="Q1121" s="14">
        <v>6.1184197963197802E-2</v>
      </c>
      <c r="R1121" s="14"/>
      <c r="S1121" s="14">
        <v>5.2552070256952001E-2</v>
      </c>
      <c r="T1121" s="14">
        <v>5.2520715698977698E-2</v>
      </c>
      <c r="U1121" s="14">
        <v>2.43702624376987E-2</v>
      </c>
      <c r="V1121" s="14">
        <v>2.58465025231767E-2</v>
      </c>
      <c r="W1121" s="14">
        <v>5.9561542268636802E-2</v>
      </c>
      <c r="X1121" s="14">
        <v>1.8906080872193701E-2</v>
      </c>
      <c r="Y1121" s="14">
        <v>2.0502923314904799E-2</v>
      </c>
      <c r="Z1121" s="14">
        <v>4.6290836164291499E-2</v>
      </c>
      <c r="AA1121" s="14">
        <v>4.5981998470659403E-2</v>
      </c>
      <c r="AB1121" s="14">
        <v>4.3695299311262398E-2</v>
      </c>
      <c r="AC1121" s="14">
        <v>0.11300411960319599</v>
      </c>
      <c r="AD1121" s="14">
        <v>0</v>
      </c>
      <c r="AE1121" s="14"/>
      <c r="AF1121" s="14">
        <v>2.8290649086463601E-2</v>
      </c>
      <c r="AG1121" s="14">
        <v>2.64141928205649E-2</v>
      </c>
      <c r="AH1121" s="14">
        <v>6.6836247787583694E-2</v>
      </c>
      <c r="AI1121" s="14">
        <v>4.48890775256841E-2</v>
      </c>
      <c r="AJ1121" s="14">
        <v>0</v>
      </c>
      <c r="AK1121" s="14">
        <v>9.15449903801481E-2</v>
      </c>
      <c r="AL1121" s="14"/>
      <c r="AM1121" s="14">
        <v>5.2727451927523199E-2</v>
      </c>
      <c r="AN1121" s="14">
        <v>2.08033892518882E-2</v>
      </c>
      <c r="AO1121" s="14">
        <v>5.4311714049425197E-2</v>
      </c>
      <c r="AP1121" s="14">
        <v>2.9841640025605E-2</v>
      </c>
      <c r="AQ1121" s="14">
        <v>0</v>
      </c>
      <c r="AR1121" s="14"/>
      <c r="AS1121" s="14">
        <v>2.00939525470522E-2</v>
      </c>
      <c r="AT1121" s="14">
        <v>5.6191098541296697E-2</v>
      </c>
      <c r="AU1121" s="14"/>
      <c r="AV1121" s="14">
        <v>0</v>
      </c>
      <c r="AW1121" s="14">
        <v>0</v>
      </c>
      <c r="AX1121" s="14">
        <v>3.7442715731518202E-2</v>
      </c>
      <c r="AY1121" s="14"/>
      <c r="AZ1121" s="14">
        <v>0</v>
      </c>
      <c r="BA1121" s="14">
        <v>0</v>
      </c>
      <c r="BB1121" s="14">
        <v>0</v>
      </c>
      <c r="BC1121" s="14"/>
      <c r="BD1121" s="14">
        <v>1.8420797737472999E-2</v>
      </c>
      <c r="BE1121" s="14">
        <v>5.6248068034727899E-2</v>
      </c>
      <c r="BF1121" s="14"/>
      <c r="BG1121" s="14">
        <v>1.24894701201819E-2</v>
      </c>
      <c r="BH1121" s="14">
        <v>4.6705444561223899E-2</v>
      </c>
      <c r="BI1121" s="14"/>
      <c r="BJ1121" s="14">
        <v>0</v>
      </c>
      <c r="BK1121" s="14">
        <v>4.4555888220034499E-2</v>
      </c>
      <c r="BL1121" s="14"/>
      <c r="BM1121" s="14">
        <v>1.9954316174751598E-2</v>
      </c>
      <c r="BN1121" s="14">
        <v>4.3427426220935997E-2</v>
      </c>
      <c r="BO1121" s="14"/>
      <c r="BP1121" s="14">
        <v>2.47591862287826E-2</v>
      </c>
      <c r="BQ1121" s="14">
        <v>4.7975934386974103E-2</v>
      </c>
      <c r="BR1121" s="14"/>
      <c r="BS1121" s="14">
        <v>0</v>
      </c>
      <c r="BT1121" s="14">
        <v>3.04323192387763E-2</v>
      </c>
      <c r="BU1121" s="14"/>
      <c r="BV1121" s="14">
        <v>0</v>
      </c>
      <c r="BW1121" s="14">
        <v>0</v>
      </c>
      <c r="BX1121" s="14"/>
      <c r="BY1121" s="14">
        <v>3.5687988159676998E-2</v>
      </c>
      <c r="BZ1121" s="14">
        <v>4.1755011388175202E-2</v>
      </c>
      <c r="CA1121" s="14"/>
      <c r="CB1121" s="14">
        <v>2.6249777159757699E-2</v>
      </c>
      <c r="CC1121" s="14">
        <v>5.1973375195983898E-2</v>
      </c>
    </row>
    <row r="1122" spans="2:81" x14ac:dyDescent="0.3">
      <c r="B1122" t="s">
        <v>91</v>
      </c>
      <c r="C1122" s="14">
        <v>0.55193488081077102</v>
      </c>
      <c r="D1122" s="14">
        <v>0.56253204389659905</v>
      </c>
      <c r="E1122" s="14">
        <v>0.54059789317602502</v>
      </c>
      <c r="F1122" s="14"/>
      <c r="G1122" s="14">
        <v>0.68981566982582598</v>
      </c>
      <c r="H1122" s="14">
        <v>0.63368822695923499</v>
      </c>
      <c r="I1122" s="14">
        <v>0.55749318872247</v>
      </c>
      <c r="J1122" s="14">
        <v>0.600558612293426</v>
      </c>
      <c r="K1122" s="14">
        <v>0.44690600658249702</v>
      </c>
      <c r="L1122" s="14">
        <v>0.413148721157299</v>
      </c>
      <c r="M1122" s="14"/>
      <c r="N1122" s="14">
        <v>0.56204422280911503</v>
      </c>
      <c r="O1122" s="14">
        <v>0.53295627076561403</v>
      </c>
      <c r="P1122" s="14">
        <v>0.58209826353175398</v>
      </c>
      <c r="Q1122" s="14">
        <v>0.53092906346992497</v>
      </c>
      <c r="R1122" s="14"/>
      <c r="S1122" s="14">
        <v>0.52103932215013904</v>
      </c>
      <c r="T1122" s="14">
        <v>0.49333875419693601</v>
      </c>
      <c r="U1122" s="14">
        <v>0.53807325376287796</v>
      </c>
      <c r="V1122" s="14">
        <v>0.66327486154793303</v>
      </c>
      <c r="W1122" s="14">
        <v>0.58402589691082996</v>
      </c>
      <c r="X1122" s="14">
        <v>0.59139018507160201</v>
      </c>
      <c r="Y1122" s="14">
        <v>0.54333372582417006</v>
      </c>
      <c r="Z1122" s="14">
        <v>0.42843133417865298</v>
      </c>
      <c r="AA1122" s="14">
        <v>0.60547869090293405</v>
      </c>
      <c r="AB1122" s="14">
        <v>0.54699412523838697</v>
      </c>
      <c r="AC1122" s="14">
        <v>0.51802989897982399</v>
      </c>
      <c r="AD1122" s="14">
        <v>0.53843182478223195</v>
      </c>
      <c r="AE1122" s="14"/>
      <c r="AF1122" s="14">
        <v>0.73117554979160404</v>
      </c>
      <c r="AG1122" s="14">
        <v>0.51612418015428396</v>
      </c>
      <c r="AH1122" s="14">
        <v>0.46307490493965298</v>
      </c>
      <c r="AI1122" s="14">
        <v>0.461300626792988</v>
      </c>
      <c r="AJ1122" s="14">
        <v>0.66564540538417905</v>
      </c>
      <c r="AK1122" s="14">
        <v>0.32835042528013297</v>
      </c>
      <c r="AL1122" s="14"/>
      <c r="AM1122" s="14">
        <v>0.47072873084961098</v>
      </c>
      <c r="AN1122" s="14">
        <v>0.57487352939956804</v>
      </c>
      <c r="AO1122" s="14">
        <v>0.58705003815432899</v>
      </c>
      <c r="AP1122" s="14">
        <v>0.58038254312304005</v>
      </c>
      <c r="AQ1122" s="14">
        <v>0.54178234259565605</v>
      </c>
      <c r="AR1122" s="14"/>
      <c r="AS1122" s="14">
        <v>0.60850767931576799</v>
      </c>
      <c r="AT1122" s="14">
        <v>0.51205344774331396</v>
      </c>
      <c r="AU1122" s="14"/>
      <c r="AV1122" s="14">
        <v>0.62987630479821399</v>
      </c>
      <c r="AW1122" s="14">
        <v>0.75415620188833798</v>
      </c>
      <c r="AX1122" s="14">
        <v>0.56841502677935296</v>
      </c>
      <c r="AY1122" s="14"/>
      <c r="AZ1122" s="14">
        <v>0.57579146023897798</v>
      </c>
      <c r="BA1122" s="14">
        <v>0.81207225978047304</v>
      </c>
      <c r="BB1122" s="14">
        <v>0.60343609842023804</v>
      </c>
      <c r="BC1122" s="14"/>
      <c r="BD1122" s="14">
        <v>0.57112459335875299</v>
      </c>
      <c r="BE1122" s="14">
        <v>0.54216633338699205</v>
      </c>
      <c r="BF1122" s="14"/>
      <c r="BG1122" s="14">
        <v>0.69240207247899499</v>
      </c>
      <c r="BH1122" s="14">
        <v>0.52619109834191402</v>
      </c>
      <c r="BI1122" s="14"/>
      <c r="BJ1122" s="14">
        <v>0.67654760502173705</v>
      </c>
      <c r="BK1122" s="14">
        <v>0.53783936982522895</v>
      </c>
      <c r="BL1122" s="14"/>
      <c r="BM1122" s="14">
        <v>0.60586766132930503</v>
      </c>
      <c r="BN1122" s="14">
        <v>0.54596983146681899</v>
      </c>
      <c r="BO1122" s="14"/>
      <c r="BP1122" s="14">
        <v>0.53743480205796601</v>
      </c>
      <c r="BQ1122" s="14">
        <v>0.55065274891434901</v>
      </c>
      <c r="BR1122" s="14"/>
      <c r="BS1122" s="14">
        <v>0.64477029223737103</v>
      </c>
      <c r="BT1122" s="14">
        <v>0.59700407747581596</v>
      </c>
      <c r="BU1122" s="14"/>
      <c r="BV1122" s="14">
        <v>0.55448048392372296</v>
      </c>
      <c r="BW1122" s="14">
        <v>0.67603474746518299</v>
      </c>
      <c r="BX1122" s="14"/>
      <c r="BY1122" s="14">
        <v>0.71274969439052804</v>
      </c>
      <c r="BZ1122" s="14">
        <v>0.53413242099968505</v>
      </c>
      <c r="CA1122" s="14"/>
      <c r="CB1122" s="14">
        <v>0.555909209155247</v>
      </c>
      <c r="CC1122" s="14">
        <v>0.555372966509876</v>
      </c>
    </row>
    <row r="1123" spans="2:81" x14ac:dyDescent="0.3">
      <c r="B1123" t="s">
        <v>92</v>
      </c>
      <c r="C1123" s="14">
        <v>0.237518104041988</v>
      </c>
      <c r="D1123" s="14">
        <v>0.23822415136528799</v>
      </c>
      <c r="E1123" s="14">
        <v>0.23777152642042201</v>
      </c>
      <c r="F1123" s="14"/>
      <c r="G1123" s="14">
        <v>0.12246937232814099</v>
      </c>
      <c r="H1123" s="14">
        <v>0.22541071775638999</v>
      </c>
      <c r="I1123" s="14">
        <v>0.23327862656095399</v>
      </c>
      <c r="J1123" s="14">
        <v>0.200022999726331</v>
      </c>
      <c r="K1123" s="14">
        <v>0.27607638575355298</v>
      </c>
      <c r="L1123" s="14">
        <v>0.326671937236587</v>
      </c>
      <c r="M1123" s="14"/>
      <c r="N1123" s="14">
        <v>0.20376595495245001</v>
      </c>
      <c r="O1123" s="14">
        <v>0.26888871318317797</v>
      </c>
      <c r="P1123" s="14">
        <v>0.24348292897704901</v>
      </c>
      <c r="Q1123" s="14">
        <v>0.235283869915653</v>
      </c>
      <c r="R1123" s="14"/>
      <c r="S1123" s="14">
        <v>0.222624608345321</v>
      </c>
      <c r="T1123" s="14">
        <v>0.22031776556500501</v>
      </c>
      <c r="U1123" s="14">
        <v>0.27330589021781099</v>
      </c>
      <c r="V1123" s="14">
        <v>0.18599920926006</v>
      </c>
      <c r="W1123" s="14">
        <v>0.24073609901595899</v>
      </c>
      <c r="X1123" s="14">
        <v>0.27075356599969003</v>
      </c>
      <c r="Y1123" s="14">
        <v>0.256846652228365</v>
      </c>
      <c r="Z1123" s="14">
        <v>0.28385981567588697</v>
      </c>
      <c r="AA1123" s="14">
        <v>0.18930342994293101</v>
      </c>
      <c r="AB1123" s="14">
        <v>0.317776621720602</v>
      </c>
      <c r="AC1123" s="14">
        <v>0.21614474757366101</v>
      </c>
      <c r="AD1123" s="14">
        <v>0.18517866439726399</v>
      </c>
      <c r="AE1123" s="14"/>
      <c r="AF1123" s="14">
        <v>0.11912735689051999</v>
      </c>
      <c r="AG1123" s="14">
        <v>0.32804064944290001</v>
      </c>
      <c r="AH1123" s="14">
        <v>0.18079842923207701</v>
      </c>
      <c r="AI1123" s="14">
        <v>0.36883084537449401</v>
      </c>
      <c r="AJ1123" s="14">
        <v>0.16001039318231899</v>
      </c>
      <c r="AK1123" s="14">
        <v>0.25887402781651703</v>
      </c>
      <c r="AL1123" s="14"/>
      <c r="AM1123" s="14">
        <v>0.25262552207216898</v>
      </c>
      <c r="AN1123" s="14">
        <v>0.25081072762510098</v>
      </c>
      <c r="AO1123" s="14">
        <v>0.20881961894651699</v>
      </c>
      <c r="AP1123" s="14">
        <v>0.18836465053245699</v>
      </c>
      <c r="AQ1123" s="14">
        <v>0.33993046500089003</v>
      </c>
      <c r="AR1123" s="14"/>
      <c r="AS1123" s="14">
        <v>0.225918512632209</v>
      </c>
      <c r="AT1123" s="14">
        <v>0.247873596903187</v>
      </c>
      <c r="AU1123" s="14"/>
      <c r="AV1123" s="14">
        <v>0.23361764889415701</v>
      </c>
      <c r="AW1123" s="14">
        <v>0.14324500921709801</v>
      </c>
      <c r="AX1123" s="14">
        <v>0.22020702903800701</v>
      </c>
      <c r="AY1123" s="14"/>
      <c r="AZ1123" s="14">
        <v>0.42420853976102202</v>
      </c>
      <c r="BA1123" s="14">
        <v>5.25132045912787E-2</v>
      </c>
      <c r="BB1123" s="14">
        <v>0.220280050918084</v>
      </c>
      <c r="BC1123" s="14"/>
      <c r="BD1123" s="14">
        <v>0.24308941232056999</v>
      </c>
      <c r="BE1123" s="14">
        <v>0.235179219016486</v>
      </c>
      <c r="BF1123" s="14"/>
      <c r="BG1123" s="14">
        <v>0.129099789123263</v>
      </c>
      <c r="BH1123" s="14">
        <v>0.26185277001907498</v>
      </c>
      <c r="BI1123" s="14"/>
      <c r="BJ1123" s="14">
        <v>0.14149792958018101</v>
      </c>
      <c r="BK1123" s="14">
        <v>0.25393735426248398</v>
      </c>
      <c r="BL1123" s="14"/>
      <c r="BM1123" s="14">
        <v>0.27274504525486798</v>
      </c>
      <c r="BN1123" s="14">
        <v>0.23752395819487601</v>
      </c>
      <c r="BO1123" s="14"/>
      <c r="BP1123" s="14">
        <v>0.29629306326917998</v>
      </c>
      <c r="BQ1123" s="14">
        <v>0.223702659366985</v>
      </c>
      <c r="BR1123" s="14"/>
      <c r="BS1123" s="14">
        <v>0.227052832394779</v>
      </c>
      <c r="BT1123" s="14">
        <v>0.20954256652289399</v>
      </c>
      <c r="BU1123" s="14"/>
      <c r="BV1123" s="14">
        <v>0.25522219181879302</v>
      </c>
      <c r="BW1123" s="14">
        <v>0.21729868967416499</v>
      </c>
      <c r="BX1123" s="14"/>
      <c r="BY1123" s="14">
        <v>0.121793137486801</v>
      </c>
      <c r="BZ1123" s="14">
        <v>0.25155694379195598</v>
      </c>
      <c r="CA1123" s="14"/>
      <c r="CB1123" s="14">
        <v>0.240780217149652</v>
      </c>
      <c r="CC1123" s="14">
        <v>0.23419318030056599</v>
      </c>
    </row>
    <row r="1124" spans="2:81" x14ac:dyDescent="0.3">
      <c r="B1124" t="s">
        <v>93</v>
      </c>
      <c r="C1124" s="14">
        <v>0.31441677676878399</v>
      </c>
      <c r="D1124" s="14">
        <v>0.32430789253131098</v>
      </c>
      <c r="E1124" s="14">
        <v>0.30282636675560298</v>
      </c>
      <c r="F1124" s="14"/>
      <c r="G1124" s="14">
        <v>0.56734629749768495</v>
      </c>
      <c r="H1124" s="14">
        <v>0.408277509202845</v>
      </c>
      <c r="I1124" s="14">
        <v>0.32421456216151601</v>
      </c>
      <c r="J1124" s="14">
        <v>0.40053561256709502</v>
      </c>
      <c r="K1124" s="14">
        <v>0.17082962082894401</v>
      </c>
      <c r="L1124" s="14">
        <v>8.6476783920711106E-2</v>
      </c>
      <c r="M1124" s="14"/>
      <c r="N1124" s="14">
        <v>0.358278267856666</v>
      </c>
      <c r="O1124" s="14">
        <v>0.264067557582436</v>
      </c>
      <c r="P1124" s="14">
        <v>0.338615334554704</v>
      </c>
      <c r="Q1124" s="14">
        <v>0.29564519355427199</v>
      </c>
      <c r="R1124" s="14"/>
      <c r="S1124" s="14">
        <v>0.29841471380481799</v>
      </c>
      <c r="T1124" s="14">
        <v>0.27302098863193203</v>
      </c>
      <c r="U1124" s="14">
        <v>0.26476736354506702</v>
      </c>
      <c r="V1124" s="14">
        <v>0.477275652287873</v>
      </c>
      <c r="W1124" s="14">
        <v>0.34328979789487102</v>
      </c>
      <c r="X1124" s="14">
        <v>0.32063661907191199</v>
      </c>
      <c r="Y1124" s="14">
        <v>0.286487073595805</v>
      </c>
      <c r="Z1124" s="14">
        <v>0.14457151850276601</v>
      </c>
      <c r="AA1124" s="14">
        <v>0.41617526096000401</v>
      </c>
      <c r="AB1124" s="14">
        <v>0.229217503517785</v>
      </c>
      <c r="AC1124" s="14">
        <v>0.30188515140616301</v>
      </c>
      <c r="AD1124" s="14">
        <v>0.35325316038496801</v>
      </c>
      <c r="AE1124" s="14"/>
      <c r="AF1124" s="14">
        <v>0.61204819290108403</v>
      </c>
      <c r="AG1124" s="14">
        <v>0.18808353071138401</v>
      </c>
      <c r="AH1124" s="14">
        <v>0.28227647570757503</v>
      </c>
      <c r="AI1124" s="14">
        <v>9.2469781418493505E-2</v>
      </c>
      <c r="AJ1124" s="14">
        <v>0.50563501220186002</v>
      </c>
      <c r="AK1124" s="14">
        <v>6.94763974636156E-2</v>
      </c>
      <c r="AL1124" s="14"/>
      <c r="AM1124" s="14">
        <v>0.21810320877744199</v>
      </c>
      <c r="AN1124" s="14">
        <v>0.324062801774467</v>
      </c>
      <c r="AO1124" s="14">
        <v>0.37823041920781197</v>
      </c>
      <c r="AP1124" s="14">
        <v>0.39201789259058401</v>
      </c>
      <c r="AQ1124" s="14">
        <v>0.201851877594767</v>
      </c>
      <c r="AR1124" s="14"/>
      <c r="AS1124" s="14">
        <v>0.38258916668355902</v>
      </c>
      <c r="AT1124" s="14">
        <v>0.26417985084012702</v>
      </c>
      <c r="AU1124" s="14"/>
      <c r="AV1124" s="14">
        <v>0.39625865590405701</v>
      </c>
      <c r="AW1124" s="14">
        <v>0.61091119267124006</v>
      </c>
      <c r="AX1124" s="14">
        <v>0.34820799774134698</v>
      </c>
      <c r="AY1124" s="14"/>
      <c r="AZ1124" s="14">
        <v>0.15158292047795599</v>
      </c>
      <c r="BA1124" s="14">
        <v>0.75955905518919398</v>
      </c>
      <c r="BB1124" s="14">
        <v>0.38315604750215299</v>
      </c>
      <c r="BC1124" s="14"/>
      <c r="BD1124" s="14">
        <v>0.32803518103818302</v>
      </c>
      <c r="BE1124" s="14">
        <v>0.30698711437050702</v>
      </c>
      <c r="BF1124" s="14"/>
      <c r="BG1124" s="14">
        <v>0.56330228335573196</v>
      </c>
      <c r="BH1124" s="14">
        <v>0.26433832832283799</v>
      </c>
      <c r="BI1124" s="14"/>
      <c r="BJ1124" s="14">
        <v>0.53504967544155602</v>
      </c>
      <c r="BK1124" s="14">
        <v>0.28390201556274602</v>
      </c>
      <c r="BL1124" s="14"/>
      <c r="BM1124" s="14">
        <v>0.33312261607443699</v>
      </c>
      <c r="BN1124" s="14">
        <v>0.30844587327194301</v>
      </c>
      <c r="BO1124" s="14"/>
      <c r="BP1124" s="14">
        <v>0.241141738788786</v>
      </c>
      <c r="BQ1124" s="14">
        <v>0.32695008954736399</v>
      </c>
      <c r="BR1124" s="14"/>
      <c r="BS1124" s="14">
        <v>0.41771745984259201</v>
      </c>
      <c r="BT1124" s="14">
        <v>0.38746151095292197</v>
      </c>
      <c r="BU1124" s="14"/>
      <c r="BV1124" s="14">
        <v>0.29925829210493099</v>
      </c>
      <c r="BW1124" s="14">
        <v>0.458736057791018</v>
      </c>
      <c r="BX1124" s="14"/>
      <c r="BY1124" s="14">
        <v>0.59095655690372695</v>
      </c>
      <c r="BZ1124" s="14">
        <v>0.28257547720772902</v>
      </c>
      <c r="CA1124" s="14"/>
      <c r="CB1124" s="14">
        <v>0.31512899200559502</v>
      </c>
      <c r="CC1124" s="14">
        <v>0.32117978620930998</v>
      </c>
    </row>
    <row r="1125" spans="2:81" x14ac:dyDescent="0.3">
      <c r="C1125" s="14"/>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c r="AD1125" s="14"/>
      <c r="AE1125" s="14"/>
      <c r="AF1125" s="14"/>
      <c r="AG1125" s="14"/>
      <c r="AH1125" s="14"/>
      <c r="AI1125" s="14"/>
      <c r="AJ1125" s="14"/>
      <c r="AK1125" s="14"/>
      <c r="AL1125" s="14"/>
      <c r="AM1125" s="14"/>
      <c r="AN1125" s="14"/>
      <c r="AO1125" s="14"/>
      <c r="AP1125" s="14"/>
      <c r="AQ1125" s="14"/>
      <c r="AR1125" s="14"/>
      <c r="AS1125" s="14"/>
      <c r="AT1125" s="14"/>
      <c r="AU1125" s="14"/>
      <c r="AV1125" s="14"/>
      <c r="AW1125" s="14"/>
      <c r="AX1125" s="14"/>
      <c r="AY1125" s="14"/>
      <c r="AZ1125" s="14"/>
      <c r="BA1125" s="14"/>
      <c r="BB1125" s="14"/>
      <c r="BC1125" s="14"/>
      <c r="BD1125" s="14"/>
      <c r="BE1125" s="14"/>
      <c r="BF1125" s="14"/>
      <c r="BG1125" s="14"/>
      <c r="BH1125" s="14"/>
      <c r="BI1125" s="14"/>
      <c r="BJ1125" s="14"/>
      <c r="BK1125" s="14"/>
      <c r="BL1125" s="14"/>
      <c r="BM1125" s="14"/>
      <c r="BN1125" s="14"/>
      <c r="BO1125" s="14"/>
      <c r="BP1125" s="14"/>
      <c r="BQ1125" s="14"/>
      <c r="BR1125" s="14"/>
      <c r="BS1125" s="14"/>
      <c r="BT1125" s="14"/>
      <c r="BU1125" s="14"/>
      <c r="BV1125" s="14"/>
      <c r="BW1125" s="14"/>
      <c r="BX1125" s="14"/>
      <c r="BY1125" s="14"/>
      <c r="BZ1125" s="14"/>
      <c r="CA1125" s="14"/>
      <c r="CB1125" s="14"/>
      <c r="CC1125" s="14"/>
    </row>
    <row r="1126" spans="2:81" x14ac:dyDescent="0.3">
      <c r="B1126" s="6" t="s">
        <v>478</v>
      </c>
      <c r="C1126" s="14"/>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c r="AD1126" s="14"/>
      <c r="AE1126" s="14"/>
      <c r="AF1126" s="14"/>
      <c r="AG1126" s="14"/>
      <c r="AH1126" s="14"/>
      <c r="AI1126" s="14"/>
      <c r="AJ1126" s="14"/>
      <c r="AK1126" s="14"/>
      <c r="AL1126" s="14"/>
      <c r="AM1126" s="14"/>
      <c r="AN1126" s="14"/>
      <c r="AO1126" s="14"/>
      <c r="AP1126" s="14"/>
      <c r="AQ1126" s="14"/>
      <c r="AR1126" s="14"/>
      <c r="AS1126" s="14"/>
      <c r="AT1126" s="14"/>
      <c r="AU1126" s="14"/>
      <c r="AV1126" s="14"/>
      <c r="AW1126" s="14"/>
      <c r="AX1126" s="14"/>
      <c r="AY1126" s="14"/>
      <c r="AZ1126" s="14"/>
      <c r="BA1126" s="14"/>
      <c r="BB1126" s="14"/>
      <c r="BC1126" s="14"/>
      <c r="BD1126" s="14"/>
      <c r="BE1126" s="14"/>
      <c r="BF1126" s="14"/>
      <c r="BG1126" s="14"/>
      <c r="BH1126" s="14"/>
      <c r="BI1126" s="14"/>
      <c r="BJ1126" s="14"/>
      <c r="BK1126" s="14"/>
      <c r="BL1126" s="14"/>
      <c r="BM1126" s="14"/>
      <c r="BN1126" s="14"/>
      <c r="BO1126" s="14"/>
      <c r="BP1126" s="14"/>
      <c r="BQ1126" s="14"/>
      <c r="BR1126" s="14"/>
      <c r="BS1126" s="14"/>
      <c r="BT1126" s="14"/>
      <c r="BU1126" s="14"/>
      <c r="BV1126" s="14"/>
      <c r="BW1126" s="14"/>
      <c r="BX1126" s="14"/>
      <c r="BY1126" s="14"/>
      <c r="BZ1126" s="14"/>
      <c r="CA1126" s="14"/>
      <c r="CB1126" s="14"/>
      <c r="CC1126" s="14"/>
    </row>
    <row r="1127" spans="2:81" x14ac:dyDescent="0.3">
      <c r="B1127" s="24" t="s">
        <v>198</v>
      </c>
      <c r="C1127" s="14"/>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c r="AD1127" s="14"/>
      <c r="AE1127" s="14"/>
      <c r="AF1127" s="14"/>
      <c r="AG1127" s="14"/>
      <c r="AH1127" s="14"/>
      <c r="AI1127" s="14"/>
      <c r="AJ1127" s="14"/>
      <c r="AK1127" s="14"/>
      <c r="AL1127" s="14"/>
      <c r="AM1127" s="14"/>
      <c r="AN1127" s="14"/>
      <c r="AO1127" s="14"/>
      <c r="AP1127" s="14"/>
      <c r="AQ1127" s="14"/>
      <c r="AR1127" s="14"/>
      <c r="AS1127" s="14"/>
      <c r="AT1127" s="14"/>
      <c r="AU1127" s="14"/>
      <c r="AV1127" s="14"/>
      <c r="AW1127" s="14"/>
      <c r="AX1127" s="14"/>
      <c r="AY1127" s="14"/>
      <c r="AZ1127" s="14"/>
      <c r="BA1127" s="14"/>
      <c r="BB1127" s="14"/>
      <c r="BC1127" s="14"/>
      <c r="BD1127" s="14"/>
      <c r="BE1127" s="14"/>
      <c r="BF1127" s="14"/>
      <c r="BG1127" s="14"/>
      <c r="BH1127" s="14"/>
      <c r="BI1127" s="14"/>
      <c r="BJ1127" s="14"/>
      <c r="BK1127" s="14"/>
      <c r="BL1127" s="14"/>
      <c r="BM1127" s="14"/>
      <c r="BN1127" s="14"/>
      <c r="BO1127" s="14"/>
      <c r="BP1127" s="14"/>
      <c r="BQ1127" s="14"/>
      <c r="BR1127" s="14"/>
      <c r="BS1127" s="14"/>
      <c r="BT1127" s="14"/>
      <c r="BU1127" s="14"/>
      <c r="BV1127" s="14"/>
      <c r="BW1127" s="14"/>
      <c r="BX1127" s="14"/>
      <c r="BY1127" s="14"/>
      <c r="BZ1127" s="14"/>
      <c r="CA1127" s="14"/>
      <c r="CB1127" s="14"/>
      <c r="CC1127" s="14"/>
    </row>
    <row r="1128" spans="2:81" x14ac:dyDescent="0.3">
      <c r="B1128" t="s">
        <v>420</v>
      </c>
      <c r="C1128" s="14">
        <v>0.251770975848221</v>
      </c>
      <c r="D1128" s="14">
        <v>0.24464632853461499</v>
      </c>
      <c r="E1128" s="14">
        <v>0.25920637227641302</v>
      </c>
      <c r="F1128" s="14"/>
      <c r="G1128" s="14">
        <v>0.40607712412790098</v>
      </c>
      <c r="H1128" s="14">
        <v>0.28432270410475502</v>
      </c>
      <c r="I1128" s="14">
        <v>0.234597269712919</v>
      </c>
      <c r="J1128" s="14">
        <v>0.25587981186896103</v>
      </c>
      <c r="K1128" s="14">
        <v>0.139077699921348</v>
      </c>
      <c r="L1128" s="14">
        <v>0.20964268208897499</v>
      </c>
      <c r="M1128" s="14"/>
      <c r="N1128" s="14">
        <v>0.27133367383351498</v>
      </c>
      <c r="O1128" s="14">
        <v>0.21198221117458599</v>
      </c>
      <c r="P1128" s="14">
        <v>0.254184470974534</v>
      </c>
      <c r="Q1128" s="14">
        <v>0.28273288506612598</v>
      </c>
      <c r="R1128" s="14"/>
      <c r="S1128" s="14">
        <v>0.20787263944871401</v>
      </c>
      <c r="T1128" s="14">
        <v>0.24641331589450499</v>
      </c>
      <c r="U1128" s="14">
        <v>0.23347268813983399</v>
      </c>
      <c r="V1128" s="14">
        <v>0.28439107175176298</v>
      </c>
      <c r="W1128" s="14">
        <v>0.297312724358473</v>
      </c>
      <c r="X1128" s="14">
        <v>0.22427510461482</v>
      </c>
      <c r="Y1128" s="14">
        <v>0.28972857887372799</v>
      </c>
      <c r="Z1128" s="14">
        <v>9.6996280368211604E-2</v>
      </c>
      <c r="AA1128" s="14">
        <v>0.25215309606365099</v>
      </c>
      <c r="AB1128" s="14">
        <v>0.28420244414966001</v>
      </c>
      <c r="AC1128" s="14">
        <v>0.338566870282969</v>
      </c>
      <c r="AD1128" s="14">
        <v>0.26669235228300903</v>
      </c>
      <c r="AE1128" s="14"/>
      <c r="AF1128" s="14">
        <v>0.28705529922434198</v>
      </c>
      <c r="AG1128" s="14">
        <v>0.18765388894874499</v>
      </c>
      <c r="AH1128" s="14">
        <v>0.18610580824774201</v>
      </c>
      <c r="AI1128" s="14">
        <v>0.23605389178791999</v>
      </c>
      <c r="AJ1128" s="14">
        <v>0.46878943655623601</v>
      </c>
      <c r="AK1128" s="14">
        <v>0.19662918752158001</v>
      </c>
      <c r="AL1128" s="14"/>
      <c r="AM1128" s="14">
        <v>0.224042925890964</v>
      </c>
      <c r="AN1128" s="14">
        <v>0.19157436251465701</v>
      </c>
      <c r="AO1128" s="14">
        <v>0.27452724617225599</v>
      </c>
      <c r="AP1128" s="14">
        <v>0.30273452416191099</v>
      </c>
      <c r="AQ1128" s="14">
        <v>0.338680854642328</v>
      </c>
      <c r="AR1128" s="14"/>
      <c r="AS1128" s="14">
        <v>0.26915038835597399</v>
      </c>
      <c r="AT1128" s="14">
        <v>0.24250280003750699</v>
      </c>
      <c r="AU1128" s="14"/>
      <c r="AV1128" s="14">
        <v>0.295322655527259</v>
      </c>
      <c r="AW1128" s="14">
        <v>0.32936513673512102</v>
      </c>
      <c r="AX1128" s="14">
        <v>0.263084716268773</v>
      </c>
      <c r="AY1128" s="14"/>
      <c r="AZ1128" s="14">
        <v>0.385666830073983</v>
      </c>
      <c r="BA1128" s="14">
        <v>0.27145997375952302</v>
      </c>
      <c r="BB1128" s="14">
        <v>0.30847508850427502</v>
      </c>
      <c r="BC1128" s="14"/>
      <c r="BD1128" s="14">
        <v>0.30565628210887302</v>
      </c>
      <c r="BE1128" s="14">
        <v>0.21598870831575601</v>
      </c>
      <c r="BF1128" s="14"/>
      <c r="BG1128" s="14">
        <v>0.320131036511902</v>
      </c>
      <c r="BH1128" s="14">
        <v>0.24022354968510901</v>
      </c>
      <c r="BI1128" s="14"/>
      <c r="BJ1128" s="14">
        <v>0.27961521201842598</v>
      </c>
      <c r="BK1128" s="14">
        <v>0.24645736886085601</v>
      </c>
      <c r="BL1128" s="14"/>
      <c r="BM1128" s="14">
        <v>0.36507812977228599</v>
      </c>
      <c r="BN1128" s="14">
        <v>0.23929950184941401</v>
      </c>
      <c r="BO1128" s="14"/>
      <c r="BP1128" s="14">
        <v>0.33507394884139102</v>
      </c>
      <c r="BQ1128" s="14">
        <v>0.228728393196555</v>
      </c>
      <c r="BR1128" s="14"/>
      <c r="BS1128" s="14">
        <v>0.27470010368971298</v>
      </c>
      <c r="BT1128" s="14">
        <v>0.29506048558556103</v>
      </c>
      <c r="BU1128" s="14"/>
      <c r="BV1128" s="14">
        <v>0.160036772075527</v>
      </c>
      <c r="BW1128" s="14">
        <v>0.31440432573291699</v>
      </c>
      <c r="BX1128" s="14"/>
      <c r="BY1128" s="14">
        <v>0.38841109333037699</v>
      </c>
      <c r="BZ1128" s="14">
        <v>0.23924934047427199</v>
      </c>
      <c r="CA1128" s="14"/>
      <c r="CB1128" s="14">
        <v>0.25274661877159998</v>
      </c>
      <c r="CC1128" s="14">
        <v>0.25362247755876599</v>
      </c>
    </row>
    <row r="1129" spans="2:81" x14ac:dyDescent="0.3">
      <c r="B1129" t="s">
        <v>86</v>
      </c>
      <c r="C1129" s="14">
        <v>0.34119080107056099</v>
      </c>
      <c r="D1129" s="14">
        <v>0.364523013401296</v>
      </c>
      <c r="E1129" s="14">
        <v>0.317466116742608</v>
      </c>
      <c r="F1129" s="14"/>
      <c r="G1129" s="14">
        <v>0.30167874335815997</v>
      </c>
      <c r="H1129" s="14">
        <v>0.345579212064337</v>
      </c>
      <c r="I1129" s="14">
        <v>0.417252352913834</v>
      </c>
      <c r="J1129" s="14">
        <v>0.33876423195772598</v>
      </c>
      <c r="K1129" s="14">
        <v>0.390080651798699</v>
      </c>
      <c r="L1129" s="14">
        <v>0.26696368512907598</v>
      </c>
      <c r="M1129" s="14"/>
      <c r="N1129" s="14">
        <v>0.32143039541688401</v>
      </c>
      <c r="O1129" s="14">
        <v>0.37824150802678802</v>
      </c>
      <c r="P1129" s="14">
        <v>0.35408600978412202</v>
      </c>
      <c r="Q1129" s="14">
        <v>0.297356570262228</v>
      </c>
      <c r="R1129" s="14"/>
      <c r="S1129" s="14">
        <v>0.37364042321427299</v>
      </c>
      <c r="T1129" s="14">
        <v>0.330601868504939</v>
      </c>
      <c r="U1129" s="14">
        <v>0.33365628983677798</v>
      </c>
      <c r="V1129" s="14">
        <v>0.304201121123228</v>
      </c>
      <c r="W1129" s="14">
        <v>0.32282517053031201</v>
      </c>
      <c r="X1129" s="14">
        <v>0.34126984763859203</v>
      </c>
      <c r="Y1129" s="14">
        <v>0.35835817374805201</v>
      </c>
      <c r="Z1129" s="14">
        <v>0.423834001060654</v>
      </c>
      <c r="AA1129" s="14">
        <v>0.41082058267930199</v>
      </c>
      <c r="AB1129" s="14">
        <v>0.329966356039261</v>
      </c>
      <c r="AC1129" s="14">
        <v>0.219680659764455</v>
      </c>
      <c r="AD1129" s="14">
        <v>0.185928307710921</v>
      </c>
      <c r="AE1129" s="14"/>
      <c r="AF1129" s="14">
        <v>0.43325903920756698</v>
      </c>
      <c r="AG1129" s="14">
        <v>0.36057016469276798</v>
      </c>
      <c r="AH1129" s="14">
        <v>0.41782066683087599</v>
      </c>
      <c r="AI1129" s="14">
        <v>0.26682586075154102</v>
      </c>
      <c r="AJ1129" s="14">
        <v>0.28866255538148899</v>
      </c>
      <c r="AK1129" s="14">
        <v>0.26896552057975298</v>
      </c>
      <c r="AL1129" s="14"/>
      <c r="AM1129" s="14">
        <v>0.28598668113134801</v>
      </c>
      <c r="AN1129" s="14">
        <v>0.37607197571020601</v>
      </c>
      <c r="AO1129" s="14">
        <v>0.35388692975699598</v>
      </c>
      <c r="AP1129" s="14">
        <v>0.33307400155392902</v>
      </c>
      <c r="AQ1129" s="14">
        <v>8.7322024085619704E-2</v>
      </c>
      <c r="AR1129" s="14"/>
      <c r="AS1129" s="14">
        <v>0.35502480383927598</v>
      </c>
      <c r="AT1129" s="14">
        <v>0.329341293491279</v>
      </c>
      <c r="AU1129" s="14"/>
      <c r="AV1129" s="14">
        <v>0.36668007625835503</v>
      </c>
      <c r="AW1129" s="14">
        <v>0.36063230022662901</v>
      </c>
      <c r="AX1129" s="14">
        <v>0.35024512243232703</v>
      </c>
      <c r="AY1129" s="14"/>
      <c r="AZ1129" s="14">
        <v>0.19012463016499501</v>
      </c>
      <c r="BA1129" s="14">
        <v>0.445313242101254</v>
      </c>
      <c r="BB1129" s="14">
        <v>0.38760799665463602</v>
      </c>
      <c r="BC1129" s="14"/>
      <c r="BD1129" s="14">
        <v>0.27697135413942597</v>
      </c>
      <c r="BE1129" s="14">
        <v>0.38796120382823801</v>
      </c>
      <c r="BF1129" s="14"/>
      <c r="BG1129" s="14">
        <v>0.320739238369455</v>
      </c>
      <c r="BH1129" s="14">
        <v>0.346240230750119</v>
      </c>
      <c r="BI1129" s="14"/>
      <c r="BJ1129" s="14">
        <v>0.35405485588290903</v>
      </c>
      <c r="BK1129" s="14">
        <v>0.345064554635933</v>
      </c>
      <c r="BL1129" s="14"/>
      <c r="BM1129" s="14">
        <v>0.282241498997652</v>
      </c>
      <c r="BN1129" s="14">
        <v>0.34813316946649597</v>
      </c>
      <c r="BO1129" s="14"/>
      <c r="BP1129" s="14">
        <v>0.227336280616451</v>
      </c>
      <c r="BQ1129" s="14">
        <v>0.36799955687227498</v>
      </c>
      <c r="BR1129" s="14"/>
      <c r="BS1129" s="14">
        <v>0.37158647044811199</v>
      </c>
      <c r="BT1129" s="14">
        <v>0.34073295756848199</v>
      </c>
      <c r="BU1129" s="14"/>
      <c r="BV1129" s="14">
        <v>0.397422593099443</v>
      </c>
      <c r="BW1129" s="14">
        <v>0.36264025254180299</v>
      </c>
      <c r="BX1129" s="14"/>
      <c r="BY1129" s="14">
        <v>0.24429938736217</v>
      </c>
      <c r="BZ1129" s="14">
        <v>0.352242127128856</v>
      </c>
      <c r="CA1129" s="14"/>
      <c r="CB1129" s="14">
        <v>0.32911377376252199</v>
      </c>
      <c r="CC1129" s="14">
        <v>0.34822156922727798</v>
      </c>
    </row>
    <row r="1130" spans="2:81" x14ac:dyDescent="0.3">
      <c r="B1130" t="s">
        <v>421</v>
      </c>
      <c r="C1130" s="14">
        <v>0.188288081683262</v>
      </c>
      <c r="D1130" s="14">
        <v>0.180276646510864</v>
      </c>
      <c r="E1130" s="14">
        <v>0.19629119780465101</v>
      </c>
      <c r="F1130" s="14"/>
      <c r="G1130" s="14">
        <v>0.20471641857036699</v>
      </c>
      <c r="H1130" s="14">
        <v>0.141696803375917</v>
      </c>
      <c r="I1130" s="14">
        <v>0.152953456776736</v>
      </c>
      <c r="J1130" s="14">
        <v>0.19344272409079</v>
      </c>
      <c r="K1130" s="14">
        <v>0.195418187299713</v>
      </c>
      <c r="L1130" s="14">
        <v>0.24587764489800401</v>
      </c>
      <c r="M1130" s="14"/>
      <c r="N1130" s="14">
        <v>0.186461081012465</v>
      </c>
      <c r="O1130" s="14">
        <v>0.154272609681147</v>
      </c>
      <c r="P1130" s="14">
        <v>0.233579400637204</v>
      </c>
      <c r="Q1130" s="14">
        <v>0.18120724363021801</v>
      </c>
      <c r="R1130" s="14"/>
      <c r="S1130" s="14">
        <v>0.175928112877971</v>
      </c>
      <c r="T1130" s="14">
        <v>0.16327469695465299</v>
      </c>
      <c r="U1130" s="14">
        <v>0.22028621937206799</v>
      </c>
      <c r="V1130" s="14">
        <v>0.20324371841097599</v>
      </c>
      <c r="W1130" s="14">
        <v>0.23166503547584</v>
      </c>
      <c r="X1130" s="14">
        <v>0.118504380537291</v>
      </c>
      <c r="Y1130" s="14">
        <v>0.19939485179697999</v>
      </c>
      <c r="Z1130" s="14">
        <v>0.19566706343519999</v>
      </c>
      <c r="AA1130" s="14">
        <v>0.193567097560536</v>
      </c>
      <c r="AB1130" s="14">
        <v>0.16123643511927699</v>
      </c>
      <c r="AC1130" s="14">
        <v>0.22072262597297401</v>
      </c>
      <c r="AD1130" s="14">
        <v>0.35879321225369798</v>
      </c>
      <c r="AE1130" s="14"/>
      <c r="AF1130" s="14">
        <v>0.15770664858862399</v>
      </c>
      <c r="AG1130" s="14">
        <v>0.14424750883280801</v>
      </c>
      <c r="AH1130" s="14">
        <v>0.26137046843034101</v>
      </c>
      <c r="AI1130" s="14">
        <v>0.19221818856688</v>
      </c>
      <c r="AJ1130" s="14">
        <v>0.13528978717273399</v>
      </c>
      <c r="AK1130" s="14">
        <v>0.22946307610583599</v>
      </c>
      <c r="AL1130" s="14"/>
      <c r="AM1130" s="14">
        <v>0.27545699279245001</v>
      </c>
      <c r="AN1130" s="14">
        <v>0.23373412355665599</v>
      </c>
      <c r="AO1130" s="14">
        <v>0.13377321076273099</v>
      </c>
      <c r="AP1130" s="14">
        <v>0.128545111747772</v>
      </c>
      <c r="AQ1130" s="14">
        <v>0.34593332040660202</v>
      </c>
      <c r="AR1130" s="14"/>
      <c r="AS1130" s="14">
        <v>0.18416338296416701</v>
      </c>
      <c r="AT1130" s="14">
        <v>0.190246499038075</v>
      </c>
      <c r="AU1130" s="14"/>
      <c r="AV1130" s="14">
        <v>0.142365215061206</v>
      </c>
      <c r="AW1130" s="14">
        <v>6.6164691592694294E-2</v>
      </c>
      <c r="AX1130" s="14">
        <v>0.234335425150097</v>
      </c>
      <c r="AY1130" s="14"/>
      <c r="AZ1130" s="14">
        <v>5.3947503987762303E-2</v>
      </c>
      <c r="BA1130" s="14">
        <v>0.19061497312141601</v>
      </c>
      <c r="BB1130" s="14">
        <v>0.106937283003919</v>
      </c>
      <c r="BC1130" s="14"/>
      <c r="BD1130" s="14">
        <v>0.22080764300335001</v>
      </c>
      <c r="BE1130" s="14">
        <v>0.163641258982169</v>
      </c>
      <c r="BF1130" s="14"/>
      <c r="BG1130" s="14">
        <v>0.19210734351872599</v>
      </c>
      <c r="BH1130" s="14">
        <v>0.18694558937887501</v>
      </c>
      <c r="BI1130" s="14"/>
      <c r="BJ1130" s="14">
        <v>0.187849339349212</v>
      </c>
      <c r="BK1130" s="14">
        <v>0.18492558968575201</v>
      </c>
      <c r="BL1130" s="14"/>
      <c r="BM1130" s="14">
        <v>0.182596058532665</v>
      </c>
      <c r="BN1130" s="14">
        <v>0.19172099367109999</v>
      </c>
      <c r="BO1130" s="14"/>
      <c r="BP1130" s="14">
        <v>0.220917369428448</v>
      </c>
      <c r="BQ1130" s="14">
        <v>0.18129793358093399</v>
      </c>
      <c r="BR1130" s="14"/>
      <c r="BS1130" s="14">
        <v>0.186190147236899</v>
      </c>
      <c r="BT1130" s="14">
        <v>0.17377442118342001</v>
      </c>
      <c r="BU1130" s="14"/>
      <c r="BV1130" s="14">
        <v>0.22011167902174</v>
      </c>
      <c r="BW1130" s="14">
        <v>0.174444212324047</v>
      </c>
      <c r="BX1130" s="14"/>
      <c r="BY1130" s="14">
        <v>0.21558985722239299</v>
      </c>
      <c r="BZ1130" s="14">
        <v>0.18351810415584999</v>
      </c>
      <c r="CA1130" s="14"/>
      <c r="CB1130" s="14">
        <v>0.21263947003508199</v>
      </c>
      <c r="CC1130" s="14">
        <v>0.170856931509764</v>
      </c>
    </row>
    <row r="1131" spans="2:81" x14ac:dyDescent="0.3">
      <c r="B1131" t="s">
        <v>88</v>
      </c>
      <c r="C1131" s="14">
        <v>0.10564837158051001</v>
      </c>
      <c r="D1131" s="14">
        <v>0.100071067399573</v>
      </c>
      <c r="E1131" s="14">
        <v>0.111123933084068</v>
      </c>
      <c r="F1131" s="14"/>
      <c r="G1131" s="14">
        <v>4.3425727327330597E-2</v>
      </c>
      <c r="H1131" s="14">
        <v>9.2029953069384995E-2</v>
      </c>
      <c r="I1131" s="14">
        <v>0.12969706188745</v>
      </c>
      <c r="J1131" s="14">
        <v>8.7840919550190702E-2</v>
      </c>
      <c r="K1131" s="14">
        <v>0.146747484530693</v>
      </c>
      <c r="L1131" s="14">
        <v>0.12370295642266101</v>
      </c>
      <c r="M1131" s="14"/>
      <c r="N1131" s="14">
        <v>0.129900448534326</v>
      </c>
      <c r="O1131" s="14">
        <v>0.132508386349803</v>
      </c>
      <c r="P1131" s="14">
        <v>6.6064997336918105E-2</v>
      </c>
      <c r="Q1131" s="14">
        <v>9.0868060091980701E-2</v>
      </c>
      <c r="R1131" s="14"/>
      <c r="S1131" s="14">
        <v>9.8584395645165496E-2</v>
      </c>
      <c r="T1131" s="14">
        <v>0.17787888832499599</v>
      </c>
      <c r="U1131" s="14">
        <v>2.56133563745276E-2</v>
      </c>
      <c r="V1131" s="14">
        <v>7.53919794927565E-2</v>
      </c>
      <c r="W1131" s="14">
        <v>2.9614212110236401E-2</v>
      </c>
      <c r="X1131" s="14">
        <v>0.156536961543639</v>
      </c>
      <c r="Y1131" s="14">
        <v>6.6240613371443102E-2</v>
      </c>
      <c r="Z1131" s="14">
        <v>0.138566150758415</v>
      </c>
      <c r="AA1131" s="14">
        <v>6.4808743304403504E-2</v>
      </c>
      <c r="AB1131" s="14">
        <v>0.17806756346352001</v>
      </c>
      <c r="AC1131" s="14">
        <v>0.109009155408099</v>
      </c>
      <c r="AD1131" s="14">
        <v>9.6099490508811197E-2</v>
      </c>
      <c r="AE1131" s="14"/>
      <c r="AF1131" s="14">
        <v>5.8029155379700603E-2</v>
      </c>
      <c r="AG1131" s="14">
        <v>0.13649526165749001</v>
      </c>
      <c r="AH1131" s="14">
        <v>4.5547629967032197E-2</v>
      </c>
      <c r="AI1131" s="14">
        <v>0.16635936469262499</v>
      </c>
      <c r="AJ1131" s="14">
        <v>5.6791501648102302E-2</v>
      </c>
      <c r="AK1131" s="14">
        <v>0.14982153207412699</v>
      </c>
      <c r="AL1131" s="14"/>
      <c r="AM1131" s="14">
        <v>5.6750818321516003E-2</v>
      </c>
      <c r="AN1131" s="14">
        <v>8.6799868962717505E-2</v>
      </c>
      <c r="AO1131" s="14">
        <v>0.151735922627072</v>
      </c>
      <c r="AP1131" s="14">
        <v>0.123664346507401</v>
      </c>
      <c r="AQ1131" s="14">
        <v>0.228063800865451</v>
      </c>
      <c r="AR1131" s="14"/>
      <c r="AS1131" s="14">
        <v>9.4526837449705803E-2</v>
      </c>
      <c r="AT1131" s="14">
        <v>0.113751268447033</v>
      </c>
      <c r="AU1131" s="14"/>
      <c r="AV1131" s="14">
        <v>9.21660047673558E-2</v>
      </c>
      <c r="AW1131" s="14">
        <v>6.4176247965043801E-2</v>
      </c>
      <c r="AX1131" s="14">
        <v>9.3089383934958497E-2</v>
      </c>
      <c r="AY1131" s="14"/>
      <c r="AZ1131" s="14">
        <v>0.145243460515385</v>
      </c>
      <c r="BA1131" s="14">
        <v>4.4834706242175899E-2</v>
      </c>
      <c r="BB1131" s="14">
        <v>8.5708755714763898E-2</v>
      </c>
      <c r="BC1131" s="14"/>
      <c r="BD1131" s="14">
        <v>8.8628221369933299E-2</v>
      </c>
      <c r="BE1131" s="14">
        <v>0.118141922679425</v>
      </c>
      <c r="BF1131" s="14"/>
      <c r="BG1131" s="14">
        <v>5.1133185501042698E-2</v>
      </c>
      <c r="BH1131" s="14">
        <v>0.115233203018621</v>
      </c>
      <c r="BI1131" s="14"/>
      <c r="BJ1131" s="14">
        <v>6.49956815050175E-2</v>
      </c>
      <c r="BK1131" s="14">
        <v>0.114162561572091</v>
      </c>
      <c r="BL1131" s="14"/>
      <c r="BM1131" s="14">
        <v>0.112679262438283</v>
      </c>
      <c r="BN1131" s="14">
        <v>0.10230701660656399</v>
      </c>
      <c r="BO1131" s="14"/>
      <c r="BP1131" s="14">
        <v>0.101699611778897</v>
      </c>
      <c r="BQ1131" s="14">
        <v>0.10804108657144</v>
      </c>
      <c r="BR1131" s="14"/>
      <c r="BS1131" s="14">
        <v>0.103283328688742</v>
      </c>
      <c r="BT1131" s="14">
        <v>7.56284174171266E-2</v>
      </c>
      <c r="BU1131" s="14"/>
      <c r="BV1131" s="14">
        <v>0.14447746650825799</v>
      </c>
      <c r="BW1131" s="14">
        <v>8.9019124327684204E-2</v>
      </c>
      <c r="BX1131" s="14"/>
      <c r="BY1131" s="14">
        <v>7.2525226823333594E-2</v>
      </c>
      <c r="BZ1131" s="14">
        <v>0.10859218730923501</v>
      </c>
      <c r="CA1131" s="14"/>
      <c r="CB1131" s="14">
        <v>0.102426114694639</v>
      </c>
      <c r="CC1131" s="14">
        <v>0.10653604597592201</v>
      </c>
    </row>
    <row r="1132" spans="2:81" x14ac:dyDescent="0.3">
      <c r="B1132" t="s">
        <v>422</v>
      </c>
      <c r="C1132" s="14">
        <v>7.8992155610692699E-2</v>
      </c>
      <c r="D1132" s="14">
        <v>9.4697440829586005E-2</v>
      </c>
      <c r="E1132" s="14">
        <v>6.4993827330990406E-2</v>
      </c>
      <c r="F1132" s="14"/>
      <c r="G1132" s="14">
        <v>1.5844261379108101E-2</v>
      </c>
      <c r="H1132" s="14">
        <v>8.9321513008598002E-2</v>
      </c>
      <c r="I1132" s="14">
        <v>4.1753562776243501E-2</v>
      </c>
      <c r="J1132" s="14">
        <v>8.7836306564299499E-2</v>
      </c>
      <c r="K1132" s="14">
        <v>8.6791394666030197E-2</v>
      </c>
      <c r="L1132" s="14">
        <v>0.12691803397951501</v>
      </c>
      <c r="M1132" s="14"/>
      <c r="N1132" s="14">
        <v>5.8658819395677603E-2</v>
      </c>
      <c r="O1132" s="14">
        <v>9.6156380771877895E-2</v>
      </c>
      <c r="P1132" s="14">
        <v>7.5658856482980194E-2</v>
      </c>
      <c r="Q1132" s="14">
        <v>8.4886249356654397E-2</v>
      </c>
      <c r="R1132" s="14"/>
      <c r="S1132" s="14">
        <v>0.104011712292381</v>
      </c>
      <c r="T1132" s="14">
        <v>4.2176124508356401E-2</v>
      </c>
      <c r="U1132" s="14">
        <v>0.13208364280322499</v>
      </c>
      <c r="V1132" s="14">
        <v>8.1937578592520599E-2</v>
      </c>
      <c r="W1132" s="14">
        <v>8.8777393205313596E-2</v>
      </c>
      <c r="X1132" s="14">
        <v>0.13798117139303601</v>
      </c>
      <c r="Y1132" s="14">
        <v>6.5494383785970098E-2</v>
      </c>
      <c r="Z1132" s="14">
        <v>9.8645668213227206E-2</v>
      </c>
      <c r="AA1132" s="14">
        <v>3.2633516201325298E-2</v>
      </c>
      <c r="AB1132" s="14">
        <v>4.6527201228281502E-2</v>
      </c>
      <c r="AC1132" s="14">
        <v>7.1982270741821702E-2</v>
      </c>
      <c r="AD1132" s="14">
        <v>9.2486637243560793E-2</v>
      </c>
      <c r="AE1132" s="14"/>
      <c r="AF1132" s="14">
        <v>5.0311562531948302E-2</v>
      </c>
      <c r="AG1132" s="14">
        <v>0.14353737163789401</v>
      </c>
      <c r="AH1132" s="14">
        <v>4.1566371222974102E-2</v>
      </c>
      <c r="AI1132" s="14">
        <v>9.3285127339242505E-2</v>
      </c>
      <c r="AJ1132" s="14">
        <v>5.04667192414383E-2</v>
      </c>
      <c r="AK1132" s="14">
        <v>5.9802346280694203E-2</v>
      </c>
      <c r="AL1132" s="14"/>
      <c r="AM1132" s="14">
        <v>9.3419951190503003E-2</v>
      </c>
      <c r="AN1132" s="14">
        <v>9.0759154357120495E-2</v>
      </c>
      <c r="AO1132" s="14">
        <v>6.2235550538244699E-2</v>
      </c>
      <c r="AP1132" s="14">
        <v>5.3646110162206898E-2</v>
      </c>
      <c r="AQ1132" s="14">
        <v>0</v>
      </c>
      <c r="AR1132" s="14"/>
      <c r="AS1132" s="14">
        <v>6.5463279278778402E-2</v>
      </c>
      <c r="AT1132" s="14">
        <v>8.8108308666043494E-2</v>
      </c>
      <c r="AU1132" s="14"/>
      <c r="AV1132" s="14">
        <v>8.1066719631029099E-2</v>
      </c>
      <c r="AW1132" s="14">
        <v>0.17966162348051201</v>
      </c>
      <c r="AX1132" s="14">
        <v>2.05763525145366E-2</v>
      </c>
      <c r="AY1132" s="14"/>
      <c r="AZ1132" s="14">
        <v>0.171210022084331</v>
      </c>
      <c r="BA1132" s="14">
        <v>4.7777104775630401E-2</v>
      </c>
      <c r="BB1132" s="14">
        <v>9.5939489482015194E-2</v>
      </c>
      <c r="BC1132" s="14"/>
      <c r="BD1132" s="14">
        <v>8.3238432808353094E-2</v>
      </c>
      <c r="BE1132" s="14">
        <v>7.6553022843259905E-2</v>
      </c>
      <c r="BF1132" s="14"/>
      <c r="BG1132" s="14">
        <v>7.9880469699105103E-2</v>
      </c>
      <c r="BH1132" s="14">
        <v>7.9557966967332402E-2</v>
      </c>
      <c r="BI1132" s="14"/>
      <c r="BJ1132" s="14">
        <v>7.4824624165921005E-2</v>
      </c>
      <c r="BK1132" s="14">
        <v>7.9001221891482606E-2</v>
      </c>
      <c r="BL1132" s="14"/>
      <c r="BM1132" s="14">
        <v>5.7405050259114E-2</v>
      </c>
      <c r="BN1132" s="14">
        <v>8.2390261996091396E-2</v>
      </c>
      <c r="BO1132" s="14"/>
      <c r="BP1132" s="14">
        <v>9.6550606940431605E-2</v>
      </c>
      <c r="BQ1132" s="14">
        <v>7.4961703695672399E-2</v>
      </c>
      <c r="BR1132" s="14"/>
      <c r="BS1132" s="14">
        <v>6.4239949936534493E-2</v>
      </c>
      <c r="BT1132" s="14">
        <v>6.6837477809631493E-2</v>
      </c>
      <c r="BU1132" s="14"/>
      <c r="BV1132" s="14">
        <v>7.7951489295031498E-2</v>
      </c>
      <c r="BW1132" s="14">
        <v>5.9492085073548501E-2</v>
      </c>
      <c r="BX1132" s="14"/>
      <c r="BY1132" s="14">
        <v>7.9174435261726295E-2</v>
      </c>
      <c r="BZ1132" s="14">
        <v>7.9951608405923094E-2</v>
      </c>
      <c r="CA1132" s="14"/>
      <c r="CB1132" s="14">
        <v>7.58325778796477E-2</v>
      </c>
      <c r="CC1132" s="14">
        <v>8.22863670453476E-2</v>
      </c>
    </row>
    <row r="1133" spans="2:81" x14ac:dyDescent="0.3">
      <c r="B1133" t="s">
        <v>106</v>
      </c>
      <c r="C1133" s="14">
        <v>3.4109614206753298E-2</v>
      </c>
      <c r="D1133" s="14">
        <v>1.57855033240662E-2</v>
      </c>
      <c r="E1133" s="14">
        <v>5.0918552761268901E-2</v>
      </c>
      <c r="F1133" s="14"/>
      <c r="G1133" s="14">
        <v>2.82577252371338E-2</v>
      </c>
      <c r="H1133" s="14">
        <v>4.7049814377008101E-2</v>
      </c>
      <c r="I1133" s="14">
        <v>2.3746295932817501E-2</v>
      </c>
      <c r="J1133" s="14">
        <v>3.6236005968032302E-2</v>
      </c>
      <c r="K1133" s="14">
        <v>4.1884581783516402E-2</v>
      </c>
      <c r="L1133" s="14">
        <v>2.6894997481769201E-2</v>
      </c>
      <c r="M1133" s="14"/>
      <c r="N1133" s="14">
        <v>3.2215581807132597E-2</v>
      </c>
      <c r="O1133" s="14">
        <v>2.6838903995798101E-2</v>
      </c>
      <c r="P1133" s="14">
        <v>1.6426264784242101E-2</v>
      </c>
      <c r="Q1133" s="14">
        <v>6.29489915927927E-2</v>
      </c>
      <c r="R1133" s="14"/>
      <c r="S1133" s="14">
        <v>3.9962716521495301E-2</v>
      </c>
      <c r="T1133" s="14">
        <v>3.9655105812549697E-2</v>
      </c>
      <c r="U1133" s="14">
        <v>5.48878034735681E-2</v>
      </c>
      <c r="V1133" s="14">
        <v>5.08345306287563E-2</v>
      </c>
      <c r="W1133" s="14">
        <v>2.9805464319825399E-2</v>
      </c>
      <c r="X1133" s="14">
        <v>2.1432534272622299E-2</v>
      </c>
      <c r="Y1133" s="14">
        <v>2.0783398423826299E-2</v>
      </c>
      <c r="Z1133" s="14">
        <v>4.6290836164291499E-2</v>
      </c>
      <c r="AA1133" s="14">
        <v>4.6016964190782099E-2</v>
      </c>
      <c r="AB1133" s="14">
        <v>0</v>
      </c>
      <c r="AC1133" s="14">
        <v>4.0038417829680803E-2</v>
      </c>
      <c r="AD1133" s="14">
        <v>0</v>
      </c>
      <c r="AE1133" s="14"/>
      <c r="AF1133" s="14">
        <v>1.3638295067817699E-2</v>
      </c>
      <c r="AG1133" s="14">
        <v>2.7495804230294699E-2</v>
      </c>
      <c r="AH1133" s="14">
        <v>4.7589055301035001E-2</v>
      </c>
      <c r="AI1133" s="14">
        <v>4.5257566861791103E-2</v>
      </c>
      <c r="AJ1133" s="14">
        <v>0</v>
      </c>
      <c r="AK1133" s="14">
        <v>9.5318337438009798E-2</v>
      </c>
      <c r="AL1133" s="14"/>
      <c r="AM1133" s="14">
        <v>6.4342630673219506E-2</v>
      </c>
      <c r="AN1133" s="14">
        <v>2.10605148986431E-2</v>
      </c>
      <c r="AO1133" s="14">
        <v>2.3841140142701001E-2</v>
      </c>
      <c r="AP1133" s="14">
        <v>5.8335905866780301E-2</v>
      </c>
      <c r="AQ1133" s="14">
        <v>0</v>
      </c>
      <c r="AR1133" s="14"/>
      <c r="AS1133" s="14">
        <v>3.1671308112099297E-2</v>
      </c>
      <c r="AT1133" s="14">
        <v>3.6049830320062898E-2</v>
      </c>
      <c r="AU1133" s="14"/>
      <c r="AV1133" s="14">
        <v>2.2399328754795701E-2</v>
      </c>
      <c r="AW1133" s="14">
        <v>0</v>
      </c>
      <c r="AX1133" s="14">
        <v>3.86689996993069E-2</v>
      </c>
      <c r="AY1133" s="14"/>
      <c r="AZ1133" s="14">
        <v>5.3807553173543798E-2</v>
      </c>
      <c r="BA1133" s="14">
        <v>0</v>
      </c>
      <c r="BB1133" s="14">
        <v>1.5331386640391799E-2</v>
      </c>
      <c r="BC1133" s="14"/>
      <c r="BD1133" s="14">
        <v>2.4698066570064701E-2</v>
      </c>
      <c r="BE1133" s="14">
        <v>3.7713883351151598E-2</v>
      </c>
      <c r="BF1133" s="14"/>
      <c r="BG1133" s="14">
        <v>3.6008726399769903E-2</v>
      </c>
      <c r="BH1133" s="14">
        <v>3.1799460199943202E-2</v>
      </c>
      <c r="BI1133" s="14"/>
      <c r="BJ1133" s="14">
        <v>3.8660287078514398E-2</v>
      </c>
      <c r="BK1133" s="14">
        <v>3.0388703353885001E-2</v>
      </c>
      <c r="BL1133" s="14"/>
      <c r="BM1133" s="14">
        <v>0</v>
      </c>
      <c r="BN1133" s="14">
        <v>3.61490564103348E-2</v>
      </c>
      <c r="BO1133" s="14"/>
      <c r="BP1133" s="14">
        <v>1.8422182394381599E-2</v>
      </c>
      <c r="BQ1133" s="14">
        <v>3.89713260831238E-2</v>
      </c>
      <c r="BR1133" s="14"/>
      <c r="BS1133" s="14">
        <v>0</v>
      </c>
      <c r="BT1133" s="14">
        <v>4.7966240435779503E-2</v>
      </c>
      <c r="BU1133" s="14"/>
      <c r="BV1133" s="14">
        <v>0</v>
      </c>
      <c r="BW1133" s="14">
        <v>0</v>
      </c>
      <c r="BX1133" s="14"/>
      <c r="BY1133" s="14">
        <v>0</v>
      </c>
      <c r="BZ1133" s="14">
        <v>3.6446632525863797E-2</v>
      </c>
      <c r="CA1133" s="14"/>
      <c r="CB1133" s="14">
        <v>2.7241444856510599E-2</v>
      </c>
      <c r="CC1133" s="14">
        <v>3.8476608682922298E-2</v>
      </c>
    </row>
    <row r="1134" spans="2:81" x14ac:dyDescent="0.3">
      <c r="B1134" t="s">
        <v>91</v>
      </c>
      <c r="C1134" s="14">
        <v>0.59296177691878105</v>
      </c>
      <c r="D1134" s="14">
        <v>0.60916934193591099</v>
      </c>
      <c r="E1134" s="14">
        <v>0.57667248901902102</v>
      </c>
      <c r="F1134" s="14"/>
      <c r="G1134" s="14">
        <v>0.70775586748606101</v>
      </c>
      <c r="H1134" s="14">
        <v>0.62990191616909197</v>
      </c>
      <c r="I1134" s="14">
        <v>0.65184962262675294</v>
      </c>
      <c r="J1134" s="14">
        <v>0.59464404382668701</v>
      </c>
      <c r="K1134" s="14">
        <v>0.52915835172004699</v>
      </c>
      <c r="L1134" s="14">
        <v>0.476606367218051</v>
      </c>
      <c r="M1134" s="14"/>
      <c r="N1134" s="14">
        <v>0.59276406925039904</v>
      </c>
      <c r="O1134" s="14">
        <v>0.59022371920137495</v>
      </c>
      <c r="P1134" s="14">
        <v>0.60827048075865597</v>
      </c>
      <c r="Q1134" s="14">
        <v>0.58008945532835399</v>
      </c>
      <c r="R1134" s="14"/>
      <c r="S1134" s="14">
        <v>0.58151306266298797</v>
      </c>
      <c r="T1134" s="14">
        <v>0.57701518439944399</v>
      </c>
      <c r="U1134" s="14">
        <v>0.56712897797661199</v>
      </c>
      <c r="V1134" s="14">
        <v>0.58859219287498998</v>
      </c>
      <c r="W1134" s="14">
        <v>0.62013789488878501</v>
      </c>
      <c r="X1134" s="14">
        <v>0.56554495225341195</v>
      </c>
      <c r="Y1134" s="14">
        <v>0.64808675262177995</v>
      </c>
      <c r="Z1134" s="14">
        <v>0.520830281428866</v>
      </c>
      <c r="AA1134" s="14">
        <v>0.66297367874295399</v>
      </c>
      <c r="AB1134" s="14">
        <v>0.61416880018892095</v>
      </c>
      <c r="AC1134" s="14">
        <v>0.558247530047424</v>
      </c>
      <c r="AD1134" s="14">
        <v>0.45262065999392997</v>
      </c>
      <c r="AE1134" s="14"/>
      <c r="AF1134" s="14">
        <v>0.72031433843190895</v>
      </c>
      <c r="AG1134" s="14">
        <v>0.54822405364151305</v>
      </c>
      <c r="AH1134" s="14">
        <v>0.60392647507861796</v>
      </c>
      <c r="AI1134" s="14">
        <v>0.50287975253946104</v>
      </c>
      <c r="AJ1134" s="14">
        <v>0.75745199193772506</v>
      </c>
      <c r="AK1134" s="14">
        <v>0.46559470810133202</v>
      </c>
      <c r="AL1134" s="14"/>
      <c r="AM1134" s="14">
        <v>0.51002960702231204</v>
      </c>
      <c r="AN1134" s="14">
        <v>0.56764633822486299</v>
      </c>
      <c r="AO1134" s="14">
        <v>0.62841417592925197</v>
      </c>
      <c r="AP1134" s="14">
        <v>0.63580852571584001</v>
      </c>
      <c r="AQ1134" s="14">
        <v>0.42600287872794701</v>
      </c>
      <c r="AR1134" s="14"/>
      <c r="AS1134" s="14">
        <v>0.62417519219524897</v>
      </c>
      <c r="AT1134" s="14">
        <v>0.57184409352878596</v>
      </c>
      <c r="AU1134" s="14"/>
      <c r="AV1134" s="14">
        <v>0.66200273178561297</v>
      </c>
      <c r="AW1134" s="14">
        <v>0.68999743696174998</v>
      </c>
      <c r="AX1134" s="14">
        <v>0.61332983870110103</v>
      </c>
      <c r="AY1134" s="14"/>
      <c r="AZ1134" s="14">
        <v>0.57579146023897798</v>
      </c>
      <c r="BA1134" s="14">
        <v>0.71677321586077702</v>
      </c>
      <c r="BB1134" s="14">
        <v>0.69608308515891004</v>
      </c>
      <c r="BC1134" s="14"/>
      <c r="BD1134" s="14">
        <v>0.58262763624829905</v>
      </c>
      <c r="BE1134" s="14">
        <v>0.60394991214399396</v>
      </c>
      <c r="BF1134" s="14"/>
      <c r="BG1134" s="14">
        <v>0.64087027488135595</v>
      </c>
      <c r="BH1134" s="14">
        <v>0.58646378043522795</v>
      </c>
      <c r="BI1134" s="14"/>
      <c r="BJ1134" s="14">
        <v>0.63367006790133495</v>
      </c>
      <c r="BK1134" s="14">
        <v>0.591521923496789</v>
      </c>
      <c r="BL1134" s="14"/>
      <c r="BM1134" s="14">
        <v>0.64731962876993798</v>
      </c>
      <c r="BN1134" s="14">
        <v>0.58743267131591004</v>
      </c>
      <c r="BO1134" s="14"/>
      <c r="BP1134" s="14">
        <v>0.56241022945784203</v>
      </c>
      <c r="BQ1134" s="14">
        <v>0.59672795006882995</v>
      </c>
      <c r="BR1134" s="14"/>
      <c r="BS1134" s="14">
        <v>0.64628657413782498</v>
      </c>
      <c r="BT1134" s="14">
        <v>0.63579344315404196</v>
      </c>
      <c r="BU1134" s="14"/>
      <c r="BV1134" s="14">
        <v>0.55745936517496997</v>
      </c>
      <c r="BW1134" s="14">
        <v>0.67704457827471998</v>
      </c>
      <c r="BX1134" s="14"/>
      <c r="BY1134" s="14">
        <v>0.63271048069254698</v>
      </c>
      <c r="BZ1134" s="14">
        <v>0.59149146760312798</v>
      </c>
      <c r="CA1134" s="14"/>
      <c r="CB1134" s="14">
        <v>0.58186039253412103</v>
      </c>
      <c r="CC1134" s="14">
        <v>0.60184404678604397</v>
      </c>
    </row>
    <row r="1135" spans="2:81" x14ac:dyDescent="0.3">
      <c r="B1135" t="s">
        <v>92</v>
      </c>
      <c r="C1135" s="14">
        <v>0.184640527191203</v>
      </c>
      <c r="D1135" s="14">
        <v>0.194768508229159</v>
      </c>
      <c r="E1135" s="14">
        <v>0.176117760415058</v>
      </c>
      <c r="F1135" s="14"/>
      <c r="G1135" s="14">
        <v>5.9269988706438702E-2</v>
      </c>
      <c r="H1135" s="14">
        <v>0.181351466077983</v>
      </c>
      <c r="I1135" s="14">
        <v>0.17145062466369301</v>
      </c>
      <c r="J1135" s="14">
        <v>0.17567722611448999</v>
      </c>
      <c r="K1135" s="14">
        <v>0.233538879196724</v>
      </c>
      <c r="L1135" s="14">
        <v>0.250620990402176</v>
      </c>
      <c r="M1135" s="14"/>
      <c r="N1135" s="14">
        <v>0.18855926793000399</v>
      </c>
      <c r="O1135" s="14">
        <v>0.22866476712168099</v>
      </c>
      <c r="P1135" s="14">
        <v>0.14172385381989799</v>
      </c>
      <c r="Q1135" s="14">
        <v>0.17575430944863499</v>
      </c>
      <c r="R1135" s="14"/>
      <c r="S1135" s="14">
        <v>0.20259610793754601</v>
      </c>
      <c r="T1135" s="14">
        <v>0.22005501283335299</v>
      </c>
      <c r="U1135" s="14">
        <v>0.15769699917775201</v>
      </c>
      <c r="V1135" s="14">
        <v>0.15732955808527699</v>
      </c>
      <c r="W1135" s="14">
        <v>0.11839160531555</v>
      </c>
      <c r="X1135" s="14">
        <v>0.294518132936675</v>
      </c>
      <c r="Y1135" s="14">
        <v>0.13173499715741299</v>
      </c>
      <c r="Z1135" s="14">
        <v>0.23721181897164201</v>
      </c>
      <c r="AA1135" s="14">
        <v>9.7442259505728906E-2</v>
      </c>
      <c r="AB1135" s="14">
        <v>0.22459476469180201</v>
      </c>
      <c r="AC1135" s="14">
        <v>0.180991426149921</v>
      </c>
      <c r="AD1135" s="14">
        <v>0.18858612775237199</v>
      </c>
      <c r="AE1135" s="14"/>
      <c r="AF1135" s="14">
        <v>0.108340717911649</v>
      </c>
      <c r="AG1135" s="14">
        <v>0.28003263329538403</v>
      </c>
      <c r="AH1135" s="14">
        <v>8.7114001190006299E-2</v>
      </c>
      <c r="AI1135" s="14">
        <v>0.25964449203186701</v>
      </c>
      <c r="AJ1135" s="14">
        <v>0.107258220889541</v>
      </c>
      <c r="AK1135" s="14">
        <v>0.20962387835482199</v>
      </c>
      <c r="AL1135" s="14"/>
      <c r="AM1135" s="14">
        <v>0.15017076951201899</v>
      </c>
      <c r="AN1135" s="14">
        <v>0.177559023319838</v>
      </c>
      <c r="AO1135" s="14">
        <v>0.21397147316531601</v>
      </c>
      <c r="AP1135" s="14">
        <v>0.17731045666960801</v>
      </c>
      <c r="AQ1135" s="14">
        <v>0.228063800865451</v>
      </c>
      <c r="AR1135" s="14"/>
      <c r="AS1135" s="14">
        <v>0.15999011672848401</v>
      </c>
      <c r="AT1135" s="14">
        <v>0.20185957711307601</v>
      </c>
      <c r="AU1135" s="14"/>
      <c r="AV1135" s="14">
        <v>0.173232724398385</v>
      </c>
      <c r="AW1135" s="14">
        <v>0.24383787144555599</v>
      </c>
      <c r="AX1135" s="14">
        <v>0.113665736449495</v>
      </c>
      <c r="AY1135" s="14"/>
      <c r="AZ1135" s="14">
        <v>0.31645348259971601</v>
      </c>
      <c r="BA1135" s="14">
        <v>9.2611811017806397E-2</v>
      </c>
      <c r="BB1135" s="14">
        <v>0.181648245196779</v>
      </c>
      <c r="BC1135" s="14"/>
      <c r="BD1135" s="14">
        <v>0.171866654178286</v>
      </c>
      <c r="BE1135" s="14">
        <v>0.19469494552268499</v>
      </c>
      <c r="BF1135" s="14"/>
      <c r="BG1135" s="14">
        <v>0.13101365520014799</v>
      </c>
      <c r="BH1135" s="14">
        <v>0.194791169985953</v>
      </c>
      <c r="BI1135" s="14"/>
      <c r="BJ1135" s="14">
        <v>0.139820305670939</v>
      </c>
      <c r="BK1135" s="14">
        <v>0.19316378346357399</v>
      </c>
      <c r="BL1135" s="14"/>
      <c r="BM1135" s="14">
        <v>0.17008431269739699</v>
      </c>
      <c r="BN1135" s="14">
        <v>0.184697278602656</v>
      </c>
      <c r="BO1135" s="14"/>
      <c r="BP1135" s="14">
        <v>0.19825021871932899</v>
      </c>
      <c r="BQ1135" s="14">
        <v>0.183002790267112</v>
      </c>
      <c r="BR1135" s="14"/>
      <c r="BS1135" s="14">
        <v>0.167523278625276</v>
      </c>
      <c r="BT1135" s="14">
        <v>0.14246589522675801</v>
      </c>
      <c r="BU1135" s="14"/>
      <c r="BV1135" s="14">
        <v>0.222428955803289</v>
      </c>
      <c r="BW1135" s="14">
        <v>0.148511209401233</v>
      </c>
      <c r="BX1135" s="14"/>
      <c r="BY1135" s="14">
        <v>0.15169966208506</v>
      </c>
      <c r="BZ1135" s="14">
        <v>0.188543795715158</v>
      </c>
      <c r="CA1135" s="14"/>
      <c r="CB1135" s="14">
        <v>0.178258692574287</v>
      </c>
      <c r="CC1135" s="14">
        <v>0.18882241302127001</v>
      </c>
    </row>
    <row r="1136" spans="2:81" x14ac:dyDescent="0.3">
      <c r="B1136" t="s">
        <v>93</v>
      </c>
      <c r="C1136" s="14">
        <v>0.40832124972757899</v>
      </c>
      <c r="D1136" s="14">
        <v>0.41440083370675201</v>
      </c>
      <c r="E1136" s="14">
        <v>0.40055472860396302</v>
      </c>
      <c r="F1136" s="14"/>
      <c r="G1136" s="14">
        <v>0.64848587877962205</v>
      </c>
      <c r="H1136" s="14">
        <v>0.448550450091109</v>
      </c>
      <c r="I1136" s="14">
        <v>0.48039899796305902</v>
      </c>
      <c r="J1136" s="14">
        <v>0.41896681771219701</v>
      </c>
      <c r="K1136" s="14">
        <v>0.29561947252332299</v>
      </c>
      <c r="L1136" s="14">
        <v>0.22598537681587499</v>
      </c>
      <c r="M1136" s="14"/>
      <c r="N1136" s="14">
        <v>0.40420480132039499</v>
      </c>
      <c r="O1136" s="14">
        <v>0.36155895207969402</v>
      </c>
      <c r="P1136" s="14">
        <v>0.46654662693875798</v>
      </c>
      <c r="Q1136" s="14">
        <v>0.40433514587971903</v>
      </c>
      <c r="R1136" s="14"/>
      <c r="S1136" s="14">
        <v>0.37891695472544201</v>
      </c>
      <c r="T1136" s="14">
        <v>0.356960171566091</v>
      </c>
      <c r="U1136" s="14">
        <v>0.40943197879885901</v>
      </c>
      <c r="V1136" s="14">
        <v>0.431262634789713</v>
      </c>
      <c r="W1136" s="14">
        <v>0.50174628957323497</v>
      </c>
      <c r="X1136" s="14">
        <v>0.271026819316737</v>
      </c>
      <c r="Y1136" s="14">
        <v>0.51635175546436696</v>
      </c>
      <c r="Z1136" s="14">
        <v>0.283618462457223</v>
      </c>
      <c r="AA1136" s="14">
        <v>0.56553141923722505</v>
      </c>
      <c r="AB1136" s="14">
        <v>0.389574035497119</v>
      </c>
      <c r="AC1136" s="14">
        <v>0.37725610389750303</v>
      </c>
      <c r="AD1136" s="14">
        <v>0.26403453224155798</v>
      </c>
      <c r="AE1136" s="14"/>
      <c r="AF1136" s="14">
        <v>0.61197362052026005</v>
      </c>
      <c r="AG1136" s="14">
        <v>0.26819142034612897</v>
      </c>
      <c r="AH1136" s="14">
        <v>0.51681247388861096</v>
      </c>
      <c r="AI1136" s="14">
        <v>0.243235260507594</v>
      </c>
      <c r="AJ1136" s="14">
        <v>0.65019377104818499</v>
      </c>
      <c r="AK1136" s="14">
        <v>0.25597082974651097</v>
      </c>
      <c r="AL1136" s="14"/>
      <c r="AM1136" s="14">
        <v>0.35985883751029302</v>
      </c>
      <c r="AN1136" s="14">
        <v>0.39008731490502502</v>
      </c>
      <c r="AO1136" s="14">
        <v>0.41444270276393502</v>
      </c>
      <c r="AP1136" s="14">
        <v>0.45849806904623303</v>
      </c>
      <c r="AQ1136" s="14">
        <v>0.19793907786249601</v>
      </c>
      <c r="AR1136" s="14"/>
      <c r="AS1136" s="14">
        <v>0.46418507546676502</v>
      </c>
      <c r="AT1136" s="14">
        <v>0.36998451641571001</v>
      </c>
      <c r="AU1136" s="14"/>
      <c r="AV1136" s="14">
        <v>0.48877000738722798</v>
      </c>
      <c r="AW1136" s="14">
        <v>0.44615956551619501</v>
      </c>
      <c r="AX1136" s="14">
        <v>0.49966410225160601</v>
      </c>
      <c r="AY1136" s="14"/>
      <c r="AZ1136" s="14">
        <v>0.25933797763926197</v>
      </c>
      <c r="BA1136" s="14">
        <v>0.624161404842971</v>
      </c>
      <c r="BB1136" s="14">
        <v>0.51443483996213102</v>
      </c>
      <c r="BC1136" s="14"/>
      <c r="BD1136" s="14">
        <v>0.41076098207001199</v>
      </c>
      <c r="BE1136" s="14">
        <v>0.409254966621309</v>
      </c>
      <c r="BF1136" s="14"/>
      <c r="BG1136" s="14">
        <v>0.50985661968120799</v>
      </c>
      <c r="BH1136" s="14">
        <v>0.39167261044927498</v>
      </c>
      <c r="BI1136" s="14"/>
      <c r="BJ1136" s="14">
        <v>0.49384976223039601</v>
      </c>
      <c r="BK1136" s="14">
        <v>0.39835814003321501</v>
      </c>
      <c r="BL1136" s="14"/>
      <c r="BM1136" s="14">
        <v>0.47723531607254099</v>
      </c>
      <c r="BN1136" s="14">
        <v>0.40273539271325398</v>
      </c>
      <c r="BO1136" s="14"/>
      <c r="BP1136" s="14">
        <v>0.36416001073851301</v>
      </c>
      <c r="BQ1136" s="14">
        <v>0.41372515980171798</v>
      </c>
      <c r="BR1136" s="14"/>
      <c r="BS1136" s="14">
        <v>0.47876329551254898</v>
      </c>
      <c r="BT1136" s="14">
        <v>0.493327547927284</v>
      </c>
      <c r="BU1136" s="14"/>
      <c r="BV1136" s="14">
        <v>0.33503040937168099</v>
      </c>
      <c r="BW1136" s="14">
        <v>0.52853336887348801</v>
      </c>
      <c r="BX1136" s="14"/>
      <c r="BY1136" s="14">
        <v>0.48101081860748701</v>
      </c>
      <c r="BZ1136" s="14">
        <v>0.40294767188796998</v>
      </c>
      <c r="CA1136" s="14"/>
      <c r="CB1136" s="14">
        <v>0.40360169995983403</v>
      </c>
      <c r="CC1136" s="14">
        <v>0.41302163376477402</v>
      </c>
    </row>
    <row r="1137" spans="2:81" x14ac:dyDescent="0.3">
      <c r="C1137" s="14"/>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c r="AD1137" s="14"/>
      <c r="AE1137" s="14"/>
      <c r="AF1137" s="14"/>
      <c r="AG1137" s="14"/>
      <c r="AH1137" s="14"/>
      <c r="AI1137" s="14"/>
      <c r="AJ1137" s="14"/>
      <c r="AK1137" s="14"/>
      <c r="AL1137" s="14"/>
      <c r="AM1137" s="14"/>
      <c r="AN1137" s="14"/>
      <c r="AO1137" s="14"/>
      <c r="AP1137" s="14"/>
      <c r="AQ1137" s="14"/>
      <c r="AR1137" s="14"/>
      <c r="AS1137" s="14"/>
      <c r="AT1137" s="14"/>
      <c r="AU1137" s="14"/>
      <c r="AV1137" s="14"/>
      <c r="AW1137" s="14"/>
      <c r="AX1137" s="14"/>
      <c r="AY1137" s="14"/>
      <c r="AZ1137" s="14"/>
      <c r="BA1137" s="14"/>
      <c r="BB1137" s="14"/>
      <c r="BC1137" s="14"/>
      <c r="BD1137" s="14"/>
      <c r="BE1137" s="14"/>
      <c r="BF1137" s="14"/>
      <c r="BG1137" s="14"/>
      <c r="BH1137" s="14"/>
      <c r="BI1137" s="14"/>
      <c r="BJ1137" s="14"/>
      <c r="BK1137" s="14"/>
      <c r="BL1137" s="14"/>
      <c r="BM1137" s="14"/>
      <c r="BN1137" s="14"/>
      <c r="BO1137" s="14"/>
      <c r="BP1137" s="14"/>
      <c r="BQ1137" s="14"/>
      <c r="BR1137" s="14"/>
      <c r="BS1137" s="14"/>
      <c r="BT1137" s="14"/>
      <c r="BU1137" s="14"/>
      <c r="BV1137" s="14"/>
      <c r="BW1137" s="14"/>
      <c r="BX1137" s="14"/>
      <c r="BY1137" s="14"/>
      <c r="BZ1137" s="14"/>
      <c r="CA1137" s="14"/>
      <c r="CB1137" s="14"/>
      <c r="CC1137" s="14"/>
    </row>
    <row r="1138" spans="2:81" x14ac:dyDescent="0.3">
      <c r="B1138" s="6" t="s">
        <v>479</v>
      </c>
      <c r="C1138" s="14"/>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c r="AD1138" s="14"/>
      <c r="AE1138" s="14"/>
      <c r="AF1138" s="14"/>
      <c r="AG1138" s="14"/>
      <c r="AH1138" s="14"/>
      <c r="AI1138" s="14"/>
      <c r="AJ1138" s="14"/>
      <c r="AK1138" s="14"/>
      <c r="AL1138" s="14"/>
      <c r="AM1138" s="14"/>
      <c r="AN1138" s="14"/>
      <c r="AO1138" s="14"/>
      <c r="AP1138" s="14"/>
      <c r="AQ1138" s="14"/>
      <c r="AR1138" s="14"/>
      <c r="AS1138" s="14"/>
      <c r="AT1138" s="14"/>
      <c r="AU1138" s="14"/>
      <c r="AV1138" s="14"/>
      <c r="AW1138" s="14"/>
      <c r="AX1138" s="14"/>
      <c r="AY1138" s="14"/>
      <c r="AZ1138" s="14"/>
      <c r="BA1138" s="14"/>
      <c r="BB1138" s="14"/>
      <c r="BC1138" s="14"/>
      <c r="BD1138" s="14"/>
      <c r="BE1138" s="14"/>
      <c r="BF1138" s="14"/>
      <c r="BG1138" s="14"/>
      <c r="BH1138" s="14"/>
      <c r="BI1138" s="14"/>
      <c r="BJ1138" s="14"/>
      <c r="BK1138" s="14"/>
      <c r="BL1138" s="14"/>
      <c r="BM1138" s="14"/>
      <c r="BN1138" s="14"/>
      <c r="BO1138" s="14"/>
      <c r="BP1138" s="14"/>
      <c r="BQ1138" s="14"/>
      <c r="BR1138" s="14"/>
      <c r="BS1138" s="14"/>
      <c r="BT1138" s="14"/>
      <c r="BU1138" s="14"/>
      <c r="BV1138" s="14"/>
      <c r="BW1138" s="14"/>
      <c r="BX1138" s="14"/>
      <c r="BY1138" s="14"/>
      <c r="BZ1138" s="14"/>
      <c r="CA1138" s="14"/>
      <c r="CB1138" s="14"/>
      <c r="CC1138" s="14"/>
    </row>
    <row r="1139" spans="2:81" x14ac:dyDescent="0.3">
      <c r="B1139" s="24" t="s">
        <v>198</v>
      </c>
      <c r="C1139" s="14"/>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c r="AD1139" s="14"/>
      <c r="AE1139" s="14"/>
      <c r="AF1139" s="14"/>
      <c r="AG1139" s="14"/>
      <c r="AH1139" s="14"/>
      <c r="AI1139" s="14"/>
      <c r="AJ1139" s="14"/>
      <c r="AK1139" s="14"/>
      <c r="AL1139" s="14"/>
      <c r="AM1139" s="14"/>
      <c r="AN1139" s="14"/>
      <c r="AO1139" s="14"/>
      <c r="AP1139" s="14"/>
      <c r="AQ1139" s="14"/>
      <c r="AR1139" s="14"/>
      <c r="AS1139" s="14"/>
      <c r="AT1139" s="14"/>
      <c r="AU1139" s="14"/>
      <c r="AV1139" s="14"/>
      <c r="AW1139" s="14"/>
      <c r="AX1139" s="14"/>
      <c r="AY1139" s="14"/>
      <c r="AZ1139" s="14"/>
      <c r="BA1139" s="14"/>
      <c r="BB1139" s="14"/>
      <c r="BC1139" s="14"/>
      <c r="BD1139" s="14"/>
      <c r="BE1139" s="14"/>
      <c r="BF1139" s="14"/>
      <c r="BG1139" s="14"/>
      <c r="BH1139" s="14"/>
      <c r="BI1139" s="14"/>
      <c r="BJ1139" s="14"/>
      <c r="BK1139" s="14"/>
      <c r="BL1139" s="14"/>
      <c r="BM1139" s="14"/>
      <c r="BN1139" s="14"/>
      <c r="BO1139" s="14"/>
      <c r="BP1139" s="14"/>
      <c r="BQ1139" s="14"/>
      <c r="BR1139" s="14"/>
      <c r="BS1139" s="14"/>
      <c r="BT1139" s="14"/>
      <c r="BU1139" s="14"/>
      <c r="BV1139" s="14"/>
      <c r="BW1139" s="14"/>
      <c r="BX1139" s="14"/>
      <c r="BY1139" s="14"/>
      <c r="BZ1139" s="14"/>
      <c r="CA1139" s="14"/>
      <c r="CB1139" s="14"/>
      <c r="CC1139" s="14"/>
    </row>
    <row r="1140" spans="2:81" x14ac:dyDescent="0.3">
      <c r="B1140" t="s">
        <v>420</v>
      </c>
      <c r="C1140" s="14">
        <v>0.24134352814565399</v>
      </c>
      <c r="D1140" s="14">
        <v>0.251205932868103</v>
      </c>
      <c r="E1140" s="14">
        <v>0.23327644694831401</v>
      </c>
      <c r="F1140" s="14"/>
      <c r="G1140" s="14">
        <v>0.43603186670940502</v>
      </c>
      <c r="H1140" s="14">
        <v>0.276206922446181</v>
      </c>
      <c r="I1140" s="14">
        <v>0.20794474685634401</v>
      </c>
      <c r="J1140" s="14">
        <v>0.23034196629898401</v>
      </c>
      <c r="K1140" s="14">
        <v>0.13705843349248201</v>
      </c>
      <c r="L1140" s="14">
        <v>0.191891611283379</v>
      </c>
      <c r="M1140" s="14"/>
      <c r="N1140" s="14">
        <v>0.30222962333877301</v>
      </c>
      <c r="O1140" s="14">
        <v>0.18583097584984501</v>
      </c>
      <c r="P1140" s="14">
        <v>0.24925542059421299</v>
      </c>
      <c r="Q1140" s="14">
        <v>0.24282336658984099</v>
      </c>
      <c r="R1140" s="14"/>
      <c r="S1140" s="14">
        <v>0.19869800553470901</v>
      </c>
      <c r="T1140" s="14">
        <v>0.23365792721249101</v>
      </c>
      <c r="U1140" s="14">
        <v>0.31828376385108798</v>
      </c>
      <c r="V1140" s="14">
        <v>0.30950523191443802</v>
      </c>
      <c r="W1140" s="14">
        <v>0.25954347560921298</v>
      </c>
      <c r="X1140" s="14">
        <v>0.25678101415170301</v>
      </c>
      <c r="Y1140" s="14">
        <v>0.26793381421551798</v>
      </c>
      <c r="Z1140" s="14">
        <v>0.150699347505514</v>
      </c>
      <c r="AA1140" s="14">
        <v>0.19010615689646301</v>
      </c>
      <c r="AB1140" s="14">
        <v>0.25621438672296198</v>
      </c>
      <c r="AC1140" s="14">
        <v>0.29786321439528601</v>
      </c>
      <c r="AD1140" s="14">
        <v>8.4789856868524693E-2</v>
      </c>
      <c r="AE1140" s="14"/>
      <c r="AF1140" s="14">
        <v>0.29615452472207299</v>
      </c>
      <c r="AG1140" s="14">
        <v>0.22205106486307599</v>
      </c>
      <c r="AH1140" s="14">
        <v>0.188820860216388</v>
      </c>
      <c r="AI1140" s="14">
        <v>0.21270579917528901</v>
      </c>
      <c r="AJ1140" s="14">
        <v>0.56044894844675097</v>
      </c>
      <c r="AK1140" s="14">
        <v>5.8592917366099402E-2</v>
      </c>
      <c r="AL1140" s="14"/>
      <c r="AM1140" s="14">
        <v>0.15103840083321801</v>
      </c>
      <c r="AN1140" s="14">
        <v>0.20660132541533399</v>
      </c>
      <c r="AO1140" s="14">
        <v>0.25388279071550102</v>
      </c>
      <c r="AP1140" s="14">
        <v>0.36978361167496798</v>
      </c>
      <c r="AQ1140" s="14">
        <v>0.45446031851003699</v>
      </c>
      <c r="AR1140" s="14"/>
      <c r="AS1140" s="14">
        <v>0.28412452548682099</v>
      </c>
      <c r="AT1140" s="14">
        <v>0.21702122397166199</v>
      </c>
      <c r="AU1140" s="14"/>
      <c r="AV1140" s="14">
        <v>0.31390994119334598</v>
      </c>
      <c r="AW1140" s="14">
        <v>0.366873443372009</v>
      </c>
      <c r="AX1140" s="14">
        <v>0.29353265906960102</v>
      </c>
      <c r="AY1140" s="14"/>
      <c r="AZ1140" s="14">
        <v>0.400139716512734</v>
      </c>
      <c r="BA1140" s="14">
        <v>0.35657196711648997</v>
      </c>
      <c r="BB1140" s="14">
        <v>0.29018935363349602</v>
      </c>
      <c r="BC1140" s="14"/>
      <c r="BD1140" s="14">
        <v>0.28162511527273698</v>
      </c>
      <c r="BE1140" s="14">
        <v>0.21493660724379701</v>
      </c>
      <c r="BF1140" s="14"/>
      <c r="BG1140" s="14">
        <v>0.28976477521078298</v>
      </c>
      <c r="BH1140" s="14">
        <v>0.23375985566547799</v>
      </c>
      <c r="BI1140" s="14"/>
      <c r="BJ1140" s="14">
        <v>0.322744454714534</v>
      </c>
      <c r="BK1140" s="14">
        <v>0.229353088161726</v>
      </c>
      <c r="BL1140" s="14"/>
      <c r="BM1140" s="14">
        <v>0.35836848600370302</v>
      </c>
      <c r="BN1140" s="14">
        <v>0.23092125122676199</v>
      </c>
      <c r="BO1140" s="14"/>
      <c r="BP1140" s="14">
        <v>0.30592499865933098</v>
      </c>
      <c r="BQ1140" s="14">
        <v>0.223487127850548</v>
      </c>
      <c r="BR1140" s="14"/>
      <c r="BS1140" s="14">
        <v>0.292894018774843</v>
      </c>
      <c r="BT1140" s="14">
        <v>0.320412301483878</v>
      </c>
      <c r="BU1140" s="14"/>
      <c r="BV1140" s="14">
        <v>0.31269954523062199</v>
      </c>
      <c r="BW1140" s="14">
        <v>0.28603600227547399</v>
      </c>
      <c r="BX1140" s="14"/>
      <c r="BY1140" s="14">
        <v>0.37141476900583598</v>
      </c>
      <c r="BZ1140" s="14">
        <v>0.22944466461444299</v>
      </c>
      <c r="CA1140" s="14"/>
      <c r="CB1140" s="14">
        <v>0.27822417733797</v>
      </c>
      <c r="CC1140" s="14">
        <v>0.22309183526630999</v>
      </c>
    </row>
    <row r="1141" spans="2:81" x14ac:dyDescent="0.3">
      <c r="B1141" t="s">
        <v>86</v>
      </c>
      <c r="C1141" s="14">
        <v>0.37042523147712803</v>
      </c>
      <c r="D1141" s="14">
        <v>0.34857943671043601</v>
      </c>
      <c r="E1141" s="14">
        <v>0.38793591334716299</v>
      </c>
      <c r="F1141" s="14"/>
      <c r="G1141" s="14">
        <v>0.36019234640474601</v>
      </c>
      <c r="H1141" s="14">
        <v>0.322226196901294</v>
      </c>
      <c r="I1141" s="14">
        <v>0.42681323387988401</v>
      </c>
      <c r="J1141" s="14">
        <v>0.42996033743714701</v>
      </c>
      <c r="K1141" s="14">
        <v>0.40839213183789003</v>
      </c>
      <c r="L1141" s="14">
        <v>0.307531597789796</v>
      </c>
      <c r="M1141" s="14"/>
      <c r="N1141" s="14">
        <v>0.34669953714087298</v>
      </c>
      <c r="O1141" s="14">
        <v>0.426571784322967</v>
      </c>
      <c r="P1141" s="14">
        <v>0.38225018014314199</v>
      </c>
      <c r="Q1141" s="14">
        <v>0.30071120420542902</v>
      </c>
      <c r="R1141" s="14"/>
      <c r="S1141" s="14">
        <v>0.36359120918784499</v>
      </c>
      <c r="T1141" s="14">
        <v>0.34648807877156801</v>
      </c>
      <c r="U1141" s="14">
        <v>0.246732355444928</v>
      </c>
      <c r="V1141" s="14">
        <v>0.37871114967397301</v>
      </c>
      <c r="W1141" s="14">
        <v>0.290501735961606</v>
      </c>
      <c r="X1141" s="14">
        <v>0.36329788479590303</v>
      </c>
      <c r="Y1141" s="14">
        <v>0.38714926915138298</v>
      </c>
      <c r="Z1141" s="14">
        <v>0.32342754890077002</v>
      </c>
      <c r="AA1141" s="14">
        <v>0.57288651483067998</v>
      </c>
      <c r="AB1141" s="14">
        <v>0.33380127931374898</v>
      </c>
      <c r="AC1141" s="14">
        <v>0.29523963864740699</v>
      </c>
      <c r="AD1141" s="14">
        <v>0.45364196791370698</v>
      </c>
      <c r="AE1141" s="14"/>
      <c r="AF1141" s="14">
        <v>0.47572216607935303</v>
      </c>
      <c r="AG1141" s="14">
        <v>0.35794356290955798</v>
      </c>
      <c r="AH1141" s="14">
        <v>0.40862801879246202</v>
      </c>
      <c r="AI1141" s="14">
        <v>0.28932792369306398</v>
      </c>
      <c r="AJ1141" s="14">
        <v>0.24687709317098699</v>
      </c>
      <c r="AK1141" s="14">
        <v>0.36407540229885899</v>
      </c>
      <c r="AL1141" s="14"/>
      <c r="AM1141" s="14">
        <v>0.34214639919381301</v>
      </c>
      <c r="AN1141" s="14">
        <v>0.42331062251250701</v>
      </c>
      <c r="AO1141" s="14">
        <v>0.41321138511394201</v>
      </c>
      <c r="AP1141" s="14">
        <v>0.278828052968771</v>
      </c>
      <c r="AQ1141" s="14">
        <v>0.20560921648907399</v>
      </c>
      <c r="AR1141" s="14"/>
      <c r="AS1141" s="14">
        <v>0.36809577027646501</v>
      </c>
      <c r="AT1141" s="14">
        <v>0.36521617852543298</v>
      </c>
      <c r="AU1141" s="14"/>
      <c r="AV1141" s="14">
        <v>0.34395932183806899</v>
      </c>
      <c r="AW1141" s="14">
        <v>0.388661966512938</v>
      </c>
      <c r="AX1141" s="14">
        <v>0.35944878573328798</v>
      </c>
      <c r="AY1141" s="14"/>
      <c r="AZ1141" s="14">
        <v>0.27590298449917999</v>
      </c>
      <c r="BA1141" s="14">
        <v>0.40648522777615498</v>
      </c>
      <c r="BB1141" s="14">
        <v>0.39914314127758199</v>
      </c>
      <c r="BC1141" s="14"/>
      <c r="BD1141" s="14">
        <v>0.34335344328602402</v>
      </c>
      <c r="BE1141" s="14">
        <v>0.39159927820346402</v>
      </c>
      <c r="BF1141" s="14"/>
      <c r="BG1141" s="14">
        <v>0.40807265667127501</v>
      </c>
      <c r="BH1141" s="14">
        <v>0.36391395300350698</v>
      </c>
      <c r="BI1141" s="14"/>
      <c r="BJ1141" s="14">
        <v>0.314489384707488</v>
      </c>
      <c r="BK1141" s="14">
        <v>0.38130170985284301</v>
      </c>
      <c r="BL1141" s="14"/>
      <c r="BM1141" s="14">
        <v>0.31122226299079597</v>
      </c>
      <c r="BN1141" s="14">
        <v>0.37539228860693802</v>
      </c>
      <c r="BO1141" s="14"/>
      <c r="BP1141" s="14">
        <v>0.307908668348016</v>
      </c>
      <c r="BQ1141" s="14">
        <v>0.38302019077074301</v>
      </c>
      <c r="BR1141" s="14"/>
      <c r="BS1141" s="14">
        <v>0.38935536509846502</v>
      </c>
      <c r="BT1141" s="14">
        <v>0.33093042265429901</v>
      </c>
      <c r="BU1141" s="14"/>
      <c r="BV1141" s="14">
        <v>0.20698913259054399</v>
      </c>
      <c r="BW1141" s="14">
        <v>0.45250292314291801</v>
      </c>
      <c r="BX1141" s="14"/>
      <c r="BY1141" s="14">
        <v>0.29508606460419001</v>
      </c>
      <c r="BZ1141" s="14">
        <v>0.37937149096081002</v>
      </c>
      <c r="CA1141" s="14"/>
      <c r="CB1141" s="14">
        <v>0.33145419241940399</v>
      </c>
      <c r="CC1141" s="14">
        <v>0.395858700997475</v>
      </c>
    </row>
    <row r="1142" spans="2:81" x14ac:dyDescent="0.3">
      <c r="B1142" t="s">
        <v>421</v>
      </c>
      <c r="C1142" s="14">
        <v>0.14741209815609299</v>
      </c>
      <c r="D1142" s="14">
        <v>0.16302210546773499</v>
      </c>
      <c r="E1142" s="14">
        <v>0.13375864133496099</v>
      </c>
      <c r="F1142" s="14"/>
      <c r="G1142" s="14">
        <v>0.11555923814388</v>
      </c>
      <c r="H1142" s="14">
        <v>0.178910402924286</v>
      </c>
      <c r="I1142" s="14">
        <v>0.12137489844654201</v>
      </c>
      <c r="J1142" s="14">
        <v>0.109874205241944</v>
      </c>
      <c r="K1142" s="14">
        <v>0.17113816828975401</v>
      </c>
      <c r="L1142" s="14">
        <v>0.170416464242026</v>
      </c>
      <c r="M1142" s="14"/>
      <c r="N1142" s="14">
        <v>0.110967832799673</v>
      </c>
      <c r="O1142" s="14">
        <v>0.12681122008961501</v>
      </c>
      <c r="P1142" s="14">
        <v>0.156329584902554</v>
      </c>
      <c r="Q1142" s="14">
        <v>0.20403414271665299</v>
      </c>
      <c r="R1142" s="14"/>
      <c r="S1142" s="14">
        <v>0.14787020142742599</v>
      </c>
      <c r="T1142" s="14">
        <v>0.18577680546441599</v>
      </c>
      <c r="U1142" s="14">
        <v>0.138569455948266</v>
      </c>
      <c r="V1142" s="14">
        <v>7.2644589513383206E-2</v>
      </c>
      <c r="W1142" s="14">
        <v>0.18582444145000401</v>
      </c>
      <c r="X1142" s="14">
        <v>8.1789533559880098E-2</v>
      </c>
      <c r="Y1142" s="14">
        <v>0.17279619827729301</v>
      </c>
      <c r="Z1142" s="14">
        <v>0.28770885014545899</v>
      </c>
      <c r="AA1142" s="14">
        <v>7.8465068937014604E-2</v>
      </c>
      <c r="AB1142" s="14">
        <v>0.17923895491240399</v>
      </c>
      <c r="AC1142" s="14">
        <v>0.18523250890930401</v>
      </c>
      <c r="AD1142" s="14">
        <v>0.183749372857238</v>
      </c>
      <c r="AE1142" s="14"/>
      <c r="AF1142" s="14">
        <v>9.5779551202455501E-2</v>
      </c>
      <c r="AG1142" s="14">
        <v>0.137595372763023</v>
      </c>
      <c r="AH1142" s="14">
        <v>0.180843004351847</v>
      </c>
      <c r="AI1142" s="14">
        <v>0.16669879728822801</v>
      </c>
      <c r="AJ1142" s="14">
        <v>0.11571521381026301</v>
      </c>
      <c r="AK1142" s="14">
        <v>0.209332656961005</v>
      </c>
      <c r="AL1142" s="14"/>
      <c r="AM1142" s="14">
        <v>0.23542306987468301</v>
      </c>
      <c r="AN1142" s="14">
        <v>0.10877167977970099</v>
      </c>
      <c r="AO1142" s="14">
        <v>0.12657761709785001</v>
      </c>
      <c r="AP1142" s="14">
        <v>0.16952769796463699</v>
      </c>
      <c r="AQ1142" s="14">
        <v>0.109059611893878</v>
      </c>
      <c r="AR1142" s="14"/>
      <c r="AS1142" s="14">
        <v>0.13437924114653499</v>
      </c>
      <c r="AT1142" s="14">
        <v>0.15726060549966001</v>
      </c>
      <c r="AU1142" s="14"/>
      <c r="AV1142" s="14">
        <v>0.11060663122259699</v>
      </c>
      <c r="AW1142" s="14">
        <v>6.5750451266319093E-2</v>
      </c>
      <c r="AX1142" s="14">
        <v>0.158735763842238</v>
      </c>
      <c r="AY1142" s="14"/>
      <c r="AZ1142" s="14">
        <v>0</v>
      </c>
      <c r="BA1142" s="14">
        <v>0.144330994089549</v>
      </c>
      <c r="BB1142" s="14">
        <v>7.97729691735094E-2</v>
      </c>
      <c r="BC1142" s="14"/>
      <c r="BD1142" s="14">
        <v>0.14180750424984701</v>
      </c>
      <c r="BE1142" s="14">
        <v>0.148964522434754</v>
      </c>
      <c r="BF1142" s="14"/>
      <c r="BG1142" s="14">
        <v>0.15508308379532401</v>
      </c>
      <c r="BH1142" s="14">
        <v>0.14489841137312101</v>
      </c>
      <c r="BI1142" s="14"/>
      <c r="BJ1142" s="14">
        <v>0.14047453435823401</v>
      </c>
      <c r="BK1142" s="14">
        <v>0.14550684644776299</v>
      </c>
      <c r="BL1142" s="14"/>
      <c r="BM1142" s="14">
        <v>9.9001520820151706E-2</v>
      </c>
      <c r="BN1142" s="14">
        <v>0.152536331853215</v>
      </c>
      <c r="BO1142" s="14"/>
      <c r="BP1142" s="14">
        <v>0.112166608433958</v>
      </c>
      <c r="BQ1142" s="14">
        <v>0.159187457576036</v>
      </c>
      <c r="BR1142" s="14"/>
      <c r="BS1142" s="14">
        <v>0.15958606820651899</v>
      </c>
      <c r="BT1142" s="14">
        <v>0.11017804430962699</v>
      </c>
      <c r="BU1142" s="14"/>
      <c r="BV1142" s="14">
        <v>0.181384238692298</v>
      </c>
      <c r="BW1142" s="14">
        <v>0.15203806319987001</v>
      </c>
      <c r="BX1142" s="14"/>
      <c r="BY1142" s="14">
        <v>0.117806556746253</v>
      </c>
      <c r="BZ1142" s="14">
        <v>0.14865110510163601</v>
      </c>
      <c r="CA1142" s="14"/>
      <c r="CB1142" s="14">
        <v>0.15640875274763999</v>
      </c>
      <c r="CC1142" s="14">
        <v>0.13735991034220599</v>
      </c>
    </row>
    <row r="1143" spans="2:81" x14ac:dyDescent="0.3">
      <c r="B1143" t="s">
        <v>88</v>
      </c>
      <c r="C1143" s="14">
        <v>0.12786692290721799</v>
      </c>
      <c r="D1143" s="14">
        <v>0.13551853393998101</v>
      </c>
      <c r="E1143" s="14">
        <v>0.12138416926404801</v>
      </c>
      <c r="F1143" s="14"/>
      <c r="G1143" s="14">
        <v>4.5728062490148901E-2</v>
      </c>
      <c r="H1143" s="14">
        <v>9.6760859152084405E-2</v>
      </c>
      <c r="I1143" s="14">
        <v>0.13072527842027701</v>
      </c>
      <c r="J1143" s="14">
        <v>9.0676092379769105E-2</v>
      </c>
      <c r="K1143" s="14">
        <v>0.17539510433112801</v>
      </c>
      <c r="L1143" s="14">
        <v>0.203801769854979</v>
      </c>
      <c r="M1143" s="14"/>
      <c r="N1143" s="14">
        <v>0.120466158120317</v>
      </c>
      <c r="O1143" s="14">
        <v>0.15840747464243601</v>
      </c>
      <c r="P1143" s="14">
        <v>0.120693153979754</v>
      </c>
      <c r="Q1143" s="14">
        <v>0.109768259406215</v>
      </c>
      <c r="R1143" s="14"/>
      <c r="S1143" s="14">
        <v>0.15017334620120901</v>
      </c>
      <c r="T1143" s="14">
        <v>0.152699973231365</v>
      </c>
      <c r="U1143" s="14">
        <v>0.160042067167178</v>
      </c>
      <c r="V1143" s="14">
        <v>0.10590869169870799</v>
      </c>
      <c r="W1143" s="14">
        <v>8.6075940401962495E-2</v>
      </c>
      <c r="X1143" s="14">
        <v>0.21829940256459299</v>
      </c>
      <c r="Y1143" s="14">
        <v>8.7921830925289907E-2</v>
      </c>
      <c r="Z1143" s="14">
        <v>9.3227749070737803E-2</v>
      </c>
      <c r="AA1143" s="14">
        <v>4.78668025644843E-2</v>
      </c>
      <c r="AB1143" s="14">
        <v>0.13554850411471001</v>
      </c>
      <c r="AC1143" s="14">
        <v>0.107484229128854</v>
      </c>
      <c r="AD1143" s="14">
        <v>0.18512677520682599</v>
      </c>
      <c r="AE1143" s="14"/>
      <c r="AF1143" s="14">
        <v>5.2746084032628503E-2</v>
      </c>
      <c r="AG1143" s="14">
        <v>0.178786511851213</v>
      </c>
      <c r="AH1143" s="14">
        <v>0.155070528121005</v>
      </c>
      <c r="AI1143" s="14">
        <v>0.17101313577979299</v>
      </c>
      <c r="AJ1143" s="14">
        <v>5.6025662351372803E-2</v>
      </c>
      <c r="AK1143" s="14">
        <v>0.11613567631956399</v>
      </c>
      <c r="AL1143" s="14"/>
      <c r="AM1143" s="14">
        <v>0.100595099321009</v>
      </c>
      <c r="AN1143" s="14">
        <v>0.145790531358967</v>
      </c>
      <c r="AO1143" s="14">
        <v>0.112682640339407</v>
      </c>
      <c r="AP1143" s="14">
        <v>6.9521187708621701E-2</v>
      </c>
      <c r="AQ1143" s="14">
        <v>0.230870853107012</v>
      </c>
      <c r="AR1143" s="14"/>
      <c r="AS1143" s="14">
        <v>0.103113095458467</v>
      </c>
      <c r="AT1143" s="14">
        <v>0.14429753486419999</v>
      </c>
      <c r="AU1143" s="14"/>
      <c r="AV1143" s="14">
        <v>0.128720025765728</v>
      </c>
      <c r="AW1143" s="14">
        <v>6.9443760227637305E-2</v>
      </c>
      <c r="AX1143" s="14">
        <v>7.4146898936942596E-2</v>
      </c>
      <c r="AY1143" s="14"/>
      <c r="AZ1143" s="14">
        <v>9.8939723730210802E-2</v>
      </c>
      <c r="BA1143" s="14">
        <v>9.26118110178063E-2</v>
      </c>
      <c r="BB1143" s="14">
        <v>0.13453188169923</v>
      </c>
      <c r="BC1143" s="14"/>
      <c r="BD1143" s="14">
        <v>0.140927848077844</v>
      </c>
      <c r="BE1143" s="14">
        <v>0.119623942811126</v>
      </c>
      <c r="BF1143" s="14"/>
      <c r="BG1143" s="14">
        <v>8.86482942980725E-2</v>
      </c>
      <c r="BH1143" s="14">
        <v>0.13454528807256699</v>
      </c>
      <c r="BI1143" s="14"/>
      <c r="BJ1143" s="14">
        <v>0.15115124747047701</v>
      </c>
      <c r="BK1143" s="14">
        <v>0.12963254106118599</v>
      </c>
      <c r="BL1143" s="14"/>
      <c r="BM1143" s="14">
        <v>0.120655669341887</v>
      </c>
      <c r="BN1143" s="14">
        <v>0.128218134679285</v>
      </c>
      <c r="BO1143" s="14"/>
      <c r="BP1143" s="14">
        <v>0.18543267819637099</v>
      </c>
      <c r="BQ1143" s="14">
        <v>0.11307400086083701</v>
      </c>
      <c r="BR1143" s="14"/>
      <c r="BS1143" s="14">
        <v>8.4521977030342102E-2</v>
      </c>
      <c r="BT1143" s="14">
        <v>0.103535190037795</v>
      </c>
      <c r="BU1143" s="14"/>
      <c r="BV1143" s="14">
        <v>0.144405250159754</v>
      </c>
      <c r="BW1143" s="14">
        <v>6.3786326499934307E-2</v>
      </c>
      <c r="BX1143" s="14"/>
      <c r="BY1143" s="14">
        <v>0.135469016448548</v>
      </c>
      <c r="BZ1143" s="14">
        <v>0.12642316509109799</v>
      </c>
      <c r="CA1143" s="14"/>
      <c r="CB1143" s="14">
        <v>0.104791379389177</v>
      </c>
      <c r="CC1143" s="14">
        <v>0.13709443370902599</v>
      </c>
    </row>
    <row r="1144" spans="2:81" x14ac:dyDescent="0.3">
      <c r="B1144" t="s">
        <v>422</v>
      </c>
      <c r="C1144" s="14">
        <v>7.31673259883069E-2</v>
      </c>
      <c r="D1144" s="14">
        <v>8.27016698202762E-2</v>
      </c>
      <c r="E1144" s="14">
        <v>6.4764364738512506E-2</v>
      </c>
      <c r="F1144" s="14"/>
      <c r="G1144" s="14">
        <v>0</v>
      </c>
      <c r="H1144" s="14">
        <v>6.9962774466257996E-2</v>
      </c>
      <c r="I1144" s="14">
        <v>7.67340626834975E-2</v>
      </c>
      <c r="J1144" s="14">
        <v>0.100935498192322</v>
      </c>
      <c r="K1144" s="14">
        <v>6.8420523307498607E-2</v>
      </c>
      <c r="L1144" s="14">
        <v>0.100133006761937</v>
      </c>
      <c r="M1144" s="14"/>
      <c r="N1144" s="14">
        <v>8.8164224305714203E-2</v>
      </c>
      <c r="O1144" s="14">
        <v>6.2751237608835497E-2</v>
      </c>
      <c r="P1144" s="14">
        <v>7.5167351051254494E-2</v>
      </c>
      <c r="Q1144" s="14">
        <v>6.9989485921688604E-2</v>
      </c>
      <c r="R1144" s="14"/>
      <c r="S1144" s="14">
        <v>0.113579676192349</v>
      </c>
      <c r="T1144" s="14">
        <v>2.91798945040951E-2</v>
      </c>
      <c r="U1144" s="14">
        <v>0.106442810231985</v>
      </c>
      <c r="V1144" s="14">
        <v>8.2395806570741997E-2</v>
      </c>
      <c r="W1144" s="14">
        <v>0.115624909386803</v>
      </c>
      <c r="X1144" s="14">
        <v>5.8399630655298101E-2</v>
      </c>
      <c r="Y1144" s="14">
        <v>4.2912565691785601E-2</v>
      </c>
      <c r="Z1144" s="14">
        <v>9.8645668213227206E-2</v>
      </c>
      <c r="AA1144" s="14">
        <v>4.9389228365568298E-2</v>
      </c>
      <c r="AB1144" s="14">
        <v>9.5196874936174194E-2</v>
      </c>
      <c r="AC1144" s="14">
        <v>3.6579280028887703E-2</v>
      </c>
      <c r="AD1144" s="14">
        <v>9.2692027153702894E-2</v>
      </c>
      <c r="AE1144" s="14"/>
      <c r="AF1144" s="14">
        <v>4.3204553659996599E-2</v>
      </c>
      <c r="AG1144" s="14">
        <v>9.4822261777751896E-2</v>
      </c>
      <c r="AH1144" s="14">
        <v>4.2643619868273697E-2</v>
      </c>
      <c r="AI1144" s="14">
        <v>0.114996777201834</v>
      </c>
      <c r="AJ1144" s="14">
        <v>2.09330822206262E-2</v>
      </c>
      <c r="AK1144" s="14">
        <v>0.12148142060884699</v>
      </c>
      <c r="AL1144" s="14"/>
      <c r="AM1144" s="14">
        <v>0.106459131161548</v>
      </c>
      <c r="AN1144" s="14">
        <v>8.7604169451542799E-2</v>
      </c>
      <c r="AO1144" s="14">
        <v>5.4636400349014999E-2</v>
      </c>
      <c r="AP1144" s="14">
        <v>6.8074113954518206E-2</v>
      </c>
      <c r="AQ1144" s="14">
        <v>0</v>
      </c>
      <c r="AR1144" s="14"/>
      <c r="AS1144" s="14">
        <v>7.9860118501345501E-2</v>
      </c>
      <c r="AT1144" s="14">
        <v>7.0336237341810895E-2</v>
      </c>
      <c r="AU1144" s="14"/>
      <c r="AV1144" s="14">
        <v>8.1606772554773804E-2</v>
      </c>
      <c r="AW1144" s="14">
        <v>0.10927037862109699</v>
      </c>
      <c r="AX1144" s="14">
        <v>7.6693176686412096E-2</v>
      </c>
      <c r="AY1144" s="14"/>
      <c r="AZ1144" s="14">
        <v>0.171210022084331</v>
      </c>
      <c r="BA1144" s="14">
        <v>0</v>
      </c>
      <c r="BB1144" s="14">
        <v>8.2700346613834894E-2</v>
      </c>
      <c r="BC1144" s="14"/>
      <c r="BD1144" s="14">
        <v>6.7688939341878598E-2</v>
      </c>
      <c r="BE1144" s="14">
        <v>7.7440673676217306E-2</v>
      </c>
      <c r="BF1144" s="14"/>
      <c r="BG1144" s="14">
        <v>3.3508493433550203E-2</v>
      </c>
      <c r="BH1144" s="14">
        <v>8.1939147789154496E-2</v>
      </c>
      <c r="BI1144" s="14"/>
      <c r="BJ1144" s="14">
        <v>5.07029933591924E-2</v>
      </c>
      <c r="BK1144" s="14">
        <v>7.5126434249958601E-2</v>
      </c>
      <c r="BL1144" s="14"/>
      <c r="BM1144" s="14">
        <v>9.0797744668710198E-2</v>
      </c>
      <c r="BN1144" s="14">
        <v>7.2477838513680004E-2</v>
      </c>
      <c r="BO1144" s="14"/>
      <c r="BP1144" s="14">
        <v>6.1830384848084403E-2</v>
      </c>
      <c r="BQ1144" s="14">
        <v>7.7265076483895107E-2</v>
      </c>
      <c r="BR1144" s="14"/>
      <c r="BS1144" s="14">
        <v>7.36425708898302E-2</v>
      </c>
      <c r="BT1144" s="14">
        <v>8.88619301465738E-2</v>
      </c>
      <c r="BU1144" s="14"/>
      <c r="BV1144" s="14">
        <v>0.15452183332678299</v>
      </c>
      <c r="BW1144" s="14">
        <v>4.5636684881804099E-2</v>
      </c>
      <c r="BX1144" s="14"/>
      <c r="BY1144" s="14">
        <v>5.8576637769804603E-2</v>
      </c>
      <c r="BZ1144" s="14">
        <v>7.5746094869636696E-2</v>
      </c>
      <c r="CA1144" s="14"/>
      <c r="CB1144" s="14">
        <v>9.1162598829026595E-2</v>
      </c>
      <c r="CC1144" s="14">
        <v>6.5025538081487505E-2</v>
      </c>
    </row>
    <row r="1145" spans="2:81" x14ac:dyDescent="0.3">
      <c r="B1145" t="s">
        <v>106</v>
      </c>
      <c r="C1145" s="14">
        <v>3.9784893325599299E-2</v>
      </c>
      <c r="D1145" s="14">
        <v>1.8972321193468498E-2</v>
      </c>
      <c r="E1145" s="14">
        <v>5.8880464367001499E-2</v>
      </c>
      <c r="F1145" s="14"/>
      <c r="G1145" s="14">
        <v>4.24884862518203E-2</v>
      </c>
      <c r="H1145" s="14">
        <v>5.5932844109897101E-2</v>
      </c>
      <c r="I1145" s="14">
        <v>3.64077797134559E-2</v>
      </c>
      <c r="J1145" s="14">
        <v>3.8211900449833497E-2</v>
      </c>
      <c r="K1145" s="14">
        <v>3.9595638741247101E-2</v>
      </c>
      <c r="L1145" s="14">
        <v>2.6225550067883598E-2</v>
      </c>
      <c r="M1145" s="14"/>
      <c r="N1145" s="14">
        <v>3.1472624294649698E-2</v>
      </c>
      <c r="O1145" s="14">
        <v>3.9627307486302402E-2</v>
      </c>
      <c r="P1145" s="14">
        <v>1.6304309329082702E-2</v>
      </c>
      <c r="Q1145" s="14">
        <v>7.2673541160172106E-2</v>
      </c>
      <c r="R1145" s="14"/>
      <c r="S1145" s="14">
        <v>2.6087561456461499E-2</v>
      </c>
      <c r="T1145" s="14">
        <v>5.2197320816065401E-2</v>
      </c>
      <c r="U1145" s="14">
        <v>2.9929547356556299E-2</v>
      </c>
      <c r="V1145" s="14">
        <v>5.08345306287563E-2</v>
      </c>
      <c r="W1145" s="14">
        <v>6.24294971904115E-2</v>
      </c>
      <c r="X1145" s="14">
        <v>2.1432534272622299E-2</v>
      </c>
      <c r="Y1145" s="14">
        <v>4.1286321738731098E-2</v>
      </c>
      <c r="Z1145" s="14">
        <v>4.6290836164291499E-2</v>
      </c>
      <c r="AA1145" s="14">
        <v>6.1286228405790198E-2</v>
      </c>
      <c r="AB1145" s="14">
        <v>0</v>
      </c>
      <c r="AC1145" s="14">
        <v>7.7601128890261703E-2</v>
      </c>
      <c r="AD1145" s="14">
        <v>0</v>
      </c>
      <c r="AE1145" s="14"/>
      <c r="AF1145" s="14">
        <v>3.6393120303493898E-2</v>
      </c>
      <c r="AG1145" s="14">
        <v>8.8012258353783596E-3</v>
      </c>
      <c r="AH1145" s="14">
        <v>2.3993968650024199E-2</v>
      </c>
      <c r="AI1145" s="14">
        <v>4.5257566861791103E-2</v>
      </c>
      <c r="AJ1145" s="14">
        <v>0</v>
      </c>
      <c r="AK1145" s="14">
        <v>0.13038192644562499</v>
      </c>
      <c r="AL1145" s="14"/>
      <c r="AM1145" s="14">
        <v>6.4337899615728306E-2</v>
      </c>
      <c r="AN1145" s="14">
        <v>2.7921671481948299E-2</v>
      </c>
      <c r="AO1145" s="14">
        <v>3.9009166384284998E-2</v>
      </c>
      <c r="AP1145" s="14">
        <v>4.4265335728485102E-2</v>
      </c>
      <c r="AQ1145" s="14">
        <v>0</v>
      </c>
      <c r="AR1145" s="14"/>
      <c r="AS1145" s="14">
        <v>3.0427249130366301E-2</v>
      </c>
      <c r="AT1145" s="14">
        <v>4.5868219797234398E-2</v>
      </c>
      <c r="AU1145" s="14"/>
      <c r="AV1145" s="14">
        <v>2.1197307425486801E-2</v>
      </c>
      <c r="AW1145" s="14">
        <v>0</v>
      </c>
      <c r="AX1145" s="14">
        <v>3.7442715731518202E-2</v>
      </c>
      <c r="AY1145" s="14"/>
      <c r="AZ1145" s="14">
        <v>5.3807553173543798E-2</v>
      </c>
      <c r="BA1145" s="14">
        <v>0</v>
      </c>
      <c r="BB1145" s="14">
        <v>1.3662307602347301E-2</v>
      </c>
      <c r="BC1145" s="14"/>
      <c r="BD1145" s="14">
        <v>2.4597149771670001E-2</v>
      </c>
      <c r="BE1145" s="14">
        <v>4.7434975630641599E-2</v>
      </c>
      <c r="BF1145" s="14"/>
      <c r="BG1145" s="14">
        <v>2.4922696590995899E-2</v>
      </c>
      <c r="BH1145" s="14">
        <v>4.0943344096173097E-2</v>
      </c>
      <c r="BI1145" s="14"/>
      <c r="BJ1145" s="14">
        <v>2.0437385390073799E-2</v>
      </c>
      <c r="BK1145" s="14">
        <v>3.9079380226523699E-2</v>
      </c>
      <c r="BL1145" s="14"/>
      <c r="BM1145" s="14">
        <v>1.9954316174751598E-2</v>
      </c>
      <c r="BN1145" s="14">
        <v>4.0454155120120502E-2</v>
      </c>
      <c r="BO1145" s="14"/>
      <c r="BP1145" s="14">
        <v>2.6736661514239E-2</v>
      </c>
      <c r="BQ1145" s="14">
        <v>4.3966146457940503E-2</v>
      </c>
      <c r="BR1145" s="14"/>
      <c r="BS1145" s="14">
        <v>0</v>
      </c>
      <c r="BT1145" s="14">
        <v>4.6082111367826702E-2</v>
      </c>
      <c r="BU1145" s="14"/>
      <c r="BV1145" s="14">
        <v>0</v>
      </c>
      <c r="BW1145" s="14">
        <v>0</v>
      </c>
      <c r="BX1145" s="14"/>
      <c r="BY1145" s="14">
        <v>2.1646955425368E-2</v>
      </c>
      <c r="BZ1145" s="14">
        <v>4.0363479362375602E-2</v>
      </c>
      <c r="CA1145" s="14"/>
      <c r="CB1145" s="14">
        <v>3.7958899276783198E-2</v>
      </c>
      <c r="CC1145" s="14">
        <v>4.1569581603495102E-2</v>
      </c>
    </row>
    <row r="1146" spans="2:81" x14ac:dyDescent="0.3">
      <c r="B1146" t="s">
        <v>91</v>
      </c>
      <c r="C1146" s="14">
        <v>0.61176875962278299</v>
      </c>
      <c r="D1146" s="14">
        <v>0.59978536957854001</v>
      </c>
      <c r="E1146" s="14">
        <v>0.621212360295477</v>
      </c>
      <c r="F1146" s="14"/>
      <c r="G1146" s="14">
        <v>0.79622421311415104</v>
      </c>
      <c r="H1146" s="14">
        <v>0.59843311934747501</v>
      </c>
      <c r="I1146" s="14">
        <v>0.63475798073622802</v>
      </c>
      <c r="J1146" s="14">
        <v>0.66030230373613097</v>
      </c>
      <c r="K1146" s="14">
        <v>0.54545056533037195</v>
      </c>
      <c r="L1146" s="14">
        <v>0.499423209073175</v>
      </c>
      <c r="M1146" s="14"/>
      <c r="N1146" s="14">
        <v>0.64892916047964699</v>
      </c>
      <c r="O1146" s="14">
        <v>0.61240276017281203</v>
      </c>
      <c r="P1146" s="14">
        <v>0.63150560073735496</v>
      </c>
      <c r="Q1146" s="14">
        <v>0.54353457079527101</v>
      </c>
      <c r="R1146" s="14"/>
      <c r="S1146" s="14">
        <v>0.562289214722554</v>
      </c>
      <c r="T1146" s="14">
        <v>0.58014600598405897</v>
      </c>
      <c r="U1146" s="14">
        <v>0.56501611929601603</v>
      </c>
      <c r="V1146" s="14">
        <v>0.68821638158841103</v>
      </c>
      <c r="W1146" s="14">
        <v>0.55004521157081898</v>
      </c>
      <c r="X1146" s="14">
        <v>0.62007889894760604</v>
      </c>
      <c r="Y1146" s="14">
        <v>0.65508308336690002</v>
      </c>
      <c r="Z1146" s="14">
        <v>0.47412689640628403</v>
      </c>
      <c r="AA1146" s="14">
        <v>0.76299267172714302</v>
      </c>
      <c r="AB1146" s="14">
        <v>0.59001566603671096</v>
      </c>
      <c r="AC1146" s="14">
        <v>0.59310285304269295</v>
      </c>
      <c r="AD1146" s="14">
        <v>0.53843182478223195</v>
      </c>
      <c r="AE1146" s="14"/>
      <c r="AF1146" s="14">
        <v>0.77187669080142596</v>
      </c>
      <c r="AG1146" s="14">
        <v>0.579994627772633</v>
      </c>
      <c r="AH1146" s="14">
        <v>0.59744887900885002</v>
      </c>
      <c r="AI1146" s="14">
        <v>0.50203372286835302</v>
      </c>
      <c r="AJ1146" s="14">
        <v>0.80732604161773802</v>
      </c>
      <c r="AK1146" s="14">
        <v>0.42266831966495899</v>
      </c>
      <c r="AL1146" s="14"/>
      <c r="AM1146" s="14">
        <v>0.49318480002703202</v>
      </c>
      <c r="AN1146" s="14">
        <v>0.629911947927841</v>
      </c>
      <c r="AO1146" s="14">
        <v>0.66709417582944297</v>
      </c>
      <c r="AP1146" s="14">
        <v>0.64861166464373898</v>
      </c>
      <c r="AQ1146" s="14">
        <v>0.66006953499911103</v>
      </c>
      <c r="AR1146" s="14"/>
      <c r="AS1146" s="14">
        <v>0.652220295763286</v>
      </c>
      <c r="AT1146" s="14">
        <v>0.58223740249709399</v>
      </c>
      <c r="AU1146" s="14"/>
      <c r="AV1146" s="14">
        <v>0.65786926303141502</v>
      </c>
      <c r="AW1146" s="14">
        <v>0.75553540988494705</v>
      </c>
      <c r="AX1146" s="14">
        <v>0.652981444802889</v>
      </c>
      <c r="AY1146" s="14"/>
      <c r="AZ1146" s="14">
        <v>0.67604270101191399</v>
      </c>
      <c r="BA1146" s="14">
        <v>0.76305719489264501</v>
      </c>
      <c r="BB1146" s="14">
        <v>0.68933249491107795</v>
      </c>
      <c r="BC1146" s="14"/>
      <c r="BD1146" s="14">
        <v>0.62497855855876105</v>
      </c>
      <c r="BE1146" s="14">
        <v>0.606535885447261</v>
      </c>
      <c r="BF1146" s="14"/>
      <c r="BG1146" s="14">
        <v>0.69783743188205705</v>
      </c>
      <c r="BH1146" s="14">
        <v>0.59767380866898501</v>
      </c>
      <c r="BI1146" s="14"/>
      <c r="BJ1146" s="14">
        <v>0.63723383942202205</v>
      </c>
      <c r="BK1146" s="14">
        <v>0.61065479801456901</v>
      </c>
      <c r="BL1146" s="14"/>
      <c r="BM1146" s="14">
        <v>0.669590748994499</v>
      </c>
      <c r="BN1146" s="14">
        <v>0.60631353983369896</v>
      </c>
      <c r="BO1146" s="14"/>
      <c r="BP1146" s="14">
        <v>0.61383366700734798</v>
      </c>
      <c r="BQ1146" s="14">
        <v>0.60650731862129104</v>
      </c>
      <c r="BR1146" s="14"/>
      <c r="BS1146" s="14">
        <v>0.68224938387330802</v>
      </c>
      <c r="BT1146" s="14">
        <v>0.65134272413817695</v>
      </c>
      <c r="BU1146" s="14"/>
      <c r="BV1146" s="14">
        <v>0.51968867782116601</v>
      </c>
      <c r="BW1146" s="14">
        <v>0.73853892541839194</v>
      </c>
      <c r="BX1146" s="14"/>
      <c r="BY1146" s="14">
        <v>0.66650083361002599</v>
      </c>
      <c r="BZ1146" s="14">
        <v>0.60881615557525304</v>
      </c>
      <c r="CA1146" s="14"/>
      <c r="CB1146" s="14">
        <v>0.609678369757373</v>
      </c>
      <c r="CC1146" s="14">
        <v>0.61895053626378504</v>
      </c>
    </row>
    <row r="1147" spans="2:81" x14ac:dyDescent="0.3">
      <c r="B1147" t="s">
        <v>92</v>
      </c>
      <c r="C1147" s="14">
        <v>0.20103424889552499</v>
      </c>
      <c r="D1147" s="14">
        <v>0.218220203760257</v>
      </c>
      <c r="E1147" s="14">
        <v>0.18614853400256101</v>
      </c>
      <c r="F1147" s="14"/>
      <c r="G1147" s="14">
        <v>4.5728062490148901E-2</v>
      </c>
      <c r="H1147" s="14">
        <v>0.166723633618342</v>
      </c>
      <c r="I1147" s="14">
        <v>0.20745934110377401</v>
      </c>
      <c r="J1147" s="14">
        <v>0.19161159057209101</v>
      </c>
      <c r="K1147" s="14">
        <v>0.24381562763862699</v>
      </c>
      <c r="L1147" s="14">
        <v>0.30393477661691498</v>
      </c>
      <c r="M1147" s="14"/>
      <c r="N1147" s="14">
        <v>0.20863038242603099</v>
      </c>
      <c r="O1147" s="14">
        <v>0.22115871225127101</v>
      </c>
      <c r="P1147" s="14">
        <v>0.19586050503100899</v>
      </c>
      <c r="Q1147" s="14">
        <v>0.17975774532790401</v>
      </c>
      <c r="R1147" s="14"/>
      <c r="S1147" s="14">
        <v>0.26375302239355802</v>
      </c>
      <c r="T1147" s="14">
        <v>0.18187986773546</v>
      </c>
      <c r="U1147" s="14">
        <v>0.26648487739916299</v>
      </c>
      <c r="V1147" s="14">
        <v>0.18830449826945</v>
      </c>
      <c r="W1147" s="14">
        <v>0.20170084978876601</v>
      </c>
      <c r="X1147" s="14">
        <v>0.27669903321989098</v>
      </c>
      <c r="Y1147" s="14">
        <v>0.13083439661707499</v>
      </c>
      <c r="Z1147" s="14">
        <v>0.19187341728396501</v>
      </c>
      <c r="AA1147" s="14">
        <v>9.7256030930052501E-2</v>
      </c>
      <c r="AB1147" s="14">
        <v>0.23074537905088499</v>
      </c>
      <c r="AC1147" s="14">
        <v>0.14406350915774099</v>
      </c>
      <c r="AD1147" s="14">
        <v>0.27781880236052903</v>
      </c>
      <c r="AE1147" s="14"/>
      <c r="AF1147" s="14">
        <v>9.5950637692625101E-2</v>
      </c>
      <c r="AG1147" s="14">
        <v>0.27360877362896502</v>
      </c>
      <c r="AH1147" s="14">
        <v>0.197714147989279</v>
      </c>
      <c r="AI1147" s="14">
        <v>0.28600991298162798</v>
      </c>
      <c r="AJ1147" s="14">
        <v>7.6958744571998999E-2</v>
      </c>
      <c r="AK1147" s="14">
        <v>0.23761709692841099</v>
      </c>
      <c r="AL1147" s="14"/>
      <c r="AM1147" s="14">
        <v>0.207054230482557</v>
      </c>
      <c r="AN1147" s="14">
        <v>0.23339470081051</v>
      </c>
      <c r="AO1147" s="14">
        <v>0.16731904068842199</v>
      </c>
      <c r="AP1147" s="14">
        <v>0.13759530166313999</v>
      </c>
      <c r="AQ1147" s="14">
        <v>0.230870853107012</v>
      </c>
      <c r="AR1147" s="14"/>
      <c r="AS1147" s="14">
        <v>0.182973213959813</v>
      </c>
      <c r="AT1147" s="14">
        <v>0.21463377220601099</v>
      </c>
      <c r="AU1147" s="14"/>
      <c r="AV1147" s="14">
        <v>0.210326798320501</v>
      </c>
      <c r="AW1147" s="14">
        <v>0.17871413884873399</v>
      </c>
      <c r="AX1147" s="14">
        <v>0.150840075623355</v>
      </c>
      <c r="AY1147" s="14"/>
      <c r="AZ1147" s="14">
        <v>0.27014974581454199</v>
      </c>
      <c r="BA1147" s="14">
        <v>9.26118110178063E-2</v>
      </c>
      <c r="BB1147" s="14">
        <v>0.21723222831306499</v>
      </c>
      <c r="BC1147" s="14"/>
      <c r="BD1147" s="14">
        <v>0.20861678741972201</v>
      </c>
      <c r="BE1147" s="14">
        <v>0.197064616487343</v>
      </c>
      <c r="BF1147" s="14"/>
      <c r="BG1147" s="14">
        <v>0.122156787731623</v>
      </c>
      <c r="BH1147" s="14">
        <v>0.216484435861721</v>
      </c>
      <c r="BI1147" s="14"/>
      <c r="BJ1147" s="14">
        <v>0.20185424082966999</v>
      </c>
      <c r="BK1147" s="14">
        <v>0.20475897531114401</v>
      </c>
      <c r="BL1147" s="14"/>
      <c r="BM1147" s="14">
        <v>0.211453414010597</v>
      </c>
      <c r="BN1147" s="14">
        <v>0.200695973192965</v>
      </c>
      <c r="BO1147" s="14"/>
      <c r="BP1147" s="14">
        <v>0.247263063044455</v>
      </c>
      <c r="BQ1147" s="14">
        <v>0.19033907734473299</v>
      </c>
      <c r="BR1147" s="14"/>
      <c r="BS1147" s="14">
        <v>0.15816454792017201</v>
      </c>
      <c r="BT1147" s="14">
        <v>0.192397120184369</v>
      </c>
      <c r="BU1147" s="14"/>
      <c r="BV1147" s="14">
        <v>0.29892708348653602</v>
      </c>
      <c r="BW1147" s="14">
        <v>0.109423011381738</v>
      </c>
      <c r="BX1147" s="14"/>
      <c r="BY1147" s="14">
        <v>0.19404565421835299</v>
      </c>
      <c r="BZ1147" s="14">
        <v>0.20216925996073501</v>
      </c>
      <c r="CA1147" s="14"/>
      <c r="CB1147" s="14">
        <v>0.19595397821820301</v>
      </c>
      <c r="CC1147" s="14">
        <v>0.202119971790514</v>
      </c>
    </row>
    <row r="1148" spans="2:81" x14ac:dyDescent="0.3">
      <c r="B1148" t="s">
        <v>93</v>
      </c>
      <c r="C1148" s="14">
        <v>0.41073451072725797</v>
      </c>
      <c r="D1148" s="14">
        <v>0.38156516581828298</v>
      </c>
      <c r="E1148" s="14">
        <v>0.43506382629291601</v>
      </c>
      <c r="F1148" s="14"/>
      <c r="G1148" s="14">
        <v>0.75049615062400199</v>
      </c>
      <c r="H1148" s="14">
        <v>0.43170948572913298</v>
      </c>
      <c r="I1148" s="14">
        <v>0.42729863963245401</v>
      </c>
      <c r="J1148" s="14">
        <v>0.46869071316403998</v>
      </c>
      <c r="K1148" s="14">
        <v>0.30163493769174499</v>
      </c>
      <c r="L1148" s="14">
        <v>0.19548843245625899</v>
      </c>
      <c r="M1148" s="14"/>
      <c r="N1148" s="14">
        <v>0.440298778053616</v>
      </c>
      <c r="O1148" s="14">
        <v>0.39124404792154099</v>
      </c>
      <c r="P1148" s="14">
        <v>0.43564509570634602</v>
      </c>
      <c r="Q1148" s="14">
        <v>0.36377682546736601</v>
      </c>
      <c r="R1148" s="14"/>
      <c r="S1148" s="14">
        <v>0.29853619232899598</v>
      </c>
      <c r="T1148" s="14">
        <v>0.39826613824859902</v>
      </c>
      <c r="U1148" s="14">
        <v>0.29853124189685298</v>
      </c>
      <c r="V1148" s="14">
        <v>0.49991188331896103</v>
      </c>
      <c r="W1148" s="14">
        <v>0.34834436178205302</v>
      </c>
      <c r="X1148" s="14">
        <v>0.34337986572771501</v>
      </c>
      <c r="Y1148" s="14">
        <v>0.52424868674982505</v>
      </c>
      <c r="Z1148" s="14">
        <v>0.28225347912231902</v>
      </c>
      <c r="AA1148" s="14">
        <v>0.66573664079709005</v>
      </c>
      <c r="AB1148" s="14">
        <v>0.35927028698582603</v>
      </c>
      <c r="AC1148" s="14">
        <v>0.44903934388495198</v>
      </c>
      <c r="AD1148" s="14">
        <v>0.26061302242170298</v>
      </c>
      <c r="AE1148" s="14"/>
      <c r="AF1148" s="14">
        <v>0.67592605310880005</v>
      </c>
      <c r="AG1148" s="14">
        <v>0.30638585414366798</v>
      </c>
      <c r="AH1148" s="14">
        <v>0.39973473101957102</v>
      </c>
      <c r="AI1148" s="14">
        <v>0.21602380988672601</v>
      </c>
      <c r="AJ1148" s="14">
        <v>0.73036729704573899</v>
      </c>
      <c r="AK1148" s="14">
        <v>0.185051222736548</v>
      </c>
      <c r="AL1148" s="14"/>
      <c r="AM1148" s="14">
        <v>0.28613056954447502</v>
      </c>
      <c r="AN1148" s="14">
        <v>0.39651724711733</v>
      </c>
      <c r="AO1148" s="14">
        <v>0.49977513514102101</v>
      </c>
      <c r="AP1148" s="14">
        <v>0.51101636298059905</v>
      </c>
      <c r="AQ1148" s="14">
        <v>0.42919868189209898</v>
      </c>
      <c r="AR1148" s="14"/>
      <c r="AS1148" s="14">
        <v>0.46924708180347402</v>
      </c>
      <c r="AT1148" s="14">
        <v>0.36760363029108301</v>
      </c>
      <c r="AU1148" s="14"/>
      <c r="AV1148" s="14">
        <v>0.44754246471091302</v>
      </c>
      <c r="AW1148" s="14">
        <v>0.57682127103621295</v>
      </c>
      <c r="AX1148" s="14">
        <v>0.502141369179534</v>
      </c>
      <c r="AY1148" s="14"/>
      <c r="AZ1148" s="14">
        <v>0.40589295519737201</v>
      </c>
      <c r="BA1148" s="14">
        <v>0.67044538387483799</v>
      </c>
      <c r="BB1148" s="14">
        <v>0.47210026659801302</v>
      </c>
      <c r="BC1148" s="14"/>
      <c r="BD1148" s="14">
        <v>0.41636177113903799</v>
      </c>
      <c r="BE1148" s="14">
        <v>0.40947126895991798</v>
      </c>
      <c r="BF1148" s="14"/>
      <c r="BG1148" s="14">
        <v>0.57568064415043496</v>
      </c>
      <c r="BH1148" s="14">
        <v>0.381189372807264</v>
      </c>
      <c r="BI1148" s="14"/>
      <c r="BJ1148" s="14">
        <v>0.43537959859235198</v>
      </c>
      <c r="BK1148" s="14">
        <v>0.405895822703425</v>
      </c>
      <c r="BL1148" s="14"/>
      <c r="BM1148" s="14">
        <v>0.45813733498390202</v>
      </c>
      <c r="BN1148" s="14">
        <v>0.40561756664073401</v>
      </c>
      <c r="BO1148" s="14"/>
      <c r="BP1148" s="14">
        <v>0.36657060396289198</v>
      </c>
      <c r="BQ1148" s="14">
        <v>0.41616824127655799</v>
      </c>
      <c r="BR1148" s="14"/>
      <c r="BS1148" s="14">
        <v>0.52408483595313604</v>
      </c>
      <c r="BT1148" s="14">
        <v>0.45894560395380801</v>
      </c>
      <c r="BU1148" s="14"/>
      <c r="BV1148" s="14">
        <v>0.220761594334629</v>
      </c>
      <c r="BW1148" s="14">
        <v>0.62911591403665301</v>
      </c>
      <c r="BX1148" s="14"/>
      <c r="BY1148" s="14">
        <v>0.47245517939167397</v>
      </c>
      <c r="BZ1148" s="14">
        <v>0.406646895614518</v>
      </c>
      <c r="CA1148" s="14"/>
      <c r="CB1148" s="14">
        <v>0.41372439153917001</v>
      </c>
      <c r="CC1148" s="14">
        <v>0.41683056447327199</v>
      </c>
    </row>
    <row r="1149" spans="2:81" x14ac:dyDescent="0.3">
      <c r="C1149" s="14"/>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c r="AD1149" s="14"/>
      <c r="AE1149" s="14"/>
      <c r="AF1149" s="14"/>
      <c r="AG1149" s="14"/>
      <c r="AH1149" s="14"/>
      <c r="AI1149" s="14"/>
      <c r="AJ1149" s="14"/>
      <c r="AK1149" s="14"/>
      <c r="AL1149" s="14"/>
      <c r="AM1149" s="14"/>
      <c r="AN1149" s="14"/>
      <c r="AO1149" s="14"/>
      <c r="AP1149" s="14"/>
      <c r="AQ1149" s="14"/>
      <c r="AR1149" s="14"/>
      <c r="AS1149" s="14"/>
      <c r="AT1149" s="14"/>
      <c r="AU1149" s="14"/>
      <c r="AV1149" s="14"/>
      <c r="AW1149" s="14"/>
      <c r="AX1149" s="14"/>
      <c r="AY1149" s="14"/>
      <c r="AZ1149" s="14"/>
      <c r="BA1149" s="14"/>
      <c r="BB1149" s="14"/>
      <c r="BC1149" s="14"/>
      <c r="BD1149" s="14"/>
      <c r="BE1149" s="14"/>
      <c r="BF1149" s="14"/>
      <c r="BG1149" s="14"/>
      <c r="BH1149" s="14"/>
      <c r="BI1149" s="14"/>
      <c r="BJ1149" s="14"/>
      <c r="BK1149" s="14"/>
      <c r="BL1149" s="14"/>
      <c r="BM1149" s="14"/>
      <c r="BN1149" s="14"/>
      <c r="BO1149" s="14"/>
      <c r="BP1149" s="14"/>
      <c r="BQ1149" s="14"/>
      <c r="BR1149" s="14"/>
      <c r="BS1149" s="14"/>
      <c r="BT1149" s="14"/>
      <c r="BU1149" s="14"/>
      <c r="BV1149" s="14"/>
      <c r="BW1149" s="14"/>
      <c r="BX1149" s="14"/>
      <c r="BY1149" s="14"/>
      <c r="BZ1149" s="14"/>
      <c r="CA1149" s="14"/>
      <c r="CB1149" s="14"/>
      <c r="CC1149" s="14"/>
    </row>
    <row r="1150" spans="2:81" x14ac:dyDescent="0.3">
      <c r="B1150" s="6" t="s">
        <v>480</v>
      </c>
      <c r="C1150" s="14"/>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c r="AD1150" s="14"/>
      <c r="AE1150" s="14"/>
      <c r="AF1150" s="14"/>
      <c r="AG1150" s="14"/>
      <c r="AH1150" s="14"/>
      <c r="AI1150" s="14"/>
      <c r="AJ1150" s="14"/>
      <c r="AK1150" s="14"/>
      <c r="AL1150" s="14"/>
      <c r="AM1150" s="14"/>
      <c r="AN1150" s="14"/>
      <c r="AO1150" s="14"/>
      <c r="AP1150" s="14"/>
      <c r="AQ1150" s="14"/>
      <c r="AR1150" s="14"/>
      <c r="AS1150" s="14"/>
      <c r="AT1150" s="14"/>
      <c r="AU1150" s="14"/>
      <c r="AV1150" s="14"/>
      <c r="AW1150" s="14"/>
      <c r="AX1150" s="14"/>
      <c r="AY1150" s="14"/>
      <c r="AZ1150" s="14"/>
      <c r="BA1150" s="14"/>
      <c r="BB1150" s="14"/>
      <c r="BC1150" s="14"/>
      <c r="BD1150" s="14"/>
      <c r="BE1150" s="14"/>
      <c r="BF1150" s="14"/>
      <c r="BG1150" s="14"/>
      <c r="BH1150" s="14"/>
      <c r="BI1150" s="14"/>
      <c r="BJ1150" s="14"/>
      <c r="BK1150" s="14"/>
      <c r="BL1150" s="14"/>
      <c r="BM1150" s="14"/>
      <c r="BN1150" s="14"/>
      <c r="BO1150" s="14"/>
      <c r="BP1150" s="14"/>
      <c r="BQ1150" s="14"/>
      <c r="BR1150" s="14"/>
      <c r="BS1150" s="14"/>
      <c r="BT1150" s="14"/>
      <c r="BU1150" s="14"/>
      <c r="BV1150" s="14"/>
      <c r="BW1150" s="14"/>
      <c r="BX1150" s="14"/>
      <c r="BY1150" s="14"/>
      <c r="BZ1150" s="14"/>
      <c r="CA1150" s="14"/>
      <c r="CB1150" s="14"/>
      <c r="CC1150" s="14"/>
    </row>
    <row r="1151" spans="2:81" x14ac:dyDescent="0.3">
      <c r="B1151" s="24" t="s">
        <v>198</v>
      </c>
      <c r="C1151" s="14"/>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c r="AD1151" s="14"/>
      <c r="AE1151" s="14"/>
      <c r="AF1151" s="14"/>
      <c r="AG1151" s="14"/>
      <c r="AH1151" s="14"/>
      <c r="AI1151" s="14"/>
      <c r="AJ1151" s="14"/>
      <c r="AK1151" s="14"/>
      <c r="AL1151" s="14"/>
      <c r="AM1151" s="14"/>
      <c r="AN1151" s="14"/>
      <c r="AO1151" s="14"/>
      <c r="AP1151" s="14"/>
      <c r="AQ1151" s="14"/>
      <c r="AR1151" s="14"/>
      <c r="AS1151" s="14"/>
      <c r="AT1151" s="14"/>
      <c r="AU1151" s="14"/>
      <c r="AV1151" s="14"/>
      <c r="AW1151" s="14"/>
      <c r="AX1151" s="14"/>
      <c r="AY1151" s="14"/>
      <c r="AZ1151" s="14"/>
      <c r="BA1151" s="14"/>
      <c r="BB1151" s="14"/>
      <c r="BC1151" s="14"/>
      <c r="BD1151" s="14"/>
      <c r="BE1151" s="14"/>
      <c r="BF1151" s="14"/>
      <c r="BG1151" s="14"/>
      <c r="BH1151" s="14"/>
      <c r="BI1151" s="14"/>
      <c r="BJ1151" s="14"/>
      <c r="BK1151" s="14"/>
      <c r="BL1151" s="14"/>
      <c r="BM1151" s="14"/>
      <c r="BN1151" s="14"/>
      <c r="BO1151" s="14"/>
      <c r="BP1151" s="14"/>
      <c r="BQ1151" s="14"/>
      <c r="BR1151" s="14"/>
      <c r="BS1151" s="14"/>
      <c r="BT1151" s="14"/>
      <c r="BU1151" s="14"/>
      <c r="BV1151" s="14"/>
      <c r="BW1151" s="14"/>
      <c r="BX1151" s="14"/>
      <c r="BY1151" s="14"/>
      <c r="BZ1151" s="14"/>
      <c r="CA1151" s="14"/>
      <c r="CB1151" s="14"/>
      <c r="CC1151" s="14"/>
    </row>
    <row r="1152" spans="2:81" x14ac:dyDescent="0.3">
      <c r="B1152" t="s">
        <v>420</v>
      </c>
      <c r="C1152" s="14">
        <v>0.229317205871233</v>
      </c>
      <c r="D1152" s="14">
        <v>0.240125983193928</v>
      </c>
      <c r="E1152" s="14">
        <v>0.22034327758147701</v>
      </c>
      <c r="F1152" s="14"/>
      <c r="G1152" s="14">
        <v>0.152209647400394</v>
      </c>
      <c r="H1152" s="14">
        <v>0.25363440905829898</v>
      </c>
      <c r="I1152" s="14">
        <v>0.181979465069395</v>
      </c>
      <c r="J1152" s="14">
        <v>0.26554876730830701</v>
      </c>
      <c r="K1152" s="14">
        <v>0.13772957094357299</v>
      </c>
      <c r="L1152" s="14">
        <v>0.32414242776816099</v>
      </c>
      <c r="M1152" s="14"/>
      <c r="N1152" s="14">
        <v>0.23376994394237799</v>
      </c>
      <c r="O1152" s="14">
        <v>0.23119524759108501</v>
      </c>
      <c r="P1152" s="14">
        <v>0.22504692800142401</v>
      </c>
      <c r="Q1152" s="14">
        <v>0.22340442205407801</v>
      </c>
      <c r="R1152" s="14"/>
      <c r="S1152" s="14">
        <v>0.152942275204972</v>
      </c>
      <c r="T1152" s="14">
        <v>0.196187624493948</v>
      </c>
      <c r="U1152" s="14">
        <v>0.185807840412752</v>
      </c>
      <c r="V1152" s="14">
        <v>0.28304512369631302</v>
      </c>
      <c r="W1152" s="14">
        <v>0.41290156756107999</v>
      </c>
      <c r="X1152" s="14">
        <v>0.299374933171071</v>
      </c>
      <c r="Y1152" s="14">
        <v>0.243222231145031</v>
      </c>
      <c r="Z1152" s="14">
        <v>0.18362746229799901</v>
      </c>
      <c r="AA1152" s="14">
        <v>0.161206219984803</v>
      </c>
      <c r="AB1152" s="14">
        <v>0.19806194125665999</v>
      </c>
      <c r="AC1152" s="14">
        <v>0.22342365516748899</v>
      </c>
      <c r="AD1152" s="14">
        <v>0.46951121506353899</v>
      </c>
      <c r="AE1152" s="14"/>
      <c r="AF1152" s="14">
        <v>0.187875765716566</v>
      </c>
      <c r="AG1152" s="14">
        <v>0.37382771970113698</v>
      </c>
      <c r="AH1152" s="14">
        <v>0.124379136760999</v>
      </c>
      <c r="AI1152" s="14">
        <v>0.24657949869945101</v>
      </c>
      <c r="AJ1152" s="14">
        <v>7.4673445246451003E-2</v>
      </c>
      <c r="AK1152" s="14">
        <v>0.22335219537474901</v>
      </c>
      <c r="AL1152" s="14"/>
      <c r="AM1152" s="14">
        <v>0.29348605987713799</v>
      </c>
      <c r="AN1152" s="14">
        <v>0.23498233090588599</v>
      </c>
      <c r="AO1152" s="14">
        <v>0.17331655375229699</v>
      </c>
      <c r="AP1152" s="14">
        <v>0.17199284295512901</v>
      </c>
      <c r="AQ1152" s="14">
        <v>0.35634326698412699</v>
      </c>
      <c r="AR1152" s="14"/>
      <c r="AS1152" s="14">
        <v>0.21258602043191199</v>
      </c>
      <c r="AT1152" s="14">
        <v>0.23625892138913701</v>
      </c>
      <c r="AU1152" s="14"/>
      <c r="AV1152" s="14">
        <v>0.23087257584023299</v>
      </c>
      <c r="AW1152" s="14">
        <v>0.30638092799871602</v>
      </c>
      <c r="AX1152" s="14">
        <v>0.16156463154353001</v>
      </c>
      <c r="AY1152" s="14"/>
      <c r="AZ1152" s="14">
        <v>0.57576043048797698</v>
      </c>
      <c r="BA1152" s="14">
        <v>8.6280019240509404E-2</v>
      </c>
      <c r="BB1152" s="14">
        <v>0.18813347735928301</v>
      </c>
      <c r="BC1152" s="14"/>
      <c r="BD1152" s="14">
        <v>0.226819276340881</v>
      </c>
      <c r="BE1152" s="14">
        <v>0.23252647073924801</v>
      </c>
      <c r="BF1152" s="14"/>
      <c r="BG1152" s="14">
        <v>0.213310779460817</v>
      </c>
      <c r="BH1152" s="14">
        <v>0.23474633490151101</v>
      </c>
      <c r="BI1152" s="14"/>
      <c r="BJ1152" s="14">
        <v>0.23578275388606301</v>
      </c>
      <c r="BK1152" s="14">
        <v>0.233374124317378</v>
      </c>
      <c r="BL1152" s="14"/>
      <c r="BM1152" s="14">
        <v>0.17559151253338001</v>
      </c>
      <c r="BN1152" s="14">
        <v>0.235683790621904</v>
      </c>
      <c r="BO1152" s="14"/>
      <c r="BP1152" s="14">
        <v>0.21328417877265399</v>
      </c>
      <c r="BQ1152" s="14">
        <v>0.23418106030083199</v>
      </c>
      <c r="BR1152" s="14"/>
      <c r="BS1152" s="14">
        <v>0.22768117019038001</v>
      </c>
      <c r="BT1152" s="14">
        <v>0.190170852880122</v>
      </c>
      <c r="BU1152" s="14"/>
      <c r="BV1152" s="14">
        <v>0.30511301502923399</v>
      </c>
      <c r="BW1152" s="14">
        <v>0.200869013963826</v>
      </c>
      <c r="BX1152" s="14"/>
      <c r="BY1152" s="14">
        <v>0.25209172413149</v>
      </c>
      <c r="BZ1152" s="14">
        <v>0.227427289019351</v>
      </c>
      <c r="CA1152" s="14"/>
      <c r="CB1152" s="14">
        <v>0.206618911802189</v>
      </c>
      <c r="CC1152" s="14">
        <v>0.243179790796163</v>
      </c>
    </row>
    <row r="1153" spans="2:81" x14ac:dyDescent="0.3">
      <c r="B1153" t="s">
        <v>86</v>
      </c>
      <c r="C1153" s="14">
        <v>0.32838780005510199</v>
      </c>
      <c r="D1153" s="14">
        <v>0.34802731711428397</v>
      </c>
      <c r="E1153" s="14">
        <v>0.30797623332966401</v>
      </c>
      <c r="F1153" s="14"/>
      <c r="G1153" s="14">
        <v>0.44581077861997298</v>
      </c>
      <c r="H1153" s="14">
        <v>0.35129123366389597</v>
      </c>
      <c r="I1153" s="14">
        <v>0.32349207747466802</v>
      </c>
      <c r="J1153" s="14">
        <v>0.29741741774407399</v>
      </c>
      <c r="K1153" s="14">
        <v>0.33207117598174901</v>
      </c>
      <c r="L1153" s="14">
        <v>0.25903350789535001</v>
      </c>
      <c r="M1153" s="14"/>
      <c r="N1153" s="14">
        <v>0.35000243144177101</v>
      </c>
      <c r="O1153" s="14">
        <v>0.29784650645463201</v>
      </c>
      <c r="P1153" s="14">
        <v>0.38559452025262397</v>
      </c>
      <c r="Q1153" s="14">
        <v>0.29423544655751899</v>
      </c>
      <c r="R1153" s="14"/>
      <c r="S1153" s="14">
        <v>0.459338452798494</v>
      </c>
      <c r="T1153" s="14">
        <v>0.41531228239624102</v>
      </c>
      <c r="U1153" s="14">
        <v>0.24128516930972499</v>
      </c>
      <c r="V1153" s="14">
        <v>0.33231621928687699</v>
      </c>
      <c r="W1153" s="14">
        <v>0.211986775013393</v>
      </c>
      <c r="X1153" s="14">
        <v>0.32958130185877998</v>
      </c>
      <c r="Y1153" s="14">
        <v>0.31570110425416598</v>
      </c>
      <c r="Z1153" s="14">
        <v>0.38939928817223501</v>
      </c>
      <c r="AA1153" s="14">
        <v>0.33540805295068599</v>
      </c>
      <c r="AB1153" s="14">
        <v>0.244156524348077</v>
      </c>
      <c r="AC1153" s="14">
        <v>0.18546292455770499</v>
      </c>
      <c r="AD1153" s="14">
        <v>0.18717404898075399</v>
      </c>
      <c r="AE1153" s="14"/>
      <c r="AF1153" s="14">
        <v>0.39072961561639502</v>
      </c>
      <c r="AG1153" s="14">
        <v>0.33354233020739799</v>
      </c>
      <c r="AH1153" s="14">
        <v>0.326746372160647</v>
      </c>
      <c r="AI1153" s="14">
        <v>0.36199606870283602</v>
      </c>
      <c r="AJ1153" s="14">
        <v>0.20653883322479599</v>
      </c>
      <c r="AK1153" s="14">
        <v>0.282940935510687</v>
      </c>
      <c r="AL1153" s="14"/>
      <c r="AM1153" s="14">
        <v>0.263090344169574</v>
      </c>
      <c r="AN1153" s="14">
        <v>0.39929760290115102</v>
      </c>
      <c r="AO1153" s="14">
        <v>0.28373863126312898</v>
      </c>
      <c r="AP1153" s="14">
        <v>0.37745105285730901</v>
      </c>
      <c r="AQ1153" s="14">
        <v>0.44039286932835697</v>
      </c>
      <c r="AR1153" s="14"/>
      <c r="AS1153" s="14">
        <v>0.34544101368658098</v>
      </c>
      <c r="AT1153" s="14">
        <v>0.323297281088611</v>
      </c>
      <c r="AU1153" s="14"/>
      <c r="AV1153" s="14">
        <v>0.34579443794842002</v>
      </c>
      <c r="AW1153" s="14">
        <v>0.26715265972128199</v>
      </c>
      <c r="AX1153" s="14">
        <v>0.35040451644814902</v>
      </c>
      <c r="AY1153" s="14"/>
      <c r="AZ1153" s="14">
        <v>0.186003134815553</v>
      </c>
      <c r="BA1153" s="14">
        <v>0.48989796816085601</v>
      </c>
      <c r="BB1153" s="14">
        <v>0.31567329977755598</v>
      </c>
      <c r="BC1153" s="14"/>
      <c r="BD1153" s="14">
        <v>0.33731450597385898</v>
      </c>
      <c r="BE1153" s="14">
        <v>0.321018350465616</v>
      </c>
      <c r="BF1153" s="14"/>
      <c r="BG1153" s="14">
        <v>0.41922992583492602</v>
      </c>
      <c r="BH1153" s="14">
        <v>0.30811887123210602</v>
      </c>
      <c r="BI1153" s="14"/>
      <c r="BJ1153" s="14">
        <v>0.40247618371381499</v>
      </c>
      <c r="BK1153" s="14">
        <v>0.32240933073705502</v>
      </c>
      <c r="BL1153" s="14"/>
      <c r="BM1153" s="14">
        <v>0.34059311131195602</v>
      </c>
      <c r="BN1153" s="14">
        <v>0.32760448537826797</v>
      </c>
      <c r="BO1153" s="14"/>
      <c r="BP1153" s="14">
        <v>0.26368350607757202</v>
      </c>
      <c r="BQ1153" s="14">
        <v>0.348229092380269</v>
      </c>
      <c r="BR1153" s="14"/>
      <c r="BS1153" s="14">
        <v>0.43313510950846401</v>
      </c>
      <c r="BT1153" s="14">
        <v>0.25414056626021198</v>
      </c>
      <c r="BU1153" s="14"/>
      <c r="BV1153" s="14">
        <v>0.439647158895276</v>
      </c>
      <c r="BW1153" s="14">
        <v>0.43088019635383601</v>
      </c>
      <c r="BX1153" s="14"/>
      <c r="BY1153" s="14">
        <v>0.28854355368821999</v>
      </c>
      <c r="BZ1153" s="14">
        <v>0.33487595085557398</v>
      </c>
      <c r="CA1153" s="14"/>
      <c r="CB1153" s="14">
        <v>0.31350606605085901</v>
      </c>
      <c r="CC1153" s="14">
        <v>0.33959605013238497</v>
      </c>
    </row>
    <row r="1154" spans="2:81" x14ac:dyDescent="0.3">
      <c r="B1154" t="s">
        <v>421</v>
      </c>
      <c r="C1154" s="14">
        <v>0.22414966614298401</v>
      </c>
      <c r="D1154" s="14">
        <v>0.216485414283832</v>
      </c>
      <c r="E1154" s="14">
        <v>0.231972046765136</v>
      </c>
      <c r="F1154" s="14"/>
      <c r="G1154" s="14">
        <v>0.18152616593104701</v>
      </c>
      <c r="H1154" s="14">
        <v>0.228130458392373</v>
      </c>
      <c r="I1154" s="14">
        <v>0.27542474953874302</v>
      </c>
      <c r="J1154" s="14">
        <v>0.198626206290833</v>
      </c>
      <c r="K1154" s="14">
        <v>0.25588519015475902</v>
      </c>
      <c r="L1154" s="14">
        <v>0.201680190991891</v>
      </c>
      <c r="M1154" s="14"/>
      <c r="N1154" s="14">
        <v>0.166989721041611</v>
      </c>
      <c r="O1154" s="14">
        <v>0.26556290866927201</v>
      </c>
      <c r="P1154" s="14">
        <v>0.182512391262667</v>
      </c>
      <c r="Q1154" s="14">
        <v>0.26429879098470799</v>
      </c>
      <c r="R1154" s="14"/>
      <c r="S1154" s="14">
        <v>0.16419070458712801</v>
      </c>
      <c r="T1154" s="14">
        <v>0.255038845773149</v>
      </c>
      <c r="U1154" s="14">
        <v>0.27781933254660002</v>
      </c>
      <c r="V1154" s="14">
        <v>0.15075557951037599</v>
      </c>
      <c r="W1154" s="14">
        <v>0.20085326705794501</v>
      </c>
      <c r="X1154" s="14">
        <v>0.19860387371459201</v>
      </c>
      <c r="Y1154" s="14">
        <v>0.20156461067760001</v>
      </c>
      <c r="Z1154" s="14">
        <v>0.28368613299726297</v>
      </c>
      <c r="AA1154" s="14">
        <v>0.24931311801071701</v>
      </c>
      <c r="AB1154" s="14">
        <v>0.24818644851153701</v>
      </c>
      <c r="AC1154" s="14">
        <v>0.29667359322749398</v>
      </c>
      <c r="AD1154" s="14">
        <v>0.25852487908718302</v>
      </c>
      <c r="AE1154" s="14"/>
      <c r="AF1154" s="14">
        <v>0.19425331752625999</v>
      </c>
      <c r="AG1154" s="14">
        <v>0.17812965566412001</v>
      </c>
      <c r="AH1154" s="14">
        <v>0.33226030997941602</v>
      </c>
      <c r="AI1154" s="14">
        <v>0.19474025896352701</v>
      </c>
      <c r="AJ1154" s="14">
        <v>0.24762418014906401</v>
      </c>
      <c r="AK1154" s="14">
        <v>0.28386374016357302</v>
      </c>
      <c r="AL1154" s="14"/>
      <c r="AM1154" s="14">
        <v>0.29598345606815502</v>
      </c>
      <c r="AN1154" s="14">
        <v>0.20995071288836301</v>
      </c>
      <c r="AO1154" s="14">
        <v>0.27589873808759902</v>
      </c>
      <c r="AP1154" s="14">
        <v>0.12955929407957001</v>
      </c>
      <c r="AQ1154" s="14">
        <v>0</v>
      </c>
      <c r="AR1154" s="14"/>
      <c r="AS1154" s="14">
        <v>0.20463456385170101</v>
      </c>
      <c r="AT1154" s="14">
        <v>0.23313326577924501</v>
      </c>
      <c r="AU1154" s="14"/>
      <c r="AV1154" s="14">
        <v>0.17263013307890299</v>
      </c>
      <c r="AW1154" s="14">
        <v>0.19099356833749201</v>
      </c>
      <c r="AX1154" s="14">
        <v>0.22381739431631201</v>
      </c>
      <c r="AY1154" s="14"/>
      <c r="AZ1154" s="14">
        <v>9.4102996571535993E-2</v>
      </c>
      <c r="BA1154" s="14">
        <v>0.33263168805216897</v>
      </c>
      <c r="BB1154" s="14">
        <v>0.174045676873852</v>
      </c>
      <c r="BC1154" s="14"/>
      <c r="BD1154" s="14">
        <v>0.206119077835859</v>
      </c>
      <c r="BE1154" s="14">
        <v>0.23810701064051401</v>
      </c>
      <c r="BF1154" s="14"/>
      <c r="BG1154" s="14">
        <v>0.17943975085619701</v>
      </c>
      <c r="BH1154" s="14">
        <v>0.23537799194427</v>
      </c>
      <c r="BI1154" s="14"/>
      <c r="BJ1154" s="14">
        <v>0.18536019181021199</v>
      </c>
      <c r="BK1154" s="14">
        <v>0.22877132659322</v>
      </c>
      <c r="BL1154" s="14"/>
      <c r="BM1154" s="14">
        <v>0.202327747840263</v>
      </c>
      <c r="BN1154" s="14">
        <v>0.225580519665395</v>
      </c>
      <c r="BO1154" s="14"/>
      <c r="BP1154" s="14">
        <v>0.23580487522573701</v>
      </c>
      <c r="BQ1154" s="14">
        <v>0.216417675170235</v>
      </c>
      <c r="BR1154" s="14"/>
      <c r="BS1154" s="14">
        <v>0.17699152106493199</v>
      </c>
      <c r="BT1154" s="14">
        <v>0.23133143016598601</v>
      </c>
      <c r="BU1154" s="14"/>
      <c r="BV1154" s="14">
        <v>0.111324353270136</v>
      </c>
      <c r="BW1154" s="14">
        <v>0.19972994820086801</v>
      </c>
      <c r="BX1154" s="14"/>
      <c r="BY1154" s="14">
        <v>0.246044685369991</v>
      </c>
      <c r="BZ1154" s="14">
        <v>0.21845177849103001</v>
      </c>
      <c r="CA1154" s="14"/>
      <c r="CB1154" s="14">
        <v>0.24424857012110701</v>
      </c>
      <c r="CC1154" s="14">
        <v>0.20972170488696601</v>
      </c>
    </row>
    <row r="1155" spans="2:81" x14ac:dyDescent="0.3">
      <c r="B1155" t="s">
        <v>88</v>
      </c>
      <c r="C1155" s="14">
        <v>0.144874694637318</v>
      </c>
      <c r="D1155" s="14">
        <v>0.13607943206442499</v>
      </c>
      <c r="E1155" s="14">
        <v>0.153427526682062</v>
      </c>
      <c r="F1155" s="14"/>
      <c r="G1155" s="14">
        <v>0.145950034271009</v>
      </c>
      <c r="H1155" s="14">
        <v>0.103028527571161</v>
      </c>
      <c r="I1155" s="14">
        <v>0.15514411886846399</v>
      </c>
      <c r="J1155" s="14">
        <v>0.13889099077949399</v>
      </c>
      <c r="K1155" s="14">
        <v>0.23568235034186999</v>
      </c>
      <c r="L1155" s="14">
        <v>0.12281942116661999</v>
      </c>
      <c r="M1155" s="14"/>
      <c r="N1155" s="14">
        <v>0.18849900422645999</v>
      </c>
      <c r="O1155" s="14">
        <v>0.119287262958786</v>
      </c>
      <c r="P1155" s="14">
        <v>0.13299447070211401</v>
      </c>
      <c r="Q1155" s="14">
        <v>0.145794150120787</v>
      </c>
      <c r="R1155" s="14"/>
      <c r="S1155" s="14">
        <v>0.10573316603221999</v>
      </c>
      <c r="T1155" s="14">
        <v>8.0359766716936301E-2</v>
      </c>
      <c r="U1155" s="14">
        <v>0.186032929121106</v>
      </c>
      <c r="V1155" s="14">
        <v>0.18233822332942401</v>
      </c>
      <c r="W1155" s="14">
        <v>8.1125472948413796E-2</v>
      </c>
      <c r="X1155" s="14">
        <v>0.13136342856573799</v>
      </c>
      <c r="Y1155" s="14">
        <v>0.19695118862258101</v>
      </c>
      <c r="Z1155" s="14">
        <v>9.6996280368211604E-2</v>
      </c>
      <c r="AA1155" s="14">
        <v>0.17604643988950799</v>
      </c>
      <c r="AB1155" s="14">
        <v>0.27054588299425403</v>
      </c>
      <c r="AC1155" s="14">
        <v>0.14498266255065201</v>
      </c>
      <c r="AD1155" s="14">
        <v>0</v>
      </c>
      <c r="AE1155" s="14"/>
      <c r="AF1155" s="14">
        <v>0.167401529274535</v>
      </c>
      <c r="AG1155" s="14">
        <v>8.7182052230174306E-2</v>
      </c>
      <c r="AH1155" s="14">
        <v>0.15883113826421699</v>
      </c>
      <c r="AI1155" s="14">
        <v>0.116145490026169</v>
      </c>
      <c r="AJ1155" s="14">
        <v>0.28017346860061698</v>
      </c>
      <c r="AK1155" s="14">
        <v>0.134374090781606</v>
      </c>
      <c r="AL1155" s="14"/>
      <c r="AM1155" s="14">
        <v>9.4299596803230204E-2</v>
      </c>
      <c r="AN1155" s="14">
        <v>0.103874652417315</v>
      </c>
      <c r="AO1155" s="14">
        <v>0.19465132159707699</v>
      </c>
      <c r="AP1155" s="14">
        <v>0.167998725480621</v>
      </c>
      <c r="AQ1155" s="14">
        <v>0.109059611893878</v>
      </c>
      <c r="AR1155" s="14"/>
      <c r="AS1155" s="14">
        <v>0.17325063771930599</v>
      </c>
      <c r="AT1155" s="14">
        <v>0.12755827383433199</v>
      </c>
      <c r="AU1155" s="14"/>
      <c r="AV1155" s="14">
        <v>0.18916352687444599</v>
      </c>
      <c r="AW1155" s="14">
        <v>0.205271226573467</v>
      </c>
      <c r="AX1155" s="14">
        <v>0.16918747588605701</v>
      </c>
      <c r="AY1155" s="14"/>
      <c r="AZ1155" s="14">
        <v>5.3227106323944597E-2</v>
      </c>
      <c r="BA1155" s="14">
        <v>9.1190324546465598E-2</v>
      </c>
      <c r="BB1155" s="14">
        <v>0.263341867976913</v>
      </c>
      <c r="BC1155" s="14"/>
      <c r="BD1155" s="14">
        <v>0.16074472577649601</v>
      </c>
      <c r="BE1155" s="14">
        <v>0.134791322882513</v>
      </c>
      <c r="BF1155" s="14"/>
      <c r="BG1155" s="14">
        <v>0.15416380416408601</v>
      </c>
      <c r="BH1155" s="14">
        <v>0.14200877335940401</v>
      </c>
      <c r="BI1155" s="14"/>
      <c r="BJ1155" s="14">
        <v>0.14085544320073301</v>
      </c>
      <c r="BK1155" s="14">
        <v>0.143704410521203</v>
      </c>
      <c r="BL1155" s="14"/>
      <c r="BM1155" s="14">
        <v>0.20164613196587799</v>
      </c>
      <c r="BN1155" s="14">
        <v>0.14127997965922801</v>
      </c>
      <c r="BO1155" s="14"/>
      <c r="BP1155" s="14">
        <v>0.19112546579186099</v>
      </c>
      <c r="BQ1155" s="14">
        <v>0.13349694851149499</v>
      </c>
      <c r="BR1155" s="14"/>
      <c r="BS1155" s="14">
        <v>0.12542962349897999</v>
      </c>
      <c r="BT1155" s="14">
        <v>0.224203315649075</v>
      </c>
      <c r="BU1155" s="14"/>
      <c r="BV1155" s="14">
        <v>0.109844337193111</v>
      </c>
      <c r="BW1155" s="14">
        <v>0.13082630663546099</v>
      </c>
      <c r="BX1155" s="14"/>
      <c r="BY1155" s="14">
        <v>0.15736313423467599</v>
      </c>
      <c r="BZ1155" s="14">
        <v>0.14308249061337</v>
      </c>
      <c r="CA1155" s="14"/>
      <c r="CB1155" s="14">
        <v>0.15436543229461699</v>
      </c>
      <c r="CC1155" s="14">
        <v>0.13701895040405301</v>
      </c>
    </row>
    <row r="1156" spans="2:81" x14ac:dyDescent="0.3">
      <c r="B1156" t="s">
        <v>422</v>
      </c>
      <c r="C1156" s="14">
        <v>3.7224318754010902E-2</v>
      </c>
      <c r="D1156" s="14">
        <v>3.1550784809197201E-2</v>
      </c>
      <c r="E1156" s="14">
        <v>4.2529320723690499E-2</v>
      </c>
      <c r="F1156" s="14"/>
      <c r="G1156" s="14">
        <v>4.6245648540442497E-2</v>
      </c>
      <c r="H1156" s="14">
        <v>1.7852880587039498E-2</v>
      </c>
      <c r="I1156" s="14">
        <v>6.3959589048729698E-2</v>
      </c>
      <c r="J1156" s="14">
        <v>2.4419636657966599E-2</v>
      </c>
      <c r="K1156" s="14">
        <v>2.5945020568937199E-2</v>
      </c>
      <c r="L1156" s="14">
        <v>4.5437474602662301E-2</v>
      </c>
      <c r="M1156" s="14"/>
      <c r="N1156" s="14">
        <v>3.73048109540145E-2</v>
      </c>
      <c r="O1156" s="14">
        <v>5.2745186573681199E-2</v>
      </c>
      <c r="P1156" s="14">
        <v>3.18076495121059E-2</v>
      </c>
      <c r="Q1156" s="14">
        <v>2.5127072079919401E-2</v>
      </c>
      <c r="R1156" s="14"/>
      <c r="S1156" s="14">
        <v>6.4666931208604506E-2</v>
      </c>
      <c r="T1156" s="14">
        <v>2.65871358360814E-2</v>
      </c>
      <c r="U1156" s="14">
        <v>0.10905472860981701</v>
      </c>
      <c r="V1156" s="14">
        <v>2.5531431774306799E-2</v>
      </c>
      <c r="W1156" s="14">
        <v>0</v>
      </c>
      <c r="X1156" s="14">
        <v>4.10764626898188E-2</v>
      </c>
      <c r="Y1156" s="14">
        <v>0</v>
      </c>
      <c r="Z1156" s="14">
        <v>4.6290836164291499E-2</v>
      </c>
      <c r="AA1156" s="14">
        <v>1.4528200471234499E-2</v>
      </c>
      <c r="AB1156" s="14">
        <v>1.76597191565202E-2</v>
      </c>
      <c r="AC1156" s="14">
        <v>7.1856035606398694E-2</v>
      </c>
      <c r="AD1156" s="14">
        <v>8.4789856868524693E-2</v>
      </c>
      <c r="AE1156" s="14"/>
      <c r="AF1156" s="14">
        <v>3.0463651884199399E-2</v>
      </c>
      <c r="AG1156" s="14">
        <v>0</v>
      </c>
      <c r="AH1156" s="14">
        <v>3.7574174478244897E-2</v>
      </c>
      <c r="AI1156" s="14">
        <v>3.4036618341015401E-2</v>
      </c>
      <c r="AJ1156" s="14">
        <v>0.16305862742323801</v>
      </c>
      <c r="AK1156" s="14">
        <v>1.7440732495696699E-2</v>
      </c>
      <c r="AL1156" s="14"/>
      <c r="AM1156" s="14">
        <v>8.2024603881710005E-3</v>
      </c>
      <c r="AN1156" s="14">
        <v>3.0834185988642401E-2</v>
      </c>
      <c r="AO1156" s="14">
        <v>3.2162326979162298E-2</v>
      </c>
      <c r="AP1156" s="14">
        <v>0.110514018269184</v>
      </c>
      <c r="AQ1156" s="14">
        <v>9.4204251793639407E-2</v>
      </c>
      <c r="AR1156" s="14"/>
      <c r="AS1156" s="14">
        <v>4.8967601984998103E-2</v>
      </c>
      <c r="AT1156" s="14">
        <v>3.0893532657173602E-2</v>
      </c>
      <c r="AU1156" s="14"/>
      <c r="AV1156" s="14">
        <v>6.15393262579981E-2</v>
      </c>
      <c r="AW1156" s="14">
        <v>3.0201617369043001E-2</v>
      </c>
      <c r="AX1156" s="14">
        <v>5.6464214722740602E-2</v>
      </c>
      <c r="AY1156" s="14"/>
      <c r="AZ1156" s="14">
        <v>9.0906331800989101E-2</v>
      </c>
      <c r="BA1156" s="14">
        <v>0</v>
      </c>
      <c r="BB1156" s="14">
        <v>5.8805678012395501E-2</v>
      </c>
      <c r="BC1156" s="14"/>
      <c r="BD1156" s="14">
        <v>4.5859083357034203E-2</v>
      </c>
      <c r="BE1156" s="14">
        <v>3.14703703710634E-2</v>
      </c>
      <c r="BF1156" s="14"/>
      <c r="BG1156" s="14">
        <v>2.2769709875199499E-2</v>
      </c>
      <c r="BH1156" s="14">
        <v>4.0521222785386397E-2</v>
      </c>
      <c r="BI1156" s="14"/>
      <c r="BJ1156" s="14">
        <v>1.7302525700736399E-2</v>
      </c>
      <c r="BK1156" s="14">
        <v>3.67113723796356E-2</v>
      </c>
      <c r="BL1156" s="14"/>
      <c r="BM1156" s="14">
        <v>7.9841496348522598E-2</v>
      </c>
      <c r="BN1156" s="14">
        <v>3.1538625987326499E-2</v>
      </c>
      <c r="BO1156" s="14"/>
      <c r="BP1156" s="14">
        <v>6.1463133459245103E-2</v>
      </c>
      <c r="BQ1156" s="14">
        <v>3.0795457634337799E-2</v>
      </c>
      <c r="BR1156" s="14"/>
      <c r="BS1156" s="14">
        <v>3.67625757372445E-2</v>
      </c>
      <c r="BT1156" s="14">
        <v>6.8811984343860697E-2</v>
      </c>
      <c r="BU1156" s="14"/>
      <c r="BV1156" s="14">
        <v>3.4071135612243002E-2</v>
      </c>
      <c r="BW1156" s="14">
        <v>3.76945348460083E-2</v>
      </c>
      <c r="BX1156" s="14"/>
      <c r="BY1156" s="14">
        <v>5.5956902575623302E-2</v>
      </c>
      <c r="BZ1156" s="14">
        <v>3.5541280432057301E-2</v>
      </c>
      <c r="CA1156" s="14"/>
      <c r="CB1156" s="14">
        <v>4.9204847277383099E-2</v>
      </c>
      <c r="CC1156" s="14">
        <v>3.1570601294447803E-2</v>
      </c>
    </row>
    <row r="1157" spans="2:81" x14ac:dyDescent="0.3">
      <c r="B1157" t="s">
        <v>106</v>
      </c>
      <c r="C1157" s="14">
        <v>3.60463145393514E-2</v>
      </c>
      <c r="D1157" s="14">
        <v>2.7731068534333901E-2</v>
      </c>
      <c r="E1157" s="14">
        <v>4.3751594917970697E-2</v>
      </c>
      <c r="F1157" s="14"/>
      <c r="G1157" s="14">
        <v>2.82577252371338E-2</v>
      </c>
      <c r="H1157" s="14">
        <v>4.6062490727232203E-2</v>
      </c>
      <c r="I1157" s="14">
        <v>0</v>
      </c>
      <c r="J1157" s="14">
        <v>7.5096981219324899E-2</v>
      </c>
      <c r="K1157" s="14">
        <v>1.26866920091127E-2</v>
      </c>
      <c r="L1157" s="14">
        <v>4.6886977575315597E-2</v>
      </c>
      <c r="M1157" s="14"/>
      <c r="N1157" s="14">
        <v>2.3434088393765901E-2</v>
      </c>
      <c r="O1157" s="14">
        <v>3.3362887752543098E-2</v>
      </c>
      <c r="P1157" s="14">
        <v>4.20440402690654E-2</v>
      </c>
      <c r="Q1157" s="14">
        <v>4.7140118202988399E-2</v>
      </c>
      <c r="R1157" s="14"/>
      <c r="S1157" s="14">
        <v>5.3128470168581902E-2</v>
      </c>
      <c r="T1157" s="14">
        <v>2.6514344783644599E-2</v>
      </c>
      <c r="U1157" s="14">
        <v>0</v>
      </c>
      <c r="V1157" s="14">
        <v>2.60134224027029E-2</v>
      </c>
      <c r="W1157" s="14">
        <v>9.3132917419168695E-2</v>
      </c>
      <c r="X1157" s="14">
        <v>0</v>
      </c>
      <c r="Y1157" s="14">
        <v>4.25608653006221E-2</v>
      </c>
      <c r="Z1157" s="14">
        <v>0</v>
      </c>
      <c r="AA1157" s="14">
        <v>6.3497968693052506E-2</v>
      </c>
      <c r="AB1157" s="14">
        <v>2.1389483732951999E-2</v>
      </c>
      <c r="AC1157" s="14">
        <v>7.7601128890261703E-2</v>
      </c>
      <c r="AD1157" s="14">
        <v>0</v>
      </c>
      <c r="AE1157" s="14"/>
      <c r="AF1157" s="14">
        <v>2.9276119982045001E-2</v>
      </c>
      <c r="AG1157" s="14">
        <v>2.73182421971708E-2</v>
      </c>
      <c r="AH1157" s="14">
        <v>2.0208868356476999E-2</v>
      </c>
      <c r="AI1157" s="14">
        <v>4.65020652670022E-2</v>
      </c>
      <c r="AJ1157" s="14">
        <v>2.7931445355834601E-2</v>
      </c>
      <c r="AK1157" s="14">
        <v>5.8028305673688899E-2</v>
      </c>
      <c r="AL1157" s="14"/>
      <c r="AM1157" s="14">
        <v>4.49380826937315E-2</v>
      </c>
      <c r="AN1157" s="14">
        <v>2.10605148986431E-2</v>
      </c>
      <c r="AO1157" s="14">
        <v>4.0232428320736001E-2</v>
      </c>
      <c r="AP1157" s="14">
        <v>4.2484066358187397E-2</v>
      </c>
      <c r="AQ1157" s="14">
        <v>0</v>
      </c>
      <c r="AR1157" s="14"/>
      <c r="AS1157" s="14">
        <v>1.5120162325502199E-2</v>
      </c>
      <c r="AT1157" s="14">
        <v>4.8858725251501797E-2</v>
      </c>
      <c r="AU1157" s="14"/>
      <c r="AV1157" s="14">
        <v>0</v>
      </c>
      <c r="AW1157" s="14">
        <v>0</v>
      </c>
      <c r="AX1157" s="14">
        <v>3.8561767083212101E-2</v>
      </c>
      <c r="AY1157" s="14"/>
      <c r="AZ1157" s="14">
        <v>0</v>
      </c>
      <c r="BA1157" s="14">
        <v>0</v>
      </c>
      <c r="BB1157" s="14">
        <v>0</v>
      </c>
      <c r="BC1157" s="14"/>
      <c r="BD1157" s="14">
        <v>2.3143330715869902E-2</v>
      </c>
      <c r="BE1157" s="14">
        <v>4.2086474901046202E-2</v>
      </c>
      <c r="BF1157" s="14"/>
      <c r="BG1157" s="14">
        <v>1.1086029808774E-2</v>
      </c>
      <c r="BH1157" s="14">
        <v>3.9226805777322897E-2</v>
      </c>
      <c r="BI1157" s="14"/>
      <c r="BJ1157" s="14">
        <v>1.8222901688440599E-2</v>
      </c>
      <c r="BK1157" s="14">
        <v>3.5029435451508197E-2</v>
      </c>
      <c r="BL1157" s="14"/>
      <c r="BM1157" s="14">
        <v>0</v>
      </c>
      <c r="BN1157" s="14">
        <v>3.8312598687878799E-2</v>
      </c>
      <c r="BO1157" s="14"/>
      <c r="BP1157" s="14">
        <v>3.4638840672930701E-2</v>
      </c>
      <c r="BQ1157" s="14">
        <v>3.6879766002831001E-2</v>
      </c>
      <c r="BR1157" s="14"/>
      <c r="BS1157" s="14">
        <v>0</v>
      </c>
      <c r="BT1157" s="14">
        <v>3.1341850700744099E-2</v>
      </c>
      <c r="BU1157" s="14"/>
      <c r="BV1157" s="14">
        <v>0</v>
      </c>
      <c r="BW1157" s="14">
        <v>0</v>
      </c>
      <c r="BX1157" s="14"/>
      <c r="BY1157" s="14">
        <v>0</v>
      </c>
      <c r="BZ1157" s="14">
        <v>4.0621210588616799E-2</v>
      </c>
      <c r="CA1157" s="14"/>
      <c r="CB1157" s="14">
        <v>3.2056172453844803E-2</v>
      </c>
      <c r="CC1157" s="14">
        <v>3.8912902485986098E-2</v>
      </c>
    </row>
    <row r="1158" spans="2:81" x14ac:dyDescent="0.3">
      <c r="B1158" t="s">
        <v>91</v>
      </c>
      <c r="C1158" s="14">
        <v>0.55770500592633598</v>
      </c>
      <c r="D1158" s="14">
        <v>0.588153300308212</v>
      </c>
      <c r="E1158" s="14">
        <v>0.52831951091114104</v>
      </c>
      <c r="F1158" s="14"/>
      <c r="G1158" s="14">
        <v>0.59802042602036798</v>
      </c>
      <c r="H1158" s="14">
        <v>0.60492564272219496</v>
      </c>
      <c r="I1158" s="14">
        <v>0.50547154254406301</v>
      </c>
      <c r="J1158" s="14">
        <v>0.56296618505238105</v>
      </c>
      <c r="K1158" s="14">
        <v>0.46980074692532198</v>
      </c>
      <c r="L1158" s="14">
        <v>0.583175935663511</v>
      </c>
      <c r="M1158" s="14"/>
      <c r="N1158" s="14">
        <v>0.58377237538414894</v>
      </c>
      <c r="O1158" s="14">
        <v>0.52904175404571696</v>
      </c>
      <c r="P1158" s="14">
        <v>0.61064144825404798</v>
      </c>
      <c r="Q1158" s="14">
        <v>0.51763986861159705</v>
      </c>
      <c r="R1158" s="14"/>
      <c r="S1158" s="14">
        <v>0.612280728003466</v>
      </c>
      <c r="T1158" s="14">
        <v>0.61149990689018896</v>
      </c>
      <c r="U1158" s="14">
        <v>0.42709300972247699</v>
      </c>
      <c r="V1158" s="14">
        <v>0.61536134298319001</v>
      </c>
      <c r="W1158" s="14">
        <v>0.62488834257447301</v>
      </c>
      <c r="X1158" s="14">
        <v>0.62895623502985099</v>
      </c>
      <c r="Y1158" s="14">
        <v>0.55892333539919703</v>
      </c>
      <c r="Z1158" s="14">
        <v>0.57302675047023399</v>
      </c>
      <c r="AA1158" s="14">
        <v>0.49661427293548799</v>
      </c>
      <c r="AB1158" s="14">
        <v>0.44221846560473599</v>
      </c>
      <c r="AC1158" s="14">
        <v>0.40888657972519399</v>
      </c>
      <c r="AD1158" s="14">
        <v>0.65668526404429195</v>
      </c>
      <c r="AE1158" s="14"/>
      <c r="AF1158" s="14">
        <v>0.57860538133296102</v>
      </c>
      <c r="AG1158" s="14">
        <v>0.70737004990853503</v>
      </c>
      <c r="AH1158" s="14">
        <v>0.45112550892164599</v>
      </c>
      <c r="AI1158" s="14">
        <v>0.60857556740228702</v>
      </c>
      <c r="AJ1158" s="14">
        <v>0.28121227847124702</v>
      </c>
      <c r="AK1158" s="14">
        <v>0.50629313088543604</v>
      </c>
      <c r="AL1158" s="14"/>
      <c r="AM1158" s="14">
        <v>0.55657640404671205</v>
      </c>
      <c r="AN1158" s="14">
        <v>0.63427993380703696</v>
      </c>
      <c r="AO1158" s="14">
        <v>0.45705518501542602</v>
      </c>
      <c r="AP1158" s="14">
        <v>0.54944389581243802</v>
      </c>
      <c r="AQ1158" s="14">
        <v>0.79673613631248297</v>
      </c>
      <c r="AR1158" s="14"/>
      <c r="AS1158" s="14">
        <v>0.55802703411849297</v>
      </c>
      <c r="AT1158" s="14">
        <v>0.55955620247774696</v>
      </c>
      <c r="AU1158" s="14"/>
      <c r="AV1158" s="14">
        <v>0.57666701378865304</v>
      </c>
      <c r="AW1158" s="14">
        <v>0.57353358771999796</v>
      </c>
      <c r="AX1158" s="14">
        <v>0.51196914799167903</v>
      </c>
      <c r="AY1158" s="14"/>
      <c r="AZ1158" s="14">
        <v>0.76176356530352995</v>
      </c>
      <c r="BA1158" s="14">
        <v>0.57617798740136605</v>
      </c>
      <c r="BB1158" s="14">
        <v>0.50380677713683897</v>
      </c>
      <c r="BC1158" s="14"/>
      <c r="BD1158" s="14">
        <v>0.56413378231473998</v>
      </c>
      <c r="BE1158" s="14">
        <v>0.55354482120486403</v>
      </c>
      <c r="BF1158" s="14"/>
      <c r="BG1158" s="14">
        <v>0.63254070529574402</v>
      </c>
      <c r="BH1158" s="14">
        <v>0.542865206133617</v>
      </c>
      <c r="BI1158" s="14"/>
      <c r="BJ1158" s="14">
        <v>0.63825893759987795</v>
      </c>
      <c r="BK1158" s="14">
        <v>0.55578345505443305</v>
      </c>
      <c r="BL1158" s="14"/>
      <c r="BM1158" s="14">
        <v>0.51618462384533603</v>
      </c>
      <c r="BN1158" s="14">
        <v>0.56328827600017195</v>
      </c>
      <c r="BO1158" s="14"/>
      <c r="BP1158" s="14">
        <v>0.476967684850226</v>
      </c>
      <c r="BQ1158" s="14">
        <v>0.58241015268110197</v>
      </c>
      <c r="BR1158" s="14"/>
      <c r="BS1158" s="14">
        <v>0.66081627969884404</v>
      </c>
      <c r="BT1158" s="14">
        <v>0.44431141914033401</v>
      </c>
      <c r="BU1158" s="14"/>
      <c r="BV1158" s="14">
        <v>0.74476017392450999</v>
      </c>
      <c r="BW1158" s="14">
        <v>0.63174921031766196</v>
      </c>
      <c r="BX1158" s="14"/>
      <c r="BY1158" s="14">
        <v>0.54063527781970999</v>
      </c>
      <c r="BZ1158" s="14">
        <v>0.56230323987492503</v>
      </c>
      <c r="CA1158" s="14"/>
      <c r="CB1158" s="14">
        <v>0.52012497785304801</v>
      </c>
      <c r="CC1158" s="14">
        <v>0.58277584092854695</v>
      </c>
    </row>
    <row r="1159" spans="2:81" x14ac:dyDescent="0.3">
      <c r="B1159" t="s">
        <v>92</v>
      </c>
      <c r="C1159" s="14">
        <v>0.182099013391329</v>
      </c>
      <c r="D1159" s="14">
        <v>0.16763021687362201</v>
      </c>
      <c r="E1159" s="14">
        <v>0.195956847405752</v>
      </c>
      <c r="F1159" s="14"/>
      <c r="G1159" s="14">
        <v>0.192195682811452</v>
      </c>
      <c r="H1159" s="14">
        <v>0.1208814081582</v>
      </c>
      <c r="I1159" s="14">
        <v>0.219103707917193</v>
      </c>
      <c r="J1159" s="14">
        <v>0.163310627437461</v>
      </c>
      <c r="K1159" s="14">
        <v>0.26162737091080701</v>
      </c>
      <c r="L1159" s="14">
        <v>0.16825689576928199</v>
      </c>
      <c r="M1159" s="14"/>
      <c r="N1159" s="14">
        <v>0.22580381518047399</v>
      </c>
      <c r="O1159" s="14">
        <v>0.17203244953246799</v>
      </c>
      <c r="P1159" s="14">
        <v>0.16480212021422</v>
      </c>
      <c r="Q1159" s="14">
        <v>0.17092122220070699</v>
      </c>
      <c r="R1159" s="14"/>
      <c r="S1159" s="14">
        <v>0.170400097240824</v>
      </c>
      <c r="T1159" s="14">
        <v>0.106946902553018</v>
      </c>
      <c r="U1159" s="14">
        <v>0.29508765773092299</v>
      </c>
      <c r="V1159" s="14">
        <v>0.20786965510373001</v>
      </c>
      <c r="W1159" s="14">
        <v>8.1125472948413796E-2</v>
      </c>
      <c r="X1159" s="14">
        <v>0.172439891255557</v>
      </c>
      <c r="Y1159" s="14">
        <v>0.19695118862258101</v>
      </c>
      <c r="Z1159" s="14">
        <v>0.14328711653250301</v>
      </c>
      <c r="AA1159" s="14">
        <v>0.19057464036074201</v>
      </c>
      <c r="AB1159" s="14">
        <v>0.28820560215077501</v>
      </c>
      <c r="AC1159" s="14">
        <v>0.21683869815705101</v>
      </c>
      <c r="AD1159" s="14">
        <v>8.4789856868524693E-2</v>
      </c>
      <c r="AE1159" s="14"/>
      <c r="AF1159" s="14">
        <v>0.197865181158734</v>
      </c>
      <c r="AG1159" s="14">
        <v>8.7182052230174306E-2</v>
      </c>
      <c r="AH1159" s="14">
        <v>0.19640531274246201</v>
      </c>
      <c r="AI1159" s="14">
        <v>0.15018210836718399</v>
      </c>
      <c r="AJ1159" s="14">
        <v>0.44323209602385499</v>
      </c>
      <c r="AK1159" s="14">
        <v>0.151814823277303</v>
      </c>
      <c r="AL1159" s="14"/>
      <c r="AM1159" s="14">
        <v>0.102502057191401</v>
      </c>
      <c r="AN1159" s="14">
        <v>0.13470883840595699</v>
      </c>
      <c r="AO1159" s="14">
        <v>0.22681364857624001</v>
      </c>
      <c r="AP1159" s="14">
        <v>0.278512743749805</v>
      </c>
      <c r="AQ1159" s="14">
        <v>0.203263863687517</v>
      </c>
      <c r="AR1159" s="14"/>
      <c r="AS1159" s="14">
        <v>0.22221823970430399</v>
      </c>
      <c r="AT1159" s="14">
        <v>0.158451806491505</v>
      </c>
      <c r="AU1159" s="14"/>
      <c r="AV1159" s="14">
        <v>0.250702853132445</v>
      </c>
      <c r="AW1159" s="14">
        <v>0.23547284394251</v>
      </c>
      <c r="AX1159" s="14">
        <v>0.225651690608798</v>
      </c>
      <c r="AY1159" s="14"/>
      <c r="AZ1159" s="14">
        <v>0.14413343812493401</v>
      </c>
      <c r="BA1159" s="14">
        <v>9.1190324546465598E-2</v>
      </c>
      <c r="BB1159" s="14">
        <v>0.322147545989309</v>
      </c>
      <c r="BC1159" s="14"/>
      <c r="BD1159" s="14">
        <v>0.20660380913352999</v>
      </c>
      <c r="BE1159" s="14">
        <v>0.16626169325357601</v>
      </c>
      <c r="BF1159" s="14"/>
      <c r="BG1159" s="14">
        <v>0.17693351403928601</v>
      </c>
      <c r="BH1159" s="14">
        <v>0.18252999614479001</v>
      </c>
      <c r="BI1159" s="14"/>
      <c r="BJ1159" s="14">
        <v>0.15815796890146899</v>
      </c>
      <c r="BK1159" s="14">
        <v>0.18041578290083901</v>
      </c>
      <c r="BL1159" s="14"/>
      <c r="BM1159" s="14">
        <v>0.28148762831440099</v>
      </c>
      <c r="BN1159" s="14">
        <v>0.17281860564655399</v>
      </c>
      <c r="BO1159" s="14"/>
      <c r="BP1159" s="14">
        <v>0.25258859925110599</v>
      </c>
      <c r="BQ1159" s="14">
        <v>0.16429240614583199</v>
      </c>
      <c r="BR1159" s="14"/>
      <c r="BS1159" s="14">
        <v>0.16219219923622399</v>
      </c>
      <c r="BT1159" s="14">
        <v>0.29301529999293602</v>
      </c>
      <c r="BU1159" s="14"/>
      <c r="BV1159" s="14">
        <v>0.14391547280535399</v>
      </c>
      <c r="BW1159" s="14">
        <v>0.16852084148147001</v>
      </c>
      <c r="BX1159" s="14"/>
      <c r="BY1159" s="14">
        <v>0.21332003681030001</v>
      </c>
      <c r="BZ1159" s="14">
        <v>0.17862377104542701</v>
      </c>
      <c r="CA1159" s="14"/>
      <c r="CB1159" s="14">
        <v>0.203570279572</v>
      </c>
      <c r="CC1159" s="14">
        <v>0.16858955169850101</v>
      </c>
    </row>
    <row r="1160" spans="2:81" x14ac:dyDescent="0.3">
      <c r="B1160" t="s">
        <v>93</v>
      </c>
      <c r="C1160" s="14">
        <v>0.37560599253500698</v>
      </c>
      <c r="D1160" s="14">
        <v>0.42052308343458999</v>
      </c>
      <c r="E1160" s="14">
        <v>0.33236266350538901</v>
      </c>
      <c r="F1160" s="14"/>
      <c r="G1160" s="14">
        <v>0.40582474320891598</v>
      </c>
      <c r="H1160" s="14">
        <v>0.48404423456399398</v>
      </c>
      <c r="I1160" s="14">
        <v>0.28636783462686999</v>
      </c>
      <c r="J1160" s="14">
        <v>0.39965555761492</v>
      </c>
      <c r="K1160" s="14">
        <v>0.20817337601451499</v>
      </c>
      <c r="L1160" s="14">
        <v>0.41491903989422901</v>
      </c>
      <c r="M1160" s="14"/>
      <c r="N1160" s="14">
        <v>0.35796856020367401</v>
      </c>
      <c r="O1160" s="14">
        <v>0.35700930451325003</v>
      </c>
      <c r="P1160" s="14">
        <v>0.44583932803982801</v>
      </c>
      <c r="Q1160" s="14">
        <v>0.34671864641089101</v>
      </c>
      <c r="R1160" s="14"/>
      <c r="S1160" s="14">
        <v>0.441880630762642</v>
      </c>
      <c r="T1160" s="14">
        <v>0.50455300433717198</v>
      </c>
      <c r="U1160" s="14">
        <v>0.132005351991554</v>
      </c>
      <c r="V1160" s="14">
        <v>0.40749168787946</v>
      </c>
      <c r="W1160" s="14">
        <v>0.54376286962605902</v>
      </c>
      <c r="X1160" s="14">
        <v>0.45651634377429401</v>
      </c>
      <c r="Y1160" s="14">
        <v>0.36197214677661599</v>
      </c>
      <c r="Z1160" s="14">
        <v>0.42973963393773101</v>
      </c>
      <c r="AA1160" s="14">
        <v>0.30603963257474598</v>
      </c>
      <c r="AB1160" s="14">
        <v>0.15401286345396201</v>
      </c>
      <c r="AC1160" s="14">
        <v>0.19204788156814301</v>
      </c>
      <c r="AD1160" s="14">
        <v>0.57189540717576703</v>
      </c>
      <c r="AE1160" s="14"/>
      <c r="AF1160" s="14">
        <v>0.38074020017422699</v>
      </c>
      <c r="AG1160" s="14">
        <v>0.62018799767836097</v>
      </c>
      <c r="AH1160" s="14">
        <v>0.25472019617918501</v>
      </c>
      <c r="AI1160" s="14">
        <v>0.45839345903510298</v>
      </c>
      <c r="AJ1160" s="14">
        <v>-0.162019817552608</v>
      </c>
      <c r="AK1160" s="14">
        <v>0.35447830760813298</v>
      </c>
      <c r="AL1160" s="14"/>
      <c r="AM1160" s="14">
        <v>0.45407434685531101</v>
      </c>
      <c r="AN1160" s="14">
        <v>0.49957109540108002</v>
      </c>
      <c r="AO1160" s="14">
        <v>0.23024153643918599</v>
      </c>
      <c r="AP1160" s="14">
        <v>0.27093115206263302</v>
      </c>
      <c r="AQ1160" s="14">
        <v>0.59347227262496605</v>
      </c>
      <c r="AR1160" s="14"/>
      <c r="AS1160" s="14">
        <v>0.33580879441418998</v>
      </c>
      <c r="AT1160" s="14">
        <v>0.40110439598624198</v>
      </c>
      <c r="AU1160" s="14"/>
      <c r="AV1160" s="14">
        <v>0.32596416065620798</v>
      </c>
      <c r="AW1160" s="14">
        <v>0.33806074377748802</v>
      </c>
      <c r="AX1160" s="14">
        <v>0.286317457382881</v>
      </c>
      <c r="AY1160" s="14"/>
      <c r="AZ1160" s="14">
        <v>0.617630127178597</v>
      </c>
      <c r="BA1160" s="14">
        <v>0.48498766285490003</v>
      </c>
      <c r="BB1160" s="14">
        <v>0.18165923114752999</v>
      </c>
      <c r="BC1160" s="14"/>
      <c r="BD1160" s="14">
        <v>0.35752997318120999</v>
      </c>
      <c r="BE1160" s="14">
        <v>0.387283127951287</v>
      </c>
      <c r="BF1160" s="14"/>
      <c r="BG1160" s="14">
        <v>0.45560719125645799</v>
      </c>
      <c r="BH1160" s="14">
        <v>0.36033520998882601</v>
      </c>
      <c r="BI1160" s="14"/>
      <c r="BJ1160" s="14">
        <v>0.48010096869840901</v>
      </c>
      <c r="BK1160" s="14">
        <v>0.37536767215359501</v>
      </c>
      <c r="BL1160" s="14"/>
      <c r="BM1160" s="14">
        <v>0.23469699553093601</v>
      </c>
      <c r="BN1160" s="14">
        <v>0.39046967035361702</v>
      </c>
      <c r="BO1160" s="14"/>
      <c r="BP1160" s="14">
        <v>0.22437908559912001</v>
      </c>
      <c r="BQ1160" s="14">
        <v>0.41811774653526901</v>
      </c>
      <c r="BR1160" s="14"/>
      <c r="BS1160" s="14">
        <v>0.49862408046262002</v>
      </c>
      <c r="BT1160" s="14">
        <v>0.15129611914739799</v>
      </c>
      <c r="BU1160" s="14"/>
      <c r="BV1160" s="14">
        <v>0.600844701119155</v>
      </c>
      <c r="BW1160" s="14">
        <v>0.46322836883619201</v>
      </c>
      <c r="BX1160" s="14"/>
      <c r="BY1160" s="14">
        <v>0.32731524100941001</v>
      </c>
      <c r="BZ1160" s="14">
        <v>0.38367946882949799</v>
      </c>
      <c r="CA1160" s="14"/>
      <c r="CB1160" s="14">
        <v>0.31655469828104799</v>
      </c>
      <c r="CC1160" s="14">
        <v>0.41418628923004602</v>
      </c>
    </row>
    <row r="1161" spans="2:81" x14ac:dyDescent="0.3">
      <c r="C1161" s="14"/>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c r="AD1161" s="14"/>
      <c r="AE1161" s="14"/>
      <c r="AF1161" s="14"/>
      <c r="AG1161" s="14"/>
      <c r="AH1161" s="14"/>
      <c r="AI1161" s="14"/>
      <c r="AJ1161" s="14"/>
      <c r="AK1161" s="14"/>
      <c r="AL1161" s="14"/>
      <c r="AM1161" s="14"/>
      <c r="AN1161" s="14"/>
      <c r="AO1161" s="14"/>
      <c r="AP1161" s="14"/>
      <c r="AQ1161" s="14"/>
      <c r="AR1161" s="14"/>
      <c r="AS1161" s="14"/>
      <c r="AT1161" s="14"/>
      <c r="AU1161" s="14"/>
      <c r="AV1161" s="14"/>
      <c r="AW1161" s="14"/>
      <c r="AX1161" s="14"/>
      <c r="AY1161" s="14"/>
      <c r="AZ1161" s="14"/>
      <c r="BA1161" s="14"/>
      <c r="BB1161" s="14"/>
      <c r="BC1161" s="14"/>
      <c r="BD1161" s="14"/>
      <c r="BE1161" s="14"/>
      <c r="BF1161" s="14"/>
      <c r="BG1161" s="14"/>
      <c r="BH1161" s="14"/>
      <c r="BI1161" s="14"/>
      <c r="BJ1161" s="14"/>
      <c r="BK1161" s="14"/>
      <c r="BL1161" s="14"/>
      <c r="BM1161" s="14"/>
      <c r="BN1161" s="14"/>
      <c r="BO1161" s="14"/>
      <c r="BP1161" s="14"/>
      <c r="BQ1161" s="14"/>
      <c r="BR1161" s="14"/>
      <c r="BS1161" s="14"/>
      <c r="BT1161" s="14"/>
      <c r="BU1161" s="14"/>
      <c r="BV1161" s="14"/>
      <c r="BW1161" s="14"/>
      <c r="BX1161" s="14"/>
      <c r="BY1161" s="14"/>
      <c r="BZ1161" s="14"/>
      <c r="CA1161" s="14"/>
      <c r="CB1161" s="14"/>
      <c r="CC1161" s="14"/>
    </row>
    <row r="1162" spans="2:81" x14ac:dyDescent="0.3">
      <c r="B1162" s="6" t="s">
        <v>482</v>
      </c>
      <c r="C1162" s="14"/>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c r="AD1162" s="14"/>
      <c r="AE1162" s="14"/>
      <c r="AF1162" s="14"/>
      <c r="AG1162" s="14"/>
      <c r="AH1162" s="14"/>
      <c r="AI1162" s="14"/>
      <c r="AJ1162" s="14"/>
      <c r="AK1162" s="14"/>
      <c r="AL1162" s="14"/>
      <c r="AM1162" s="14"/>
      <c r="AN1162" s="14"/>
      <c r="AO1162" s="14"/>
      <c r="AP1162" s="14"/>
      <c r="AQ1162" s="14"/>
      <c r="AR1162" s="14"/>
      <c r="AS1162" s="14"/>
      <c r="AT1162" s="14"/>
      <c r="AU1162" s="14"/>
      <c r="AV1162" s="14"/>
      <c r="AW1162" s="14"/>
      <c r="AX1162" s="14"/>
      <c r="AY1162" s="14"/>
      <c r="AZ1162" s="14"/>
      <c r="BA1162" s="14"/>
      <c r="BB1162" s="14"/>
      <c r="BC1162" s="14"/>
      <c r="BD1162" s="14"/>
      <c r="BE1162" s="14"/>
      <c r="BF1162" s="14"/>
      <c r="BG1162" s="14"/>
      <c r="BH1162" s="14"/>
      <c r="BI1162" s="14"/>
      <c r="BJ1162" s="14"/>
      <c r="BK1162" s="14"/>
      <c r="BL1162" s="14"/>
      <c r="BM1162" s="14"/>
      <c r="BN1162" s="14"/>
      <c r="BO1162" s="14"/>
      <c r="BP1162" s="14"/>
      <c r="BQ1162" s="14"/>
      <c r="BR1162" s="14"/>
      <c r="BS1162" s="14"/>
      <c r="BT1162" s="14"/>
      <c r="BU1162" s="14"/>
      <c r="BV1162" s="14"/>
      <c r="BW1162" s="14"/>
      <c r="BX1162" s="14"/>
      <c r="BY1162" s="14"/>
      <c r="BZ1162" s="14"/>
      <c r="CA1162" s="14"/>
      <c r="CB1162" s="14"/>
      <c r="CC1162" s="14"/>
    </row>
    <row r="1163" spans="2:81" x14ac:dyDescent="0.3">
      <c r="B1163" s="24" t="s">
        <v>198</v>
      </c>
      <c r="C1163" s="14"/>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c r="AD1163" s="14"/>
      <c r="AE1163" s="14"/>
      <c r="AF1163" s="14"/>
      <c r="AG1163" s="14"/>
      <c r="AH1163" s="14"/>
      <c r="AI1163" s="14"/>
      <c r="AJ1163" s="14"/>
      <c r="AK1163" s="14"/>
      <c r="AL1163" s="14"/>
      <c r="AM1163" s="14"/>
      <c r="AN1163" s="14"/>
      <c r="AO1163" s="14"/>
      <c r="AP1163" s="14"/>
      <c r="AQ1163" s="14"/>
      <c r="AR1163" s="14"/>
      <c r="AS1163" s="14"/>
      <c r="AT1163" s="14"/>
      <c r="AU1163" s="14"/>
      <c r="AV1163" s="14"/>
      <c r="AW1163" s="14"/>
      <c r="AX1163" s="14"/>
      <c r="AY1163" s="14"/>
      <c r="AZ1163" s="14"/>
      <c r="BA1163" s="14"/>
      <c r="BB1163" s="14"/>
      <c r="BC1163" s="14"/>
      <c r="BD1163" s="14"/>
      <c r="BE1163" s="14"/>
      <c r="BF1163" s="14"/>
      <c r="BG1163" s="14"/>
      <c r="BH1163" s="14"/>
      <c r="BI1163" s="14"/>
      <c r="BJ1163" s="14"/>
      <c r="BK1163" s="14"/>
      <c r="BL1163" s="14"/>
      <c r="BM1163" s="14"/>
      <c r="BN1163" s="14"/>
      <c r="BO1163" s="14"/>
      <c r="BP1163" s="14"/>
      <c r="BQ1163" s="14"/>
      <c r="BR1163" s="14"/>
      <c r="BS1163" s="14"/>
      <c r="BT1163" s="14"/>
      <c r="BU1163" s="14"/>
      <c r="BV1163" s="14"/>
      <c r="BW1163" s="14"/>
      <c r="BX1163" s="14"/>
      <c r="BY1163" s="14"/>
      <c r="BZ1163" s="14"/>
      <c r="CA1163" s="14"/>
      <c r="CB1163" s="14"/>
      <c r="CC1163" s="14"/>
    </row>
    <row r="1164" spans="2:81" x14ac:dyDescent="0.3">
      <c r="B1164" t="s">
        <v>420</v>
      </c>
      <c r="C1164" s="14">
        <v>0.19866730518929901</v>
      </c>
      <c r="D1164" s="14">
        <v>0.19041694871626799</v>
      </c>
      <c r="E1164" s="14">
        <v>0.207334873724319</v>
      </c>
      <c r="F1164" s="14"/>
      <c r="G1164" s="14">
        <v>0.226945460215175</v>
      </c>
      <c r="H1164" s="14">
        <v>0.30960426230000898</v>
      </c>
      <c r="I1164" s="14">
        <v>0.19450208808061001</v>
      </c>
      <c r="J1164" s="14">
        <v>0.18329431811681299</v>
      </c>
      <c r="K1164" s="14">
        <v>0.114322793574507</v>
      </c>
      <c r="L1164" s="14">
        <v>0.17105626532940801</v>
      </c>
      <c r="M1164" s="14"/>
      <c r="N1164" s="14">
        <v>0.18262843916409399</v>
      </c>
      <c r="O1164" s="14">
        <v>0.17185009015084601</v>
      </c>
      <c r="P1164" s="14">
        <v>0.20768252556640199</v>
      </c>
      <c r="Q1164" s="14">
        <v>0.221537997216807</v>
      </c>
      <c r="R1164" s="14"/>
      <c r="S1164" s="14">
        <v>0.172059250734306</v>
      </c>
      <c r="T1164" s="14">
        <v>0.24442069177376299</v>
      </c>
      <c r="U1164" s="14">
        <v>2.44913951699119E-2</v>
      </c>
      <c r="V1164" s="14">
        <v>0.230085029234256</v>
      </c>
      <c r="W1164" s="14">
        <v>0.19159484480298</v>
      </c>
      <c r="X1164" s="14">
        <v>0.20458425631677099</v>
      </c>
      <c r="Y1164" s="14">
        <v>0.20725438144275701</v>
      </c>
      <c r="Z1164" s="14">
        <v>0.132476464927232</v>
      </c>
      <c r="AA1164" s="14">
        <v>0.23969221103729799</v>
      </c>
      <c r="AB1164" s="14">
        <v>0.2149005672248</v>
      </c>
      <c r="AC1164" s="14">
        <v>0.27331770708450298</v>
      </c>
      <c r="AD1164" s="14">
        <v>0.13798484388832799</v>
      </c>
      <c r="AE1164" s="14"/>
      <c r="AF1164" s="14">
        <v>0.25891999564301399</v>
      </c>
      <c r="AG1164" s="14">
        <v>0.19796971690914</v>
      </c>
      <c r="AH1164" s="14">
        <v>0.13439123880059101</v>
      </c>
      <c r="AI1164" s="14">
        <v>0.17596880373304299</v>
      </c>
      <c r="AJ1164" s="14">
        <v>0.214719257852929</v>
      </c>
      <c r="AK1164" s="14">
        <v>0.157475024968498</v>
      </c>
      <c r="AL1164" s="14"/>
      <c r="AM1164" s="14">
        <v>0.16097702175532799</v>
      </c>
      <c r="AN1164" s="14">
        <v>0.20123992040204999</v>
      </c>
      <c r="AO1164" s="14">
        <v>0.18837499198482899</v>
      </c>
      <c r="AP1164" s="14">
        <v>0.20217183251340701</v>
      </c>
      <c r="AQ1164" s="14">
        <v>0.36544323986634297</v>
      </c>
      <c r="AR1164" s="14"/>
      <c r="AS1164" s="14">
        <v>0.23971246110128</v>
      </c>
      <c r="AT1164" s="14">
        <v>0.17409314742798801</v>
      </c>
      <c r="AU1164" s="14"/>
      <c r="AV1164" s="14">
        <v>0.22924269680025799</v>
      </c>
      <c r="AW1164" s="14">
        <v>0.43597427972511299</v>
      </c>
      <c r="AX1164" s="14">
        <v>0.20255748308063001</v>
      </c>
      <c r="AY1164" s="14"/>
      <c r="AZ1164" s="14">
        <v>0.30121334598046401</v>
      </c>
      <c r="BA1164" s="14">
        <v>0.32717260651614599</v>
      </c>
      <c r="BB1164" s="14">
        <v>0.228407970125828</v>
      </c>
      <c r="BC1164" s="14"/>
      <c r="BD1164" s="14">
        <v>0.23425689885541501</v>
      </c>
      <c r="BE1164" s="14">
        <v>0.176253116412841</v>
      </c>
      <c r="BF1164" s="14"/>
      <c r="BG1164" s="14">
        <v>0.281874575679192</v>
      </c>
      <c r="BH1164" s="14">
        <v>0.18278669940449799</v>
      </c>
      <c r="BI1164" s="14"/>
      <c r="BJ1164" s="14">
        <v>0.274405275748419</v>
      </c>
      <c r="BK1164" s="14">
        <v>0.18886320742542301</v>
      </c>
      <c r="BL1164" s="14"/>
      <c r="BM1164" s="14">
        <v>0.20982568966941201</v>
      </c>
      <c r="BN1164" s="14">
        <v>0.196040144367603</v>
      </c>
      <c r="BO1164" s="14"/>
      <c r="BP1164" s="14">
        <v>0.220589017410075</v>
      </c>
      <c r="BQ1164" s="14">
        <v>0.195281626430722</v>
      </c>
      <c r="BR1164" s="14"/>
      <c r="BS1164" s="14">
        <v>0.29155765426603297</v>
      </c>
      <c r="BT1164" s="14">
        <v>0.203990103053694</v>
      </c>
      <c r="BU1164" s="14"/>
      <c r="BV1164" s="14">
        <v>0.27572179852891399</v>
      </c>
      <c r="BW1164" s="14">
        <v>0.297063240610284</v>
      </c>
      <c r="BX1164" s="14"/>
      <c r="BY1164" s="14">
        <v>0.152232877088403</v>
      </c>
      <c r="BZ1164" s="14">
        <v>0.20460474071842399</v>
      </c>
      <c r="CA1164" s="14"/>
      <c r="CB1164" s="14">
        <v>0.18473516511353699</v>
      </c>
      <c r="CC1164" s="14">
        <v>0.20227196567153999</v>
      </c>
    </row>
    <row r="1165" spans="2:81" x14ac:dyDescent="0.3">
      <c r="B1165" t="s">
        <v>86</v>
      </c>
      <c r="C1165" s="14">
        <v>0.29964460109618002</v>
      </c>
      <c r="D1165" s="14">
        <v>0.32044076177843001</v>
      </c>
      <c r="E1165" s="14">
        <v>0.27779679990505801</v>
      </c>
      <c r="F1165" s="14"/>
      <c r="G1165" s="14">
        <v>0.41486096574847198</v>
      </c>
      <c r="H1165" s="14">
        <v>0.34840152868771801</v>
      </c>
      <c r="I1165" s="14">
        <v>0.31526339964540101</v>
      </c>
      <c r="J1165" s="14">
        <v>0.25297053095807998</v>
      </c>
      <c r="K1165" s="14">
        <v>0.19021889681115101</v>
      </c>
      <c r="L1165" s="14">
        <v>0.281641275894643</v>
      </c>
      <c r="M1165" s="14"/>
      <c r="N1165" s="14">
        <v>0.33317705160914102</v>
      </c>
      <c r="O1165" s="14">
        <v>0.254801159751947</v>
      </c>
      <c r="P1165" s="14">
        <v>0.30268421556328101</v>
      </c>
      <c r="Q1165" s="14">
        <v>0.31246489591996601</v>
      </c>
      <c r="R1165" s="14"/>
      <c r="S1165" s="14">
        <v>0.31778827511195201</v>
      </c>
      <c r="T1165" s="14">
        <v>0.234884558172616</v>
      </c>
      <c r="U1165" s="14">
        <v>0.43413963168575997</v>
      </c>
      <c r="V1165" s="14">
        <v>0.38957191346735298</v>
      </c>
      <c r="W1165" s="14">
        <v>0.46949020509050599</v>
      </c>
      <c r="X1165" s="14">
        <v>0.451682715221076</v>
      </c>
      <c r="Y1165" s="14">
        <v>0.24561785433777999</v>
      </c>
      <c r="Z1165" s="14">
        <v>0.42902567003834102</v>
      </c>
      <c r="AA1165" s="14">
        <v>0.23675707249165401</v>
      </c>
      <c r="AB1165" s="14">
        <v>0.15369164221221901</v>
      </c>
      <c r="AC1165" s="14">
        <v>9.3428474135409903E-2</v>
      </c>
      <c r="AD1165" s="14">
        <v>0.13089811203096799</v>
      </c>
      <c r="AE1165" s="14"/>
      <c r="AF1165" s="14">
        <v>0.37436516039275702</v>
      </c>
      <c r="AG1165" s="14">
        <v>0.30150689571046901</v>
      </c>
      <c r="AH1165" s="14">
        <v>0.36454082339299498</v>
      </c>
      <c r="AI1165" s="14">
        <v>0.23338323084198101</v>
      </c>
      <c r="AJ1165" s="14">
        <v>0.27089566581945101</v>
      </c>
      <c r="AK1165" s="14">
        <v>0.20514958161757599</v>
      </c>
      <c r="AL1165" s="14"/>
      <c r="AM1165" s="14">
        <v>0.294494396502816</v>
      </c>
      <c r="AN1165" s="14">
        <v>0.33126848653198898</v>
      </c>
      <c r="AO1165" s="14">
        <v>0.25475038250940801</v>
      </c>
      <c r="AP1165" s="14">
        <v>0.29717879082461701</v>
      </c>
      <c r="AQ1165" s="14">
        <v>0.356674884227411</v>
      </c>
      <c r="AR1165" s="14"/>
      <c r="AS1165" s="14">
        <v>0.36688334560153302</v>
      </c>
      <c r="AT1165" s="14">
        <v>0.25895520239237202</v>
      </c>
      <c r="AU1165" s="14"/>
      <c r="AV1165" s="14">
        <v>0.381361242393911</v>
      </c>
      <c r="AW1165" s="14">
        <v>0.23237713294285001</v>
      </c>
      <c r="AX1165" s="14">
        <v>0.34861872048628001</v>
      </c>
      <c r="AY1165" s="14"/>
      <c r="AZ1165" s="14">
        <v>0.346902614112788</v>
      </c>
      <c r="BA1165" s="14">
        <v>0.46771349708958299</v>
      </c>
      <c r="BB1165" s="14">
        <v>0.29737939619803599</v>
      </c>
      <c r="BC1165" s="14"/>
      <c r="BD1165" s="14">
        <v>0.35406008039331699</v>
      </c>
      <c r="BE1165" s="14">
        <v>0.26537394218475902</v>
      </c>
      <c r="BF1165" s="14"/>
      <c r="BG1165" s="14">
        <v>0.37792605451141897</v>
      </c>
      <c r="BH1165" s="14">
        <v>0.28470411699389597</v>
      </c>
      <c r="BI1165" s="14"/>
      <c r="BJ1165" s="14">
        <v>0.39266121156421502</v>
      </c>
      <c r="BK1165" s="14">
        <v>0.29020080712447399</v>
      </c>
      <c r="BL1165" s="14"/>
      <c r="BM1165" s="14">
        <v>0.40109589897848102</v>
      </c>
      <c r="BN1165" s="14">
        <v>0.29393173893394098</v>
      </c>
      <c r="BO1165" s="14"/>
      <c r="BP1165" s="14">
        <v>0.35067633306682</v>
      </c>
      <c r="BQ1165" s="14">
        <v>0.28378532335106199</v>
      </c>
      <c r="BR1165" s="14"/>
      <c r="BS1165" s="14">
        <v>0.38384404601884597</v>
      </c>
      <c r="BT1165" s="14">
        <v>0.30635767739592501</v>
      </c>
      <c r="BU1165" s="14"/>
      <c r="BV1165" s="14">
        <v>0.34011654434799898</v>
      </c>
      <c r="BW1165" s="14">
        <v>0.399046605328788</v>
      </c>
      <c r="BX1165" s="14"/>
      <c r="BY1165" s="14">
        <v>0.36920389557990202</v>
      </c>
      <c r="BZ1165" s="14">
        <v>0.29106143448212601</v>
      </c>
      <c r="CA1165" s="14"/>
      <c r="CB1165" s="14">
        <v>0.33166150092255697</v>
      </c>
      <c r="CC1165" s="14">
        <v>0.28545707999381698</v>
      </c>
    </row>
    <row r="1166" spans="2:81" x14ac:dyDescent="0.3">
      <c r="B1166" t="s">
        <v>421</v>
      </c>
      <c r="C1166" s="14">
        <v>0.26513413724888502</v>
      </c>
      <c r="D1166" s="14">
        <v>0.22565778649802001</v>
      </c>
      <c r="E1166" s="14">
        <v>0.306606766554545</v>
      </c>
      <c r="F1166" s="14"/>
      <c r="G1166" s="14">
        <v>0.248123207010465</v>
      </c>
      <c r="H1166" s="14">
        <v>0.19644160490408999</v>
      </c>
      <c r="I1166" s="14">
        <v>0.20091098053600301</v>
      </c>
      <c r="J1166" s="14">
        <v>0.25134872542959502</v>
      </c>
      <c r="K1166" s="14">
        <v>0.37964033287904297</v>
      </c>
      <c r="L1166" s="14">
        <v>0.31775916101843799</v>
      </c>
      <c r="M1166" s="14"/>
      <c r="N1166" s="14">
        <v>0.24513561185865301</v>
      </c>
      <c r="O1166" s="14">
        <v>0.31402529786855299</v>
      </c>
      <c r="P1166" s="14">
        <v>0.218399421243932</v>
      </c>
      <c r="Q1166" s="14">
        <v>0.27755295521200002</v>
      </c>
      <c r="R1166" s="14"/>
      <c r="S1166" s="14">
        <v>0.29038852610556098</v>
      </c>
      <c r="T1166" s="14">
        <v>0.31858227953148899</v>
      </c>
      <c r="U1166" s="14">
        <v>0.36102949729020301</v>
      </c>
      <c r="V1166" s="14">
        <v>0.106885551890567</v>
      </c>
      <c r="W1166" s="14">
        <v>0.15699625581266</v>
      </c>
      <c r="X1166" s="14">
        <v>0.11873098741862401</v>
      </c>
      <c r="Y1166" s="14">
        <v>0.34259918217253599</v>
      </c>
      <c r="Z1166" s="14">
        <v>9.8297487317302701E-2</v>
      </c>
      <c r="AA1166" s="14">
        <v>0.29795322624470499</v>
      </c>
      <c r="AB1166" s="14">
        <v>0.24281598357868101</v>
      </c>
      <c r="AC1166" s="14">
        <v>0.42532555015708601</v>
      </c>
      <c r="AD1166" s="14">
        <v>0.47305363609193402</v>
      </c>
      <c r="AE1166" s="14"/>
      <c r="AF1166" s="14">
        <v>0.220868685292988</v>
      </c>
      <c r="AG1166" s="14">
        <v>0.29113498515893299</v>
      </c>
      <c r="AH1166" s="14">
        <v>0.26095332263848497</v>
      </c>
      <c r="AI1166" s="14">
        <v>0.19977790336312501</v>
      </c>
      <c r="AJ1166" s="14">
        <v>0.26920461630563097</v>
      </c>
      <c r="AK1166" s="14">
        <v>0.41356570152393402</v>
      </c>
      <c r="AL1166" s="14"/>
      <c r="AM1166" s="14">
        <v>0.32567992979781502</v>
      </c>
      <c r="AN1166" s="14">
        <v>0.22995438145296401</v>
      </c>
      <c r="AO1166" s="14">
        <v>0.26504773784115598</v>
      </c>
      <c r="AP1166" s="14">
        <v>0.276027595701134</v>
      </c>
      <c r="AQ1166" s="14">
        <v>0.179295865666</v>
      </c>
      <c r="AR1166" s="14"/>
      <c r="AS1166" s="14">
        <v>0.24837143807305401</v>
      </c>
      <c r="AT1166" s="14">
        <v>0.27685285163970003</v>
      </c>
      <c r="AU1166" s="14"/>
      <c r="AV1166" s="14">
        <v>0.24364472489625699</v>
      </c>
      <c r="AW1166" s="14">
        <v>0.25764497511651102</v>
      </c>
      <c r="AX1166" s="14">
        <v>0.25349975823068999</v>
      </c>
      <c r="AY1166" s="14"/>
      <c r="AZ1166" s="14">
        <v>0.25920344640737403</v>
      </c>
      <c r="BA1166" s="14">
        <v>8.84950784594013E-2</v>
      </c>
      <c r="BB1166" s="14">
        <v>0.30503388281273103</v>
      </c>
      <c r="BC1166" s="14"/>
      <c r="BD1166" s="14">
        <v>0.23249781085603699</v>
      </c>
      <c r="BE1166" s="14">
        <v>0.28568836969115902</v>
      </c>
      <c r="BF1166" s="14"/>
      <c r="BG1166" s="14">
        <v>0.19075454211791701</v>
      </c>
      <c r="BH1166" s="14">
        <v>0.27932992833485198</v>
      </c>
      <c r="BI1166" s="14"/>
      <c r="BJ1166" s="14">
        <v>0.12529927148450601</v>
      </c>
      <c r="BK1166" s="14">
        <v>0.27748432077947</v>
      </c>
      <c r="BL1166" s="14"/>
      <c r="BM1166" s="14">
        <v>0.23493851675251101</v>
      </c>
      <c r="BN1166" s="14">
        <v>0.26719859594735301</v>
      </c>
      <c r="BO1166" s="14"/>
      <c r="BP1166" s="14">
        <v>0.245399688133461</v>
      </c>
      <c r="BQ1166" s="14">
        <v>0.27122796422360401</v>
      </c>
      <c r="BR1166" s="14"/>
      <c r="BS1166" s="14">
        <v>0.229303915744522</v>
      </c>
      <c r="BT1166" s="14">
        <v>0.28073941333233698</v>
      </c>
      <c r="BU1166" s="14"/>
      <c r="BV1166" s="14">
        <v>0.23404143233465599</v>
      </c>
      <c r="BW1166" s="14">
        <v>0.22765684298272701</v>
      </c>
      <c r="BX1166" s="14"/>
      <c r="BY1166" s="14">
        <v>0.208822362118045</v>
      </c>
      <c r="BZ1166" s="14">
        <v>0.27243086149475798</v>
      </c>
      <c r="CA1166" s="14"/>
      <c r="CB1166" s="14">
        <v>0.22122670752005799</v>
      </c>
      <c r="CC1166" s="14">
        <v>0.28742480877793603</v>
      </c>
    </row>
    <row r="1167" spans="2:81" x14ac:dyDescent="0.3">
      <c r="B1167" t="s">
        <v>88</v>
      </c>
      <c r="C1167" s="14">
        <v>0.132812420896502</v>
      </c>
      <c r="D1167" s="14">
        <v>0.14908359272826299</v>
      </c>
      <c r="E1167" s="14">
        <v>0.11571843259940801</v>
      </c>
      <c r="F1167" s="14"/>
      <c r="G1167" s="14">
        <v>9.4579666734822807E-2</v>
      </c>
      <c r="H1167" s="14">
        <v>3.63336442756136E-2</v>
      </c>
      <c r="I1167" s="14">
        <v>0.14602357674109601</v>
      </c>
      <c r="J1167" s="14">
        <v>0.143435773815839</v>
      </c>
      <c r="K1167" s="14">
        <v>0.24167142766781</v>
      </c>
      <c r="L1167" s="14">
        <v>0.13589960146871399</v>
      </c>
      <c r="M1167" s="14"/>
      <c r="N1167" s="14">
        <v>0.13543877031106</v>
      </c>
      <c r="O1167" s="14">
        <v>0.137471073198597</v>
      </c>
      <c r="P1167" s="14">
        <v>0.15222713148150899</v>
      </c>
      <c r="Q1167" s="14">
        <v>0.108712303517795</v>
      </c>
      <c r="R1167" s="14"/>
      <c r="S1167" s="14">
        <v>0.15827798581623001</v>
      </c>
      <c r="T1167" s="14">
        <v>0.15287717774284601</v>
      </c>
      <c r="U1167" s="14">
        <v>0.100274854689254</v>
      </c>
      <c r="V1167" s="14">
        <v>0.102932538359446</v>
      </c>
      <c r="W1167" s="14">
        <v>2.5219370200923099E-2</v>
      </c>
      <c r="X1167" s="14">
        <v>0.10135341809795601</v>
      </c>
      <c r="Y1167" s="14">
        <v>9.1576763308387404E-2</v>
      </c>
      <c r="Z1167" s="14">
        <v>0.146822910572242</v>
      </c>
      <c r="AA1167" s="14">
        <v>0.157516654665946</v>
      </c>
      <c r="AB1167" s="14">
        <v>0.234683877785336</v>
      </c>
      <c r="AC1167" s="14">
        <v>0.120188993278474</v>
      </c>
      <c r="AD1167" s="14">
        <v>0.19446599663428299</v>
      </c>
      <c r="AE1167" s="14"/>
      <c r="AF1167" s="14">
        <v>7.0058121970612106E-2</v>
      </c>
      <c r="AG1167" s="14">
        <v>0.15284965728358199</v>
      </c>
      <c r="AH1167" s="14">
        <v>0.123413630388943</v>
      </c>
      <c r="AI1167" s="14">
        <v>0.18480995700917199</v>
      </c>
      <c r="AJ1167" s="14">
        <v>0.24518046002198901</v>
      </c>
      <c r="AK1167" s="14">
        <v>0.11750243505409599</v>
      </c>
      <c r="AL1167" s="14"/>
      <c r="AM1167" s="14">
        <v>0.107466912839577</v>
      </c>
      <c r="AN1167" s="14">
        <v>0.14817077769907899</v>
      </c>
      <c r="AO1167" s="14">
        <v>0.19666142584523799</v>
      </c>
      <c r="AP1167" s="14">
        <v>0.107814531754013</v>
      </c>
      <c r="AQ1167" s="14">
        <v>0</v>
      </c>
      <c r="AR1167" s="14"/>
      <c r="AS1167" s="14">
        <v>7.3831807120885801E-2</v>
      </c>
      <c r="AT1167" s="14">
        <v>0.16715004750234799</v>
      </c>
      <c r="AU1167" s="14"/>
      <c r="AV1167" s="14">
        <v>8.5052738171764702E-2</v>
      </c>
      <c r="AW1167" s="14">
        <v>7.4003612215526607E-2</v>
      </c>
      <c r="AX1167" s="14">
        <v>9.9107480390910802E-2</v>
      </c>
      <c r="AY1167" s="14"/>
      <c r="AZ1167" s="14">
        <v>9.2680593499374103E-2</v>
      </c>
      <c r="BA1167" s="14">
        <v>7.9957755727240301E-2</v>
      </c>
      <c r="BB1167" s="14">
        <v>9.2661324518740207E-2</v>
      </c>
      <c r="BC1167" s="14"/>
      <c r="BD1167" s="14">
        <v>0.106716197985306</v>
      </c>
      <c r="BE1167" s="14">
        <v>0.149247721399553</v>
      </c>
      <c r="BF1167" s="14"/>
      <c r="BG1167" s="14">
        <v>0.105698166636795</v>
      </c>
      <c r="BH1167" s="14">
        <v>0.13798733867126101</v>
      </c>
      <c r="BI1167" s="14"/>
      <c r="BJ1167" s="14">
        <v>9.7729836264491499E-2</v>
      </c>
      <c r="BK1167" s="14">
        <v>0.13800179404394</v>
      </c>
      <c r="BL1167" s="14"/>
      <c r="BM1167" s="14">
        <v>0.111959746291066</v>
      </c>
      <c r="BN1167" s="14">
        <v>0.13639497038626799</v>
      </c>
      <c r="BO1167" s="14"/>
      <c r="BP1167" s="14">
        <v>0.100453749053424</v>
      </c>
      <c r="BQ1167" s="14">
        <v>0.140733086097548</v>
      </c>
      <c r="BR1167" s="14"/>
      <c r="BS1167" s="14">
        <v>5.6267352802632203E-2</v>
      </c>
      <c r="BT1167" s="14">
        <v>0.118345363097449</v>
      </c>
      <c r="BU1167" s="14"/>
      <c r="BV1167" s="14">
        <v>4.0007558194149598E-2</v>
      </c>
      <c r="BW1167" s="14">
        <v>6.1920328217592399E-2</v>
      </c>
      <c r="BX1167" s="14"/>
      <c r="BY1167" s="14">
        <v>0.15382900350975201</v>
      </c>
      <c r="BZ1167" s="14">
        <v>0.13101116176605401</v>
      </c>
      <c r="CA1167" s="14"/>
      <c r="CB1167" s="14">
        <v>0.14651840968370899</v>
      </c>
      <c r="CC1167" s="14">
        <v>0.12810012230051601</v>
      </c>
    </row>
    <row r="1168" spans="2:81" x14ac:dyDescent="0.3">
      <c r="B1168" t="s">
        <v>422</v>
      </c>
      <c r="C1168" s="14">
        <v>5.4203755583373203E-2</v>
      </c>
      <c r="D1168" s="14">
        <v>5.8074554396396E-2</v>
      </c>
      <c r="E1168" s="14">
        <v>5.0137214445809798E-2</v>
      </c>
      <c r="F1168" s="14"/>
      <c r="G1168" s="14">
        <v>1.54907002910651E-2</v>
      </c>
      <c r="H1168" s="14">
        <v>7.4632646116217796E-2</v>
      </c>
      <c r="I1168" s="14">
        <v>5.9861346108443299E-2</v>
      </c>
      <c r="J1168" s="14">
        <v>0.120239712646562</v>
      </c>
      <c r="K1168" s="14">
        <v>1.2115494702238499E-2</v>
      </c>
      <c r="L1168" s="14">
        <v>3.65900727141035E-2</v>
      </c>
      <c r="M1168" s="14"/>
      <c r="N1168" s="14">
        <v>4.0629828825806201E-2</v>
      </c>
      <c r="O1168" s="14">
        <v>6.0636914990191901E-2</v>
      </c>
      <c r="P1168" s="14">
        <v>0.110274413167783</v>
      </c>
      <c r="Q1168" s="14">
        <v>2.1076868718913899E-2</v>
      </c>
      <c r="R1168" s="14"/>
      <c r="S1168" s="14">
        <v>4.6028791922024498E-2</v>
      </c>
      <c r="T1168" s="14">
        <v>2.4957693443638299E-2</v>
      </c>
      <c r="U1168" s="14">
        <v>4.9892806186965302E-2</v>
      </c>
      <c r="V1168" s="14">
        <v>6.37554155500583E-2</v>
      </c>
      <c r="W1168" s="14">
        <v>7.7382052466791501E-2</v>
      </c>
      <c r="X1168" s="14">
        <v>8.1988160961634804E-2</v>
      </c>
      <c r="Y1168" s="14">
        <v>0</v>
      </c>
      <c r="Z1168" s="14">
        <v>4.8400349621248798E-2</v>
      </c>
      <c r="AA1168" s="14">
        <v>1.7501398158522499E-2</v>
      </c>
      <c r="AB1168" s="14">
        <v>0.12980748005006601</v>
      </c>
      <c r="AC1168" s="14">
        <v>8.7739275344527495E-2</v>
      </c>
      <c r="AD1168" s="14">
        <v>6.3597411354487807E-2</v>
      </c>
      <c r="AE1168" s="14"/>
      <c r="AF1168" s="14">
        <v>2.3738942324716201E-2</v>
      </c>
      <c r="AG1168" s="14">
        <v>2.8652328845483799E-2</v>
      </c>
      <c r="AH1168" s="14">
        <v>7.0820914666915494E-2</v>
      </c>
      <c r="AI1168" s="14">
        <v>0.144683667936926</v>
      </c>
      <c r="AJ1168" s="14">
        <v>0</v>
      </c>
      <c r="AK1168" s="14">
        <v>2.0569682910765299E-2</v>
      </c>
      <c r="AL1168" s="14"/>
      <c r="AM1168" s="14">
        <v>4.7848364060070397E-2</v>
      </c>
      <c r="AN1168" s="14">
        <v>4.97915429005251E-2</v>
      </c>
      <c r="AO1168" s="14">
        <v>4.7003121534163701E-2</v>
      </c>
      <c r="AP1168" s="14">
        <v>7.4783394374301704E-2</v>
      </c>
      <c r="AQ1168" s="14">
        <v>9.85860102402457E-2</v>
      </c>
      <c r="AR1168" s="14"/>
      <c r="AS1168" s="14">
        <v>5.5849616640210403E-2</v>
      </c>
      <c r="AT1168" s="14">
        <v>5.37446514428487E-2</v>
      </c>
      <c r="AU1168" s="14"/>
      <c r="AV1168" s="14">
        <v>4.7954253293988697E-2</v>
      </c>
      <c r="AW1168" s="14">
        <v>0</v>
      </c>
      <c r="AX1168" s="14">
        <v>6.0817229625103497E-2</v>
      </c>
      <c r="AY1168" s="14"/>
      <c r="AZ1168" s="14">
        <v>0</v>
      </c>
      <c r="BA1168" s="14">
        <v>3.6661062207629401E-2</v>
      </c>
      <c r="BB1168" s="14">
        <v>5.7046179175689299E-2</v>
      </c>
      <c r="BC1168" s="14"/>
      <c r="BD1168" s="14">
        <v>4.3089875701495903E-2</v>
      </c>
      <c r="BE1168" s="14">
        <v>6.1203234252567899E-2</v>
      </c>
      <c r="BF1168" s="14"/>
      <c r="BG1168" s="14">
        <v>1.9625704160413E-2</v>
      </c>
      <c r="BH1168" s="14">
        <v>6.0803183736965999E-2</v>
      </c>
      <c r="BI1168" s="14"/>
      <c r="BJ1168" s="14">
        <v>7.0239964718485606E-2</v>
      </c>
      <c r="BK1168" s="14">
        <v>5.3640050525369701E-2</v>
      </c>
      <c r="BL1168" s="14"/>
      <c r="BM1168" s="14">
        <v>2.2142774382732499E-2</v>
      </c>
      <c r="BN1168" s="14">
        <v>5.5369251864146901E-2</v>
      </c>
      <c r="BO1168" s="14"/>
      <c r="BP1168" s="14">
        <v>6.2165527217367497E-2</v>
      </c>
      <c r="BQ1168" s="14">
        <v>5.2850956431420702E-2</v>
      </c>
      <c r="BR1168" s="14"/>
      <c r="BS1168" s="14">
        <v>2.9595479410529101E-2</v>
      </c>
      <c r="BT1168" s="14">
        <v>5.9883635834607402E-2</v>
      </c>
      <c r="BU1168" s="14"/>
      <c r="BV1168" s="14">
        <v>7.35529065645458E-2</v>
      </c>
      <c r="BW1168" s="14">
        <v>1.4312982860607899E-2</v>
      </c>
      <c r="BX1168" s="14"/>
      <c r="BY1168" s="14">
        <v>9.6683935053595002E-2</v>
      </c>
      <c r="BZ1168" s="14">
        <v>4.9710609448694897E-2</v>
      </c>
      <c r="CA1168" s="14"/>
      <c r="CB1168" s="14">
        <v>7.07754298744451E-2</v>
      </c>
      <c r="CC1168" s="14">
        <v>4.7005193978217202E-2</v>
      </c>
    </row>
    <row r="1169" spans="2:81" x14ac:dyDescent="0.3">
      <c r="B1169" t="s">
        <v>106</v>
      </c>
      <c r="C1169" s="14">
        <v>4.95377799857597E-2</v>
      </c>
      <c r="D1169" s="14">
        <v>5.6326355882623899E-2</v>
      </c>
      <c r="E1169" s="14">
        <v>4.2405912770860102E-2</v>
      </c>
      <c r="F1169" s="14"/>
      <c r="G1169" s="14">
        <v>0</v>
      </c>
      <c r="H1169" s="14">
        <v>3.4586313716351597E-2</v>
      </c>
      <c r="I1169" s="14">
        <v>8.34386088884458E-2</v>
      </c>
      <c r="J1169" s="14">
        <v>4.8710939033110197E-2</v>
      </c>
      <c r="K1169" s="14">
        <v>6.2031054365250603E-2</v>
      </c>
      <c r="L1169" s="14">
        <v>5.7053623574693298E-2</v>
      </c>
      <c r="M1169" s="14"/>
      <c r="N1169" s="14">
        <v>6.2990298231246203E-2</v>
      </c>
      <c r="O1169" s="14">
        <v>6.12154640398654E-2</v>
      </c>
      <c r="P1169" s="14">
        <v>8.7322929770927808E-3</v>
      </c>
      <c r="Q1169" s="14">
        <v>5.8654979414519297E-2</v>
      </c>
      <c r="R1169" s="14"/>
      <c r="S1169" s="14">
        <v>1.5457170309926599E-2</v>
      </c>
      <c r="T1169" s="14">
        <v>2.4277599335648301E-2</v>
      </c>
      <c r="U1169" s="14">
        <v>3.01718149779064E-2</v>
      </c>
      <c r="V1169" s="14">
        <v>0.106769551498319</v>
      </c>
      <c r="W1169" s="14">
        <v>7.9317271626139899E-2</v>
      </c>
      <c r="X1169" s="14">
        <v>4.1660461983937497E-2</v>
      </c>
      <c r="Y1169" s="14">
        <v>0.112951818738539</v>
      </c>
      <c r="Z1169" s="14">
        <v>0.14497711752363299</v>
      </c>
      <c r="AA1169" s="14">
        <v>5.0579437401874601E-2</v>
      </c>
      <c r="AB1169" s="14">
        <v>2.4100449148898601E-2</v>
      </c>
      <c r="AC1169" s="14">
        <v>0</v>
      </c>
      <c r="AD1169" s="14">
        <v>0</v>
      </c>
      <c r="AE1169" s="14"/>
      <c r="AF1169" s="14">
        <v>5.2049094375912403E-2</v>
      </c>
      <c r="AG1169" s="14">
        <v>2.7886416092392001E-2</v>
      </c>
      <c r="AH1169" s="14">
        <v>4.5880070112070098E-2</v>
      </c>
      <c r="AI1169" s="14">
        <v>6.1376437115753003E-2</v>
      </c>
      <c r="AJ1169" s="14">
        <v>0</v>
      </c>
      <c r="AK1169" s="14">
        <v>8.5737573925130803E-2</v>
      </c>
      <c r="AL1169" s="14"/>
      <c r="AM1169" s="14">
        <v>6.3533375044393894E-2</v>
      </c>
      <c r="AN1169" s="14">
        <v>3.9574891013392198E-2</v>
      </c>
      <c r="AO1169" s="14">
        <v>4.8162340285206801E-2</v>
      </c>
      <c r="AP1169" s="14">
        <v>4.20238548325262E-2</v>
      </c>
      <c r="AQ1169" s="14">
        <v>0</v>
      </c>
      <c r="AR1169" s="14"/>
      <c r="AS1169" s="14">
        <v>1.53513314630375E-2</v>
      </c>
      <c r="AT1169" s="14">
        <v>6.9204099594744301E-2</v>
      </c>
      <c r="AU1169" s="14"/>
      <c r="AV1169" s="14">
        <v>1.27443444438198E-2</v>
      </c>
      <c r="AW1169" s="14">
        <v>0</v>
      </c>
      <c r="AX1169" s="14">
        <v>3.5399328186385901E-2</v>
      </c>
      <c r="AY1169" s="14"/>
      <c r="AZ1169" s="14">
        <v>0</v>
      </c>
      <c r="BA1169" s="14">
        <v>0</v>
      </c>
      <c r="BB1169" s="14">
        <v>1.9471247168974599E-2</v>
      </c>
      <c r="BC1169" s="14"/>
      <c r="BD1169" s="14">
        <v>2.9379136208428799E-2</v>
      </c>
      <c r="BE1169" s="14">
        <v>6.2233616059119201E-2</v>
      </c>
      <c r="BF1169" s="14"/>
      <c r="BG1169" s="14">
        <v>2.4120956894263301E-2</v>
      </c>
      <c r="BH1169" s="14">
        <v>5.4388732858527203E-2</v>
      </c>
      <c r="BI1169" s="14"/>
      <c r="BJ1169" s="14">
        <v>3.9664440219882399E-2</v>
      </c>
      <c r="BK1169" s="14">
        <v>5.1809820101322901E-2</v>
      </c>
      <c r="BL1169" s="14"/>
      <c r="BM1169" s="14">
        <v>2.0037373925797599E-2</v>
      </c>
      <c r="BN1169" s="14">
        <v>5.1065298500688701E-2</v>
      </c>
      <c r="BO1169" s="14"/>
      <c r="BP1169" s="14">
        <v>2.0715685118853001E-2</v>
      </c>
      <c r="BQ1169" s="14">
        <v>5.6121043465642798E-2</v>
      </c>
      <c r="BR1169" s="14"/>
      <c r="BS1169" s="14">
        <v>9.4315517574381207E-3</v>
      </c>
      <c r="BT1169" s="14">
        <v>3.0683807285986998E-2</v>
      </c>
      <c r="BU1169" s="14"/>
      <c r="BV1169" s="14">
        <v>3.6559760029735301E-2</v>
      </c>
      <c r="BW1169" s="14">
        <v>0</v>
      </c>
      <c r="BX1169" s="14"/>
      <c r="BY1169" s="14">
        <v>1.9227926650303099E-2</v>
      </c>
      <c r="BZ1169" s="14">
        <v>5.11811920899422E-2</v>
      </c>
      <c r="CA1169" s="14"/>
      <c r="CB1169" s="14">
        <v>4.5082786885692797E-2</v>
      </c>
      <c r="CC1169" s="14">
        <v>4.9740829277973297E-2</v>
      </c>
    </row>
    <row r="1170" spans="2:81" x14ac:dyDescent="0.3">
      <c r="B1170" t="s">
        <v>91</v>
      </c>
      <c r="C1170" s="14">
        <v>0.498311906285479</v>
      </c>
      <c r="D1170" s="14">
        <v>0.51085771049469797</v>
      </c>
      <c r="E1170" s="14">
        <v>0.48513167362937698</v>
      </c>
      <c r="F1170" s="14"/>
      <c r="G1170" s="14">
        <v>0.64180642596364701</v>
      </c>
      <c r="H1170" s="14">
        <v>0.65800579098772705</v>
      </c>
      <c r="I1170" s="14">
        <v>0.50976548772601105</v>
      </c>
      <c r="J1170" s="14">
        <v>0.43626484907489399</v>
      </c>
      <c r="K1170" s="14">
        <v>0.30454169038565798</v>
      </c>
      <c r="L1170" s="14">
        <v>0.45269754122405098</v>
      </c>
      <c r="M1170" s="14"/>
      <c r="N1170" s="14">
        <v>0.51580549077323501</v>
      </c>
      <c r="O1170" s="14">
        <v>0.42665124990279302</v>
      </c>
      <c r="P1170" s="14">
        <v>0.51036674112968305</v>
      </c>
      <c r="Q1170" s="14">
        <v>0.53400289313677196</v>
      </c>
      <c r="R1170" s="14"/>
      <c r="S1170" s="14">
        <v>0.48984752584625801</v>
      </c>
      <c r="T1170" s="14">
        <v>0.47930524994637902</v>
      </c>
      <c r="U1170" s="14">
        <v>0.45863102685567197</v>
      </c>
      <c r="V1170" s="14">
        <v>0.61965694270160998</v>
      </c>
      <c r="W1170" s="14">
        <v>0.66108504989348504</v>
      </c>
      <c r="X1170" s="14">
        <v>0.65626697153784797</v>
      </c>
      <c r="Y1170" s="14">
        <v>0.45287223578053698</v>
      </c>
      <c r="Z1170" s="14">
        <v>0.561502134965574</v>
      </c>
      <c r="AA1170" s="14">
        <v>0.47644928352895199</v>
      </c>
      <c r="AB1170" s="14">
        <v>0.36859220943701898</v>
      </c>
      <c r="AC1170" s="14">
        <v>0.36674618121991298</v>
      </c>
      <c r="AD1170" s="14">
        <v>0.26888295591929501</v>
      </c>
      <c r="AE1170" s="14"/>
      <c r="AF1170" s="14">
        <v>0.63328515603577096</v>
      </c>
      <c r="AG1170" s="14">
        <v>0.49947661261960902</v>
      </c>
      <c r="AH1170" s="14">
        <v>0.49893206219358599</v>
      </c>
      <c r="AI1170" s="14">
        <v>0.409352034575023</v>
      </c>
      <c r="AJ1170" s="14">
        <v>0.48561492367238002</v>
      </c>
      <c r="AK1170" s="14">
        <v>0.36262460658607398</v>
      </c>
      <c r="AL1170" s="14"/>
      <c r="AM1170" s="14">
        <v>0.45547141825814402</v>
      </c>
      <c r="AN1170" s="14">
        <v>0.532508406934039</v>
      </c>
      <c r="AO1170" s="14">
        <v>0.443125374494236</v>
      </c>
      <c r="AP1170" s="14">
        <v>0.49935062333802399</v>
      </c>
      <c r="AQ1170" s="14">
        <v>0.72211812409375398</v>
      </c>
      <c r="AR1170" s="14"/>
      <c r="AS1170" s="14">
        <v>0.60659580670281199</v>
      </c>
      <c r="AT1170" s="14">
        <v>0.43304834982036</v>
      </c>
      <c r="AU1170" s="14"/>
      <c r="AV1170" s="14">
        <v>0.61060393919417</v>
      </c>
      <c r="AW1170" s="14">
        <v>0.66835141266796305</v>
      </c>
      <c r="AX1170" s="14">
        <v>0.55117620356690999</v>
      </c>
      <c r="AY1170" s="14"/>
      <c r="AZ1170" s="14">
        <v>0.64811596009325201</v>
      </c>
      <c r="BA1170" s="14">
        <v>0.79488610360572898</v>
      </c>
      <c r="BB1170" s="14">
        <v>0.52578736632386502</v>
      </c>
      <c r="BC1170" s="14"/>
      <c r="BD1170" s="14">
        <v>0.58831697924873205</v>
      </c>
      <c r="BE1170" s="14">
        <v>0.44162705859760099</v>
      </c>
      <c r="BF1170" s="14"/>
      <c r="BG1170" s="14">
        <v>0.65980063019061097</v>
      </c>
      <c r="BH1170" s="14">
        <v>0.46749081639839402</v>
      </c>
      <c r="BI1170" s="14"/>
      <c r="BJ1170" s="14">
        <v>0.66706648731263496</v>
      </c>
      <c r="BK1170" s="14">
        <v>0.479064014549897</v>
      </c>
      <c r="BL1170" s="14"/>
      <c r="BM1170" s="14">
        <v>0.61092158864789303</v>
      </c>
      <c r="BN1170" s="14">
        <v>0.48997188330154301</v>
      </c>
      <c r="BO1170" s="14"/>
      <c r="BP1170" s="14">
        <v>0.57126535047689497</v>
      </c>
      <c r="BQ1170" s="14">
        <v>0.47906694978178399</v>
      </c>
      <c r="BR1170" s="14"/>
      <c r="BS1170" s="14">
        <v>0.675401700284879</v>
      </c>
      <c r="BT1170" s="14">
        <v>0.51034778044961904</v>
      </c>
      <c r="BU1170" s="14"/>
      <c r="BV1170" s="14">
        <v>0.61583834287691297</v>
      </c>
      <c r="BW1170" s="14">
        <v>0.69610984593907199</v>
      </c>
      <c r="BX1170" s="14"/>
      <c r="BY1170" s="14">
        <v>0.52143677266830502</v>
      </c>
      <c r="BZ1170" s="14">
        <v>0.49566617520055001</v>
      </c>
      <c r="CA1170" s="14"/>
      <c r="CB1170" s="14">
        <v>0.51639666603609502</v>
      </c>
      <c r="CC1170" s="14">
        <v>0.48772904566535702</v>
      </c>
    </row>
    <row r="1171" spans="2:81" x14ac:dyDescent="0.3">
      <c r="B1171" t="s">
        <v>92</v>
      </c>
      <c r="C1171" s="14">
        <v>0.18701617647987501</v>
      </c>
      <c r="D1171" s="14">
        <v>0.20715814712465899</v>
      </c>
      <c r="E1171" s="14">
        <v>0.16585564704521799</v>
      </c>
      <c r="F1171" s="14"/>
      <c r="G1171" s="14">
        <v>0.110070367025888</v>
      </c>
      <c r="H1171" s="14">
        <v>0.11096629039183099</v>
      </c>
      <c r="I1171" s="14">
        <v>0.20588492284953899</v>
      </c>
      <c r="J1171" s="14">
        <v>0.26367548646240102</v>
      </c>
      <c r="K1171" s="14">
        <v>0.25378692237004802</v>
      </c>
      <c r="L1171" s="14">
        <v>0.17248967418281799</v>
      </c>
      <c r="M1171" s="14"/>
      <c r="N1171" s="14">
        <v>0.17606859913686601</v>
      </c>
      <c r="O1171" s="14">
        <v>0.198107988188789</v>
      </c>
      <c r="P1171" s="14">
        <v>0.26250154464929198</v>
      </c>
      <c r="Q1171" s="14">
        <v>0.12978917223670799</v>
      </c>
      <c r="R1171" s="14"/>
      <c r="S1171" s="14">
        <v>0.20430677773825501</v>
      </c>
      <c r="T1171" s="14">
        <v>0.177834871186484</v>
      </c>
      <c r="U1171" s="14">
        <v>0.15016766087621899</v>
      </c>
      <c r="V1171" s="14">
        <v>0.166687953909505</v>
      </c>
      <c r="W1171" s="14">
        <v>0.10260142266771501</v>
      </c>
      <c r="X1171" s="14">
        <v>0.183341579059591</v>
      </c>
      <c r="Y1171" s="14">
        <v>9.1576763308387404E-2</v>
      </c>
      <c r="Z1171" s="14">
        <v>0.19522326019349101</v>
      </c>
      <c r="AA1171" s="14">
        <v>0.175018052824468</v>
      </c>
      <c r="AB1171" s="14">
        <v>0.36449135783540199</v>
      </c>
      <c r="AC1171" s="14">
        <v>0.20792826862300101</v>
      </c>
      <c r="AD1171" s="14">
        <v>0.25806340798876998</v>
      </c>
      <c r="AE1171" s="14"/>
      <c r="AF1171" s="14">
        <v>9.37970642953284E-2</v>
      </c>
      <c r="AG1171" s="14">
        <v>0.18150198612906601</v>
      </c>
      <c r="AH1171" s="14">
        <v>0.19423454505585899</v>
      </c>
      <c r="AI1171" s="14">
        <v>0.32949362494609902</v>
      </c>
      <c r="AJ1171" s="14">
        <v>0.24518046002198901</v>
      </c>
      <c r="AK1171" s="14">
        <v>0.13807211796486099</v>
      </c>
      <c r="AL1171" s="14"/>
      <c r="AM1171" s="14">
        <v>0.155315276899647</v>
      </c>
      <c r="AN1171" s="14">
        <v>0.197962320599604</v>
      </c>
      <c r="AO1171" s="14">
        <v>0.24366454737940099</v>
      </c>
      <c r="AP1171" s="14">
        <v>0.18259792612831499</v>
      </c>
      <c r="AQ1171" s="14">
        <v>9.85860102402457E-2</v>
      </c>
      <c r="AR1171" s="14"/>
      <c r="AS1171" s="14">
        <v>0.12968142376109601</v>
      </c>
      <c r="AT1171" s="14">
        <v>0.22089469894519601</v>
      </c>
      <c r="AU1171" s="14"/>
      <c r="AV1171" s="14">
        <v>0.13300699146575301</v>
      </c>
      <c r="AW1171" s="14">
        <v>7.4003612215526607E-2</v>
      </c>
      <c r="AX1171" s="14">
        <v>0.15992471001601399</v>
      </c>
      <c r="AY1171" s="14"/>
      <c r="AZ1171" s="14">
        <v>9.2680593499374103E-2</v>
      </c>
      <c r="BA1171" s="14">
        <v>0.11661881793487</v>
      </c>
      <c r="BB1171" s="14">
        <v>0.14970750369443001</v>
      </c>
      <c r="BC1171" s="14"/>
      <c r="BD1171" s="14">
        <v>0.14980607368680199</v>
      </c>
      <c r="BE1171" s="14">
        <v>0.21045095565212099</v>
      </c>
      <c r="BF1171" s="14"/>
      <c r="BG1171" s="14">
        <v>0.125323870797208</v>
      </c>
      <c r="BH1171" s="14">
        <v>0.19879052240822701</v>
      </c>
      <c r="BI1171" s="14"/>
      <c r="BJ1171" s="14">
        <v>0.16796980098297701</v>
      </c>
      <c r="BK1171" s="14">
        <v>0.19164184456930999</v>
      </c>
      <c r="BL1171" s="14"/>
      <c r="BM1171" s="14">
        <v>0.13410252067379799</v>
      </c>
      <c r="BN1171" s="14">
        <v>0.19176422225041501</v>
      </c>
      <c r="BO1171" s="14"/>
      <c r="BP1171" s="14">
        <v>0.16261927627079101</v>
      </c>
      <c r="BQ1171" s="14">
        <v>0.19358404252896899</v>
      </c>
      <c r="BR1171" s="14"/>
      <c r="BS1171" s="14">
        <v>8.5862832213161294E-2</v>
      </c>
      <c r="BT1171" s="14">
        <v>0.17822899893205699</v>
      </c>
      <c r="BU1171" s="14"/>
      <c r="BV1171" s="14">
        <v>0.113560464758695</v>
      </c>
      <c r="BW1171" s="14">
        <v>7.6233311078200305E-2</v>
      </c>
      <c r="BX1171" s="14"/>
      <c r="BY1171" s="14">
        <v>0.250512938563347</v>
      </c>
      <c r="BZ1171" s="14">
        <v>0.180721771214749</v>
      </c>
      <c r="CA1171" s="14"/>
      <c r="CB1171" s="14">
        <v>0.21729383955815401</v>
      </c>
      <c r="CC1171" s="14">
        <v>0.17510531627873299</v>
      </c>
    </row>
    <row r="1172" spans="2:81" x14ac:dyDescent="0.3">
      <c r="B1172" t="s">
        <v>93</v>
      </c>
      <c r="C1172" s="14">
        <v>0.31129572980560399</v>
      </c>
      <c r="D1172" s="14">
        <v>0.30369956337003901</v>
      </c>
      <c r="E1172" s="14">
        <v>0.31927602658415999</v>
      </c>
      <c r="F1172" s="14"/>
      <c r="G1172" s="14">
        <v>0.53173605893775899</v>
      </c>
      <c r="H1172" s="14">
        <v>0.54703950059589601</v>
      </c>
      <c r="I1172" s="14">
        <v>0.30388056487647203</v>
      </c>
      <c r="J1172" s="14">
        <v>0.172589362612493</v>
      </c>
      <c r="K1172" s="14">
        <v>5.0754768015609901E-2</v>
      </c>
      <c r="L1172" s="14">
        <v>0.28020786704123302</v>
      </c>
      <c r="M1172" s="14"/>
      <c r="N1172" s="14">
        <v>0.339736891636369</v>
      </c>
      <c r="O1172" s="14">
        <v>0.22854326171400399</v>
      </c>
      <c r="P1172" s="14">
        <v>0.24786519648039099</v>
      </c>
      <c r="Q1172" s="14">
        <v>0.40421372090006402</v>
      </c>
      <c r="R1172" s="14"/>
      <c r="S1172" s="14">
        <v>0.28554074810800301</v>
      </c>
      <c r="T1172" s="14">
        <v>0.30147037875989402</v>
      </c>
      <c r="U1172" s="14">
        <v>0.30846336597945301</v>
      </c>
      <c r="V1172" s="14">
        <v>0.45296898879210501</v>
      </c>
      <c r="W1172" s="14">
        <v>0.55848362722577105</v>
      </c>
      <c r="X1172" s="14">
        <v>0.47292539247825699</v>
      </c>
      <c r="Y1172" s="14">
        <v>0.36129547247214999</v>
      </c>
      <c r="Z1172" s="14">
        <v>0.36627887477208299</v>
      </c>
      <c r="AA1172" s="14">
        <v>0.30143123070448402</v>
      </c>
      <c r="AB1172" s="14">
        <v>4.1008516016170504E-3</v>
      </c>
      <c r="AC1172" s="14">
        <v>0.158817912596912</v>
      </c>
      <c r="AD1172" s="14">
        <v>1.08195479305251E-2</v>
      </c>
      <c r="AE1172" s="14"/>
      <c r="AF1172" s="14">
        <v>0.53948809174044199</v>
      </c>
      <c r="AG1172" s="14">
        <v>0.31797462649054298</v>
      </c>
      <c r="AH1172" s="14">
        <v>0.30469751713772802</v>
      </c>
      <c r="AI1172" s="14">
        <v>7.9858409628924307E-2</v>
      </c>
      <c r="AJ1172" s="14">
        <v>0.24043446365039201</v>
      </c>
      <c r="AK1172" s="14">
        <v>0.22455248862121299</v>
      </c>
      <c r="AL1172" s="14"/>
      <c r="AM1172" s="14">
        <v>0.300156141358496</v>
      </c>
      <c r="AN1172" s="14">
        <v>0.334546086334435</v>
      </c>
      <c r="AO1172" s="14">
        <v>0.19946082711483501</v>
      </c>
      <c r="AP1172" s="14">
        <v>0.316752697209709</v>
      </c>
      <c r="AQ1172" s="14">
        <v>0.62353211385350804</v>
      </c>
      <c r="AR1172" s="14"/>
      <c r="AS1172" s="14">
        <v>0.47691438294171601</v>
      </c>
      <c r="AT1172" s="14">
        <v>0.212153650875163</v>
      </c>
      <c r="AU1172" s="14"/>
      <c r="AV1172" s="14">
        <v>0.47759694772841599</v>
      </c>
      <c r="AW1172" s="14">
        <v>0.59434780045243596</v>
      </c>
      <c r="AX1172" s="14">
        <v>0.391251493550896</v>
      </c>
      <c r="AY1172" s="14"/>
      <c r="AZ1172" s="14">
        <v>0.55543536659387804</v>
      </c>
      <c r="BA1172" s="14">
        <v>0.67826728567085903</v>
      </c>
      <c r="BB1172" s="14">
        <v>0.37607986262943499</v>
      </c>
      <c r="BC1172" s="14"/>
      <c r="BD1172" s="14">
        <v>0.43851090556193001</v>
      </c>
      <c r="BE1172" s="14">
        <v>0.23117610294547999</v>
      </c>
      <c r="BF1172" s="14"/>
      <c r="BG1172" s="14">
        <v>0.534476759393403</v>
      </c>
      <c r="BH1172" s="14">
        <v>0.26870029399016798</v>
      </c>
      <c r="BI1172" s="14"/>
      <c r="BJ1172" s="14">
        <v>0.49909668632965698</v>
      </c>
      <c r="BK1172" s="14">
        <v>0.28742216998058701</v>
      </c>
      <c r="BL1172" s="14"/>
      <c r="BM1172" s="14">
        <v>0.47681906797409501</v>
      </c>
      <c r="BN1172" s="14">
        <v>0.298207661051128</v>
      </c>
      <c r="BO1172" s="14"/>
      <c r="BP1172" s="14">
        <v>0.40864607420610399</v>
      </c>
      <c r="BQ1172" s="14">
        <v>0.285482907252815</v>
      </c>
      <c r="BR1172" s="14"/>
      <c r="BS1172" s="14">
        <v>0.58953886807171796</v>
      </c>
      <c r="BT1172" s="14">
        <v>0.33211878151756202</v>
      </c>
      <c r="BU1172" s="14"/>
      <c r="BV1172" s="14">
        <v>0.502277878118218</v>
      </c>
      <c r="BW1172" s="14">
        <v>0.61987653486087202</v>
      </c>
      <c r="BX1172" s="14"/>
      <c r="BY1172" s="14">
        <v>0.27092383410495802</v>
      </c>
      <c r="BZ1172" s="14">
        <v>0.31494440398580098</v>
      </c>
      <c r="CA1172" s="14"/>
      <c r="CB1172" s="14">
        <v>0.29910282647794101</v>
      </c>
      <c r="CC1172" s="14">
        <v>0.31262372938662403</v>
      </c>
    </row>
    <row r="1173" spans="2:81" x14ac:dyDescent="0.3">
      <c r="C1173" s="14"/>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c r="AD1173" s="14"/>
      <c r="AE1173" s="14"/>
      <c r="AF1173" s="14"/>
      <c r="AG1173" s="14"/>
      <c r="AH1173" s="14"/>
      <c r="AI1173" s="14"/>
      <c r="AJ1173" s="14"/>
      <c r="AK1173" s="14"/>
      <c r="AL1173" s="14"/>
      <c r="AM1173" s="14"/>
      <c r="AN1173" s="14"/>
      <c r="AO1173" s="14"/>
      <c r="AP1173" s="14"/>
      <c r="AQ1173" s="14"/>
      <c r="AR1173" s="14"/>
      <c r="AS1173" s="14"/>
      <c r="AT1173" s="14"/>
      <c r="AU1173" s="14"/>
      <c r="AV1173" s="14"/>
      <c r="AW1173" s="14"/>
      <c r="AX1173" s="14"/>
      <c r="AY1173" s="14"/>
      <c r="AZ1173" s="14"/>
      <c r="BA1173" s="14"/>
      <c r="BB1173" s="14"/>
      <c r="BC1173" s="14"/>
      <c r="BD1173" s="14"/>
      <c r="BE1173" s="14"/>
      <c r="BF1173" s="14"/>
      <c r="BG1173" s="14"/>
      <c r="BH1173" s="14"/>
      <c r="BI1173" s="14"/>
      <c r="BJ1173" s="14"/>
      <c r="BK1173" s="14"/>
      <c r="BL1173" s="14"/>
      <c r="BM1173" s="14"/>
      <c r="BN1173" s="14"/>
      <c r="BO1173" s="14"/>
      <c r="BP1173" s="14"/>
      <c r="BQ1173" s="14"/>
      <c r="BR1173" s="14"/>
      <c r="BS1173" s="14"/>
      <c r="BT1173" s="14"/>
      <c r="BU1173" s="14"/>
      <c r="BV1173" s="14"/>
      <c r="BW1173" s="14"/>
      <c r="BX1173" s="14"/>
      <c r="BY1173" s="14"/>
      <c r="BZ1173" s="14"/>
      <c r="CA1173" s="14"/>
      <c r="CB1173" s="14"/>
      <c r="CC1173" s="14"/>
    </row>
    <row r="1174" spans="2:81" x14ac:dyDescent="0.3">
      <c r="B1174" s="6" t="s">
        <v>483</v>
      </c>
      <c r="C1174" s="14"/>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c r="AD1174" s="14"/>
      <c r="AE1174" s="14"/>
      <c r="AF1174" s="14"/>
      <c r="AG1174" s="14"/>
      <c r="AH1174" s="14"/>
      <c r="AI1174" s="14"/>
      <c r="AJ1174" s="14"/>
      <c r="AK1174" s="14"/>
      <c r="AL1174" s="14"/>
      <c r="AM1174" s="14"/>
      <c r="AN1174" s="14"/>
      <c r="AO1174" s="14"/>
      <c r="AP1174" s="14"/>
      <c r="AQ1174" s="14"/>
      <c r="AR1174" s="14"/>
      <c r="AS1174" s="14"/>
      <c r="AT1174" s="14"/>
      <c r="AU1174" s="14"/>
      <c r="AV1174" s="14"/>
      <c r="AW1174" s="14"/>
      <c r="AX1174" s="14"/>
      <c r="AY1174" s="14"/>
      <c r="AZ1174" s="14"/>
      <c r="BA1174" s="14"/>
      <c r="BB1174" s="14"/>
      <c r="BC1174" s="14"/>
      <c r="BD1174" s="14"/>
      <c r="BE1174" s="14"/>
      <c r="BF1174" s="14"/>
      <c r="BG1174" s="14"/>
      <c r="BH1174" s="14"/>
      <c r="BI1174" s="14"/>
      <c r="BJ1174" s="14"/>
      <c r="BK1174" s="14"/>
      <c r="BL1174" s="14"/>
      <c r="BM1174" s="14"/>
      <c r="BN1174" s="14"/>
      <c r="BO1174" s="14"/>
      <c r="BP1174" s="14"/>
      <c r="BQ1174" s="14"/>
      <c r="BR1174" s="14"/>
      <c r="BS1174" s="14"/>
      <c r="BT1174" s="14"/>
      <c r="BU1174" s="14"/>
      <c r="BV1174" s="14"/>
      <c r="BW1174" s="14"/>
      <c r="BX1174" s="14"/>
      <c r="BY1174" s="14"/>
      <c r="BZ1174" s="14"/>
      <c r="CA1174" s="14"/>
      <c r="CB1174" s="14"/>
      <c r="CC1174" s="14"/>
    </row>
    <row r="1175" spans="2:81" x14ac:dyDescent="0.3">
      <c r="B1175" s="24" t="s">
        <v>198</v>
      </c>
      <c r="C1175" s="14"/>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c r="AD1175" s="14"/>
      <c r="AE1175" s="14"/>
      <c r="AF1175" s="14"/>
      <c r="AG1175" s="14"/>
      <c r="AH1175" s="14"/>
      <c r="AI1175" s="14"/>
      <c r="AJ1175" s="14"/>
      <c r="AK1175" s="14"/>
      <c r="AL1175" s="14"/>
      <c r="AM1175" s="14"/>
      <c r="AN1175" s="14"/>
      <c r="AO1175" s="14"/>
      <c r="AP1175" s="14"/>
      <c r="AQ1175" s="14"/>
      <c r="AR1175" s="14"/>
      <c r="AS1175" s="14"/>
      <c r="AT1175" s="14"/>
      <c r="AU1175" s="14"/>
      <c r="AV1175" s="14"/>
      <c r="AW1175" s="14"/>
      <c r="AX1175" s="14"/>
      <c r="AY1175" s="14"/>
      <c r="AZ1175" s="14"/>
      <c r="BA1175" s="14"/>
      <c r="BB1175" s="14"/>
      <c r="BC1175" s="14"/>
      <c r="BD1175" s="14"/>
      <c r="BE1175" s="14"/>
      <c r="BF1175" s="14"/>
      <c r="BG1175" s="14"/>
      <c r="BH1175" s="14"/>
      <c r="BI1175" s="14"/>
      <c r="BJ1175" s="14"/>
      <c r="BK1175" s="14"/>
      <c r="BL1175" s="14"/>
      <c r="BM1175" s="14"/>
      <c r="BN1175" s="14"/>
      <c r="BO1175" s="14"/>
      <c r="BP1175" s="14"/>
      <c r="BQ1175" s="14"/>
      <c r="BR1175" s="14"/>
      <c r="BS1175" s="14"/>
      <c r="BT1175" s="14"/>
      <c r="BU1175" s="14"/>
      <c r="BV1175" s="14"/>
      <c r="BW1175" s="14"/>
      <c r="BX1175" s="14"/>
      <c r="BY1175" s="14"/>
      <c r="BZ1175" s="14"/>
      <c r="CA1175" s="14"/>
      <c r="CB1175" s="14"/>
      <c r="CC1175" s="14"/>
    </row>
    <row r="1176" spans="2:81" x14ac:dyDescent="0.3">
      <c r="B1176" t="s">
        <v>420</v>
      </c>
      <c r="C1176" s="14">
        <v>0.23760467898594601</v>
      </c>
      <c r="D1176" s="14">
        <v>0.23053999682670201</v>
      </c>
      <c r="E1176" s="14">
        <v>0.24502661487363001</v>
      </c>
      <c r="F1176" s="14"/>
      <c r="G1176" s="14">
        <v>0.297696997303599</v>
      </c>
      <c r="H1176" s="14">
        <v>0.26798933207546799</v>
      </c>
      <c r="I1176" s="14">
        <v>0.218848153452187</v>
      </c>
      <c r="J1176" s="14">
        <v>0.194585242577032</v>
      </c>
      <c r="K1176" s="14">
        <v>0.19145583542035</v>
      </c>
      <c r="L1176" s="14">
        <v>0.25613268699187602</v>
      </c>
      <c r="M1176" s="14"/>
      <c r="N1176" s="14">
        <v>0.21418493603745001</v>
      </c>
      <c r="O1176" s="14">
        <v>0.19312056044997</v>
      </c>
      <c r="P1176" s="14">
        <v>0.213951475178668</v>
      </c>
      <c r="Q1176" s="14">
        <v>0.30900894587381</v>
      </c>
      <c r="R1176" s="14"/>
      <c r="S1176" s="14">
        <v>0.27564633499814301</v>
      </c>
      <c r="T1176" s="14">
        <v>0.26556138596548601</v>
      </c>
      <c r="U1176" s="14">
        <v>0.15280623845422001</v>
      </c>
      <c r="V1176" s="14">
        <v>0.15321259063694501</v>
      </c>
      <c r="W1176" s="14">
        <v>0.18733610182344199</v>
      </c>
      <c r="X1176" s="14">
        <v>0.37075833690258297</v>
      </c>
      <c r="Y1176" s="14">
        <v>0.20951268829984199</v>
      </c>
      <c r="Z1176" s="14">
        <v>0.195896668366493</v>
      </c>
      <c r="AA1176" s="14">
        <v>0.29211437386873501</v>
      </c>
      <c r="AB1176" s="14">
        <v>0.22980325971250101</v>
      </c>
      <c r="AC1176" s="14">
        <v>0.32753145671400602</v>
      </c>
      <c r="AD1176" s="14">
        <v>0</v>
      </c>
      <c r="AE1176" s="14"/>
      <c r="AF1176" s="14">
        <v>0.26994898989261901</v>
      </c>
      <c r="AG1176" s="14">
        <v>0.31031288149623498</v>
      </c>
      <c r="AH1176" s="14">
        <v>0.166932344058698</v>
      </c>
      <c r="AI1176" s="14">
        <v>0.22747443002140599</v>
      </c>
      <c r="AJ1176" s="14">
        <v>0.190191799084024</v>
      </c>
      <c r="AK1176" s="14">
        <v>0.197543887968717</v>
      </c>
      <c r="AL1176" s="14"/>
      <c r="AM1176" s="14">
        <v>0.19873257289117399</v>
      </c>
      <c r="AN1176" s="14">
        <v>0.26620550213794197</v>
      </c>
      <c r="AO1176" s="14">
        <v>0.262926277419615</v>
      </c>
      <c r="AP1176" s="14">
        <v>0.25468978176742202</v>
      </c>
      <c r="AQ1176" s="14">
        <v>0.20260150379890901</v>
      </c>
      <c r="AR1176" s="14"/>
      <c r="AS1176" s="14">
        <v>0.27399098240484199</v>
      </c>
      <c r="AT1176" s="14">
        <v>0.21917504149651701</v>
      </c>
      <c r="AU1176" s="14"/>
      <c r="AV1176" s="14">
        <v>0.27453758101949599</v>
      </c>
      <c r="AW1176" s="14">
        <v>0.53633188278706601</v>
      </c>
      <c r="AX1176" s="14">
        <v>0.22385862484378899</v>
      </c>
      <c r="AY1176" s="14"/>
      <c r="AZ1176" s="14">
        <v>0.47194353847199899</v>
      </c>
      <c r="BA1176" s="14">
        <v>0.40282139460177302</v>
      </c>
      <c r="BB1176" s="14">
        <v>0.27220108728196102</v>
      </c>
      <c r="BC1176" s="14"/>
      <c r="BD1176" s="14">
        <v>0.28374852385610599</v>
      </c>
      <c r="BE1176" s="14">
        <v>0.208543463522391</v>
      </c>
      <c r="BF1176" s="14"/>
      <c r="BG1176" s="14">
        <v>0.35509012764819198</v>
      </c>
      <c r="BH1176" s="14">
        <v>0.21518187765295199</v>
      </c>
      <c r="BI1176" s="14"/>
      <c r="BJ1176" s="14">
        <v>0.38009426804403601</v>
      </c>
      <c r="BK1176" s="14">
        <v>0.21900085578610501</v>
      </c>
      <c r="BL1176" s="14"/>
      <c r="BM1176" s="14">
        <v>0.30561571007285299</v>
      </c>
      <c r="BN1176" s="14">
        <v>0.23216987302803499</v>
      </c>
      <c r="BO1176" s="14"/>
      <c r="BP1176" s="14">
        <v>0.238543728249071</v>
      </c>
      <c r="BQ1176" s="14">
        <v>0.23903137101216801</v>
      </c>
      <c r="BR1176" s="14"/>
      <c r="BS1176" s="14">
        <v>0.27232092497284099</v>
      </c>
      <c r="BT1176" s="14">
        <v>0.282136443842675</v>
      </c>
      <c r="BU1176" s="14"/>
      <c r="BV1176" s="14">
        <v>0.118909488324368</v>
      </c>
      <c r="BW1176" s="14">
        <v>0.32565684345333201</v>
      </c>
      <c r="BX1176" s="14"/>
      <c r="BY1176" s="14">
        <v>0.113167692603832</v>
      </c>
      <c r="BZ1176" s="14">
        <v>0.25234332796539999</v>
      </c>
      <c r="CA1176" s="14"/>
      <c r="CB1176" s="14">
        <v>0.23612958048188701</v>
      </c>
      <c r="CC1176" s="14">
        <v>0.23577262055128301</v>
      </c>
    </row>
    <row r="1177" spans="2:81" x14ac:dyDescent="0.3">
      <c r="B1177" t="s">
        <v>86</v>
      </c>
      <c r="C1177" s="14">
        <v>0.38461278306784602</v>
      </c>
      <c r="D1177" s="14">
        <v>0.424627171748793</v>
      </c>
      <c r="E1177" s="14">
        <v>0.34257490780600702</v>
      </c>
      <c r="F1177" s="14"/>
      <c r="G1177" s="14">
        <v>0.302790497132926</v>
      </c>
      <c r="H1177" s="14">
        <v>0.43350315804704498</v>
      </c>
      <c r="I1177" s="14">
        <v>0.39547364792987399</v>
      </c>
      <c r="J1177" s="14">
        <v>0.322593991882343</v>
      </c>
      <c r="K1177" s="14">
        <v>0.48929249339499797</v>
      </c>
      <c r="L1177" s="14">
        <v>0.37502031382447298</v>
      </c>
      <c r="M1177" s="14"/>
      <c r="N1177" s="14">
        <v>0.38813331603351398</v>
      </c>
      <c r="O1177" s="14">
        <v>0.422553361924701</v>
      </c>
      <c r="P1177" s="14">
        <v>0.38807771737462399</v>
      </c>
      <c r="Q1177" s="14">
        <v>0.34908821081430302</v>
      </c>
      <c r="R1177" s="14"/>
      <c r="S1177" s="14">
        <v>0.39121690328956898</v>
      </c>
      <c r="T1177" s="14">
        <v>0.41310505174275097</v>
      </c>
      <c r="U1177" s="14">
        <v>0.33558647087374699</v>
      </c>
      <c r="V1177" s="14">
        <v>0.50315411464008897</v>
      </c>
      <c r="W1177" s="14">
        <v>0.445748946604823</v>
      </c>
      <c r="X1177" s="14">
        <v>0.33928740195399798</v>
      </c>
      <c r="Y1177" s="14">
        <v>0.36462960795087801</v>
      </c>
      <c r="Z1177" s="14">
        <v>0.27701820304362401</v>
      </c>
      <c r="AA1177" s="14">
        <v>0.41951043254910098</v>
      </c>
      <c r="AB1177" s="14">
        <v>0.32424800620836403</v>
      </c>
      <c r="AC1177" s="14">
        <v>0.18989906918367899</v>
      </c>
      <c r="AD1177" s="14">
        <v>0.53905850260928101</v>
      </c>
      <c r="AE1177" s="14"/>
      <c r="AF1177" s="14">
        <v>0.44789505441641397</v>
      </c>
      <c r="AG1177" s="14">
        <v>0.36439944904933302</v>
      </c>
      <c r="AH1177" s="14">
        <v>0.38509328805105197</v>
      </c>
      <c r="AI1177" s="14">
        <v>0.30878245831046303</v>
      </c>
      <c r="AJ1177" s="14">
        <v>0.40092217402672797</v>
      </c>
      <c r="AK1177" s="14">
        <v>0.45431304619802798</v>
      </c>
      <c r="AL1177" s="14"/>
      <c r="AM1177" s="14">
        <v>0.40155886826225801</v>
      </c>
      <c r="AN1177" s="14">
        <v>0.35171830538659499</v>
      </c>
      <c r="AO1177" s="14">
        <v>0.39081999141282903</v>
      </c>
      <c r="AP1177" s="14">
        <v>0.34343169749747399</v>
      </c>
      <c r="AQ1177" s="14">
        <v>0.698812485960845</v>
      </c>
      <c r="AR1177" s="14"/>
      <c r="AS1177" s="14">
        <v>0.358026310415683</v>
      </c>
      <c r="AT1177" s="14">
        <v>0.39427140523897802</v>
      </c>
      <c r="AU1177" s="14"/>
      <c r="AV1177" s="14">
        <v>0.39876215165033901</v>
      </c>
      <c r="AW1177" s="14">
        <v>0.287291021694485</v>
      </c>
      <c r="AX1177" s="14">
        <v>0.32692366090677599</v>
      </c>
      <c r="AY1177" s="14"/>
      <c r="AZ1177" s="14">
        <v>0.32423184218048201</v>
      </c>
      <c r="BA1177" s="14">
        <v>0.34351747632547702</v>
      </c>
      <c r="BB1177" s="14">
        <v>0.36876368247970698</v>
      </c>
      <c r="BC1177" s="14"/>
      <c r="BD1177" s="14">
        <v>0.38962606046848303</v>
      </c>
      <c r="BE1177" s="14">
        <v>0.38145544030353101</v>
      </c>
      <c r="BF1177" s="14"/>
      <c r="BG1177" s="14">
        <v>0.386730466569631</v>
      </c>
      <c r="BH1177" s="14">
        <v>0.38420861049168897</v>
      </c>
      <c r="BI1177" s="14"/>
      <c r="BJ1177" s="14">
        <v>0.320426252937831</v>
      </c>
      <c r="BK1177" s="14">
        <v>0.39870874624344099</v>
      </c>
      <c r="BL1177" s="14"/>
      <c r="BM1177" s="14">
        <v>0.312726570164711</v>
      </c>
      <c r="BN1177" s="14">
        <v>0.38951960080711701</v>
      </c>
      <c r="BO1177" s="14"/>
      <c r="BP1177" s="14">
        <v>0.41249223840325999</v>
      </c>
      <c r="BQ1177" s="14">
        <v>0.38121224084718702</v>
      </c>
      <c r="BR1177" s="14"/>
      <c r="BS1177" s="14">
        <v>0.36375806713599401</v>
      </c>
      <c r="BT1177" s="14">
        <v>0.34156034540361901</v>
      </c>
      <c r="BU1177" s="14"/>
      <c r="BV1177" s="14">
        <v>0.54358003919910303</v>
      </c>
      <c r="BW1177" s="14">
        <v>0.30124010724662997</v>
      </c>
      <c r="BX1177" s="14"/>
      <c r="BY1177" s="14">
        <v>0.56841774828393499</v>
      </c>
      <c r="BZ1177" s="14">
        <v>0.36576871305909298</v>
      </c>
      <c r="CA1177" s="14"/>
      <c r="CB1177" s="14">
        <v>0.38029813499993698</v>
      </c>
      <c r="CC1177" s="14">
        <v>0.392113100352602</v>
      </c>
    </row>
    <row r="1178" spans="2:81" x14ac:dyDescent="0.3">
      <c r="B1178" t="s">
        <v>421</v>
      </c>
      <c r="C1178" s="14">
        <v>0.21034620997834899</v>
      </c>
      <c r="D1178" s="14">
        <v>0.18220968142076599</v>
      </c>
      <c r="E1178" s="14">
        <v>0.239905573917053</v>
      </c>
      <c r="F1178" s="14"/>
      <c r="G1178" s="14">
        <v>0.20233529741708201</v>
      </c>
      <c r="H1178" s="14">
        <v>0.15425764389050201</v>
      </c>
      <c r="I1178" s="14">
        <v>0.201207085253129</v>
      </c>
      <c r="J1178" s="14">
        <v>0.27637914151075998</v>
      </c>
      <c r="K1178" s="14">
        <v>0.15681477740034899</v>
      </c>
      <c r="L1178" s="14">
        <v>0.24832453758964401</v>
      </c>
      <c r="M1178" s="14"/>
      <c r="N1178" s="14">
        <v>0.22762418434289799</v>
      </c>
      <c r="O1178" s="14">
        <v>0.21331716496592801</v>
      </c>
      <c r="P1178" s="14">
        <v>0.181771853070781</v>
      </c>
      <c r="Q1178" s="14">
        <v>0.211868705177437</v>
      </c>
      <c r="R1178" s="14"/>
      <c r="S1178" s="14">
        <v>0.26090329787463001</v>
      </c>
      <c r="T1178" s="14">
        <v>0.208598047004356</v>
      </c>
      <c r="U1178" s="14">
        <v>0.28436654951928603</v>
      </c>
      <c r="V1178" s="14">
        <v>0.14781216376593601</v>
      </c>
      <c r="W1178" s="14">
        <v>0.13054206175393199</v>
      </c>
      <c r="X1178" s="14">
        <v>0.187004361836491</v>
      </c>
      <c r="Y1178" s="14">
        <v>0.17971072029059601</v>
      </c>
      <c r="Z1178" s="14">
        <v>0.28679529293061101</v>
      </c>
      <c r="AA1178" s="14">
        <v>0.121498119746157</v>
      </c>
      <c r="AB1178" s="14">
        <v>0.25224519148343399</v>
      </c>
      <c r="AC1178" s="14">
        <v>0.242417076270839</v>
      </c>
      <c r="AD1178" s="14">
        <v>0.39532287572351898</v>
      </c>
      <c r="AE1178" s="14"/>
      <c r="AF1178" s="14">
        <v>0.158721651880491</v>
      </c>
      <c r="AG1178" s="14">
        <v>0.22747627907961601</v>
      </c>
      <c r="AH1178" s="14">
        <v>0.33379142703838199</v>
      </c>
      <c r="AI1178" s="14">
        <v>0.17259865541185601</v>
      </c>
      <c r="AJ1178" s="14">
        <v>0.16720608590421199</v>
      </c>
      <c r="AK1178" s="14">
        <v>0.23824142566494599</v>
      </c>
      <c r="AL1178" s="14"/>
      <c r="AM1178" s="14">
        <v>0.25852692910027703</v>
      </c>
      <c r="AN1178" s="14">
        <v>0.210134748543335</v>
      </c>
      <c r="AO1178" s="14">
        <v>0.203632742814848</v>
      </c>
      <c r="AP1178" s="14">
        <v>0.21967841199489099</v>
      </c>
      <c r="AQ1178" s="14">
        <v>0</v>
      </c>
      <c r="AR1178" s="14"/>
      <c r="AS1178" s="14">
        <v>0.19831908419768199</v>
      </c>
      <c r="AT1178" s="14">
        <v>0.21892766268639299</v>
      </c>
      <c r="AU1178" s="14"/>
      <c r="AV1178" s="14">
        <v>0.19741939778797199</v>
      </c>
      <c r="AW1178" s="14">
        <v>3.6614342907204001E-2</v>
      </c>
      <c r="AX1178" s="14">
        <v>0.25980172852150601</v>
      </c>
      <c r="AY1178" s="14"/>
      <c r="AZ1178" s="14">
        <v>0.203824619347519</v>
      </c>
      <c r="BA1178" s="14">
        <v>0.25366112907275001</v>
      </c>
      <c r="BB1178" s="14">
        <v>0.107737743945323</v>
      </c>
      <c r="BC1178" s="14"/>
      <c r="BD1178" s="14">
        <v>0.18503162276399701</v>
      </c>
      <c r="BE1178" s="14">
        <v>0.22628923933529399</v>
      </c>
      <c r="BF1178" s="14"/>
      <c r="BG1178" s="14">
        <v>0.131798095273851</v>
      </c>
      <c r="BH1178" s="14">
        <v>0.225337587984349</v>
      </c>
      <c r="BI1178" s="14"/>
      <c r="BJ1178" s="14">
        <v>0.14792089151006299</v>
      </c>
      <c r="BK1178" s="14">
        <v>0.213156493498737</v>
      </c>
      <c r="BL1178" s="14"/>
      <c r="BM1178" s="14">
        <v>0.25021252827278501</v>
      </c>
      <c r="BN1178" s="14">
        <v>0.207283127051027</v>
      </c>
      <c r="BO1178" s="14"/>
      <c r="BP1178" s="14">
        <v>0.17928310018851401</v>
      </c>
      <c r="BQ1178" s="14">
        <v>0.211657572103231</v>
      </c>
      <c r="BR1178" s="14"/>
      <c r="BS1178" s="14">
        <v>0.25547779392032899</v>
      </c>
      <c r="BT1178" s="14">
        <v>0.17887336747739899</v>
      </c>
      <c r="BU1178" s="14"/>
      <c r="BV1178" s="14">
        <v>0.20774108091080801</v>
      </c>
      <c r="BW1178" s="14">
        <v>0.27207421912320701</v>
      </c>
      <c r="BX1178" s="14"/>
      <c r="BY1178" s="14">
        <v>0.165451280885555</v>
      </c>
      <c r="BZ1178" s="14">
        <v>0.21409464809089801</v>
      </c>
      <c r="CA1178" s="14"/>
      <c r="CB1178" s="14">
        <v>0.19580736523183701</v>
      </c>
      <c r="CC1178" s="14">
        <v>0.212084139431654</v>
      </c>
    </row>
    <row r="1179" spans="2:81" x14ac:dyDescent="0.3">
      <c r="B1179" t="s">
        <v>88</v>
      </c>
      <c r="C1179" s="14">
        <v>7.8158457750046206E-2</v>
      </c>
      <c r="D1179" s="14">
        <v>6.7031436192028698E-2</v>
      </c>
      <c r="E1179" s="14">
        <v>8.9848161371944998E-2</v>
      </c>
      <c r="F1179" s="14"/>
      <c r="G1179" s="14">
        <v>0.15881889421815701</v>
      </c>
      <c r="H1179" s="14">
        <v>4.7953582462753698E-2</v>
      </c>
      <c r="I1179" s="14">
        <v>8.05702148026715E-2</v>
      </c>
      <c r="J1179" s="14">
        <v>7.63965783435719E-2</v>
      </c>
      <c r="K1179" s="14">
        <v>8.8243893159154305E-2</v>
      </c>
      <c r="L1179" s="14">
        <v>3.6486959757381698E-2</v>
      </c>
      <c r="M1179" s="14"/>
      <c r="N1179" s="14">
        <v>7.7625312648963496E-2</v>
      </c>
      <c r="O1179" s="14">
        <v>8.7561001008904807E-2</v>
      </c>
      <c r="P1179" s="14">
        <v>9.8673013413050001E-2</v>
      </c>
      <c r="Q1179" s="14">
        <v>5.7392782638428702E-2</v>
      </c>
      <c r="R1179" s="14"/>
      <c r="S1179" s="14">
        <v>2.8441515752425001E-2</v>
      </c>
      <c r="T1179" s="14">
        <v>3.6573074933103002E-2</v>
      </c>
      <c r="U1179" s="14">
        <v>0.12392043811588301</v>
      </c>
      <c r="V1179" s="14">
        <v>0.128990836393168</v>
      </c>
      <c r="W1179" s="14">
        <v>0.13173836516847201</v>
      </c>
      <c r="X1179" s="14">
        <v>1.9662580313200999E-2</v>
      </c>
      <c r="Y1179" s="14">
        <v>0.13729820390049599</v>
      </c>
      <c r="Z1179" s="14">
        <v>4.6912368514389402E-2</v>
      </c>
      <c r="AA1179" s="14">
        <v>3.2089847551755299E-2</v>
      </c>
      <c r="AB1179" s="14">
        <v>8.0473475945145201E-2</v>
      </c>
      <c r="AC1179" s="14">
        <v>0.18038934027524001</v>
      </c>
      <c r="AD1179" s="14">
        <v>6.5618621667200103E-2</v>
      </c>
      <c r="AE1179" s="14"/>
      <c r="AF1179" s="14">
        <v>5.5382283157989702E-2</v>
      </c>
      <c r="AG1179" s="14">
        <v>7.0246299031941906E-2</v>
      </c>
      <c r="AH1179" s="14">
        <v>6.6341820733576001E-2</v>
      </c>
      <c r="AI1179" s="14">
        <v>0.12255310441558</v>
      </c>
      <c r="AJ1179" s="14">
        <v>0.12959222911569099</v>
      </c>
      <c r="AK1179" s="14">
        <v>2.01822718698699E-2</v>
      </c>
      <c r="AL1179" s="14"/>
      <c r="AM1179" s="14">
        <v>6.7945312729214405E-2</v>
      </c>
      <c r="AN1179" s="14">
        <v>7.4770587764331195E-2</v>
      </c>
      <c r="AO1179" s="14">
        <v>6.4991174088433204E-2</v>
      </c>
      <c r="AP1179" s="14">
        <v>9.6286795924173094E-2</v>
      </c>
      <c r="AQ1179" s="14">
        <v>0</v>
      </c>
      <c r="AR1179" s="14"/>
      <c r="AS1179" s="14">
        <v>0.105234495052115</v>
      </c>
      <c r="AT1179" s="14">
        <v>6.3594260299979805E-2</v>
      </c>
      <c r="AU1179" s="14"/>
      <c r="AV1179" s="14">
        <v>5.6638163523686197E-2</v>
      </c>
      <c r="AW1179" s="14">
        <v>7.0329475982004799E-2</v>
      </c>
      <c r="AX1179" s="14">
        <v>0.131340471331689</v>
      </c>
      <c r="AY1179" s="14"/>
      <c r="AZ1179" s="14">
        <v>0</v>
      </c>
      <c r="BA1179" s="14">
        <v>0</v>
      </c>
      <c r="BB1179" s="14">
        <v>0.10690783336823</v>
      </c>
      <c r="BC1179" s="14"/>
      <c r="BD1179" s="14">
        <v>6.3262731537744907E-2</v>
      </c>
      <c r="BE1179" s="14">
        <v>8.7539728646736495E-2</v>
      </c>
      <c r="BF1179" s="14"/>
      <c r="BG1179" s="14">
        <v>8.2906779496348795E-2</v>
      </c>
      <c r="BH1179" s="14">
        <v>7.7252212113715801E-2</v>
      </c>
      <c r="BI1179" s="14"/>
      <c r="BJ1179" s="14">
        <v>0.11795896529300499</v>
      </c>
      <c r="BK1179" s="14">
        <v>7.5450605722323497E-2</v>
      </c>
      <c r="BL1179" s="14"/>
      <c r="BM1179" s="14">
        <v>4.9248806505424798E-2</v>
      </c>
      <c r="BN1179" s="14">
        <v>8.1812442024323195E-2</v>
      </c>
      <c r="BO1179" s="14"/>
      <c r="BP1179" s="14">
        <v>2.99536497693434E-2</v>
      </c>
      <c r="BQ1179" s="14">
        <v>8.9136734337325801E-2</v>
      </c>
      <c r="BR1179" s="14"/>
      <c r="BS1179" s="14">
        <v>6.1703142592023599E-2</v>
      </c>
      <c r="BT1179" s="14">
        <v>0.12220356587264</v>
      </c>
      <c r="BU1179" s="14"/>
      <c r="BV1179" s="14">
        <v>3.0812981086562798E-2</v>
      </c>
      <c r="BW1179" s="14">
        <v>7.2442597041431106E-2</v>
      </c>
      <c r="BX1179" s="14"/>
      <c r="BY1179" s="14">
        <v>1.8650571037006802E-2</v>
      </c>
      <c r="BZ1179" s="14">
        <v>8.5065630960574207E-2</v>
      </c>
      <c r="CA1179" s="14"/>
      <c r="CB1179" s="14">
        <v>9.70820540488571E-2</v>
      </c>
      <c r="CC1179" s="14">
        <v>7.0167703546545598E-2</v>
      </c>
    </row>
    <row r="1180" spans="2:81" x14ac:dyDescent="0.3">
      <c r="B1180" t="s">
        <v>422</v>
      </c>
      <c r="C1180" s="14">
        <v>4.4385109050229903E-2</v>
      </c>
      <c r="D1180" s="14">
        <v>4.3723747895050499E-2</v>
      </c>
      <c r="E1180" s="14">
        <v>4.5079914560471203E-2</v>
      </c>
      <c r="F1180" s="14"/>
      <c r="G1180" s="14">
        <v>2.4604660410582398E-2</v>
      </c>
      <c r="H1180" s="14">
        <v>7.3704609686827099E-2</v>
      </c>
      <c r="I1180" s="14">
        <v>4.1125338854808E-2</v>
      </c>
      <c r="J1180" s="14">
        <v>7.4922090264193095E-2</v>
      </c>
      <c r="K1180" s="14">
        <v>1.2939178997825001E-2</v>
      </c>
      <c r="L1180" s="14">
        <v>3.6355043420520601E-2</v>
      </c>
      <c r="M1180" s="14"/>
      <c r="N1180" s="14">
        <v>4.58706407930237E-2</v>
      </c>
      <c r="O1180" s="14">
        <v>2.28333489786544E-2</v>
      </c>
      <c r="P1180" s="14">
        <v>8.9814955349982697E-2</v>
      </c>
      <c r="Q1180" s="14">
        <v>2.87540311714626E-2</v>
      </c>
      <c r="R1180" s="14"/>
      <c r="S1180" s="14">
        <v>2.83347777753063E-2</v>
      </c>
      <c r="T1180" s="14">
        <v>3.7523760084034102E-2</v>
      </c>
      <c r="U1180" s="14">
        <v>7.31484880589581E-2</v>
      </c>
      <c r="V1180" s="14">
        <v>2.2660496034299E-2</v>
      </c>
      <c r="W1180" s="14">
        <v>5.0847842975732402E-2</v>
      </c>
      <c r="X1180" s="14">
        <v>6.1976345384836401E-2</v>
      </c>
      <c r="Y1180" s="14">
        <v>0</v>
      </c>
      <c r="Z1180" s="14">
        <v>4.8400349621248798E-2</v>
      </c>
      <c r="AA1180" s="14">
        <v>5.1378529196601998E-2</v>
      </c>
      <c r="AB1180" s="14">
        <v>9.0548437409445903E-2</v>
      </c>
      <c r="AC1180" s="14">
        <v>5.9763057556235698E-2</v>
      </c>
      <c r="AD1180" s="14">
        <v>0</v>
      </c>
      <c r="AE1180" s="14"/>
      <c r="AF1180" s="14">
        <v>3.6643200168418703E-2</v>
      </c>
      <c r="AG1180" s="14">
        <v>1.8071456003918299E-2</v>
      </c>
      <c r="AH1180" s="14">
        <v>2.5924716827261E-2</v>
      </c>
      <c r="AI1180" s="14">
        <v>9.5589381360201106E-2</v>
      </c>
      <c r="AJ1180" s="14">
        <v>4.6626052219617103E-2</v>
      </c>
      <c r="AK1180" s="14">
        <v>0</v>
      </c>
      <c r="AL1180" s="14"/>
      <c r="AM1180" s="14">
        <v>4.0955146581691602E-2</v>
      </c>
      <c r="AN1180" s="14">
        <v>6.6268867285949995E-2</v>
      </c>
      <c r="AO1180" s="14">
        <v>3.0627855116585102E-2</v>
      </c>
      <c r="AP1180" s="14">
        <v>3.4919329542786898E-2</v>
      </c>
      <c r="AQ1180" s="14">
        <v>9.85860102402457E-2</v>
      </c>
      <c r="AR1180" s="14"/>
      <c r="AS1180" s="14">
        <v>5.0436824161492602E-2</v>
      </c>
      <c r="AT1180" s="14">
        <v>4.1361865842551401E-2</v>
      </c>
      <c r="AU1180" s="14"/>
      <c r="AV1180" s="14">
        <v>6.0539365217387599E-2</v>
      </c>
      <c r="AW1180" s="14">
        <v>6.9433276629240898E-2</v>
      </c>
      <c r="AX1180" s="14">
        <v>3.3201652038029397E-2</v>
      </c>
      <c r="AY1180" s="14"/>
      <c r="AZ1180" s="14">
        <v>0</v>
      </c>
      <c r="BA1180" s="14">
        <v>0</v>
      </c>
      <c r="BB1180" s="14">
        <v>0.12589775313755899</v>
      </c>
      <c r="BC1180" s="14"/>
      <c r="BD1180" s="14">
        <v>5.6723897658907903E-2</v>
      </c>
      <c r="BE1180" s="14">
        <v>3.6614187590931699E-2</v>
      </c>
      <c r="BF1180" s="14"/>
      <c r="BG1180" s="14">
        <v>4.3474531011977201E-2</v>
      </c>
      <c r="BH1180" s="14">
        <v>4.4558898321006998E-2</v>
      </c>
      <c r="BI1180" s="14"/>
      <c r="BJ1180" s="14">
        <v>3.3599622215065399E-2</v>
      </c>
      <c r="BK1180" s="14">
        <v>4.4527715525241297E-2</v>
      </c>
      <c r="BL1180" s="14"/>
      <c r="BM1180" s="14">
        <v>4.24779327790911E-2</v>
      </c>
      <c r="BN1180" s="14">
        <v>4.5112141644683801E-2</v>
      </c>
      <c r="BO1180" s="14"/>
      <c r="BP1180" s="14">
        <v>0.10208054025135201</v>
      </c>
      <c r="BQ1180" s="14">
        <v>3.2191706691413698E-2</v>
      </c>
      <c r="BR1180" s="14"/>
      <c r="BS1180" s="14">
        <v>1.8143647463528801E-2</v>
      </c>
      <c r="BT1180" s="14">
        <v>6.7214630362490702E-2</v>
      </c>
      <c r="BU1180" s="14"/>
      <c r="BV1180" s="14">
        <v>3.0437368602159901E-2</v>
      </c>
      <c r="BW1180" s="14">
        <v>1.38695403774034E-2</v>
      </c>
      <c r="BX1180" s="14"/>
      <c r="BY1180" s="14">
        <v>0.11508478053936801</v>
      </c>
      <c r="BZ1180" s="14">
        <v>3.67248697042519E-2</v>
      </c>
      <c r="CA1180" s="14"/>
      <c r="CB1180" s="14">
        <v>6.4117096826571005E-2</v>
      </c>
      <c r="CC1180" s="14">
        <v>3.5529341462790499E-2</v>
      </c>
    </row>
    <row r="1181" spans="2:81" x14ac:dyDescent="0.3">
      <c r="B1181" t="s">
        <v>106</v>
      </c>
      <c r="C1181" s="14">
        <v>4.4892761167582403E-2</v>
      </c>
      <c r="D1181" s="14">
        <v>5.1867965916660201E-2</v>
      </c>
      <c r="E1181" s="14">
        <v>3.7564827470893597E-2</v>
      </c>
      <c r="F1181" s="14"/>
      <c r="G1181" s="14">
        <v>1.37536535176534E-2</v>
      </c>
      <c r="H1181" s="14">
        <v>2.2591673837405402E-2</v>
      </c>
      <c r="I1181" s="14">
        <v>6.2775559707331202E-2</v>
      </c>
      <c r="J1181" s="14">
        <v>5.5122955422099398E-2</v>
      </c>
      <c r="K1181" s="14">
        <v>6.1253821627323901E-2</v>
      </c>
      <c r="L1181" s="14">
        <v>4.7680458416104701E-2</v>
      </c>
      <c r="M1181" s="14"/>
      <c r="N1181" s="14">
        <v>4.6561610144151798E-2</v>
      </c>
      <c r="O1181" s="14">
        <v>6.0614562671841503E-2</v>
      </c>
      <c r="P1181" s="14">
        <v>2.77109856128946E-2</v>
      </c>
      <c r="Q1181" s="14">
        <v>4.3887324324559301E-2</v>
      </c>
      <c r="R1181" s="14"/>
      <c r="S1181" s="14">
        <v>1.5457170309926599E-2</v>
      </c>
      <c r="T1181" s="14">
        <v>3.8638680270270197E-2</v>
      </c>
      <c r="U1181" s="14">
        <v>3.01718149779064E-2</v>
      </c>
      <c r="V1181" s="14">
        <v>4.4169798529563903E-2</v>
      </c>
      <c r="W1181" s="14">
        <v>5.3786681673599498E-2</v>
      </c>
      <c r="X1181" s="14">
        <v>2.13109736088909E-2</v>
      </c>
      <c r="Y1181" s="14">
        <v>0.108848779558188</v>
      </c>
      <c r="Z1181" s="14">
        <v>0.14497711752363299</v>
      </c>
      <c r="AA1181" s="14">
        <v>8.3408697087649697E-2</v>
      </c>
      <c r="AB1181" s="14">
        <v>2.2681629241110099E-2</v>
      </c>
      <c r="AC1181" s="14">
        <v>0</v>
      </c>
      <c r="AD1181" s="14">
        <v>0</v>
      </c>
      <c r="AE1181" s="14"/>
      <c r="AF1181" s="14">
        <v>3.1408820484067498E-2</v>
      </c>
      <c r="AG1181" s="14">
        <v>9.4936353389559608E-3</v>
      </c>
      <c r="AH1181" s="14">
        <v>2.19164032910306E-2</v>
      </c>
      <c r="AI1181" s="14">
        <v>7.3001970480493797E-2</v>
      </c>
      <c r="AJ1181" s="14">
        <v>6.5461659649727902E-2</v>
      </c>
      <c r="AK1181" s="14">
        <v>8.9719368298438101E-2</v>
      </c>
      <c r="AL1181" s="14"/>
      <c r="AM1181" s="14">
        <v>3.2281170435385899E-2</v>
      </c>
      <c r="AN1181" s="14">
        <v>3.0901988881847101E-2</v>
      </c>
      <c r="AO1181" s="14">
        <v>4.7001959147689197E-2</v>
      </c>
      <c r="AP1181" s="14">
        <v>5.0993983273252101E-2</v>
      </c>
      <c r="AQ1181" s="14">
        <v>0</v>
      </c>
      <c r="AR1181" s="14"/>
      <c r="AS1181" s="14">
        <v>1.39923037681859E-2</v>
      </c>
      <c r="AT1181" s="14">
        <v>6.2669764435580505E-2</v>
      </c>
      <c r="AU1181" s="14"/>
      <c r="AV1181" s="14">
        <v>1.21033408011196E-2</v>
      </c>
      <c r="AW1181" s="14">
        <v>0</v>
      </c>
      <c r="AX1181" s="14">
        <v>2.4873862358210898E-2</v>
      </c>
      <c r="AY1181" s="14"/>
      <c r="AZ1181" s="14">
        <v>0</v>
      </c>
      <c r="BA1181" s="14">
        <v>0</v>
      </c>
      <c r="BB1181" s="14">
        <v>1.8491899787220399E-2</v>
      </c>
      <c r="BC1181" s="14"/>
      <c r="BD1181" s="14">
        <v>2.1607163714762002E-2</v>
      </c>
      <c r="BE1181" s="14">
        <v>5.9557940601116001E-2</v>
      </c>
      <c r="BF1181" s="14"/>
      <c r="BG1181" s="14">
        <v>0</v>
      </c>
      <c r="BH1181" s="14">
        <v>5.3460813436286503E-2</v>
      </c>
      <c r="BI1181" s="14"/>
      <c r="BJ1181" s="14">
        <v>0</v>
      </c>
      <c r="BK1181" s="14">
        <v>4.9155583224151402E-2</v>
      </c>
      <c r="BL1181" s="14"/>
      <c r="BM1181" s="14">
        <v>3.9718452205135701E-2</v>
      </c>
      <c r="BN1181" s="14">
        <v>4.4102815444813002E-2</v>
      </c>
      <c r="BO1181" s="14"/>
      <c r="BP1181" s="14">
        <v>3.7646743138458998E-2</v>
      </c>
      <c r="BQ1181" s="14">
        <v>4.67703750086748E-2</v>
      </c>
      <c r="BR1181" s="14"/>
      <c r="BS1181" s="14">
        <v>2.8596423915282901E-2</v>
      </c>
      <c r="BT1181" s="14">
        <v>8.01164704117578E-3</v>
      </c>
      <c r="BU1181" s="14"/>
      <c r="BV1181" s="14">
        <v>6.8519041876998005E-2</v>
      </c>
      <c r="BW1181" s="14">
        <v>1.4716692757997E-2</v>
      </c>
      <c r="BX1181" s="14"/>
      <c r="BY1181" s="14">
        <v>1.9227926650303099E-2</v>
      </c>
      <c r="BZ1181" s="14">
        <v>4.60028102197831E-2</v>
      </c>
      <c r="CA1181" s="14"/>
      <c r="CB1181" s="14">
        <v>2.6565768410911499E-2</v>
      </c>
      <c r="CC1181" s="14">
        <v>5.4333094655125598E-2</v>
      </c>
    </row>
    <row r="1182" spans="2:81" x14ac:dyDescent="0.3">
      <c r="B1182" t="s">
        <v>91</v>
      </c>
      <c r="C1182" s="14">
        <v>0.62221746205379203</v>
      </c>
      <c r="D1182" s="14">
        <v>0.65516716857549495</v>
      </c>
      <c r="E1182" s="14">
        <v>0.58760152267963695</v>
      </c>
      <c r="F1182" s="14"/>
      <c r="G1182" s="14">
        <v>0.60048749443652505</v>
      </c>
      <c r="H1182" s="14">
        <v>0.70149249012251202</v>
      </c>
      <c r="I1182" s="14">
        <v>0.61432180138206005</v>
      </c>
      <c r="J1182" s="14">
        <v>0.51717923445937597</v>
      </c>
      <c r="K1182" s="14">
        <v>0.68074832881534797</v>
      </c>
      <c r="L1182" s="14">
        <v>0.63115300081634895</v>
      </c>
      <c r="M1182" s="14"/>
      <c r="N1182" s="14">
        <v>0.60231825207096301</v>
      </c>
      <c r="O1182" s="14">
        <v>0.615673922374671</v>
      </c>
      <c r="P1182" s="14">
        <v>0.60202919255329201</v>
      </c>
      <c r="Q1182" s="14">
        <v>0.65809715668811297</v>
      </c>
      <c r="R1182" s="14"/>
      <c r="S1182" s="14">
        <v>0.66686323828771199</v>
      </c>
      <c r="T1182" s="14">
        <v>0.67866643770823698</v>
      </c>
      <c r="U1182" s="14">
        <v>0.48839270932796602</v>
      </c>
      <c r="V1182" s="14">
        <v>0.656366705277034</v>
      </c>
      <c r="W1182" s="14">
        <v>0.63308504842826496</v>
      </c>
      <c r="X1182" s="14">
        <v>0.71004573885658095</v>
      </c>
      <c r="Y1182" s="14">
        <v>0.57414229625072</v>
      </c>
      <c r="Z1182" s="14">
        <v>0.47291487141011701</v>
      </c>
      <c r="AA1182" s="14">
        <v>0.71162480641783599</v>
      </c>
      <c r="AB1182" s="14">
        <v>0.55405126592086495</v>
      </c>
      <c r="AC1182" s="14">
        <v>0.51743052589768501</v>
      </c>
      <c r="AD1182" s="14">
        <v>0.53905850260928101</v>
      </c>
      <c r="AE1182" s="14"/>
      <c r="AF1182" s="14">
        <v>0.71784404430903304</v>
      </c>
      <c r="AG1182" s="14">
        <v>0.67471233054556801</v>
      </c>
      <c r="AH1182" s="14">
        <v>0.55202563210974998</v>
      </c>
      <c r="AI1182" s="14">
        <v>0.53625688833186902</v>
      </c>
      <c r="AJ1182" s="14">
        <v>0.59111397311075298</v>
      </c>
      <c r="AK1182" s="14">
        <v>0.65185693416674595</v>
      </c>
      <c r="AL1182" s="14"/>
      <c r="AM1182" s="14">
        <v>0.60029144115343103</v>
      </c>
      <c r="AN1182" s="14">
        <v>0.61792380752453702</v>
      </c>
      <c r="AO1182" s="14">
        <v>0.65374626883244502</v>
      </c>
      <c r="AP1182" s="14">
        <v>0.598121479264897</v>
      </c>
      <c r="AQ1182" s="14">
        <v>0.90141398975975395</v>
      </c>
      <c r="AR1182" s="14"/>
      <c r="AS1182" s="14">
        <v>0.63201729282052499</v>
      </c>
      <c r="AT1182" s="14">
        <v>0.61344644673549498</v>
      </c>
      <c r="AU1182" s="14"/>
      <c r="AV1182" s="14">
        <v>0.673299732669835</v>
      </c>
      <c r="AW1182" s="14">
        <v>0.82362290448154996</v>
      </c>
      <c r="AX1182" s="14">
        <v>0.55078228575056498</v>
      </c>
      <c r="AY1182" s="14"/>
      <c r="AZ1182" s="14">
        <v>0.79617538065248095</v>
      </c>
      <c r="BA1182" s="14">
        <v>0.74633887092725004</v>
      </c>
      <c r="BB1182" s="14">
        <v>0.64096476976166705</v>
      </c>
      <c r="BC1182" s="14"/>
      <c r="BD1182" s="14">
        <v>0.67337458432458897</v>
      </c>
      <c r="BE1182" s="14">
        <v>0.58999890382592202</v>
      </c>
      <c r="BF1182" s="14"/>
      <c r="BG1182" s="14">
        <v>0.74182059421782298</v>
      </c>
      <c r="BH1182" s="14">
        <v>0.59939048814464102</v>
      </c>
      <c r="BI1182" s="14"/>
      <c r="BJ1182" s="14">
        <v>0.70052052098186701</v>
      </c>
      <c r="BK1182" s="14">
        <v>0.61770960202954694</v>
      </c>
      <c r="BL1182" s="14"/>
      <c r="BM1182" s="14">
        <v>0.61834228023756399</v>
      </c>
      <c r="BN1182" s="14">
        <v>0.62168947383515305</v>
      </c>
      <c r="BO1182" s="14"/>
      <c r="BP1182" s="14">
        <v>0.65103596665233099</v>
      </c>
      <c r="BQ1182" s="14">
        <v>0.62024361185935495</v>
      </c>
      <c r="BR1182" s="14"/>
      <c r="BS1182" s="14">
        <v>0.63607899210883501</v>
      </c>
      <c r="BT1182" s="14">
        <v>0.62369678924629501</v>
      </c>
      <c r="BU1182" s="14"/>
      <c r="BV1182" s="14">
        <v>0.66248952752347101</v>
      </c>
      <c r="BW1182" s="14">
        <v>0.62689695069996099</v>
      </c>
      <c r="BX1182" s="14"/>
      <c r="BY1182" s="14">
        <v>0.68158544088776696</v>
      </c>
      <c r="BZ1182" s="14">
        <v>0.61811204102449302</v>
      </c>
      <c r="CA1182" s="14"/>
      <c r="CB1182" s="14">
        <v>0.61642771548182396</v>
      </c>
      <c r="CC1182" s="14">
        <v>0.62788572090388495</v>
      </c>
    </row>
    <row r="1183" spans="2:81" x14ac:dyDescent="0.3">
      <c r="B1183" t="s">
        <v>92</v>
      </c>
      <c r="C1183" s="14">
        <v>0.122543566800276</v>
      </c>
      <c r="D1183" s="14">
        <v>0.110755184087079</v>
      </c>
      <c r="E1183" s="14">
        <v>0.13492807593241599</v>
      </c>
      <c r="F1183" s="14"/>
      <c r="G1183" s="14">
        <v>0.18342355462873899</v>
      </c>
      <c r="H1183" s="14">
        <v>0.121658192149581</v>
      </c>
      <c r="I1183" s="14">
        <v>0.12169555365748</v>
      </c>
      <c r="J1183" s="14">
        <v>0.15131866860776499</v>
      </c>
      <c r="K1183" s="14">
        <v>0.101183072156979</v>
      </c>
      <c r="L1183" s="14">
        <v>7.2842003177902306E-2</v>
      </c>
      <c r="M1183" s="14"/>
      <c r="N1183" s="14">
        <v>0.12349595344198699</v>
      </c>
      <c r="O1183" s="14">
        <v>0.110394349987559</v>
      </c>
      <c r="P1183" s="14">
        <v>0.188487968763033</v>
      </c>
      <c r="Q1183" s="14">
        <v>8.6146813809891296E-2</v>
      </c>
      <c r="R1183" s="14"/>
      <c r="S1183" s="14">
        <v>5.6776293527731302E-2</v>
      </c>
      <c r="T1183" s="14">
        <v>7.4096835017137097E-2</v>
      </c>
      <c r="U1183" s="14">
        <v>0.19706892617484101</v>
      </c>
      <c r="V1183" s="14">
        <v>0.15165133242746701</v>
      </c>
      <c r="W1183" s="14">
        <v>0.18258620814420401</v>
      </c>
      <c r="X1183" s="14">
        <v>8.1638925698037407E-2</v>
      </c>
      <c r="Y1183" s="14">
        <v>0.13729820390049599</v>
      </c>
      <c r="Z1183" s="14">
        <v>9.53127181356382E-2</v>
      </c>
      <c r="AA1183" s="14">
        <v>8.3468376748357304E-2</v>
      </c>
      <c r="AB1183" s="14">
        <v>0.17102191335459099</v>
      </c>
      <c r="AC1183" s="14">
        <v>0.24015239783147599</v>
      </c>
      <c r="AD1183" s="14">
        <v>6.5618621667200103E-2</v>
      </c>
      <c r="AE1183" s="14"/>
      <c r="AF1183" s="14">
        <v>9.2025483326408294E-2</v>
      </c>
      <c r="AG1183" s="14">
        <v>8.8317755035860104E-2</v>
      </c>
      <c r="AH1183" s="14">
        <v>9.2266537560836998E-2</v>
      </c>
      <c r="AI1183" s="14">
        <v>0.21814248577578099</v>
      </c>
      <c r="AJ1183" s="14">
        <v>0.17621828133530801</v>
      </c>
      <c r="AK1183" s="14">
        <v>2.01822718698699E-2</v>
      </c>
      <c r="AL1183" s="14"/>
      <c r="AM1183" s="14">
        <v>0.108900459310906</v>
      </c>
      <c r="AN1183" s="14">
        <v>0.14103945505028101</v>
      </c>
      <c r="AO1183" s="14">
        <v>9.5619029205018302E-2</v>
      </c>
      <c r="AP1183" s="14">
        <v>0.13120612546696001</v>
      </c>
      <c r="AQ1183" s="14">
        <v>9.85860102402457E-2</v>
      </c>
      <c r="AR1183" s="14"/>
      <c r="AS1183" s="14">
        <v>0.155671319213607</v>
      </c>
      <c r="AT1183" s="14">
        <v>0.104956126142531</v>
      </c>
      <c r="AU1183" s="14"/>
      <c r="AV1183" s="14">
        <v>0.117177528741074</v>
      </c>
      <c r="AW1183" s="14">
        <v>0.13976275261124599</v>
      </c>
      <c r="AX1183" s="14">
        <v>0.16454212336971799</v>
      </c>
      <c r="AY1183" s="14"/>
      <c r="AZ1183" s="14">
        <v>0</v>
      </c>
      <c r="BA1183" s="14">
        <v>0</v>
      </c>
      <c r="BB1183" s="14">
        <v>0.232805586505789</v>
      </c>
      <c r="BC1183" s="14"/>
      <c r="BD1183" s="14">
        <v>0.119986629196653</v>
      </c>
      <c r="BE1183" s="14">
        <v>0.124153916237668</v>
      </c>
      <c r="BF1183" s="14"/>
      <c r="BG1183" s="14">
        <v>0.12638131050832599</v>
      </c>
      <c r="BH1183" s="14">
        <v>0.12181111043472299</v>
      </c>
      <c r="BI1183" s="14"/>
      <c r="BJ1183" s="14">
        <v>0.15155858750807</v>
      </c>
      <c r="BK1183" s="14">
        <v>0.119978321247565</v>
      </c>
      <c r="BL1183" s="14"/>
      <c r="BM1183" s="14">
        <v>9.1726739284515899E-2</v>
      </c>
      <c r="BN1183" s="14">
        <v>0.126924583669007</v>
      </c>
      <c r="BO1183" s="14"/>
      <c r="BP1183" s="14">
        <v>0.132034190020696</v>
      </c>
      <c r="BQ1183" s="14">
        <v>0.12132844102873901</v>
      </c>
      <c r="BR1183" s="14"/>
      <c r="BS1183" s="14">
        <v>7.98467900555523E-2</v>
      </c>
      <c r="BT1183" s="14">
        <v>0.18941819623513101</v>
      </c>
      <c r="BU1183" s="14"/>
      <c r="BV1183" s="14">
        <v>6.1250349688722699E-2</v>
      </c>
      <c r="BW1183" s="14">
        <v>8.6312137418834506E-2</v>
      </c>
      <c r="BX1183" s="14"/>
      <c r="BY1183" s="14">
        <v>0.13373535157637501</v>
      </c>
      <c r="BZ1183" s="14">
        <v>0.121790500664826</v>
      </c>
      <c r="CA1183" s="14"/>
      <c r="CB1183" s="14">
        <v>0.16119915087542799</v>
      </c>
      <c r="CC1183" s="14">
        <v>0.10569704500933599</v>
      </c>
    </row>
    <row r="1184" spans="2:81" x14ac:dyDescent="0.3">
      <c r="B1184" t="s">
        <v>93</v>
      </c>
      <c r="C1184" s="14">
        <v>0.49967389525351602</v>
      </c>
      <c r="D1184" s="14">
        <v>0.54441198448841599</v>
      </c>
      <c r="E1184" s="14">
        <v>0.45267344674722099</v>
      </c>
      <c r="F1184" s="14"/>
      <c r="G1184" s="14">
        <v>0.417063939807786</v>
      </c>
      <c r="H1184" s="14">
        <v>0.57983429797293196</v>
      </c>
      <c r="I1184" s="14">
        <v>0.49262624772458102</v>
      </c>
      <c r="J1184" s="14">
        <v>0.36586056585161097</v>
      </c>
      <c r="K1184" s="14">
        <v>0.579565256658369</v>
      </c>
      <c r="L1184" s="14">
        <v>0.55831099763844605</v>
      </c>
      <c r="M1184" s="14"/>
      <c r="N1184" s="14">
        <v>0.47882229862897602</v>
      </c>
      <c r="O1184" s="14">
        <v>0.50527957238711196</v>
      </c>
      <c r="P1184" s="14">
        <v>0.41354122379025898</v>
      </c>
      <c r="Q1184" s="14">
        <v>0.571950342878222</v>
      </c>
      <c r="R1184" s="14"/>
      <c r="S1184" s="14">
        <v>0.61008694475998104</v>
      </c>
      <c r="T1184" s="14">
        <v>0.60456960269110005</v>
      </c>
      <c r="U1184" s="14">
        <v>0.29132378315312502</v>
      </c>
      <c r="V1184" s="14">
        <v>0.50471537284956702</v>
      </c>
      <c r="W1184" s="14">
        <v>0.45049884028406101</v>
      </c>
      <c r="X1184" s="14">
        <v>0.62840681315854396</v>
      </c>
      <c r="Y1184" s="14">
        <v>0.43684409235022398</v>
      </c>
      <c r="Z1184" s="14">
        <v>0.37760215327447899</v>
      </c>
      <c r="AA1184" s="14">
        <v>0.62815642966947904</v>
      </c>
      <c r="AB1184" s="14">
        <v>0.38302935256627402</v>
      </c>
      <c r="AC1184" s="14">
        <v>0.27727812806620999</v>
      </c>
      <c r="AD1184" s="14">
        <v>0.473439880942081</v>
      </c>
      <c r="AE1184" s="14"/>
      <c r="AF1184" s="14">
        <v>0.62581856098262501</v>
      </c>
      <c r="AG1184" s="14">
        <v>0.58639457550970797</v>
      </c>
      <c r="AH1184" s="14">
        <v>0.45975909454891301</v>
      </c>
      <c r="AI1184" s="14">
        <v>0.31811440255608903</v>
      </c>
      <c r="AJ1184" s="14">
        <v>0.414895691775445</v>
      </c>
      <c r="AK1184" s="14">
        <v>0.63167466229687597</v>
      </c>
      <c r="AL1184" s="14"/>
      <c r="AM1184" s="14">
        <v>0.491390981842525</v>
      </c>
      <c r="AN1184" s="14">
        <v>0.47688435247425598</v>
      </c>
      <c r="AO1184" s="14">
        <v>0.55812723962742605</v>
      </c>
      <c r="AP1184" s="14">
        <v>0.46691535379793703</v>
      </c>
      <c r="AQ1184" s="14">
        <v>0.80282797951950902</v>
      </c>
      <c r="AR1184" s="14"/>
      <c r="AS1184" s="14">
        <v>0.47634597360691799</v>
      </c>
      <c r="AT1184" s="14">
        <v>0.50849032059296395</v>
      </c>
      <c r="AU1184" s="14"/>
      <c r="AV1184" s="14">
        <v>0.55612220392876099</v>
      </c>
      <c r="AW1184" s="14">
        <v>0.68386015187030502</v>
      </c>
      <c r="AX1184" s="14">
        <v>0.38624016238084702</v>
      </c>
      <c r="AY1184" s="14"/>
      <c r="AZ1184" s="14">
        <v>0.79617538065248095</v>
      </c>
      <c r="BA1184" s="14">
        <v>0.74633887092725004</v>
      </c>
      <c r="BB1184" s="14">
        <v>0.40815918325587802</v>
      </c>
      <c r="BC1184" s="14"/>
      <c r="BD1184" s="14">
        <v>0.55338795512793604</v>
      </c>
      <c r="BE1184" s="14">
        <v>0.46584498758825299</v>
      </c>
      <c r="BF1184" s="14"/>
      <c r="BG1184" s="14">
        <v>0.61543928370949696</v>
      </c>
      <c r="BH1184" s="14">
        <v>0.47757937770991898</v>
      </c>
      <c r="BI1184" s="14"/>
      <c r="BJ1184" s="14">
        <v>0.54896193347379796</v>
      </c>
      <c r="BK1184" s="14">
        <v>0.49773128078198198</v>
      </c>
      <c r="BL1184" s="14"/>
      <c r="BM1184" s="14">
        <v>0.52661554095304797</v>
      </c>
      <c r="BN1184" s="14">
        <v>0.494764890166146</v>
      </c>
      <c r="BO1184" s="14"/>
      <c r="BP1184" s="14">
        <v>0.51900177663163505</v>
      </c>
      <c r="BQ1184" s="14">
        <v>0.49891517083061498</v>
      </c>
      <c r="BR1184" s="14"/>
      <c r="BS1184" s="14">
        <v>0.55623220205328305</v>
      </c>
      <c r="BT1184" s="14">
        <v>0.434278593011164</v>
      </c>
      <c r="BU1184" s="14"/>
      <c r="BV1184" s="14">
        <v>0.60123917783474801</v>
      </c>
      <c r="BW1184" s="14">
        <v>0.54058481328112695</v>
      </c>
      <c r="BX1184" s="14"/>
      <c r="BY1184" s="14">
        <v>0.54785008931139201</v>
      </c>
      <c r="BZ1184" s="14">
        <v>0.49632154035966702</v>
      </c>
      <c r="CA1184" s="14"/>
      <c r="CB1184" s="14">
        <v>0.45522856460639599</v>
      </c>
      <c r="CC1184" s="14">
        <v>0.52218867589454898</v>
      </c>
    </row>
    <row r="1185" spans="2:81" x14ac:dyDescent="0.3">
      <c r="C1185" s="14"/>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c r="AD1185" s="14"/>
      <c r="AE1185" s="14"/>
      <c r="AF1185" s="14"/>
      <c r="AG1185" s="14"/>
      <c r="AH1185" s="14"/>
      <c r="AI1185" s="14"/>
      <c r="AJ1185" s="14"/>
      <c r="AK1185" s="14"/>
      <c r="AL1185" s="14"/>
      <c r="AM1185" s="14"/>
      <c r="AN1185" s="14"/>
      <c r="AO1185" s="14"/>
      <c r="AP1185" s="14"/>
      <c r="AQ1185" s="14"/>
      <c r="AR1185" s="14"/>
      <c r="AS1185" s="14"/>
      <c r="AT1185" s="14"/>
      <c r="AU1185" s="14"/>
      <c r="AV1185" s="14"/>
      <c r="AW1185" s="14"/>
      <c r="AX1185" s="14"/>
      <c r="AY1185" s="14"/>
      <c r="AZ1185" s="14"/>
      <c r="BA1185" s="14"/>
      <c r="BB1185" s="14"/>
      <c r="BC1185" s="14"/>
      <c r="BD1185" s="14"/>
      <c r="BE1185" s="14"/>
      <c r="BF1185" s="14"/>
      <c r="BG1185" s="14"/>
      <c r="BH1185" s="14"/>
      <c r="BI1185" s="14"/>
      <c r="BJ1185" s="14"/>
      <c r="BK1185" s="14"/>
      <c r="BL1185" s="14"/>
      <c r="BM1185" s="14"/>
      <c r="BN1185" s="14"/>
      <c r="BO1185" s="14"/>
      <c r="BP1185" s="14"/>
      <c r="BQ1185" s="14"/>
      <c r="BR1185" s="14"/>
      <c r="BS1185" s="14"/>
      <c r="BT1185" s="14"/>
      <c r="BU1185" s="14"/>
      <c r="BV1185" s="14"/>
      <c r="BW1185" s="14"/>
      <c r="BX1185" s="14"/>
      <c r="BY1185" s="14"/>
      <c r="BZ1185" s="14"/>
      <c r="CA1185" s="14"/>
      <c r="CB1185" s="14"/>
      <c r="CC1185" s="14"/>
    </row>
    <row r="1186" spans="2:81" x14ac:dyDescent="0.3">
      <c r="B1186" s="6" t="s">
        <v>484</v>
      </c>
      <c r="C1186" s="14"/>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c r="AD1186" s="14"/>
      <c r="AE1186" s="14"/>
      <c r="AF1186" s="14"/>
      <c r="AG1186" s="14"/>
      <c r="AH1186" s="14"/>
      <c r="AI1186" s="14"/>
      <c r="AJ1186" s="14"/>
      <c r="AK1186" s="14"/>
      <c r="AL1186" s="14"/>
      <c r="AM1186" s="14"/>
      <c r="AN1186" s="14"/>
      <c r="AO1186" s="14"/>
      <c r="AP1186" s="14"/>
      <c r="AQ1186" s="14"/>
      <c r="AR1186" s="14"/>
      <c r="AS1186" s="14"/>
      <c r="AT1186" s="14"/>
      <c r="AU1186" s="14"/>
      <c r="AV1186" s="14"/>
      <c r="AW1186" s="14"/>
      <c r="AX1186" s="14"/>
      <c r="AY1186" s="14"/>
      <c r="AZ1186" s="14"/>
      <c r="BA1186" s="14"/>
      <c r="BB1186" s="14"/>
      <c r="BC1186" s="14"/>
      <c r="BD1186" s="14"/>
      <c r="BE1186" s="14"/>
      <c r="BF1186" s="14"/>
      <c r="BG1186" s="14"/>
      <c r="BH1186" s="14"/>
      <c r="BI1186" s="14"/>
      <c r="BJ1186" s="14"/>
      <c r="BK1186" s="14"/>
      <c r="BL1186" s="14"/>
      <c r="BM1186" s="14"/>
      <c r="BN1186" s="14"/>
      <c r="BO1186" s="14"/>
      <c r="BP1186" s="14"/>
      <c r="BQ1186" s="14"/>
      <c r="BR1186" s="14"/>
      <c r="BS1186" s="14"/>
      <c r="BT1186" s="14"/>
      <c r="BU1186" s="14"/>
      <c r="BV1186" s="14"/>
      <c r="BW1186" s="14"/>
      <c r="BX1186" s="14"/>
      <c r="BY1186" s="14"/>
      <c r="BZ1186" s="14"/>
      <c r="CA1186" s="14"/>
      <c r="CB1186" s="14"/>
      <c r="CC1186" s="14"/>
    </row>
    <row r="1187" spans="2:81" x14ac:dyDescent="0.3">
      <c r="B1187" s="24" t="s">
        <v>198</v>
      </c>
      <c r="C1187" s="14"/>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c r="AD1187" s="14"/>
      <c r="AE1187" s="14"/>
      <c r="AF1187" s="14"/>
      <c r="AG1187" s="14"/>
      <c r="AH1187" s="14"/>
      <c r="AI1187" s="14"/>
      <c r="AJ1187" s="14"/>
      <c r="AK1187" s="14"/>
      <c r="AL1187" s="14"/>
      <c r="AM1187" s="14"/>
      <c r="AN1187" s="14"/>
      <c r="AO1187" s="14"/>
      <c r="AP1187" s="14"/>
      <c r="AQ1187" s="14"/>
      <c r="AR1187" s="14"/>
      <c r="AS1187" s="14"/>
      <c r="AT1187" s="14"/>
      <c r="AU1187" s="14"/>
      <c r="AV1187" s="14"/>
      <c r="AW1187" s="14"/>
      <c r="AX1187" s="14"/>
      <c r="AY1187" s="14"/>
      <c r="AZ1187" s="14"/>
      <c r="BA1187" s="14"/>
      <c r="BB1187" s="14"/>
      <c r="BC1187" s="14"/>
      <c r="BD1187" s="14"/>
      <c r="BE1187" s="14"/>
      <c r="BF1187" s="14"/>
      <c r="BG1187" s="14"/>
      <c r="BH1187" s="14"/>
      <c r="BI1187" s="14"/>
      <c r="BJ1187" s="14"/>
      <c r="BK1187" s="14"/>
      <c r="BL1187" s="14"/>
      <c r="BM1187" s="14"/>
      <c r="BN1187" s="14"/>
      <c r="BO1187" s="14"/>
      <c r="BP1187" s="14"/>
      <c r="BQ1187" s="14"/>
      <c r="BR1187" s="14"/>
      <c r="BS1187" s="14"/>
      <c r="BT1187" s="14"/>
      <c r="BU1187" s="14"/>
      <c r="BV1187" s="14"/>
      <c r="BW1187" s="14"/>
      <c r="BX1187" s="14"/>
      <c r="BY1187" s="14"/>
      <c r="BZ1187" s="14"/>
      <c r="CA1187" s="14"/>
      <c r="CB1187" s="14"/>
      <c r="CC1187" s="14"/>
    </row>
    <row r="1188" spans="2:81" x14ac:dyDescent="0.3">
      <c r="B1188" t="s">
        <v>420</v>
      </c>
      <c r="C1188" s="14">
        <v>0.24798104663617601</v>
      </c>
      <c r="D1188" s="14">
        <v>0.24204212369657099</v>
      </c>
      <c r="E1188" s="14">
        <v>0.25422029481551001</v>
      </c>
      <c r="F1188" s="14"/>
      <c r="G1188" s="14">
        <v>0.32966349581587701</v>
      </c>
      <c r="H1188" s="14">
        <v>0.38481703949676799</v>
      </c>
      <c r="I1188" s="14">
        <v>0.19398728055050801</v>
      </c>
      <c r="J1188" s="14">
        <v>0.22933885567367901</v>
      </c>
      <c r="K1188" s="14">
        <v>0.14188014157335399</v>
      </c>
      <c r="L1188" s="14">
        <v>0.22589420725648701</v>
      </c>
      <c r="M1188" s="14"/>
      <c r="N1188" s="14">
        <v>0.19599935590882001</v>
      </c>
      <c r="O1188" s="14">
        <v>0.19509804764373101</v>
      </c>
      <c r="P1188" s="14">
        <v>0.27317405539715101</v>
      </c>
      <c r="Q1188" s="14">
        <v>0.316543120695437</v>
      </c>
      <c r="R1188" s="14"/>
      <c r="S1188" s="14">
        <v>0.30450259086542197</v>
      </c>
      <c r="T1188" s="14">
        <v>0.21440735351981599</v>
      </c>
      <c r="U1188" s="14">
        <v>0.256477268656917</v>
      </c>
      <c r="V1188" s="14">
        <v>0.23524998229539501</v>
      </c>
      <c r="W1188" s="14">
        <v>0.26946617366810399</v>
      </c>
      <c r="X1188" s="14">
        <v>0.360290435900816</v>
      </c>
      <c r="Y1188" s="14">
        <v>0.25111478857198699</v>
      </c>
      <c r="Z1188" s="14">
        <v>0.18192996603625</v>
      </c>
      <c r="AA1188" s="14">
        <v>0.174797876569731</v>
      </c>
      <c r="AB1188" s="14">
        <v>0.18223221842589599</v>
      </c>
      <c r="AC1188" s="14">
        <v>0.33409348794836702</v>
      </c>
      <c r="AD1188" s="14">
        <v>0.205143327435241</v>
      </c>
      <c r="AE1188" s="14"/>
      <c r="AF1188" s="14">
        <v>0.323120561944925</v>
      </c>
      <c r="AG1188" s="14">
        <v>0.262506947902586</v>
      </c>
      <c r="AH1188" s="14">
        <v>0.217959329735533</v>
      </c>
      <c r="AI1188" s="14">
        <v>0.237715550973922</v>
      </c>
      <c r="AJ1188" s="14">
        <v>0.21677875053019599</v>
      </c>
      <c r="AK1188" s="14">
        <v>0.20412692535035301</v>
      </c>
      <c r="AL1188" s="14"/>
      <c r="AM1188" s="14">
        <v>0.26747826400696001</v>
      </c>
      <c r="AN1188" s="14">
        <v>0.25114562095861498</v>
      </c>
      <c r="AO1188" s="14">
        <v>0.21819474957443899</v>
      </c>
      <c r="AP1188" s="14">
        <v>0.228888363756858</v>
      </c>
      <c r="AQ1188" s="14">
        <v>0.554030916488646</v>
      </c>
      <c r="AR1188" s="14"/>
      <c r="AS1188" s="14">
        <v>0.28757293989570898</v>
      </c>
      <c r="AT1188" s="14">
        <v>0.225111542712333</v>
      </c>
      <c r="AU1188" s="14"/>
      <c r="AV1188" s="14">
        <v>0.38953744283521902</v>
      </c>
      <c r="AW1188" s="14">
        <v>0.389920903636094</v>
      </c>
      <c r="AX1188" s="14">
        <v>0.20361777296724101</v>
      </c>
      <c r="AY1188" s="14"/>
      <c r="AZ1188" s="14">
        <v>0.43177526330917199</v>
      </c>
      <c r="BA1188" s="14">
        <v>0.461351265585002</v>
      </c>
      <c r="BB1188" s="14">
        <v>0.33231989432569098</v>
      </c>
      <c r="BC1188" s="14"/>
      <c r="BD1188" s="14">
        <v>0.28563088829241501</v>
      </c>
      <c r="BE1188" s="14">
        <v>0.224269321624542</v>
      </c>
      <c r="BF1188" s="14"/>
      <c r="BG1188" s="14">
        <v>0.41078645583913798</v>
      </c>
      <c r="BH1188" s="14">
        <v>0.21690865947621599</v>
      </c>
      <c r="BI1188" s="14"/>
      <c r="BJ1188" s="14">
        <v>0.37837958209348399</v>
      </c>
      <c r="BK1188" s="14">
        <v>0.229453305945791</v>
      </c>
      <c r="BL1188" s="14"/>
      <c r="BM1188" s="14">
        <v>0.25026617430654002</v>
      </c>
      <c r="BN1188" s="14">
        <v>0.246557757575424</v>
      </c>
      <c r="BO1188" s="14"/>
      <c r="BP1188" s="14">
        <v>0.210804137306626</v>
      </c>
      <c r="BQ1188" s="14">
        <v>0.25773555668491799</v>
      </c>
      <c r="BR1188" s="14"/>
      <c r="BS1188" s="14">
        <v>0.34222294774581202</v>
      </c>
      <c r="BT1188" s="14">
        <v>0.25307640207631599</v>
      </c>
      <c r="BU1188" s="14"/>
      <c r="BV1188" s="14">
        <v>0.29089258955731601</v>
      </c>
      <c r="BW1188" s="14">
        <v>0.36006876067688698</v>
      </c>
      <c r="BX1188" s="14"/>
      <c r="BY1188" s="14">
        <v>0.22855772842838401</v>
      </c>
      <c r="BZ1188" s="14">
        <v>0.25112057508503299</v>
      </c>
      <c r="CA1188" s="14"/>
      <c r="CB1188" s="14">
        <v>0.248291898643658</v>
      </c>
      <c r="CC1188" s="14">
        <v>0.24522426690059901</v>
      </c>
    </row>
    <row r="1189" spans="2:81" x14ac:dyDescent="0.3">
      <c r="B1189" t="s">
        <v>86</v>
      </c>
      <c r="C1189" s="14">
        <v>0.34464360459176402</v>
      </c>
      <c r="D1189" s="14">
        <v>0.34837696439974702</v>
      </c>
      <c r="E1189" s="14">
        <v>0.340721452608713</v>
      </c>
      <c r="F1189" s="14"/>
      <c r="G1189" s="14">
        <v>0.28563883592902301</v>
      </c>
      <c r="H1189" s="14">
        <v>0.34791846240880703</v>
      </c>
      <c r="I1189" s="14">
        <v>0.328228457345559</v>
      </c>
      <c r="J1189" s="14">
        <v>0.37122520282400701</v>
      </c>
      <c r="K1189" s="14">
        <v>0.38652013106678201</v>
      </c>
      <c r="L1189" s="14">
        <v>0.34811788681315098</v>
      </c>
      <c r="M1189" s="14"/>
      <c r="N1189" s="14">
        <v>0.38610773840457102</v>
      </c>
      <c r="O1189" s="14">
        <v>0.39136090359259301</v>
      </c>
      <c r="P1189" s="14">
        <v>0.32662204373461301</v>
      </c>
      <c r="Q1189" s="14">
        <v>0.28147485492676499</v>
      </c>
      <c r="R1189" s="14"/>
      <c r="S1189" s="14">
        <v>0.36725659212477202</v>
      </c>
      <c r="T1189" s="14">
        <v>0.37251668999843301</v>
      </c>
      <c r="U1189" s="14">
        <v>0.33200393563165997</v>
      </c>
      <c r="V1189" s="14">
        <v>0.30098712253895799</v>
      </c>
      <c r="W1189" s="14">
        <v>0.36704275896716099</v>
      </c>
      <c r="X1189" s="14">
        <v>0.31691978348111199</v>
      </c>
      <c r="Y1189" s="14">
        <v>0.21054796814821</v>
      </c>
      <c r="Z1189" s="14">
        <v>0.48258220339177199</v>
      </c>
      <c r="AA1189" s="14">
        <v>0.48207957605804003</v>
      </c>
      <c r="AB1189" s="14">
        <v>0.28902511161038102</v>
      </c>
      <c r="AC1189" s="14">
        <v>0.20761395774018099</v>
      </c>
      <c r="AD1189" s="14">
        <v>0.45666528203698498</v>
      </c>
      <c r="AE1189" s="14"/>
      <c r="AF1189" s="14">
        <v>0.37676721150820403</v>
      </c>
      <c r="AG1189" s="14">
        <v>0.34195284279933003</v>
      </c>
      <c r="AH1189" s="14">
        <v>0.36242999288640798</v>
      </c>
      <c r="AI1189" s="14">
        <v>0.24714338089486601</v>
      </c>
      <c r="AJ1189" s="14">
        <v>0.38470032285099798</v>
      </c>
      <c r="AK1189" s="14">
        <v>0.31050776953152798</v>
      </c>
      <c r="AL1189" s="14"/>
      <c r="AM1189" s="14">
        <v>0.29595845956468197</v>
      </c>
      <c r="AN1189" s="14">
        <v>0.36518335138258101</v>
      </c>
      <c r="AO1189" s="14">
        <v>0.36971629757070801</v>
      </c>
      <c r="AP1189" s="14">
        <v>0.40774655746177801</v>
      </c>
      <c r="AQ1189" s="14">
        <v>0.26085091740758398</v>
      </c>
      <c r="AR1189" s="14"/>
      <c r="AS1189" s="14">
        <v>0.37222424052862602</v>
      </c>
      <c r="AT1189" s="14">
        <v>0.328905066989157</v>
      </c>
      <c r="AU1189" s="14"/>
      <c r="AV1189" s="14">
        <v>0.34137189690047598</v>
      </c>
      <c r="AW1189" s="14">
        <v>0.32294624359016999</v>
      </c>
      <c r="AX1189" s="14">
        <v>0.39805987372670498</v>
      </c>
      <c r="AY1189" s="14"/>
      <c r="AZ1189" s="14">
        <v>0.35659038654229702</v>
      </c>
      <c r="BA1189" s="14">
        <v>0.33052963038059202</v>
      </c>
      <c r="BB1189" s="14">
        <v>0.32639110680835898</v>
      </c>
      <c r="BC1189" s="14"/>
      <c r="BD1189" s="14">
        <v>0.33439234042878602</v>
      </c>
      <c r="BE1189" s="14">
        <v>0.35109981120940498</v>
      </c>
      <c r="BF1189" s="14"/>
      <c r="BG1189" s="14">
        <v>0.27921082457640301</v>
      </c>
      <c r="BH1189" s="14">
        <v>0.35713184244297203</v>
      </c>
      <c r="BI1189" s="14"/>
      <c r="BJ1189" s="14">
        <v>0.31866758490909503</v>
      </c>
      <c r="BK1189" s="14">
        <v>0.35160022349954301</v>
      </c>
      <c r="BL1189" s="14"/>
      <c r="BM1189" s="14">
        <v>0.33857428468960399</v>
      </c>
      <c r="BN1189" s="14">
        <v>0.34516384923770799</v>
      </c>
      <c r="BO1189" s="14"/>
      <c r="BP1189" s="14">
        <v>0.30070415648821702</v>
      </c>
      <c r="BQ1189" s="14">
        <v>0.35652616904251999</v>
      </c>
      <c r="BR1189" s="14"/>
      <c r="BS1189" s="14">
        <v>0.370673525296215</v>
      </c>
      <c r="BT1189" s="14">
        <v>0.36367720817402299</v>
      </c>
      <c r="BU1189" s="14"/>
      <c r="BV1189" s="14">
        <v>0.42163918975171899</v>
      </c>
      <c r="BW1189" s="14">
        <v>0.35295450392409</v>
      </c>
      <c r="BX1189" s="14"/>
      <c r="BY1189" s="14">
        <v>0.29896745771037903</v>
      </c>
      <c r="BZ1189" s="14">
        <v>0.35107771194877202</v>
      </c>
      <c r="CA1189" s="14"/>
      <c r="CB1189" s="14">
        <v>0.312507282781887</v>
      </c>
      <c r="CC1189" s="14">
        <v>0.35694572755954301</v>
      </c>
    </row>
    <row r="1190" spans="2:81" x14ac:dyDescent="0.3">
      <c r="B1190" t="s">
        <v>421</v>
      </c>
      <c r="C1190" s="14">
        <v>0.17437333898360799</v>
      </c>
      <c r="D1190" s="14">
        <v>0.165976249337566</v>
      </c>
      <c r="E1190" s="14">
        <v>0.183195060837648</v>
      </c>
      <c r="F1190" s="14"/>
      <c r="G1190" s="14">
        <v>0.124537828019049</v>
      </c>
      <c r="H1190" s="14">
        <v>9.7521141254586399E-2</v>
      </c>
      <c r="I1190" s="14">
        <v>0.16760307097284199</v>
      </c>
      <c r="J1190" s="14">
        <v>0.167287208161398</v>
      </c>
      <c r="K1190" s="14">
        <v>0.25761325421145798</v>
      </c>
      <c r="L1190" s="14">
        <v>0.220604352060324</v>
      </c>
      <c r="M1190" s="14"/>
      <c r="N1190" s="14">
        <v>0.19266374393695401</v>
      </c>
      <c r="O1190" s="14">
        <v>0.17382313118780601</v>
      </c>
      <c r="P1190" s="14">
        <v>0.16569936316134201</v>
      </c>
      <c r="Q1190" s="14">
        <v>0.16883878230368901</v>
      </c>
      <c r="R1190" s="14"/>
      <c r="S1190" s="14">
        <v>0.144446369208796</v>
      </c>
      <c r="T1190" s="14">
        <v>0.25367099429314</v>
      </c>
      <c r="U1190" s="14">
        <v>0.15038639553010399</v>
      </c>
      <c r="V1190" s="14">
        <v>8.2557264451499995E-2</v>
      </c>
      <c r="W1190" s="14">
        <v>0.15543340329926</v>
      </c>
      <c r="X1190" s="14">
        <v>0.11725847655471</v>
      </c>
      <c r="Y1190" s="14">
        <v>0.26780615773187899</v>
      </c>
      <c r="Z1190" s="14">
        <v>0.14021444553547499</v>
      </c>
      <c r="AA1190" s="14">
        <v>0.13871238879292699</v>
      </c>
      <c r="AB1190" s="14">
        <v>0.25280616328361999</v>
      </c>
      <c r="AC1190" s="14">
        <v>9.6546209116390405E-2</v>
      </c>
      <c r="AD1190" s="14">
        <v>0.27257276886057302</v>
      </c>
      <c r="AE1190" s="14"/>
      <c r="AF1190" s="14">
        <v>0.121585737692506</v>
      </c>
      <c r="AG1190" s="14">
        <v>0.184209668036147</v>
      </c>
      <c r="AH1190" s="14">
        <v>0.171537258738619</v>
      </c>
      <c r="AI1190" s="14">
        <v>0.16845177132724301</v>
      </c>
      <c r="AJ1190" s="14">
        <v>0.166699531060989</v>
      </c>
      <c r="AK1190" s="14">
        <v>0.28139365281901701</v>
      </c>
      <c r="AL1190" s="14"/>
      <c r="AM1190" s="14">
        <v>0.20749304027842799</v>
      </c>
      <c r="AN1190" s="14">
        <v>0.173392163739891</v>
      </c>
      <c r="AO1190" s="14">
        <v>0.197970947848357</v>
      </c>
      <c r="AP1190" s="14">
        <v>0.117022184143802</v>
      </c>
      <c r="AQ1190" s="14">
        <v>8.6532155863523905E-2</v>
      </c>
      <c r="AR1190" s="14"/>
      <c r="AS1190" s="14">
        <v>0.10722918680934899</v>
      </c>
      <c r="AT1190" s="14">
        <v>0.213663414886406</v>
      </c>
      <c r="AU1190" s="14"/>
      <c r="AV1190" s="14">
        <v>0.114905368719914</v>
      </c>
      <c r="AW1190" s="14">
        <v>3.6567428528927901E-2</v>
      </c>
      <c r="AX1190" s="14">
        <v>0.129158206411191</v>
      </c>
      <c r="AY1190" s="14"/>
      <c r="AZ1190" s="14">
        <v>4.4527493185209301E-2</v>
      </c>
      <c r="BA1190" s="14">
        <v>3.9824156130428001E-2</v>
      </c>
      <c r="BB1190" s="14">
        <v>0.14072976147049501</v>
      </c>
      <c r="BC1190" s="14"/>
      <c r="BD1190" s="14">
        <v>0.15375657808992399</v>
      </c>
      <c r="BE1190" s="14">
        <v>0.187357695449304</v>
      </c>
      <c r="BF1190" s="14"/>
      <c r="BG1190" s="14">
        <v>0.14963156941119701</v>
      </c>
      <c r="BH1190" s="14">
        <v>0.17909545385030701</v>
      </c>
      <c r="BI1190" s="14"/>
      <c r="BJ1190" s="14">
        <v>9.0561114912593804E-2</v>
      </c>
      <c r="BK1190" s="14">
        <v>0.18363890152384801</v>
      </c>
      <c r="BL1190" s="14"/>
      <c r="BM1190" s="14">
        <v>0.106542619633375</v>
      </c>
      <c r="BN1190" s="14">
        <v>0.180869785711637</v>
      </c>
      <c r="BO1190" s="14"/>
      <c r="BP1190" s="14">
        <v>0.18131688830184001</v>
      </c>
      <c r="BQ1190" s="14">
        <v>0.16720495235111901</v>
      </c>
      <c r="BR1190" s="14"/>
      <c r="BS1190" s="14">
        <v>9.3891347757937296E-2</v>
      </c>
      <c r="BT1190" s="14">
        <v>0.12089785672992499</v>
      </c>
      <c r="BU1190" s="14"/>
      <c r="BV1190" s="14">
        <v>0.110119817704557</v>
      </c>
      <c r="BW1190" s="14">
        <v>8.8249262858365193E-2</v>
      </c>
      <c r="BX1190" s="14"/>
      <c r="BY1190" s="14">
        <v>0.25523239522969499</v>
      </c>
      <c r="BZ1190" s="14">
        <v>0.162125875915406</v>
      </c>
      <c r="CA1190" s="14"/>
      <c r="CB1190" s="14">
        <v>0.173182570211044</v>
      </c>
      <c r="CC1190" s="14">
        <v>0.17740598900979501</v>
      </c>
    </row>
    <row r="1191" spans="2:81" x14ac:dyDescent="0.3">
      <c r="B1191" t="s">
        <v>88</v>
      </c>
      <c r="C1191" s="14">
        <v>0.148466999410131</v>
      </c>
      <c r="D1191" s="14">
        <v>0.155476767381969</v>
      </c>
      <c r="E1191" s="14">
        <v>0.14110275466396699</v>
      </c>
      <c r="F1191" s="14"/>
      <c r="G1191" s="14">
        <v>0.19725484065408799</v>
      </c>
      <c r="H1191" s="14">
        <v>0.10011265739333899</v>
      </c>
      <c r="I1191" s="14">
        <v>0.17481730622498701</v>
      </c>
      <c r="J1191" s="14">
        <v>9.6715510491771906E-2</v>
      </c>
      <c r="K1191" s="14">
        <v>0.17774541478154399</v>
      </c>
      <c r="L1191" s="14">
        <v>0.14824754775805599</v>
      </c>
      <c r="M1191" s="14"/>
      <c r="N1191" s="14">
        <v>0.134325169338261</v>
      </c>
      <c r="O1191" s="14">
        <v>0.15748133181138699</v>
      </c>
      <c r="P1191" s="14">
        <v>0.118146184847188</v>
      </c>
      <c r="Q1191" s="14">
        <v>0.17412892082380799</v>
      </c>
      <c r="R1191" s="14"/>
      <c r="S1191" s="14">
        <v>0.168088415724441</v>
      </c>
      <c r="T1191" s="14">
        <v>0.109734220497302</v>
      </c>
      <c r="U1191" s="14">
        <v>0.15123504207279001</v>
      </c>
      <c r="V1191" s="14">
        <v>0.27574008873218803</v>
      </c>
      <c r="W1191" s="14">
        <v>0.13041954259781799</v>
      </c>
      <c r="X1191" s="14">
        <v>8.2907811124418807E-2</v>
      </c>
      <c r="Y1191" s="14">
        <v>0.17936865833933299</v>
      </c>
      <c r="Z1191" s="14">
        <v>4.8808286406010197E-2</v>
      </c>
      <c r="AA1191" s="14">
        <v>8.4546384643936198E-2</v>
      </c>
      <c r="AB1191" s="14">
        <v>0.20760119857172801</v>
      </c>
      <c r="AC1191" s="14">
        <v>0.21268381874070799</v>
      </c>
      <c r="AD1191" s="14">
        <v>6.5618621667200103E-2</v>
      </c>
      <c r="AE1191" s="14"/>
      <c r="AF1191" s="14">
        <v>0.113485613856134</v>
      </c>
      <c r="AG1191" s="14">
        <v>0.15665095048104299</v>
      </c>
      <c r="AH1191" s="14">
        <v>0.20219334852737</v>
      </c>
      <c r="AI1191" s="14">
        <v>0.178827149417084</v>
      </c>
      <c r="AJ1191" s="14">
        <v>0.13396535999416001</v>
      </c>
      <c r="AK1191" s="14">
        <v>0.135452022853423</v>
      </c>
      <c r="AL1191" s="14"/>
      <c r="AM1191" s="14">
        <v>0.12660570546820199</v>
      </c>
      <c r="AN1191" s="14">
        <v>0.11385814719921999</v>
      </c>
      <c r="AO1191" s="14">
        <v>0.15922797140019401</v>
      </c>
      <c r="AP1191" s="14">
        <v>0.152987134251169</v>
      </c>
      <c r="AQ1191" s="14">
        <v>9.85860102402457E-2</v>
      </c>
      <c r="AR1191" s="14"/>
      <c r="AS1191" s="14">
        <v>0.17198272020289401</v>
      </c>
      <c r="AT1191" s="14">
        <v>0.13380630615901101</v>
      </c>
      <c r="AU1191" s="14"/>
      <c r="AV1191" s="14">
        <v>0.13072715189265499</v>
      </c>
      <c r="AW1191" s="14">
        <v>0.14198130318897001</v>
      </c>
      <c r="AX1191" s="14">
        <v>0.19050445369746799</v>
      </c>
      <c r="AY1191" s="14"/>
      <c r="AZ1191" s="14">
        <v>0.167106856963322</v>
      </c>
      <c r="BA1191" s="14">
        <v>0.12572314987204999</v>
      </c>
      <c r="BB1191" s="14">
        <v>0.13131545429928401</v>
      </c>
      <c r="BC1191" s="14"/>
      <c r="BD1191" s="14">
        <v>0.15983699423394501</v>
      </c>
      <c r="BE1191" s="14">
        <v>0.14130622053866601</v>
      </c>
      <c r="BF1191" s="14"/>
      <c r="BG1191" s="14">
        <v>0.113418253760771</v>
      </c>
      <c r="BH1191" s="14">
        <v>0.15515626237516</v>
      </c>
      <c r="BI1191" s="14"/>
      <c r="BJ1191" s="14">
        <v>0.17494230819790699</v>
      </c>
      <c r="BK1191" s="14">
        <v>0.14345957769322401</v>
      </c>
      <c r="BL1191" s="14"/>
      <c r="BM1191" s="14">
        <v>0.284256944007311</v>
      </c>
      <c r="BN1191" s="14">
        <v>0.13769121397942</v>
      </c>
      <c r="BO1191" s="14"/>
      <c r="BP1191" s="14">
        <v>0.19493255932859099</v>
      </c>
      <c r="BQ1191" s="14">
        <v>0.139420260268072</v>
      </c>
      <c r="BR1191" s="14"/>
      <c r="BS1191" s="14">
        <v>0.15161730457146799</v>
      </c>
      <c r="BT1191" s="14">
        <v>0.182892804519381</v>
      </c>
      <c r="BU1191" s="14"/>
      <c r="BV1191" s="14">
        <v>0.14078864295667201</v>
      </c>
      <c r="BW1191" s="14">
        <v>0.155382060483787</v>
      </c>
      <c r="BX1191" s="14"/>
      <c r="BY1191" s="14">
        <v>0.12076662444021399</v>
      </c>
      <c r="BZ1191" s="14">
        <v>0.15212812284118901</v>
      </c>
      <c r="CA1191" s="14"/>
      <c r="CB1191" s="14">
        <v>0.168659719604176</v>
      </c>
      <c r="CC1191" s="14">
        <v>0.14085844263361899</v>
      </c>
    </row>
    <row r="1192" spans="2:81" x14ac:dyDescent="0.3">
      <c r="B1192" t="s">
        <v>422</v>
      </c>
      <c r="C1192" s="14">
        <v>5.2782214500472498E-2</v>
      </c>
      <c r="D1192" s="14">
        <v>5.6726876596226897E-2</v>
      </c>
      <c r="E1192" s="14">
        <v>4.8638074889753302E-2</v>
      </c>
      <c r="F1192" s="14"/>
      <c r="G1192" s="14">
        <v>6.2904999581962995E-2</v>
      </c>
      <c r="H1192" s="14">
        <v>5.78758196835122E-2</v>
      </c>
      <c r="I1192" s="14">
        <v>8.0316397055932201E-2</v>
      </c>
      <c r="J1192" s="14">
        <v>7.5969024659221104E-2</v>
      </c>
      <c r="K1192" s="14">
        <v>1.1243873903616201E-2</v>
      </c>
      <c r="L1192" s="14">
        <v>2.7046469276037599E-2</v>
      </c>
      <c r="M1192" s="14"/>
      <c r="N1192" s="14">
        <v>5.4653663100862601E-2</v>
      </c>
      <c r="O1192" s="14">
        <v>5.9416136418927103E-2</v>
      </c>
      <c r="P1192" s="14">
        <v>9.78111191664576E-2</v>
      </c>
      <c r="Q1192" s="14">
        <v>1.30838471367707E-2</v>
      </c>
      <c r="R1192" s="14"/>
      <c r="S1192" s="14">
        <v>1.57060320765686E-2</v>
      </c>
      <c r="T1192" s="14">
        <v>3.7202721872672997E-2</v>
      </c>
      <c r="U1192" s="14">
        <v>2.44913951699119E-2</v>
      </c>
      <c r="V1192" s="14">
        <v>4.0349378615175097E-2</v>
      </c>
      <c r="W1192" s="14">
        <v>5.1230417152677503E-2</v>
      </c>
      <c r="X1192" s="14">
        <v>8.16499390168514E-2</v>
      </c>
      <c r="Y1192" s="14">
        <v>4.43288106334584E-2</v>
      </c>
      <c r="Z1192" s="14">
        <v>9.3575527078173404E-2</v>
      </c>
      <c r="AA1192" s="14">
        <v>8.61237686685212E-2</v>
      </c>
      <c r="AB1192" s="14">
        <v>4.4234858959476799E-2</v>
      </c>
      <c r="AC1192" s="14">
        <v>0.149062526454354</v>
      </c>
      <c r="AD1192" s="14">
        <v>0</v>
      </c>
      <c r="AE1192" s="14"/>
      <c r="AF1192" s="14">
        <v>4.4343345348517901E-2</v>
      </c>
      <c r="AG1192" s="14">
        <v>3.4997087675517603E-2</v>
      </c>
      <c r="AH1192" s="14">
        <v>0</v>
      </c>
      <c r="AI1192" s="14">
        <v>0.105741632392591</v>
      </c>
      <c r="AJ1192" s="14">
        <v>9.7856035563657004E-2</v>
      </c>
      <c r="AK1192" s="14">
        <v>2.20143131043837E-2</v>
      </c>
      <c r="AL1192" s="14"/>
      <c r="AM1192" s="14">
        <v>6.7648134918083205E-2</v>
      </c>
      <c r="AN1192" s="14">
        <v>7.2961344546713297E-2</v>
      </c>
      <c r="AO1192" s="14">
        <v>3.0608000434528802E-2</v>
      </c>
      <c r="AP1192" s="14">
        <v>6.4285851909078803E-2</v>
      </c>
      <c r="AQ1192" s="14">
        <v>0</v>
      </c>
      <c r="AR1192" s="14"/>
      <c r="AS1192" s="14">
        <v>6.0990912563421699E-2</v>
      </c>
      <c r="AT1192" s="14">
        <v>4.8617438367451797E-2</v>
      </c>
      <c r="AU1192" s="14"/>
      <c r="AV1192" s="14">
        <v>2.3458139651736602E-2</v>
      </c>
      <c r="AW1192" s="14">
        <v>0.10858412105583699</v>
      </c>
      <c r="AX1192" s="14">
        <v>7.8659693197395797E-2</v>
      </c>
      <c r="AY1192" s="14"/>
      <c r="AZ1192" s="14">
        <v>0</v>
      </c>
      <c r="BA1192" s="14">
        <v>4.2571798031928301E-2</v>
      </c>
      <c r="BB1192" s="14">
        <v>6.9243783096171296E-2</v>
      </c>
      <c r="BC1192" s="14"/>
      <c r="BD1192" s="14">
        <v>5.5586664919857601E-2</v>
      </c>
      <c r="BE1192" s="14">
        <v>5.1015982446686398E-2</v>
      </c>
      <c r="BF1192" s="14"/>
      <c r="BG1192" s="14">
        <v>3.4246307631623299E-2</v>
      </c>
      <c r="BH1192" s="14">
        <v>5.6319903311977698E-2</v>
      </c>
      <c r="BI1192" s="14"/>
      <c r="BJ1192" s="14">
        <v>3.7449409886919999E-2</v>
      </c>
      <c r="BK1192" s="14">
        <v>5.5749935960376799E-2</v>
      </c>
      <c r="BL1192" s="14"/>
      <c r="BM1192" s="14">
        <v>2.0359977363170498E-2</v>
      </c>
      <c r="BN1192" s="14">
        <v>5.4621367133293103E-2</v>
      </c>
      <c r="BO1192" s="14"/>
      <c r="BP1192" s="14">
        <v>0.10018018621248601</v>
      </c>
      <c r="BQ1192" s="14">
        <v>4.2877043679937499E-2</v>
      </c>
      <c r="BR1192" s="14"/>
      <c r="BS1192" s="14">
        <v>4.15948746285668E-2</v>
      </c>
      <c r="BT1192" s="14">
        <v>7.2308051492400396E-2</v>
      </c>
      <c r="BU1192" s="14"/>
      <c r="BV1192" s="14">
        <v>3.6559760029735301E-2</v>
      </c>
      <c r="BW1192" s="14">
        <v>4.3345412056871903E-2</v>
      </c>
      <c r="BX1192" s="14"/>
      <c r="BY1192" s="14">
        <v>5.5769275734889698E-2</v>
      </c>
      <c r="BZ1192" s="14">
        <v>5.2661087988876899E-2</v>
      </c>
      <c r="CA1192" s="14"/>
      <c r="CB1192" s="14">
        <v>7.9346896274005901E-2</v>
      </c>
      <c r="CC1192" s="14">
        <v>4.0761535079888903E-2</v>
      </c>
    </row>
    <row r="1193" spans="2:81" x14ac:dyDescent="0.3">
      <c r="B1193" t="s">
        <v>106</v>
      </c>
      <c r="C1193" s="14">
        <v>3.1752795877849703E-2</v>
      </c>
      <c r="D1193" s="14">
        <v>3.1401018587919799E-2</v>
      </c>
      <c r="E1193" s="14">
        <v>3.2122362184408303E-2</v>
      </c>
      <c r="F1193" s="14"/>
      <c r="G1193" s="14">
        <v>0</v>
      </c>
      <c r="H1193" s="14">
        <v>1.17548797629869E-2</v>
      </c>
      <c r="I1193" s="14">
        <v>5.50474878501718E-2</v>
      </c>
      <c r="J1193" s="14">
        <v>5.9464198189922601E-2</v>
      </c>
      <c r="K1193" s="14">
        <v>2.49971844632455E-2</v>
      </c>
      <c r="L1193" s="14">
        <v>3.00895368359438E-2</v>
      </c>
      <c r="M1193" s="14"/>
      <c r="N1193" s="14">
        <v>3.6250329310530002E-2</v>
      </c>
      <c r="O1193" s="14">
        <v>2.28204493455555E-2</v>
      </c>
      <c r="P1193" s="14">
        <v>1.8547233693248899E-2</v>
      </c>
      <c r="Q1193" s="14">
        <v>4.5930474113529803E-2</v>
      </c>
      <c r="R1193" s="14"/>
      <c r="S1193" s="14">
        <v>0</v>
      </c>
      <c r="T1193" s="14">
        <v>1.24680198186369E-2</v>
      </c>
      <c r="U1193" s="14">
        <v>8.5405962938618102E-2</v>
      </c>
      <c r="V1193" s="14">
        <v>6.5116163366783997E-2</v>
      </c>
      <c r="W1193" s="14">
        <v>2.6407704314978801E-2</v>
      </c>
      <c r="X1193" s="14">
        <v>4.0973553922091899E-2</v>
      </c>
      <c r="Y1193" s="14">
        <v>4.6833616575131402E-2</v>
      </c>
      <c r="Z1193" s="14">
        <v>5.2889571552319103E-2</v>
      </c>
      <c r="AA1193" s="14">
        <v>3.3740005266843801E-2</v>
      </c>
      <c r="AB1193" s="14">
        <v>2.4100449148898601E-2</v>
      </c>
      <c r="AC1193" s="14">
        <v>0</v>
      </c>
      <c r="AD1193" s="14">
        <v>0</v>
      </c>
      <c r="AE1193" s="14"/>
      <c r="AF1193" s="14">
        <v>2.0697529649714101E-2</v>
      </c>
      <c r="AG1193" s="14">
        <v>1.9682503105375799E-2</v>
      </c>
      <c r="AH1193" s="14">
        <v>4.5880070112070098E-2</v>
      </c>
      <c r="AI1193" s="14">
        <v>6.2120514994293101E-2</v>
      </c>
      <c r="AJ1193" s="14">
        <v>0</v>
      </c>
      <c r="AK1193" s="14">
        <v>4.6505316341295101E-2</v>
      </c>
      <c r="AL1193" s="14"/>
      <c r="AM1193" s="14">
        <v>3.4816395763644703E-2</v>
      </c>
      <c r="AN1193" s="14">
        <v>2.3459372172979401E-2</v>
      </c>
      <c r="AO1193" s="14">
        <v>2.4282033171773E-2</v>
      </c>
      <c r="AP1193" s="14">
        <v>2.9069908477313802E-2</v>
      </c>
      <c r="AQ1193" s="14">
        <v>0</v>
      </c>
      <c r="AR1193" s="14"/>
      <c r="AS1193" s="14">
        <v>0</v>
      </c>
      <c r="AT1193" s="14">
        <v>4.9896230885641601E-2</v>
      </c>
      <c r="AU1193" s="14"/>
      <c r="AV1193" s="14">
        <v>0</v>
      </c>
      <c r="AW1193" s="14">
        <v>0</v>
      </c>
      <c r="AX1193" s="14">
        <v>0</v>
      </c>
      <c r="AY1193" s="14"/>
      <c r="AZ1193" s="14">
        <v>0</v>
      </c>
      <c r="BA1193" s="14">
        <v>0</v>
      </c>
      <c r="BB1193" s="14">
        <v>0</v>
      </c>
      <c r="BC1193" s="14"/>
      <c r="BD1193" s="14">
        <v>1.0796534035072899E-2</v>
      </c>
      <c r="BE1193" s="14">
        <v>4.4950968731396597E-2</v>
      </c>
      <c r="BF1193" s="14"/>
      <c r="BG1193" s="14">
        <v>1.27065887808674E-2</v>
      </c>
      <c r="BH1193" s="14">
        <v>3.5387878543367501E-2</v>
      </c>
      <c r="BI1193" s="14"/>
      <c r="BJ1193" s="14">
        <v>0</v>
      </c>
      <c r="BK1193" s="14">
        <v>3.6098055377216602E-2</v>
      </c>
      <c r="BL1193" s="14"/>
      <c r="BM1193" s="14">
        <v>0</v>
      </c>
      <c r="BN1193" s="14">
        <v>3.5096026362517602E-2</v>
      </c>
      <c r="BO1193" s="14"/>
      <c r="BP1193" s="14">
        <v>1.2062072362239801E-2</v>
      </c>
      <c r="BQ1193" s="14">
        <v>3.6236017973432899E-2</v>
      </c>
      <c r="BR1193" s="14"/>
      <c r="BS1193" s="14">
        <v>0</v>
      </c>
      <c r="BT1193" s="14">
        <v>7.1476770079553298E-3</v>
      </c>
      <c r="BU1193" s="14"/>
      <c r="BV1193" s="14">
        <v>0</v>
      </c>
      <c r="BW1193" s="14">
        <v>0</v>
      </c>
      <c r="BX1193" s="14"/>
      <c r="BY1193" s="14">
        <v>4.0706518456438502E-2</v>
      </c>
      <c r="BZ1193" s="14">
        <v>3.0886626220722999E-2</v>
      </c>
      <c r="CA1193" s="14"/>
      <c r="CB1193" s="14">
        <v>1.80116324852291E-2</v>
      </c>
      <c r="CC1193" s="14">
        <v>3.8804038816555503E-2</v>
      </c>
    </row>
    <row r="1194" spans="2:81" x14ac:dyDescent="0.3">
      <c r="B1194" t="s">
        <v>91</v>
      </c>
      <c r="C1194" s="14">
        <v>0.59262465122793995</v>
      </c>
      <c r="D1194" s="14">
        <v>0.59041908809631805</v>
      </c>
      <c r="E1194" s="14">
        <v>0.59494174742422301</v>
      </c>
      <c r="F1194" s="14"/>
      <c r="G1194" s="14">
        <v>0.61530233174490001</v>
      </c>
      <c r="H1194" s="14">
        <v>0.73273550190557601</v>
      </c>
      <c r="I1194" s="14">
        <v>0.52221573789606701</v>
      </c>
      <c r="J1194" s="14">
        <v>0.60056405849768602</v>
      </c>
      <c r="K1194" s="14">
        <v>0.528400272640137</v>
      </c>
      <c r="L1194" s="14">
        <v>0.57401209406963805</v>
      </c>
      <c r="M1194" s="14"/>
      <c r="N1194" s="14">
        <v>0.58210709431339203</v>
      </c>
      <c r="O1194" s="14">
        <v>0.58645895123632497</v>
      </c>
      <c r="P1194" s="14">
        <v>0.59979609913176402</v>
      </c>
      <c r="Q1194" s="14">
        <v>0.59801797562220205</v>
      </c>
      <c r="R1194" s="14"/>
      <c r="S1194" s="14">
        <v>0.67175918299019399</v>
      </c>
      <c r="T1194" s="14">
        <v>0.58692404351824901</v>
      </c>
      <c r="U1194" s="14">
        <v>0.58848120428857698</v>
      </c>
      <c r="V1194" s="14">
        <v>0.53623710483435305</v>
      </c>
      <c r="W1194" s="14">
        <v>0.63650893263526498</v>
      </c>
      <c r="X1194" s="14">
        <v>0.67721021938192805</v>
      </c>
      <c r="Y1194" s="14">
        <v>0.46166275672019802</v>
      </c>
      <c r="Z1194" s="14">
        <v>0.66451216942802205</v>
      </c>
      <c r="AA1194" s="14">
        <v>0.65687745262777197</v>
      </c>
      <c r="AB1194" s="14">
        <v>0.47125733003627701</v>
      </c>
      <c r="AC1194" s="14">
        <v>0.54170744568854801</v>
      </c>
      <c r="AD1194" s="14">
        <v>0.66180860947222697</v>
      </c>
      <c r="AE1194" s="14"/>
      <c r="AF1194" s="14">
        <v>0.69988777345312903</v>
      </c>
      <c r="AG1194" s="14">
        <v>0.60445979070191702</v>
      </c>
      <c r="AH1194" s="14">
        <v>0.58038932262194098</v>
      </c>
      <c r="AI1194" s="14">
        <v>0.48485893186878798</v>
      </c>
      <c r="AJ1194" s="14">
        <v>0.601479073381194</v>
      </c>
      <c r="AK1194" s="14">
        <v>0.51463469488188096</v>
      </c>
      <c r="AL1194" s="14"/>
      <c r="AM1194" s="14">
        <v>0.56343672357164198</v>
      </c>
      <c r="AN1194" s="14">
        <v>0.61632897234119599</v>
      </c>
      <c r="AO1194" s="14">
        <v>0.58791104714514697</v>
      </c>
      <c r="AP1194" s="14">
        <v>0.63663492121863596</v>
      </c>
      <c r="AQ1194" s="14">
        <v>0.81488183389623003</v>
      </c>
      <c r="AR1194" s="14"/>
      <c r="AS1194" s="14">
        <v>0.65979718042433499</v>
      </c>
      <c r="AT1194" s="14">
        <v>0.55401660970149003</v>
      </c>
      <c r="AU1194" s="14"/>
      <c r="AV1194" s="14">
        <v>0.73090933973569505</v>
      </c>
      <c r="AW1194" s="14">
        <v>0.71286714722626499</v>
      </c>
      <c r="AX1194" s="14">
        <v>0.60167764669394497</v>
      </c>
      <c r="AY1194" s="14"/>
      <c r="AZ1194" s="14">
        <v>0.78836564985146895</v>
      </c>
      <c r="BA1194" s="14">
        <v>0.79188089596559397</v>
      </c>
      <c r="BB1194" s="14">
        <v>0.65871100113405001</v>
      </c>
      <c r="BC1194" s="14"/>
      <c r="BD1194" s="14">
        <v>0.62002322872120097</v>
      </c>
      <c r="BE1194" s="14">
        <v>0.57536913283394697</v>
      </c>
      <c r="BF1194" s="14"/>
      <c r="BG1194" s="14">
        <v>0.68999728041554098</v>
      </c>
      <c r="BH1194" s="14">
        <v>0.57404050191918699</v>
      </c>
      <c r="BI1194" s="14"/>
      <c r="BJ1194" s="14">
        <v>0.69704716700257896</v>
      </c>
      <c r="BK1194" s="14">
        <v>0.58105352944533395</v>
      </c>
      <c r="BL1194" s="14"/>
      <c r="BM1194" s="14">
        <v>0.58884045899614401</v>
      </c>
      <c r="BN1194" s="14">
        <v>0.59172160681313202</v>
      </c>
      <c r="BO1194" s="14"/>
      <c r="BP1194" s="14">
        <v>0.51150829379484297</v>
      </c>
      <c r="BQ1194" s="14">
        <v>0.61426172572743898</v>
      </c>
      <c r="BR1194" s="14"/>
      <c r="BS1194" s="14">
        <v>0.71289647304202797</v>
      </c>
      <c r="BT1194" s="14">
        <v>0.61675361025033903</v>
      </c>
      <c r="BU1194" s="14"/>
      <c r="BV1194" s="14">
        <v>0.712531779309035</v>
      </c>
      <c r="BW1194" s="14">
        <v>0.71302326460097598</v>
      </c>
      <c r="BX1194" s="14"/>
      <c r="BY1194" s="14">
        <v>0.52752518613876298</v>
      </c>
      <c r="BZ1194" s="14">
        <v>0.60219828703380496</v>
      </c>
      <c r="CA1194" s="14"/>
      <c r="CB1194" s="14">
        <v>0.56079918142554497</v>
      </c>
      <c r="CC1194" s="14">
        <v>0.60216999446014197</v>
      </c>
    </row>
    <row r="1195" spans="2:81" x14ac:dyDescent="0.3">
      <c r="B1195" t="s">
        <v>92</v>
      </c>
      <c r="C1195" s="14">
        <v>0.20124921391060299</v>
      </c>
      <c r="D1195" s="14">
        <v>0.21220364397819599</v>
      </c>
      <c r="E1195" s="14">
        <v>0.18974082955372101</v>
      </c>
      <c r="F1195" s="14"/>
      <c r="G1195" s="14">
        <v>0.26015984023605099</v>
      </c>
      <c r="H1195" s="14">
        <v>0.15798847707685101</v>
      </c>
      <c r="I1195" s="14">
        <v>0.255133703280919</v>
      </c>
      <c r="J1195" s="14">
        <v>0.172684535150993</v>
      </c>
      <c r="K1195" s="14">
        <v>0.18898928868515999</v>
      </c>
      <c r="L1195" s="14">
        <v>0.175294017034094</v>
      </c>
      <c r="M1195" s="14"/>
      <c r="N1195" s="14">
        <v>0.188978832439124</v>
      </c>
      <c r="O1195" s="14">
        <v>0.216897468230314</v>
      </c>
      <c r="P1195" s="14">
        <v>0.21595730401364499</v>
      </c>
      <c r="Q1195" s="14">
        <v>0.18721276796057901</v>
      </c>
      <c r="R1195" s="14"/>
      <c r="S1195" s="14">
        <v>0.18379444780101001</v>
      </c>
      <c r="T1195" s="14">
        <v>0.14693694236997501</v>
      </c>
      <c r="U1195" s="14">
        <v>0.17572643724270201</v>
      </c>
      <c r="V1195" s="14">
        <v>0.31608946734736398</v>
      </c>
      <c r="W1195" s="14">
        <v>0.181649959750496</v>
      </c>
      <c r="X1195" s="14">
        <v>0.16455775014127</v>
      </c>
      <c r="Y1195" s="14">
        <v>0.223697468972792</v>
      </c>
      <c r="Z1195" s="14">
        <v>0.142383813484184</v>
      </c>
      <c r="AA1195" s="14">
        <v>0.170670153312457</v>
      </c>
      <c r="AB1195" s="14">
        <v>0.25183605753120503</v>
      </c>
      <c r="AC1195" s="14">
        <v>0.36174634519506199</v>
      </c>
      <c r="AD1195" s="14">
        <v>6.5618621667200103E-2</v>
      </c>
      <c r="AE1195" s="14"/>
      <c r="AF1195" s="14">
        <v>0.15782895920465201</v>
      </c>
      <c r="AG1195" s="14">
        <v>0.19164803815656101</v>
      </c>
      <c r="AH1195" s="14">
        <v>0.20219334852737</v>
      </c>
      <c r="AI1195" s="14">
        <v>0.28456878180967599</v>
      </c>
      <c r="AJ1195" s="14">
        <v>0.231821395557817</v>
      </c>
      <c r="AK1195" s="14">
        <v>0.15746633595780701</v>
      </c>
      <c r="AL1195" s="14"/>
      <c r="AM1195" s="14">
        <v>0.19425384038628499</v>
      </c>
      <c r="AN1195" s="14">
        <v>0.18681949174593299</v>
      </c>
      <c r="AO1195" s="14">
        <v>0.18983597183472301</v>
      </c>
      <c r="AP1195" s="14">
        <v>0.21727298616024801</v>
      </c>
      <c r="AQ1195" s="14">
        <v>9.85860102402457E-2</v>
      </c>
      <c r="AR1195" s="14"/>
      <c r="AS1195" s="14">
        <v>0.232973632766316</v>
      </c>
      <c r="AT1195" s="14">
        <v>0.18242374452646201</v>
      </c>
      <c r="AU1195" s="14"/>
      <c r="AV1195" s="14">
        <v>0.15418529154439201</v>
      </c>
      <c r="AW1195" s="14">
        <v>0.25056542424480699</v>
      </c>
      <c r="AX1195" s="14">
        <v>0.26916414689486401</v>
      </c>
      <c r="AY1195" s="14"/>
      <c r="AZ1195" s="14">
        <v>0.167106856963322</v>
      </c>
      <c r="BA1195" s="14">
        <v>0.168294947903978</v>
      </c>
      <c r="BB1195" s="14">
        <v>0.200559237395455</v>
      </c>
      <c r="BC1195" s="14"/>
      <c r="BD1195" s="14">
        <v>0.21542365915380199</v>
      </c>
      <c r="BE1195" s="14">
        <v>0.19232220298535199</v>
      </c>
      <c r="BF1195" s="14"/>
      <c r="BG1195" s="14">
        <v>0.14766456139239401</v>
      </c>
      <c r="BH1195" s="14">
        <v>0.21147616568713801</v>
      </c>
      <c r="BI1195" s="14"/>
      <c r="BJ1195" s="14">
        <v>0.21239171808482701</v>
      </c>
      <c r="BK1195" s="14">
        <v>0.19920951365360101</v>
      </c>
      <c r="BL1195" s="14"/>
      <c r="BM1195" s="14">
        <v>0.30461692137048102</v>
      </c>
      <c r="BN1195" s="14">
        <v>0.19231258111271299</v>
      </c>
      <c r="BO1195" s="14"/>
      <c r="BP1195" s="14">
        <v>0.29511274554107703</v>
      </c>
      <c r="BQ1195" s="14">
        <v>0.182297303948009</v>
      </c>
      <c r="BR1195" s="14"/>
      <c r="BS1195" s="14">
        <v>0.193212179200035</v>
      </c>
      <c r="BT1195" s="14">
        <v>0.255200856011781</v>
      </c>
      <c r="BU1195" s="14"/>
      <c r="BV1195" s="14">
        <v>0.177348402986407</v>
      </c>
      <c r="BW1195" s="14">
        <v>0.19872747254065801</v>
      </c>
      <c r="BX1195" s="14"/>
      <c r="BY1195" s="14">
        <v>0.17653590017510401</v>
      </c>
      <c r="BZ1195" s="14">
        <v>0.20478921083006599</v>
      </c>
      <c r="CA1195" s="14"/>
      <c r="CB1195" s="14">
        <v>0.24800661587818201</v>
      </c>
      <c r="CC1195" s="14">
        <v>0.18161997771350799</v>
      </c>
    </row>
    <row r="1196" spans="2:81" x14ac:dyDescent="0.3">
      <c r="B1196" t="s">
        <v>93</v>
      </c>
      <c r="C1196" s="14">
        <v>0.39137543731733698</v>
      </c>
      <c r="D1196" s="14">
        <v>0.37821544411812202</v>
      </c>
      <c r="E1196" s="14">
        <v>0.405200917870502</v>
      </c>
      <c r="F1196" s="14"/>
      <c r="G1196" s="14">
        <v>0.35514249150885002</v>
      </c>
      <c r="H1196" s="14">
        <v>0.57474702482872497</v>
      </c>
      <c r="I1196" s="14">
        <v>0.26708203461514701</v>
      </c>
      <c r="J1196" s="14">
        <v>0.42787952334669299</v>
      </c>
      <c r="K1196" s="14">
        <v>0.33941098395497699</v>
      </c>
      <c r="L1196" s="14">
        <v>0.39871807703554502</v>
      </c>
      <c r="M1196" s="14"/>
      <c r="N1196" s="14">
        <v>0.39312826187426803</v>
      </c>
      <c r="O1196" s="14">
        <v>0.36956148300601099</v>
      </c>
      <c r="P1196" s="14">
        <v>0.38383879511811902</v>
      </c>
      <c r="Q1196" s="14">
        <v>0.41080520766162398</v>
      </c>
      <c r="R1196" s="14"/>
      <c r="S1196" s="14">
        <v>0.48796473518918398</v>
      </c>
      <c r="T1196" s="14">
        <v>0.439987101148274</v>
      </c>
      <c r="U1196" s="14">
        <v>0.41275476704587499</v>
      </c>
      <c r="V1196" s="14">
        <v>0.22014763748698901</v>
      </c>
      <c r="W1196" s="14">
        <v>0.45485897288476901</v>
      </c>
      <c r="X1196" s="14">
        <v>0.51265246924065799</v>
      </c>
      <c r="Y1196" s="14">
        <v>0.237965287747406</v>
      </c>
      <c r="Z1196" s="14">
        <v>0.522128355943838</v>
      </c>
      <c r="AA1196" s="14">
        <v>0.48620729931531398</v>
      </c>
      <c r="AB1196" s="14">
        <v>0.21942127250507201</v>
      </c>
      <c r="AC1196" s="14">
        <v>0.17996110049348599</v>
      </c>
      <c r="AD1196" s="14">
        <v>0.59618998780502597</v>
      </c>
      <c r="AE1196" s="14"/>
      <c r="AF1196" s="14">
        <v>0.54205881424847702</v>
      </c>
      <c r="AG1196" s="14">
        <v>0.41281175254535601</v>
      </c>
      <c r="AH1196" s="14">
        <v>0.37819597409457101</v>
      </c>
      <c r="AI1196" s="14">
        <v>0.20029015005911299</v>
      </c>
      <c r="AJ1196" s="14">
        <v>0.369657677823376</v>
      </c>
      <c r="AK1196" s="14">
        <v>0.357168358924074</v>
      </c>
      <c r="AL1196" s="14"/>
      <c r="AM1196" s="14">
        <v>0.36918288318535603</v>
      </c>
      <c r="AN1196" s="14">
        <v>0.429509480595263</v>
      </c>
      <c r="AO1196" s="14">
        <v>0.39807507531042402</v>
      </c>
      <c r="AP1196" s="14">
        <v>0.41936193505838698</v>
      </c>
      <c r="AQ1196" s="14">
        <v>0.71629582365598499</v>
      </c>
      <c r="AR1196" s="14"/>
      <c r="AS1196" s="14">
        <v>0.426823547658019</v>
      </c>
      <c r="AT1196" s="14">
        <v>0.37159286517502799</v>
      </c>
      <c r="AU1196" s="14"/>
      <c r="AV1196" s="14">
        <v>0.57672404819130296</v>
      </c>
      <c r="AW1196" s="14">
        <v>0.462301722981458</v>
      </c>
      <c r="AX1196" s="14">
        <v>0.33251349979908201</v>
      </c>
      <c r="AY1196" s="14"/>
      <c r="AZ1196" s="14">
        <v>0.621258792888147</v>
      </c>
      <c r="BA1196" s="14">
        <v>0.62358594806161605</v>
      </c>
      <c r="BB1196" s="14">
        <v>0.45815176373859501</v>
      </c>
      <c r="BC1196" s="14"/>
      <c r="BD1196" s="14">
        <v>0.40459956956739901</v>
      </c>
      <c r="BE1196" s="14">
        <v>0.38304692984859501</v>
      </c>
      <c r="BF1196" s="14"/>
      <c r="BG1196" s="14">
        <v>0.54233271902314695</v>
      </c>
      <c r="BH1196" s="14">
        <v>0.36256433623204998</v>
      </c>
      <c r="BI1196" s="14"/>
      <c r="BJ1196" s="14">
        <v>0.48465544891775098</v>
      </c>
      <c r="BK1196" s="14">
        <v>0.38184401579173299</v>
      </c>
      <c r="BL1196" s="14"/>
      <c r="BM1196" s="14">
        <v>0.28422353762566199</v>
      </c>
      <c r="BN1196" s="14">
        <v>0.39940902570041897</v>
      </c>
      <c r="BO1196" s="14"/>
      <c r="BP1196" s="14">
        <v>0.216395548253766</v>
      </c>
      <c r="BQ1196" s="14">
        <v>0.43196442177942901</v>
      </c>
      <c r="BR1196" s="14"/>
      <c r="BS1196" s="14">
        <v>0.51968429384199299</v>
      </c>
      <c r="BT1196" s="14">
        <v>0.36155275423855798</v>
      </c>
      <c r="BU1196" s="14"/>
      <c r="BV1196" s="14">
        <v>0.53518337632262802</v>
      </c>
      <c r="BW1196" s="14">
        <v>0.51429579206031795</v>
      </c>
      <c r="BX1196" s="14"/>
      <c r="BY1196" s="14">
        <v>0.35098928596365903</v>
      </c>
      <c r="BZ1196" s="14">
        <v>0.397409076203739</v>
      </c>
      <c r="CA1196" s="14"/>
      <c r="CB1196" s="14">
        <v>0.31279256554736301</v>
      </c>
      <c r="CC1196" s="14">
        <v>0.420550016746635</v>
      </c>
    </row>
    <row r="1197" spans="2:81" x14ac:dyDescent="0.3">
      <c r="C1197" s="14"/>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c r="AD1197" s="14"/>
      <c r="AE1197" s="14"/>
      <c r="AF1197" s="14"/>
      <c r="AG1197" s="14"/>
      <c r="AH1197" s="14"/>
      <c r="AI1197" s="14"/>
      <c r="AJ1197" s="14"/>
      <c r="AK1197" s="14"/>
      <c r="AL1197" s="14"/>
      <c r="AM1197" s="14"/>
      <c r="AN1197" s="14"/>
      <c r="AO1197" s="14"/>
      <c r="AP1197" s="14"/>
      <c r="AQ1197" s="14"/>
      <c r="AR1197" s="14"/>
      <c r="AS1197" s="14"/>
      <c r="AT1197" s="14"/>
      <c r="AU1197" s="14"/>
      <c r="AV1197" s="14"/>
      <c r="AW1197" s="14"/>
      <c r="AX1197" s="14"/>
      <c r="AY1197" s="14"/>
      <c r="AZ1197" s="14"/>
      <c r="BA1197" s="14"/>
      <c r="BB1197" s="14"/>
      <c r="BC1197" s="14"/>
      <c r="BD1197" s="14"/>
      <c r="BE1197" s="14"/>
      <c r="BF1197" s="14"/>
      <c r="BG1197" s="14"/>
      <c r="BH1197" s="14"/>
      <c r="BI1197" s="14"/>
      <c r="BJ1197" s="14"/>
      <c r="BK1197" s="14"/>
      <c r="BL1197" s="14"/>
      <c r="BM1197" s="14"/>
      <c r="BN1197" s="14"/>
      <c r="BO1197" s="14"/>
      <c r="BP1197" s="14"/>
      <c r="BQ1197" s="14"/>
      <c r="BR1197" s="14"/>
      <c r="BS1197" s="14"/>
      <c r="BT1197" s="14"/>
      <c r="BU1197" s="14"/>
      <c r="BV1197" s="14"/>
      <c r="BW1197" s="14"/>
      <c r="BX1197" s="14"/>
      <c r="BY1197" s="14"/>
      <c r="BZ1197" s="14"/>
      <c r="CA1197" s="14"/>
      <c r="CB1197" s="14"/>
      <c r="CC1197" s="14"/>
    </row>
    <row r="1198" spans="2:81" x14ac:dyDescent="0.3">
      <c r="B1198" s="6" t="s">
        <v>485</v>
      </c>
      <c r="C1198" s="14"/>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c r="AD1198" s="14"/>
      <c r="AE1198" s="14"/>
      <c r="AF1198" s="14"/>
      <c r="AG1198" s="14"/>
      <c r="AH1198" s="14"/>
      <c r="AI1198" s="14"/>
      <c r="AJ1198" s="14"/>
      <c r="AK1198" s="14"/>
      <c r="AL1198" s="14"/>
      <c r="AM1198" s="14"/>
      <c r="AN1198" s="14"/>
      <c r="AO1198" s="14"/>
      <c r="AP1198" s="14"/>
      <c r="AQ1198" s="14"/>
      <c r="AR1198" s="14"/>
      <c r="AS1198" s="14"/>
      <c r="AT1198" s="14"/>
      <c r="AU1198" s="14"/>
      <c r="AV1198" s="14"/>
      <c r="AW1198" s="14"/>
      <c r="AX1198" s="14"/>
      <c r="AY1198" s="14"/>
      <c r="AZ1198" s="14"/>
      <c r="BA1198" s="14"/>
      <c r="BB1198" s="14"/>
      <c r="BC1198" s="14"/>
      <c r="BD1198" s="14"/>
      <c r="BE1198" s="14"/>
      <c r="BF1198" s="14"/>
      <c r="BG1198" s="14"/>
      <c r="BH1198" s="14"/>
      <c r="BI1198" s="14"/>
      <c r="BJ1198" s="14"/>
      <c r="BK1198" s="14"/>
      <c r="BL1198" s="14"/>
      <c r="BM1198" s="14"/>
      <c r="BN1198" s="14"/>
      <c r="BO1198" s="14"/>
      <c r="BP1198" s="14"/>
      <c r="BQ1198" s="14"/>
      <c r="BR1198" s="14"/>
      <c r="BS1198" s="14"/>
      <c r="BT1198" s="14"/>
      <c r="BU1198" s="14"/>
      <c r="BV1198" s="14"/>
      <c r="BW1198" s="14"/>
      <c r="BX1198" s="14"/>
      <c r="BY1198" s="14"/>
      <c r="BZ1198" s="14"/>
      <c r="CA1198" s="14"/>
      <c r="CB1198" s="14"/>
      <c r="CC1198" s="14"/>
    </row>
    <row r="1199" spans="2:81" x14ac:dyDescent="0.3">
      <c r="B1199" s="24" t="s">
        <v>198</v>
      </c>
      <c r="C1199" s="14"/>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c r="AD1199" s="14"/>
      <c r="AE1199" s="14"/>
      <c r="AF1199" s="14"/>
      <c r="AG1199" s="14"/>
      <c r="AH1199" s="14"/>
      <c r="AI1199" s="14"/>
      <c r="AJ1199" s="14"/>
      <c r="AK1199" s="14"/>
      <c r="AL1199" s="14"/>
      <c r="AM1199" s="14"/>
      <c r="AN1199" s="14"/>
      <c r="AO1199" s="14"/>
      <c r="AP1199" s="14"/>
      <c r="AQ1199" s="14"/>
      <c r="AR1199" s="14"/>
      <c r="AS1199" s="14"/>
      <c r="AT1199" s="14"/>
      <c r="AU1199" s="14"/>
      <c r="AV1199" s="14"/>
      <c r="AW1199" s="14"/>
      <c r="AX1199" s="14"/>
      <c r="AY1199" s="14"/>
      <c r="AZ1199" s="14"/>
      <c r="BA1199" s="14"/>
      <c r="BB1199" s="14"/>
      <c r="BC1199" s="14"/>
      <c r="BD1199" s="14"/>
      <c r="BE1199" s="14"/>
      <c r="BF1199" s="14"/>
      <c r="BG1199" s="14"/>
      <c r="BH1199" s="14"/>
      <c r="BI1199" s="14"/>
      <c r="BJ1199" s="14"/>
      <c r="BK1199" s="14"/>
      <c r="BL1199" s="14"/>
      <c r="BM1199" s="14"/>
      <c r="BN1199" s="14"/>
      <c r="BO1199" s="14"/>
      <c r="BP1199" s="14"/>
      <c r="BQ1199" s="14"/>
      <c r="BR1199" s="14"/>
      <c r="BS1199" s="14"/>
      <c r="BT1199" s="14"/>
      <c r="BU1199" s="14"/>
      <c r="BV1199" s="14"/>
      <c r="BW1199" s="14"/>
      <c r="BX1199" s="14"/>
      <c r="BY1199" s="14"/>
      <c r="BZ1199" s="14"/>
      <c r="CA1199" s="14"/>
      <c r="CB1199" s="14"/>
      <c r="CC1199" s="14"/>
    </row>
    <row r="1200" spans="2:81" x14ac:dyDescent="0.3">
      <c r="B1200" t="s">
        <v>420</v>
      </c>
      <c r="C1200" s="14">
        <v>0.20943388171278801</v>
      </c>
      <c r="D1200" s="14">
        <v>0.20967750357272499</v>
      </c>
      <c r="E1200" s="14">
        <v>0.20917794014534899</v>
      </c>
      <c r="F1200" s="14"/>
      <c r="G1200" s="14">
        <v>0.23598118145922301</v>
      </c>
      <c r="H1200" s="14">
        <v>0.28672100407919898</v>
      </c>
      <c r="I1200" s="14">
        <v>0.168518842791195</v>
      </c>
      <c r="J1200" s="14">
        <v>0.192360287624259</v>
      </c>
      <c r="K1200" s="14">
        <v>0.19149393490571501</v>
      </c>
      <c r="L1200" s="14">
        <v>0.196629796569675</v>
      </c>
      <c r="M1200" s="14"/>
      <c r="N1200" s="14">
        <v>0.19086552638382401</v>
      </c>
      <c r="O1200" s="14">
        <v>0.17970921862143599</v>
      </c>
      <c r="P1200" s="14">
        <v>0.19834921235300501</v>
      </c>
      <c r="Q1200" s="14">
        <v>0.25228394279095101</v>
      </c>
      <c r="R1200" s="14"/>
      <c r="S1200" s="14">
        <v>0.19638838479725201</v>
      </c>
      <c r="T1200" s="14">
        <v>0.26060587675325497</v>
      </c>
      <c r="U1200" s="14">
        <v>0.153849782694543</v>
      </c>
      <c r="V1200" s="14">
        <v>0.120695207097145</v>
      </c>
      <c r="W1200" s="14">
        <v>0.26809767232077703</v>
      </c>
      <c r="X1200" s="14">
        <v>0.30992310030949899</v>
      </c>
      <c r="Y1200" s="14">
        <v>0.16242255942888001</v>
      </c>
      <c r="Z1200" s="14">
        <v>9.2940121000036305E-2</v>
      </c>
      <c r="AA1200" s="14">
        <v>0.24039653422944701</v>
      </c>
      <c r="AB1200" s="14">
        <v>0.226336053613411</v>
      </c>
      <c r="AC1200" s="14">
        <v>0.240467718787369</v>
      </c>
      <c r="AD1200" s="14">
        <v>6.6042394764296797E-2</v>
      </c>
      <c r="AE1200" s="14"/>
      <c r="AF1200" s="14">
        <v>0.278537056719386</v>
      </c>
      <c r="AG1200" s="14">
        <v>0.26129510408998302</v>
      </c>
      <c r="AH1200" s="14">
        <v>0.21126491083392901</v>
      </c>
      <c r="AI1200" s="14">
        <v>0.22544556406708599</v>
      </c>
      <c r="AJ1200" s="14">
        <v>0.11849753145366</v>
      </c>
      <c r="AK1200" s="14">
        <v>0.111990613241989</v>
      </c>
      <c r="AL1200" s="14"/>
      <c r="AM1200" s="14">
        <v>0.17398342376077799</v>
      </c>
      <c r="AN1200" s="14">
        <v>0.19413850225990201</v>
      </c>
      <c r="AO1200" s="14">
        <v>0.237380842419495</v>
      </c>
      <c r="AP1200" s="14">
        <v>0.21308067493593999</v>
      </c>
      <c r="AQ1200" s="14">
        <v>0.58131914838382204</v>
      </c>
      <c r="AR1200" s="14"/>
      <c r="AS1200" s="14">
        <v>0.24999009241439901</v>
      </c>
      <c r="AT1200" s="14">
        <v>0.18841472441358001</v>
      </c>
      <c r="AU1200" s="14"/>
      <c r="AV1200" s="14">
        <v>0.24993210184291201</v>
      </c>
      <c r="AW1200" s="14">
        <v>0.440143002614448</v>
      </c>
      <c r="AX1200" s="14">
        <v>0.221724742926731</v>
      </c>
      <c r="AY1200" s="14"/>
      <c r="AZ1200" s="14">
        <v>0.51343283418584196</v>
      </c>
      <c r="BA1200" s="14">
        <v>0.28404318419075097</v>
      </c>
      <c r="BB1200" s="14">
        <v>0.178284631573875</v>
      </c>
      <c r="BC1200" s="14"/>
      <c r="BD1200" s="14">
        <v>0.25050765941536302</v>
      </c>
      <c r="BE1200" s="14">
        <v>0.18356577498966101</v>
      </c>
      <c r="BF1200" s="14"/>
      <c r="BG1200" s="14">
        <v>0.30601810012260999</v>
      </c>
      <c r="BH1200" s="14">
        <v>0.19100020532166301</v>
      </c>
      <c r="BI1200" s="14"/>
      <c r="BJ1200" s="14">
        <v>0.35766268735024398</v>
      </c>
      <c r="BK1200" s="14">
        <v>0.187592846366129</v>
      </c>
      <c r="BL1200" s="14"/>
      <c r="BM1200" s="14">
        <v>0.225388574212361</v>
      </c>
      <c r="BN1200" s="14">
        <v>0.208486178682392</v>
      </c>
      <c r="BO1200" s="14"/>
      <c r="BP1200" s="14">
        <v>0.1952451257501</v>
      </c>
      <c r="BQ1200" s="14">
        <v>0.21394427127955101</v>
      </c>
      <c r="BR1200" s="14"/>
      <c r="BS1200" s="14">
        <v>0.30819653423559601</v>
      </c>
      <c r="BT1200" s="14">
        <v>0.21301382936055399</v>
      </c>
      <c r="BU1200" s="14"/>
      <c r="BV1200" s="14">
        <v>0.35564367237083799</v>
      </c>
      <c r="BW1200" s="14">
        <v>0.291700784329332</v>
      </c>
      <c r="BX1200" s="14"/>
      <c r="BY1200" s="14">
        <v>0.17737350276021099</v>
      </c>
      <c r="BZ1200" s="14">
        <v>0.21382083560491</v>
      </c>
      <c r="CA1200" s="14"/>
      <c r="CB1200" s="14">
        <v>0.22341593494224299</v>
      </c>
      <c r="CC1200" s="14">
        <v>0.20259369883391501</v>
      </c>
    </row>
    <row r="1201" spans="2:81" x14ac:dyDescent="0.3">
      <c r="B1201" t="s">
        <v>86</v>
      </c>
      <c r="C1201" s="14">
        <v>0.362423410388097</v>
      </c>
      <c r="D1201" s="14">
        <v>0.37005016012137198</v>
      </c>
      <c r="E1201" s="14">
        <v>0.35441098374584401</v>
      </c>
      <c r="F1201" s="14"/>
      <c r="G1201" s="14">
        <v>0.31917445123712801</v>
      </c>
      <c r="H1201" s="14">
        <v>0.37168292239853301</v>
      </c>
      <c r="I1201" s="14">
        <v>0.43605582124428</v>
      </c>
      <c r="J1201" s="14">
        <v>0.33175177268934702</v>
      </c>
      <c r="K1201" s="14">
        <v>0.39782963223617801</v>
      </c>
      <c r="L1201" s="14">
        <v>0.32095911140083799</v>
      </c>
      <c r="M1201" s="14"/>
      <c r="N1201" s="14">
        <v>0.37342256646901401</v>
      </c>
      <c r="O1201" s="14">
        <v>0.410693001122448</v>
      </c>
      <c r="P1201" s="14">
        <v>0.35799438030277903</v>
      </c>
      <c r="Q1201" s="14">
        <v>0.31708089149452101</v>
      </c>
      <c r="R1201" s="14"/>
      <c r="S1201" s="14">
        <v>0.49621450392384497</v>
      </c>
      <c r="T1201" s="14">
        <v>0.26041506618430299</v>
      </c>
      <c r="U1201" s="14">
        <v>0.33407294380076402</v>
      </c>
      <c r="V1201" s="14">
        <v>0.48854453800947401</v>
      </c>
      <c r="W1201" s="14">
        <v>0.26533940357098801</v>
      </c>
      <c r="X1201" s="14">
        <v>0.44061168896234298</v>
      </c>
      <c r="Y1201" s="14">
        <v>0.34196302802899198</v>
      </c>
      <c r="Z1201" s="14">
        <v>0.33023621593586799</v>
      </c>
      <c r="AA1201" s="14">
        <v>0.44695165420427102</v>
      </c>
      <c r="AB1201" s="14">
        <v>0.18941216903060001</v>
      </c>
      <c r="AC1201" s="14">
        <v>0.178245633384749</v>
      </c>
      <c r="AD1201" s="14">
        <v>0.66347303675855296</v>
      </c>
      <c r="AE1201" s="14"/>
      <c r="AF1201" s="14">
        <v>0.40207626129083401</v>
      </c>
      <c r="AG1201" s="14">
        <v>0.39762663677013599</v>
      </c>
      <c r="AH1201" s="14">
        <v>0.273215756753386</v>
      </c>
      <c r="AI1201" s="14">
        <v>0.268833740510241</v>
      </c>
      <c r="AJ1201" s="14">
        <v>0.33255496918420901</v>
      </c>
      <c r="AK1201" s="14">
        <v>0.43532108200606501</v>
      </c>
      <c r="AL1201" s="14"/>
      <c r="AM1201" s="14">
        <v>0.29267622869224802</v>
      </c>
      <c r="AN1201" s="14">
        <v>0.40659127273756002</v>
      </c>
      <c r="AO1201" s="14">
        <v>0.352897564828203</v>
      </c>
      <c r="AP1201" s="14">
        <v>0.44436353738605699</v>
      </c>
      <c r="AQ1201" s="14">
        <v>0.32009484137593303</v>
      </c>
      <c r="AR1201" s="14"/>
      <c r="AS1201" s="14">
        <v>0.37100454763589302</v>
      </c>
      <c r="AT1201" s="14">
        <v>0.35482449540018501</v>
      </c>
      <c r="AU1201" s="14"/>
      <c r="AV1201" s="14">
        <v>0.41658000121400401</v>
      </c>
      <c r="AW1201" s="14">
        <v>0.38686267230695198</v>
      </c>
      <c r="AX1201" s="14">
        <v>0.32732805162478001</v>
      </c>
      <c r="AY1201" s="14"/>
      <c r="AZ1201" s="14">
        <v>0.35428467460715501</v>
      </c>
      <c r="BA1201" s="14">
        <v>0.556186171396576</v>
      </c>
      <c r="BB1201" s="14">
        <v>0.399428375113278</v>
      </c>
      <c r="BC1201" s="14"/>
      <c r="BD1201" s="14">
        <v>0.36406188265330403</v>
      </c>
      <c r="BE1201" s="14">
        <v>0.361391506877147</v>
      </c>
      <c r="BF1201" s="14"/>
      <c r="BG1201" s="14">
        <v>0.38145325354668602</v>
      </c>
      <c r="BH1201" s="14">
        <v>0.35879145087820202</v>
      </c>
      <c r="BI1201" s="14"/>
      <c r="BJ1201" s="14">
        <v>0.31240072585078499</v>
      </c>
      <c r="BK1201" s="14">
        <v>0.37285604281526402</v>
      </c>
      <c r="BL1201" s="14"/>
      <c r="BM1201" s="14">
        <v>0.36590929233716502</v>
      </c>
      <c r="BN1201" s="14">
        <v>0.36188183202593799</v>
      </c>
      <c r="BO1201" s="14"/>
      <c r="BP1201" s="14">
        <v>0.35705310311462501</v>
      </c>
      <c r="BQ1201" s="14">
        <v>0.36380710311077202</v>
      </c>
      <c r="BR1201" s="14"/>
      <c r="BS1201" s="14">
        <v>0.37895756317693802</v>
      </c>
      <c r="BT1201" s="14">
        <v>0.35270873372109601</v>
      </c>
      <c r="BU1201" s="14"/>
      <c r="BV1201" s="14">
        <v>0.23524620057814399</v>
      </c>
      <c r="BW1201" s="14">
        <v>0.42892109710728599</v>
      </c>
      <c r="BX1201" s="14"/>
      <c r="BY1201" s="14">
        <v>0.36058832608549801</v>
      </c>
      <c r="BZ1201" s="14">
        <v>0.36200380979248797</v>
      </c>
      <c r="CA1201" s="14"/>
      <c r="CB1201" s="14">
        <v>0.35325545934334401</v>
      </c>
      <c r="CC1201" s="14">
        <v>0.36912566756128701</v>
      </c>
    </row>
    <row r="1202" spans="2:81" x14ac:dyDescent="0.3">
      <c r="B1202" t="s">
        <v>421</v>
      </c>
      <c r="C1202" s="14">
        <v>0.20296279993302399</v>
      </c>
      <c r="D1202" s="14">
        <v>0.201438949748693</v>
      </c>
      <c r="E1202" s="14">
        <v>0.20456370965770901</v>
      </c>
      <c r="F1202" s="14"/>
      <c r="G1202" s="14">
        <v>0.208208124572417</v>
      </c>
      <c r="H1202" s="14">
        <v>0.18286848868550801</v>
      </c>
      <c r="I1202" s="14">
        <v>0.146545875556929</v>
      </c>
      <c r="J1202" s="14">
        <v>0.21490232660915601</v>
      </c>
      <c r="K1202" s="14">
        <v>0.146094870960639</v>
      </c>
      <c r="L1202" s="14">
        <v>0.29321068247813098</v>
      </c>
      <c r="M1202" s="14"/>
      <c r="N1202" s="14">
        <v>0.20759282333613099</v>
      </c>
      <c r="O1202" s="14">
        <v>0.176421335710958</v>
      </c>
      <c r="P1202" s="14">
        <v>0.20071425648871</v>
      </c>
      <c r="Q1202" s="14">
        <v>0.222179430312575</v>
      </c>
      <c r="R1202" s="14"/>
      <c r="S1202" s="14">
        <v>0.17628498533442899</v>
      </c>
      <c r="T1202" s="14">
        <v>0.36735397263734598</v>
      </c>
      <c r="U1202" s="14">
        <v>0.182474728444603</v>
      </c>
      <c r="V1202" s="14">
        <v>0.13002556744843399</v>
      </c>
      <c r="W1202" s="14">
        <v>0.12921152167962099</v>
      </c>
      <c r="X1202" s="14">
        <v>6.3859209091645094E-2</v>
      </c>
      <c r="Y1202" s="14">
        <v>0.13389910886697101</v>
      </c>
      <c r="Z1202" s="14">
        <v>0.28893956144837302</v>
      </c>
      <c r="AA1202" s="14">
        <v>0.172563415780595</v>
      </c>
      <c r="AB1202" s="14">
        <v>0.27748797536778502</v>
      </c>
      <c r="AC1202" s="14">
        <v>0.30848231348851302</v>
      </c>
      <c r="AD1202" s="14">
        <v>0.14156707673619201</v>
      </c>
      <c r="AE1202" s="14"/>
      <c r="AF1202" s="14">
        <v>0.15873427476029001</v>
      </c>
      <c r="AG1202" s="14">
        <v>0.185852137062406</v>
      </c>
      <c r="AH1202" s="14">
        <v>0.356496890859612</v>
      </c>
      <c r="AI1202" s="14">
        <v>0.115475063905483</v>
      </c>
      <c r="AJ1202" s="14">
        <v>0.228072851116596</v>
      </c>
      <c r="AK1202" s="14">
        <v>0.254795617119291</v>
      </c>
      <c r="AL1202" s="14"/>
      <c r="AM1202" s="14">
        <v>0.30290577314564399</v>
      </c>
      <c r="AN1202" s="14">
        <v>0.17182347464269901</v>
      </c>
      <c r="AO1202" s="14">
        <v>0.17615796064220299</v>
      </c>
      <c r="AP1202" s="14">
        <v>0.159426753894681</v>
      </c>
      <c r="AQ1202" s="14">
        <v>0</v>
      </c>
      <c r="AR1202" s="14"/>
      <c r="AS1202" s="14">
        <v>0.13504192477660601</v>
      </c>
      <c r="AT1202" s="14">
        <v>0.24021113556799301</v>
      </c>
      <c r="AU1202" s="14"/>
      <c r="AV1202" s="14">
        <v>0.13398545704510401</v>
      </c>
      <c r="AW1202" s="14">
        <v>3.3762047453076899E-2</v>
      </c>
      <c r="AX1202" s="14">
        <v>0.15062922977677301</v>
      </c>
      <c r="AY1202" s="14"/>
      <c r="AZ1202" s="14">
        <v>4.3328070462904898E-2</v>
      </c>
      <c r="BA1202" s="14">
        <v>4.3300179079018397E-2</v>
      </c>
      <c r="BB1202" s="14">
        <v>0.16747889444004099</v>
      </c>
      <c r="BC1202" s="14"/>
      <c r="BD1202" s="14">
        <v>0.16685473809968501</v>
      </c>
      <c r="BE1202" s="14">
        <v>0.22570351796080701</v>
      </c>
      <c r="BF1202" s="14"/>
      <c r="BG1202" s="14">
        <v>0.14801360027009899</v>
      </c>
      <c r="BH1202" s="14">
        <v>0.21345018370249</v>
      </c>
      <c r="BI1202" s="14"/>
      <c r="BJ1202" s="14">
        <v>0.128294762144984</v>
      </c>
      <c r="BK1202" s="14">
        <v>0.21076115458405301</v>
      </c>
      <c r="BL1202" s="14"/>
      <c r="BM1202" s="14">
        <v>0.16781337740941499</v>
      </c>
      <c r="BN1202" s="14">
        <v>0.20677729245843299</v>
      </c>
      <c r="BO1202" s="14"/>
      <c r="BP1202" s="14">
        <v>0.17024104056794701</v>
      </c>
      <c r="BQ1202" s="14">
        <v>0.20684885591086599</v>
      </c>
      <c r="BR1202" s="14"/>
      <c r="BS1202" s="14">
        <v>0.12753963443615901</v>
      </c>
      <c r="BT1202" s="14">
        <v>0.145905673888963</v>
      </c>
      <c r="BU1202" s="14"/>
      <c r="BV1202" s="14">
        <v>0.163205603879612</v>
      </c>
      <c r="BW1202" s="14">
        <v>0.115139794630718</v>
      </c>
      <c r="BX1202" s="14"/>
      <c r="BY1202" s="14">
        <v>0.197141365524169</v>
      </c>
      <c r="BZ1202" s="14">
        <v>0.20441551473613301</v>
      </c>
      <c r="CA1202" s="14"/>
      <c r="CB1202" s="14">
        <v>0.13902157559358</v>
      </c>
      <c r="CC1202" s="14">
        <v>0.23097321371906299</v>
      </c>
    </row>
    <row r="1203" spans="2:81" x14ac:dyDescent="0.3">
      <c r="B1203" t="s">
        <v>88</v>
      </c>
      <c r="C1203" s="14">
        <v>0.13565919330270601</v>
      </c>
      <c r="D1203" s="14">
        <v>0.121523020225262</v>
      </c>
      <c r="E1203" s="14">
        <v>0.15051021814898399</v>
      </c>
      <c r="F1203" s="14"/>
      <c r="G1203" s="14">
        <v>0.170630303376304</v>
      </c>
      <c r="H1203" s="14">
        <v>4.8548204177156801E-2</v>
      </c>
      <c r="I1203" s="14">
        <v>0.14487080726565801</v>
      </c>
      <c r="J1203" s="14">
        <v>0.134588787314772</v>
      </c>
      <c r="K1203" s="14">
        <v>0.21502312323262601</v>
      </c>
      <c r="L1203" s="14">
        <v>0.113866063192246</v>
      </c>
      <c r="M1203" s="14"/>
      <c r="N1203" s="14">
        <v>0.156229341966242</v>
      </c>
      <c r="O1203" s="14">
        <v>0.11407904527399</v>
      </c>
      <c r="P1203" s="14">
        <v>0.18004676628663599</v>
      </c>
      <c r="Q1203" s="14">
        <v>0.105289770313389</v>
      </c>
      <c r="R1203" s="14"/>
      <c r="S1203" s="14">
        <v>8.7592981518225504E-2</v>
      </c>
      <c r="T1203" s="14">
        <v>8.6374986200001405E-2</v>
      </c>
      <c r="U1203" s="14">
        <v>0.25011063121559701</v>
      </c>
      <c r="V1203" s="14">
        <v>0.15203000807874101</v>
      </c>
      <c r="W1203" s="14">
        <v>0.23288374222764599</v>
      </c>
      <c r="X1203" s="14">
        <v>0.102318682642786</v>
      </c>
      <c r="Y1203" s="14">
        <v>0.22864508702508701</v>
      </c>
      <c r="Z1203" s="14">
        <v>9.45066344708404E-2</v>
      </c>
      <c r="AA1203" s="14">
        <v>7.2957885057960803E-2</v>
      </c>
      <c r="AB1203" s="14">
        <v>0.13080373021175801</v>
      </c>
      <c r="AC1203" s="14">
        <v>0.12451399663948499</v>
      </c>
      <c r="AD1203" s="14">
        <v>0.12891749174095901</v>
      </c>
      <c r="AE1203" s="14"/>
      <c r="AF1203" s="14">
        <v>9.2601203815016103E-2</v>
      </c>
      <c r="AG1203" s="14">
        <v>0.12214011547275599</v>
      </c>
      <c r="AH1203" s="14">
        <v>4.3181854706278701E-2</v>
      </c>
      <c r="AI1203" s="14">
        <v>0.232738441784027</v>
      </c>
      <c r="AJ1203" s="14">
        <v>0.230388967211868</v>
      </c>
      <c r="AK1203" s="14">
        <v>0.15547779952829899</v>
      </c>
      <c r="AL1203" s="14"/>
      <c r="AM1203" s="14">
        <v>0.157586221076433</v>
      </c>
      <c r="AN1203" s="14">
        <v>0.164132006926277</v>
      </c>
      <c r="AO1203" s="14">
        <v>0.122756028014402</v>
      </c>
      <c r="AP1203" s="14">
        <v>7.0715924356421198E-2</v>
      </c>
      <c r="AQ1203" s="14">
        <v>0</v>
      </c>
      <c r="AR1203" s="14"/>
      <c r="AS1203" s="14">
        <v>0.15358128275687499</v>
      </c>
      <c r="AT1203" s="14">
        <v>0.126742201762746</v>
      </c>
      <c r="AU1203" s="14"/>
      <c r="AV1203" s="14">
        <v>0.130697957600166</v>
      </c>
      <c r="AW1203" s="14">
        <v>3.6567428528927901E-2</v>
      </c>
      <c r="AX1203" s="14">
        <v>0.18474331051686699</v>
      </c>
      <c r="AY1203" s="14"/>
      <c r="AZ1203" s="14">
        <v>8.89544207440989E-2</v>
      </c>
      <c r="BA1203" s="14">
        <v>3.9824156130428001E-2</v>
      </c>
      <c r="BB1203" s="14">
        <v>0.150193289245765</v>
      </c>
      <c r="BC1203" s="14"/>
      <c r="BD1203" s="14">
        <v>0.12300035030617699</v>
      </c>
      <c r="BE1203" s="14">
        <v>0.143631683780615</v>
      </c>
      <c r="BF1203" s="14"/>
      <c r="BG1203" s="14">
        <v>9.4808747810701893E-2</v>
      </c>
      <c r="BH1203" s="14">
        <v>0.14345574542095901</v>
      </c>
      <c r="BI1203" s="14"/>
      <c r="BJ1203" s="14">
        <v>0.103397879284316</v>
      </c>
      <c r="BK1203" s="14">
        <v>0.13818200941723299</v>
      </c>
      <c r="BL1203" s="14"/>
      <c r="BM1203" s="14">
        <v>0.17592463327805899</v>
      </c>
      <c r="BN1203" s="14">
        <v>0.133599070756375</v>
      </c>
      <c r="BO1203" s="14"/>
      <c r="BP1203" s="14">
        <v>0.158572655621533</v>
      </c>
      <c r="BQ1203" s="14">
        <v>0.13162641025029501</v>
      </c>
      <c r="BR1203" s="14"/>
      <c r="BS1203" s="14">
        <v>9.3017694525142594E-2</v>
      </c>
      <c r="BT1203" s="14">
        <v>0.19371136912081</v>
      </c>
      <c r="BU1203" s="14"/>
      <c r="BV1203" s="14">
        <v>6.7235736392126405E-2</v>
      </c>
      <c r="BW1203" s="14">
        <v>0.101981201075185</v>
      </c>
      <c r="BX1203" s="14"/>
      <c r="BY1203" s="14">
        <v>0.114040001176588</v>
      </c>
      <c r="BZ1203" s="14">
        <v>0.13859528659571899</v>
      </c>
      <c r="CA1203" s="14"/>
      <c r="CB1203" s="14">
        <v>0.18895652597908599</v>
      </c>
      <c r="CC1203" s="14">
        <v>0.109325012257301</v>
      </c>
    </row>
    <row r="1204" spans="2:81" x14ac:dyDescent="0.3">
      <c r="B1204" t="s">
        <v>422</v>
      </c>
      <c r="C1204" s="14">
        <v>5.7369416367724302E-2</v>
      </c>
      <c r="D1204" s="14">
        <v>6.2654172248111401E-2</v>
      </c>
      <c r="E1204" s="14">
        <v>5.1817415804617697E-2</v>
      </c>
      <c r="F1204" s="14"/>
      <c r="G1204" s="14">
        <v>6.6005939354928905E-2</v>
      </c>
      <c r="H1204" s="14">
        <v>8.6036995571179595E-2</v>
      </c>
      <c r="I1204" s="14">
        <v>6.0496747653201503E-2</v>
      </c>
      <c r="J1204" s="14">
        <v>8.3497759471982597E-2</v>
      </c>
      <c r="K1204" s="14">
        <v>2.4810626762717999E-2</v>
      </c>
      <c r="L1204" s="14">
        <v>2.86355659582593E-2</v>
      </c>
      <c r="M1204" s="14"/>
      <c r="N1204" s="14">
        <v>3.0806432116722699E-2</v>
      </c>
      <c r="O1204" s="14">
        <v>7.3111031236340496E-2</v>
      </c>
      <c r="P1204" s="14">
        <v>6.2895384568870394E-2</v>
      </c>
      <c r="Q1204" s="14">
        <v>6.6427209574743004E-2</v>
      </c>
      <c r="R1204" s="14"/>
      <c r="S1204" s="14">
        <v>4.35191444262489E-2</v>
      </c>
      <c r="T1204" s="14">
        <v>1.27820784064574E-2</v>
      </c>
      <c r="U1204" s="14">
        <v>2.4430445840315E-2</v>
      </c>
      <c r="V1204" s="14">
        <v>6.4670155026718606E-2</v>
      </c>
      <c r="W1204" s="14">
        <v>5.06809785273677E-2</v>
      </c>
      <c r="X1204" s="14">
        <v>6.1976345384836401E-2</v>
      </c>
      <c r="Y1204" s="14">
        <v>2.5028270156577399E-2</v>
      </c>
      <c r="Z1204" s="14">
        <v>9.3575527078173404E-2</v>
      </c>
      <c r="AA1204" s="14">
        <v>3.4163164217885698E-2</v>
      </c>
      <c r="AB1204" s="14">
        <v>0.17596007177644599</v>
      </c>
      <c r="AC1204" s="14">
        <v>0.14829033769988501</v>
      </c>
      <c r="AD1204" s="14">
        <v>0</v>
      </c>
      <c r="AE1204" s="14"/>
      <c r="AF1204" s="14">
        <v>4.2522079103297798E-2</v>
      </c>
      <c r="AG1204" s="14">
        <v>2.3592371265763599E-2</v>
      </c>
      <c r="AH1204" s="14">
        <v>4.7728809600496101E-2</v>
      </c>
      <c r="AI1204" s="14">
        <v>0.106767244485234</v>
      </c>
      <c r="AJ1204" s="14">
        <v>7.1617666187889395E-2</v>
      </c>
      <c r="AK1204" s="14">
        <v>0</v>
      </c>
      <c r="AL1204" s="14"/>
      <c r="AM1204" s="14">
        <v>4.7496434318717598E-2</v>
      </c>
      <c r="AN1204" s="14">
        <v>3.2013117923030299E-2</v>
      </c>
      <c r="AO1204" s="14">
        <v>0.10276931221254799</v>
      </c>
      <c r="AP1204" s="14">
        <v>5.9744618917138101E-2</v>
      </c>
      <c r="AQ1204" s="14">
        <v>9.85860102402457E-2</v>
      </c>
      <c r="AR1204" s="14"/>
      <c r="AS1204" s="14">
        <v>8.1072723450643397E-2</v>
      </c>
      <c r="AT1204" s="14">
        <v>4.4524148895337498E-2</v>
      </c>
      <c r="AU1204" s="14"/>
      <c r="AV1204" s="14">
        <v>6.8804482297813996E-2</v>
      </c>
      <c r="AW1204" s="14">
        <v>0.102664849096595</v>
      </c>
      <c r="AX1204" s="14">
        <v>8.9542700063858699E-2</v>
      </c>
      <c r="AY1204" s="14"/>
      <c r="AZ1204" s="14">
        <v>0</v>
      </c>
      <c r="BA1204" s="14">
        <v>7.6646309203227E-2</v>
      </c>
      <c r="BB1204" s="14">
        <v>0.104614809627042</v>
      </c>
      <c r="BC1204" s="14"/>
      <c r="BD1204" s="14">
        <v>8.6566533262146694E-2</v>
      </c>
      <c r="BE1204" s="14">
        <v>3.8981184798141097E-2</v>
      </c>
      <c r="BF1204" s="14"/>
      <c r="BG1204" s="14">
        <v>5.6999709469036298E-2</v>
      </c>
      <c r="BH1204" s="14">
        <v>5.7439977142995702E-2</v>
      </c>
      <c r="BI1204" s="14"/>
      <c r="BJ1204" s="14">
        <v>9.8243945369669905E-2</v>
      </c>
      <c r="BK1204" s="14">
        <v>5.4056855354670003E-2</v>
      </c>
      <c r="BL1204" s="14"/>
      <c r="BM1204" s="14">
        <v>6.4964122763000495E-2</v>
      </c>
      <c r="BN1204" s="14">
        <v>5.3719139245451797E-2</v>
      </c>
      <c r="BO1204" s="14"/>
      <c r="BP1204" s="14">
        <v>0.110727770718216</v>
      </c>
      <c r="BQ1204" s="14">
        <v>4.6204586007044503E-2</v>
      </c>
      <c r="BR1204" s="14"/>
      <c r="BS1204" s="14">
        <v>8.4043836225594803E-2</v>
      </c>
      <c r="BT1204" s="14">
        <v>7.9012457795119798E-2</v>
      </c>
      <c r="BU1204" s="14"/>
      <c r="BV1204" s="14">
        <v>0.14670950493201701</v>
      </c>
      <c r="BW1204" s="14">
        <v>6.2257122857478801E-2</v>
      </c>
      <c r="BX1204" s="14"/>
      <c r="BY1204" s="14">
        <v>0.13162887780323099</v>
      </c>
      <c r="BZ1204" s="14">
        <v>4.9366241012754802E-2</v>
      </c>
      <c r="CA1204" s="14"/>
      <c r="CB1204" s="14">
        <v>6.85053835074423E-2</v>
      </c>
      <c r="CC1204" s="14">
        <v>5.2827608241506903E-2</v>
      </c>
    </row>
    <row r="1205" spans="2:81" x14ac:dyDescent="0.3">
      <c r="B1205" t="s">
        <v>106</v>
      </c>
      <c r="C1205" s="14">
        <v>3.2151298295660498E-2</v>
      </c>
      <c r="D1205" s="14">
        <v>3.4656194083837098E-2</v>
      </c>
      <c r="E1205" s="14">
        <v>2.9519732497495298E-2</v>
      </c>
      <c r="F1205" s="14"/>
      <c r="G1205" s="14">
        <v>0</v>
      </c>
      <c r="H1205" s="14">
        <v>2.4142385088424301E-2</v>
      </c>
      <c r="I1205" s="14">
        <v>4.3511905488736298E-2</v>
      </c>
      <c r="J1205" s="14">
        <v>4.2899066290484601E-2</v>
      </c>
      <c r="K1205" s="14">
        <v>2.4747811902122802E-2</v>
      </c>
      <c r="L1205" s="14">
        <v>4.66987804008503E-2</v>
      </c>
      <c r="M1205" s="14"/>
      <c r="N1205" s="14">
        <v>4.1083309728066397E-2</v>
      </c>
      <c r="O1205" s="14">
        <v>4.5986368034826801E-2</v>
      </c>
      <c r="P1205" s="14">
        <v>0</v>
      </c>
      <c r="Q1205" s="14">
        <v>3.6738755513821102E-2</v>
      </c>
      <c r="R1205" s="14"/>
      <c r="S1205" s="14">
        <v>0</v>
      </c>
      <c r="T1205" s="14">
        <v>1.24680198186369E-2</v>
      </c>
      <c r="U1205" s="14">
        <v>5.50614680041773E-2</v>
      </c>
      <c r="V1205" s="14">
        <v>4.4034524339487097E-2</v>
      </c>
      <c r="W1205" s="14">
        <v>5.3786681673599498E-2</v>
      </c>
      <c r="X1205" s="14">
        <v>2.13109736088909E-2</v>
      </c>
      <c r="Y1205" s="14">
        <v>0.108041946493493</v>
      </c>
      <c r="Z1205" s="14">
        <v>9.9801940066708603E-2</v>
      </c>
      <c r="AA1205" s="14">
        <v>3.2967346509841303E-2</v>
      </c>
      <c r="AB1205" s="14">
        <v>0</v>
      </c>
      <c r="AC1205" s="14">
        <v>0</v>
      </c>
      <c r="AD1205" s="14">
        <v>0</v>
      </c>
      <c r="AE1205" s="14"/>
      <c r="AF1205" s="14">
        <v>2.5529124311175998E-2</v>
      </c>
      <c r="AG1205" s="14">
        <v>9.4936353389559608E-3</v>
      </c>
      <c r="AH1205" s="14">
        <v>6.8111777246297703E-2</v>
      </c>
      <c r="AI1205" s="14">
        <v>5.0739945247928998E-2</v>
      </c>
      <c r="AJ1205" s="14">
        <v>1.8868014845777801E-2</v>
      </c>
      <c r="AK1205" s="14">
        <v>4.2414888104355598E-2</v>
      </c>
      <c r="AL1205" s="14"/>
      <c r="AM1205" s="14">
        <v>2.5351919006179301E-2</v>
      </c>
      <c r="AN1205" s="14">
        <v>3.1301625510532102E-2</v>
      </c>
      <c r="AO1205" s="14">
        <v>8.0382918831495495E-3</v>
      </c>
      <c r="AP1205" s="14">
        <v>5.2668490509763403E-2</v>
      </c>
      <c r="AQ1205" s="14">
        <v>0</v>
      </c>
      <c r="AR1205" s="14"/>
      <c r="AS1205" s="14">
        <v>9.3094289655828392E-3</v>
      </c>
      <c r="AT1205" s="14">
        <v>4.5283293960158802E-2</v>
      </c>
      <c r="AU1205" s="14"/>
      <c r="AV1205" s="14">
        <v>0</v>
      </c>
      <c r="AW1205" s="14">
        <v>0</v>
      </c>
      <c r="AX1205" s="14">
        <v>2.6031965090991298E-2</v>
      </c>
      <c r="AY1205" s="14"/>
      <c r="AZ1205" s="14">
        <v>0</v>
      </c>
      <c r="BA1205" s="14">
        <v>0</v>
      </c>
      <c r="BB1205" s="14">
        <v>0</v>
      </c>
      <c r="BC1205" s="14"/>
      <c r="BD1205" s="14">
        <v>9.0088362633243303E-3</v>
      </c>
      <c r="BE1205" s="14">
        <v>4.67263315936291E-2</v>
      </c>
      <c r="BF1205" s="14"/>
      <c r="BG1205" s="14">
        <v>1.27065887808674E-2</v>
      </c>
      <c r="BH1205" s="14">
        <v>3.5862437533690297E-2</v>
      </c>
      <c r="BI1205" s="14"/>
      <c r="BJ1205" s="14">
        <v>0</v>
      </c>
      <c r="BK1205" s="14">
        <v>3.6551091462650703E-2</v>
      </c>
      <c r="BL1205" s="14"/>
      <c r="BM1205" s="14">
        <v>0</v>
      </c>
      <c r="BN1205" s="14">
        <v>3.5536486831410398E-2</v>
      </c>
      <c r="BO1205" s="14"/>
      <c r="BP1205" s="14">
        <v>8.1603042275789992E-3</v>
      </c>
      <c r="BQ1205" s="14">
        <v>3.7568773441471297E-2</v>
      </c>
      <c r="BR1205" s="14"/>
      <c r="BS1205" s="14">
        <v>8.2447374005696905E-3</v>
      </c>
      <c r="BT1205" s="14">
        <v>1.56479361134572E-2</v>
      </c>
      <c r="BU1205" s="14"/>
      <c r="BV1205" s="14">
        <v>3.1959281847262801E-2</v>
      </c>
      <c r="BW1205" s="14">
        <v>0</v>
      </c>
      <c r="BX1205" s="14"/>
      <c r="BY1205" s="14">
        <v>1.9227926650303099E-2</v>
      </c>
      <c r="BZ1205" s="14">
        <v>3.1798312257995301E-2</v>
      </c>
      <c r="CA1205" s="14"/>
      <c r="CB1205" s="14">
        <v>2.6845120634304501E-2</v>
      </c>
      <c r="CC1205" s="14">
        <v>3.5154799386927699E-2</v>
      </c>
    </row>
    <row r="1206" spans="2:81" x14ac:dyDescent="0.3">
      <c r="B1206" t="s">
        <v>91</v>
      </c>
      <c r="C1206" s="14">
        <v>0.57185729210088498</v>
      </c>
      <c r="D1206" s="14">
        <v>0.57972766369409701</v>
      </c>
      <c r="E1206" s="14">
        <v>0.56358892389119297</v>
      </c>
      <c r="F1206" s="14"/>
      <c r="G1206" s="14">
        <v>0.55515563269635004</v>
      </c>
      <c r="H1206" s="14">
        <v>0.65840392647773205</v>
      </c>
      <c r="I1206" s="14">
        <v>0.604574664035475</v>
      </c>
      <c r="J1206" s="14">
        <v>0.52411206031360502</v>
      </c>
      <c r="K1206" s="14">
        <v>0.58932356714189305</v>
      </c>
      <c r="L1206" s="14">
        <v>0.51758890797051305</v>
      </c>
      <c r="M1206" s="14"/>
      <c r="N1206" s="14">
        <v>0.56428809285283799</v>
      </c>
      <c r="O1206" s="14">
        <v>0.59040221974388396</v>
      </c>
      <c r="P1206" s="14">
        <v>0.55634359265578404</v>
      </c>
      <c r="Q1206" s="14">
        <v>0.56936483428547102</v>
      </c>
      <c r="R1206" s="14"/>
      <c r="S1206" s="14">
        <v>0.69260288872109699</v>
      </c>
      <c r="T1206" s="14">
        <v>0.52102094293755796</v>
      </c>
      <c r="U1206" s="14">
        <v>0.48792272649530699</v>
      </c>
      <c r="V1206" s="14">
        <v>0.60923974510661905</v>
      </c>
      <c r="W1206" s="14">
        <v>0.53343707589176503</v>
      </c>
      <c r="X1206" s="14">
        <v>0.75053478927184203</v>
      </c>
      <c r="Y1206" s="14">
        <v>0.50438558745787299</v>
      </c>
      <c r="Z1206" s="14">
        <v>0.42317633693590501</v>
      </c>
      <c r="AA1206" s="14">
        <v>0.68734818843371703</v>
      </c>
      <c r="AB1206" s="14">
        <v>0.41574822264401101</v>
      </c>
      <c r="AC1206" s="14">
        <v>0.41871335217211703</v>
      </c>
      <c r="AD1206" s="14">
        <v>0.72951543152285003</v>
      </c>
      <c r="AE1206" s="14"/>
      <c r="AF1206" s="14">
        <v>0.68061331801021996</v>
      </c>
      <c r="AG1206" s="14">
        <v>0.65892174086011901</v>
      </c>
      <c r="AH1206" s="14">
        <v>0.48448066758731601</v>
      </c>
      <c r="AI1206" s="14">
        <v>0.49427930457732699</v>
      </c>
      <c r="AJ1206" s="14">
        <v>0.451052500637869</v>
      </c>
      <c r="AK1206" s="14">
        <v>0.54731169524805401</v>
      </c>
      <c r="AL1206" s="14"/>
      <c r="AM1206" s="14">
        <v>0.46665965245302599</v>
      </c>
      <c r="AN1206" s="14">
        <v>0.60072977499746205</v>
      </c>
      <c r="AO1206" s="14">
        <v>0.59027840724769798</v>
      </c>
      <c r="AP1206" s="14">
        <v>0.65744421232199601</v>
      </c>
      <c r="AQ1206" s="14">
        <v>0.90141398975975395</v>
      </c>
      <c r="AR1206" s="14"/>
      <c r="AS1206" s="14">
        <v>0.62099464005029203</v>
      </c>
      <c r="AT1206" s="14">
        <v>0.543239219813765</v>
      </c>
      <c r="AU1206" s="14"/>
      <c r="AV1206" s="14">
        <v>0.66651210305691599</v>
      </c>
      <c r="AW1206" s="14">
        <v>0.82700567492139998</v>
      </c>
      <c r="AX1206" s="14">
        <v>0.54905279455151101</v>
      </c>
      <c r="AY1206" s="14"/>
      <c r="AZ1206" s="14">
        <v>0.86771750879299603</v>
      </c>
      <c r="BA1206" s="14">
        <v>0.84022935558732603</v>
      </c>
      <c r="BB1206" s="14">
        <v>0.57771300668715297</v>
      </c>
      <c r="BC1206" s="14"/>
      <c r="BD1206" s="14">
        <v>0.61456954206866699</v>
      </c>
      <c r="BE1206" s="14">
        <v>0.54495728186680803</v>
      </c>
      <c r="BF1206" s="14"/>
      <c r="BG1206" s="14">
        <v>0.68747135366929601</v>
      </c>
      <c r="BH1206" s="14">
        <v>0.54979165619986503</v>
      </c>
      <c r="BI1206" s="14"/>
      <c r="BJ1206" s="14">
        <v>0.67006341320103002</v>
      </c>
      <c r="BK1206" s="14">
        <v>0.56044888918139302</v>
      </c>
      <c r="BL1206" s="14"/>
      <c r="BM1206" s="14">
        <v>0.59129786654952599</v>
      </c>
      <c r="BN1206" s="14">
        <v>0.57036801070832999</v>
      </c>
      <c r="BO1206" s="14"/>
      <c r="BP1206" s="14">
        <v>0.55229822886472502</v>
      </c>
      <c r="BQ1206" s="14">
        <v>0.57775137439032398</v>
      </c>
      <c r="BR1206" s="14"/>
      <c r="BS1206" s="14">
        <v>0.68715409741253397</v>
      </c>
      <c r="BT1206" s="14">
        <v>0.56572256308165003</v>
      </c>
      <c r="BU1206" s="14"/>
      <c r="BV1206" s="14">
        <v>0.59088987294898199</v>
      </c>
      <c r="BW1206" s="14">
        <v>0.72062188143661898</v>
      </c>
      <c r="BX1206" s="14"/>
      <c r="BY1206" s="14">
        <v>0.53796182884570898</v>
      </c>
      <c r="BZ1206" s="14">
        <v>0.57582464539739797</v>
      </c>
      <c r="CA1206" s="14"/>
      <c r="CB1206" s="14">
        <v>0.576671394285587</v>
      </c>
      <c r="CC1206" s="14">
        <v>0.57171936639520105</v>
      </c>
    </row>
    <row r="1207" spans="2:81" x14ac:dyDescent="0.3">
      <c r="B1207" t="s">
        <v>92</v>
      </c>
      <c r="C1207" s="14">
        <v>0.19302860967043001</v>
      </c>
      <c r="D1207" s="14">
        <v>0.184177192473373</v>
      </c>
      <c r="E1207" s="14">
        <v>0.20232763395360201</v>
      </c>
      <c r="F1207" s="14"/>
      <c r="G1207" s="14">
        <v>0.23663624273123299</v>
      </c>
      <c r="H1207" s="14">
        <v>0.13458519974833599</v>
      </c>
      <c r="I1207" s="14">
        <v>0.20536755491886</v>
      </c>
      <c r="J1207" s="14">
        <v>0.21808654678675399</v>
      </c>
      <c r="K1207" s="14">
        <v>0.23983374999534399</v>
      </c>
      <c r="L1207" s="14">
        <v>0.14250162915050499</v>
      </c>
      <c r="M1207" s="14"/>
      <c r="N1207" s="14">
        <v>0.18703577408296501</v>
      </c>
      <c r="O1207" s="14">
        <v>0.18719007651033101</v>
      </c>
      <c r="P1207" s="14">
        <v>0.24294215085550599</v>
      </c>
      <c r="Q1207" s="14">
        <v>0.171716979888132</v>
      </c>
      <c r="R1207" s="14"/>
      <c r="S1207" s="14">
        <v>0.131112125944474</v>
      </c>
      <c r="T1207" s="14">
        <v>9.9157064606458803E-2</v>
      </c>
      <c r="U1207" s="14">
        <v>0.27454107705591202</v>
      </c>
      <c r="V1207" s="14">
        <v>0.21670016310546</v>
      </c>
      <c r="W1207" s="14">
        <v>0.28356472075501399</v>
      </c>
      <c r="X1207" s="14">
        <v>0.164295028027622</v>
      </c>
      <c r="Y1207" s="14">
        <v>0.25367335718166401</v>
      </c>
      <c r="Z1207" s="14">
        <v>0.188082161549014</v>
      </c>
      <c r="AA1207" s="14">
        <v>0.10712104927584599</v>
      </c>
      <c r="AB1207" s="14">
        <v>0.30676380198820402</v>
      </c>
      <c r="AC1207" s="14">
        <v>0.27280433433937001</v>
      </c>
      <c r="AD1207" s="14">
        <v>0.12891749174095901</v>
      </c>
      <c r="AE1207" s="14"/>
      <c r="AF1207" s="14">
        <v>0.13512328291831399</v>
      </c>
      <c r="AG1207" s="14">
        <v>0.14573248673851899</v>
      </c>
      <c r="AH1207" s="14">
        <v>9.0910664306774802E-2</v>
      </c>
      <c r="AI1207" s="14">
        <v>0.33950568626925998</v>
      </c>
      <c r="AJ1207" s="14">
        <v>0.30200663339975697</v>
      </c>
      <c r="AK1207" s="14">
        <v>0.15547779952829899</v>
      </c>
      <c r="AL1207" s="14"/>
      <c r="AM1207" s="14">
        <v>0.205082655395151</v>
      </c>
      <c r="AN1207" s="14">
        <v>0.19614512484930699</v>
      </c>
      <c r="AO1207" s="14">
        <v>0.22552534022695001</v>
      </c>
      <c r="AP1207" s="14">
        <v>0.13046054327355899</v>
      </c>
      <c r="AQ1207" s="14">
        <v>9.85860102402457E-2</v>
      </c>
      <c r="AR1207" s="14"/>
      <c r="AS1207" s="14">
        <v>0.234654006207519</v>
      </c>
      <c r="AT1207" s="14">
        <v>0.17126635065808399</v>
      </c>
      <c r="AU1207" s="14"/>
      <c r="AV1207" s="14">
        <v>0.19950243989798</v>
      </c>
      <c r="AW1207" s="14">
        <v>0.13923227762552301</v>
      </c>
      <c r="AX1207" s="14">
        <v>0.27428601058072499</v>
      </c>
      <c r="AY1207" s="14"/>
      <c r="AZ1207" s="14">
        <v>8.89544207440989E-2</v>
      </c>
      <c r="BA1207" s="14">
        <v>0.116470465333655</v>
      </c>
      <c r="BB1207" s="14">
        <v>0.25480809887280698</v>
      </c>
      <c r="BC1207" s="14"/>
      <c r="BD1207" s="14">
        <v>0.20956688356832401</v>
      </c>
      <c r="BE1207" s="14">
        <v>0.182612868578756</v>
      </c>
      <c r="BF1207" s="14"/>
      <c r="BG1207" s="14">
        <v>0.15180845727973799</v>
      </c>
      <c r="BH1207" s="14">
        <v>0.20089572256395499</v>
      </c>
      <c r="BI1207" s="14"/>
      <c r="BJ1207" s="14">
        <v>0.201641824653986</v>
      </c>
      <c r="BK1207" s="14">
        <v>0.192238864771903</v>
      </c>
      <c r="BL1207" s="14"/>
      <c r="BM1207" s="14">
        <v>0.24088875604106</v>
      </c>
      <c r="BN1207" s="14">
        <v>0.187318210001827</v>
      </c>
      <c r="BO1207" s="14"/>
      <c r="BP1207" s="14">
        <v>0.26930042633974899</v>
      </c>
      <c r="BQ1207" s="14">
        <v>0.177830996257339</v>
      </c>
      <c r="BR1207" s="14"/>
      <c r="BS1207" s="14">
        <v>0.177061530750737</v>
      </c>
      <c r="BT1207" s="14">
        <v>0.27272382691593</v>
      </c>
      <c r="BU1207" s="14"/>
      <c r="BV1207" s="14">
        <v>0.213945241324144</v>
      </c>
      <c r="BW1207" s="14">
        <v>0.16423832393266399</v>
      </c>
      <c r="BX1207" s="14"/>
      <c r="BY1207" s="14">
        <v>0.24566887897981901</v>
      </c>
      <c r="BZ1207" s="14">
        <v>0.18796152760847401</v>
      </c>
      <c r="CA1207" s="14"/>
      <c r="CB1207" s="14">
        <v>0.25746190948652797</v>
      </c>
      <c r="CC1207" s="14">
        <v>0.16215262049880799</v>
      </c>
    </row>
    <row r="1208" spans="2:81" x14ac:dyDescent="0.3">
      <c r="B1208" t="s">
        <v>93</v>
      </c>
      <c r="C1208" s="14">
        <v>0.37882868243045398</v>
      </c>
      <c r="D1208" s="14">
        <v>0.39555047122072401</v>
      </c>
      <c r="E1208" s="14">
        <v>0.36126128993759099</v>
      </c>
      <c r="F1208" s="14"/>
      <c r="G1208" s="14">
        <v>0.31851938996511803</v>
      </c>
      <c r="H1208" s="14">
        <v>0.523818726729395</v>
      </c>
      <c r="I1208" s="14">
        <v>0.399207109116615</v>
      </c>
      <c r="J1208" s="14">
        <v>0.30602551352685098</v>
      </c>
      <c r="K1208" s="14">
        <v>0.34948981714654898</v>
      </c>
      <c r="L1208" s="14">
        <v>0.37508727882000797</v>
      </c>
      <c r="M1208" s="14"/>
      <c r="N1208" s="14">
        <v>0.37725231876987297</v>
      </c>
      <c r="O1208" s="14">
        <v>0.40321214323355398</v>
      </c>
      <c r="P1208" s="14">
        <v>0.31340144180027801</v>
      </c>
      <c r="Q1208" s="14">
        <v>0.39764785439733902</v>
      </c>
      <c r="R1208" s="14"/>
      <c r="S1208" s="14">
        <v>0.56149076277662202</v>
      </c>
      <c r="T1208" s="14">
        <v>0.42186387833110001</v>
      </c>
      <c r="U1208" s="14">
        <v>0.213381649439395</v>
      </c>
      <c r="V1208" s="14">
        <v>0.39253958200115902</v>
      </c>
      <c r="W1208" s="14">
        <v>0.24987235513675099</v>
      </c>
      <c r="X1208" s="14">
        <v>0.58623976124421895</v>
      </c>
      <c r="Y1208" s="14">
        <v>0.25071223027620898</v>
      </c>
      <c r="Z1208" s="14">
        <v>0.23509417538689101</v>
      </c>
      <c r="AA1208" s="14">
        <v>0.58022713915787105</v>
      </c>
      <c r="AB1208" s="14">
        <v>0.108984420655807</v>
      </c>
      <c r="AC1208" s="14">
        <v>0.14590901783274701</v>
      </c>
      <c r="AD1208" s="14">
        <v>0.60059793978189102</v>
      </c>
      <c r="AE1208" s="14"/>
      <c r="AF1208" s="14">
        <v>0.54549003509190597</v>
      </c>
      <c r="AG1208" s="14">
        <v>0.51318925412159999</v>
      </c>
      <c r="AH1208" s="14">
        <v>0.39357000328054098</v>
      </c>
      <c r="AI1208" s="14">
        <v>0.15477361830806699</v>
      </c>
      <c r="AJ1208" s="14">
        <v>0.149045867238112</v>
      </c>
      <c r="AK1208" s="14">
        <v>0.39183389571975402</v>
      </c>
      <c r="AL1208" s="14"/>
      <c r="AM1208" s="14">
        <v>0.26157699705787502</v>
      </c>
      <c r="AN1208" s="14">
        <v>0.40458465014815498</v>
      </c>
      <c r="AO1208" s="14">
        <v>0.364753067020748</v>
      </c>
      <c r="AP1208" s="14">
        <v>0.52698366904843696</v>
      </c>
      <c r="AQ1208" s="14">
        <v>0.80282797951950902</v>
      </c>
      <c r="AR1208" s="14"/>
      <c r="AS1208" s="14">
        <v>0.38634063384277401</v>
      </c>
      <c r="AT1208" s="14">
        <v>0.37197286915568101</v>
      </c>
      <c r="AU1208" s="14"/>
      <c r="AV1208" s="14">
        <v>0.46700966315893599</v>
      </c>
      <c r="AW1208" s="14">
        <v>0.68777339729587605</v>
      </c>
      <c r="AX1208" s="14">
        <v>0.27476678397078602</v>
      </c>
      <c r="AY1208" s="14"/>
      <c r="AZ1208" s="14">
        <v>0.77876308804889705</v>
      </c>
      <c r="BA1208" s="14">
        <v>0.72375889025367102</v>
      </c>
      <c r="BB1208" s="14">
        <v>0.322904907814346</v>
      </c>
      <c r="BC1208" s="14"/>
      <c r="BD1208" s="14">
        <v>0.405002658500344</v>
      </c>
      <c r="BE1208" s="14">
        <v>0.362344413288052</v>
      </c>
      <c r="BF1208" s="14"/>
      <c r="BG1208" s="14">
        <v>0.535662896389558</v>
      </c>
      <c r="BH1208" s="14">
        <v>0.34889593363590998</v>
      </c>
      <c r="BI1208" s="14"/>
      <c r="BJ1208" s="14">
        <v>0.46842158854704302</v>
      </c>
      <c r="BK1208" s="14">
        <v>0.36821002440949002</v>
      </c>
      <c r="BL1208" s="14"/>
      <c r="BM1208" s="14">
        <v>0.35040911050846602</v>
      </c>
      <c r="BN1208" s="14">
        <v>0.38304980070650302</v>
      </c>
      <c r="BO1208" s="14"/>
      <c r="BP1208" s="14">
        <v>0.28299780252497603</v>
      </c>
      <c r="BQ1208" s="14">
        <v>0.39992037813298398</v>
      </c>
      <c r="BR1208" s="14"/>
      <c r="BS1208" s="14">
        <v>0.51009256666179603</v>
      </c>
      <c r="BT1208" s="14">
        <v>0.29299873616571998</v>
      </c>
      <c r="BU1208" s="14"/>
      <c r="BV1208" s="14">
        <v>0.37694463162483799</v>
      </c>
      <c r="BW1208" s="14">
        <v>0.55638355750395496</v>
      </c>
      <c r="BX1208" s="14"/>
      <c r="BY1208" s="14">
        <v>0.29229294986588999</v>
      </c>
      <c r="BZ1208" s="14">
        <v>0.38786311778892402</v>
      </c>
      <c r="CA1208" s="14"/>
      <c r="CB1208" s="14">
        <v>0.31920948479905897</v>
      </c>
      <c r="CC1208" s="14">
        <v>0.40956674589639303</v>
      </c>
    </row>
    <row r="1209" spans="2:81" x14ac:dyDescent="0.3">
      <c r="C1209" s="14"/>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c r="AD1209" s="14"/>
      <c r="AE1209" s="14"/>
      <c r="AF1209" s="14"/>
      <c r="AG1209" s="14"/>
      <c r="AH1209" s="14"/>
      <c r="AI1209" s="14"/>
      <c r="AJ1209" s="14"/>
      <c r="AK1209" s="14"/>
      <c r="AL1209" s="14"/>
      <c r="AM1209" s="14"/>
      <c r="AN1209" s="14"/>
      <c r="AO1209" s="14"/>
      <c r="AP1209" s="14"/>
      <c r="AQ1209" s="14"/>
      <c r="AR1209" s="14"/>
      <c r="AS1209" s="14"/>
      <c r="AT1209" s="14"/>
      <c r="AU1209" s="14"/>
      <c r="AV1209" s="14"/>
      <c r="AW1209" s="14"/>
      <c r="AX1209" s="14"/>
      <c r="AY1209" s="14"/>
      <c r="AZ1209" s="14"/>
      <c r="BA1209" s="14"/>
      <c r="BB1209" s="14"/>
      <c r="BC1209" s="14"/>
      <c r="BD1209" s="14"/>
      <c r="BE1209" s="14"/>
      <c r="BF1209" s="14"/>
      <c r="BG1209" s="14"/>
      <c r="BH1209" s="14"/>
      <c r="BI1209" s="14"/>
      <c r="BJ1209" s="14"/>
      <c r="BK1209" s="14"/>
      <c r="BL1209" s="14"/>
      <c r="BM1209" s="14"/>
      <c r="BN1209" s="14"/>
      <c r="BO1209" s="14"/>
      <c r="BP1209" s="14"/>
      <c r="BQ1209" s="14"/>
      <c r="BR1209" s="14"/>
      <c r="BS1209" s="14"/>
      <c r="BT1209" s="14"/>
      <c r="BU1209" s="14"/>
      <c r="BV1209" s="14"/>
      <c r="BW1209" s="14"/>
      <c r="BX1209" s="14"/>
      <c r="BY1209" s="14"/>
      <c r="BZ1209" s="14"/>
      <c r="CA1209" s="14"/>
      <c r="CB1209" s="14"/>
      <c r="CC1209" s="14"/>
    </row>
    <row r="1210" spans="2:81" x14ac:dyDescent="0.3">
      <c r="B1210" s="6" t="s">
        <v>487</v>
      </c>
      <c r="C1210" s="14"/>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c r="AD1210" s="14"/>
      <c r="AE1210" s="14"/>
      <c r="AF1210" s="14"/>
      <c r="AG1210" s="14"/>
      <c r="AH1210" s="14"/>
      <c r="AI1210" s="14"/>
      <c r="AJ1210" s="14"/>
      <c r="AK1210" s="14"/>
      <c r="AL1210" s="14"/>
      <c r="AM1210" s="14"/>
      <c r="AN1210" s="14"/>
      <c r="AO1210" s="14"/>
      <c r="AP1210" s="14"/>
      <c r="AQ1210" s="14"/>
      <c r="AR1210" s="14"/>
      <c r="AS1210" s="14"/>
      <c r="AT1210" s="14"/>
      <c r="AU1210" s="14"/>
      <c r="AV1210" s="14"/>
      <c r="AW1210" s="14"/>
      <c r="AX1210" s="14"/>
      <c r="AY1210" s="14"/>
      <c r="AZ1210" s="14"/>
      <c r="BA1210" s="14"/>
      <c r="BB1210" s="14"/>
      <c r="BC1210" s="14"/>
      <c r="BD1210" s="14"/>
      <c r="BE1210" s="14"/>
      <c r="BF1210" s="14"/>
      <c r="BG1210" s="14"/>
      <c r="BH1210" s="14"/>
      <c r="BI1210" s="14"/>
      <c r="BJ1210" s="14"/>
      <c r="BK1210" s="14"/>
      <c r="BL1210" s="14"/>
      <c r="BM1210" s="14"/>
      <c r="BN1210" s="14"/>
      <c r="BO1210" s="14"/>
      <c r="BP1210" s="14"/>
      <c r="BQ1210" s="14"/>
      <c r="BR1210" s="14"/>
      <c r="BS1210" s="14"/>
      <c r="BT1210" s="14"/>
      <c r="BU1210" s="14"/>
      <c r="BV1210" s="14"/>
      <c r="BW1210" s="14"/>
      <c r="BX1210" s="14"/>
      <c r="BY1210" s="14"/>
      <c r="BZ1210" s="14"/>
      <c r="CA1210" s="14"/>
      <c r="CB1210" s="14"/>
      <c r="CC1210" s="14"/>
    </row>
    <row r="1211" spans="2:81" x14ac:dyDescent="0.3">
      <c r="B1211" s="24" t="s">
        <v>198</v>
      </c>
      <c r="C1211" s="14"/>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c r="AD1211" s="14"/>
      <c r="AE1211" s="14"/>
      <c r="AF1211" s="14"/>
      <c r="AG1211" s="14"/>
      <c r="AH1211" s="14"/>
      <c r="AI1211" s="14"/>
      <c r="AJ1211" s="14"/>
      <c r="AK1211" s="14"/>
      <c r="AL1211" s="14"/>
      <c r="AM1211" s="14"/>
      <c r="AN1211" s="14"/>
      <c r="AO1211" s="14"/>
      <c r="AP1211" s="14"/>
      <c r="AQ1211" s="14"/>
      <c r="AR1211" s="14"/>
      <c r="AS1211" s="14"/>
      <c r="AT1211" s="14"/>
      <c r="AU1211" s="14"/>
      <c r="AV1211" s="14"/>
      <c r="AW1211" s="14"/>
      <c r="AX1211" s="14"/>
      <c r="AY1211" s="14"/>
      <c r="AZ1211" s="14"/>
      <c r="BA1211" s="14"/>
      <c r="BB1211" s="14"/>
      <c r="BC1211" s="14"/>
      <c r="BD1211" s="14"/>
      <c r="BE1211" s="14"/>
      <c r="BF1211" s="14"/>
      <c r="BG1211" s="14"/>
      <c r="BH1211" s="14"/>
      <c r="BI1211" s="14"/>
      <c r="BJ1211" s="14"/>
      <c r="BK1211" s="14"/>
      <c r="BL1211" s="14"/>
      <c r="BM1211" s="14"/>
      <c r="BN1211" s="14"/>
      <c r="BO1211" s="14"/>
      <c r="BP1211" s="14"/>
      <c r="BQ1211" s="14"/>
      <c r="BR1211" s="14"/>
      <c r="BS1211" s="14"/>
      <c r="BT1211" s="14"/>
      <c r="BU1211" s="14"/>
      <c r="BV1211" s="14"/>
      <c r="BW1211" s="14"/>
      <c r="BX1211" s="14"/>
      <c r="BY1211" s="14"/>
      <c r="BZ1211" s="14"/>
      <c r="CA1211" s="14"/>
      <c r="CB1211" s="14"/>
      <c r="CC1211" s="14"/>
    </row>
    <row r="1212" spans="2:81" x14ac:dyDescent="0.3">
      <c r="B1212" t="s">
        <v>420</v>
      </c>
      <c r="C1212" s="14">
        <v>0.118979563531945</v>
      </c>
      <c r="D1212" s="14">
        <v>0.111225960408341</v>
      </c>
      <c r="E1212" s="14">
        <v>0.12644414204999199</v>
      </c>
      <c r="F1212" s="14"/>
      <c r="G1212" s="14">
        <v>0.119365470145835</v>
      </c>
      <c r="H1212" s="14">
        <v>0.196385877461865</v>
      </c>
      <c r="I1212" s="14">
        <v>0.12990668187857499</v>
      </c>
      <c r="J1212" s="14">
        <v>0.118010888185203</v>
      </c>
      <c r="K1212" s="14">
        <v>6.4008621424104101E-2</v>
      </c>
      <c r="L1212" s="14">
        <v>7.8928508545620502E-2</v>
      </c>
      <c r="M1212" s="14"/>
      <c r="N1212" s="14">
        <v>0.14835865559280201</v>
      </c>
      <c r="O1212" s="14">
        <v>7.4629900068904298E-2</v>
      </c>
      <c r="P1212" s="14">
        <v>0.130770955087531</v>
      </c>
      <c r="Q1212" s="14">
        <v>0.12634800170503199</v>
      </c>
      <c r="R1212" s="14"/>
      <c r="S1212" s="14">
        <v>0.120184109925943</v>
      </c>
      <c r="T1212" s="14">
        <v>4.97929329452396E-2</v>
      </c>
      <c r="U1212" s="14">
        <v>0.16689961829262601</v>
      </c>
      <c r="V1212" s="14">
        <v>0.179976666846937</v>
      </c>
      <c r="W1212" s="14">
        <v>0.170509138680559</v>
      </c>
      <c r="X1212" s="14">
        <v>0.15870734854407401</v>
      </c>
      <c r="Y1212" s="14">
        <v>0.20224486330364999</v>
      </c>
      <c r="Z1212" s="14">
        <v>0.11859164611376601</v>
      </c>
      <c r="AA1212" s="14">
        <v>9.5084166439972806E-2</v>
      </c>
      <c r="AB1212" s="14">
        <v>1.7513762382228501E-2</v>
      </c>
      <c r="AC1212" s="14">
        <v>4.51256926135922E-2</v>
      </c>
      <c r="AD1212" s="14">
        <v>0.104744541690411</v>
      </c>
      <c r="AE1212" s="14"/>
      <c r="AF1212" s="14">
        <v>0.14658287379656301</v>
      </c>
      <c r="AG1212" s="14">
        <v>0.12585954223670001</v>
      </c>
      <c r="AH1212" s="14">
        <v>9.3276779847810395E-2</v>
      </c>
      <c r="AI1212" s="14">
        <v>0.113091874342301</v>
      </c>
      <c r="AJ1212" s="14">
        <v>0.120098074682704</v>
      </c>
      <c r="AK1212" s="14">
        <v>8.8363932071280293E-2</v>
      </c>
      <c r="AL1212" s="14"/>
      <c r="AM1212" s="14">
        <v>0.13453535871535699</v>
      </c>
      <c r="AN1212" s="14">
        <v>7.9563199204666493E-2</v>
      </c>
      <c r="AO1212" s="14">
        <v>0.12637155787499599</v>
      </c>
      <c r="AP1212" s="14">
        <v>0.18319043948802699</v>
      </c>
      <c r="AQ1212" s="14">
        <v>0.25632742280688198</v>
      </c>
      <c r="AR1212" s="14"/>
      <c r="AS1212" s="14">
        <v>0.135840637396033</v>
      </c>
      <c r="AT1212" s="14">
        <v>0.106911653643702</v>
      </c>
      <c r="AU1212" s="14"/>
      <c r="AV1212" s="14">
        <v>0.16147114443282701</v>
      </c>
      <c r="AW1212" s="14">
        <v>0.114018469231161</v>
      </c>
      <c r="AX1212" s="14">
        <v>0.12886866875405001</v>
      </c>
      <c r="AY1212" s="14"/>
      <c r="AZ1212" s="14">
        <v>0.31331892415378898</v>
      </c>
      <c r="BA1212" s="14">
        <v>0.12763301507028299</v>
      </c>
      <c r="BB1212" s="14">
        <v>0.105473240669599</v>
      </c>
      <c r="BC1212" s="14"/>
      <c r="BD1212" s="14">
        <v>0.155800437491148</v>
      </c>
      <c r="BE1212" s="14">
        <v>9.3869971044500705E-2</v>
      </c>
      <c r="BF1212" s="14"/>
      <c r="BG1212" s="14">
        <v>0.19631179509250199</v>
      </c>
      <c r="BH1212" s="14">
        <v>0.104875026422571</v>
      </c>
      <c r="BI1212" s="14"/>
      <c r="BJ1212" s="14">
        <v>0.10654784303230699</v>
      </c>
      <c r="BK1212" s="14">
        <v>0.11807204068082899</v>
      </c>
      <c r="BL1212" s="14"/>
      <c r="BM1212" s="14">
        <v>0.30385665730050698</v>
      </c>
      <c r="BN1212" s="14">
        <v>9.9693217275156704E-2</v>
      </c>
      <c r="BO1212" s="14"/>
      <c r="BP1212" s="14">
        <v>0.118964426601293</v>
      </c>
      <c r="BQ1212" s="14">
        <v>0.12031473498566</v>
      </c>
      <c r="BR1212" s="14"/>
      <c r="BS1212" s="14">
        <v>0.190040784444442</v>
      </c>
      <c r="BT1212" s="14">
        <v>0.10979137260630099</v>
      </c>
      <c r="BU1212" s="14"/>
      <c r="BV1212" s="14">
        <v>0.11375755439871101</v>
      </c>
      <c r="BW1212" s="14">
        <v>0.21712544614547899</v>
      </c>
      <c r="BX1212" s="14"/>
      <c r="BY1212" s="14">
        <v>0.20507548767488901</v>
      </c>
      <c r="BZ1212" s="14">
        <v>0.10932531931728399</v>
      </c>
      <c r="CA1212" s="14"/>
      <c r="CB1212" s="14">
        <v>0.13702150384799799</v>
      </c>
      <c r="CC1212" s="14">
        <v>0.109266422906178</v>
      </c>
    </row>
    <row r="1213" spans="2:81" x14ac:dyDescent="0.3">
      <c r="B1213" t="s">
        <v>86</v>
      </c>
      <c r="C1213" s="14">
        <v>0.40172949686149401</v>
      </c>
      <c r="D1213" s="14">
        <v>0.40108083303518499</v>
      </c>
      <c r="E1213" s="14">
        <v>0.40000447235111602</v>
      </c>
      <c r="F1213" s="14"/>
      <c r="G1213" s="14">
        <v>0.34634784495195098</v>
      </c>
      <c r="H1213" s="14">
        <v>0.38025350328155799</v>
      </c>
      <c r="I1213" s="14">
        <v>0.37160753216655901</v>
      </c>
      <c r="J1213" s="14">
        <v>0.50503896911359303</v>
      </c>
      <c r="K1213" s="14">
        <v>0.36269901800823601</v>
      </c>
      <c r="L1213" s="14">
        <v>0.41943399271691201</v>
      </c>
      <c r="M1213" s="14"/>
      <c r="N1213" s="14">
        <v>0.39414121762659599</v>
      </c>
      <c r="O1213" s="14">
        <v>0.436139638388162</v>
      </c>
      <c r="P1213" s="14">
        <v>0.41532667192355699</v>
      </c>
      <c r="Q1213" s="14">
        <v>0.35309666371069498</v>
      </c>
      <c r="R1213" s="14"/>
      <c r="S1213" s="14">
        <v>0.45355633959494202</v>
      </c>
      <c r="T1213" s="14">
        <v>0.360474222935945</v>
      </c>
      <c r="U1213" s="14">
        <v>0.32945014399813899</v>
      </c>
      <c r="V1213" s="14">
        <v>0.39803695985311599</v>
      </c>
      <c r="W1213" s="14">
        <v>0.26293639206367603</v>
      </c>
      <c r="X1213" s="14">
        <v>0.38044380175946502</v>
      </c>
      <c r="Y1213" s="14">
        <v>0.44351145902080003</v>
      </c>
      <c r="Z1213" s="14">
        <v>0.43414451759855799</v>
      </c>
      <c r="AA1213" s="14">
        <v>0.459329406184671</v>
      </c>
      <c r="AB1213" s="14">
        <v>0.35642855147090002</v>
      </c>
      <c r="AC1213" s="14">
        <v>0.50003886841884804</v>
      </c>
      <c r="AD1213" s="14">
        <v>0.49630830483355298</v>
      </c>
      <c r="AE1213" s="14"/>
      <c r="AF1213" s="14">
        <v>0.42684073333085998</v>
      </c>
      <c r="AG1213" s="14">
        <v>0.37971439072359497</v>
      </c>
      <c r="AH1213" s="14">
        <v>0.447189680606979</v>
      </c>
      <c r="AI1213" s="14">
        <v>0.46853105430633202</v>
      </c>
      <c r="AJ1213" s="14">
        <v>0.50167618946324499</v>
      </c>
      <c r="AK1213" s="14">
        <v>0.12966971457944801</v>
      </c>
      <c r="AL1213" s="14"/>
      <c r="AM1213" s="14">
        <v>0.35289435653733803</v>
      </c>
      <c r="AN1213" s="14">
        <v>0.40424730693206401</v>
      </c>
      <c r="AO1213" s="14">
        <v>0.40480258304861</v>
      </c>
      <c r="AP1213" s="14">
        <v>0.46103978330440398</v>
      </c>
      <c r="AQ1213" s="14">
        <v>0.33007667596243701</v>
      </c>
      <c r="AR1213" s="14"/>
      <c r="AS1213" s="14">
        <v>0.41433041695893402</v>
      </c>
      <c r="AT1213" s="14">
        <v>0.386703551323687</v>
      </c>
      <c r="AU1213" s="14"/>
      <c r="AV1213" s="14">
        <v>0.436519186565138</v>
      </c>
      <c r="AW1213" s="14">
        <v>0.49667605019246402</v>
      </c>
      <c r="AX1213" s="14">
        <v>0.36030668035906099</v>
      </c>
      <c r="AY1213" s="14"/>
      <c r="AZ1213" s="14">
        <v>0.30480673934769098</v>
      </c>
      <c r="BA1213" s="14">
        <v>0.56270424360164295</v>
      </c>
      <c r="BB1213" s="14">
        <v>0.431167537925504</v>
      </c>
      <c r="BC1213" s="14"/>
      <c r="BD1213" s="14">
        <v>0.383228764156961</v>
      </c>
      <c r="BE1213" s="14">
        <v>0.41401849747393099</v>
      </c>
      <c r="BF1213" s="14"/>
      <c r="BG1213" s="14">
        <v>0.36945973399652599</v>
      </c>
      <c r="BH1213" s="14">
        <v>0.40460894638894601</v>
      </c>
      <c r="BI1213" s="14"/>
      <c r="BJ1213" s="14">
        <v>0.46032661176496398</v>
      </c>
      <c r="BK1213" s="14">
        <v>0.396719516026737</v>
      </c>
      <c r="BL1213" s="14"/>
      <c r="BM1213" s="14">
        <v>0.332238175947001</v>
      </c>
      <c r="BN1213" s="14">
        <v>0.41045556194676203</v>
      </c>
      <c r="BO1213" s="14"/>
      <c r="BP1213" s="14">
        <v>0.38880812295892297</v>
      </c>
      <c r="BQ1213" s="14">
        <v>0.40087269150917498</v>
      </c>
      <c r="BR1213" s="14"/>
      <c r="BS1213" s="14">
        <v>0.46364097320975101</v>
      </c>
      <c r="BT1213" s="14">
        <v>0.36970863295663903</v>
      </c>
      <c r="BU1213" s="14"/>
      <c r="BV1213" s="14">
        <v>0.54075574163781404</v>
      </c>
      <c r="BW1213" s="14">
        <v>0.436261070526346</v>
      </c>
      <c r="BX1213" s="14"/>
      <c r="BY1213" s="14">
        <v>0.43618280397303399</v>
      </c>
      <c r="BZ1213" s="14">
        <v>0.39903682291463699</v>
      </c>
      <c r="CA1213" s="14"/>
      <c r="CB1213" s="14">
        <v>0.396596307063527</v>
      </c>
      <c r="CC1213" s="14">
        <v>0.40358304324180999</v>
      </c>
    </row>
    <row r="1214" spans="2:81" x14ac:dyDescent="0.3">
      <c r="B1214" t="s">
        <v>421</v>
      </c>
      <c r="C1214" s="14">
        <v>0.220904102183379</v>
      </c>
      <c r="D1214" s="14">
        <v>0.205463725939484</v>
      </c>
      <c r="E1214" s="14">
        <v>0.23570699999904801</v>
      </c>
      <c r="F1214" s="14"/>
      <c r="G1214" s="14">
        <v>0.23647037207288399</v>
      </c>
      <c r="H1214" s="14">
        <v>0.15646768309828399</v>
      </c>
      <c r="I1214" s="14">
        <v>0.26535324369715402</v>
      </c>
      <c r="J1214" s="14">
        <v>0.20624699643233199</v>
      </c>
      <c r="K1214" s="14">
        <v>0.29142093897583199</v>
      </c>
      <c r="L1214" s="14">
        <v>0.200754712311731</v>
      </c>
      <c r="M1214" s="14"/>
      <c r="N1214" s="14">
        <v>0.23992168376034401</v>
      </c>
      <c r="O1214" s="14">
        <v>0.23031467792350799</v>
      </c>
      <c r="P1214" s="14">
        <v>0.215812761440313</v>
      </c>
      <c r="Q1214" s="14">
        <v>0.190507670678635</v>
      </c>
      <c r="R1214" s="14"/>
      <c r="S1214" s="14">
        <v>0.22974270976987601</v>
      </c>
      <c r="T1214" s="14">
        <v>0.25623398549680498</v>
      </c>
      <c r="U1214" s="14">
        <v>0.308589199437872</v>
      </c>
      <c r="V1214" s="14">
        <v>0.248039063716127</v>
      </c>
      <c r="W1214" s="14">
        <v>0.17824901099218199</v>
      </c>
      <c r="X1214" s="14">
        <v>0.17364698997715999</v>
      </c>
      <c r="Y1214" s="14">
        <v>0.122595833889592</v>
      </c>
      <c r="Z1214" s="14">
        <v>0.26103223956194499</v>
      </c>
      <c r="AA1214" s="14">
        <v>0.20179799567793999</v>
      </c>
      <c r="AB1214" s="14">
        <v>0.268693773426737</v>
      </c>
      <c r="AC1214" s="14">
        <v>0.13511351808932501</v>
      </c>
      <c r="AD1214" s="14">
        <v>0.19586581972981501</v>
      </c>
      <c r="AE1214" s="14"/>
      <c r="AF1214" s="14">
        <v>0.18752643424545201</v>
      </c>
      <c r="AG1214" s="14">
        <v>0.24800621345984</v>
      </c>
      <c r="AH1214" s="14">
        <v>0.18275283056392599</v>
      </c>
      <c r="AI1214" s="14">
        <v>0.124740713218723</v>
      </c>
      <c r="AJ1214" s="14">
        <v>0.34696933506134803</v>
      </c>
      <c r="AK1214" s="14">
        <v>0.43447215326776001</v>
      </c>
      <c r="AL1214" s="14"/>
      <c r="AM1214" s="14">
        <v>0.23691718593682601</v>
      </c>
      <c r="AN1214" s="14">
        <v>0.241605063628311</v>
      </c>
      <c r="AO1214" s="14">
        <v>0.23289003035671901</v>
      </c>
      <c r="AP1214" s="14">
        <v>0.209595825899626</v>
      </c>
      <c r="AQ1214" s="14">
        <v>0.10568523911544001</v>
      </c>
      <c r="AR1214" s="14"/>
      <c r="AS1214" s="14">
        <v>0.17306356119173999</v>
      </c>
      <c r="AT1214" s="14">
        <v>0.25441110066872402</v>
      </c>
      <c r="AU1214" s="14"/>
      <c r="AV1214" s="14">
        <v>0.14967231306722201</v>
      </c>
      <c r="AW1214" s="14">
        <v>0.14630807383300601</v>
      </c>
      <c r="AX1214" s="14">
        <v>0.220148234069175</v>
      </c>
      <c r="AY1214" s="14"/>
      <c r="AZ1214" s="14">
        <v>0.15536167314542201</v>
      </c>
      <c r="BA1214" s="14">
        <v>0.11482438323049</v>
      </c>
      <c r="BB1214" s="14">
        <v>0.17164956614591201</v>
      </c>
      <c r="BC1214" s="14"/>
      <c r="BD1214" s="14">
        <v>0.200080881546427</v>
      </c>
      <c r="BE1214" s="14">
        <v>0.237020125557272</v>
      </c>
      <c r="BF1214" s="14"/>
      <c r="BG1214" s="14">
        <v>0.19256084851696201</v>
      </c>
      <c r="BH1214" s="14">
        <v>0.228629739403026</v>
      </c>
      <c r="BI1214" s="14"/>
      <c r="BJ1214" s="14">
        <v>0.25289118037912001</v>
      </c>
      <c r="BK1214" s="14">
        <v>0.21916424731527601</v>
      </c>
      <c r="BL1214" s="14"/>
      <c r="BM1214" s="14">
        <v>0.15590477344082901</v>
      </c>
      <c r="BN1214" s="14">
        <v>0.22900644339752299</v>
      </c>
      <c r="BO1214" s="14"/>
      <c r="BP1214" s="14">
        <v>0.203711848023688</v>
      </c>
      <c r="BQ1214" s="14">
        <v>0.228643114389703</v>
      </c>
      <c r="BR1214" s="14"/>
      <c r="BS1214" s="14">
        <v>0.101228763443723</v>
      </c>
      <c r="BT1214" s="14">
        <v>0.233881884802525</v>
      </c>
      <c r="BU1214" s="14"/>
      <c r="BV1214" s="14">
        <v>0.15263947007480799</v>
      </c>
      <c r="BW1214" s="14">
        <v>8.2975189282279302E-2</v>
      </c>
      <c r="BX1214" s="14"/>
      <c r="BY1214" s="14">
        <v>0.192063770193522</v>
      </c>
      <c r="BZ1214" s="14">
        <v>0.22134169527067801</v>
      </c>
      <c r="CA1214" s="14"/>
      <c r="CB1214" s="14">
        <v>0.21423681555378499</v>
      </c>
      <c r="CC1214" s="14">
        <v>0.221774522392574</v>
      </c>
    </row>
    <row r="1215" spans="2:81" x14ac:dyDescent="0.3">
      <c r="B1215" t="s">
        <v>88</v>
      </c>
      <c r="C1215" s="14">
        <v>0.14458727190326701</v>
      </c>
      <c r="D1215" s="14">
        <v>0.159568055519758</v>
      </c>
      <c r="E1215" s="14">
        <v>0.13161144788593801</v>
      </c>
      <c r="F1215" s="14"/>
      <c r="G1215" s="14">
        <v>0.163410687851162</v>
      </c>
      <c r="H1215" s="14">
        <v>0.13376536792846799</v>
      </c>
      <c r="I1215" s="14">
        <v>0.10092421252266399</v>
      </c>
      <c r="J1215" s="14">
        <v>0.104091626384809</v>
      </c>
      <c r="K1215" s="14">
        <v>0.14864183781352699</v>
      </c>
      <c r="L1215" s="14">
        <v>0.20519095219550301</v>
      </c>
      <c r="M1215" s="14"/>
      <c r="N1215" s="14">
        <v>0.12848846424775401</v>
      </c>
      <c r="O1215" s="14">
        <v>0.16395157221946899</v>
      </c>
      <c r="P1215" s="14">
        <v>0.123170797818783</v>
      </c>
      <c r="Q1215" s="14">
        <v>0.16256060880162601</v>
      </c>
      <c r="R1215" s="14"/>
      <c r="S1215" s="14">
        <v>9.0811972217668402E-2</v>
      </c>
      <c r="T1215" s="14">
        <v>0.263484710731617</v>
      </c>
      <c r="U1215" s="14">
        <v>4.8195287269535002E-2</v>
      </c>
      <c r="V1215" s="14">
        <v>0.12262094853008999</v>
      </c>
      <c r="W1215" s="14">
        <v>0.24387397050369</v>
      </c>
      <c r="X1215" s="14">
        <v>0.133370294105919</v>
      </c>
      <c r="Y1215" s="14">
        <v>0.129826848342143</v>
      </c>
      <c r="Z1215" s="14">
        <v>0.138760771352408</v>
      </c>
      <c r="AA1215" s="14">
        <v>0.131865545977633</v>
      </c>
      <c r="AB1215" s="14">
        <v>0.13404547247943999</v>
      </c>
      <c r="AC1215" s="14">
        <v>0.27609504817849401</v>
      </c>
      <c r="AD1215" s="14">
        <v>0.103467698095776</v>
      </c>
      <c r="AE1215" s="14"/>
      <c r="AF1215" s="14">
        <v>0.123493102192924</v>
      </c>
      <c r="AG1215" s="14">
        <v>0.178716543917771</v>
      </c>
      <c r="AH1215" s="14">
        <v>0.194926352404999</v>
      </c>
      <c r="AI1215" s="14">
        <v>0.17419751864219299</v>
      </c>
      <c r="AJ1215" s="14">
        <v>0</v>
      </c>
      <c r="AK1215" s="14">
        <v>0.11140309388611599</v>
      </c>
      <c r="AL1215" s="14"/>
      <c r="AM1215" s="14">
        <v>0.154884928692998</v>
      </c>
      <c r="AN1215" s="14">
        <v>0.151211330863358</v>
      </c>
      <c r="AO1215" s="14">
        <v>0.13224109774359299</v>
      </c>
      <c r="AP1215" s="14">
        <v>9.2596341727253506E-2</v>
      </c>
      <c r="AQ1215" s="14">
        <v>0.208897722955003</v>
      </c>
      <c r="AR1215" s="14"/>
      <c r="AS1215" s="14">
        <v>0.15012040091693901</v>
      </c>
      <c r="AT1215" s="14">
        <v>0.14415022444962899</v>
      </c>
      <c r="AU1215" s="14"/>
      <c r="AV1215" s="14">
        <v>0.16144259811662401</v>
      </c>
      <c r="AW1215" s="14">
        <v>0.18413170107658</v>
      </c>
      <c r="AX1215" s="14">
        <v>0.12786147242627099</v>
      </c>
      <c r="AY1215" s="14"/>
      <c r="AZ1215" s="14">
        <v>0.110221764583079</v>
      </c>
      <c r="BA1215" s="14">
        <v>7.5051675953692901E-2</v>
      </c>
      <c r="BB1215" s="14">
        <v>0.22888449136080999</v>
      </c>
      <c r="BC1215" s="14"/>
      <c r="BD1215" s="14">
        <v>0.117989483448749</v>
      </c>
      <c r="BE1215" s="14">
        <v>0.164257898831246</v>
      </c>
      <c r="BF1215" s="14"/>
      <c r="BG1215" s="14">
        <v>0.120736711611343</v>
      </c>
      <c r="BH1215" s="14">
        <v>0.15068919667932701</v>
      </c>
      <c r="BI1215" s="14"/>
      <c r="BJ1215" s="14">
        <v>0.11781160218856999</v>
      </c>
      <c r="BK1215" s="14">
        <v>0.151251118339358</v>
      </c>
      <c r="BL1215" s="14"/>
      <c r="BM1215" s="14">
        <v>5.7396403721719197E-2</v>
      </c>
      <c r="BN1215" s="14">
        <v>0.15642809999486501</v>
      </c>
      <c r="BO1215" s="14"/>
      <c r="BP1215" s="14">
        <v>0.111465444275251</v>
      </c>
      <c r="BQ1215" s="14">
        <v>0.15688103239464199</v>
      </c>
      <c r="BR1215" s="14"/>
      <c r="BS1215" s="14">
        <v>0.142527590233676</v>
      </c>
      <c r="BT1215" s="14">
        <v>0.154862005054026</v>
      </c>
      <c r="BU1215" s="14"/>
      <c r="BV1215" s="14">
        <v>0.114286955029706</v>
      </c>
      <c r="BW1215" s="14">
        <v>0.152554539148443</v>
      </c>
      <c r="BX1215" s="14"/>
      <c r="BY1215" s="14">
        <v>6.2832765033982704E-2</v>
      </c>
      <c r="BZ1215" s="14">
        <v>0.15578693954227801</v>
      </c>
      <c r="CA1215" s="14"/>
      <c r="CB1215" s="14">
        <v>0.15285236365452101</v>
      </c>
      <c r="CC1215" s="14">
        <v>0.14394413598592701</v>
      </c>
    </row>
    <row r="1216" spans="2:81" x14ac:dyDescent="0.3">
      <c r="B1216" t="s">
        <v>422</v>
      </c>
      <c r="C1216" s="14">
        <v>6.7079938181061394E-2</v>
      </c>
      <c r="D1216" s="14">
        <v>8.65337844797546E-2</v>
      </c>
      <c r="E1216" s="14">
        <v>4.9763534375667502E-2</v>
      </c>
      <c r="F1216" s="14"/>
      <c r="G1216" s="14">
        <v>0.107180980417188</v>
      </c>
      <c r="H1216" s="14">
        <v>9.20602676032415E-2</v>
      </c>
      <c r="I1216" s="14">
        <v>9.1963656364867294E-2</v>
      </c>
      <c r="J1216" s="14">
        <v>2.9575933349902599E-2</v>
      </c>
      <c r="K1216" s="14">
        <v>5.5802381548249E-2</v>
      </c>
      <c r="L1216" s="14">
        <v>3.9184065902703402E-2</v>
      </c>
      <c r="M1216" s="14"/>
      <c r="N1216" s="14">
        <v>4.6413417322937203E-2</v>
      </c>
      <c r="O1216" s="14">
        <v>4.7688805282161198E-2</v>
      </c>
      <c r="P1216" s="14">
        <v>7.2023965367858794E-2</v>
      </c>
      <c r="Q1216" s="14">
        <v>0.112401771442009</v>
      </c>
      <c r="R1216" s="14"/>
      <c r="S1216" s="14">
        <v>4.2146685783212498E-2</v>
      </c>
      <c r="T1216" s="14">
        <v>3.5012213810988499E-2</v>
      </c>
      <c r="U1216" s="14">
        <v>4.7807929179822801E-2</v>
      </c>
      <c r="V1216" s="14">
        <v>2.6214717453717399E-2</v>
      </c>
      <c r="W1216" s="14">
        <v>8.5265746458229097E-2</v>
      </c>
      <c r="X1216" s="14">
        <v>0.13357186639884</v>
      </c>
      <c r="Y1216" s="14">
        <v>7.7172355304397394E-2</v>
      </c>
      <c r="Z1216" s="14">
        <v>4.7470825373322999E-2</v>
      </c>
      <c r="AA1216" s="14">
        <v>4.8326473623872303E-2</v>
      </c>
      <c r="AB1216" s="14">
        <v>0.180077314164684</v>
      </c>
      <c r="AC1216" s="14">
        <v>4.3626872699741699E-2</v>
      </c>
      <c r="AD1216" s="14">
        <v>0</v>
      </c>
      <c r="AE1216" s="14"/>
      <c r="AF1216" s="14">
        <v>9.2784412874999597E-2</v>
      </c>
      <c r="AG1216" s="14">
        <v>3.8637833524757199E-2</v>
      </c>
      <c r="AH1216" s="14">
        <v>5.9702128526780099E-2</v>
      </c>
      <c r="AI1216" s="14">
        <v>6.0534796475110501E-2</v>
      </c>
      <c r="AJ1216" s="14">
        <v>0</v>
      </c>
      <c r="AK1216" s="14">
        <v>0.114058609792731</v>
      </c>
      <c r="AL1216" s="14"/>
      <c r="AM1216" s="14">
        <v>7.7837166740494304E-2</v>
      </c>
      <c r="AN1216" s="14">
        <v>5.4437010529179701E-2</v>
      </c>
      <c r="AO1216" s="14">
        <v>7.4274170019842004E-2</v>
      </c>
      <c r="AP1216" s="14">
        <v>2.3026047296669402E-2</v>
      </c>
      <c r="AQ1216" s="14">
        <v>9.9012939160237595E-2</v>
      </c>
      <c r="AR1216" s="14"/>
      <c r="AS1216" s="14">
        <v>9.2013673880828498E-2</v>
      </c>
      <c r="AT1216" s="14">
        <v>5.2040369715154799E-2</v>
      </c>
      <c r="AU1216" s="14"/>
      <c r="AV1216" s="14">
        <v>6.0164032352110902E-2</v>
      </c>
      <c r="AW1216" s="14">
        <v>2.8539418356043199E-2</v>
      </c>
      <c r="AX1216" s="14">
        <v>0.121747536516996</v>
      </c>
      <c r="AY1216" s="14"/>
      <c r="AZ1216" s="14">
        <v>0.116290898770019</v>
      </c>
      <c r="BA1216" s="14">
        <v>7.6253548066208196E-2</v>
      </c>
      <c r="BB1216" s="14">
        <v>1.6402659280815399E-2</v>
      </c>
      <c r="BC1216" s="14"/>
      <c r="BD1216" s="14">
        <v>0.109298009357778</v>
      </c>
      <c r="BE1216" s="14">
        <v>3.7828824287928803E-2</v>
      </c>
      <c r="BF1216" s="14"/>
      <c r="BG1216" s="14">
        <v>0.120930910782667</v>
      </c>
      <c r="BH1216" s="14">
        <v>5.71057011609344E-2</v>
      </c>
      <c r="BI1216" s="14"/>
      <c r="BJ1216" s="14">
        <v>6.2422762635038799E-2</v>
      </c>
      <c r="BK1216" s="14">
        <v>6.7192502885539601E-2</v>
      </c>
      <c r="BL1216" s="14"/>
      <c r="BM1216" s="14">
        <v>0.113073209390656</v>
      </c>
      <c r="BN1216" s="14">
        <v>5.8045469410010798E-2</v>
      </c>
      <c r="BO1216" s="14"/>
      <c r="BP1216" s="14">
        <v>0.123415847076334</v>
      </c>
      <c r="BQ1216" s="14">
        <v>4.70100310656483E-2</v>
      </c>
      <c r="BR1216" s="14"/>
      <c r="BS1216" s="14">
        <v>9.2741073519254397E-2</v>
      </c>
      <c r="BT1216" s="14">
        <v>7.0805608497721606E-2</v>
      </c>
      <c r="BU1216" s="14"/>
      <c r="BV1216" s="14">
        <v>7.8560278858961205E-2</v>
      </c>
      <c r="BW1216" s="14">
        <v>9.7776020594721194E-2</v>
      </c>
      <c r="BX1216" s="14"/>
      <c r="BY1216" s="14">
        <v>8.4547929956178894E-2</v>
      </c>
      <c r="BZ1216" s="14">
        <v>6.6360643758561794E-2</v>
      </c>
      <c r="CA1216" s="14"/>
      <c r="CB1216" s="14">
        <v>7.1525093455180502E-2</v>
      </c>
      <c r="CC1216" s="14">
        <v>6.6440918610366703E-2</v>
      </c>
    </row>
    <row r="1217" spans="2:81" x14ac:dyDescent="0.3">
      <c r="B1217" t="s">
        <v>106</v>
      </c>
      <c r="C1217" s="14">
        <v>4.6719627338853001E-2</v>
      </c>
      <c r="D1217" s="14">
        <v>3.6127640617477703E-2</v>
      </c>
      <c r="E1217" s="14">
        <v>5.6469403338238799E-2</v>
      </c>
      <c r="F1217" s="14"/>
      <c r="G1217" s="14">
        <v>2.72246445609803E-2</v>
      </c>
      <c r="H1217" s="14">
        <v>4.1067300626584202E-2</v>
      </c>
      <c r="I1217" s="14">
        <v>4.0244673370180201E-2</v>
      </c>
      <c r="J1217" s="14">
        <v>3.7035586534160198E-2</v>
      </c>
      <c r="K1217" s="14">
        <v>7.7427202230051798E-2</v>
      </c>
      <c r="L1217" s="14">
        <v>5.6507768327530503E-2</v>
      </c>
      <c r="M1217" s="14"/>
      <c r="N1217" s="14">
        <v>4.2676561449565498E-2</v>
      </c>
      <c r="O1217" s="14">
        <v>4.7275406117794301E-2</v>
      </c>
      <c r="P1217" s="14">
        <v>4.2894848361956998E-2</v>
      </c>
      <c r="Q1217" s="14">
        <v>5.5085283662002903E-2</v>
      </c>
      <c r="R1217" s="14"/>
      <c r="S1217" s="14">
        <v>6.3558182708358099E-2</v>
      </c>
      <c r="T1217" s="14">
        <v>3.5001934079405501E-2</v>
      </c>
      <c r="U1217" s="14">
        <v>9.9057821822004899E-2</v>
      </c>
      <c r="V1217" s="14">
        <v>2.5111643600012799E-2</v>
      </c>
      <c r="W1217" s="14">
        <v>5.9165741301664097E-2</v>
      </c>
      <c r="X1217" s="14">
        <v>2.02596992145412E-2</v>
      </c>
      <c r="Y1217" s="14">
        <v>2.46486401394179E-2</v>
      </c>
      <c r="Z1217" s="14">
        <v>0</v>
      </c>
      <c r="AA1217" s="14">
        <v>6.3596412095910798E-2</v>
      </c>
      <c r="AB1217" s="14">
        <v>4.3241126076011598E-2</v>
      </c>
      <c r="AC1217" s="14">
        <v>0</v>
      </c>
      <c r="AD1217" s="14">
        <v>9.9613635650443996E-2</v>
      </c>
      <c r="AE1217" s="14"/>
      <c r="AF1217" s="14">
        <v>2.2772443559200599E-2</v>
      </c>
      <c r="AG1217" s="14">
        <v>2.9065476137336399E-2</v>
      </c>
      <c r="AH1217" s="14">
        <v>2.2152228049505999E-2</v>
      </c>
      <c r="AI1217" s="14">
        <v>5.89040430153406E-2</v>
      </c>
      <c r="AJ1217" s="14">
        <v>3.1256400792703101E-2</v>
      </c>
      <c r="AK1217" s="14">
        <v>0.122032496402664</v>
      </c>
      <c r="AL1217" s="14"/>
      <c r="AM1217" s="14">
        <v>4.2931003376987097E-2</v>
      </c>
      <c r="AN1217" s="14">
        <v>6.8936088842421903E-2</v>
      </c>
      <c r="AO1217" s="14">
        <v>2.9420560956240099E-2</v>
      </c>
      <c r="AP1217" s="14">
        <v>3.0551562284020499E-2</v>
      </c>
      <c r="AQ1217" s="14">
        <v>0</v>
      </c>
      <c r="AR1217" s="14"/>
      <c r="AS1217" s="14">
        <v>3.4631309655525098E-2</v>
      </c>
      <c r="AT1217" s="14">
        <v>5.5783100199102598E-2</v>
      </c>
      <c r="AU1217" s="14"/>
      <c r="AV1217" s="14">
        <v>3.0730725466078301E-2</v>
      </c>
      <c r="AW1217" s="14">
        <v>3.0326287310744798E-2</v>
      </c>
      <c r="AX1217" s="14">
        <v>4.1067407874447501E-2</v>
      </c>
      <c r="AY1217" s="14"/>
      <c r="AZ1217" s="14">
        <v>0</v>
      </c>
      <c r="BA1217" s="14">
        <v>4.3533134077682598E-2</v>
      </c>
      <c r="BB1217" s="14">
        <v>4.6422504617359597E-2</v>
      </c>
      <c r="BC1217" s="14"/>
      <c r="BD1217" s="14">
        <v>3.3602423998937099E-2</v>
      </c>
      <c r="BE1217" s="14">
        <v>5.3004682805122098E-2</v>
      </c>
      <c r="BF1217" s="14"/>
      <c r="BG1217" s="14">
        <v>0</v>
      </c>
      <c r="BH1217" s="14">
        <v>5.4091389945195897E-2</v>
      </c>
      <c r="BI1217" s="14"/>
      <c r="BJ1217" s="14">
        <v>0</v>
      </c>
      <c r="BK1217" s="14">
        <v>4.7600574752259497E-2</v>
      </c>
      <c r="BL1217" s="14"/>
      <c r="BM1217" s="14">
        <v>3.7530780199288301E-2</v>
      </c>
      <c r="BN1217" s="14">
        <v>4.6371207975683199E-2</v>
      </c>
      <c r="BO1217" s="14"/>
      <c r="BP1217" s="14">
        <v>5.3634311064510998E-2</v>
      </c>
      <c r="BQ1217" s="14">
        <v>4.62783956551725E-2</v>
      </c>
      <c r="BR1217" s="14"/>
      <c r="BS1217" s="14">
        <v>9.8208151491537693E-3</v>
      </c>
      <c r="BT1217" s="14">
        <v>6.0950496082787103E-2</v>
      </c>
      <c r="BU1217" s="14"/>
      <c r="BV1217" s="14">
        <v>0</v>
      </c>
      <c r="BW1217" s="14">
        <v>1.3307734302731701E-2</v>
      </c>
      <c r="BX1217" s="14"/>
      <c r="BY1217" s="14">
        <v>1.9297243168393499E-2</v>
      </c>
      <c r="BZ1217" s="14">
        <v>4.8148579196560702E-2</v>
      </c>
      <c r="CA1217" s="14"/>
      <c r="CB1217" s="14">
        <v>2.7767916424988701E-2</v>
      </c>
      <c r="CC1217" s="14">
        <v>5.4990956863144598E-2</v>
      </c>
    </row>
    <row r="1218" spans="2:81" x14ac:dyDescent="0.3">
      <c r="B1218" t="s">
        <v>91</v>
      </c>
      <c r="C1218" s="14">
        <v>0.520709060393439</v>
      </c>
      <c r="D1218" s="14">
        <v>0.51230679344352603</v>
      </c>
      <c r="E1218" s="14">
        <v>0.52644861440110802</v>
      </c>
      <c r="F1218" s="14"/>
      <c r="G1218" s="14">
        <v>0.46571331509778502</v>
      </c>
      <c r="H1218" s="14">
        <v>0.57663938074342302</v>
      </c>
      <c r="I1218" s="14">
        <v>0.50151421404513497</v>
      </c>
      <c r="J1218" s="14">
        <v>0.62304985729879603</v>
      </c>
      <c r="K1218" s="14">
        <v>0.42670763943234002</v>
      </c>
      <c r="L1218" s="14">
        <v>0.49836250126253201</v>
      </c>
      <c r="M1218" s="14"/>
      <c r="N1218" s="14">
        <v>0.54249987321939896</v>
      </c>
      <c r="O1218" s="14">
        <v>0.51076953845706696</v>
      </c>
      <c r="P1218" s="14">
        <v>0.54609762701108899</v>
      </c>
      <c r="Q1218" s="14">
        <v>0.479444665415727</v>
      </c>
      <c r="R1218" s="14"/>
      <c r="S1218" s="14">
        <v>0.57374044952088499</v>
      </c>
      <c r="T1218" s="14">
        <v>0.41026715588118401</v>
      </c>
      <c r="U1218" s="14">
        <v>0.496349762290765</v>
      </c>
      <c r="V1218" s="14">
        <v>0.57801362670005296</v>
      </c>
      <c r="W1218" s="14">
        <v>0.43344553074423497</v>
      </c>
      <c r="X1218" s="14">
        <v>0.539151150303539</v>
      </c>
      <c r="Y1218" s="14">
        <v>0.64575632232445002</v>
      </c>
      <c r="Z1218" s="14">
        <v>0.55273616371232404</v>
      </c>
      <c r="AA1218" s="14">
        <v>0.55441357262464397</v>
      </c>
      <c r="AB1218" s="14">
        <v>0.37394231385312798</v>
      </c>
      <c r="AC1218" s="14">
        <v>0.54516456103244004</v>
      </c>
      <c r="AD1218" s="14">
        <v>0.60105284652396396</v>
      </c>
      <c r="AE1218" s="14"/>
      <c r="AF1218" s="14">
        <v>0.57342360712742402</v>
      </c>
      <c r="AG1218" s="14">
        <v>0.50557393296029496</v>
      </c>
      <c r="AH1218" s="14">
        <v>0.54046646045478897</v>
      </c>
      <c r="AI1218" s="14">
        <v>0.58162292864863296</v>
      </c>
      <c r="AJ1218" s="14">
        <v>0.62177426414594905</v>
      </c>
      <c r="AK1218" s="14">
        <v>0.218033646650728</v>
      </c>
      <c r="AL1218" s="14"/>
      <c r="AM1218" s="14">
        <v>0.48742971525269502</v>
      </c>
      <c r="AN1218" s="14">
        <v>0.48381050613672999</v>
      </c>
      <c r="AO1218" s="14">
        <v>0.53117414092360604</v>
      </c>
      <c r="AP1218" s="14">
        <v>0.64423022279243103</v>
      </c>
      <c r="AQ1218" s="14">
        <v>0.58640409876931798</v>
      </c>
      <c r="AR1218" s="14"/>
      <c r="AS1218" s="14">
        <v>0.55017105435496705</v>
      </c>
      <c r="AT1218" s="14">
        <v>0.49361520496738898</v>
      </c>
      <c r="AU1218" s="14"/>
      <c r="AV1218" s="14">
        <v>0.59799033099796495</v>
      </c>
      <c r="AW1218" s="14">
        <v>0.61069451942362596</v>
      </c>
      <c r="AX1218" s="14">
        <v>0.489175349113111</v>
      </c>
      <c r="AY1218" s="14"/>
      <c r="AZ1218" s="14">
        <v>0.61812566350148002</v>
      </c>
      <c r="BA1218" s="14">
        <v>0.69033725867192597</v>
      </c>
      <c r="BB1218" s="14">
        <v>0.53664077859510295</v>
      </c>
      <c r="BC1218" s="14"/>
      <c r="BD1218" s="14">
        <v>0.53902920164810897</v>
      </c>
      <c r="BE1218" s="14">
        <v>0.50788846851843195</v>
      </c>
      <c r="BF1218" s="14"/>
      <c r="BG1218" s="14">
        <v>0.56577152908902795</v>
      </c>
      <c r="BH1218" s="14">
        <v>0.50948397281151703</v>
      </c>
      <c r="BI1218" s="14"/>
      <c r="BJ1218" s="14">
        <v>0.56687445479727105</v>
      </c>
      <c r="BK1218" s="14">
        <v>0.51479155670756604</v>
      </c>
      <c r="BL1218" s="14"/>
      <c r="BM1218" s="14">
        <v>0.63609483324750804</v>
      </c>
      <c r="BN1218" s="14">
        <v>0.51014877922191804</v>
      </c>
      <c r="BO1218" s="14"/>
      <c r="BP1218" s="14">
        <v>0.507772549560216</v>
      </c>
      <c r="BQ1218" s="14">
        <v>0.52118742649483496</v>
      </c>
      <c r="BR1218" s="14"/>
      <c r="BS1218" s="14">
        <v>0.65368175765419301</v>
      </c>
      <c r="BT1218" s="14">
        <v>0.47950000556293998</v>
      </c>
      <c r="BU1218" s="14"/>
      <c r="BV1218" s="14">
        <v>0.65451329603652497</v>
      </c>
      <c r="BW1218" s="14">
        <v>0.65338651667182501</v>
      </c>
      <c r="BX1218" s="14"/>
      <c r="BY1218" s="14">
        <v>0.64125829164792303</v>
      </c>
      <c r="BZ1218" s="14">
        <v>0.508362142231921</v>
      </c>
      <c r="CA1218" s="14"/>
      <c r="CB1218" s="14">
        <v>0.53361781091152505</v>
      </c>
      <c r="CC1218" s="14">
        <v>0.51284946614798799</v>
      </c>
    </row>
    <row r="1219" spans="2:81" x14ac:dyDescent="0.3">
      <c r="B1219" t="s">
        <v>92</v>
      </c>
      <c r="C1219" s="14">
        <v>0.21166721008432801</v>
      </c>
      <c r="D1219" s="14">
        <v>0.24610183999951299</v>
      </c>
      <c r="E1219" s="14">
        <v>0.18137498226160501</v>
      </c>
      <c r="F1219" s="14"/>
      <c r="G1219" s="14">
        <v>0.27059166826835002</v>
      </c>
      <c r="H1219" s="14">
        <v>0.22582563553170901</v>
      </c>
      <c r="I1219" s="14">
        <v>0.19288786888753201</v>
      </c>
      <c r="J1219" s="14">
        <v>0.133667559734712</v>
      </c>
      <c r="K1219" s="14">
        <v>0.20444421936177601</v>
      </c>
      <c r="L1219" s="14">
        <v>0.244375018098206</v>
      </c>
      <c r="M1219" s="14"/>
      <c r="N1219" s="14">
        <v>0.174901881570691</v>
      </c>
      <c r="O1219" s="14">
        <v>0.21164037750163101</v>
      </c>
      <c r="P1219" s="14">
        <v>0.195194763186641</v>
      </c>
      <c r="Q1219" s="14">
        <v>0.27496238024363501</v>
      </c>
      <c r="R1219" s="14"/>
      <c r="S1219" s="14">
        <v>0.132958658000881</v>
      </c>
      <c r="T1219" s="14">
        <v>0.29849692454260501</v>
      </c>
      <c r="U1219" s="14">
        <v>9.6003216449357803E-2</v>
      </c>
      <c r="V1219" s="14">
        <v>0.14883566598380699</v>
      </c>
      <c r="W1219" s="14">
        <v>0.32913971696192001</v>
      </c>
      <c r="X1219" s="14">
        <v>0.266942160504759</v>
      </c>
      <c r="Y1219" s="14">
        <v>0.20699920364654101</v>
      </c>
      <c r="Z1219" s="14">
        <v>0.186231596725731</v>
      </c>
      <c r="AA1219" s="14">
        <v>0.18019201960150599</v>
      </c>
      <c r="AB1219" s="14">
        <v>0.31412278664412402</v>
      </c>
      <c r="AC1219" s="14">
        <v>0.31972192087823498</v>
      </c>
      <c r="AD1219" s="14">
        <v>0.103467698095776</v>
      </c>
      <c r="AE1219" s="14"/>
      <c r="AF1219" s="14">
        <v>0.216277515067924</v>
      </c>
      <c r="AG1219" s="14">
        <v>0.217354377442528</v>
      </c>
      <c r="AH1219" s="14">
        <v>0.25462848093177898</v>
      </c>
      <c r="AI1219" s="14">
        <v>0.234732315117303</v>
      </c>
      <c r="AJ1219" s="14">
        <v>0</v>
      </c>
      <c r="AK1219" s="14">
        <v>0.22546170367884699</v>
      </c>
      <c r="AL1219" s="14"/>
      <c r="AM1219" s="14">
        <v>0.23272209543349201</v>
      </c>
      <c r="AN1219" s="14">
        <v>0.20564834139253699</v>
      </c>
      <c r="AO1219" s="14">
        <v>0.20651526776343501</v>
      </c>
      <c r="AP1219" s="14">
        <v>0.11562238902392299</v>
      </c>
      <c r="AQ1219" s="14">
        <v>0.30791066211524099</v>
      </c>
      <c r="AR1219" s="14"/>
      <c r="AS1219" s="14">
        <v>0.242134074797768</v>
      </c>
      <c r="AT1219" s="14">
        <v>0.19619059416478399</v>
      </c>
      <c r="AU1219" s="14"/>
      <c r="AV1219" s="14">
        <v>0.22160663046873399</v>
      </c>
      <c r="AW1219" s="14">
        <v>0.21267111943262301</v>
      </c>
      <c r="AX1219" s="14">
        <v>0.24960900894326701</v>
      </c>
      <c r="AY1219" s="14"/>
      <c r="AZ1219" s="14">
        <v>0.226512663353098</v>
      </c>
      <c r="BA1219" s="14">
        <v>0.15130522401990101</v>
      </c>
      <c r="BB1219" s="14">
        <v>0.24528715064162501</v>
      </c>
      <c r="BC1219" s="14"/>
      <c r="BD1219" s="14">
        <v>0.22728749280652699</v>
      </c>
      <c r="BE1219" s="14">
        <v>0.202086723119174</v>
      </c>
      <c r="BF1219" s="14"/>
      <c r="BG1219" s="14">
        <v>0.24166762239400999</v>
      </c>
      <c r="BH1219" s="14">
        <v>0.20779489784026101</v>
      </c>
      <c r="BI1219" s="14"/>
      <c r="BJ1219" s="14">
        <v>0.18023436482360899</v>
      </c>
      <c r="BK1219" s="14">
        <v>0.21844362122489799</v>
      </c>
      <c r="BL1219" s="14"/>
      <c r="BM1219" s="14">
        <v>0.17046961311237499</v>
      </c>
      <c r="BN1219" s="14">
        <v>0.214473569404875</v>
      </c>
      <c r="BO1219" s="14"/>
      <c r="BP1219" s="14">
        <v>0.234881291351585</v>
      </c>
      <c r="BQ1219" s="14">
        <v>0.20389106346029001</v>
      </c>
      <c r="BR1219" s="14"/>
      <c r="BS1219" s="14">
        <v>0.23526866375293101</v>
      </c>
      <c r="BT1219" s="14">
        <v>0.225667613551748</v>
      </c>
      <c r="BU1219" s="14"/>
      <c r="BV1219" s="14">
        <v>0.19284723388866701</v>
      </c>
      <c r="BW1219" s="14">
        <v>0.25033055974316398</v>
      </c>
      <c r="BX1219" s="14"/>
      <c r="BY1219" s="14">
        <v>0.14738069499016199</v>
      </c>
      <c r="BZ1219" s="14">
        <v>0.22214758330084</v>
      </c>
      <c r="CA1219" s="14"/>
      <c r="CB1219" s="14">
        <v>0.224377457109702</v>
      </c>
      <c r="CC1219" s="14">
        <v>0.210385054596294</v>
      </c>
    </row>
    <row r="1220" spans="2:81" x14ac:dyDescent="0.3">
      <c r="B1220" t="s">
        <v>93</v>
      </c>
      <c r="C1220" s="14">
        <v>0.30904185030911102</v>
      </c>
      <c r="D1220" s="14">
        <v>0.26620495344401301</v>
      </c>
      <c r="E1220" s="14">
        <v>0.34507363213950298</v>
      </c>
      <c r="F1220" s="14"/>
      <c r="G1220" s="14">
        <v>0.195121646829435</v>
      </c>
      <c r="H1220" s="14">
        <v>0.35081374521171299</v>
      </c>
      <c r="I1220" s="14">
        <v>0.30862634515760301</v>
      </c>
      <c r="J1220" s="14">
        <v>0.48938229756408502</v>
      </c>
      <c r="K1220" s="14">
        <v>0.22226342007056499</v>
      </c>
      <c r="L1220" s="14">
        <v>0.25398748316432601</v>
      </c>
      <c r="M1220" s="14"/>
      <c r="N1220" s="14">
        <v>0.36759799164870799</v>
      </c>
      <c r="O1220" s="14">
        <v>0.29912916095543601</v>
      </c>
      <c r="P1220" s="14">
        <v>0.35090286382444702</v>
      </c>
      <c r="Q1220" s="14">
        <v>0.20448228517209199</v>
      </c>
      <c r="R1220" s="14"/>
      <c r="S1220" s="14">
        <v>0.44078179152000402</v>
      </c>
      <c r="T1220" s="14">
        <v>0.111770231338579</v>
      </c>
      <c r="U1220" s="14">
        <v>0.400346545841407</v>
      </c>
      <c r="V1220" s="14">
        <v>0.42917796071624598</v>
      </c>
      <c r="W1220" s="14">
        <v>0.104305813782315</v>
      </c>
      <c r="X1220" s="14">
        <v>0.27220898979878</v>
      </c>
      <c r="Y1220" s="14">
        <v>0.43875711867790901</v>
      </c>
      <c r="Z1220" s="14">
        <v>0.366504566986594</v>
      </c>
      <c r="AA1220" s="14">
        <v>0.37422155302313798</v>
      </c>
      <c r="AB1220" s="14">
        <v>5.9819527209004499E-2</v>
      </c>
      <c r="AC1220" s="14">
        <v>0.22544264015420401</v>
      </c>
      <c r="AD1220" s="14">
        <v>0.49758514842818802</v>
      </c>
      <c r="AE1220" s="14"/>
      <c r="AF1220" s="14">
        <v>0.35714609205949999</v>
      </c>
      <c r="AG1220" s="14">
        <v>0.28821955551776701</v>
      </c>
      <c r="AH1220" s="14">
        <v>0.28583797952300999</v>
      </c>
      <c r="AI1220" s="14">
        <v>0.346890613531329</v>
      </c>
      <c r="AJ1220" s="14">
        <v>0.62177426414594905</v>
      </c>
      <c r="AK1220" s="14">
        <v>-7.4280570281182196E-3</v>
      </c>
      <c r="AL1220" s="14"/>
      <c r="AM1220" s="14">
        <v>0.25470761981920298</v>
      </c>
      <c r="AN1220" s="14">
        <v>0.27816216474419297</v>
      </c>
      <c r="AO1220" s="14">
        <v>0.324658873160172</v>
      </c>
      <c r="AP1220" s="14">
        <v>0.52860783376850795</v>
      </c>
      <c r="AQ1220" s="14">
        <v>0.278493436654077</v>
      </c>
      <c r="AR1220" s="14"/>
      <c r="AS1220" s="14">
        <v>0.308036979557199</v>
      </c>
      <c r="AT1220" s="14">
        <v>0.29742461080260502</v>
      </c>
      <c r="AU1220" s="14"/>
      <c r="AV1220" s="14">
        <v>0.37638370052922998</v>
      </c>
      <c r="AW1220" s="14">
        <v>0.398023399991002</v>
      </c>
      <c r="AX1220" s="14">
        <v>0.23956634016984399</v>
      </c>
      <c r="AY1220" s="14"/>
      <c r="AZ1220" s="14">
        <v>0.39161300014838202</v>
      </c>
      <c r="BA1220" s="14">
        <v>0.53903203465202498</v>
      </c>
      <c r="BB1220" s="14">
        <v>0.29135362795347802</v>
      </c>
      <c r="BC1220" s="14"/>
      <c r="BD1220" s="14">
        <v>0.31174170884158198</v>
      </c>
      <c r="BE1220" s="14">
        <v>0.30580174539925697</v>
      </c>
      <c r="BF1220" s="14"/>
      <c r="BG1220" s="14">
        <v>0.32410390669501898</v>
      </c>
      <c r="BH1220" s="14">
        <v>0.30168907497125602</v>
      </c>
      <c r="BI1220" s="14"/>
      <c r="BJ1220" s="14">
        <v>0.386640089973662</v>
      </c>
      <c r="BK1220" s="14">
        <v>0.29634793548266902</v>
      </c>
      <c r="BL1220" s="14"/>
      <c r="BM1220" s="14">
        <v>0.46562522013513302</v>
      </c>
      <c r="BN1220" s="14">
        <v>0.29567520981704298</v>
      </c>
      <c r="BO1220" s="14"/>
      <c r="BP1220" s="14">
        <v>0.27289125820863103</v>
      </c>
      <c r="BQ1220" s="14">
        <v>0.317296363034544</v>
      </c>
      <c r="BR1220" s="14"/>
      <c r="BS1220" s="14">
        <v>0.41841309390126202</v>
      </c>
      <c r="BT1220" s="14">
        <v>0.25383239201119201</v>
      </c>
      <c r="BU1220" s="14"/>
      <c r="BV1220" s="14">
        <v>0.46166606214785799</v>
      </c>
      <c r="BW1220" s="14">
        <v>0.40305595692866097</v>
      </c>
      <c r="BX1220" s="14"/>
      <c r="BY1220" s="14">
        <v>0.49387759665776199</v>
      </c>
      <c r="BZ1220" s="14">
        <v>0.286214558931081</v>
      </c>
      <c r="CA1220" s="14"/>
      <c r="CB1220" s="14">
        <v>0.30924035380182302</v>
      </c>
      <c r="CC1220" s="14">
        <v>0.30246441155169501</v>
      </c>
    </row>
    <row r="1221" spans="2:81" x14ac:dyDescent="0.3">
      <c r="C1221" s="14"/>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c r="AD1221" s="14"/>
      <c r="AE1221" s="14"/>
      <c r="AF1221" s="14"/>
      <c r="AG1221" s="14"/>
      <c r="AH1221" s="14"/>
      <c r="AI1221" s="14"/>
      <c r="AJ1221" s="14"/>
      <c r="AK1221" s="14"/>
      <c r="AL1221" s="14"/>
      <c r="AM1221" s="14"/>
      <c r="AN1221" s="14"/>
      <c r="AO1221" s="14"/>
      <c r="AP1221" s="14"/>
      <c r="AQ1221" s="14"/>
      <c r="AR1221" s="14"/>
      <c r="AS1221" s="14"/>
      <c r="AT1221" s="14"/>
      <c r="AU1221" s="14"/>
      <c r="AV1221" s="14"/>
      <c r="AW1221" s="14"/>
      <c r="AX1221" s="14"/>
      <c r="AY1221" s="14"/>
      <c r="AZ1221" s="14"/>
      <c r="BA1221" s="14"/>
      <c r="BB1221" s="14"/>
      <c r="BC1221" s="14"/>
      <c r="BD1221" s="14"/>
      <c r="BE1221" s="14"/>
      <c r="BF1221" s="14"/>
      <c r="BG1221" s="14"/>
      <c r="BH1221" s="14"/>
      <c r="BI1221" s="14"/>
      <c r="BJ1221" s="14"/>
      <c r="BK1221" s="14"/>
      <c r="BL1221" s="14"/>
      <c r="BM1221" s="14"/>
      <c r="BN1221" s="14"/>
      <c r="BO1221" s="14"/>
      <c r="BP1221" s="14"/>
      <c r="BQ1221" s="14"/>
      <c r="BR1221" s="14"/>
      <c r="BS1221" s="14"/>
      <c r="BT1221" s="14"/>
      <c r="BU1221" s="14"/>
      <c r="BV1221" s="14"/>
      <c r="BW1221" s="14"/>
      <c r="BX1221" s="14"/>
      <c r="BY1221" s="14"/>
      <c r="BZ1221" s="14"/>
      <c r="CA1221" s="14"/>
      <c r="CB1221" s="14"/>
      <c r="CC1221" s="14"/>
    </row>
    <row r="1222" spans="2:81" x14ac:dyDescent="0.3">
      <c r="B1222" s="6" t="s">
        <v>488</v>
      </c>
      <c r="C1222" s="14"/>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c r="AD1222" s="14"/>
      <c r="AE1222" s="14"/>
      <c r="AF1222" s="14"/>
      <c r="AG1222" s="14"/>
      <c r="AH1222" s="14"/>
      <c r="AI1222" s="14"/>
      <c r="AJ1222" s="14"/>
      <c r="AK1222" s="14"/>
      <c r="AL1222" s="14"/>
      <c r="AM1222" s="14"/>
      <c r="AN1222" s="14"/>
      <c r="AO1222" s="14"/>
      <c r="AP1222" s="14"/>
      <c r="AQ1222" s="14"/>
      <c r="AR1222" s="14"/>
      <c r="AS1222" s="14"/>
      <c r="AT1222" s="14"/>
      <c r="AU1222" s="14"/>
      <c r="AV1222" s="14"/>
      <c r="AW1222" s="14"/>
      <c r="AX1222" s="14"/>
      <c r="AY1222" s="14"/>
      <c r="AZ1222" s="14"/>
      <c r="BA1222" s="14"/>
      <c r="BB1222" s="14"/>
      <c r="BC1222" s="14"/>
      <c r="BD1222" s="14"/>
      <c r="BE1222" s="14"/>
      <c r="BF1222" s="14"/>
      <c r="BG1222" s="14"/>
      <c r="BH1222" s="14"/>
      <c r="BI1222" s="14"/>
      <c r="BJ1222" s="14"/>
      <c r="BK1222" s="14"/>
      <c r="BL1222" s="14"/>
      <c r="BM1222" s="14"/>
      <c r="BN1222" s="14"/>
      <c r="BO1222" s="14"/>
      <c r="BP1222" s="14"/>
      <c r="BQ1222" s="14"/>
      <c r="BR1222" s="14"/>
      <c r="BS1222" s="14"/>
      <c r="BT1222" s="14"/>
      <c r="BU1222" s="14"/>
      <c r="BV1222" s="14"/>
      <c r="BW1222" s="14"/>
      <c r="BX1222" s="14"/>
      <c r="BY1222" s="14"/>
      <c r="BZ1222" s="14"/>
      <c r="CA1222" s="14"/>
      <c r="CB1222" s="14"/>
      <c r="CC1222" s="14"/>
    </row>
    <row r="1223" spans="2:81" x14ac:dyDescent="0.3">
      <c r="B1223" s="24" t="s">
        <v>198</v>
      </c>
      <c r="C1223" s="14"/>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c r="AD1223" s="14"/>
      <c r="AE1223" s="14"/>
      <c r="AF1223" s="14"/>
      <c r="AG1223" s="14"/>
      <c r="AH1223" s="14"/>
      <c r="AI1223" s="14"/>
      <c r="AJ1223" s="14"/>
      <c r="AK1223" s="14"/>
      <c r="AL1223" s="14"/>
      <c r="AM1223" s="14"/>
      <c r="AN1223" s="14"/>
      <c r="AO1223" s="14"/>
      <c r="AP1223" s="14"/>
      <c r="AQ1223" s="14"/>
      <c r="AR1223" s="14"/>
      <c r="AS1223" s="14"/>
      <c r="AT1223" s="14"/>
      <c r="AU1223" s="14"/>
      <c r="AV1223" s="14"/>
      <c r="AW1223" s="14"/>
      <c r="AX1223" s="14"/>
      <c r="AY1223" s="14"/>
      <c r="AZ1223" s="14"/>
      <c r="BA1223" s="14"/>
      <c r="BB1223" s="14"/>
      <c r="BC1223" s="14"/>
      <c r="BD1223" s="14"/>
      <c r="BE1223" s="14"/>
      <c r="BF1223" s="14"/>
      <c r="BG1223" s="14"/>
      <c r="BH1223" s="14"/>
      <c r="BI1223" s="14"/>
      <c r="BJ1223" s="14"/>
      <c r="BK1223" s="14"/>
      <c r="BL1223" s="14"/>
      <c r="BM1223" s="14"/>
      <c r="BN1223" s="14"/>
      <c r="BO1223" s="14"/>
      <c r="BP1223" s="14"/>
      <c r="BQ1223" s="14"/>
      <c r="BR1223" s="14"/>
      <c r="BS1223" s="14"/>
      <c r="BT1223" s="14"/>
      <c r="BU1223" s="14"/>
      <c r="BV1223" s="14"/>
      <c r="BW1223" s="14"/>
      <c r="BX1223" s="14"/>
      <c r="BY1223" s="14"/>
      <c r="BZ1223" s="14"/>
      <c r="CA1223" s="14"/>
      <c r="CB1223" s="14"/>
      <c r="CC1223" s="14"/>
    </row>
    <row r="1224" spans="2:81" x14ac:dyDescent="0.3">
      <c r="B1224" t="s">
        <v>420</v>
      </c>
      <c r="C1224" s="14">
        <v>0.17988193873463099</v>
      </c>
      <c r="D1224" s="14">
        <v>0.164816099345961</v>
      </c>
      <c r="E1224" s="14">
        <v>0.19418799775497</v>
      </c>
      <c r="F1224" s="14"/>
      <c r="G1224" s="14">
        <v>0.247009243587028</v>
      </c>
      <c r="H1224" s="14">
        <v>0.234864229184958</v>
      </c>
      <c r="I1224" s="14">
        <v>0.229165814338709</v>
      </c>
      <c r="J1224" s="14">
        <v>0.13856894553381499</v>
      </c>
      <c r="K1224" s="14">
        <v>0.117887267129412</v>
      </c>
      <c r="L1224" s="14">
        <v>0.12685604807728201</v>
      </c>
      <c r="M1224" s="14"/>
      <c r="N1224" s="14">
        <v>0.172497341841373</v>
      </c>
      <c r="O1224" s="14">
        <v>0.15750021995725799</v>
      </c>
      <c r="P1224" s="14">
        <v>0.224972467018584</v>
      </c>
      <c r="Q1224" s="14">
        <v>0.17020771040155</v>
      </c>
      <c r="R1224" s="14"/>
      <c r="S1224" s="14">
        <v>0.13188123589963099</v>
      </c>
      <c r="T1224" s="14">
        <v>0.137144599797171</v>
      </c>
      <c r="U1224" s="14">
        <v>0.23747488210880299</v>
      </c>
      <c r="V1224" s="14">
        <v>0.25316557724622202</v>
      </c>
      <c r="W1224" s="14">
        <v>0.19608224755294201</v>
      </c>
      <c r="X1224" s="14">
        <v>0.28677316523389301</v>
      </c>
      <c r="Y1224" s="14">
        <v>0.20258551831900801</v>
      </c>
      <c r="Z1224" s="14">
        <v>0.205083030659367</v>
      </c>
      <c r="AA1224" s="14">
        <v>0.16857400068285899</v>
      </c>
      <c r="AB1224" s="14">
        <v>0.131587567095516</v>
      </c>
      <c r="AC1224" s="14">
        <v>0.13868699602587201</v>
      </c>
      <c r="AD1224" s="14">
        <v>0</v>
      </c>
      <c r="AE1224" s="14"/>
      <c r="AF1224" s="14">
        <v>0.230283269480026</v>
      </c>
      <c r="AG1224" s="14">
        <v>0.17962931515547001</v>
      </c>
      <c r="AH1224" s="14">
        <v>0.19504693813167301</v>
      </c>
      <c r="AI1224" s="14">
        <v>0.16237508469248799</v>
      </c>
      <c r="AJ1224" s="14">
        <v>0.277373996109961</v>
      </c>
      <c r="AK1224" s="14">
        <v>7.3406534279628802E-2</v>
      </c>
      <c r="AL1224" s="14"/>
      <c r="AM1224" s="14">
        <v>0.18746506000098401</v>
      </c>
      <c r="AN1224" s="14">
        <v>0.13025640603163799</v>
      </c>
      <c r="AO1224" s="14">
        <v>0.152492732895703</v>
      </c>
      <c r="AP1224" s="14">
        <v>0.259614965060386</v>
      </c>
      <c r="AQ1224" s="14">
        <v>0.23618850445730999</v>
      </c>
      <c r="AR1224" s="14"/>
      <c r="AS1224" s="14">
        <v>0.193651809357514</v>
      </c>
      <c r="AT1224" s="14">
        <v>0.17122648262821799</v>
      </c>
      <c r="AU1224" s="14"/>
      <c r="AV1224" s="14">
        <v>0.23225224748876899</v>
      </c>
      <c r="AW1224" s="14">
        <v>0.23461439807300799</v>
      </c>
      <c r="AX1224" s="14">
        <v>0.15520462770839499</v>
      </c>
      <c r="AY1224" s="14"/>
      <c r="AZ1224" s="14">
        <v>0.340305760972267</v>
      </c>
      <c r="BA1224" s="14">
        <v>0.17388692474913101</v>
      </c>
      <c r="BB1224" s="14">
        <v>0.18740212850170801</v>
      </c>
      <c r="BC1224" s="14"/>
      <c r="BD1224" s="14">
        <v>0.19560171529308301</v>
      </c>
      <c r="BE1224" s="14">
        <v>0.170020160997325</v>
      </c>
      <c r="BF1224" s="14"/>
      <c r="BG1224" s="14">
        <v>0.28130166747197699</v>
      </c>
      <c r="BH1224" s="14">
        <v>0.16161451617741401</v>
      </c>
      <c r="BI1224" s="14"/>
      <c r="BJ1224" s="14">
        <v>0.16660306743237199</v>
      </c>
      <c r="BK1224" s="14">
        <v>0.18034150705793101</v>
      </c>
      <c r="BL1224" s="14"/>
      <c r="BM1224" s="14">
        <v>0.294573635286491</v>
      </c>
      <c r="BN1224" s="14">
        <v>0.167096153833343</v>
      </c>
      <c r="BO1224" s="14"/>
      <c r="BP1224" s="14">
        <v>0.16813917166102099</v>
      </c>
      <c r="BQ1224" s="14">
        <v>0.181491750024453</v>
      </c>
      <c r="BR1224" s="14"/>
      <c r="BS1224" s="14">
        <v>0.22582957078781399</v>
      </c>
      <c r="BT1224" s="14">
        <v>0.18672470844212999</v>
      </c>
      <c r="BU1224" s="14"/>
      <c r="BV1224" s="14">
        <v>0.26030644065483199</v>
      </c>
      <c r="BW1224" s="14">
        <v>0.213588422159222</v>
      </c>
      <c r="BX1224" s="14"/>
      <c r="BY1224" s="14">
        <v>0.34781610540878899</v>
      </c>
      <c r="BZ1224" s="14">
        <v>0.16252946046712799</v>
      </c>
      <c r="CA1224" s="14"/>
      <c r="CB1224" s="14">
        <v>0.20335837750256799</v>
      </c>
      <c r="CC1224" s="14">
        <v>0.16594037934987699</v>
      </c>
    </row>
    <row r="1225" spans="2:81" x14ac:dyDescent="0.3">
      <c r="B1225" t="s">
        <v>86</v>
      </c>
      <c r="C1225" s="14">
        <v>0.42623477344291599</v>
      </c>
      <c r="D1225" s="14">
        <v>0.430847173326114</v>
      </c>
      <c r="E1225" s="14">
        <v>0.42371421439145401</v>
      </c>
      <c r="F1225" s="14"/>
      <c r="G1225" s="14">
        <v>0.40006539629881199</v>
      </c>
      <c r="H1225" s="14">
        <v>0.39641572997881003</v>
      </c>
      <c r="I1225" s="14">
        <v>0.43524733981458802</v>
      </c>
      <c r="J1225" s="14">
        <v>0.48468462474457302</v>
      </c>
      <c r="K1225" s="14">
        <v>0.38332601456067</v>
      </c>
      <c r="L1225" s="14">
        <v>0.443420297292833</v>
      </c>
      <c r="M1225" s="14"/>
      <c r="N1225" s="14">
        <v>0.41932923993518401</v>
      </c>
      <c r="O1225" s="14">
        <v>0.46584709604313101</v>
      </c>
      <c r="P1225" s="14">
        <v>0.41154097371341503</v>
      </c>
      <c r="Q1225" s="14">
        <v>0.399866904368395</v>
      </c>
      <c r="R1225" s="14"/>
      <c r="S1225" s="14">
        <v>0.51136872303952896</v>
      </c>
      <c r="T1225" s="14">
        <v>0.41644336898560003</v>
      </c>
      <c r="U1225" s="14">
        <v>0.42601200185155202</v>
      </c>
      <c r="V1225" s="14">
        <v>0.37188483565279101</v>
      </c>
      <c r="W1225" s="14">
        <v>0.29738526732968201</v>
      </c>
      <c r="X1225" s="14">
        <v>0.30245438341759501</v>
      </c>
      <c r="Y1225" s="14">
        <v>0.46923237069942397</v>
      </c>
      <c r="Z1225" s="14">
        <v>0.42624779801637502</v>
      </c>
      <c r="AA1225" s="14">
        <v>0.519575606214144</v>
      </c>
      <c r="AB1225" s="14">
        <v>0.30946048935520398</v>
      </c>
      <c r="AC1225" s="14">
        <v>0.50819245611046804</v>
      </c>
      <c r="AD1225" s="14">
        <v>0.59916764150587098</v>
      </c>
      <c r="AE1225" s="14"/>
      <c r="AF1225" s="14">
        <v>0.50073550631279995</v>
      </c>
      <c r="AG1225" s="14">
        <v>0.43904080457445499</v>
      </c>
      <c r="AH1225" s="14">
        <v>0.35153992465098799</v>
      </c>
      <c r="AI1225" s="14">
        <v>0.43607012673325102</v>
      </c>
      <c r="AJ1225" s="14">
        <v>0.401954026362491</v>
      </c>
      <c r="AK1225" s="14">
        <v>0.36489312231490201</v>
      </c>
      <c r="AL1225" s="14"/>
      <c r="AM1225" s="14">
        <v>0.38518143291533702</v>
      </c>
      <c r="AN1225" s="14">
        <v>0.46283089890989498</v>
      </c>
      <c r="AO1225" s="14">
        <v>0.47882622147006598</v>
      </c>
      <c r="AP1225" s="14">
        <v>0.435791313791066</v>
      </c>
      <c r="AQ1225" s="14">
        <v>0.30005805081887998</v>
      </c>
      <c r="AR1225" s="14"/>
      <c r="AS1225" s="14">
        <v>0.42746507082900098</v>
      </c>
      <c r="AT1225" s="14">
        <v>0.422250818625724</v>
      </c>
      <c r="AU1225" s="14"/>
      <c r="AV1225" s="14">
        <v>0.46730980117214499</v>
      </c>
      <c r="AW1225" s="14">
        <v>0.47228186717311599</v>
      </c>
      <c r="AX1225" s="14">
        <v>0.40751433296070499</v>
      </c>
      <c r="AY1225" s="14"/>
      <c r="AZ1225" s="14">
        <v>0.37306060071805602</v>
      </c>
      <c r="BA1225" s="14">
        <v>0.39189688097113201</v>
      </c>
      <c r="BB1225" s="14">
        <v>0.55389693538402796</v>
      </c>
      <c r="BC1225" s="14"/>
      <c r="BD1225" s="14">
        <v>0.418989425041497</v>
      </c>
      <c r="BE1225" s="14">
        <v>0.43076941508473399</v>
      </c>
      <c r="BF1225" s="14"/>
      <c r="BG1225" s="14">
        <v>0.373808791176093</v>
      </c>
      <c r="BH1225" s="14">
        <v>0.43572193576524598</v>
      </c>
      <c r="BI1225" s="14"/>
      <c r="BJ1225" s="14">
        <v>0.51850035765720903</v>
      </c>
      <c r="BK1225" s="14">
        <v>0.42450117171644097</v>
      </c>
      <c r="BL1225" s="14"/>
      <c r="BM1225" s="14">
        <v>0.40837573309775999</v>
      </c>
      <c r="BN1225" s="14">
        <v>0.42945525543186602</v>
      </c>
      <c r="BO1225" s="14"/>
      <c r="BP1225" s="14">
        <v>0.42901821570464399</v>
      </c>
      <c r="BQ1225" s="14">
        <v>0.42434920478834998</v>
      </c>
      <c r="BR1225" s="14"/>
      <c r="BS1225" s="14">
        <v>0.44141946809503402</v>
      </c>
      <c r="BT1225" s="14">
        <v>0.43777041589490301</v>
      </c>
      <c r="BU1225" s="14"/>
      <c r="BV1225" s="14">
        <v>0.40392124145596903</v>
      </c>
      <c r="BW1225" s="14">
        <v>0.454733361362257</v>
      </c>
      <c r="BX1225" s="14"/>
      <c r="BY1225" s="14">
        <v>0.346954174519296</v>
      </c>
      <c r="BZ1225" s="14">
        <v>0.433684455634119</v>
      </c>
      <c r="CA1225" s="14"/>
      <c r="CB1225" s="14">
        <v>0.400218218105235</v>
      </c>
      <c r="CC1225" s="14">
        <v>0.443243534482123</v>
      </c>
    </row>
    <row r="1226" spans="2:81" x14ac:dyDescent="0.3">
      <c r="B1226" t="s">
        <v>421</v>
      </c>
      <c r="C1226" s="14">
        <v>0.22849458936565301</v>
      </c>
      <c r="D1226" s="14">
        <v>0.23833766021335401</v>
      </c>
      <c r="E1226" s="14">
        <v>0.21662164563671599</v>
      </c>
      <c r="F1226" s="14"/>
      <c r="G1226" s="14">
        <v>0.20593945446547501</v>
      </c>
      <c r="H1226" s="14">
        <v>0.18816649540465999</v>
      </c>
      <c r="I1226" s="14">
        <v>0.19064892155436</v>
      </c>
      <c r="J1226" s="14">
        <v>0.19516659126573699</v>
      </c>
      <c r="K1226" s="14">
        <v>0.37687259312233801</v>
      </c>
      <c r="L1226" s="14">
        <v>0.23534739889816</v>
      </c>
      <c r="M1226" s="14"/>
      <c r="N1226" s="14">
        <v>0.243311890109838</v>
      </c>
      <c r="O1226" s="14">
        <v>0.25221721515638201</v>
      </c>
      <c r="P1226" s="14">
        <v>0.22025516992806901</v>
      </c>
      <c r="Q1226" s="14">
        <v>0.18843061686936799</v>
      </c>
      <c r="R1226" s="14"/>
      <c r="S1226" s="14">
        <v>0.26279793706583199</v>
      </c>
      <c r="T1226" s="14">
        <v>0.28430442673269701</v>
      </c>
      <c r="U1226" s="14">
        <v>0.18946597046241201</v>
      </c>
      <c r="V1226" s="14">
        <v>0.24729098706795399</v>
      </c>
      <c r="W1226" s="14">
        <v>0.33020566223222098</v>
      </c>
      <c r="X1226" s="14">
        <v>0.15197968486643301</v>
      </c>
      <c r="Y1226" s="14">
        <v>0.174835844349953</v>
      </c>
      <c r="Z1226" s="14">
        <v>0.18607279772069901</v>
      </c>
      <c r="AA1226" s="14">
        <v>0.149827854637474</v>
      </c>
      <c r="AB1226" s="14">
        <v>0.28698422396774798</v>
      </c>
      <c r="AC1226" s="14">
        <v>0.17659981712053499</v>
      </c>
      <c r="AD1226" s="14">
        <v>0.29736466039835302</v>
      </c>
      <c r="AE1226" s="14"/>
      <c r="AF1226" s="14">
        <v>0.131725667545318</v>
      </c>
      <c r="AG1226" s="14">
        <v>0.21420340323227</v>
      </c>
      <c r="AH1226" s="14">
        <v>0.30959666009118703</v>
      </c>
      <c r="AI1226" s="14">
        <v>0.262042979432351</v>
      </c>
      <c r="AJ1226" s="14">
        <v>0.234823969390767</v>
      </c>
      <c r="AK1226" s="14">
        <v>0.28995942129504498</v>
      </c>
      <c r="AL1226" s="14"/>
      <c r="AM1226" s="14">
        <v>0.217823140633054</v>
      </c>
      <c r="AN1226" s="14">
        <v>0.27504028247753198</v>
      </c>
      <c r="AO1226" s="14">
        <v>0.206859238971458</v>
      </c>
      <c r="AP1226" s="14">
        <v>0.22635693779980501</v>
      </c>
      <c r="AQ1226" s="14">
        <v>0.15584278260856901</v>
      </c>
      <c r="AR1226" s="14"/>
      <c r="AS1226" s="14">
        <v>0.21943838167993801</v>
      </c>
      <c r="AT1226" s="14">
        <v>0.23349262264314</v>
      </c>
      <c r="AU1226" s="14"/>
      <c r="AV1226" s="14">
        <v>0.17290231026354999</v>
      </c>
      <c r="AW1226" s="14">
        <v>0.20386248287716099</v>
      </c>
      <c r="AX1226" s="14">
        <v>0.26518519187017298</v>
      </c>
      <c r="AY1226" s="14"/>
      <c r="AZ1226" s="14">
        <v>6.9622888538762404E-2</v>
      </c>
      <c r="BA1226" s="14">
        <v>0.31091229262034897</v>
      </c>
      <c r="BB1226" s="14">
        <v>0.160866361713464</v>
      </c>
      <c r="BC1226" s="14"/>
      <c r="BD1226" s="14">
        <v>0.24532418705107101</v>
      </c>
      <c r="BE1226" s="14">
        <v>0.21817531201153101</v>
      </c>
      <c r="BF1226" s="14"/>
      <c r="BG1226" s="14">
        <v>0.227780929570083</v>
      </c>
      <c r="BH1226" s="14">
        <v>0.22844850123129501</v>
      </c>
      <c r="BI1226" s="14"/>
      <c r="BJ1226" s="14">
        <v>0.225812766176504</v>
      </c>
      <c r="BK1226" s="14">
        <v>0.22683341556599601</v>
      </c>
      <c r="BL1226" s="14"/>
      <c r="BM1226" s="14">
        <v>0.185795290414455</v>
      </c>
      <c r="BN1226" s="14">
        <v>0.23645008445192101</v>
      </c>
      <c r="BO1226" s="14"/>
      <c r="BP1226" s="14">
        <v>0.26458305683105199</v>
      </c>
      <c r="BQ1226" s="14">
        <v>0.223156655877954</v>
      </c>
      <c r="BR1226" s="14"/>
      <c r="BS1226" s="14">
        <v>0.184769038000765</v>
      </c>
      <c r="BT1226" s="14">
        <v>0.243183318715194</v>
      </c>
      <c r="BU1226" s="14"/>
      <c r="BV1226" s="14">
        <v>0.18607512366440199</v>
      </c>
      <c r="BW1226" s="14">
        <v>0.18430530713447901</v>
      </c>
      <c r="BX1226" s="14"/>
      <c r="BY1226" s="14">
        <v>0.199740787155226</v>
      </c>
      <c r="BZ1226" s="14">
        <v>0.23138949476960799</v>
      </c>
      <c r="CA1226" s="14"/>
      <c r="CB1226" s="14">
        <v>0.24604028279953499</v>
      </c>
      <c r="CC1226" s="14">
        <v>0.21922337276046999</v>
      </c>
    </row>
    <row r="1227" spans="2:81" x14ac:dyDescent="0.3">
      <c r="B1227" t="s">
        <v>88</v>
      </c>
      <c r="C1227" s="14">
        <v>8.2412931800775802E-2</v>
      </c>
      <c r="D1227" s="14">
        <v>9.0212712959595001E-2</v>
      </c>
      <c r="E1227" s="14">
        <v>7.5684592600352193E-2</v>
      </c>
      <c r="F1227" s="14"/>
      <c r="G1227" s="14">
        <v>8.9747278537667105E-2</v>
      </c>
      <c r="H1227" s="14">
        <v>8.9850223156355893E-2</v>
      </c>
      <c r="I1227" s="14">
        <v>6.7163199427667603E-2</v>
      </c>
      <c r="J1227" s="14">
        <v>0.12827573475485801</v>
      </c>
      <c r="K1227" s="14">
        <v>1.60967169065406E-2</v>
      </c>
      <c r="L1227" s="14">
        <v>8.8783436939224594E-2</v>
      </c>
      <c r="M1227" s="14"/>
      <c r="N1227" s="14">
        <v>0.10620278415241401</v>
      </c>
      <c r="O1227" s="14">
        <v>4.9244938440879002E-2</v>
      </c>
      <c r="P1227" s="14">
        <v>9.0944911248164395E-2</v>
      </c>
      <c r="Q1227" s="14">
        <v>8.5953014977583606E-2</v>
      </c>
      <c r="R1227" s="14"/>
      <c r="S1227" s="14">
        <v>4.32520604817654E-2</v>
      </c>
      <c r="T1227" s="14">
        <v>0.108303503742836</v>
      </c>
      <c r="U1227" s="14">
        <v>0.100343904904849</v>
      </c>
      <c r="V1227" s="14">
        <v>0.10254695643302</v>
      </c>
      <c r="W1227" s="14">
        <v>2.9330771409540501E-2</v>
      </c>
      <c r="X1227" s="14">
        <v>0.149217763239505</v>
      </c>
      <c r="Y1227" s="14">
        <v>0</v>
      </c>
      <c r="Z1227" s="14">
        <v>4.5500398064288503E-2</v>
      </c>
      <c r="AA1227" s="14">
        <v>1.6717138494682201E-2</v>
      </c>
      <c r="AB1227" s="14">
        <v>0.226411403206492</v>
      </c>
      <c r="AC1227" s="14">
        <v>8.8677793983695796E-2</v>
      </c>
      <c r="AD1227" s="14">
        <v>0.103467698095776</v>
      </c>
      <c r="AE1227" s="14"/>
      <c r="AF1227" s="14">
        <v>5.2718371808053298E-2</v>
      </c>
      <c r="AG1227" s="14">
        <v>0.107883552537686</v>
      </c>
      <c r="AH1227" s="14">
        <v>0.105230484718097</v>
      </c>
      <c r="AI1227" s="14">
        <v>8.2864104039766795E-2</v>
      </c>
      <c r="AJ1227" s="14">
        <v>8.5848008136780701E-2</v>
      </c>
      <c r="AK1227" s="14">
        <v>5.6550359546435301E-2</v>
      </c>
      <c r="AL1227" s="14"/>
      <c r="AM1227" s="14">
        <v>7.2460692991292097E-2</v>
      </c>
      <c r="AN1227" s="14">
        <v>5.4299723647914203E-2</v>
      </c>
      <c r="AO1227" s="14">
        <v>9.6166567134938402E-2</v>
      </c>
      <c r="AP1227" s="14">
        <v>4.0168227431213697E-2</v>
      </c>
      <c r="AQ1227" s="14">
        <v>0.208897722955003</v>
      </c>
      <c r="AR1227" s="14"/>
      <c r="AS1227" s="14">
        <v>7.9156921906424593E-2</v>
      </c>
      <c r="AT1227" s="14">
        <v>8.6415736794753395E-2</v>
      </c>
      <c r="AU1227" s="14"/>
      <c r="AV1227" s="14">
        <v>6.7390955414001905E-2</v>
      </c>
      <c r="AW1227" s="14">
        <v>5.8376374856811401E-2</v>
      </c>
      <c r="AX1227" s="14">
        <v>7.6097059213895202E-2</v>
      </c>
      <c r="AY1227" s="14"/>
      <c r="AZ1227" s="14">
        <v>0.10682335042669799</v>
      </c>
      <c r="BA1227" s="14">
        <v>4.3533134077682598E-2</v>
      </c>
      <c r="BB1227" s="14">
        <v>6.4175683526640007E-2</v>
      </c>
      <c r="BC1227" s="14"/>
      <c r="BD1227" s="14">
        <v>7.0594008610904896E-2</v>
      </c>
      <c r="BE1227" s="14">
        <v>9.1274475309482295E-2</v>
      </c>
      <c r="BF1227" s="14"/>
      <c r="BG1227" s="14">
        <v>6.9349010681544601E-2</v>
      </c>
      <c r="BH1227" s="14">
        <v>8.5786288087543405E-2</v>
      </c>
      <c r="BI1227" s="14"/>
      <c r="BJ1227" s="14">
        <v>2.9861654505128399E-2</v>
      </c>
      <c r="BK1227" s="14">
        <v>8.7376949195974399E-2</v>
      </c>
      <c r="BL1227" s="14"/>
      <c r="BM1227" s="14">
        <v>5.4833123804225697E-2</v>
      </c>
      <c r="BN1227" s="14">
        <v>8.1910929049820697E-2</v>
      </c>
      <c r="BO1227" s="14"/>
      <c r="BP1227" s="14">
        <v>6.0719827494175801E-2</v>
      </c>
      <c r="BQ1227" s="14">
        <v>8.3534085977102601E-2</v>
      </c>
      <c r="BR1227" s="14"/>
      <c r="BS1227" s="14">
        <v>6.6079860857087197E-2</v>
      </c>
      <c r="BT1227" s="14">
        <v>7.1280296445897701E-2</v>
      </c>
      <c r="BU1227" s="14"/>
      <c r="BV1227" s="14">
        <v>0.10790157529045</v>
      </c>
      <c r="BW1227" s="14">
        <v>5.1230896195969003E-2</v>
      </c>
      <c r="BX1227" s="14"/>
      <c r="BY1227" s="14">
        <v>2.1115967201881299E-2</v>
      </c>
      <c r="BZ1227" s="14">
        <v>8.8152541295902095E-2</v>
      </c>
      <c r="CA1227" s="14"/>
      <c r="CB1227" s="14">
        <v>6.2287666833541797E-2</v>
      </c>
      <c r="CC1227" s="14">
        <v>8.91960666647688E-2</v>
      </c>
    </row>
    <row r="1228" spans="2:81" x14ac:dyDescent="0.3">
      <c r="B1228" t="s">
        <v>422</v>
      </c>
      <c r="C1228" s="14">
        <v>3.8675271351204799E-2</v>
      </c>
      <c r="D1228" s="14">
        <v>5.6519949756885998E-2</v>
      </c>
      <c r="E1228" s="14">
        <v>2.27029417478317E-2</v>
      </c>
      <c r="F1228" s="14"/>
      <c r="G1228" s="14">
        <v>0</v>
      </c>
      <c r="H1228" s="14">
        <v>6.9141776416585296E-2</v>
      </c>
      <c r="I1228" s="14">
        <v>6.5139831343879295E-2</v>
      </c>
      <c r="J1228" s="14">
        <v>8.4101947956418798E-3</v>
      </c>
      <c r="K1228" s="14">
        <v>4.1791812016402002E-2</v>
      </c>
      <c r="L1228" s="14">
        <v>3.9498819116191103E-2</v>
      </c>
      <c r="M1228" s="14"/>
      <c r="N1228" s="14">
        <v>2.3915866891162901E-2</v>
      </c>
      <c r="O1228" s="14">
        <v>2.1041207293137E-2</v>
      </c>
      <c r="P1228" s="14">
        <v>4.34265064409824E-2</v>
      </c>
      <c r="Q1228" s="14">
        <v>7.4580493090198902E-2</v>
      </c>
      <c r="R1228" s="14"/>
      <c r="S1228" s="14">
        <v>1.9408799595803699E-2</v>
      </c>
      <c r="T1228" s="14">
        <v>3.6790838781654303E-2</v>
      </c>
      <c r="U1228" s="14">
        <v>2.5046350520636199E-2</v>
      </c>
      <c r="V1228" s="14">
        <v>0</v>
      </c>
      <c r="W1228" s="14">
        <v>5.9551216975645797E-2</v>
      </c>
      <c r="X1228" s="14">
        <v>2.4054876854954901E-2</v>
      </c>
      <c r="Y1228" s="14">
        <v>0.103202171754251</v>
      </c>
      <c r="Z1228" s="14">
        <v>0.137095975539271</v>
      </c>
      <c r="AA1228" s="14">
        <v>4.7117074683941197E-2</v>
      </c>
      <c r="AB1228" s="14">
        <v>0</v>
      </c>
      <c r="AC1228" s="14">
        <v>8.7842936759429099E-2</v>
      </c>
      <c r="AD1228" s="14">
        <v>0</v>
      </c>
      <c r="AE1228" s="14"/>
      <c r="AF1228" s="14">
        <v>7.7530001561365205E-2</v>
      </c>
      <c r="AG1228" s="14">
        <v>2.9873354042098999E-2</v>
      </c>
      <c r="AH1228" s="14">
        <v>0</v>
      </c>
      <c r="AI1228" s="14">
        <v>2.1133393455825301E-2</v>
      </c>
      <c r="AJ1228" s="14">
        <v>0</v>
      </c>
      <c r="AK1228" s="14">
        <v>5.5846827685355802E-2</v>
      </c>
      <c r="AL1228" s="14"/>
      <c r="AM1228" s="14">
        <v>8.5440997387139797E-2</v>
      </c>
      <c r="AN1228" s="14">
        <v>1.77551018114896E-2</v>
      </c>
      <c r="AO1228" s="14">
        <v>2.9925759620029201E-2</v>
      </c>
      <c r="AP1228" s="14">
        <v>2.3026047296669402E-2</v>
      </c>
      <c r="AQ1228" s="14">
        <v>9.9012939160237595E-2</v>
      </c>
      <c r="AR1228" s="14"/>
      <c r="AS1228" s="14">
        <v>5.5401400203169401E-2</v>
      </c>
      <c r="AT1228" s="14">
        <v>2.8444970759855401E-2</v>
      </c>
      <c r="AU1228" s="14"/>
      <c r="AV1228" s="14">
        <v>4.9206411226425099E-2</v>
      </c>
      <c r="AW1228" s="14">
        <v>3.0864877019904001E-2</v>
      </c>
      <c r="AX1228" s="14">
        <v>5.4662582353201802E-2</v>
      </c>
      <c r="AY1228" s="14"/>
      <c r="AZ1228" s="14">
        <v>0.11018739934421699</v>
      </c>
      <c r="BA1228" s="14">
        <v>7.9770767581704205E-2</v>
      </c>
      <c r="BB1228" s="14">
        <v>1.6395810181079301E-2</v>
      </c>
      <c r="BC1228" s="14"/>
      <c r="BD1228" s="14">
        <v>4.0482516842764202E-2</v>
      </c>
      <c r="BE1228" s="14">
        <v>3.76611266545357E-2</v>
      </c>
      <c r="BF1228" s="14"/>
      <c r="BG1228" s="14">
        <v>3.4633057985223099E-2</v>
      </c>
      <c r="BH1228" s="14">
        <v>3.9846369278676498E-2</v>
      </c>
      <c r="BI1228" s="14"/>
      <c r="BJ1228" s="14">
        <v>0</v>
      </c>
      <c r="BK1228" s="14">
        <v>4.2800813219122699E-2</v>
      </c>
      <c r="BL1228" s="14"/>
      <c r="BM1228" s="14">
        <v>1.8643010113694701E-2</v>
      </c>
      <c r="BN1228" s="14">
        <v>4.1470349323157997E-2</v>
      </c>
      <c r="BO1228" s="14"/>
      <c r="BP1228" s="14">
        <v>5.8924268275818398E-2</v>
      </c>
      <c r="BQ1228" s="14">
        <v>3.3984391179152702E-2</v>
      </c>
      <c r="BR1228" s="14"/>
      <c r="BS1228" s="14">
        <v>7.1825336293830103E-2</v>
      </c>
      <c r="BT1228" s="14">
        <v>3.0536401108620499E-2</v>
      </c>
      <c r="BU1228" s="14"/>
      <c r="BV1228" s="14">
        <v>4.1795618934347002E-2</v>
      </c>
      <c r="BW1228" s="14">
        <v>8.2487505884338605E-2</v>
      </c>
      <c r="BX1228" s="14"/>
      <c r="BY1228" s="14">
        <v>4.3843590024667603E-2</v>
      </c>
      <c r="BZ1228" s="14">
        <v>3.8784090802451598E-2</v>
      </c>
      <c r="CA1228" s="14"/>
      <c r="CB1228" s="14">
        <v>6.0623846209265003E-2</v>
      </c>
      <c r="CC1228" s="14">
        <v>2.7492655237788401E-2</v>
      </c>
    </row>
    <row r="1229" spans="2:81" x14ac:dyDescent="0.3">
      <c r="B1229" t="s">
        <v>106</v>
      </c>
      <c r="C1229" s="14">
        <v>4.4300495304819699E-2</v>
      </c>
      <c r="D1229" s="14">
        <v>1.9266404398089399E-2</v>
      </c>
      <c r="E1229" s="14">
        <v>6.7088607868675501E-2</v>
      </c>
      <c r="F1229" s="14"/>
      <c r="G1229" s="14">
        <v>5.7238627111018001E-2</v>
      </c>
      <c r="H1229" s="14">
        <v>2.1561545858630401E-2</v>
      </c>
      <c r="I1229" s="14">
        <v>1.2634893520796799E-2</v>
      </c>
      <c r="J1229" s="14">
        <v>4.4893908905376097E-2</v>
      </c>
      <c r="K1229" s="14">
        <v>6.40255962646369E-2</v>
      </c>
      <c r="L1229" s="14">
        <v>6.6093999676309106E-2</v>
      </c>
      <c r="M1229" s="14"/>
      <c r="N1229" s="14">
        <v>3.4742877070028398E-2</v>
      </c>
      <c r="O1229" s="14">
        <v>5.4149323109213103E-2</v>
      </c>
      <c r="P1229" s="14">
        <v>8.8599716507853504E-3</v>
      </c>
      <c r="Q1229" s="14">
        <v>8.0961260292904805E-2</v>
      </c>
      <c r="R1229" s="14"/>
      <c r="S1229" s="14">
        <v>3.1291243917439503E-2</v>
      </c>
      <c r="T1229" s="14">
        <v>1.7013261960040799E-2</v>
      </c>
      <c r="U1229" s="14">
        <v>2.16568901517472E-2</v>
      </c>
      <c r="V1229" s="14">
        <v>2.5111643600012799E-2</v>
      </c>
      <c r="W1229" s="14">
        <v>8.7444834499969107E-2</v>
      </c>
      <c r="X1229" s="14">
        <v>8.5520126387619202E-2</v>
      </c>
      <c r="Y1229" s="14">
        <v>5.0144094877364397E-2</v>
      </c>
      <c r="Z1229" s="14">
        <v>0</v>
      </c>
      <c r="AA1229" s="14">
        <v>9.8188325286898595E-2</v>
      </c>
      <c r="AB1229" s="14">
        <v>4.5556316375040803E-2</v>
      </c>
      <c r="AC1229" s="14">
        <v>0</v>
      </c>
      <c r="AD1229" s="14">
        <v>0</v>
      </c>
      <c r="AE1229" s="14"/>
      <c r="AF1229" s="14">
        <v>7.0071832924375301E-3</v>
      </c>
      <c r="AG1229" s="14">
        <v>2.9369570458020501E-2</v>
      </c>
      <c r="AH1229" s="14">
        <v>3.8585992408054097E-2</v>
      </c>
      <c r="AI1229" s="14">
        <v>3.5514311646317499E-2</v>
      </c>
      <c r="AJ1229" s="14">
        <v>0</v>
      </c>
      <c r="AK1229" s="14">
        <v>0.15934373487863299</v>
      </c>
      <c r="AL1229" s="14"/>
      <c r="AM1229" s="14">
        <v>5.1628676072193097E-2</v>
      </c>
      <c r="AN1229" s="14">
        <v>5.9817587121530402E-2</v>
      </c>
      <c r="AO1229" s="14">
        <v>3.5729479907805999E-2</v>
      </c>
      <c r="AP1229" s="14">
        <v>1.50425086208606E-2</v>
      </c>
      <c r="AQ1229" s="14">
        <v>0</v>
      </c>
      <c r="AR1229" s="14"/>
      <c r="AS1229" s="14">
        <v>2.4886416023953199E-2</v>
      </c>
      <c r="AT1229" s="14">
        <v>5.8169368548309501E-2</v>
      </c>
      <c r="AU1229" s="14"/>
      <c r="AV1229" s="14">
        <v>1.09382744351081E-2</v>
      </c>
      <c r="AW1229" s="14">
        <v>0</v>
      </c>
      <c r="AX1229" s="14">
        <v>4.1336205893629303E-2</v>
      </c>
      <c r="AY1229" s="14"/>
      <c r="AZ1229" s="14">
        <v>0</v>
      </c>
      <c r="BA1229" s="14">
        <v>0</v>
      </c>
      <c r="BB1229" s="14">
        <v>1.72630806930806E-2</v>
      </c>
      <c r="BC1229" s="14"/>
      <c r="BD1229" s="14">
        <v>2.9008147160680099E-2</v>
      </c>
      <c r="BE1229" s="14">
        <v>5.2099509942391403E-2</v>
      </c>
      <c r="BF1229" s="14"/>
      <c r="BG1229" s="14">
        <v>1.312654311508E-2</v>
      </c>
      <c r="BH1229" s="14">
        <v>4.8582389459825903E-2</v>
      </c>
      <c r="BI1229" s="14"/>
      <c r="BJ1229" s="14">
        <v>5.92221542287861E-2</v>
      </c>
      <c r="BK1229" s="14">
        <v>3.81461432445344E-2</v>
      </c>
      <c r="BL1229" s="14"/>
      <c r="BM1229" s="14">
        <v>3.7779207283373799E-2</v>
      </c>
      <c r="BN1229" s="14">
        <v>4.3617227909890401E-2</v>
      </c>
      <c r="BO1229" s="14"/>
      <c r="BP1229" s="14">
        <v>1.86154600332884E-2</v>
      </c>
      <c r="BQ1229" s="14">
        <v>5.3483912152987298E-2</v>
      </c>
      <c r="BR1229" s="14"/>
      <c r="BS1229" s="14">
        <v>1.00767259654702E-2</v>
      </c>
      <c r="BT1229" s="14">
        <v>3.0504859393254799E-2</v>
      </c>
      <c r="BU1229" s="14"/>
      <c r="BV1229" s="14">
        <v>0</v>
      </c>
      <c r="BW1229" s="14">
        <v>1.36545072637346E-2</v>
      </c>
      <c r="BX1229" s="14"/>
      <c r="BY1229" s="14">
        <v>4.0529375690140798E-2</v>
      </c>
      <c r="BZ1229" s="14">
        <v>4.5459957030791497E-2</v>
      </c>
      <c r="CA1229" s="14"/>
      <c r="CB1229" s="14">
        <v>2.7471608549855499E-2</v>
      </c>
      <c r="CC1229" s="14">
        <v>5.4903991504973902E-2</v>
      </c>
    </row>
    <row r="1230" spans="2:81" x14ac:dyDescent="0.3">
      <c r="B1230" t="s">
        <v>91</v>
      </c>
      <c r="C1230" s="14">
        <v>0.60611671217754703</v>
      </c>
      <c r="D1230" s="14">
        <v>0.59566327267207497</v>
      </c>
      <c r="E1230" s="14">
        <v>0.61790221214642504</v>
      </c>
      <c r="F1230" s="14"/>
      <c r="G1230" s="14">
        <v>0.64707463988584002</v>
      </c>
      <c r="H1230" s="14">
        <v>0.631279959163768</v>
      </c>
      <c r="I1230" s="14">
        <v>0.66441315415329705</v>
      </c>
      <c r="J1230" s="14">
        <v>0.62325357027838801</v>
      </c>
      <c r="K1230" s="14">
        <v>0.50121328169008195</v>
      </c>
      <c r="L1230" s="14">
        <v>0.57027634537011496</v>
      </c>
      <c r="M1230" s="14"/>
      <c r="N1230" s="14">
        <v>0.591826581776557</v>
      </c>
      <c r="O1230" s="14">
        <v>0.62334731600038895</v>
      </c>
      <c r="P1230" s="14">
        <v>0.636513440731999</v>
      </c>
      <c r="Q1230" s="14">
        <v>0.57007461476994503</v>
      </c>
      <c r="R1230" s="14"/>
      <c r="S1230" s="14">
        <v>0.64324995893916004</v>
      </c>
      <c r="T1230" s="14">
        <v>0.55358796878277206</v>
      </c>
      <c r="U1230" s="14">
        <v>0.66348688396035504</v>
      </c>
      <c r="V1230" s="14">
        <v>0.62505041289901297</v>
      </c>
      <c r="W1230" s="14">
        <v>0.49346751488262303</v>
      </c>
      <c r="X1230" s="14">
        <v>0.58922754865148796</v>
      </c>
      <c r="Y1230" s="14">
        <v>0.67181788901843198</v>
      </c>
      <c r="Z1230" s="14">
        <v>0.63133082867574197</v>
      </c>
      <c r="AA1230" s="14">
        <v>0.688149606897004</v>
      </c>
      <c r="AB1230" s="14">
        <v>0.44104805645071998</v>
      </c>
      <c r="AC1230" s="14">
        <v>0.64687945213634002</v>
      </c>
      <c r="AD1230" s="14">
        <v>0.59916764150587098</v>
      </c>
      <c r="AE1230" s="14"/>
      <c r="AF1230" s="14">
        <v>0.73101877579282604</v>
      </c>
      <c r="AG1230" s="14">
        <v>0.61867011972992503</v>
      </c>
      <c r="AH1230" s="14">
        <v>0.546586862782661</v>
      </c>
      <c r="AI1230" s="14">
        <v>0.59844521142573903</v>
      </c>
      <c r="AJ1230" s="14">
        <v>0.67932802247245205</v>
      </c>
      <c r="AK1230" s="14">
        <v>0.43829965659453002</v>
      </c>
      <c r="AL1230" s="14"/>
      <c r="AM1230" s="14">
        <v>0.57264649291632097</v>
      </c>
      <c r="AN1230" s="14">
        <v>0.59308730494153405</v>
      </c>
      <c r="AO1230" s="14">
        <v>0.63131895436576901</v>
      </c>
      <c r="AP1230" s="14">
        <v>0.69540627885145101</v>
      </c>
      <c r="AQ1230" s="14">
        <v>0.53624655527619003</v>
      </c>
      <c r="AR1230" s="14"/>
      <c r="AS1230" s="14">
        <v>0.62111688018651501</v>
      </c>
      <c r="AT1230" s="14">
        <v>0.59347730125394205</v>
      </c>
      <c r="AU1230" s="14"/>
      <c r="AV1230" s="14">
        <v>0.69956204866091398</v>
      </c>
      <c r="AW1230" s="14">
        <v>0.70689626524612303</v>
      </c>
      <c r="AX1230" s="14">
        <v>0.56271896066910099</v>
      </c>
      <c r="AY1230" s="14"/>
      <c r="AZ1230" s="14">
        <v>0.71336636169032297</v>
      </c>
      <c r="BA1230" s="14">
        <v>0.56578380572026399</v>
      </c>
      <c r="BB1230" s="14">
        <v>0.74129906388573596</v>
      </c>
      <c r="BC1230" s="14"/>
      <c r="BD1230" s="14">
        <v>0.61459114033457896</v>
      </c>
      <c r="BE1230" s="14">
        <v>0.60078957608205896</v>
      </c>
      <c r="BF1230" s="14"/>
      <c r="BG1230" s="14">
        <v>0.65511045864806905</v>
      </c>
      <c r="BH1230" s="14">
        <v>0.59733645194265905</v>
      </c>
      <c r="BI1230" s="14"/>
      <c r="BJ1230" s="14">
        <v>0.685103425089581</v>
      </c>
      <c r="BK1230" s="14">
        <v>0.60484267877437303</v>
      </c>
      <c r="BL1230" s="14"/>
      <c r="BM1230" s="14">
        <v>0.70294936838425104</v>
      </c>
      <c r="BN1230" s="14">
        <v>0.59655140926521</v>
      </c>
      <c r="BO1230" s="14"/>
      <c r="BP1230" s="14">
        <v>0.59715738736566504</v>
      </c>
      <c r="BQ1230" s="14">
        <v>0.60584095481280298</v>
      </c>
      <c r="BR1230" s="14"/>
      <c r="BS1230" s="14">
        <v>0.66724903888284803</v>
      </c>
      <c r="BT1230" s="14">
        <v>0.62449512433703303</v>
      </c>
      <c r="BU1230" s="14"/>
      <c r="BV1230" s="14">
        <v>0.66422768211080097</v>
      </c>
      <c r="BW1230" s="14">
        <v>0.66832178352147897</v>
      </c>
      <c r="BX1230" s="14"/>
      <c r="BY1230" s="14">
        <v>0.69477027992808504</v>
      </c>
      <c r="BZ1230" s="14">
        <v>0.59621391610124697</v>
      </c>
      <c r="CA1230" s="14"/>
      <c r="CB1230" s="14">
        <v>0.60357659560780297</v>
      </c>
      <c r="CC1230" s="14">
        <v>0.60918391383199899</v>
      </c>
    </row>
    <row r="1231" spans="2:81" x14ac:dyDescent="0.3">
      <c r="B1231" t="s">
        <v>92</v>
      </c>
      <c r="C1231" s="14">
        <v>0.121088203151981</v>
      </c>
      <c r="D1231" s="14">
        <v>0.146732662716481</v>
      </c>
      <c r="E1231" s="14">
        <v>9.8387534348183994E-2</v>
      </c>
      <c r="F1231" s="14"/>
      <c r="G1231" s="14">
        <v>8.9747278537667105E-2</v>
      </c>
      <c r="H1231" s="14">
        <v>0.158991999572941</v>
      </c>
      <c r="I1231" s="14">
        <v>0.13230303077154701</v>
      </c>
      <c r="J1231" s="14">
        <v>0.13668592955049999</v>
      </c>
      <c r="K1231" s="14">
        <v>5.7888528922942599E-2</v>
      </c>
      <c r="L1231" s="14">
        <v>0.12828225605541599</v>
      </c>
      <c r="M1231" s="14"/>
      <c r="N1231" s="14">
        <v>0.13011865104357601</v>
      </c>
      <c r="O1231" s="14">
        <v>7.0286145734016106E-2</v>
      </c>
      <c r="P1231" s="14">
        <v>0.13437141768914701</v>
      </c>
      <c r="Q1231" s="14">
        <v>0.16053350806778199</v>
      </c>
      <c r="R1231" s="14"/>
      <c r="S1231" s="14">
        <v>6.2660860077569103E-2</v>
      </c>
      <c r="T1231" s="14">
        <v>0.14509434252448999</v>
      </c>
      <c r="U1231" s="14">
        <v>0.12539025542548499</v>
      </c>
      <c r="V1231" s="14">
        <v>0.10254695643302</v>
      </c>
      <c r="W1231" s="14">
        <v>8.8881988385186295E-2</v>
      </c>
      <c r="X1231" s="14">
        <v>0.17327264009446</v>
      </c>
      <c r="Y1231" s="14">
        <v>0.103202171754251</v>
      </c>
      <c r="Z1231" s="14">
        <v>0.18259637360355899</v>
      </c>
      <c r="AA1231" s="14">
        <v>6.3834213178623395E-2</v>
      </c>
      <c r="AB1231" s="14">
        <v>0.226411403206492</v>
      </c>
      <c r="AC1231" s="14">
        <v>0.17652073074312499</v>
      </c>
      <c r="AD1231" s="14">
        <v>0.103467698095776</v>
      </c>
      <c r="AE1231" s="14"/>
      <c r="AF1231" s="14">
        <v>0.130248373369418</v>
      </c>
      <c r="AG1231" s="14">
        <v>0.13775690657978501</v>
      </c>
      <c r="AH1231" s="14">
        <v>0.105230484718097</v>
      </c>
      <c r="AI1231" s="14">
        <v>0.10399749749559201</v>
      </c>
      <c r="AJ1231" s="14">
        <v>8.5848008136780701E-2</v>
      </c>
      <c r="AK1231" s="14">
        <v>0.112397187231791</v>
      </c>
      <c r="AL1231" s="14"/>
      <c r="AM1231" s="14">
        <v>0.15790169037843199</v>
      </c>
      <c r="AN1231" s="14">
        <v>7.2054825459403907E-2</v>
      </c>
      <c r="AO1231" s="14">
        <v>0.12609232675496801</v>
      </c>
      <c r="AP1231" s="14">
        <v>6.3194274727883096E-2</v>
      </c>
      <c r="AQ1231" s="14">
        <v>0.30791066211524099</v>
      </c>
      <c r="AR1231" s="14"/>
      <c r="AS1231" s="14">
        <v>0.13455832210959401</v>
      </c>
      <c r="AT1231" s="14">
        <v>0.114860707554609</v>
      </c>
      <c r="AU1231" s="14"/>
      <c r="AV1231" s="14">
        <v>0.116597366640427</v>
      </c>
      <c r="AW1231" s="14">
        <v>8.9241251876715402E-2</v>
      </c>
      <c r="AX1231" s="14">
        <v>0.13075964156709699</v>
      </c>
      <c r="AY1231" s="14"/>
      <c r="AZ1231" s="14">
        <v>0.217010749770915</v>
      </c>
      <c r="BA1231" s="14">
        <v>0.123303901659387</v>
      </c>
      <c r="BB1231" s="14">
        <v>8.0571493707719294E-2</v>
      </c>
      <c r="BC1231" s="14"/>
      <c r="BD1231" s="14">
        <v>0.111076525453669</v>
      </c>
      <c r="BE1231" s="14">
        <v>0.12893560196401799</v>
      </c>
      <c r="BF1231" s="14"/>
      <c r="BG1231" s="14">
        <v>0.103982068666768</v>
      </c>
      <c r="BH1231" s="14">
        <v>0.12563265736622001</v>
      </c>
      <c r="BI1231" s="14"/>
      <c r="BJ1231" s="14">
        <v>2.9861654505128399E-2</v>
      </c>
      <c r="BK1231" s="14">
        <v>0.13017776241509699</v>
      </c>
      <c r="BL1231" s="14"/>
      <c r="BM1231" s="14">
        <v>7.3476133917920405E-2</v>
      </c>
      <c r="BN1231" s="14">
        <v>0.12338127837297901</v>
      </c>
      <c r="BO1231" s="14"/>
      <c r="BP1231" s="14">
        <v>0.119644095769994</v>
      </c>
      <c r="BQ1231" s="14">
        <v>0.11751847715625501</v>
      </c>
      <c r="BR1231" s="14"/>
      <c r="BS1231" s="14">
        <v>0.13790519715091701</v>
      </c>
      <c r="BT1231" s="14">
        <v>0.101816697554518</v>
      </c>
      <c r="BU1231" s="14"/>
      <c r="BV1231" s="14">
        <v>0.14969719422479699</v>
      </c>
      <c r="BW1231" s="14">
        <v>0.133718402080308</v>
      </c>
      <c r="BX1231" s="14"/>
      <c r="BY1231" s="14">
        <v>6.4959557226548906E-2</v>
      </c>
      <c r="BZ1231" s="14">
        <v>0.12693663209835401</v>
      </c>
      <c r="CA1231" s="14"/>
      <c r="CB1231" s="14">
        <v>0.12291151304280699</v>
      </c>
      <c r="CC1231" s="14">
        <v>0.116688721902557</v>
      </c>
    </row>
    <row r="1232" spans="2:81" x14ac:dyDescent="0.3">
      <c r="B1232" t="s">
        <v>93</v>
      </c>
      <c r="C1232" s="14">
        <v>0.48502850902556599</v>
      </c>
      <c r="D1232" s="14">
        <v>0.44893060995559397</v>
      </c>
      <c r="E1232" s="14">
        <v>0.51951467779824101</v>
      </c>
      <c r="F1232" s="14"/>
      <c r="G1232" s="14">
        <v>0.55732736134817296</v>
      </c>
      <c r="H1232" s="14">
        <v>0.47228795959082698</v>
      </c>
      <c r="I1232" s="14">
        <v>0.53211012338175001</v>
      </c>
      <c r="J1232" s="14">
        <v>0.486567640727888</v>
      </c>
      <c r="K1232" s="14">
        <v>0.44332475276714001</v>
      </c>
      <c r="L1232" s="14">
        <v>0.44199408931469902</v>
      </c>
      <c r="M1232" s="14"/>
      <c r="N1232" s="14">
        <v>0.46170793073298</v>
      </c>
      <c r="O1232" s="14">
        <v>0.55306117026637303</v>
      </c>
      <c r="P1232" s="14">
        <v>0.50214202304285205</v>
      </c>
      <c r="Q1232" s="14">
        <v>0.40954110670216298</v>
      </c>
      <c r="R1232" s="14"/>
      <c r="S1232" s="14">
        <v>0.58058909886159005</v>
      </c>
      <c r="T1232" s="14">
        <v>0.40849362625828101</v>
      </c>
      <c r="U1232" s="14">
        <v>0.53809662853486995</v>
      </c>
      <c r="V1232" s="14">
        <v>0.52250345646599405</v>
      </c>
      <c r="W1232" s="14">
        <v>0.40458552649743701</v>
      </c>
      <c r="X1232" s="14">
        <v>0.41595490855702799</v>
      </c>
      <c r="Y1232" s="14">
        <v>0.56861571726418103</v>
      </c>
      <c r="Z1232" s="14">
        <v>0.44873445507218301</v>
      </c>
      <c r="AA1232" s="14">
        <v>0.62431539371837996</v>
      </c>
      <c r="AB1232" s="14">
        <v>0.21463665324422801</v>
      </c>
      <c r="AC1232" s="14">
        <v>0.47035872139321599</v>
      </c>
      <c r="AD1232" s="14">
        <v>0.49569994341009499</v>
      </c>
      <c r="AE1232" s="14"/>
      <c r="AF1232" s="14">
        <v>0.60077040242340796</v>
      </c>
      <c r="AG1232" s="14">
        <v>0.48091321315013902</v>
      </c>
      <c r="AH1232" s="14">
        <v>0.44135637806456401</v>
      </c>
      <c r="AI1232" s="14">
        <v>0.49444771393014703</v>
      </c>
      <c r="AJ1232" s="14">
        <v>0.59348001433567199</v>
      </c>
      <c r="AK1232" s="14">
        <v>0.32590246936273898</v>
      </c>
      <c r="AL1232" s="14"/>
      <c r="AM1232" s="14">
        <v>0.41474480253788898</v>
      </c>
      <c r="AN1232" s="14">
        <v>0.52103247948213005</v>
      </c>
      <c r="AO1232" s="14">
        <v>0.50522662761080095</v>
      </c>
      <c r="AP1232" s="14">
        <v>0.63221200412356804</v>
      </c>
      <c r="AQ1232" s="14">
        <v>0.22833589316094899</v>
      </c>
      <c r="AR1232" s="14"/>
      <c r="AS1232" s="14">
        <v>0.486558558076921</v>
      </c>
      <c r="AT1232" s="14">
        <v>0.47861659369933301</v>
      </c>
      <c r="AU1232" s="14"/>
      <c r="AV1232" s="14">
        <v>0.58296468202048701</v>
      </c>
      <c r="AW1232" s="14">
        <v>0.61765501336940798</v>
      </c>
      <c r="AX1232" s="14">
        <v>0.43195931910200402</v>
      </c>
      <c r="AY1232" s="14"/>
      <c r="AZ1232" s="14">
        <v>0.49635561191940802</v>
      </c>
      <c r="BA1232" s="14">
        <v>0.44247990406087701</v>
      </c>
      <c r="BB1232" s="14">
        <v>0.66072757017801698</v>
      </c>
      <c r="BC1232" s="14"/>
      <c r="BD1232" s="14">
        <v>0.50351461488090998</v>
      </c>
      <c r="BE1232" s="14">
        <v>0.47185397411804098</v>
      </c>
      <c r="BF1232" s="14"/>
      <c r="BG1232" s="14">
        <v>0.55112838998130198</v>
      </c>
      <c r="BH1232" s="14">
        <v>0.47170379457644002</v>
      </c>
      <c r="BI1232" s="14"/>
      <c r="BJ1232" s="14">
        <v>0.65524177058445299</v>
      </c>
      <c r="BK1232" s="14">
        <v>0.47466491635927599</v>
      </c>
      <c r="BL1232" s="14"/>
      <c r="BM1232" s="14">
        <v>0.62947323446633097</v>
      </c>
      <c r="BN1232" s="14">
        <v>0.47317013089223098</v>
      </c>
      <c r="BO1232" s="14"/>
      <c r="BP1232" s="14">
        <v>0.47751329159567102</v>
      </c>
      <c r="BQ1232" s="14">
        <v>0.48832247765654802</v>
      </c>
      <c r="BR1232" s="14"/>
      <c r="BS1232" s="14">
        <v>0.52934384173193005</v>
      </c>
      <c r="BT1232" s="14">
        <v>0.52267842678251497</v>
      </c>
      <c r="BU1232" s="14"/>
      <c r="BV1232" s="14">
        <v>0.51453048788600397</v>
      </c>
      <c r="BW1232" s="14">
        <v>0.53460338144117103</v>
      </c>
      <c r="BX1232" s="14"/>
      <c r="BY1232" s="14">
        <v>0.62981072270153604</v>
      </c>
      <c r="BZ1232" s="14">
        <v>0.46927728400289298</v>
      </c>
      <c r="CA1232" s="14"/>
      <c r="CB1232" s="14">
        <v>0.48066508256499602</v>
      </c>
      <c r="CC1232" s="14">
        <v>0.49249519192944202</v>
      </c>
    </row>
    <row r="1233" spans="2:81" x14ac:dyDescent="0.3">
      <c r="C1233" s="14"/>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c r="AD1233" s="14"/>
      <c r="AE1233" s="14"/>
      <c r="AF1233" s="14"/>
      <c r="AG1233" s="14"/>
      <c r="AH1233" s="14"/>
      <c r="AI1233" s="14"/>
      <c r="AJ1233" s="14"/>
      <c r="AK1233" s="14"/>
      <c r="AL1233" s="14"/>
      <c r="AM1233" s="14"/>
      <c r="AN1233" s="14"/>
      <c r="AO1233" s="14"/>
      <c r="AP1233" s="14"/>
      <c r="AQ1233" s="14"/>
      <c r="AR1233" s="14"/>
      <c r="AS1233" s="14"/>
      <c r="AT1233" s="14"/>
      <c r="AU1233" s="14"/>
      <c r="AV1233" s="14"/>
      <c r="AW1233" s="14"/>
      <c r="AX1233" s="14"/>
      <c r="AY1233" s="14"/>
      <c r="AZ1233" s="14"/>
      <c r="BA1233" s="14"/>
      <c r="BB1233" s="14"/>
      <c r="BC1233" s="14"/>
      <c r="BD1233" s="14"/>
      <c r="BE1233" s="14"/>
      <c r="BF1233" s="14"/>
      <c r="BG1233" s="14"/>
      <c r="BH1233" s="14"/>
      <c r="BI1233" s="14"/>
      <c r="BJ1233" s="14"/>
      <c r="BK1233" s="14"/>
      <c r="BL1233" s="14"/>
      <c r="BM1233" s="14"/>
      <c r="BN1233" s="14"/>
      <c r="BO1233" s="14"/>
      <c r="BP1233" s="14"/>
      <c r="BQ1233" s="14"/>
      <c r="BR1233" s="14"/>
      <c r="BS1233" s="14"/>
      <c r="BT1233" s="14"/>
      <c r="BU1233" s="14"/>
      <c r="BV1233" s="14"/>
      <c r="BW1233" s="14"/>
      <c r="BX1233" s="14"/>
      <c r="BY1233" s="14"/>
      <c r="BZ1233" s="14"/>
      <c r="CA1233" s="14"/>
      <c r="CB1233" s="14"/>
      <c r="CC1233" s="14"/>
    </row>
    <row r="1234" spans="2:81" x14ac:dyDescent="0.3">
      <c r="B1234" s="6" t="s">
        <v>489</v>
      </c>
      <c r="C1234" s="14"/>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c r="AD1234" s="14"/>
      <c r="AE1234" s="14"/>
      <c r="AF1234" s="14"/>
      <c r="AG1234" s="14"/>
      <c r="AH1234" s="14"/>
      <c r="AI1234" s="14"/>
      <c r="AJ1234" s="14"/>
      <c r="AK1234" s="14"/>
      <c r="AL1234" s="14"/>
      <c r="AM1234" s="14"/>
      <c r="AN1234" s="14"/>
      <c r="AO1234" s="14"/>
      <c r="AP1234" s="14"/>
      <c r="AQ1234" s="14"/>
      <c r="AR1234" s="14"/>
      <c r="AS1234" s="14"/>
      <c r="AT1234" s="14"/>
      <c r="AU1234" s="14"/>
      <c r="AV1234" s="14"/>
      <c r="AW1234" s="14"/>
      <c r="AX1234" s="14"/>
      <c r="AY1234" s="14"/>
      <c r="AZ1234" s="14"/>
      <c r="BA1234" s="14"/>
      <c r="BB1234" s="14"/>
      <c r="BC1234" s="14"/>
      <c r="BD1234" s="14"/>
      <c r="BE1234" s="14"/>
      <c r="BF1234" s="14"/>
      <c r="BG1234" s="14"/>
      <c r="BH1234" s="14"/>
      <c r="BI1234" s="14"/>
      <c r="BJ1234" s="14"/>
      <c r="BK1234" s="14"/>
      <c r="BL1234" s="14"/>
      <c r="BM1234" s="14"/>
      <c r="BN1234" s="14"/>
      <c r="BO1234" s="14"/>
      <c r="BP1234" s="14"/>
      <c r="BQ1234" s="14"/>
      <c r="BR1234" s="14"/>
      <c r="BS1234" s="14"/>
      <c r="BT1234" s="14"/>
      <c r="BU1234" s="14"/>
      <c r="BV1234" s="14"/>
      <c r="BW1234" s="14"/>
      <c r="BX1234" s="14"/>
      <c r="BY1234" s="14"/>
      <c r="BZ1234" s="14"/>
      <c r="CA1234" s="14"/>
      <c r="CB1234" s="14"/>
      <c r="CC1234" s="14"/>
    </row>
    <row r="1235" spans="2:81" x14ac:dyDescent="0.3">
      <c r="B1235" s="24" t="s">
        <v>198</v>
      </c>
      <c r="C1235" s="14"/>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c r="AD1235" s="14"/>
      <c r="AE1235" s="14"/>
      <c r="AF1235" s="14"/>
      <c r="AG1235" s="14"/>
      <c r="AH1235" s="14"/>
      <c r="AI1235" s="14"/>
      <c r="AJ1235" s="14"/>
      <c r="AK1235" s="14"/>
      <c r="AL1235" s="14"/>
      <c r="AM1235" s="14"/>
      <c r="AN1235" s="14"/>
      <c r="AO1235" s="14"/>
      <c r="AP1235" s="14"/>
      <c r="AQ1235" s="14"/>
      <c r="AR1235" s="14"/>
      <c r="AS1235" s="14"/>
      <c r="AT1235" s="14"/>
      <c r="AU1235" s="14"/>
      <c r="AV1235" s="14"/>
      <c r="AW1235" s="14"/>
      <c r="AX1235" s="14"/>
      <c r="AY1235" s="14"/>
      <c r="AZ1235" s="14"/>
      <c r="BA1235" s="14"/>
      <c r="BB1235" s="14"/>
      <c r="BC1235" s="14"/>
      <c r="BD1235" s="14"/>
      <c r="BE1235" s="14"/>
      <c r="BF1235" s="14"/>
      <c r="BG1235" s="14"/>
      <c r="BH1235" s="14"/>
      <c r="BI1235" s="14"/>
      <c r="BJ1235" s="14"/>
      <c r="BK1235" s="14"/>
      <c r="BL1235" s="14"/>
      <c r="BM1235" s="14"/>
      <c r="BN1235" s="14"/>
      <c r="BO1235" s="14"/>
      <c r="BP1235" s="14"/>
      <c r="BQ1235" s="14"/>
      <c r="BR1235" s="14"/>
      <c r="BS1235" s="14"/>
      <c r="BT1235" s="14"/>
      <c r="BU1235" s="14"/>
      <c r="BV1235" s="14"/>
      <c r="BW1235" s="14"/>
      <c r="BX1235" s="14"/>
      <c r="BY1235" s="14"/>
      <c r="BZ1235" s="14"/>
      <c r="CA1235" s="14"/>
      <c r="CB1235" s="14"/>
      <c r="CC1235" s="14"/>
    </row>
    <row r="1236" spans="2:81" x14ac:dyDescent="0.3">
      <c r="B1236" t="s">
        <v>420</v>
      </c>
      <c r="C1236" s="14">
        <v>0.169543476747786</v>
      </c>
      <c r="D1236" s="14">
        <v>0.16207824709032601</v>
      </c>
      <c r="E1236" s="14">
        <v>0.17307994989016401</v>
      </c>
      <c r="F1236" s="14"/>
      <c r="G1236" s="14">
        <v>0.15986497806209399</v>
      </c>
      <c r="H1236" s="14">
        <v>0.21295376223163201</v>
      </c>
      <c r="I1236" s="14">
        <v>0.12756901124178999</v>
      </c>
      <c r="J1236" s="14">
        <v>0.13745141106565301</v>
      </c>
      <c r="K1236" s="14">
        <v>0.16987703057515699</v>
      </c>
      <c r="L1236" s="14">
        <v>0.19416221604247899</v>
      </c>
      <c r="M1236" s="14"/>
      <c r="N1236" s="14">
        <v>0.21790137441320601</v>
      </c>
      <c r="O1236" s="14">
        <v>0.18429831926895601</v>
      </c>
      <c r="P1236" s="14">
        <v>0.14614509971072001</v>
      </c>
      <c r="Q1236" s="14">
        <v>0.11492330355037</v>
      </c>
      <c r="R1236" s="14"/>
      <c r="S1236" s="14">
        <v>0.15754343285769401</v>
      </c>
      <c r="T1236" s="14">
        <v>0.17230032524601599</v>
      </c>
      <c r="U1236" s="14">
        <v>0.21344805579977499</v>
      </c>
      <c r="V1236" s="14">
        <v>0.22729056896070901</v>
      </c>
      <c r="W1236" s="14">
        <v>0.25335656463487</v>
      </c>
      <c r="X1236" s="14">
        <v>0.17954880757556499</v>
      </c>
      <c r="Y1236" s="14">
        <v>0.225790523205676</v>
      </c>
      <c r="Z1236" s="14">
        <v>0.206961059709353</v>
      </c>
      <c r="AA1236" s="14">
        <v>0.148654469152214</v>
      </c>
      <c r="AB1236" s="14">
        <v>6.4353882892906597E-2</v>
      </c>
      <c r="AC1236" s="14">
        <v>8.8444899489702494E-2</v>
      </c>
      <c r="AD1236" s="14">
        <v>0</v>
      </c>
      <c r="AE1236" s="14"/>
      <c r="AF1236" s="14">
        <v>0.18263440981180201</v>
      </c>
      <c r="AG1236" s="14">
        <v>0.20894445879269499</v>
      </c>
      <c r="AH1236" s="14">
        <v>0.158731541640659</v>
      </c>
      <c r="AI1236" s="14">
        <v>0.18086411560513699</v>
      </c>
      <c r="AJ1236" s="14">
        <v>0.22281881429480099</v>
      </c>
      <c r="AK1236" s="14">
        <v>3.3499235435319297E-2</v>
      </c>
      <c r="AL1236" s="14"/>
      <c r="AM1236" s="14">
        <v>0.19020295132393</v>
      </c>
      <c r="AN1236" s="14">
        <v>0.11877173000741501</v>
      </c>
      <c r="AO1236" s="14">
        <v>0.15755205004803599</v>
      </c>
      <c r="AP1236" s="14">
        <v>0.27124029683763701</v>
      </c>
      <c r="AQ1236" s="14">
        <v>0.15939534772629499</v>
      </c>
      <c r="AR1236" s="14"/>
      <c r="AS1236" s="14">
        <v>0.19564850360873001</v>
      </c>
      <c r="AT1236" s="14">
        <v>0.15247437928534499</v>
      </c>
      <c r="AU1236" s="14"/>
      <c r="AV1236" s="14">
        <v>0.21715964474332999</v>
      </c>
      <c r="AW1236" s="14">
        <v>0.28948017301314899</v>
      </c>
      <c r="AX1236" s="14">
        <v>0.13692280273568999</v>
      </c>
      <c r="AY1236" s="14"/>
      <c r="AZ1236" s="14">
        <v>0.292126382702392</v>
      </c>
      <c r="BA1236" s="14">
        <v>0.27585607280298802</v>
      </c>
      <c r="BB1236" s="14">
        <v>0.187021681647555</v>
      </c>
      <c r="BC1236" s="14"/>
      <c r="BD1236" s="14">
        <v>0.17020632151270801</v>
      </c>
      <c r="BE1236" s="14">
        <v>0.170204323456523</v>
      </c>
      <c r="BF1236" s="14"/>
      <c r="BG1236" s="14">
        <v>0.21128356149193001</v>
      </c>
      <c r="BH1236" s="14">
        <v>0.162948365405609</v>
      </c>
      <c r="BI1236" s="14"/>
      <c r="BJ1236" s="14">
        <v>0.10442506027143</v>
      </c>
      <c r="BK1236" s="14">
        <v>0.17114926229066499</v>
      </c>
      <c r="BL1236" s="14"/>
      <c r="BM1236" s="14">
        <v>0.36380818854013203</v>
      </c>
      <c r="BN1236" s="14">
        <v>0.149886775489701</v>
      </c>
      <c r="BO1236" s="14"/>
      <c r="BP1236" s="14">
        <v>0.160187181784164</v>
      </c>
      <c r="BQ1236" s="14">
        <v>0.17820153693121299</v>
      </c>
      <c r="BR1236" s="14"/>
      <c r="BS1236" s="14">
        <v>0.21294015778241199</v>
      </c>
      <c r="BT1236" s="14">
        <v>0.177732270185671</v>
      </c>
      <c r="BU1236" s="14"/>
      <c r="BV1236" s="14">
        <v>0.15062867082137699</v>
      </c>
      <c r="BW1236" s="14">
        <v>0.23506409699443101</v>
      </c>
      <c r="BX1236" s="14"/>
      <c r="BY1236" s="14">
        <v>0.301989133088094</v>
      </c>
      <c r="BZ1236" s="14">
        <v>0.155803824048553</v>
      </c>
      <c r="CA1236" s="14"/>
      <c r="CB1236" s="14">
        <v>0.17381364348405001</v>
      </c>
      <c r="CC1236" s="14">
        <v>0.165904591026131</v>
      </c>
    </row>
    <row r="1237" spans="2:81" x14ac:dyDescent="0.3">
      <c r="B1237" t="s">
        <v>86</v>
      </c>
      <c r="C1237" s="14">
        <v>0.43046939404755002</v>
      </c>
      <c r="D1237" s="14">
        <v>0.42475515880488002</v>
      </c>
      <c r="E1237" s="14">
        <v>0.43729476452381699</v>
      </c>
      <c r="F1237" s="14"/>
      <c r="G1237" s="14">
        <v>0.42049173554066899</v>
      </c>
      <c r="H1237" s="14">
        <v>0.39745482547474598</v>
      </c>
      <c r="I1237" s="14">
        <v>0.51633139619157098</v>
      </c>
      <c r="J1237" s="14">
        <v>0.43099571282016502</v>
      </c>
      <c r="K1237" s="14">
        <v>0.39494578168746702</v>
      </c>
      <c r="L1237" s="14">
        <v>0.42625622016218701</v>
      </c>
      <c r="M1237" s="14"/>
      <c r="N1237" s="14">
        <v>0.41131195026543299</v>
      </c>
      <c r="O1237" s="14">
        <v>0.39954901125040898</v>
      </c>
      <c r="P1237" s="14">
        <v>0.467136090731049</v>
      </c>
      <c r="Q1237" s="14">
        <v>0.455236814538516</v>
      </c>
      <c r="R1237" s="14"/>
      <c r="S1237" s="14">
        <v>0.43234720291614198</v>
      </c>
      <c r="T1237" s="14">
        <v>0.38586872906601799</v>
      </c>
      <c r="U1237" s="14">
        <v>0.47505539910476302</v>
      </c>
      <c r="V1237" s="14">
        <v>0.421535355407884</v>
      </c>
      <c r="W1237" s="14">
        <v>0.32949798430313498</v>
      </c>
      <c r="X1237" s="14">
        <v>0.39006192362645797</v>
      </c>
      <c r="Y1237" s="14">
        <v>0.46289776536855898</v>
      </c>
      <c r="Z1237" s="14">
        <v>0.42329186090055299</v>
      </c>
      <c r="AA1237" s="14">
        <v>0.45751135147823702</v>
      </c>
      <c r="AB1237" s="14">
        <v>0.44807807289726098</v>
      </c>
      <c r="AC1237" s="14">
        <v>0.45654419608928998</v>
      </c>
      <c r="AD1237" s="14">
        <v>0.59916764150587098</v>
      </c>
      <c r="AE1237" s="14"/>
      <c r="AF1237" s="14">
        <v>0.43386901950649098</v>
      </c>
      <c r="AG1237" s="14">
        <v>0.46036145085486402</v>
      </c>
      <c r="AH1237" s="14">
        <v>0.50384581856442601</v>
      </c>
      <c r="AI1237" s="14">
        <v>0.39109616214811699</v>
      </c>
      <c r="AJ1237" s="14">
        <v>0.34917815374806499</v>
      </c>
      <c r="AK1237" s="14">
        <v>0.46111701457313398</v>
      </c>
      <c r="AL1237" s="14"/>
      <c r="AM1237" s="14">
        <v>0.377967419088937</v>
      </c>
      <c r="AN1237" s="14">
        <v>0.48292343519782199</v>
      </c>
      <c r="AO1237" s="14">
        <v>0.46433086779120603</v>
      </c>
      <c r="AP1237" s="14">
        <v>0.37914280648561499</v>
      </c>
      <c r="AQ1237" s="14">
        <v>0.33832117845502502</v>
      </c>
      <c r="AR1237" s="14"/>
      <c r="AS1237" s="14">
        <v>0.41491361120687797</v>
      </c>
      <c r="AT1237" s="14">
        <v>0.440855382686062</v>
      </c>
      <c r="AU1237" s="14"/>
      <c r="AV1237" s="14">
        <v>0.41096437489188797</v>
      </c>
      <c r="AW1237" s="14">
        <v>0.47007102236528298</v>
      </c>
      <c r="AX1237" s="14">
        <v>0.46180378023278601</v>
      </c>
      <c r="AY1237" s="14"/>
      <c r="AZ1237" s="14">
        <v>0.30168536125242001</v>
      </c>
      <c r="BA1237" s="14">
        <v>0.386280379730502</v>
      </c>
      <c r="BB1237" s="14">
        <v>0.52476571846324704</v>
      </c>
      <c r="BC1237" s="14"/>
      <c r="BD1237" s="14">
        <v>0.40695381263046099</v>
      </c>
      <c r="BE1237" s="14">
        <v>0.44647700114754801</v>
      </c>
      <c r="BF1237" s="14"/>
      <c r="BG1237" s="14">
        <v>0.27790301223185199</v>
      </c>
      <c r="BH1237" s="14">
        <v>0.45735590703012602</v>
      </c>
      <c r="BI1237" s="14"/>
      <c r="BJ1237" s="14">
        <v>0.529381712358587</v>
      </c>
      <c r="BK1237" s="14">
        <v>0.42618243874652001</v>
      </c>
      <c r="BL1237" s="14"/>
      <c r="BM1237" s="14">
        <v>0.35401538955648798</v>
      </c>
      <c r="BN1237" s="14">
        <v>0.43335512169099399</v>
      </c>
      <c r="BO1237" s="14"/>
      <c r="BP1237" s="14">
        <v>0.43830386135073401</v>
      </c>
      <c r="BQ1237" s="14">
        <v>0.421348119913175</v>
      </c>
      <c r="BR1237" s="14"/>
      <c r="BS1237" s="14">
        <v>0.44281205289209202</v>
      </c>
      <c r="BT1237" s="14">
        <v>0.44038497922846298</v>
      </c>
      <c r="BU1237" s="14"/>
      <c r="BV1237" s="14">
        <v>0.28881576122816799</v>
      </c>
      <c r="BW1237" s="14">
        <v>0.49748904363345398</v>
      </c>
      <c r="BX1237" s="14"/>
      <c r="BY1237" s="14">
        <v>0.29079165709251098</v>
      </c>
      <c r="BZ1237" s="14">
        <v>0.44657247692146801</v>
      </c>
      <c r="CA1237" s="14"/>
      <c r="CB1237" s="14">
        <v>0.35898755970913898</v>
      </c>
      <c r="CC1237" s="14">
        <v>0.47308459665764901</v>
      </c>
    </row>
    <row r="1238" spans="2:81" x14ac:dyDescent="0.3">
      <c r="B1238" t="s">
        <v>421</v>
      </c>
      <c r="C1238" s="14">
        <v>0.23360969562287801</v>
      </c>
      <c r="D1238" s="14">
        <v>0.24586786766600099</v>
      </c>
      <c r="E1238" s="14">
        <v>0.223437492519165</v>
      </c>
      <c r="F1238" s="14"/>
      <c r="G1238" s="14">
        <v>0.22045551926639201</v>
      </c>
      <c r="H1238" s="14">
        <v>0.221039541490028</v>
      </c>
      <c r="I1238" s="14">
        <v>0.211139929388863</v>
      </c>
      <c r="J1238" s="14">
        <v>0.22994289099602999</v>
      </c>
      <c r="K1238" s="14">
        <v>0.26145882460964998</v>
      </c>
      <c r="L1238" s="14">
        <v>0.25429019026766098</v>
      </c>
      <c r="M1238" s="14"/>
      <c r="N1238" s="14">
        <v>0.198942855831307</v>
      </c>
      <c r="O1238" s="14">
        <v>0.239877481681224</v>
      </c>
      <c r="P1238" s="14">
        <v>0.28043306097328902</v>
      </c>
      <c r="Q1238" s="14">
        <v>0.21972210858220301</v>
      </c>
      <c r="R1238" s="14"/>
      <c r="S1238" s="14">
        <v>0.26258634359230898</v>
      </c>
      <c r="T1238" s="14">
        <v>0.26288427123569702</v>
      </c>
      <c r="U1238" s="14">
        <v>0.18900804606209601</v>
      </c>
      <c r="V1238" s="14">
        <v>0.20142700881991901</v>
      </c>
      <c r="W1238" s="14">
        <v>0.239128369819542</v>
      </c>
      <c r="X1238" s="14">
        <v>0.21585140916743001</v>
      </c>
      <c r="Y1238" s="14">
        <v>0.26063110834305098</v>
      </c>
      <c r="Z1238" s="14">
        <v>0.276775855952482</v>
      </c>
      <c r="AA1238" s="14">
        <v>0.16889978408438899</v>
      </c>
      <c r="AB1238" s="14">
        <v>0.28955219724623799</v>
      </c>
      <c r="AC1238" s="14">
        <v>0.14543913958351901</v>
      </c>
      <c r="AD1238" s="14">
        <v>0.29736466039835302</v>
      </c>
      <c r="AE1238" s="14"/>
      <c r="AF1238" s="14">
        <v>0.20080094229611001</v>
      </c>
      <c r="AG1238" s="14">
        <v>0.18885626892074101</v>
      </c>
      <c r="AH1238" s="14">
        <v>0.236632761372816</v>
      </c>
      <c r="AI1238" s="14">
        <v>0.23303974128116201</v>
      </c>
      <c r="AJ1238" s="14">
        <v>0.24917490637362999</v>
      </c>
      <c r="AK1238" s="14">
        <v>0.271157516083807</v>
      </c>
      <c r="AL1238" s="14"/>
      <c r="AM1238" s="14">
        <v>0.27095927567044198</v>
      </c>
      <c r="AN1238" s="14">
        <v>0.22605259777362499</v>
      </c>
      <c r="AO1238" s="14">
        <v>0.224477813884878</v>
      </c>
      <c r="AP1238" s="14">
        <v>0.24053557244193999</v>
      </c>
      <c r="AQ1238" s="14">
        <v>0.202428315985475</v>
      </c>
      <c r="AR1238" s="14"/>
      <c r="AS1238" s="14">
        <v>0.212627872252307</v>
      </c>
      <c r="AT1238" s="14">
        <v>0.249584259908922</v>
      </c>
      <c r="AU1238" s="14"/>
      <c r="AV1238" s="14">
        <v>0.206640174177147</v>
      </c>
      <c r="AW1238" s="14">
        <v>0.12413371249296599</v>
      </c>
      <c r="AX1238" s="14">
        <v>0.231855943577365</v>
      </c>
      <c r="AY1238" s="14"/>
      <c r="AZ1238" s="14">
        <v>0.224166957829147</v>
      </c>
      <c r="BA1238" s="14">
        <v>0.218076865322619</v>
      </c>
      <c r="BB1238" s="14">
        <v>0.17781286631721199</v>
      </c>
      <c r="BC1238" s="14"/>
      <c r="BD1238" s="14">
        <v>0.24711237232567401</v>
      </c>
      <c r="BE1238" s="14">
        <v>0.22566464706415801</v>
      </c>
      <c r="BF1238" s="14"/>
      <c r="BG1238" s="14">
        <v>0.31126056419272102</v>
      </c>
      <c r="BH1238" s="14">
        <v>0.22055004882978699</v>
      </c>
      <c r="BI1238" s="14"/>
      <c r="BJ1238" s="14">
        <v>0.18846945591853501</v>
      </c>
      <c r="BK1238" s="14">
        <v>0.24180600259243301</v>
      </c>
      <c r="BL1238" s="14"/>
      <c r="BM1238" s="14">
        <v>0.17300390323652101</v>
      </c>
      <c r="BN1238" s="14">
        <v>0.243660774743889</v>
      </c>
      <c r="BO1238" s="14"/>
      <c r="BP1238" s="14">
        <v>0.194304485624192</v>
      </c>
      <c r="BQ1238" s="14">
        <v>0.243047003946436</v>
      </c>
      <c r="BR1238" s="14"/>
      <c r="BS1238" s="14">
        <v>0.16964102909273501</v>
      </c>
      <c r="BT1238" s="14">
        <v>0.23589085912414601</v>
      </c>
      <c r="BU1238" s="14"/>
      <c r="BV1238" s="14">
        <v>0.23171634728478299</v>
      </c>
      <c r="BW1238" s="14">
        <v>0.14760094253363201</v>
      </c>
      <c r="BX1238" s="14"/>
      <c r="BY1238" s="14">
        <v>0.24019301225659301</v>
      </c>
      <c r="BZ1238" s="14">
        <v>0.23269532057459599</v>
      </c>
      <c r="CA1238" s="14"/>
      <c r="CB1238" s="14">
        <v>0.28200833976318401</v>
      </c>
      <c r="CC1238" s="14">
        <v>0.21010085657663</v>
      </c>
    </row>
    <row r="1239" spans="2:81" x14ac:dyDescent="0.3">
      <c r="B1239" t="s">
        <v>88</v>
      </c>
      <c r="C1239" s="14">
        <v>9.2242027769334101E-2</v>
      </c>
      <c r="D1239" s="14">
        <v>0.10330559228153401</v>
      </c>
      <c r="E1239" s="14">
        <v>8.2603000794547604E-2</v>
      </c>
      <c r="F1239" s="14"/>
      <c r="G1239" s="14">
        <v>0.12668413263662001</v>
      </c>
      <c r="H1239" s="14">
        <v>7.7196691565720205E-2</v>
      </c>
      <c r="I1239" s="14">
        <v>7.8225049687894593E-2</v>
      </c>
      <c r="J1239" s="14">
        <v>0.14513409995035101</v>
      </c>
      <c r="K1239" s="14">
        <v>8.18631311196822E-2</v>
      </c>
      <c r="L1239" s="14">
        <v>5.7314340925914697E-2</v>
      </c>
      <c r="M1239" s="14"/>
      <c r="N1239" s="14">
        <v>0.117224546358896</v>
      </c>
      <c r="O1239" s="14">
        <v>0.100945841122782</v>
      </c>
      <c r="P1239" s="14">
        <v>7.15883488327934E-2</v>
      </c>
      <c r="Q1239" s="14">
        <v>7.1652721101650593E-2</v>
      </c>
      <c r="R1239" s="14"/>
      <c r="S1239" s="14">
        <v>0.10409940445966</v>
      </c>
      <c r="T1239" s="14">
        <v>0.10715390159120899</v>
      </c>
      <c r="U1239" s="14">
        <v>4.7208300594504697E-2</v>
      </c>
      <c r="V1239" s="14">
        <v>0.124635423211475</v>
      </c>
      <c r="W1239" s="14">
        <v>9.1608481732674399E-2</v>
      </c>
      <c r="X1239" s="14">
        <v>8.4424037314715095E-2</v>
      </c>
      <c r="Y1239" s="14">
        <v>2.66772901020048E-2</v>
      </c>
      <c r="Z1239" s="14">
        <v>0</v>
      </c>
      <c r="AA1239" s="14">
        <v>0.11360468556466299</v>
      </c>
      <c r="AB1239" s="14">
        <v>6.5436594550619204E-2</v>
      </c>
      <c r="AC1239" s="14">
        <v>0.26449535854717199</v>
      </c>
      <c r="AD1239" s="14">
        <v>0.103467698095776</v>
      </c>
      <c r="AE1239" s="14"/>
      <c r="AF1239" s="14">
        <v>0.12715494407755501</v>
      </c>
      <c r="AG1239" s="14">
        <v>8.2741340364949401E-2</v>
      </c>
      <c r="AH1239" s="14">
        <v>6.0182257623012901E-2</v>
      </c>
      <c r="AI1239" s="14">
        <v>0.101836325842974</v>
      </c>
      <c r="AJ1239" s="14">
        <v>0.14877287468176101</v>
      </c>
      <c r="AK1239" s="14">
        <v>1.85351056228674E-2</v>
      </c>
      <c r="AL1239" s="14"/>
      <c r="AM1239" s="14">
        <v>8.2837102550754604E-2</v>
      </c>
      <c r="AN1239" s="14">
        <v>8.4442469329495395E-2</v>
      </c>
      <c r="AO1239" s="14">
        <v>9.5166499825840301E-2</v>
      </c>
      <c r="AP1239" s="14">
        <v>6.7020431458731503E-2</v>
      </c>
      <c r="AQ1239" s="14">
        <v>0.200842218672968</v>
      </c>
      <c r="AR1239" s="14"/>
      <c r="AS1239" s="14">
        <v>0.100591494249775</v>
      </c>
      <c r="AT1239" s="14">
        <v>8.5814852442202896E-2</v>
      </c>
      <c r="AU1239" s="14"/>
      <c r="AV1239" s="14">
        <v>9.3740510418762593E-2</v>
      </c>
      <c r="AW1239" s="14">
        <v>0.116315092128603</v>
      </c>
      <c r="AX1239" s="14">
        <v>8.3093178610204599E-2</v>
      </c>
      <c r="AY1239" s="14"/>
      <c r="AZ1239" s="14">
        <v>6.6722683742256705E-2</v>
      </c>
      <c r="BA1239" s="14">
        <v>0</v>
      </c>
      <c r="BB1239" s="14">
        <v>9.3997074291170393E-2</v>
      </c>
      <c r="BC1239" s="14"/>
      <c r="BD1239" s="14">
        <v>9.9125016495319102E-2</v>
      </c>
      <c r="BE1239" s="14">
        <v>8.8013607165711202E-2</v>
      </c>
      <c r="BF1239" s="14"/>
      <c r="BG1239" s="14">
        <v>0.13925957438570599</v>
      </c>
      <c r="BH1239" s="14">
        <v>8.3858888030298701E-2</v>
      </c>
      <c r="BI1239" s="14"/>
      <c r="BJ1239" s="14">
        <v>0.11530100881640901</v>
      </c>
      <c r="BK1239" s="14">
        <v>8.7562691088299505E-2</v>
      </c>
      <c r="BL1239" s="14"/>
      <c r="BM1239" s="14">
        <v>5.3632653867234703E-2</v>
      </c>
      <c r="BN1239" s="14">
        <v>9.78712538690346E-2</v>
      </c>
      <c r="BO1239" s="14"/>
      <c r="BP1239" s="14">
        <v>0.108776641013414</v>
      </c>
      <c r="BQ1239" s="14">
        <v>8.7934907358498696E-2</v>
      </c>
      <c r="BR1239" s="14"/>
      <c r="BS1239" s="14">
        <v>0.112207415912863</v>
      </c>
      <c r="BT1239" s="14">
        <v>7.6428794119506996E-2</v>
      </c>
      <c r="BU1239" s="14"/>
      <c r="BV1239" s="14">
        <v>0.28704360173132598</v>
      </c>
      <c r="BW1239" s="14">
        <v>5.0131138556045902E-2</v>
      </c>
      <c r="BX1239" s="14"/>
      <c r="BY1239" s="14">
        <v>8.3784234156111206E-2</v>
      </c>
      <c r="BZ1239" s="14">
        <v>9.04989108288866E-2</v>
      </c>
      <c r="CA1239" s="14"/>
      <c r="CB1239" s="14">
        <v>0.13062710925613999</v>
      </c>
      <c r="CC1239" s="14">
        <v>6.7404871571136199E-2</v>
      </c>
    </row>
    <row r="1240" spans="2:81" x14ac:dyDescent="0.3">
      <c r="B1240" t="s">
        <v>422</v>
      </c>
      <c r="C1240" s="14">
        <v>3.5221180570411598E-2</v>
      </c>
      <c r="D1240" s="14">
        <v>5.2745867734549798E-2</v>
      </c>
      <c r="E1240" s="14">
        <v>1.9524603419430599E-2</v>
      </c>
      <c r="F1240" s="14"/>
      <c r="G1240" s="14">
        <v>1.52650073832071E-2</v>
      </c>
      <c r="H1240" s="14">
        <v>4.9422683990242799E-2</v>
      </c>
      <c r="I1240" s="14">
        <v>5.2152776529098298E-2</v>
      </c>
      <c r="J1240" s="14">
        <v>1.0912227019661901E-2</v>
      </c>
      <c r="K1240" s="14">
        <v>4.0960144559058401E-2</v>
      </c>
      <c r="L1240" s="14">
        <v>3.89987827918645E-2</v>
      </c>
      <c r="M1240" s="14"/>
      <c r="N1240" s="14">
        <v>1.9676195143857999E-2</v>
      </c>
      <c r="O1240" s="14">
        <v>2.7441990855488999E-2</v>
      </c>
      <c r="P1240" s="14">
        <v>2.5837428101363701E-2</v>
      </c>
      <c r="Q1240" s="14">
        <v>7.4418632024390793E-2</v>
      </c>
      <c r="R1240" s="14"/>
      <c r="S1240" s="14">
        <v>2.2793651711540401E-2</v>
      </c>
      <c r="T1240" s="14">
        <v>3.6790838781654303E-2</v>
      </c>
      <c r="U1240" s="14">
        <v>2.5046350520636199E-2</v>
      </c>
      <c r="V1240" s="14">
        <v>0</v>
      </c>
      <c r="W1240" s="14">
        <v>5.6573629617654698E-2</v>
      </c>
      <c r="X1240" s="14">
        <v>4.4920365981820899E-2</v>
      </c>
      <c r="Y1240" s="14">
        <v>2.40033129807086E-2</v>
      </c>
      <c r="Z1240" s="14">
        <v>9.2971223437611605E-2</v>
      </c>
      <c r="AA1240" s="14">
        <v>4.8326473623872303E-2</v>
      </c>
      <c r="AB1240" s="14">
        <v>4.32115081942685E-2</v>
      </c>
      <c r="AC1240" s="14">
        <v>4.5076406290315799E-2</v>
      </c>
      <c r="AD1240" s="14">
        <v>0</v>
      </c>
      <c r="AE1240" s="14"/>
      <c r="AF1240" s="14">
        <v>4.0443105121513001E-2</v>
      </c>
      <c r="AG1240" s="14">
        <v>3.9029611381110697E-2</v>
      </c>
      <c r="AH1240" s="14">
        <v>4.0607620799086301E-2</v>
      </c>
      <c r="AI1240" s="14">
        <v>4.4481814623598702E-2</v>
      </c>
      <c r="AJ1240" s="14">
        <v>0</v>
      </c>
      <c r="AK1240" s="14">
        <v>5.5846827685355802E-2</v>
      </c>
      <c r="AL1240" s="14"/>
      <c r="AM1240" s="14">
        <v>4.3019210549584699E-2</v>
      </c>
      <c r="AN1240" s="14">
        <v>3.5856896358529199E-2</v>
      </c>
      <c r="AO1240" s="14">
        <v>3.7616635139554898E-2</v>
      </c>
      <c r="AP1240" s="14">
        <v>1.1509330492055599E-2</v>
      </c>
      <c r="AQ1240" s="14">
        <v>9.9012939160237595E-2</v>
      </c>
      <c r="AR1240" s="14"/>
      <c r="AS1240" s="14">
        <v>5.60166298862559E-2</v>
      </c>
      <c r="AT1240" s="14">
        <v>2.2214280009223299E-2</v>
      </c>
      <c r="AU1240" s="14"/>
      <c r="AV1240" s="14">
        <v>5.9971439097408E-2</v>
      </c>
      <c r="AW1240" s="14">
        <v>0</v>
      </c>
      <c r="AX1240" s="14">
        <v>5.5572260492365001E-2</v>
      </c>
      <c r="AY1240" s="14"/>
      <c r="AZ1240" s="14">
        <v>0.115298614473785</v>
      </c>
      <c r="BA1240" s="14">
        <v>7.6253548066208196E-2</v>
      </c>
      <c r="BB1240" s="14">
        <v>1.6402659280815399E-2</v>
      </c>
      <c r="BC1240" s="14"/>
      <c r="BD1240" s="14">
        <v>5.6812250660602998E-2</v>
      </c>
      <c r="BE1240" s="14">
        <v>2.02677272083213E-2</v>
      </c>
      <c r="BF1240" s="14"/>
      <c r="BG1240" s="14">
        <v>4.7166744582712403E-2</v>
      </c>
      <c r="BH1240" s="14">
        <v>3.3205200892745E-2</v>
      </c>
      <c r="BI1240" s="14"/>
      <c r="BJ1240" s="14">
        <v>3.0490270437205001E-2</v>
      </c>
      <c r="BK1240" s="14">
        <v>3.67112732352163E-2</v>
      </c>
      <c r="BL1240" s="14"/>
      <c r="BM1240" s="14">
        <v>3.7266649596608498E-2</v>
      </c>
      <c r="BN1240" s="14">
        <v>3.5471533783551501E-2</v>
      </c>
      <c r="BO1240" s="14"/>
      <c r="BP1240" s="14">
        <v>7.9812370194207005E-2</v>
      </c>
      <c r="BQ1240" s="14">
        <v>2.3161398573583701E-2</v>
      </c>
      <c r="BR1240" s="14"/>
      <c r="BS1240" s="14">
        <v>6.2399344319898499E-2</v>
      </c>
      <c r="BT1240" s="14">
        <v>3.86111018948741E-2</v>
      </c>
      <c r="BU1240" s="14"/>
      <c r="BV1240" s="14">
        <v>4.1795618934347002E-2</v>
      </c>
      <c r="BW1240" s="14">
        <v>6.9714778282437606E-2</v>
      </c>
      <c r="BX1240" s="14"/>
      <c r="BY1240" s="14">
        <v>8.3241963406690794E-2</v>
      </c>
      <c r="BZ1240" s="14">
        <v>3.0695238974644601E-2</v>
      </c>
      <c r="CA1240" s="14"/>
      <c r="CB1240" s="14">
        <v>4.3998934160296398E-2</v>
      </c>
      <c r="CC1240" s="14">
        <v>3.1291041030993699E-2</v>
      </c>
    </row>
    <row r="1241" spans="2:81" x14ac:dyDescent="0.3">
      <c r="B1241" t="s">
        <v>106</v>
      </c>
      <c r="C1241" s="14">
        <v>3.8914225242039101E-2</v>
      </c>
      <c r="D1241" s="14">
        <v>1.1247266422709399E-2</v>
      </c>
      <c r="E1241" s="14">
        <v>6.4060188852876204E-2</v>
      </c>
      <c r="F1241" s="14"/>
      <c r="G1241" s="14">
        <v>5.7238627111018001E-2</v>
      </c>
      <c r="H1241" s="14">
        <v>4.1932495247631603E-2</v>
      </c>
      <c r="I1241" s="14">
        <v>1.45818369607835E-2</v>
      </c>
      <c r="J1241" s="14">
        <v>4.5563658148138002E-2</v>
      </c>
      <c r="K1241" s="14">
        <v>5.0895087448984501E-2</v>
      </c>
      <c r="L1241" s="14">
        <v>2.89782498098934E-2</v>
      </c>
      <c r="M1241" s="14"/>
      <c r="N1241" s="14">
        <v>3.4943077987299898E-2</v>
      </c>
      <c r="O1241" s="14">
        <v>4.7887355821140502E-2</v>
      </c>
      <c r="P1241" s="14">
        <v>8.8599716507853504E-3</v>
      </c>
      <c r="Q1241" s="14">
        <v>6.4046420202870102E-2</v>
      </c>
      <c r="R1241" s="14"/>
      <c r="S1241" s="14">
        <v>2.0629964462655598E-2</v>
      </c>
      <c r="T1241" s="14">
        <v>3.5001934079405501E-2</v>
      </c>
      <c r="U1241" s="14">
        <v>5.0233847918225598E-2</v>
      </c>
      <c r="V1241" s="14">
        <v>2.5111643600012799E-2</v>
      </c>
      <c r="W1241" s="14">
        <v>2.9834969892123499E-2</v>
      </c>
      <c r="X1241" s="14">
        <v>8.5193456334011097E-2</v>
      </c>
      <c r="Y1241" s="14">
        <v>0</v>
      </c>
      <c r="Z1241" s="14">
        <v>0</v>
      </c>
      <c r="AA1241" s="14">
        <v>6.3003236096623796E-2</v>
      </c>
      <c r="AB1241" s="14">
        <v>8.9367744218707093E-2</v>
      </c>
      <c r="AC1241" s="14">
        <v>0</v>
      </c>
      <c r="AD1241" s="14">
        <v>0</v>
      </c>
      <c r="AE1241" s="14"/>
      <c r="AF1241" s="14">
        <v>1.5097579186529E-2</v>
      </c>
      <c r="AG1241" s="14">
        <v>2.0066869685639699E-2</v>
      </c>
      <c r="AH1241" s="14">
        <v>0</v>
      </c>
      <c r="AI1241" s="14">
        <v>4.8681840499011197E-2</v>
      </c>
      <c r="AJ1241" s="14">
        <v>3.0055250901742801E-2</v>
      </c>
      <c r="AK1241" s="14">
        <v>0.15984430059951599</v>
      </c>
      <c r="AL1241" s="14"/>
      <c r="AM1241" s="14">
        <v>3.5014040816352197E-2</v>
      </c>
      <c r="AN1241" s="14">
        <v>5.1952871333112501E-2</v>
      </c>
      <c r="AO1241" s="14">
        <v>2.08561333104853E-2</v>
      </c>
      <c r="AP1241" s="14">
        <v>3.0551562284020499E-2</v>
      </c>
      <c r="AQ1241" s="14">
        <v>0</v>
      </c>
      <c r="AR1241" s="14"/>
      <c r="AS1241" s="14">
        <v>2.0201888796053599E-2</v>
      </c>
      <c r="AT1241" s="14">
        <v>4.9056845668245197E-2</v>
      </c>
      <c r="AU1241" s="14"/>
      <c r="AV1241" s="14">
        <v>1.1523856671463901E-2</v>
      </c>
      <c r="AW1241" s="14">
        <v>0</v>
      </c>
      <c r="AX1241" s="14">
        <v>3.0752034351589502E-2</v>
      </c>
      <c r="AY1241" s="14"/>
      <c r="AZ1241" s="14">
        <v>0</v>
      </c>
      <c r="BA1241" s="14">
        <v>4.3533134077682598E-2</v>
      </c>
      <c r="BB1241" s="14">
        <v>0</v>
      </c>
      <c r="BC1241" s="14"/>
      <c r="BD1241" s="14">
        <v>1.97902263752349E-2</v>
      </c>
      <c r="BE1241" s="14">
        <v>4.9372693957738599E-2</v>
      </c>
      <c r="BF1241" s="14"/>
      <c r="BG1241" s="14">
        <v>1.312654311508E-2</v>
      </c>
      <c r="BH1241" s="14">
        <v>4.20815898114342E-2</v>
      </c>
      <c r="BI1241" s="14"/>
      <c r="BJ1241" s="14">
        <v>3.1932492197833798E-2</v>
      </c>
      <c r="BK1241" s="14">
        <v>3.65883320468657E-2</v>
      </c>
      <c r="BL1241" s="14"/>
      <c r="BM1241" s="14">
        <v>1.8273215203015499E-2</v>
      </c>
      <c r="BN1241" s="14">
        <v>3.9754540422829499E-2</v>
      </c>
      <c r="BO1241" s="14"/>
      <c r="BP1241" s="14">
        <v>1.86154600332884E-2</v>
      </c>
      <c r="BQ1241" s="14">
        <v>4.6307033277092499E-2</v>
      </c>
      <c r="BR1241" s="14"/>
      <c r="BS1241" s="14">
        <v>0</v>
      </c>
      <c r="BT1241" s="14">
        <v>3.0951995447338902E-2</v>
      </c>
      <c r="BU1241" s="14"/>
      <c r="BV1241" s="14">
        <v>0</v>
      </c>
      <c r="BW1241" s="14">
        <v>0</v>
      </c>
      <c r="BX1241" s="14"/>
      <c r="BY1241" s="14">
        <v>0</v>
      </c>
      <c r="BZ1241" s="14">
        <v>4.3734228651851698E-2</v>
      </c>
      <c r="CA1241" s="14"/>
      <c r="CB1241" s="14">
        <v>1.05644136271907E-2</v>
      </c>
      <c r="CC1241" s="14">
        <v>5.2214043137460399E-2</v>
      </c>
    </row>
    <row r="1242" spans="2:81" x14ac:dyDescent="0.3">
      <c r="B1242" t="s">
        <v>91</v>
      </c>
      <c r="C1242" s="14">
        <v>0.60001287079533705</v>
      </c>
      <c r="D1242" s="14">
        <v>0.58683340589520505</v>
      </c>
      <c r="E1242" s="14">
        <v>0.61037471441398095</v>
      </c>
      <c r="F1242" s="14"/>
      <c r="G1242" s="14">
        <v>0.58035671360276198</v>
      </c>
      <c r="H1242" s="14">
        <v>0.61040858770637696</v>
      </c>
      <c r="I1242" s="14">
        <v>0.64390040743336097</v>
      </c>
      <c r="J1242" s="14">
        <v>0.56844712388581897</v>
      </c>
      <c r="K1242" s="14">
        <v>0.56482281226262399</v>
      </c>
      <c r="L1242" s="14">
        <v>0.62041843620466597</v>
      </c>
      <c r="M1242" s="14"/>
      <c r="N1242" s="14">
        <v>0.629213324678639</v>
      </c>
      <c r="O1242" s="14">
        <v>0.58384733051936399</v>
      </c>
      <c r="P1242" s="14">
        <v>0.61328119044176899</v>
      </c>
      <c r="Q1242" s="14">
        <v>0.570160118088886</v>
      </c>
      <c r="R1242" s="14"/>
      <c r="S1242" s="14">
        <v>0.58989063577383505</v>
      </c>
      <c r="T1242" s="14">
        <v>0.55816905431203401</v>
      </c>
      <c r="U1242" s="14">
        <v>0.68850345490453801</v>
      </c>
      <c r="V1242" s="14">
        <v>0.64882592436859299</v>
      </c>
      <c r="W1242" s="14">
        <v>0.58285454893800603</v>
      </c>
      <c r="X1242" s="14">
        <v>0.56961073120202299</v>
      </c>
      <c r="Y1242" s="14">
        <v>0.68868828857423503</v>
      </c>
      <c r="Z1242" s="14">
        <v>0.63025292060990601</v>
      </c>
      <c r="AA1242" s="14">
        <v>0.60616582063045099</v>
      </c>
      <c r="AB1242" s="14">
        <v>0.51243195579016798</v>
      </c>
      <c r="AC1242" s="14">
        <v>0.544989095578993</v>
      </c>
      <c r="AD1242" s="14">
        <v>0.59916764150587098</v>
      </c>
      <c r="AE1242" s="14"/>
      <c r="AF1242" s="14">
        <v>0.61650342931829305</v>
      </c>
      <c r="AG1242" s="14">
        <v>0.66930590964755898</v>
      </c>
      <c r="AH1242" s="14">
        <v>0.66257736020508495</v>
      </c>
      <c r="AI1242" s="14">
        <v>0.57196027775325398</v>
      </c>
      <c r="AJ1242" s="14">
        <v>0.57199696804286604</v>
      </c>
      <c r="AK1242" s="14">
        <v>0.49461625000845399</v>
      </c>
      <c r="AL1242" s="14"/>
      <c r="AM1242" s="14">
        <v>0.568170370412867</v>
      </c>
      <c r="AN1242" s="14">
        <v>0.60169516520523803</v>
      </c>
      <c r="AO1242" s="14">
        <v>0.62188291783924199</v>
      </c>
      <c r="AP1242" s="14">
        <v>0.650383103323252</v>
      </c>
      <c r="AQ1242" s="14">
        <v>0.49771652618132001</v>
      </c>
      <c r="AR1242" s="14"/>
      <c r="AS1242" s="14">
        <v>0.61056211481560796</v>
      </c>
      <c r="AT1242" s="14">
        <v>0.59332976197140697</v>
      </c>
      <c r="AU1242" s="14"/>
      <c r="AV1242" s="14">
        <v>0.62812401963521802</v>
      </c>
      <c r="AW1242" s="14">
        <v>0.75955119537843097</v>
      </c>
      <c r="AX1242" s="14">
        <v>0.59872658296847603</v>
      </c>
      <c r="AY1242" s="14"/>
      <c r="AZ1242" s="14">
        <v>0.59381174395481195</v>
      </c>
      <c r="BA1242" s="14">
        <v>0.66213645253348996</v>
      </c>
      <c r="BB1242" s="14">
        <v>0.71178740011080199</v>
      </c>
      <c r="BC1242" s="14"/>
      <c r="BD1242" s="14">
        <v>0.57716013414316902</v>
      </c>
      <c r="BE1242" s="14">
        <v>0.61668132460407099</v>
      </c>
      <c r="BF1242" s="14"/>
      <c r="BG1242" s="14">
        <v>0.48918657372378099</v>
      </c>
      <c r="BH1242" s="14">
        <v>0.62030427243573505</v>
      </c>
      <c r="BI1242" s="14"/>
      <c r="BJ1242" s="14">
        <v>0.63380677263001695</v>
      </c>
      <c r="BK1242" s="14">
        <v>0.59733170103718503</v>
      </c>
      <c r="BL1242" s="14"/>
      <c r="BM1242" s="14">
        <v>0.71782357809662001</v>
      </c>
      <c r="BN1242" s="14">
        <v>0.58324189718069497</v>
      </c>
      <c r="BO1242" s="14"/>
      <c r="BP1242" s="14">
        <v>0.59849104313489798</v>
      </c>
      <c r="BQ1242" s="14">
        <v>0.59954965684438899</v>
      </c>
      <c r="BR1242" s="14"/>
      <c r="BS1242" s="14">
        <v>0.65575221067450395</v>
      </c>
      <c r="BT1242" s="14">
        <v>0.61811724941413404</v>
      </c>
      <c r="BU1242" s="14"/>
      <c r="BV1242" s="14">
        <v>0.43944443204954398</v>
      </c>
      <c r="BW1242" s="14">
        <v>0.73255314062788401</v>
      </c>
      <c r="BX1242" s="14"/>
      <c r="BY1242" s="14">
        <v>0.59278079018060503</v>
      </c>
      <c r="BZ1242" s="14">
        <v>0.60237630097002104</v>
      </c>
      <c r="CA1242" s="14"/>
      <c r="CB1242" s="14">
        <v>0.53280120319318902</v>
      </c>
      <c r="CC1242" s="14">
        <v>0.63898918768377999</v>
      </c>
    </row>
    <row r="1243" spans="2:81" x14ac:dyDescent="0.3">
      <c r="B1243" t="s">
        <v>92</v>
      </c>
      <c r="C1243" s="14">
        <v>0.127463208339746</v>
      </c>
      <c r="D1243" s="14">
        <v>0.156051460016084</v>
      </c>
      <c r="E1243" s="14">
        <v>0.102127604213978</v>
      </c>
      <c r="F1243" s="14"/>
      <c r="G1243" s="14">
        <v>0.141949140019828</v>
      </c>
      <c r="H1243" s="14">
        <v>0.126619375555963</v>
      </c>
      <c r="I1243" s="14">
        <v>0.13037782621699301</v>
      </c>
      <c r="J1243" s="14">
        <v>0.156046326970013</v>
      </c>
      <c r="K1243" s="14">
        <v>0.122823275678741</v>
      </c>
      <c r="L1243" s="14">
        <v>9.6313123717779198E-2</v>
      </c>
      <c r="M1243" s="14"/>
      <c r="N1243" s="14">
        <v>0.136900741502754</v>
      </c>
      <c r="O1243" s="14">
        <v>0.128387831978271</v>
      </c>
      <c r="P1243" s="14">
        <v>9.7425776934157104E-2</v>
      </c>
      <c r="Q1243" s="14">
        <v>0.146071353126041</v>
      </c>
      <c r="R1243" s="14"/>
      <c r="S1243" s="14">
        <v>0.1268930561712</v>
      </c>
      <c r="T1243" s="14">
        <v>0.14394474037286301</v>
      </c>
      <c r="U1243" s="14">
        <v>7.22546511151409E-2</v>
      </c>
      <c r="V1243" s="14">
        <v>0.124635423211475</v>
      </c>
      <c r="W1243" s="14">
        <v>0.14818211135032899</v>
      </c>
      <c r="X1243" s="14">
        <v>0.12934440329653599</v>
      </c>
      <c r="Y1243" s="14">
        <v>5.0680603082713403E-2</v>
      </c>
      <c r="Z1243" s="14">
        <v>9.2971223437611605E-2</v>
      </c>
      <c r="AA1243" s="14">
        <v>0.16193115918853601</v>
      </c>
      <c r="AB1243" s="14">
        <v>0.10864810274488799</v>
      </c>
      <c r="AC1243" s="14">
        <v>0.30957176483748799</v>
      </c>
      <c r="AD1243" s="14">
        <v>0.103467698095776</v>
      </c>
      <c r="AE1243" s="14"/>
      <c r="AF1243" s="14">
        <v>0.16759804919906801</v>
      </c>
      <c r="AG1243" s="14">
        <v>0.12177095174605999</v>
      </c>
      <c r="AH1243" s="14">
        <v>0.10078987842209899</v>
      </c>
      <c r="AI1243" s="14">
        <v>0.14631814046657299</v>
      </c>
      <c r="AJ1243" s="14">
        <v>0.14877287468176101</v>
      </c>
      <c r="AK1243" s="14">
        <v>7.4381933308223194E-2</v>
      </c>
      <c r="AL1243" s="14"/>
      <c r="AM1243" s="14">
        <v>0.12585631310033901</v>
      </c>
      <c r="AN1243" s="14">
        <v>0.120299365688025</v>
      </c>
      <c r="AO1243" s="14">
        <v>0.13278313496539501</v>
      </c>
      <c r="AP1243" s="14">
        <v>7.8529761950787105E-2</v>
      </c>
      <c r="AQ1243" s="14">
        <v>0.29985515783320499</v>
      </c>
      <c r="AR1243" s="14"/>
      <c r="AS1243" s="14">
        <v>0.15660812413603101</v>
      </c>
      <c r="AT1243" s="14">
        <v>0.10802913245142599</v>
      </c>
      <c r="AU1243" s="14"/>
      <c r="AV1243" s="14">
        <v>0.15371194951617101</v>
      </c>
      <c r="AW1243" s="14">
        <v>0.116315092128603</v>
      </c>
      <c r="AX1243" s="14">
        <v>0.13866543910257001</v>
      </c>
      <c r="AY1243" s="14"/>
      <c r="AZ1243" s="14">
        <v>0.18202129821604099</v>
      </c>
      <c r="BA1243" s="14">
        <v>7.6253548066208196E-2</v>
      </c>
      <c r="BB1243" s="14">
        <v>0.110399733571986</v>
      </c>
      <c r="BC1243" s="14"/>
      <c r="BD1243" s="14">
        <v>0.15593726715592199</v>
      </c>
      <c r="BE1243" s="14">
        <v>0.10828133437403301</v>
      </c>
      <c r="BF1243" s="14"/>
      <c r="BG1243" s="14">
        <v>0.18642631896841799</v>
      </c>
      <c r="BH1243" s="14">
        <v>0.117064088923044</v>
      </c>
      <c r="BI1243" s="14"/>
      <c r="BJ1243" s="14">
        <v>0.14579127925361399</v>
      </c>
      <c r="BK1243" s="14">
        <v>0.12427396432351601</v>
      </c>
      <c r="BL1243" s="14"/>
      <c r="BM1243" s="14">
        <v>9.0899303463843201E-2</v>
      </c>
      <c r="BN1243" s="14">
        <v>0.133342787652586</v>
      </c>
      <c r="BO1243" s="14"/>
      <c r="BP1243" s="14">
        <v>0.188589011207621</v>
      </c>
      <c r="BQ1243" s="14">
        <v>0.111096305932082</v>
      </c>
      <c r="BR1243" s="14"/>
      <c r="BS1243" s="14">
        <v>0.174606760232762</v>
      </c>
      <c r="BT1243" s="14">
        <v>0.115039896014381</v>
      </c>
      <c r="BU1243" s="14"/>
      <c r="BV1243" s="14">
        <v>0.328839220665673</v>
      </c>
      <c r="BW1243" s="14">
        <v>0.119845916838484</v>
      </c>
      <c r="BX1243" s="14"/>
      <c r="BY1243" s="14">
        <v>0.16702619756280199</v>
      </c>
      <c r="BZ1243" s="14">
        <v>0.12119414980353101</v>
      </c>
      <c r="CA1243" s="14"/>
      <c r="CB1243" s="14">
        <v>0.17462604341643601</v>
      </c>
      <c r="CC1243" s="14">
        <v>9.8695912602129898E-2</v>
      </c>
    </row>
    <row r="1244" spans="2:81" x14ac:dyDescent="0.3">
      <c r="B1244" t="s">
        <v>93</v>
      </c>
      <c r="C1244" s="14">
        <v>0.47254966245559099</v>
      </c>
      <c r="D1244" s="14">
        <v>0.430781945879121</v>
      </c>
      <c r="E1244" s="14">
        <v>0.50824711020000302</v>
      </c>
      <c r="F1244" s="14"/>
      <c r="G1244" s="14">
        <v>0.43840757358293497</v>
      </c>
      <c r="H1244" s="14">
        <v>0.48378921215041398</v>
      </c>
      <c r="I1244" s="14">
        <v>0.51352258121636796</v>
      </c>
      <c r="J1244" s="14">
        <v>0.412400796915805</v>
      </c>
      <c r="K1244" s="14">
        <v>0.44199953658388402</v>
      </c>
      <c r="L1244" s="14">
        <v>0.52410531248688697</v>
      </c>
      <c r="M1244" s="14"/>
      <c r="N1244" s="14">
        <v>0.492312583175885</v>
      </c>
      <c r="O1244" s="14">
        <v>0.45545949854109402</v>
      </c>
      <c r="P1244" s="14">
        <v>0.51585541350761199</v>
      </c>
      <c r="Q1244" s="14">
        <v>0.42408876496284398</v>
      </c>
      <c r="R1244" s="14"/>
      <c r="S1244" s="14">
        <v>0.46299757960263499</v>
      </c>
      <c r="T1244" s="14">
        <v>0.41422431393917097</v>
      </c>
      <c r="U1244" s="14">
        <v>0.61624880378939695</v>
      </c>
      <c r="V1244" s="14">
        <v>0.52419050115711796</v>
      </c>
      <c r="W1244" s="14">
        <v>0.43467243758767699</v>
      </c>
      <c r="X1244" s="14">
        <v>0.44026632790548698</v>
      </c>
      <c r="Y1244" s="14">
        <v>0.63800768549152198</v>
      </c>
      <c r="Z1244" s="14">
        <v>0.53728169717229501</v>
      </c>
      <c r="AA1244" s="14">
        <v>0.44423466144191598</v>
      </c>
      <c r="AB1244" s="14">
        <v>0.40378385304527997</v>
      </c>
      <c r="AC1244" s="14">
        <v>0.23541733074150401</v>
      </c>
      <c r="AD1244" s="14">
        <v>0.49569994341009499</v>
      </c>
      <c r="AE1244" s="14"/>
      <c r="AF1244" s="14">
        <v>0.44890538011922498</v>
      </c>
      <c r="AG1244" s="14">
        <v>0.54753495790149898</v>
      </c>
      <c r="AH1244" s="14">
        <v>0.56178748178298599</v>
      </c>
      <c r="AI1244" s="14">
        <v>0.42564213728667999</v>
      </c>
      <c r="AJ1244" s="14">
        <v>0.423224093361106</v>
      </c>
      <c r="AK1244" s="14">
        <v>0.42023431670023098</v>
      </c>
      <c r="AL1244" s="14"/>
      <c r="AM1244" s="14">
        <v>0.44231405731252699</v>
      </c>
      <c r="AN1244" s="14">
        <v>0.48139579951721301</v>
      </c>
      <c r="AO1244" s="14">
        <v>0.48909978287384598</v>
      </c>
      <c r="AP1244" s="14">
        <v>0.57185334137246502</v>
      </c>
      <c r="AQ1244" s="14">
        <v>0.19786136834811499</v>
      </c>
      <c r="AR1244" s="14"/>
      <c r="AS1244" s="14">
        <v>0.45395399067957698</v>
      </c>
      <c r="AT1244" s="14">
        <v>0.48530062951998099</v>
      </c>
      <c r="AU1244" s="14"/>
      <c r="AV1244" s="14">
        <v>0.47441207011904801</v>
      </c>
      <c r="AW1244" s="14">
        <v>0.64323610324982905</v>
      </c>
      <c r="AX1244" s="14">
        <v>0.46006114386590702</v>
      </c>
      <c r="AY1244" s="14"/>
      <c r="AZ1244" s="14">
        <v>0.41179044573877099</v>
      </c>
      <c r="BA1244" s="14">
        <v>0.58588290446728197</v>
      </c>
      <c r="BB1244" s="14">
        <v>0.60138766653881603</v>
      </c>
      <c r="BC1244" s="14"/>
      <c r="BD1244" s="14">
        <v>0.42122286698724698</v>
      </c>
      <c r="BE1244" s="14">
        <v>0.50839999023003901</v>
      </c>
      <c r="BF1244" s="14"/>
      <c r="BG1244" s="14">
        <v>0.302760254755363</v>
      </c>
      <c r="BH1244" s="14">
        <v>0.50324018351269195</v>
      </c>
      <c r="BI1244" s="14"/>
      <c r="BJ1244" s="14">
        <v>0.48801549337640299</v>
      </c>
      <c r="BK1244" s="14">
        <v>0.47305773671366902</v>
      </c>
      <c r="BL1244" s="14"/>
      <c r="BM1244" s="14">
        <v>0.626924274632777</v>
      </c>
      <c r="BN1244" s="14">
        <v>0.44989910952810902</v>
      </c>
      <c r="BO1244" s="14"/>
      <c r="BP1244" s="14">
        <v>0.40990203192727698</v>
      </c>
      <c r="BQ1244" s="14">
        <v>0.48845335091230602</v>
      </c>
      <c r="BR1244" s="14"/>
      <c r="BS1244" s="14">
        <v>0.48114545044174201</v>
      </c>
      <c r="BT1244" s="14">
        <v>0.50307735339975301</v>
      </c>
      <c r="BU1244" s="14"/>
      <c r="BV1244" s="14">
        <v>0.110605211383871</v>
      </c>
      <c r="BW1244" s="14">
        <v>0.61270722378940101</v>
      </c>
      <c r="BX1244" s="14"/>
      <c r="BY1244" s="14">
        <v>0.42575459261780302</v>
      </c>
      <c r="BZ1244" s="14">
        <v>0.48118215116648999</v>
      </c>
      <c r="CA1244" s="14"/>
      <c r="CB1244" s="14">
        <v>0.35817515977675202</v>
      </c>
      <c r="CC1244" s="14">
        <v>0.54029327508165004</v>
      </c>
    </row>
    <row r="1245" spans="2:81" x14ac:dyDescent="0.3">
      <c r="C1245" s="14"/>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c r="AD1245" s="14"/>
      <c r="AE1245" s="14"/>
      <c r="AF1245" s="14"/>
      <c r="AG1245" s="14"/>
      <c r="AH1245" s="14"/>
      <c r="AI1245" s="14"/>
      <c r="AJ1245" s="14"/>
      <c r="AK1245" s="14"/>
      <c r="AL1245" s="14"/>
      <c r="AM1245" s="14"/>
      <c r="AN1245" s="14"/>
      <c r="AO1245" s="14"/>
      <c r="AP1245" s="14"/>
      <c r="AQ1245" s="14"/>
      <c r="AR1245" s="14"/>
      <c r="AS1245" s="14"/>
      <c r="AT1245" s="14"/>
      <c r="AU1245" s="14"/>
      <c r="AV1245" s="14"/>
      <c r="AW1245" s="14"/>
      <c r="AX1245" s="14"/>
      <c r="AY1245" s="14"/>
      <c r="AZ1245" s="14"/>
      <c r="BA1245" s="14"/>
      <c r="BB1245" s="14"/>
      <c r="BC1245" s="14"/>
      <c r="BD1245" s="14"/>
      <c r="BE1245" s="14"/>
      <c r="BF1245" s="14"/>
      <c r="BG1245" s="14"/>
      <c r="BH1245" s="14"/>
      <c r="BI1245" s="14"/>
      <c r="BJ1245" s="14"/>
      <c r="BK1245" s="14"/>
      <c r="BL1245" s="14"/>
      <c r="BM1245" s="14"/>
      <c r="BN1245" s="14"/>
      <c r="BO1245" s="14"/>
      <c r="BP1245" s="14"/>
      <c r="BQ1245" s="14"/>
      <c r="BR1245" s="14"/>
      <c r="BS1245" s="14"/>
      <c r="BT1245" s="14"/>
      <c r="BU1245" s="14"/>
      <c r="BV1245" s="14"/>
      <c r="BW1245" s="14"/>
      <c r="BX1245" s="14"/>
      <c r="BY1245" s="14"/>
      <c r="BZ1245" s="14"/>
      <c r="CA1245" s="14"/>
      <c r="CB1245" s="14"/>
      <c r="CC1245" s="14"/>
    </row>
    <row r="1246" spans="2:81" x14ac:dyDescent="0.3">
      <c r="B1246" s="6" t="s">
        <v>490</v>
      </c>
      <c r="C1246" s="14"/>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c r="AD1246" s="14"/>
      <c r="AE1246" s="14"/>
      <c r="AF1246" s="14"/>
      <c r="AG1246" s="14"/>
      <c r="AH1246" s="14"/>
      <c r="AI1246" s="14"/>
      <c r="AJ1246" s="14"/>
      <c r="AK1246" s="14"/>
      <c r="AL1246" s="14"/>
      <c r="AM1246" s="14"/>
      <c r="AN1246" s="14"/>
      <c r="AO1246" s="14"/>
      <c r="AP1246" s="14"/>
      <c r="AQ1246" s="14"/>
      <c r="AR1246" s="14"/>
      <c r="AS1246" s="14"/>
      <c r="AT1246" s="14"/>
      <c r="AU1246" s="14"/>
      <c r="AV1246" s="14"/>
      <c r="AW1246" s="14"/>
      <c r="AX1246" s="14"/>
      <c r="AY1246" s="14"/>
      <c r="AZ1246" s="14"/>
      <c r="BA1246" s="14"/>
      <c r="BB1246" s="14"/>
      <c r="BC1246" s="14"/>
      <c r="BD1246" s="14"/>
      <c r="BE1246" s="14"/>
      <c r="BF1246" s="14"/>
      <c r="BG1246" s="14"/>
      <c r="BH1246" s="14"/>
      <c r="BI1246" s="14"/>
      <c r="BJ1246" s="14"/>
      <c r="BK1246" s="14"/>
      <c r="BL1246" s="14"/>
      <c r="BM1246" s="14"/>
      <c r="BN1246" s="14"/>
      <c r="BO1246" s="14"/>
      <c r="BP1246" s="14"/>
      <c r="BQ1246" s="14"/>
      <c r="BR1246" s="14"/>
      <c r="BS1246" s="14"/>
      <c r="BT1246" s="14"/>
      <c r="BU1246" s="14"/>
      <c r="BV1246" s="14"/>
      <c r="BW1246" s="14"/>
      <c r="BX1246" s="14"/>
      <c r="BY1246" s="14"/>
      <c r="BZ1246" s="14"/>
      <c r="CA1246" s="14"/>
      <c r="CB1246" s="14"/>
      <c r="CC1246" s="14"/>
    </row>
    <row r="1247" spans="2:81" x14ac:dyDescent="0.3">
      <c r="B1247" s="24" t="s">
        <v>198</v>
      </c>
      <c r="C1247" s="14"/>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c r="AD1247" s="14"/>
      <c r="AE1247" s="14"/>
      <c r="AF1247" s="14"/>
      <c r="AG1247" s="14"/>
      <c r="AH1247" s="14"/>
      <c r="AI1247" s="14"/>
      <c r="AJ1247" s="14"/>
      <c r="AK1247" s="14"/>
      <c r="AL1247" s="14"/>
      <c r="AM1247" s="14"/>
      <c r="AN1247" s="14"/>
      <c r="AO1247" s="14"/>
      <c r="AP1247" s="14"/>
      <c r="AQ1247" s="14"/>
      <c r="AR1247" s="14"/>
      <c r="AS1247" s="14"/>
      <c r="AT1247" s="14"/>
      <c r="AU1247" s="14"/>
      <c r="AV1247" s="14"/>
      <c r="AW1247" s="14"/>
      <c r="AX1247" s="14"/>
      <c r="AY1247" s="14"/>
      <c r="AZ1247" s="14"/>
      <c r="BA1247" s="14"/>
      <c r="BB1247" s="14"/>
      <c r="BC1247" s="14"/>
      <c r="BD1247" s="14"/>
      <c r="BE1247" s="14"/>
      <c r="BF1247" s="14"/>
      <c r="BG1247" s="14"/>
      <c r="BH1247" s="14"/>
      <c r="BI1247" s="14"/>
      <c r="BJ1247" s="14"/>
      <c r="BK1247" s="14"/>
      <c r="BL1247" s="14"/>
      <c r="BM1247" s="14"/>
      <c r="BN1247" s="14"/>
      <c r="BO1247" s="14"/>
      <c r="BP1247" s="14"/>
      <c r="BQ1247" s="14"/>
      <c r="BR1247" s="14"/>
      <c r="BS1247" s="14"/>
      <c r="BT1247" s="14"/>
      <c r="BU1247" s="14"/>
      <c r="BV1247" s="14"/>
      <c r="BW1247" s="14"/>
      <c r="BX1247" s="14"/>
      <c r="BY1247" s="14"/>
      <c r="BZ1247" s="14"/>
      <c r="CA1247" s="14"/>
      <c r="CB1247" s="14"/>
      <c r="CC1247" s="14"/>
    </row>
    <row r="1248" spans="2:81" x14ac:dyDescent="0.3">
      <c r="B1248" t="s">
        <v>420</v>
      </c>
      <c r="C1248" s="14">
        <v>0.154766288482831</v>
      </c>
      <c r="D1248" s="14">
        <v>0.18095234316618</v>
      </c>
      <c r="E1248" s="14">
        <v>0.131706412000132</v>
      </c>
      <c r="F1248" s="14"/>
      <c r="G1248" s="14">
        <v>0.205876790618189</v>
      </c>
      <c r="H1248" s="14">
        <v>0.21437268611508301</v>
      </c>
      <c r="I1248" s="14">
        <v>0.18095173928059999</v>
      </c>
      <c r="J1248" s="14">
        <v>0.12119806383084999</v>
      </c>
      <c r="K1248" s="14">
        <v>6.8150335444780899E-2</v>
      </c>
      <c r="L1248" s="14">
        <v>0.13496453375015</v>
      </c>
      <c r="M1248" s="14"/>
      <c r="N1248" s="14">
        <v>0.17948708825028001</v>
      </c>
      <c r="O1248" s="14">
        <v>0.13661443443284199</v>
      </c>
      <c r="P1248" s="14">
        <v>0.1207997724542</v>
      </c>
      <c r="Q1248" s="14">
        <v>0.18270007911219699</v>
      </c>
      <c r="R1248" s="14"/>
      <c r="S1248" s="14">
        <v>0.13387211327693299</v>
      </c>
      <c r="T1248" s="14">
        <v>0.15910795996542601</v>
      </c>
      <c r="U1248" s="14">
        <v>0.118738263554114</v>
      </c>
      <c r="V1248" s="14">
        <v>0.126342038912412</v>
      </c>
      <c r="W1248" s="14">
        <v>0.11485284749352601</v>
      </c>
      <c r="X1248" s="14">
        <v>0.20588126535305501</v>
      </c>
      <c r="Y1248" s="14">
        <v>0.22883788824642101</v>
      </c>
      <c r="Z1248" s="14">
        <v>0.118245711962184</v>
      </c>
      <c r="AA1248" s="14">
        <v>0.199279816791992</v>
      </c>
      <c r="AB1248" s="14">
        <v>0.175644070765407</v>
      </c>
      <c r="AC1248" s="14">
        <v>0.131469809459171</v>
      </c>
      <c r="AD1248" s="14">
        <v>0</v>
      </c>
      <c r="AE1248" s="14"/>
      <c r="AF1248" s="14">
        <v>0.228717270582799</v>
      </c>
      <c r="AG1248" s="14">
        <v>0.175605651165643</v>
      </c>
      <c r="AH1248" s="14">
        <v>7.7544822179232295E-2</v>
      </c>
      <c r="AI1248" s="14">
        <v>0.100399140143412</v>
      </c>
      <c r="AJ1248" s="14">
        <v>0.14026899832564901</v>
      </c>
      <c r="AK1248" s="14">
        <v>9.3334308700209104E-2</v>
      </c>
      <c r="AL1248" s="14"/>
      <c r="AM1248" s="14">
        <v>0.19119274700432201</v>
      </c>
      <c r="AN1248" s="14">
        <v>0.133464047630073</v>
      </c>
      <c r="AO1248" s="14">
        <v>0.14809645287606099</v>
      </c>
      <c r="AP1248" s="14">
        <v>8.0547984486742205E-2</v>
      </c>
      <c r="AQ1248" s="14">
        <v>0.51027768742623203</v>
      </c>
      <c r="AR1248" s="14"/>
      <c r="AS1248" s="14">
        <v>0.190828192301188</v>
      </c>
      <c r="AT1248" s="14">
        <v>0.13103513603271799</v>
      </c>
      <c r="AU1248" s="14"/>
      <c r="AV1248" s="14">
        <v>0.232215603092149</v>
      </c>
      <c r="AW1248" s="14">
        <v>0.14477206995959799</v>
      </c>
      <c r="AX1248" s="14">
        <v>0.14035683329059201</v>
      </c>
      <c r="AY1248" s="14"/>
      <c r="AZ1248" s="14">
        <v>0.30377141435194999</v>
      </c>
      <c r="BA1248" s="14">
        <v>0.31797355075508799</v>
      </c>
      <c r="BB1248" s="14">
        <v>0.126740449859926</v>
      </c>
      <c r="BC1248" s="14"/>
      <c r="BD1248" s="14">
        <v>0.18150318145452801</v>
      </c>
      <c r="BE1248" s="14">
        <v>0.13698788014222599</v>
      </c>
      <c r="BF1248" s="14"/>
      <c r="BG1248" s="14">
        <v>0.23813051560783999</v>
      </c>
      <c r="BH1248" s="14">
        <v>0.13981772876874801</v>
      </c>
      <c r="BI1248" s="14"/>
      <c r="BJ1248" s="14">
        <v>0.213617374522621</v>
      </c>
      <c r="BK1248" s="14">
        <v>0.15377759158073001</v>
      </c>
      <c r="BL1248" s="14"/>
      <c r="BM1248" s="14">
        <v>0.201509444532807</v>
      </c>
      <c r="BN1248" s="14">
        <v>0.15159543155716901</v>
      </c>
      <c r="BO1248" s="14"/>
      <c r="BP1248" s="14">
        <v>0.15520148674509901</v>
      </c>
      <c r="BQ1248" s="14">
        <v>0.148866150087407</v>
      </c>
      <c r="BR1248" s="14"/>
      <c r="BS1248" s="14">
        <v>0.287951059821003</v>
      </c>
      <c r="BT1248" s="14">
        <v>0.105906868169686</v>
      </c>
      <c r="BU1248" s="14"/>
      <c r="BV1248" s="14">
        <v>0.26432151745230098</v>
      </c>
      <c r="BW1248" s="14">
        <v>0.296340822037718</v>
      </c>
      <c r="BX1248" s="14"/>
      <c r="BY1248" s="14">
        <v>0.318406699069674</v>
      </c>
      <c r="BZ1248" s="14">
        <v>0.137756200011242</v>
      </c>
      <c r="CA1248" s="14"/>
      <c r="CB1248" s="14">
        <v>0.13699097580915001</v>
      </c>
      <c r="CC1248" s="14">
        <v>0.16585311861753699</v>
      </c>
    </row>
    <row r="1249" spans="2:81" x14ac:dyDescent="0.3">
      <c r="B1249" t="s">
        <v>86</v>
      </c>
      <c r="C1249" s="14">
        <v>0.35239769771277502</v>
      </c>
      <c r="D1249" s="14">
        <v>0.350310146076171</v>
      </c>
      <c r="E1249" s="14">
        <v>0.351782068921553</v>
      </c>
      <c r="F1249" s="14"/>
      <c r="G1249" s="14">
        <v>0.44787667964538302</v>
      </c>
      <c r="H1249" s="14">
        <v>0.331549703145821</v>
      </c>
      <c r="I1249" s="14">
        <v>0.33777340287598301</v>
      </c>
      <c r="J1249" s="14">
        <v>0.37444531804924502</v>
      </c>
      <c r="K1249" s="14">
        <v>0.275936596031022</v>
      </c>
      <c r="L1249" s="14">
        <v>0.35366432183740099</v>
      </c>
      <c r="M1249" s="14"/>
      <c r="N1249" s="14">
        <v>0.29841114631418297</v>
      </c>
      <c r="O1249" s="14">
        <v>0.395427156407758</v>
      </c>
      <c r="P1249" s="14">
        <v>0.442487614903669</v>
      </c>
      <c r="Q1249" s="14">
        <v>0.270350515212187</v>
      </c>
      <c r="R1249" s="14"/>
      <c r="S1249" s="14">
        <v>0.38065465881028299</v>
      </c>
      <c r="T1249" s="14">
        <v>0.40760928667130703</v>
      </c>
      <c r="U1249" s="14">
        <v>0.27659528175154302</v>
      </c>
      <c r="V1249" s="14">
        <v>0.33802872658011601</v>
      </c>
      <c r="W1249" s="14">
        <v>0.32702221248797098</v>
      </c>
      <c r="X1249" s="14">
        <v>0.36022937113221798</v>
      </c>
      <c r="Y1249" s="14">
        <v>0.39135061995724701</v>
      </c>
      <c r="Z1249" s="14">
        <v>0.22896103509603399</v>
      </c>
      <c r="AA1249" s="14">
        <v>0.34666992460262902</v>
      </c>
      <c r="AB1249" s="14">
        <v>0.31292781223114302</v>
      </c>
      <c r="AC1249" s="14">
        <v>0.36877076502719802</v>
      </c>
      <c r="AD1249" s="14">
        <v>0.504918934129724</v>
      </c>
      <c r="AE1249" s="14"/>
      <c r="AF1249" s="14">
        <v>0.40074641012837198</v>
      </c>
      <c r="AG1249" s="14">
        <v>0.35174579356707097</v>
      </c>
      <c r="AH1249" s="14">
        <v>0.39291598027567398</v>
      </c>
      <c r="AI1249" s="14">
        <v>0.32658383538237401</v>
      </c>
      <c r="AJ1249" s="14">
        <v>0.28015817510386498</v>
      </c>
      <c r="AK1249" s="14">
        <v>0.31600045213151601</v>
      </c>
      <c r="AL1249" s="14"/>
      <c r="AM1249" s="14">
        <v>0.287055468495795</v>
      </c>
      <c r="AN1249" s="14">
        <v>0.34540609184653298</v>
      </c>
      <c r="AO1249" s="14">
        <v>0.33095875982316197</v>
      </c>
      <c r="AP1249" s="14">
        <v>0.45075332920055</v>
      </c>
      <c r="AQ1249" s="14">
        <v>0</v>
      </c>
      <c r="AR1249" s="14"/>
      <c r="AS1249" s="14">
        <v>0.36964805250872101</v>
      </c>
      <c r="AT1249" s="14">
        <v>0.33947291289014198</v>
      </c>
      <c r="AU1249" s="14"/>
      <c r="AV1249" s="14">
        <v>0.325777010170545</v>
      </c>
      <c r="AW1249" s="14">
        <v>0.39066781973213699</v>
      </c>
      <c r="AX1249" s="14">
        <v>0.37708330969373199</v>
      </c>
      <c r="AY1249" s="14"/>
      <c r="AZ1249" s="14">
        <v>0.41691641790592898</v>
      </c>
      <c r="BA1249" s="14">
        <v>0.31071278328929602</v>
      </c>
      <c r="BB1249" s="14">
        <v>0.31827964456984098</v>
      </c>
      <c r="BC1249" s="14"/>
      <c r="BD1249" s="14">
        <v>0.36542912442785502</v>
      </c>
      <c r="BE1249" s="14">
        <v>0.34557382479950999</v>
      </c>
      <c r="BF1249" s="14"/>
      <c r="BG1249" s="14">
        <v>0.40002394997879098</v>
      </c>
      <c r="BH1249" s="14">
        <v>0.34640853580776299</v>
      </c>
      <c r="BI1249" s="14"/>
      <c r="BJ1249" s="14">
        <v>0.36622516419240198</v>
      </c>
      <c r="BK1249" s="14">
        <v>0.35121660259224402</v>
      </c>
      <c r="BL1249" s="14"/>
      <c r="BM1249" s="14">
        <v>0.36061882673113299</v>
      </c>
      <c r="BN1249" s="14">
        <v>0.35153855775109999</v>
      </c>
      <c r="BO1249" s="14"/>
      <c r="BP1249" s="14">
        <v>0.33938957400148501</v>
      </c>
      <c r="BQ1249" s="14">
        <v>0.35495548499704699</v>
      </c>
      <c r="BR1249" s="14"/>
      <c r="BS1249" s="14">
        <v>0.35916237074104701</v>
      </c>
      <c r="BT1249" s="14">
        <v>0.34904146088500099</v>
      </c>
      <c r="BU1249" s="14"/>
      <c r="BV1249" s="14">
        <v>0.36829399844472099</v>
      </c>
      <c r="BW1249" s="14">
        <v>0.35592015030825203</v>
      </c>
      <c r="BX1249" s="14"/>
      <c r="BY1249" s="14">
        <v>0.30072446281037102</v>
      </c>
      <c r="BZ1249" s="14">
        <v>0.36393532967966202</v>
      </c>
      <c r="CA1249" s="14"/>
      <c r="CB1249" s="14">
        <v>0.38964979822902701</v>
      </c>
      <c r="CC1249" s="14">
        <v>0.33837331512591301</v>
      </c>
    </row>
    <row r="1250" spans="2:81" x14ac:dyDescent="0.3">
      <c r="B1250" t="s">
        <v>421</v>
      </c>
      <c r="C1250" s="14">
        <v>0.27980750142396599</v>
      </c>
      <c r="D1250" s="14">
        <v>0.25449508500346901</v>
      </c>
      <c r="E1250" s="14">
        <v>0.30375680608025502</v>
      </c>
      <c r="F1250" s="14"/>
      <c r="G1250" s="14">
        <v>0.18530587817714</v>
      </c>
      <c r="H1250" s="14">
        <v>0.27627688582194199</v>
      </c>
      <c r="I1250" s="14">
        <v>0.24417739727914101</v>
      </c>
      <c r="J1250" s="14">
        <v>0.30981489000574802</v>
      </c>
      <c r="K1250" s="14">
        <v>0.42052900271382798</v>
      </c>
      <c r="L1250" s="14">
        <v>0.25096926627913002</v>
      </c>
      <c r="M1250" s="14"/>
      <c r="N1250" s="14">
        <v>0.25487524768688602</v>
      </c>
      <c r="O1250" s="14">
        <v>0.26812402389733098</v>
      </c>
      <c r="P1250" s="14">
        <v>0.27096847440397398</v>
      </c>
      <c r="Q1250" s="14">
        <v>0.33513490024857401</v>
      </c>
      <c r="R1250" s="14"/>
      <c r="S1250" s="14">
        <v>0.28460302059345999</v>
      </c>
      <c r="T1250" s="14">
        <v>0.32624155348240103</v>
      </c>
      <c r="U1250" s="14">
        <v>0.22168898004389001</v>
      </c>
      <c r="V1250" s="14">
        <v>0.335745515460316</v>
      </c>
      <c r="W1250" s="14">
        <v>0.186803536459687</v>
      </c>
      <c r="X1250" s="14">
        <v>0.216969492775832</v>
      </c>
      <c r="Y1250" s="14">
        <v>0.25249747621371099</v>
      </c>
      <c r="Z1250" s="14">
        <v>0.47901945089429299</v>
      </c>
      <c r="AA1250" s="14">
        <v>0.26747904265231398</v>
      </c>
      <c r="AB1250" s="14">
        <v>0.26764532815237702</v>
      </c>
      <c r="AC1250" s="14">
        <v>0.27264718355372097</v>
      </c>
      <c r="AD1250" s="14">
        <v>0.40022399707067002</v>
      </c>
      <c r="AE1250" s="14"/>
      <c r="AF1250" s="14">
        <v>0.20656173828497601</v>
      </c>
      <c r="AG1250" s="14">
        <v>0.32697516245848701</v>
      </c>
      <c r="AH1250" s="14">
        <v>0.29053349623330799</v>
      </c>
      <c r="AI1250" s="14">
        <v>0.30292764265329702</v>
      </c>
      <c r="AJ1250" s="14">
        <v>0.35660705701859302</v>
      </c>
      <c r="AK1250" s="14">
        <v>0.21642987471113501</v>
      </c>
      <c r="AL1250" s="14"/>
      <c r="AM1250" s="14">
        <v>0.32184146604794001</v>
      </c>
      <c r="AN1250" s="14">
        <v>0.28720908823178898</v>
      </c>
      <c r="AO1250" s="14">
        <v>0.30862448362853601</v>
      </c>
      <c r="AP1250" s="14">
        <v>0.22457430736592199</v>
      </c>
      <c r="AQ1250" s="14">
        <v>0.21118148002032799</v>
      </c>
      <c r="AR1250" s="14"/>
      <c r="AS1250" s="14">
        <v>0.233473758752098</v>
      </c>
      <c r="AT1250" s="14">
        <v>0.31008830491855299</v>
      </c>
      <c r="AU1250" s="14"/>
      <c r="AV1250" s="14">
        <v>0.235414275282878</v>
      </c>
      <c r="AW1250" s="14">
        <v>0.256345035823416</v>
      </c>
      <c r="AX1250" s="14">
        <v>0.22942256721399901</v>
      </c>
      <c r="AY1250" s="14"/>
      <c r="AZ1250" s="14">
        <v>0.21145650840993899</v>
      </c>
      <c r="BA1250" s="14">
        <v>0.179509697445419</v>
      </c>
      <c r="BB1250" s="14">
        <v>0.27162481117043102</v>
      </c>
      <c r="BC1250" s="14"/>
      <c r="BD1250" s="14">
        <v>0.23742504148796001</v>
      </c>
      <c r="BE1250" s="14">
        <v>0.31148031695702699</v>
      </c>
      <c r="BF1250" s="14"/>
      <c r="BG1250" s="14">
        <v>0.21674500913984601</v>
      </c>
      <c r="BH1250" s="14">
        <v>0.29495096703403101</v>
      </c>
      <c r="BI1250" s="14"/>
      <c r="BJ1250" s="14">
        <v>0.22119830540827301</v>
      </c>
      <c r="BK1250" s="14">
        <v>0.28949830671201898</v>
      </c>
      <c r="BL1250" s="14"/>
      <c r="BM1250" s="14">
        <v>0.21178393325676201</v>
      </c>
      <c r="BN1250" s="14">
        <v>0.28683369566634698</v>
      </c>
      <c r="BO1250" s="14"/>
      <c r="BP1250" s="14">
        <v>0.27269979495235702</v>
      </c>
      <c r="BQ1250" s="14">
        <v>0.28401861908574999</v>
      </c>
      <c r="BR1250" s="14"/>
      <c r="BS1250" s="14">
        <v>0.21669030195310399</v>
      </c>
      <c r="BT1250" s="14">
        <v>0.246950987236294</v>
      </c>
      <c r="BU1250" s="14"/>
      <c r="BV1250" s="14">
        <v>0.29836215300004199</v>
      </c>
      <c r="BW1250" s="14">
        <v>0.18769238911200301</v>
      </c>
      <c r="BX1250" s="14"/>
      <c r="BY1250" s="14">
        <v>0.10981851191738</v>
      </c>
      <c r="BZ1250" s="14">
        <v>0.29262713375358801</v>
      </c>
      <c r="CA1250" s="14"/>
      <c r="CB1250" s="14">
        <v>0.234901249854605</v>
      </c>
      <c r="CC1250" s="14">
        <v>0.29753592671131002</v>
      </c>
    </row>
    <row r="1251" spans="2:81" x14ac:dyDescent="0.3">
      <c r="B1251" t="s">
        <v>88</v>
      </c>
      <c r="C1251" s="14">
        <v>0.12300373736449</v>
      </c>
      <c r="D1251" s="14">
        <v>0.14272105538643801</v>
      </c>
      <c r="E1251" s="14">
        <v>0.10566532866976799</v>
      </c>
      <c r="F1251" s="14"/>
      <c r="G1251" s="14">
        <v>7.5333824019395396E-2</v>
      </c>
      <c r="H1251" s="14">
        <v>8.3547179464211502E-2</v>
      </c>
      <c r="I1251" s="14">
        <v>0.12698420709285099</v>
      </c>
      <c r="J1251" s="14">
        <v>0.124607000972768</v>
      </c>
      <c r="K1251" s="14">
        <v>0.13484505823986701</v>
      </c>
      <c r="L1251" s="14">
        <v>0.17661839507195001</v>
      </c>
      <c r="M1251" s="14"/>
      <c r="N1251" s="14">
        <v>0.16556984526632801</v>
      </c>
      <c r="O1251" s="14">
        <v>0.105466776952445</v>
      </c>
      <c r="P1251" s="14">
        <v>0.122252755413799</v>
      </c>
      <c r="Q1251" s="14">
        <v>9.2934130167336801E-2</v>
      </c>
      <c r="R1251" s="14"/>
      <c r="S1251" s="14">
        <v>0.14019483852530401</v>
      </c>
      <c r="T1251" s="14">
        <v>3.7626403143850601E-2</v>
      </c>
      <c r="U1251" s="14">
        <v>0.19393069078834699</v>
      </c>
      <c r="V1251" s="14">
        <v>0.12917115776417701</v>
      </c>
      <c r="W1251" s="14">
        <v>0.201320055119205</v>
      </c>
      <c r="X1251" s="14">
        <v>0.12870618800063499</v>
      </c>
      <c r="Y1251" s="14">
        <v>0.101818560844675</v>
      </c>
      <c r="Z1251" s="14">
        <v>0.13198340709725701</v>
      </c>
      <c r="AA1251" s="14">
        <v>3.6582671126008298E-2</v>
      </c>
      <c r="AB1251" s="14">
        <v>0.160715524776394</v>
      </c>
      <c r="AC1251" s="14">
        <v>0.183117665177086</v>
      </c>
      <c r="AD1251" s="14">
        <v>9.4857068799605204E-2</v>
      </c>
      <c r="AE1251" s="14"/>
      <c r="AF1251" s="14">
        <v>0.112089823768558</v>
      </c>
      <c r="AG1251" s="14">
        <v>0.110011847675712</v>
      </c>
      <c r="AH1251" s="14">
        <v>0.10213551916757301</v>
      </c>
      <c r="AI1251" s="14">
        <v>0.16466404945716401</v>
      </c>
      <c r="AJ1251" s="14">
        <v>0.15866005162473301</v>
      </c>
      <c r="AK1251" s="14">
        <v>0.12564270620162399</v>
      </c>
      <c r="AL1251" s="14"/>
      <c r="AM1251" s="14">
        <v>0.105681982379532</v>
      </c>
      <c r="AN1251" s="14">
        <v>0.14229206423780799</v>
      </c>
      <c r="AO1251" s="14">
        <v>0.132167139403537</v>
      </c>
      <c r="AP1251" s="14">
        <v>0.14129629796551299</v>
      </c>
      <c r="AQ1251" s="14">
        <v>0.19437281170343901</v>
      </c>
      <c r="AR1251" s="14"/>
      <c r="AS1251" s="14">
        <v>0.105214004082648</v>
      </c>
      <c r="AT1251" s="14">
        <v>0.13755510456159201</v>
      </c>
      <c r="AU1251" s="14"/>
      <c r="AV1251" s="14">
        <v>0.110338196698367</v>
      </c>
      <c r="AW1251" s="14">
        <v>0.177888787174104</v>
      </c>
      <c r="AX1251" s="14">
        <v>0.15116398097432099</v>
      </c>
      <c r="AY1251" s="14"/>
      <c r="AZ1251" s="14">
        <v>0</v>
      </c>
      <c r="BA1251" s="14">
        <v>0.14827083443251499</v>
      </c>
      <c r="BB1251" s="14">
        <v>0.19055489506972001</v>
      </c>
      <c r="BC1251" s="14"/>
      <c r="BD1251" s="14">
        <v>0.122136609779342</v>
      </c>
      <c r="BE1251" s="14">
        <v>0.121035963668312</v>
      </c>
      <c r="BF1251" s="14"/>
      <c r="BG1251" s="14">
        <v>9.52952620982533E-2</v>
      </c>
      <c r="BH1251" s="14">
        <v>0.122289937947577</v>
      </c>
      <c r="BI1251" s="14"/>
      <c r="BJ1251" s="14">
        <v>8.8672027045030993E-2</v>
      </c>
      <c r="BK1251" s="14">
        <v>0.123011731701846</v>
      </c>
      <c r="BL1251" s="14"/>
      <c r="BM1251" s="14">
        <v>9.5461237002220894E-2</v>
      </c>
      <c r="BN1251" s="14">
        <v>0.125396073925647</v>
      </c>
      <c r="BO1251" s="14"/>
      <c r="BP1251" s="14">
        <v>0.12745337007103399</v>
      </c>
      <c r="BQ1251" s="14">
        <v>0.12593851336048101</v>
      </c>
      <c r="BR1251" s="14"/>
      <c r="BS1251" s="14">
        <v>6.9186739745912607E-2</v>
      </c>
      <c r="BT1251" s="14">
        <v>0.186514405285676</v>
      </c>
      <c r="BU1251" s="14"/>
      <c r="BV1251" s="14">
        <v>3.6690909455008698E-2</v>
      </c>
      <c r="BW1251" s="14">
        <v>8.0724512459467199E-2</v>
      </c>
      <c r="BX1251" s="14"/>
      <c r="BY1251" s="14">
        <v>0.206473074918049</v>
      </c>
      <c r="BZ1251" s="14">
        <v>0.113894911648406</v>
      </c>
      <c r="CA1251" s="14"/>
      <c r="CB1251" s="14">
        <v>0.157338059540056</v>
      </c>
      <c r="CC1251" s="14">
        <v>0.104357808104358</v>
      </c>
    </row>
    <row r="1252" spans="2:81" x14ac:dyDescent="0.3">
      <c r="B1252" t="s">
        <v>422</v>
      </c>
      <c r="C1252" s="14">
        <v>3.3662714040348297E-2</v>
      </c>
      <c r="D1252" s="14">
        <v>3.9439290434631603E-2</v>
      </c>
      <c r="E1252" s="14">
        <v>2.85739167798988E-2</v>
      </c>
      <c r="F1252" s="14"/>
      <c r="G1252" s="14">
        <v>4.4671687629203601E-2</v>
      </c>
      <c r="H1252" s="14">
        <v>5.1924425265006402E-2</v>
      </c>
      <c r="I1252" s="14">
        <v>6.9496576479931405E-2</v>
      </c>
      <c r="J1252" s="14">
        <v>1.2295301067993401E-2</v>
      </c>
      <c r="K1252" s="14">
        <v>3.5828837950038502E-2</v>
      </c>
      <c r="L1252" s="14">
        <v>0</v>
      </c>
      <c r="M1252" s="14"/>
      <c r="N1252" s="14">
        <v>3.7641349022761901E-2</v>
      </c>
      <c r="O1252" s="14">
        <v>3.34450090545814E-2</v>
      </c>
      <c r="P1252" s="14">
        <v>1.7170442318062699E-2</v>
      </c>
      <c r="Q1252" s="14">
        <v>4.6306845409790701E-2</v>
      </c>
      <c r="R1252" s="14"/>
      <c r="S1252" s="14">
        <v>1.8722845421797901E-2</v>
      </c>
      <c r="T1252" s="14">
        <v>3.4412862657609802E-2</v>
      </c>
      <c r="U1252" s="14">
        <v>4.6076176644743297E-2</v>
      </c>
      <c r="V1252" s="14">
        <v>4.5600917682966098E-2</v>
      </c>
      <c r="W1252" s="14">
        <v>8.2143490297373001E-2</v>
      </c>
      <c r="X1252" s="14">
        <v>4.42609434196789E-2</v>
      </c>
      <c r="Y1252" s="14">
        <v>0</v>
      </c>
      <c r="Z1252" s="14">
        <v>4.1790394950232297E-2</v>
      </c>
      <c r="AA1252" s="14">
        <v>5.1800219540158503E-2</v>
      </c>
      <c r="AB1252" s="14">
        <v>1.7513762382228501E-2</v>
      </c>
      <c r="AC1252" s="14">
        <v>0</v>
      </c>
      <c r="AD1252" s="14">
        <v>0</v>
      </c>
      <c r="AE1252" s="14"/>
      <c r="AF1252" s="14">
        <v>3.7678288115688997E-2</v>
      </c>
      <c r="AG1252" s="14">
        <v>1.54061140461815E-2</v>
      </c>
      <c r="AH1252" s="14">
        <v>5.7223058356946598E-2</v>
      </c>
      <c r="AI1252" s="14">
        <v>5.76915484187435E-2</v>
      </c>
      <c r="AJ1252" s="14">
        <v>3.3049317134456503E-2</v>
      </c>
      <c r="AK1252" s="14">
        <v>1.7815124632730699E-2</v>
      </c>
      <c r="AL1252" s="14"/>
      <c r="AM1252" s="14">
        <v>3.3672401083751101E-2</v>
      </c>
      <c r="AN1252" s="14">
        <v>2.40395724299096E-2</v>
      </c>
      <c r="AO1252" s="14">
        <v>3.6762807409297299E-2</v>
      </c>
      <c r="AP1252" s="14">
        <v>7.2276518697252198E-2</v>
      </c>
      <c r="AQ1252" s="14">
        <v>8.41680208500004E-2</v>
      </c>
      <c r="AR1252" s="14"/>
      <c r="AS1252" s="14">
        <v>5.5480029540602903E-2</v>
      </c>
      <c r="AT1252" s="14">
        <v>1.9943113899500299E-2</v>
      </c>
      <c r="AU1252" s="14"/>
      <c r="AV1252" s="14">
        <v>5.4116514964318602E-2</v>
      </c>
      <c r="AW1252" s="14">
        <v>0</v>
      </c>
      <c r="AX1252" s="14">
        <v>6.0637102933726698E-2</v>
      </c>
      <c r="AY1252" s="14"/>
      <c r="AZ1252" s="14">
        <v>6.78556593321821E-2</v>
      </c>
      <c r="BA1252" s="14">
        <v>0</v>
      </c>
      <c r="BB1252" s="14">
        <v>2.83737944108392E-2</v>
      </c>
      <c r="BC1252" s="14"/>
      <c r="BD1252" s="14">
        <v>4.1335965176473699E-2</v>
      </c>
      <c r="BE1252" s="14">
        <v>2.8488978274112502E-2</v>
      </c>
      <c r="BF1252" s="14"/>
      <c r="BG1252" s="14">
        <v>3.66787200601894E-2</v>
      </c>
      <c r="BH1252" s="14">
        <v>3.33930903558015E-2</v>
      </c>
      <c r="BI1252" s="14"/>
      <c r="BJ1252" s="14">
        <v>5.1064974602886302E-2</v>
      </c>
      <c r="BK1252" s="14">
        <v>3.1001435484523401E-2</v>
      </c>
      <c r="BL1252" s="14"/>
      <c r="BM1252" s="14">
        <v>9.2847351193704006E-2</v>
      </c>
      <c r="BN1252" s="14">
        <v>2.7428043608643E-2</v>
      </c>
      <c r="BO1252" s="14"/>
      <c r="BP1252" s="14">
        <v>4.4012931263465699E-2</v>
      </c>
      <c r="BQ1252" s="14">
        <v>3.1746164409192403E-2</v>
      </c>
      <c r="BR1252" s="14"/>
      <c r="BS1252" s="14">
        <v>5.6932801773462903E-2</v>
      </c>
      <c r="BT1252" s="14">
        <v>4.1925165509013602E-2</v>
      </c>
      <c r="BU1252" s="14"/>
      <c r="BV1252" s="14">
        <v>3.23314216479276E-2</v>
      </c>
      <c r="BW1252" s="14">
        <v>6.5667618818825102E-2</v>
      </c>
      <c r="BX1252" s="14"/>
      <c r="BY1252" s="14">
        <v>4.3966434370215399E-2</v>
      </c>
      <c r="BZ1252" s="14">
        <v>3.06440403788358E-2</v>
      </c>
      <c r="CA1252" s="14"/>
      <c r="CB1252" s="14">
        <v>4.7869729652629298E-2</v>
      </c>
      <c r="CC1252" s="14">
        <v>2.6661131382220399E-2</v>
      </c>
    </row>
    <row r="1253" spans="2:81" x14ac:dyDescent="0.3">
      <c r="B1253" t="s">
        <v>106</v>
      </c>
      <c r="C1253" s="14">
        <v>5.6362060975589399E-2</v>
      </c>
      <c r="D1253" s="14">
        <v>3.20820799331102E-2</v>
      </c>
      <c r="E1253" s="14">
        <v>7.8515467548392795E-2</v>
      </c>
      <c r="F1253" s="14"/>
      <c r="G1253" s="14">
        <v>4.0935139910689998E-2</v>
      </c>
      <c r="H1253" s="14">
        <v>4.23291201879364E-2</v>
      </c>
      <c r="I1253" s="14">
        <v>4.0616676991493801E-2</v>
      </c>
      <c r="J1253" s="14">
        <v>5.76394260733952E-2</v>
      </c>
      <c r="K1253" s="14">
        <v>6.4710169620464206E-2</v>
      </c>
      <c r="L1253" s="14">
        <v>8.3783483061370401E-2</v>
      </c>
      <c r="M1253" s="14"/>
      <c r="N1253" s="14">
        <v>6.4015323459561693E-2</v>
      </c>
      <c r="O1253" s="14">
        <v>6.0922599255043001E-2</v>
      </c>
      <c r="P1253" s="14">
        <v>2.6320940506296301E-2</v>
      </c>
      <c r="Q1253" s="14">
        <v>7.2573529849914595E-2</v>
      </c>
      <c r="R1253" s="14"/>
      <c r="S1253" s="14">
        <v>4.1952523372223299E-2</v>
      </c>
      <c r="T1253" s="14">
        <v>3.5001934079405501E-2</v>
      </c>
      <c r="U1253" s="14">
        <v>0.14297060721736399</v>
      </c>
      <c r="V1253" s="14">
        <v>2.5111643600012799E-2</v>
      </c>
      <c r="W1253" s="14">
        <v>8.7857858142238496E-2</v>
      </c>
      <c r="X1253" s="14">
        <v>4.3952739318581499E-2</v>
      </c>
      <c r="Y1253" s="14">
        <v>2.54954547379465E-2</v>
      </c>
      <c r="Z1253" s="14">
        <v>0</v>
      </c>
      <c r="AA1253" s="14">
        <v>9.8188325286898595E-2</v>
      </c>
      <c r="AB1253" s="14">
        <v>6.5553501692450306E-2</v>
      </c>
      <c r="AC1253" s="14">
        <v>4.3994576782823702E-2</v>
      </c>
      <c r="AD1253" s="14">
        <v>0</v>
      </c>
      <c r="AE1253" s="14"/>
      <c r="AF1253" s="14">
        <v>1.4206469119605899E-2</v>
      </c>
      <c r="AG1253" s="14">
        <v>2.0255431086906601E-2</v>
      </c>
      <c r="AH1253" s="14">
        <v>7.9647123787266405E-2</v>
      </c>
      <c r="AI1253" s="14">
        <v>4.7733783945009101E-2</v>
      </c>
      <c r="AJ1253" s="14">
        <v>3.1256400792703101E-2</v>
      </c>
      <c r="AK1253" s="14">
        <v>0.230777533622784</v>
      </c>
      <c r="AL1253" s="14"/>
      <c r="AM1253" s="14">
        <v>6.0555934988659701E-2</v>
      </c>
      <c r="AN1253" s="14">
        <v>6.7589135623888005E-2</v>
      </c>
      <c r="AO1253" s="14">
        <v>4.3390356859406197E-2</v>
      </c>
      <c r="AP1253" s="14">
        <v>3.0551562284020499E-2</v>
      </c>
      <c r="AQ1253" s="14">
        <v>0</v>
      </c>
      <c r="AR1253" s="14"/>
      <c r="AS1253" s="14">
        <v>4.5355962814740497E-2</v>
      </c>
      <c r="AT1253" s="14">
        <v>6.1905427697494499E-2</v>
      </c>
      <c r="AU1253" s="14"/>
      <c r="AV1253" s="14">
        <v>4.2138399791742699E-2</v>
      </c>
      <c r="AW1253" s="14">
        <v>3.0326287310744798E-2</v>
      </c>
      <c r="AX1253" s="14">
        <v>4.1336205893629303E-2</v>
      </c>
      <c r="AY1253" s="14"/>
      <c r="AZ1253" s="14">
        <v>0</v>
      </c>
      <c r="BA1253" s="14">
        <v>4.3533134077682598E-2</v>
      </c>
      <c r="BB1253" s="14">
        <v>6.4426404919243202E-2</v>
      </c>
      <c r="BC1253" s="14"/>
      <c r="BD1253" s="14">
        <v>5.21700776738417E-2</v>
      </c>
      <c r="BE1253" s="14">
        <v>5.6433036158813003E-2</v>
      </c>
      <c r="BF1253" s="14"/>
      <c r="BG1253" s="14">
        <v>1.312654311508E-2</v>
      </c>
      <c r="BH1253" s="14">
        <v>6.3139740086080004E-2</v>
      </c>
      <c r="BI1253" s="14"/>
      <c r="BJ1253" s="14">
        <v>5.92221542287861E-2</v>
      </c>
      <c r="BK1253" s="14">
        <v>5.1494331928638198E-2</v>
      </c>
      <c r="BL1253" s="14"/>
      <c r="BM1253" s="14">
        <v>3.7779207283373799E-2</v>
      </c>
      <c r="BN1253" s="14">
        <v>5.7208197491094299E-2</v>
      </c>
      <c r="BO1253" s="14"/>
      <c r="BP1253" s="14">
        <v>6.1242842966559401E-2</v>
      </c>
      <c r="BQ1253" s="14">
        <v>5.4475068060122402E-2</v>
      </c>
      <c r="BR1253" s="14"/>
      <c r="BS1253" s="14">
        <v>1.00767259654702E-2</v>
      </c>
      <c r="BT1253" s="14">
        <v>6.9661112914329401E-2</v>
      </c>
      <c r="BU1253" s="14"/>
      <c r="BV1253" s="14">
        <v>0</v>
      </c>
      <c r="BW1253" s="14">
        <v>1.36545072637346E-2</v>
      </c>
      <c r="BX1253" s="14"/>
      <c r="BY1253" s="14">
        <v>2.0610816914310898E-2</v>
      </c>
      <c r="BZ1253" s="14">
        <v>6.1142384528266397E-2</v>
      </c>
      <c r="CA1253" s="14"/>
      <c r="CB1253" s="14">
        <v>3.3250186914533499E-2</v>
      </c>
      <c r="CC1253" s="14">
        <v>6.7218700058661901E-2</v>
      </c>
    </row>
    <row r="1254" spans="2:81" x14ac:dyDescent="0.3">
      <c r="B1254" t="s">
        <v>91</v>
      </c>
      <c r="C1254" s="14">
        <v>0.50716398619560699</v>
      </c>
      <c r="D1254" s="14">
        <v>0.53126248924235098</v>
      </c>
      <c r="E1254" s="14">
        <v>0.483488480921685</v>
      </c>
      <c r="F1254" s="14"/>
      <c r="G1254" s="14">
        <v>0.653753470263571</v>
      </c>
      <c r="H1254" s="14">
        <v>0.54592238926090397</v>
      </c>
      <c r="I1254" s="14">
        <v>0.51872514215658305</v>
      </c>
      <c r="J1254" s="14">
        <v>0.49564338188009599</v>
      </c>
      <c r="K1254" s="14">
        <v>0.34408693147580299</v>
      </c>
      <c r="L1254" s="14">
        <v>0.48862885558754998</v>
      </c>
      <c r="M1254" s="14"/>
      <c r="N1254" s="14">
        <v>0.47789823456446301</v>
      </c>
      <c r="O1254" s="14">
        <v>0.53204159084059999</v>
      </c>
      <c r="P1254" s="14">
        <v>0.56328738735786799</v>
      </c>
      <c r="Q1254" s="14">
        <v>0.45305059432438399</v>
      </c>
      <c r="R1254" s="14"/>
      <c r="S1254" s="14">
        <v>0.51452677208721498</v>
      </c>
      <c r="T1254" s="14">
        <v>0.56671724663673295</v>
      </c>
      <c r="U1254" s="14">
        <v>0.39533354530565701</v>
      </c>
      <c r="V1254" s="14">
        <v>0.46437076549252798</v>
      </c>
      <c r="W1254" s="14">
        <v>0.44187505998149701</v>
      </c>
      <c r="X1254" s="14">
        <v>0.56611063648527304</v>
      </c>
      <c r="Y1254" s="14">
        <v>0.620188508203667</v>
      </c>
      <c r="Z1254" s="14">
        <v>0.34720674705821702</v>
      </c>
      <c r="AA1254" s="14">
        <v>0.54594974139462105</v>
      </c>
      <c r="AB1254" s="14">
        <v>0.48857188299655002</v>
      </c>
      <c r="AC1254" s="14">
        <v>0.50024057448636905</v>
      </c>
      <c r="AD1254" s="14">
        <v>0.504918934129724</v>
      </c>
      <c r="AE1254" s="14"/>
      <c r="AF1254" s="14">
        <v>0.62946368071116998</v>
      </c>
      <c r="AG1254" s="14">
        <v>0.527351444732714</v>
      </c>
      <c r="AH1254" s="14">
        <v>0.47046080245490601</v>
      </c>
      <c r="AI1254" s="14">
        <v>0.42698297552578601</v>
      </c>
      <c r="AJ1254" s="14">
        <v>0.42042717342951402</v>
      </c>
      <c r="AK1254" s="14">
        <v>0.40933476083172599</v>
      </c>
      <c r="AL1254" s="14"/>
      <c r="AM1254" s="14">
        <v>0.47824821550011698</v>
      </c>
      <c r="AN1254" s="14">
        <v>0.478870139476606</v>
      </c>
      <c r="AO1254" s="14">
        <v>0.47905521269922302</v>
      </c>
      <c r="AP1254" s="14">
        <v>0.53130131368729205</v>
      </c>
      <c r="AQ1254" s="14">
        <v>0.51027768742623203</v>
      </c>
      <c r="AR1254" s="14"/>
      <c r="AS1254" s="14">
        <v>0.56047624480990998</v>
      </c>
      <c r="AT1254" s="14">
        <v>0.47050804892286002</v>
      </c>
      <c r="AU1254" s="14"/>
      <c r="AV1254" s="14">
        <v>0.557992613262694</v>
      </c>
      <c r="AW1254" s="14">
        <v>0.53543988969173495</v>
      </c>
      <c r="AX1254" s="14">
        <v>0.51744014298432395</v>
      </c>
      <c r="AY1254" s="14"/>
      <c r="AZ1254" s="14">
        <v>0.72068783225788002</v>
      </c>
      <c r="BA1254" s="14">
        <v>0.62868633404438401</v>
      </c>
      <c r="BB1254" s="14">
        <v>0.44502009442976698</v>
      </c>
      <c r="BC1254" s="14"/>
      <c r="BD1254" s="14">
        <v>0.54693230588238295</v>
      </c>
      <c r="BE1254" s="14">
        <v>0.482561704941736</v>
      </c>
      <c r="BF1254" s="14"/>
      <c r="BG1254" s="14">
        <v>0.63815446558663202</v>
      </c>
      <c r="BH1254" s="14">
        <v>0.48622626457651102</v>
      </c>
      <c r="BI1254" s="14"/>
      <c r="BJ1254" s="14">
        <v>0.579842538715023</v>
      </c>
      <c r="BK1254" s="14">
        <v>0.50499419417297298</v>
      </c>
      <c r="BL1254" s="14"/>
      <c r="BM1254" s="14">
        <v>0.56212827126394005</v>
      </c>
      <c r="BN1254" s="14">
        <v>0.50313398930826903</v>
      </c>
      <c r="BO1254" s="14"/>
      <c r="BP1254" s="14">
        <v>0.49459106074658499</v>
      </c>
      <c r="BQ1254" s="14">
        <v>0.50382163508445399</v>
      </c>
      <c r="BR1254" s="14"/>
      <c r="BS1254" s="14">
        <v>0.64711343056204995</v>
      </c>
      <c r="BT1254" s="14">
        <v>0.45494832905468702</v>
      </c>
      <c r="BU1254" s="14"/>
      <c r="BV1254" s="14">
        <v>0.63261551589702103</v>
      </c>
      <c r="BW1254" s="14">
        <v>0.65226097234597002</v>
      </c>
      <c r="BX1254" s="14"/>
      <c r="BY1254" s="14">
        <v>0.61913116188004502</v>
      </c>
      <c r="BZ1254" s="14">
        <v>0.50169152969090403</v>
      </c>
      <c r="CA1254" s="14"/>
      <c r="CB1254" s="14">
        <v>0.526640774038177</v>
      </c>
      <c r="CC1254" s="14">
        <v>0.50422643374345</v>
      </c>
    </row>
    <row r="1255" spans="2:81" x14ac:dyDescent="0.3">
      <c r="B1255" t="s">
        <v>92</v>
      </c>
      <c r="C1255" s="14">
        <v>0.15666645140483801</v>
      </c>
      <c r="D1255" s="14">
        <v>0.18216034582106999</v>
      </c>
      <c r="E1255" s="14">
        <v>0.13423924544966601</v>
      </c>
      <c r="F1255" s="14"/>
      <c r="G1255" s="14">
        <v>0.120005511648599</v>
      </c>
      <c r="H1255" s="14">
        <v>0.13547160472921799</v>
      </c>
      <c r="I1255" s="14">
        <v>0.19648078357278301</v>
      </c>
      <c r="J1255" s="14">
        <v>0.13690230204076101</v>
      </c>
      <c r="K1255" s="14">
        <v>0.170673896189905</v>
      </c>
      <c r="L1255" s="14">
        <v>0.17661839507195001</v>
      </c>
      <c r="M1255" s="14"/>
      <c r="N1255" s="14">
        <v>0.20321119428909001</v>
      </c>
      <c r="O1255" s="14">
        <v>0.138911786007026</v>
      </c>
      <c r="P1255" s="14">
        <v>0.13942319773186199</v>
      </c>
      <c r="Q1255" s="14">
        <v>0.139240975577128</v>
      </c>
      <c r="R1255" s="14"/>
      <c r="S1255" s="14">
        <v>0.15891768394710201</v>
      </c>
      <c r="T1255" s="14">
        <v>7.2039265801460403E-2</v>
      </c>
      <c r="U1255" s="14">
        <v>0.24000686743308999</v>
      </c>
      <c r="V1255" s="14">
        <v>0.17477207544714299</v>
      </c>
      <c r="W1255" s="14">
        <v>0.28346354541657798</v>
      </c>
      <c r="X1255" s="14">
        <v>0.172967131420313</v>
      </c>
      <c r="Y1255" s="14">
        <v>0.101818560844675</v>
      </c>
      <c r="Z1255" s="14">
        <v>0.17377380204748999</v>
      </c>
      <c r="AA1255" s="14">
        <v>8.8382890666166794E-2</v>
      </c>
      <c r="AB1255" s="14">
        <v>0.17822928715862299</v>
      </c>
      <c r="AC1255" s="14">
        <v>0.183117665177086</v>
      </c>
      <c r="AD1255" s="14">
        <v>9.4857068799605204E-2</v>
      </c>
      <c r="AE1255" s="14"/>
      <c r="AF1255" s="14">
        <v>0.14976811188424699</v>
      </c>
      <c r="AG1255" s="14">
        <v>0.12541796172189301</v>
      </c>
      <c r="AH1255" s="14">
        <v>0.15935857752451901</v>
      </c>
      <c r="AI1255" s="14">
        <v>0.222355597875908</v>
      </c>
      <c r="AJ1255" s="14">
        <v>0.19170936875919001</v>
      </c>
      <c r="AK1255" s="14">
        <v>0.14345783083435501</v>
      </c>
      <c r="AL1255" s="14"/>
      <c r="AM1255" s="14">
        <v>0.13935438346328399</v>
      </c>
      <c r="AN1255" s="14">
        <v>0.166331636667717</v>
      </c>
      <c r="AO1255" s="14">
        <v>0.16892994681283399</v>
      </c>
      <c r="AP1255" s="14">
        <v>0.21357281666276501</v>
      </c>
      <c r="AQ1255" s="14">
        <v>0.27854083255343998</v>
      </c>
      <c r="AR1255" s="14"/>
      <c r="AS1255" s="14">
        <v>0.16069403362325099</v>
      </c>
      <c r="AT1255" s="14">
        <v>0.15749821846109299</v>
      </c>
      <c r="AU1255" s="14"/>
      <c r="AV1255" s="14">
        <v>0.16445471166268499</v>
      </c>
      <c r="AW1255" s="14">
        <v>0.177888787174104</v>
      </c>
      <c r="AX1255" s="14">
        <v>0.211801083908047</v>
      </c>
      <c r="AY1255" s="14"/>
      <c r="AZ1255" s="14">
        <v>6.78556593321821E-2</v>
      </c>
      <c r="BA1255" s="14">
        <v>0.14827083443251499</v>
      </c>
      <c r="BB1255" s="14">
        <v>0.21892868948055899</v>
      </c>
      <c r="BC1255" s="14"/>
      <c r="BD1255" s="14">
        <v>0.16347257495581499</v>
      </c>
      <c r="BE1255" s="14">
        <v>0.14952494194242499</v>
      </c>
      <c r="BF1255" s="14"/>
      <c r="BG1255" s="14">
        <v>0.131973982158443</v>
      </c>
      <c r="BH1255" s="14">
        <v>0.15568302830337799</v>
      </c>
      <c r="BI1255" s="14"/>
      <c r="BJ1255" s="14">
        <v>0.139737001647917</v>
      </c>
      <c r="BK1255" s="14">
        <v>0.15401316718637001</v>
      </c>
      <c r="BL1255" s="14"/>
      <c r="BM1255" s="14">
        <v>0.188308588195925</v>
      </c>
      <c r="BN1255" s="14">
        <v>0.15282411753429001</v>
      </c>
      <c r="BO1255" s="14"/>
      <c r="BP1255" s="14">
        <v>0.171466301334499</v>
      </c>
      <c r="BQ1255" s="14">
        <v>0.15768467776967399</v>
      </c>
      <c r="BR1255" s="14"/>
      <c r="BS1255" s="14">
        <v>0.12611954151937499</v>
      </c>
      <c r="BT1255" s="14">
        <v>0.22843957079468999</v>
      </c>
      <c r="BU1255" s="14"/>
      <c r="BV1255" s="14">
        <v>6.9022331102936194E-2</v>
      </c>
      <c r="BW1255" s="14">
        <v>0.14639213127829201</v>
      </c>
      <c r="BX1255" s="14"/>
      <c r="BY1255" s="14">
        <v>0.25043950928826397</v>
      </c>
      <c r="BZ1255" s="14">
        <v>0.14453895202724201</v>
      </c>
      <c r="CA1255" s="14"/>
      <c r="CB1255" s="14">
        <v>0.20520778919268501</v>
      </c>
      <c r="CC1255" s="14">
        <v>0.131018939486579</v>
      </c>
    </row>
    <row r="1256" spans="2:81" x14ac:dyDescent="0.3">
      <c r="B1256" t="s">
        <v>93</v>
      </c>
      <c r="C1256" s="14">
        <v>0.35049753479076901</v>
      </c>
      <c r="D1256" s="14">
        <v>0.34910214342128199</v>
      </c>
      <c r="E1256" s="14">
        <v>0.34924923547201903</v>
      </c>
      <c r="F1256" s="14"/>
      <c r="G1256" s="14">
        <v>0.53374795861497204</v>
      </c>
      <c r="H1256" s="14">
        <v>0.41045078453168599</v>
      </c>
      <c r="I1256" s="14">
        <v>0.32224435858380002</v>
      </c>
      <c r="J1256" s="14">
        <v>0.35874107983933501</v>
      </c>
      <c r="K1256" s="14">
        <v>0.17341303528589799</v>
      </c>
      <c r="L1256" s="14">
        <v>0.3120104605156</v>
      </c>
      <c r="M1256" s="14"/>
      <c r="N1256" s="14">
        <v>0.274687040275373</v>
      </c>
      <c r="O1256" s="14">
        <v>0.39312980483357401</v>
      </c>
      <c r="P1256" s="14">
        <v>0.42386418962600703</v>
      </c>
      <c r="Q1256" s="14">
        <v>0.31380961874725599</v>
      </c>
      <c r="R1256" s="14"/>
      <c r="S1256" s="14">
        <v>0.35560908814011399</v>
      </c>
      <c r="T1256" s="14">
        <v>0.49467798083527298</v>
      </c>
      <c r="U1256" s="14">
        <v>0.15532667787256699</v>
      </c>
      <c r="V1256" s="14">
        <v>0.28959869004538502</v>
      </c>
      <c r="W1256" s="14">
        <v>0.158411514564919</v>
      </c>
      <c r="X1256" s="14">
        <v>0.39314350506495999</v>
      </c>
      <c r="Y1256" s="14">
        <v>0.518369947358992</v>
      </c>
      <c r="Z1256" s="14">
        <v>0.17343294501072801</v>
      </c>
      <c r="AA1256" s="14">
        <v>0.45756685072845399</v>
      </c>
      <c r="AB1256" s="14">
        <v>0.310342595837927</v>
      </c>
      <c r="AC1256" s="14">
        <v>0.317122909309283</v>
      </c>
      <c r="AD1256" s="14">
        <v>0.41006186533011901</v>
      </c>
      <c r="AE1256" s="14"/>
      <c r="AF1256" s="14">
        <v>0.47969556882692299</v>
      </c>
      <c r="AG1256" s="14">
        <v>0.40193348301082099</v>
      </c>
      <c r="AH1256" s="14">
        <v>0.31110222493038697</v>
      </c>
      <c r="AI1256" s="14">
        <v>0.20462737764987801</v>
      </c>
      <c r="AJ1256" s="14">
        <v>0.22871780467032399</v>
      </c>
      <c r="AK1256" s="14">
        <v>0.265876929997371</v>
      </c>
      <c r="AL1256" s="14"/>
      <c r="AM1256" s="14">
        <v>0.33889383203683299</v>
      </c>
      <c r="AN1256" s="14">
        <v>0.31253850280888901</v>
      </c>
      <c r="AO1256" s="14">
        <v>0.310125265886389</v>
      </c>
      <c r="AP1256" s="14">
        <v>0.31772849702452699</v>
      </c>
      <c r="AQ1256" s="14">
        <v>0.231736854872793</v>
      </c>
      <c r="AR1256" s="14"/>
      <c r="AS1256" s="14">
        <v>0.39978221118665902</v>
      </c>
      <c r="AT1256" s="14">
        <v>0.313009830461768</v>
      </c>
      <c r="AU1256" s="14"/>
      <c r="AV1256" s="14">
        <v>0.39353790160000901</v>
      </c>
      <c r="AW1256" s="14">
        <v>0.357551102517631</v>
      </c>
      <c r="AX1256" s="14">
        <v>0.30563905907627698</v>
      </c>
      <c r="AY1256" s="14"/>
      <c r="AZ1256" s="14">
        <v>0.65283217292569795</v>
      </c>
      <c r="BA1256" s="14">
        <v>0.48041549961186902</v>
      </c>
      <c r="BB1256" s="14">
        <v>0.22609140494920801</v>
      </c>
      <c r="BC1256" s="14"/>
      <c r="BD1256" s="14">
        <v>0.38345973092656799</v>
      </c>
      <c r="BE1256" s="14">
        <v>0.33303676299931101</v>
      </c>
      <c r="BF1256" s="14"/>
      <c r="BG1256" s="14">
        <v>0.506180483428189</v>
      </c>
      <c r="BH1256" s="14">
        <v>0.33054323627313298</v>
      </c>
      <c r="BI1256" s="14"/>
      <c r="BJ1256" s="14">
        <v>0.44010553706710598</v>
      </c>
      <c r="BK1256" s="14">
        <v>0.350981026986603</v>
      </c>
      <c r="BL1256" s="14"/>
      <c r="BM1256" s="14">
        <v>0.373819683068015</v>
      </c>
      <c r="BN1256" s="14">
        <v>0.35030987177397899</v>
      </c>
      <c r="BO1256" s="14"/>
      <c r="BP1256" s="14">
        <v>0.32312475941208502</v>
      </c>
      <c r="BQ1256" s="14">
        <v>0.34613695731478</v>
      </c>
      <c r="BR1256" s="14"/>
      <c r="BS1256" s="14">
        <v>0.52099388904267496</v>
      </c>
      <c r="BT1256" s="14">
        <v>0.226508758259997</v>
      </c>
      <c r="BU1256" s="14"/>
      <c r="BV1256" s="14">
        <v>0.56359318479408504</v>
      </c>
      <c r="BW1256" s="14">
        <v>0.50586884106767804</v>
      </c>
      <c r="BX1256" s="14"/>
      <c r="BY1256" s="14">
        <v>0.36869165259177999</v>
      </c>
      <c r="BZ1256" s="14">
        <v>0.35715257766366199</v>
      </c>
      <c r="CA1256" s="14"/>
      <c r="CB1256" s="14">
        <v>0.32143298484549199</v>
      </c>
      <c r="CC1256" s="14">
        <v>0.373207494256871</v>
      </c>
    </row>
    <row r="1257" spans="2:81" x14ac:dyDescent="0.3">
      <c r="C1257" s="14"/>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c r="AD1257" s="14"/>
      <c r="AE1257" s="14"/>
      <c r="AF1257" s="14"/>
      <c r="AG1257" s="14"/>
      <c r="AH1257" s="14"/>
      <c r="AI1257" s="14"/>
      <c r="AJ1257" s="14"/>
      <c r="AK1257" s="14"/>
      <c r="AL1257" s="14"/>
      <c r="AM1257" s="14"/>
      <c r="AN1257" s="14"/>
      <c r="AO1257" s="14"/>
      <c r="AP1257" s="14"/>
      <c r="AQ1257" s="14"/>
      <c r="AR1257" s="14"/>
      <c r="AS1257" s="14"/>
      <c r="AT1257" s="14"/>
      <c r="AU1257" s="14"/>
      <c r="AV1257" s="14"/>
      <c r="AW1257" s="14"/>
      <c r="AX1257" s="14"/>
      <c r="AY1257" s="14"/>
      <c r="AZ1257" s="14"/>
      <c r="BA1257" s="14"/>
      <c r="BB1257" s="14"/>
      <c r="BC1257" s="14"/>
      <c r="BD1257" s="14"/>
      <c r="BE1257" s="14"/>
      <c r="BF1257" s="14"/>
      <c r="BG1257" s="14"/>
      <c r="BH1257" s="14"/>
      <c r="BI1257" s="14"/>
      <c r="BJ1257" s="14"/>
      <c r="BK1257" s="14"/>
      <c r="BL1257" s="14"/>
      <c r="BM1257" s="14"/>
      <c r="BN1257" s="14"/>
      <c r="BO1257" s="14"/>
      <c r="BP1257" s="14"/>
      <c r="BQ1257" s="14"/>
      <c r="BR1257" s="14"/>
      <c r="BS1257" s="14"/>
      <c r="BT1257" s="14"/>
      <c r="BU1257" s="14"/>
      <c r="BV1257" s="14"/>
      <c r="BW1257" s="14"/>
      <c r="BX1257" s="14"/>
      <c r="BY1257" s="14"/>
      <c r="BZ1257" s="14"/>
      <c r="CA1257" s="14"/>
      <c r="CB1257" s="14"/>
      <c r="CC1257" s="14"/>
    </row>
    <row r="1258" spans="2:81" x14ac:dyDescent="0.3">
      <c r="B1258" s="6" t="s">
        <v>499</v>
      </c>
      <c r="C1258" s="14"/>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c r="AD1258" s="14"/>
      <c r="AE1258" s="14"/>
      <c r="AF1258" s="14"/>
      <c r="AG1258" s="14"/>
      <c r="AH1258" s="14"/>
      <c r="AI1258" s="14"/>
      <c r="AJ1258" s="14"/>
      <c r="AK1258" s="14"/>
      <c r="AL1258" s="14"/>
      <c r="AM1258" s="14"/>
      <c r="AN1258" s="14"/>
      <c r="AO1258" s="14"/>
      <c r="AP1258" s="14"/>
      <c r="AQ1258" s="14"/>
      <c r="AR1258" s="14"/>
      <c r="AS1258" s="14"/>
      <c r="AT1258" s="14"/>
      <c r="AU1258" s="14"/>
      <c r="AV1258" s="14"/>
      <c r="AW1258" s="14"/>
      <c r="AX1258" s="14"/>
      <c r="AY1258" s="14"/>
      <c r="AZ1258" s="14"/>
      <c r="BA1258" s="14"/>
      <c r="BB1258" s="14"/>
      <c r="BC1258" s="14"/>
      <c r="BD1258" s="14"/>
      <c r="BE1258" s="14"/>
      <c r="BF1258" s="14"/>
      <c r="BG1258" s="14"/>
      <c r="BH1258" s="14"/>
      <c r="BI1258" s="14"/>
      <c r="BJ1258" s="14"/>
      <c r="BK1258" s="14"/>
      <c r="BL1258" s="14"/>
      <c r="BM1258" s="14"/>
      <c r="BN1258" s="14"/>
      <c r="BO1258" s="14"/>
      <c r="BP1258" s="14"/>
      <c r="BQ1258" s="14"/>
      <c r="BR1258" s="14"/>
      <c r="BS1258" s="14"/>
      <c r="BT1258" s="14"/>
      <c r="BU1258" s="14"/>
      <c r="BV1258" s="14"/>
      <c r="BW1258" s="14"/>
      <c r="BX1258" s="14"/>
      <c r="BY1258" s="14"/>
      <c r="BZ1258" s="14"/>
      <c r="CA1258" s="14"/>
      <c r="CB1258" s="14"/>
      <c r="CC1258" s="14"/>
    </row>
    <row r="1259" spans="2:81" x14ac:dyDescent="0.3">
      <c r="B1259" s="24" t="s">
        <v>198</v>
      </c>
      <c r="C1259" s="14"/>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c r="AD1259" s="14"/>
      <c r="AE1259" s="14"/>
      <c r="AF1259" s="14"/>
      <c r="AG1259" s="14"/>
      <c r="AH1259" s="14"/>
      <c r="AI1259" s="14"/>
      <c r="AJ1259" s="14"/>
      <c r="AK1259" s="14"/>
      <c r="AL1259" s="14"/>
      <c r="AM1259" s="14"/>
      <c r="AN1259" s="14"/>
      <c r="AO1259" s="14"/>
      <c r="AP1259" s="14"/>
      <c r="AQ1259" s="14"/>
      <c r="AR1259" s="14"/>
      <c r="AS1259" s="14"/>
      <c r="AT1259" s="14"/>
      <c r="AU1259" s="14"/>
      <c r="AV1259" s="14"/>
      <c r="AW1259" s="14"/>
      <c r="AX1259" s="14"/>
      <c r="AY1259" s="14"/>
      <c r="AZ1259" s="14"/>
      <c r="BA1259" s="14"/>
      <c r="BB1259" s="14"/>
      <c r="BC1259" s="14"/>
      <c r="BD1259" s="14"/>
      <c r="BE1259" s="14"/>
      <c r="BF1259" s="14"/>
      <c r="BG1259" s="14"/>
      <c r="BH1259" s="14"/>
      <c r="BI1259" s="14"/>
      <c r="BJ1259" s="14"/>
      <c r="BK1259" s="14"/>
      <c r="BL1259" s="14"/>
      <c r="BM1259" s="14"/>
      <c r="BN1259" s="14"/>
      <c r="BO1259" s="14"/>
      <c r="BP1259" s="14"/>
      <c r="BQ1259" s="14"/>
      <c r="BR1259" s="14"/>
      <c r="BS1259" s="14"/>
      <c r="BT1259" s="14"/>
      <c r="BU1259" s="14"/>
      <c r="BV1259" s="14"/>
      <c r="BW1259" s="14"/>
      <c r="BX1259" s="14"/>
      <c r="BY1259" s="14"/>
      <c r="BZ1259" s="14"/>
      <c r="CA1259" s="14"/>
      <c r="CB1259" s="14"/>
      <c r="CC1259" s="14"/>
    </row>
    <row r="1260" spans="2:81" x14ac:dyDescent="0.3">
      <c r="B1260" t="s">
        <v>496</v>
      </c>
      <c r="C1260" s="14">
        <v>0.31219616085569901</v>
      </c>
      <c r="D1260" s="14">
        <v>0.29260854284718901</v>
      </c>
      <c r="E1260" s="14">
        <v>0.33392889606832399</v>
      </c>
      <c r="F1260" s="14"/>
      <c r="G1260" s="14">
        <v>0.422252202693988</v>
      </c>
      <c r="H1260" s="14">
        <v>0.33315388236544302</v>
      </c>
      <c r="I1260" s="14">
        <v>0.23904685737876899</v>
      </c>
      <c r="J1260" s="14">
        <v>0.28623702089265801</v>
      </c>
      <c r="K1260" s="14">
        <v>0.269690004007203</v>
      </c>
      <c r="L1260" s="14">
        <v>0.32084889055225502</v>
      </c>
      <c r="M1260" s="14"/>
      <c r="N1260" s="14">
        <v>0.32098419748395202</v>
      </c>
      <c r="O1260" s="14">
        <v>0.287379797867377</v>
      </c>
      <c r="P1260" s="14">
        <v>0.26794043721947802</v>
      </c>
      <c r="Q1260" s="14">
        <v>0.37676731746456998</v>
      </c>
      <c r="R1260" s="14"/>
      <c r="S1260" s="14">
        <v>0.31789835524002502</v>
      </c>
      <c r="T1260" s="14">
        <v>0.350707681874178</v>
      </c>
      <c r="U1260" s="14">
        <v>0.13577566701947399</v>
      </c>
      <c r="V1260" s="14">
        <v>0.2029260284595</v>
      </c>
      <c r="W1260" s="14">
        <v>0.37369418422282102</v>
      </c>
      <c r="X1260" s="14">
        <v>0.22671655964096499</v>
      </c>
      <c r="Y1260" s="14">
        <v>0.30944240097229597</v>
      </c>
      <c r="Z1260" s="14">
        <v>0.36916365009584001</v>
      </c>
      <c r="AA1260" s="14">
        <v>0.35301824865003301</v>
      </c>
      <c r="AB1260" s="14">
        <v>0.456992879346657</v>
      </c>
      <c r="AC1260" s="14">
        <v>0.32817530671796402</v>
      </c>
      <c r="AD1260" s="14">
        <v>0.35929361473168397</v>
      </c>
      <c r="AE1260" s="14"/>
      <c r="AF1260" s="14">
        <v>0.31247388392174502</v>
      </c>
      <c r="AG1260" s="14">
        <v>0.34600254396878399</v>
      </c>
      <c r="AH1260" s="14">
        <v>0.35957752086292999</v>
      </c>
      <c r="AI1260" s="14">
        <v>0.239058181129776</v>
      </c>
      <c r="AJ1260" s="14">
        <v>0.269645363493138</v>
      </c>
      <c r="AK1260" s="14">
        <v>0.29339278443321498</v>
      </c>
      <c r="AL1260" s="14"/>
      <c r="AM1260" s="14">
        <v>0.338019633479682</v>
      </c>
      <c r="AN1260" s="14">
        <v>0.31565165205394702</v>
      </c>
      <c r="AO1260" s="14">
        <v>0.34805875624346799</v>
      </c>
      <c r="AP1260" s="14">
        <v>0.24159820658460701</v>
      </c>
      <c r="AQ1260" s="14">
        <v>0.426410336625407</v>
      </c>
      <c r="AR1260" s="14"/>
      <c r="AS1260" s="14">
        <v>0.38962653456315799</v>
      </c>
      <c r="AT1260" s="14">
        <v>0.26436333401810802</v>
      </c>
      <c r="AU1260" s="14"/>
      <c r="AV1260" s="14">
        <v>0.44696314849218599</v>
      </c>
      <c r="AW1260" s="14">
        <v>0.37444281134873197</v>
      </c>
      <c r="AX1260" s="14">
        <v>0.30824328906762299</v>
      </c>
      <c r="AY1260" s="14"/>
      <c r="AZ1260" s="14">
        <v>0.49833112568420901</v>
      </c>
      <c r="BA1260" s="14">
        <v>0.48498712176071301</v>
      </c>
      <c r="BB1260" s="14">
        <v>0.34469216726447599</v>
      </c>
      <c r="BC1260" s="14"/>
      <c r="BD1260" s="14">
        <v>0.34684320634337801</v>
      </c>
      <c r="BE1260" s="14">
        <v>0.28892570568467002</v>
      </c>
      <c r="BF1260" s="14"/>
      <c r="BG1260" s="14">
        <v>0.36092108836832898</v>
      </c>
      <c r="BH1260" s="14">
        <v>0.30210038092890701</v>
      </c>
      <c r="BI1260" s="14"/>
      <c r="BJ1260" s="14">
        <v>0.47359286517117399</v>
      </c>
      <c r="BK1260" s="14">
        <v>0.30073563992512697</v>
      </c>
      <c r="BL1260" s="14"/>
      <c r="BM1260" s="14">
        <v>0.36206445718562902</v>
      </c>
      <c r="BN1260" s="14">
        <v>0.303258943546725</v>
      </c>
      <c r="BO1260" s="14"/>
      <c r="BP1260" s="14">
        <v>0.33900161814513402</v>
      </c>
      <c r="BQ1260" s="14">
        <v>0.30437147150577198</v>
      </c>
      <c r="BR1260" s="14"/>
      <c r="BS1260" s="14">
        <v>0.41175293992605699</v>
      </c>
      <c r="BT1260" s="14">
        <v>0.334059904997354</v>
      </c>
      <c r="BU1260" s="14"/>
      <c r="BV1260" s="14">
        <v>0.42310317951989801</v>
      </c>
      <c r="BW1260" s="14">
        <v>0.407194259429149</v>
      </c>
      <c r="BX1260" s="14"/>
      <c r="BY1260" s="14">
        <v>0.406678567050341</v>
      </c>
      <c r="BZ1260" s="14">
        <v>0.29825301819718297</v>
      </c>
      <c r="CA1260" s="14"/>
      <c r="CB1260" s="14">
        <v>0.28717696976264101</v>
      </c>
      <c r="CC1260" s="14">
        <v>0.32495816949860401</v>
      </c>
    </row>
    <row r="1261" spans="2:81" x14ac:dyDescent="0.3">
      <c r="B1261" t="s">
        <v>497</v>
      </c>
      <c r="C1261" s="14">
        <v>0.60188267561998299</v>
      </c>
      <c r="D1261" s="14">
        <v>0.62950663868169199</v>
      </c>
      <c r="E1261" s="14">
        <v>0.57123350355206604</v>
      </c>
      <c r="F1261" s="14"/>
      <c r="G1261" s="14">
        <v>0.5151188093222</v>
      </c>
      <c r="H1261" s="14">
        <v>0.57372063762814596</v>
      </c>
      <c r="I1261" s="14">
        <v>0.67875841493844902</v>
      </c>
      <c r="J1261" s="14">
        <v>0.63288631904273196</v>
      </c>
      <c r="K1261" s="14">
        <v>0.65391414710960605</v>
      </c>
      <c r="L1261" s="14">
        <v>0.56275044444349598</v>
      </c>
      <c r="M1261" s="14"/>
      <c r="N1261" s="14">
        <v>0.62681718050731905</v>
      </c>
      <c r="O1261" s="14">
        <v>0.59744627948589202</v>
      </c>
      <c r="P1261" s="14">
        <v>0.66839468270410096</v>
      </c>
      <c r="Q1261" s="14">
        <v>0.50956071712759499</v>
      </c>
      <c r="R1261" s="14"/>
      <c r="S1261" s="14">
        <v>0.64296878636808097</v>
      </c>
      <c r="T1261" s="14">
        <v>0.58365935529311996</v>
      </c>
      <c r="U1261" s="14">
        <v>0.77309779558851</v>
      </c>
      <c r="V1261" s="14">
        <v>0.62727347936839195</v>
      </c>
      <c r="W1261" s="14">
        <v>0.55791487707605003</v>
      </c>
      <c r="X1261" s="14">
        <v>0.75086661679516797</v>
      </c>
      <c r="Y1261" s="14">
        <v>0.55451213361565999</v>
      </c>
      <c r="Z1261" s="14">
        <v>0.54903236408026801</v>
      </c>
      <c r="AA1261" s="14">
        <v>0.55142798766857704</v>
      </c>
      <c r="AB1261" s="14">
        <v>0.52036463859923299</v>
      </c>
      <c r="AC1261" s="14">
        <v>0.54619250249223605</v>
      </c>
      <c r="AD1261" s="14">
        <v>0.38192737098743101</v>
      </c>
      <c r="AE1261" s="14"/>
      <c r="AF1261" s="14">
        <v>0.61688021270816595</v>
      </c>
      <c r="AG1261" s="14">
        <v>0.57500302227382405</v>
      </c>
      <c r="AH1261" s="14">
        <v>0.57472653476304503</v>
      </c>
      <c r="AI1261" s="14">
        <v>0.67865182143113501</v>
      </c>
      <c r="AJ1261" s="14">
        <v>0.660622142180048</v>
      </c>
      <c r="AK1261" s="14">
        <v>0.54137339986206801</v>
      </c>
      <c r="AL1261" s="14"/>
      <c r="AM1261" s="14">
        <v>0.58205415422840201</v>
      </c>
      <c r="AN1261" s="14">
        <v>0.56751949018785297</v>
      </c>
      <c r="AO1261" s="14">
        <v>0.54947983539371104</v>
      </c>
      <c r="AP1261" s="14">
        <v>0.72128805248926198</v>
      </c>
      <c r="AQ1261" s="14">
        <v>0.473385237208229</v>
      </c>
      <c r="AR1261" s="14"/>
      <c r="AS1261" s="14">
        <v>0.580642815154637</v>
      </c>
      <c r="AT1261" s="14">
        <v>0.61644330173485296</v>
      </c>
      <c r="AU1261" s="14"/>
      <c r="AV1261" s="14">
        <v>0.50474950722016698</v>
      </c>
      <c r="AW1261" s="14">
        <v>0.62555718865126797</v>
      </c>
      <c r="AX1261" s="14">
        <v>0.67643961413086096</v>
      </c>
      <c r="AY1261" s="14"/>
      <c r="AZ1261" s="14">
        <v>0.43837954720755101</v>
      </c>
      <c r="BA1261" s="14">
        <v>0.47643253286501802</v>
      </c>
      <c r="BB1261" s="14">
        <v>0.637185805053605</v>
      </c>
      <c r="BC1261" s="14"/>
      <c r="BD1261" s="14">
        <v>0.601192991980809</v>
      </c>
      <c r="BE1261" s="14">
        <v>0.60234589699951702</v>
      </c>
      <c r="BF1261" s="14"/>
      <c r="BG1261" s="14">
        <v>0.59876310475502803</v>
      </c>
      <c r="BH1261" s="14">
        <v>0.60167197429691999</v>
      </c>
      <c r="BI1261" s="14"/>
      <c r="BJ1261" s="14">
        <v>0.40911471611717298</v>
      </c>
      <c r="BK1261" s="14">
        <v>0.61881009120660102</v>
      </c>
      <c r="BL1261" s="14"/>
      <c r="BM1261" s="14">
        <v>0.62091040062047897</v>
      </c>
      <c r="BN1261" s="14">
        <v>0.60554564987300097</v>
      </c>
      <c r="BO1261" s="14"/>
      <c r="BP1261" s="14">
        <v>0.608861111749051</v>
      </c>
      <c r="BQ1261" s="14">
        <v>0.60162899314357798</v>
      </c>
      <c r="BR1261" s="14"/>
      <c r="BS1261" s="14">
        <v>0.570248196591993</v>
      </c>
      <c r="BT1261" s="14">
        <v>0.61643489054512202</v>
      </c>
      <c r="BU1261" s="14"/>
      <c r="BV1261" s="14">
        <v>0.54522261229095104</v>
      </c>
      <c r="BW1261" s="14">
        <v>0.58029940671259705</v>
      </c>
      <c r="BX1261" s="14"/>
      <c r="BY1261" s="14">
        <v>0.56406693969684996</v>
      </c>
      <c r="BZ1261" s="14">
        <v>0.60714285081452402</v>
      </c>
      <c r="CA1261" s="14"/>
      <c r="CB1261" s="14">
        <v>0.64400038466366105</v>
      </c>
      <c r="CC1261" s="14">
        <v>0.58099538139714801</v>
      </c>
    </row>
    <row r="1262" spans="2:81" x14ac:dyDescent="0.3">
      <c r="B1262" t="s">
        <v>90</v>
      </c>
      <c r="C1262" s="14">
        <v>8.5921163524318195E-2</v>
      </c>
      <c r="D1262" s="14">
        <v>7.7884818471118999E-2</v>
      </c>
      <c r="E1262" s="14">
        <v>9.4837600379610504E-2</v>
      </c>
      <c r="F1262" s="14"/>
      <c r="G1262" s="14">
        <v>6.2628987983812195E-2</v>
      </c>
      <c r="H1262" s="14">
        <v>9.3125480006410397E-2</v>
      </c>
      <c r="I1262" s="14">
        <v>8.2194727682781396E-2</v>
      </c>
      <c r="J1262" s="14">
        <v>8.0876660064609904E-2</v>
      </c>
      <c r="K1262" s="14">
        <v>7.6395848883190301E-2</v>
      </c>
      <c r="L1262" s="14">
        <v>0.116400665004249</v>
      </c>
      <c r="M1262" s="14"/>
      <c r="N1262" s="14">
        <v>5.2198622008728497E-2</v>
      </c>
      <c r="O1262" s="14">
        <v>0.115173922646731</v>
      </c>
      <c r="P1262" s="14">
        <v>6.3664880076420904E-2</v>
      </c>
      <c r="Q1262" s="14">
        <v>0.113671965407835</v>
      </c>
      <c r="R1262" s="14"/>
      <c r="S1262" s="14">
        <v>3.9132858391894301E-2</v>
      </c>
      <c r="T1262" s="14">
        <v>6.5632962832702202E-2</v>
      </c>
      <c r="U1262" s="14">
        <v>9.1126537392016593E-2</v>
      </c>
      <c r="V1262" s="14">
        <v>0.16980049217210799</v>
      </c>
      <c r="W1262" s="14">
        <v>6.8390938701128806E-2</v>
      </c>
      <c r="X1262" s="14">
        <v>2.24168235638669E-2</v>
      </c>
      <c r="Y1262" s="14">
        <v>0.13604546541204399</v>
      </c>
      <c r="Z1262" s="14">
        <v>8.1803985823891506E-2</v>
      </c>
      <c r="AA1262" s="14">
        <v>9.5553763681390194E-2</v>
      </c>
      <c r="AB1262" s="14">
        <v>2.2642482054109701E-2</v>
      </c>
      <c r="AC1262" s="14">
        <v>0.12563219078980001</v>
      </c>
      <c r="AD1262" s="14">
        <v>0.25877901428088601</v>
      </c>
      <c r="AE1262" s="14"/>
      <c r="AF1262" s="14">
        <v>7.0645903370089205E-2</v>
      </c>
      <c r="AG1262" s="14">
        <v>7.8994433757392596E-2</v>
      </c>
      <c r="AH1262" s="14">
        <v>6.5695944374024595E-2</v>
      </c>
      <c r="AI1262" s="14">
        <v>8.22899974390887E-2</v>
      </c>
      <c r="AJ1262" s="14">
        <v>6.9732494326813804E-2</v>
      </c>
      <c r="AK1262" s="14">
        <v>0.16523381570471701</v>
      </c>
      <c r="AL1262" s="14"/>
      <c r="AM1262" s="14">
        <v>7.9926212291916501E-2</v>
      </c>
      <c r="AN1262" s="14">
        <v>0.1168288577582</v>
      </c>
      <c r="AO1262" s="14">
        <v>0.10246140836282</v>
      </c>
      <c r="AP1262" s="14">
        <v>3.71137409261309E-2</v>
      </c>
      <c r="AQ1262" s="14">
        <v>0.10020442616636401</v>
      </c>
      <c r="AR1262" s="14"/>
      <c r="AS1262" s="14">
        <v>2.9730650282205399E-2</v>
      </c>
      <c r="AT1262" s="14">
        <v>0.119193364247039</v>
      </c>
      <c r="AU1262" s="14"/>
      <c r="AV1262" s="14">
        <v>4.8287344287647402E-2</v>
      </c>
      <c r="AW1262" s="14">
        <v>0</v>
      </c>
      <c r="AX1262" s="14">
        <v>1.53170968015166E-2</v>
      </c>
      <c r="AY1262" s="14"/>
      <c r="AZ1262" s="14">
        <v>6.3289327108240298E-2</v>
      </c>
      <c r="BA1262" s="14">
        <v>3.8580345374269902E-2</v>
      </c>
      <c r="BB1262" s="14">
        <v>1.81220276819196E-2</v>
      </c>
      <c r="BC1262" s="14"/>
      <c r="BD1262" s="14">
        <v>5.1963801675812903E-2</v>
      </c>
      <c r="BE1262" s="14">
        <v>0.10872839731581301</v>
      </c>
      <c r="BF1262" s="14"/>
      <c r="BG1262" s="14">
        <v>4.03158068766429E-2</v>
      </c>
      <c r="BH1262" s="14">
        <v>9.6227644774172796E-2</v>
      </c>
      <c r="BI1262" s="14"/>
      <c r="BJ1262" s="14">
        <v>0.117292418711652</v>
      </c>
      <c r="BK1262" s="14">
        <v>8.0454268868273005E-2</v>
      </c>
      <c r="BL1262" s="14"/>
      <c r="BM1262" s="14">
        <v>1.7025142193892E-2</v>
      </c>
      <c r="BN1262" s="14">
        <v>9.11954065802736E-2</v>
      </c>
      <c r="BO1262" s="14"/>
      <c r="BP1262" s="14">
        <v>5.2137270105814898E-2</v>
      </c>
      <c r="BQ1262" s="14">
        <v>9.3999535350649602E-2</v>
      </c>
      <c r="BR1262" s="14"/>
      <c r="BS1262" s="14">
        <v>1.7998863481949699E-2</v>
      </c>
      <c r="BT1262" s="14">
        <v>4.9505204457524099E-2</v>
      </c>
      <c r="BU1262" s="14"/>
      <c r="BV1262" s="14">
        <v>3.1674208189150801E-2</v>
      </c>
      <c r="BW1262" s="14">
        <v>1.25063338582539E-2</v>
      </c>
      <c r="BX1262" s="14"/>
      <c r="BY1262" s="14">
        <v>2.92544932528092E-2</v>
      </c>
      <c r="BZ1262" s="14">
        <v>9.4604130988293497E-2</v>
      </c>
      <c r="CA1262" s="14"/>
      <c r="CB1262" s="14">
        <v>6.8822645573697203E-2</v>
      </c>
      <c r="CC1262" s="14">
        <v>9.4046449104247504E-2</v>
      </c>
    </row>
    <row r="1263" spans="2:81" x14ac:dyDescent="0.3">
      <c r="C1263" s="14"/>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c r="AD1263" s="14"/>
      <c r="AE1263" s="14"/>
      <c r="AF1263" s="14"/>
      <c r="AG1263" s="14"/>
      <c r="AH1263" s="14"/>
      <c r="AI1263" s="14"/>
      <c r="AJ1263" s="14"/>
      <c r="AK1263" s="14"/>
      <c r="AL1263" s="14"/>
      <c r="AM1263" s="14"/>
      <c r="AN1263" s="14"/>
      <c r="AO1263" s="14"/>
      <c r="AP1263" s="14"/>
      <c r="AQ1263" s="14"/>
      <c r="AR1263" s="14"/>
      <c r="AS1263" s="14"/>
      <c r="AT1263" s="14"/>
      <c r="AU1263" s="14"/>
      <c r="AV1263" s="14"/>
      <c r="AW1263" s="14"/>
      <c r="AX1263" s="14"/>
      <c r="AY1263" s="14"/>
      <c r="AZ1263" s="14"/>
      <c r="BA1263" s="14"/>
      <c r="BB1263" s="14"/>
      <c r="BC1263" s="14"/>
      <c r="BD1263" s="14"/>
      <c r="BE1263" s="14"/>
      <c r="BF1263" s="14"/>
      <c r="BG1263" s="14"/>
      <c r="BH1263" s="14"/>
      <c r="BI1263" s="14"/>
      <c r="BJ1263" s="14"/>
      <c r="BK1263" s="14"/>
      <c r="BL1263" s="14"/>
      <c r="BM1263" s="14"/>
      <c r="BN1263" s="14"/>
      <c r="BO1263" s="14"/>
      <c r="BP1263" s="14"/>
      <c r="BQ1263" s="14"/>
      <c r="BR1263" s="14"/>
      <c r="BS1263" s="14"/>
      <c r="BT1263" s="14"/>
      <c r="BU1263" s="14"/>
      <c r="BV1263" s="14"/>
      <c r="BW1263" s="14"/>
      <c r="BX1263" s="14"/>
      <c r="BY1263" s="14"/>
      <c r="BZ1263" s="14"/>
      <c r="CA1263" s="14"/>
      <c r="CB1263" s="14"/>
      <c r="CC1263" s="14"/>
    </row>
    <row r="1264" spans="2:81" x14ac:dyDescent="0.3">
      <c r="B1264" s="6" t="s">
        <v>500</v>
      </c>
      <c r="C1264" s="14"/>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c r="AD1264" s="14"/>
      <c r="AE1264" s="14"/>
      <c r="AF1264" s="14"/>
      <c r="AG1264" s="14"/>
      <c r="AH1264" s="14"/>
      <c r="AI1264" s="14"/>
      <c r="AJ1264" s="14"/>
      <c r="AK1264" s="14"/>
      <c r="AL1264" s="14"/>
      <c r="AM1264" s="14"/>
      <c r="AN1264" s="14"/>
      <c r="AO1264" s="14"/>
      <c r="AP1264" s="14"/>
      <c r="AQ1264" s="14"/>
      <c r="AR1264" s="14"/>
      <c r="AS1264" s="14"/>
      <c r="AT1264" s="14"/>
      <c r="AU1264" s="14"/>
      <c r="AV1264" s="14"/>
      <c r="AW1264" s="14"/>
      <c r="AX1264" s="14"/>
      <c r="AY1264" s="14"/>
      <c r="AZ1264" s="14"/>
      <c r="BA1264" s="14"/>
      <c r="BB1264" s="14"/>
      <c r="BC1264" s="14"/>
      <c r="BD1264" s="14"/>
      <c r="BE1264" s="14"/>
      <c r="BF1264" s="14"/>
      <c r="BG1264" s="14"/>
      <c r="BH1264" s="14"/>
      <c r="BI1264" s="14"/>
      <c r="BJ1264" s="14"/>
      <c r="BK1264" s="14"/>
      <c r="BL1264" s="14"/>
      <c r="BM1264" s="14"/>
      <c r="BN1264" s="14"/>
      <c r="BO1264" s="14"/>
      <c r="BP1264" s="14"/>
      <c r="BQ1264" s="14"/>
      <c r="BR1264" s="14"/>
      <c r="BS1264" s="14"/>
      <c r="BT1264" s="14"/>
      <c r="BU1264" s="14"/>
      <c r="BV1264" s="14"/>
      <c r="BW1264" s="14"/>
      <c r="BX1264" s="14"/>
      <c r="BY1264" s="14"/>
      <c r="BZ1264" s="14"/>
      <c r="CA1264" s="14"/>
      <c r="CB1264" s="14"/>
      <c r="CC1264" s="14"/>
    </row>
    <row r="1265" spans="2:81" x14ac:dyDescent="0.3">
      <c r="B1265" s="24" t="s">
        <v>198</v>
      </c>
      <c r="C1265" s="14"/>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c r="AD1265" s="14"/>
      <c r="AE1265" s="14"/>
      <c r="AF1265" s="14"/>
      <c r="AG1265" s="14"/>
      <c r="AH1265" s="14"/>
      <c r="AI1265" s="14"/>
      <c r="AJ1265" s="14"/>
      <c r="AK1265" s="14"/>
      <c r="AL1265" s="14"/>
      <c r="AM1265" s="14"/>
      <c r="AN1265" s="14"/>
      <c r="AO1265" s="14"/>
      <c r="AP1265" s="14"/>
      <c r="AQ1265" s="14"/>
      <c r="AR1265" s="14"/>
      <c r="AS1265" s="14"/>
      <c r="AT1265" s="14"/>
      <c r="AU1265" s="14"/>
      <c r="AV1265" s="14"/>
      <c r="AW1265" s="14"/>
      <c r="AX1265" s="14"/>
      <c r="AY1265" s="14"/>
      <c r="AZ1265" s="14"/>
      <c r="BA1265" s="14"/>
      <c r="BB1265" s="14"/>
      <c r="BC1265" s="14"/>
      <c r="BD1265" s="14"/>
      <c r="BE1265" s="14"/>
      <c r="BF1265" s="14"/>
      <c r="BG1265" s="14"/>
      <c r="BH1265" s="14"/>
      <c r="BI1265" s="14"/>
      <c r="BJ1265" s="14"/>
      <c r="BK1265" s="14"/>
      <c r="BL1265" s="14"/>
      <c r="BM1265" s="14"/>
      <c r="BN1265" s="14"/>
      <c r="BO1265" s="14"/>
      <c r="BP1265" s="14"/>
      <c r="BQ1265" s="14"/>
      <c r="BR1265" s="14"/>
      <c r="BS1265" s="14"/>
      <c r="BT1265" s="14"/>
      <c r="BU1265" s="14"/>
      <c r="BV1265" s="14"/>
      <c r="BW1265" s="14"/>
      <c r="BX1265" s="14"/>
      <c r="BY1265" s="14"/>
      <c r="BZ1265" s="14"/>
      <c r="CA1265" s="14"/>
      <c r="CB1265" s="14"/>
      <c r="CC1265" s="14"/>
    </row>
    <row r="1266" spans="2:81" x14ac:dyDescent="0.3">
      <c r="B1266" t="s">
        <v>496</v>
      </c>
      <c r="C1266" s="14">
        <v>0.25849286058075499</v>
      </c>
      <c r="D1266" s="14">
        <v>0.24738089699933599</v>
      </c>
      <c r="E1266" s="14">
        <v>0.27082173906421297</v>
      </c>
      <c r="F1266" s="14"/>
      <c r="G1266" s="14">
        <v>0.29146358454479898</v>
      </c>
      <c r="H1266" s="14">
        <v>0.35714663249232897</v>
      </c>
      <c r="I1266" s="14">
        <v>0.24574970305721999</v>
      </c>
      <c r="J1266" s="14">
        <v>0.23325674461033799</v>
      </c>
      <c r="K1266" s="14">
        <v>0.19248589232230201</v>
      </c>
      <c r="L1266" s="14">
        <v>0.22742788308204201</v>
      </c>
      <c r="M1266" s="14"/>
      <c r="N1266" s="14">
        <v>0.26881386812826302</v>
      </c>
      <c r="O1266" s="14">
        <v>0.24777232097535501</v>
      </c>
      <c r="P1266" s="14">
        <v>0.212357731092259</v>
      </c>
      <c r="Q1266" s="14">
        <v>0.30694390864146198</v>
      </c>
      <c r="R1266" s="14"/>
      <c r="S1266" s="14">
        <v>0.26800443249473499</v>
      </c>
      <c r="T1266" s="14">
        <v>0.27670186156867599</v>
      </c>
      <c r="U1266" s="14">
        <v>0.13430347622435199</v>
      </c>
      <c r="V1266" s="14">
        <v>0.18305627496059401</v>
      </c>
      <c r="W1266" s="14">
        <v>0.44142418463933403</v>
      </c>
      <c r="X1266" s="14">
        <v>0.174296790345223</v>
      </c>
      <c r="Y1266" s="14">
        <v>0.24649616759742499</v>
      </c>
      <c r="Z1266" s="14">
        <v>0.22368198850125001</v>
      </c>
      <c r="AA1266" s="14">
        <v>0.27388735032558198</v>
      </c>
      <c r="AB1266" s="14">
        <v>0.35761977696971903</v>
      </c>
      <c r="AC1266" s="14">
        <v>0.226283003599901</v>
      </c>
      <c r="AD1266" s="14">
        <v>0.239453694946969</v>
      </c>
      <c r="AE1266" s="14"/>
      <c r="AF1266" s="14">
        <v>0.26123729333447299</v>
      </c>
      <c r="AG1266" s="14">
        <v>0.29969590653676098</v>
      </c>
      <c r="AH1266" s="14">
        <v>0.313605310475703</v>
      </c>
      <c r="AI1266" s="14">
        <v>0.177888357352671</v>
      </c>
      <c r="AJ1266" s="14">
        <v>0.23517497116428701</v>
      </c>
      <c r="AK1266" s="14">
        <v>0.19889425492311399</v>
      </c>
      <c r="AL1266" s="14"/>
      <c r="AM1266" s="14">
        <v>0.24069852957788401</v>
      </c>
      <c r="AN1266" s="14">
        <v>0.240867585814207</v>
      </c>
      <c r="AO1266" s="14">
        <v>0.30338673592950899</v>
      </c>
      <c r="AP1266" s="14">
        <v>0.266102338184248</v>
      </c>
      <c r="AQ1266" s="14">
        <v>0.24414808171889801</v>
      </c>
      <c r="AR1266" s="14"/>
      <c r="AS1266" s="14">
        <v>0.33737261590940198</v>
      </c>
      <c r="AT1266" s="14">
        <v>0.211626486691151</v>
      </c>
      <c r="AU1266" s="14"/>
      <c r="AV1266" s="14">
        <v>0.40100947783512098</v>
      </c>
      <c r="AW1266" s="14">
        <v>0.38100618653253399</v>
      </c>
      <c r="AX1266" s="14">
        <v>0.24942340121270801</v>
      </c>
      <c r="AY1266" s="14"/>
      <c r="AZ1266" s="14">
        <v>0.325506977660384</v>
      </c>
      <c r="BA1266" s="14">
        <v>0.546078487278429</v>
      </c>
      <c r="BB1266" s="14">
        <v>0.37129496421371599</v>
      </c>
      <c r="BC1266" s="14"/>
      <c r="BD1266" s="14">
        <v>0.28297424183800601</v>
      </c>
      <c r="BE1266" s="14">
        <v>0.24205010544671801</v>
      </c>
      <c r="BF1266" s="14"/>
      <c r="BG1266" s="14">
        <v>0.27807644268797399</v>
      </c>
      <c r="BH1266" s="14">
        <v>0.25473664581753303</v>
      </c>
      <c r="BI1266" s="14"/>
      <c r="BJ1266" s="14">
        <v>0.394030931477519</v>
      </c>
      <c r="BK1266" s="14">
        <v>0.24575073565082001</v>
      </c>
      <c r="BL1266" s="14"/>
      <c r="BM1266" s="14">
        <v>0.31192239325135002</v>
      </c>
      <c r="BN1266" s="14">
        <v>0.25020717563782602</v>
      </c>
      <c r="BO1266" s="14"/>
      <c r="BP1266" s="14">
        <v>0.26658350374415202</v>
      </c>
      <c r="BQ1266" s="14">
        <v>0.25130380932293001</v>
      </c>
      <c r="BR1266" s="14"/>
      <c r="BS1266" s="14">
        <v>0.339054751547471</v>
      </c>
      <c r="BT1266" s="14">
        <v>0.309449140300121</v>
      </c>
      <c r="BU1266" s="14"/>
      <c r="BV1266" s="14">
        <v>0.297614099228596</v>
      </c>
      <c r="BW1266" s="14">
        <v>0.35569886658515898</v>
      </c>
      <c r="BX1266" s="14"/>
      <c r="BY1266" s="14">
        <v>0.38630766765529301</v>
      </c>
      <c r="BZ1266" s="14">
        <v>0.23941038260275399</v>
      </c>
      <c r="CA1266" s="14"/>
      <c r="CB1266" s="14">
        <v>0.24443024544823799</v>
      </c>
      <c r="CC1266" s="14">
        <v>0.26100724760188798</v>
      </c>
    </row>
    <row r="1267" spans="2:81" x14ac:dyDescent="0.3">
      <c r="B1267" t="s">
        <v>497</v>
      </c>
      <c r="C1267" s="14">
        <v>0.67255514329957999</v>
      </c>
      <c r="D1267" s="14">
        <v>0.69267611455574796</v>
      </c>
      <c r="E1267" s="14">
        <v>0.650230645224259</v>
      </c>
      <c r="F1267" s="14"/>
      <c r="G1267" s="14">
        <v>0.64661801617016201</v>
      </c>
      <c r="H1267" s="14">
        <v>0.583984320739659</v>
      </c>
      <c r="I1267" s="14">
        <v>0.67170109453136995</v>
      </c>
      <c r="J1267" s="14">
        <v>0.71561283276242804</v>
      </c>
      <c r="K1267" s="14">
        <v>0.74439990238124598</v>
      </c>
      <c r="L1267" s="14">
        <v>0.67868058082201399</v>
      </c>
      <c r="M1267" s="14"/>
      <c r="N1267" s="14">
        <v>0.68691041255894003</v>
      </c>
      <c r="O1267" s="14">
        <v>0.65639751796497303</v>
      </c>
      <c r="P1267" s="14">
        <v>0.73988253460962194</v>
      </c>
      <c r="Q1267" s="14">
        <v>0.60501930692382899</v>
      </c>
      <c r="R1267" s="14"/>
      <c r="S1267" s="14">
        <v>0.70681544575026001</v>
      </c>
      <c r="T1267" s="14">
        <v>0.629508041819137</v>
      </c>
      <c r="U1267" s="14">
        <v>0.77456998638363195</v>
      </c>
      <c r="V1267" s="14">
        <v>0.70571798311106304</v>
      </c>
      <c r="W1267" s="14">
        <v>0.48895163680450898</v>
      </c>
      <c r="X1267" s="14">
        <v>0.80328638609090997</v>
      </c>
      <c r="Y1267" s="14">
        <v>0.67577306219899202</v>
      </c>
      <c r="Z1267" s="14">
        <v>0.65733334541925903</v>
      </c>
      <c r="AA1267" s="14">
        <v>0.67854495577937601</v>
      </c>
      <c r="AB1267" s="14">
        <v>0.61973774097617196</v>
      </c>
      <c r="AC1267" s="14">
        <v>0.70983133101493801</v>
      </c>
      <c r="AD1267" s="14">
        <v>0.50176729077214499</v>
      </c>
      <c r="AE1267" s="14"/>
      <c r="AF1267" s="14">
        <v>0.68186801821327703</v>
      </c>
      <c r="AG1267" s="14">
        <v>0.63702751799135204</v>
      </c>
      <c r="AH1267" s="14">
        <v>0.64253550232131196</v>
      </c>
      <c r="AI1267" s="14">
        <v>0.75343721798408003</v>
      </c>
      <c r="AJ1267" s="14">
        <v>0.69509253450889896</v>
      </c>
      <c r="AK1267" s="14">
        <v>0.69653238422694796</v>
      </c>
      <c r="AL1267" s="14"/>
      <c r="AM1267" s="14">
        <v>0.67168816548664501</v>
      </c>
      <c r="AN1267" s="14">
        <v>0.66147249524386498</v>
      </c>
      <c r="AO1267" s="14">
        <v>0.64160650742410696</v>
      </c>
      <c r="AP1267" s="14">
        <v>0.70843959685369695</v>
      </c>
      <c r="AQ1267" s="14">
        <v>0.65564749211473805</v>
      </c>
      <c r="AR1267" s="14"/>
      <c r="AS1267" s="14">
        <v>0.63232349256521603</v>
      </c>
      <c r="AT1267" s="14">
        <v>0.69448995994637497</v>
      </c>
      <c r="AU1267" s="14"/>
      <c r="AV1267" s="14">
        <v>0.550703177877231</v>
      </c>
      <c r="AW1267" s="14">
        <v>0.58112428052802001</v>
      </c>
      <c r="AX1267" s="14">
        <v>0.73541984991603304</v>
      </c>
      <c r="AY1267" s="14"/>
      <c r="AZ1267" s="14">
        <v>0.61120369523137497</v>
      </c>
      <c r="BA1267" s="14">
        <v>0.41534116734730098</v>
      </c>
      <c r="BB1267" s="14">
        <v>0.59064432842933401</v>
      </c>
      <c r="BC1267" s="14"/>
      <c r="BD1267" s="14">
        <v>0.68062427829221805</v>
      </c>
      <c r="BE1267" s="14">
        <v>0.667135563030263</v>
      </c>
      <c r="BF1267" s="14"/>
      <c r="BG1267" s="14">
        <v>0.69238414069987098</v>
      </c>
      <c r="BH1267" s="14">
        <v>0.66741641707324895</v>
      </c>
      <c r="BI1267" s="14"/>
      <c r="BJ1267" s="14">
        <v>0.56386826929673195</v>
      </c>
      <c r="BK1267" s="14">
        <v>0.68586905612656501</v>
      </c>
      <c r="BL1267" s="14"/>
      <c r="BM1267" s="14">
        <v>0.65347483251377403</v>
      </c>
      <c r="BN1267" s="14">
        <v>0.67766033346032495</v>
      </c>
      <c r="BO1267" s="14"/>
      <c r="BP1267" s="14">
        <v>0.69299395139754105</v>
      </c>
      <c r="BQ1267" s="14">
        <v>0.67346850528327296</v>
      </c>
      <c r="BR1267" s="14"/>
      <c r="BS1267" s="14">
        <v>0.65186904502053999</v>
      </c>
      <c r="BT1267" s="14">
        <v>0.62687879445951</v>
      </c>
      <c r="BU1267" s="14"/>
      <c r="BV1267" s="14">
        <v>0.67071169258225305</v>
      </c>
      <c r="BW1267" s="14">
        <v>0.64430113341484097</v>
      </c>
      <c r="BX1267" s="14"/>
      <c r="BY1267" s="14">
        <v>0.58360227868566805</v>
      </c>
      <c r="BZ1267" s="14">
        <v>0.68761418277184205</v>
      </c>
      <c r="CA1267" s="14"/>
      <c r="CB1267" s="14">
        <v>0.69295397628377198</v>
      </c>
      <c r="CC1267" s="14">
        <v>0.668282942685273</v>
      </c>
    </row>
    <row r="1268" spans="2:81" x14ac:dyDescent="0.3">
      <c r="B1268" t="s">
        <v>90</v>
      </c>
      <c r="C1268" s="14">
        <v>6.8951996119664696E-2</v>
      </c>
      <c r="D1268" s="14">
        <v>5.9942988444916599E-2</v>
      </c>
      <c r="E1268" s="14">
        <v>7.8947615711528293E-2</v>
      </c>
      <c r="F1268" s="14"/>
      <c r="G1268" s="14">
        <v>6.1918399285038499E-2</v>
      </c>
      <c r="H1268" s="14">
        <v>5.8869046768011801E-2</v>
      </c>
      <c r="I1268" s="14">
        <v>8.25492024114102E-2</v>
      </c>
      <c r="J1268" s="14">
        <v>5.1130422627233697E-2</v>
      </c>
      <c r="K1268" s="14">
        <v>6.3114205296451606E-2</v>
      </c>
      <c r="L1268" s="14">
        <v>9.3891536095943501E-2</v>
      </c>
      <c r="M1268" s="14"/>
      <c r="N1268" s="14">
        <v>4.4275719312796898E-2</v>
      </c>
      <c r="O1268" s="14">
        <v>9.58301610596725E-2</v>
      </c>
      <c r="P1268" s="14">
        <v>4.7759734298118001E-2</v>
      </c>
      <c r="Q1268" s="14">
        <v>8.8036784434709206E-2</v>
      </c>
      <c r="R1268" s="14"/>
      <c r="S1268" s="14">
        <v>2.5180121755004999E-2</v>
      </c>
      <c r="T1268" s="14">
        <v>9.3790096612186805E-2</v>
      </c>
      <c r="U1268" s="14">
        <v>9.1126537392016593E-2</v>
      </c>
      <c r="V1268" s="14">
        <v>0.111225741928343</v>
      </c>
      <c r="W1268" s="14">
        <v>6.9624178556157906E-2</v>
      </c>
      <c r="X1268" s="14">
        <v>2.24168235638669E-2</v>
      </c>
      <c r="Y1268" s="14">
        <v>7.7730770203582794E-2</v>
      </c>
      <c r="Z1268" s="14">
        <v>0.118984666079491</v>
      </c>
      <c r="AA1268" s="14">
        <v>4.75676938950415E-2</v>
      </c>
      <c r="AB1268" s="14">
        <v>2.2642482054109701E-2</v>
      </c>
      <c r="AC1268" s="14">
        <v>6.3885665385161203E-2</v>
      </c>
      <c r="AD1268" s="14">
        <v>0.25877901428088601</v>
      </c>
      <c r="AE1268" s="14"/>
      <c r="AF1268" s="14">
        <v>5.68946884522505E-2</v>
      </c>
      <c r="AG1268" s="14">
        <v>6.3276575471886407E-2</v>
      </c>
      <c r="AH1268" s="14">
        <v>4.3859187202984498E-2</v>
      </c>
      <c r="AI1268" s="14">
        <v>6.8674424663248801E-2</v>
      </c>
      <c r="AJ1268" s="14">
        <v>6.9732494326813804E-2</v>
      </c>
      <c r="AK1268" s="14">
        <v>0.104573360849937</v>
      </c>
      <c r="AL1268" s="14"/>
      <c r="AM1268" s="14">
        <v>8.7613304935470898E-2</v>
      </c>
      <c r="AN1268" s="14">
        <v>9.76599189419287E-2</v>
      </c>
      <c r="AO1268" s="14">
        <v>5.5006756646383499E-2</v>
      </c>
      <c r="AP1268" s="14">
        <v>2.5458064962055601E-2</v>
      </c>
      <c r="AQ1268" s="14">
        <v>0.10020442616636401</v>
      </c>
      <c r="AR1268" s="14"/>
      <c r="AS1268" s="14">
        <v>3.03038915253818E-2</v>
      </c>
      <c r="AT1268" s="14">
        <v>9.3883553362474198E-2</v>
      </c>
      <c r="AU1268" s="14"/>
      <c r="AV1268" s="14">
        <v>4.8287344287647402E-2</v>
      </c>
      <c r="AW1268" s="14">
        <v>3.7869532939445699E-2</v>
      </c>
      <c r="AX1268" s="14">
        <v>1.51567488712592E-2</v>
      </c>
      <c r="AY1268" s="14"/>
      <c r="AZ1268" s="14">
        <v>6.3289327108240298E-2</v>
      </c>
      <c r="BA1268" s="14">
        <v>3.8580345374269902E-2</v>
      </c>
      <c r="BB1268" s="14">
        <v>3.8060707356949899E-2</v>
      </c>
      <c r="BC1268" s="14"/>
      <c r="BD1268" s="14">
        <v>3.64014798697758E-2</v>
      </c>
      <c r="BE1268" s="14">
        <v>9.0814331523018293E-2</v>
      </c>
      <c r="BF1268" s="14"/>
      <c r="BG1268" s="14">
        <v>2.9539416612154899E-2</v>
      </c>
      <c r="BH1268" s="14">
        <v>7.78469371092185E-2</v>
      </c>
      <c r="BI1268" s="14"/>
      <c r="BJ1268" s="14">
        <v>4.2100799225748997E-2</v>
      </c>
      <c r="BK1268" s="14">
        <v>6.8380208222615396E-2</v>
      </c>
      <c r="BL1268" s="14"/>
      <c r="BM1268" s="14">
        <v>3.4602774234875497E-2</v>
      </c>
      <c r="BN1268" s="14">
        <v>7.2132490901849394E-2</v>
      </c>
      <c r="BO1268" s="14"/>
      <c r="BP1268" s="14">
        <v>4.04225448583077E-2</v>
      </c>
      <c r="BQ1268" s="14">
        <v>7.5227685393797594E-2</v>
      </c>
      <c r="BR1268" s="14"/>
      <c r="BS1268" s="14">
        <v>9.0762034319888992E-3</v>
      </c>
      <c r="BT1268" s="14">
        <v>6.3672065240368794E-2</v>
      </c>
      <c r="BU1268" s="14"/>
      <c r="BV1268" s="14">
        <v>3.1674208189150801E-2</v>
      </c>
      <c r="BW1268" s="14">
        <v>0</v>
      </c>
      <c r="BX1268" s="14"/>
      <c r="BY1268" s="14">
        <v>3.0090053659038701E-2</v>
      </c>
      <c r="BZ1268" s="14">
        <v>7.2975434625404206E-2</v>
      </c>
      <c r="CA1268" s="14"/>
      <c r="CB1268" s="14">
        <v>6.2615778267990405E-2</v>
      </c>
      <c r="CC1268" s="14">
        <v>7.0709809712838606E-2</v>
      </c>
    </row>
    <row r="1269" spans="2:81" x14ac:dyDescent="0.3">
      <c r="C1269" s="14"/>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c r="AD1269" s="14"/>
      <c r="AE1269" s="14"/>
      <c r="AF1269" s="14"/>
      <c r="AG1269" s="14"/>
      <c r="AH1269" s="14"/>
      <c r="AI1269" s="14"/>
      <c r="AJ1269" s="14"/>
      <c r="AK1269" s="14"/>
      <c r="AL1269" s="14"/>
      <c r="AM1269" s="14"/>
      <c r="AN1269" s="14"/>
      <c r="AO1269" s="14"/>
      <c r="AP1269" s="14"/>
      <c r="AQ1269" s="14"/>
      <c r="AR1269" s="14"/>
      <c r="AS1269" s="14"/>
      <c r="AT1269" s="14"/>
      <c r="AU1269" s="14"/>
      <c r="AV1269" s="14"/>
      <c r="AW1269" s="14"/>
      <c r="AX1269" s="14"/>
      <c r="AY1269" s="14"/>
      <c r="AZ1269" s="14"/>
      <c r="BA1269" s="14"/>
      <c r="BB1269" s="14"/>
      <c r="BC1269" s="14"/>
      <c r="BD1269" s="14"/>
      <c r="BE1269" s="14"/>
      <c r="BF1269" s="14"/>
      <c r="BG1269" s="14"/>
      <c r="BH1269" s="14"/>
      <c r="BI1269" s="14"/>
      <c r="BJ1269" s="14"/>
      <c r="BK1269" s="14"/>
      <c r="BL1269" s="14"/>
      <c r="BM1269" s="14"/>
      <c r="BN1269" s="14"/>
      <c r="BO1269" s="14"/>
      <c r="BP1269" s="14"/>
      <c r="BQ1269" s="14"/>
      <c r="BR1269" s="14"/>
      <c r="BS1269" s="14"/>
      <c r="BT1269" s="14"/>
      <c r="BU1269" s="14"/>
      <c r="BV1269" s="14"/>
      <c r="BW1269" s="14"/>
      <c r="BX1269" s="14"/>
      <c r="BY1269" s="14"/>
      <c r="BZ1269" s="14"/>
      <c r="CA1269" s="14"/>
      <c r="CB1269" s="14"/>
      <c r="CC1269" s="14"/>
    </row>
    <row r="1270" spans="2:81" x14ac:dyDescent="0.3">
      <c r="B1270" s="6" t="s">
        <v>501</v>
      </c>
      <c r="C1270" s="14"/>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c r="AD1270" s="14"/>
      <c r="AE1270" s="14"/>
      <c r="AF1270" s="14"/>
      <c r="AG1270" s="14"/>
      <c r="AH1270" s="14"/>
      <c r="AI1270" s="14"/>
      <c r="AJ1270" s="14"/>
      <c r="AK1270" s="14"/>
      <c r="AL1270" s="14"/>
      <c r="AM1270" s="14"/>
      <c r="AN1270" s="14"/>
      <c r="AO1270" s="14"/>
      <c r="AP1270" s="14"/>
      <c r="AQ1270" s="14"/>
      <c r="AR1270" s="14"/>
      <c r="AS1270" s="14"/>
      <c r="AT1270" s="14"/>
      <c r="AU1270" s="14"/>
      <c r="AV1270" s="14"/>
      <c r="AW1270" s="14"/>
      <c r="AX1270" s="14"/>
      <c r="AY1270" s="14"/>
      <c r="AZ1270" s="14"/>
      <c r="BA1270" s="14"/>
      <c r="BB1270" s="14"/>
      <c r="BC1270" s="14"/>
      <c r="BD1270" s="14"/>
      <c r="BE1270" s="14"/>
      <c r="BF1270" s="14"/>
      <c r="BG1270" s="14"/>
      <c r="BH1270" s="14"/>
      <c r="BI1270" s="14"/>
      <c r="BJ1270" s="14"/>
      <c r="BK1270" s="14"/>
      <c r="BL1270" s="14"/>
      <c r="BM1270" s="14"/>
      <c r="BN1270" s="14"/>
      <c r="BO1270" s="14"/>
      <c r="BP1270" s="14"/>
      <c r="BQ1270" s="14"/>
      <c r="BR1270" s="14"/>
      <c r="BS1270" s="14"/>
      <c r="BT1270" s="14"/>
      <c r="BU1270" s="14"/>
      <c r="BV1270" s="14"/>
      <c r="BW1270" s="14"/>
      <c r="BX1270" s="14"/>
      <c r="BY1270" s="14"/>
      <c r="BZ1270" s="14"/>
      <c r="CA1270" s="14"/>
      <c r="CB1270" s="14"/>
      <c r="CC1270" s="14"/>
    </row>
    <row r="1271" spans="2:81" x14ac:dyDescent="0.3">
      <c r="B1271" s="24" t="s">
        <v>198</v>
      </c>
      <c r="C1271" s="14"/>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c r="AD1271" s="14"/>
      <c r="AE1271" s="14"/>
      <c r="AF1271" s="14"/>
      <c r="AG1271" s="14"/>
      <c r="AH1271" s="14"/>
      <c r="AI1271" s="14"/>
      <c r="AJ1271" s="14"/>
      <c r="AK1271" s="14"/>
      <c r="AL1271" s="14"/>
      <c r="AM1271" s="14"/>
      <c r="AN1271" s="14"/>
      <c r="AO1271" s="14"/>
      <c r="AP1271" s="14"/>
      <c r="AQ1271" s="14"/>
      <c r="AR1271" s="14"/>
      <c r="AS1271" s="14"/>
      <c r="AT1271" s="14"/>
      <c r="AU1271" s="14"/>
      <c r="AV1271" s="14"/>
      <c r="AW1271" s="14"/>
      <c r="AX1271" s="14"/>
      <c r="AY1271" s="14"/>
      <c r="AZ1271" s="14"/>
      <c r="BA1271" s="14"/>
      <c r="BB1271" s="14"/>
      <c r="BC1271" s="14"/>
      <c r="BD1271" s="14"/>
      <c r="BE1271" s="14"/>
      <c r="BF1271" s="14"/>
      <c r="BG1271" s="14"/>
      <c r="BH1271" s="14"/>
      <c r="BI1271" s="14"/>
      <c r="BJ1271" s="14"/>
      <c r="BK1271" s="14"/>
      <c r="BL1271" s="14"/>
      <c r="BM1271" s="14"/>
      <c r="BN1271" s="14"/>
      <c r="BO1271" s="14"/>
      <c r="BP1271" s="14"/>
      <c r="BQ1271" s="14"/>
      <c r="BR1271" s="14"/>
      <c r="BS1271" s="14"/>
      <c r="BT1271" s="14"/>
      <c r="BU1271" s="14"/>
      <c r="BV1271" s="14"/>
      <c r="BW1271" s="14"/>
      <c r="BX1271" s="14"/>
      <c r="BY1271" s="14"/>
      <c r="BZ1271" s="14"/>
      <c r="CA1271" s="14"/>
      <c r="CB1271" s="14"/>
      <c r="CC1271" s="14"/>
    </row>
    <row r="1272" spans="2:81" x14ac:dyDescent="0.3">
      <c r="B1272" t="s">
        <v>496</v>
      </c>
      <c r="C1272" s="14">
        <v>0.232793686539083</v>
      </c>
      <c r="D1272" s="14">
        <v>0.22238488936967599</v>
      </c>
      <c r="E1272" s="14">
        <v>0.24434239208696401</v>
      </c>
      <c r="F1272" s="14"/>
      <c r="G1272" s="14">
        <v>0.29604621306120199</v>
      </c>
      <c r="H1272" s="14">
        <v>0.265910379428974</v>
      </c>
      <c r="I1272" s="14">
        <v>0.25338781711817998</v>
      </c>
      <c r="J1272" s="14">
        <v>0.185711201858834</v>
      </c>
      <c r="K1272" s="14">
        <v>0.19290156499104499</v>
      </c>
      <c r="L1272" s="14">
        <v>0.203769983768951</v>
      </c>
      <c r="M1272" s="14"/>
      <c r="N1272" s="14">
        <v>0.24830205394138799</v>
      </c>
      <c r="O1272" s="14">
        <v>0.22877402404068201</v>
      </c>
      <c r="P1272" s="14">
        <v>0.18704371511281701</v>
      </c>
      <c r="Q1272" s="14">
        <v>0.26730385799470402</v>
      </c>
      <c r="R1272" s="14"/>
      <c r="S1272" s="14">
        <v>0.24222415192764499</v>
      </c>
      <c r="T1272" s="14">
        <v>0.246029863031867</v>
      </c>
      <c r="U1272" s="14">
        <v>0.13430347622435199</v>
      </c>
      <c r="V1272" s="14">
        <v>0.151970054763021</v>
      </c>
      <c r="W1272" s="14">
        <v>0.41985387723561501</v>
      </c>
      <c r="X1272" s="14">
        <v>0.17529950229428201</v>
      </c>
      <c r="Y1272" s="14">
        <v>0.20633732382488701</v>
      </c>
      <c r="Z1272" s="14">
        <v>0.25318148263601298</v>
      </c>
      <c r="AA1272" s="14">
        <v>0.24206664306793299</v>
      </c>
      <c r="AB1272" s="14">
        <v>0.33234838026570102</v>
      </c>
      <c r="AC1272" s="14">
        <v>0.12838487964896</v>
      </c>
      <c r="AD1272" s="14">
        <v>0.239453694946969</v>
      </c>
      <c r="AE1272" s="14"/>
      <c r="AF1272" s="14">
        <v>0.29870647003126899</v>
      </c>
      <c r="AG1272" s="14">
        <v>0.22937375214162001</v>
      </c>
      <c r="AH1272" s="14">
        <v>0.231973333527453</v>
      </c>
      <c r="AI1272" s="14">
        <v>0.14491905764651999</v>
      </c>
      <c r="AJ1272" s="14">
        <v>0.19086724910160999</v>
      </c>
      <c r="AK1272" s="14">
        <v>0.19889425492311399</v>
      </c>
      <c r="AL1272" s="14"/>
      <c r="AM1272" s="14">
        <v>0.24178281985481401</v>
      </c>
      <c r="AN1272" s="14">
        <v>0.20531216668506999</v>
      </c>
      <c r="AO1272" s="14">
        <v>0.26002814540354402</v>
      </c>
      <c r="AP1272" s="14">
        <v>0.23048341441398801</v>
      </c>
      <c r="AQ1272" s="14">
        <v>0.32007610175927298</v>
      </c>
      <c r="AR1272" s="14"/>
      <c r="AS1272" s="14">
        <v>0.28946579475630202</v>
      </c>
      <c r="AT1272" s="14">
        <v>0.199272233995586</v>
      </c>
      <c r="AU1272" s="14"/>
      <c r="AV1272" s="14">
        <v>0.41003068519909303</v>
      </c>
      <c r="AW1272" s="14">
        <v>0.28733425370223697</v>
      </c>
      <c r="AX1272" s="14">
        <v>0.184372497549016</v>
      </c>
      <c r="AY1272" s="14"/>
      <c r="AZ1272" s="14">
        <v>0.21558805438731499</v>
      </c>
      <c r="BA1272" s="14">
        <v>0.591963209392386</v>
      </c>
      <c r="BB1272" s="14">
        <v>0.33634620669043702</v>
      </c>
      <c r="BC1272" s="14"/>
      <c r="BD1272" s="14">
        <v>0.221647207714572</v>
      </c>
      <c r="BE1272" s="14">
        <v>0.240280144104213</v>
      </c>
      <c r="BF1272" s="14"/>
      <c r="BG1272" s="14">
        <v>0.21696400513762301</v>
      </c>
      <c r="BH1272" s="14">
        <v>0.236831136570822</v>
      </c>
      <c r="BI1272" s="14"/>
      <c r="BJ1272" s="14">
        <v>0.24706200810402901</v>
      </c>
      <c r="BK1272" s="14">
        <v>0.23264221162319301</v>
      </c>
      <c r="BL1272" s="14"/>
      <c r="BM1272" s="14">
        <v>0.25002292070217202</v>
      </c>
      <c r="BN1272" s="14">
        <v>0.22634811790525899</v>
      </c>
      <c r="BO1272" s="14"/>
      <c r="BP1272" s="14">
        <v>0.21547616887920401</v>
      </c>
      <c r="BQ1272" s="14">
        <v>0.23322736442081801</v>
      </c>
      <c r="BR1272" s="14"/>
      <c r="BS1272" s="14">
        <v>0.308928049213756</v>
      </c>
      <c r="BT1272" s="14">
        <v>0.25328524987058298</v>
      </c>
      <c r="BU1272" s="14"/>
      <c r="BV1272" s="14">
        <v>0.255455215301085</v>
      </c>
      <c r="BW1272" s="14">
        <v>0.33040473814677201</v>
      </c>
      <c r="BX1272" s="14"/>
      <c r="BY1272" s="14">
        <v>0.408175321109358</v>
      </c>
      <c r="BZ1272" s="14">
        <v>0.208968792585282</v>
      </c>
      <c r="CA1272" s="14"/>
      <c r="CB1272" s="14">
        <v>0.23953592002584501</v>
      </c>
      <c r="CC1272" s="14">
        <v>0.23161627353825601</v>
      </c>
    </row>
    <row r="1273" spans="2:81" x14ac:dyDescent="0.3">
      <c r="B1273" t="s">
        <v>497</v>
      </c>
      <c r="C1273" s="14">
        <v>0.70632182925834297</v>
      </c>
      <c r="D1273" s="14">
        <v>0.72513732824548105</v>
      </c>
      <c r="E1273" s="14">
        <v>0.68544577086251202</v>
      </c>
      <c r="F1273" s="14"/>
      <c r="G1273" s="14">
        <v>0.65378415084427899</v>
      </c>
      <c r="H1273" s="14">
        <v>0.67542313153674505</v>
      </c>
      <c r="I1273" s="14">
        <v>0.66713757132492901</v>
      </c>
      <c r="J1273" s="14">
        <v>0.76435309770013804</v>
      </c>
      <c r="K1273" s="14">
        <v>0.743984229712503</v>
      </c>
      <c r="L1273" s="14">
        <v>0.73188392847390704</v>
      </c>
      <c r="M1273" s="14"/>
      <c r="N1273" s="14">
        <v>0.70250733259783005</v>
      </c>
      <c r="O1273" s="14">
        <v>0.69553225926565398</v>
      </c>
      <c r="P1273" s="14">
        <v>0.77330585541294306</v>
      </c>
      <c r="Q1273" s="14">
        <v>0.653727721944667</v>
      </c>
      <c r="R1273" s="14"/>
      <c r="S1273" s="14">
        <v>0.72252177548966201</v>
      </c>
      <c r="T1273" s="14">
        <v>0.68814154009980799</v>
      </c>
      <c r="U1273" s="14">
        <v>0.77456998638363195</v>
      </c>
      <c r="V1273" s="14">
        <v>0.75667395680754201</v>
      </c>
      <c r="W1273" s="14">
        <v>0.53387418877114101</v>
      </c>
      <c r="X1273" s="14">
        <v>0.80228367414185098</v>
      </c>
      <c r="Y1273" s="14">
        <v>0.73472547687568102</v>
      </c>
      <c r="Z1273" s="14">
        <v>0.67088496433726796</v>
      </c>
      <c r="AA1273" s="14">
        <v>0.67664515586918195</v>
      </c>
      <c r="AB1273" s="14">
        <v>0.66765161973429898</v>
      </c>
      <c r="AC1273" s="14">
        <v>0.807729454965879</v>
      </c>
      <c r="AD1273" s="14">
        <v>0.50176729077214499</v>
      </c>
      <c r="AE1273" s="14"/>
      <c r="AF1273" s="14">
        <v>0.66619047728562697</v>
      </c>
      <c r="AG1273" s="14">
        <v>0.70821762698741897</v>
      </c>
      <c r="AH1273" s="14">
        <v>0.74446535162949401</v>
      </c>
      <c r="AI1273" s="14">
        <v>0.798470376114508</v>
      </c>
      <c r="AJ1273" s="14">
        <v>0.72030416629751204</v>
      </c>
      <c r="AK1273" s="14">
        <v>0.69653238422694796</v>
      </c>
      <c r="AL1273" s="14"/>
      <c r="AM1273" s="14">
        <v>0.69364002338417796</v>
      </c>
      <c r="AN1273" s="14">
        <v>0.71282610979334804</v>
      </c>
      <c r="AO1273" s="14">
        <v>0.68839058233879602</v>
      </c>
      <c r="AP1273" s="14">
        <v>0.73205713682484996</v>
      </c>
      <c r="AQ1273" s="14">
        <v>0.57971947207436303</v>
      </c>
      <c r="AR1273" s="14"/>
      <c r="AS1273" s="14">
        <v>0.681155779091699</v>
      </c>
      <c r="AT1273" s="14">
        <v>0.719437357791747</v>
      </c>
      <c r="AU1273" s="14"/>
      <c r="AV1273" s="14">
        <v>0.54307593454368197</v>
      </c>
      <c r="AW1273" s="14">
        <v>0.71266574629776303</v>
      </c>
      <c r="AX1273" s="14">
        <v>0.79238980675901505</v>
      </c>
      <c r="AY1273" s="14"/>
      <c r="AZ1273" s="14">
        <v>0.78441194561268501</v>
      </c>
      <c r="BA1273" s="14">
        <v>0.36945644523334398</v>
      </c>
      <c r="BB1273" s="14">
        <v>0.64553176562764303</v>
      </c>
      <c r="BC1273" s="14"/>
      <c r="BD1273" s="14">
        <v>0.74259254215163895</v>
      </c>
      <c r="BE1273" s="14">
        <v>0.68196084879018604</v>
      </c>
      <c r="BF1273" s="14"/>
      <c r="BG1273" s="14">
        <v>0.72379426119422796</v>
      </c>
      <c r="BH1273" s="14">
        <v>0.701782142667292</v>
      </c>
      <c r="BI1273" s="14"/>
      <c r="BJ1273" s="14">
        <v>0.68792516910060897</v>
      </c>
      <c r="BK1273" s="14">
        <v>0.71016494719232703</v>
      </c>
      <c r="BL1273" s="14"/>
      <c r="BM1273" s="14">
        <v>0.69639242555667702</v>
      </c>
      <c r="BN1273" s="14">
        <v>0.71280394290797899</v>
      </c>
      <c r="BO1273" s="14"/>
      <c r="BP1273" s="14">
        <v>0.75487251490352103</v>
      </c>
      <c r="BQ1273" s="14">
        <v>0.69918160354452097</v>
      </c>
      <c r="BR1273" s="14"/>
      <c r="BS1273" s="14">
        <v>0.67260032628577904</v>
      </c>
      <c r="BT1273" s="14">
        <v>0.69151153111538</v>
      </c>
      <c r="BU1273" s="14"/>
      <c r="BV1273" s="14">
        <v>0.68008236002942901</v>
      </c>
      <c r="BW1273" s="14">
        <v>0.66959526185322804</v>
      </c>
      <c r="BX1273" s="14"/>
      <c r="BY1273" s="14">
        <v>0.561648523854127</v>
      </c>
      <c r="BZ1273" s="14">
        <v>0.72732939725538504</v>
      </c>
      <c r="CA1273" s="14"/>
      <c r="CB1273" s="14">
        <v>0.69886637877306901</v>
      </c>
      <c r="CC1273" s="14">
        <v>0.70984302645103403</v>
      </c>
    </row>
    <row r="1274" spans="2:81" x14ac:dyDescent="0.3">
      <c r="B1274" t="s">
        <v>90</v>
      </c>
      <c r="C1274" s="14">
        <v>6.0884484202573697E-2</v>
      </c>
      <c r="D1274" s="14">
        <v>5.2477782384843297E-2</v>
      </c>
      <c r="E1274" s="14">
        <v>7.0211837050523404E-2</v>
      </c>
      <c r="F1274" s="14"/>
      <c r="G1274" s="14">
        <v>5.0169636094519202E-2</v>
      </c>
      <c r="H1274" s="14">
        <v>5.8666489034280803E-2</v>
      </c>
      <c r="I1274" s="14">
        <v>7.9474611556890895E-2</v>
      </c>
      <c r="J1274" s="14">
        <v>4.9935700441027901E-2</v>
      </c>
      <c r="K1274" s="14">
        <v>6.3114205296451606E-2</v>
      </c>
      <c r="L1274" s="14">
        <v>6.4346087757141804E-2</v>
      </c>
      <c r="M1274" s="14"/>
      <c r="N1274" s="14">
        <v>4.9190613460781803E-2</v>
      </c>
      <c r="O1274" s="14">
        <v>7.5693716693663607E-2</v>
      </c>
      <c r="P1274" s="14">
        <v>3.9650429474239302E-2</v>
      </c>
      <c r="Q1274" s="14">
        <v>7.8968420060628902E-2</v>
      </c>
      <c r="R1274" s="14"/>
      <c r="S1274" s="14">
        <v>3.5254072582693502E-2</v>
      </c>
      <c r="T1274" s="14">
        <v>6.5828596868324901E-2</v>
      </c>
      <c r="U1274" s="14">
        <v>9.1126537392016593E-2</v>
      </c>
      <c r="V1274" s="14">
        <v>9.1355988429437096E-2</v>
      </c>
      <c r="W1274" s="14">
        <v>4.6271933993244002E-2</v>
      </c>
      <c r="X1274" s="14">
        <v>2.24168235638669E-2</v>
      </c>
      <c r="Y1274" s="14">
        <v>5.8937199299431302E-2</v>
      </c>
      <c r="Z1274" s="14">
        <v>7.5933553026718698E-2</v>
      </c>
      <c r="AA1274" s="14">
        <v>8.1288201062884799E-2</v>
      </c>
      <c r="AB1274" s="14">
        <v>0</v>
      </c>
      <c r="AC1274" s="14">
        <v>6.3885665385161203E-2</v>
      </c>
      <c r="AD1274" s="14">
        <v>0.25877901428088601</v>
      </c>
      <c r="AE1274" s="14"/>
      <c r="AF1274" s="14">
        <v>3.5103052683103597E-2</v>
      </c>
      <c r="AG1274" s="14">
        <v>6.2408620870961697E-2</v>
      </c>
      <c r="AH1274" s="14">
        <v>2.3561314843052999E-2</v>
      </c>
      <c r="AI1274" s="14">
        <v>5.6610566238971899E-2</v>
      </c>
      <c r="AJ1274" s="14">
        <v>8.8828584600878002E-2</v>
      </c>
      <c r="AK1274" s="14">
        <v>0.104573360849937</v>
      </c>
      <c r="AL1274" s="14"/>
      <c r="AM1274" s="14">
        <v>6.4577156761007101E-2</v>
      </c>
      <c r="AN1274" s="14">
        <v>8.1861723521581997E-2</v>
      </c>
      <c r="AO1274" s="14">
        <v>5.1581272257659697E-2</v>
      </c>
      <c r="AP1274" s="14">
        <v>3.74594487611618E-2</v>
      </c>
      <c r="AQ1274" s="14">
        <v>0.10020442616636401</v>
      </c>
      <c r="AR1274" s="14"/>
      <c r="AS1274" s="14">
        <v>2.93784261519986E-2</v>
      </c>
      <c r="AT1274" s="14">
        <v>8.1290408212667198E-2</v>
      </c>
      <c r="AU1274" s="14"/>
      <c r="AV1274" s="14">
        <v>4.6893380257225399E-2</v>
      </c>
      <c r="AW1274" s="14">
        <v>0</v>
      </c>
      <c r="AX1274" s="14">
        <v>2.3237695691969401E-2</v>
      </c>
      <c r="AY1274" s="14"/>
      <c r="AZ1274" s="14">
        <v>0</v>
      </c>
      <c r="BA1274" s="14">
        <v>3.8580345374269902E-2</v>
      </c>
      <c r="BB1274" s="14">
        <v>1.81220276819196E-2</v>
      </c>
      <c r="BC1274" s="14"/>
      <c r="BD1274" s="14">
        <v>3.57602501337888E-2</v>
      </c>
      <c r="BE1274" s="14">
        <v>7.7759007105601893E-2</v>
      </c>
      <c r="BF1274" s="14"/>
      <c r="BG1274" s="14">
        <v>5.9241733668148999E-2</v>
      </c>
      <c r="BH1274" s="14">
        <v>6.1386720761885998E-2</v>
      </c>
      <c r="BI1274" s="14"/>
      <c r="BJ1274" s="14">
        <v>6.5012822795361899E-2</v>
      </c>
      <c r="BK1274" s="14">
        <v>5.7192841184479301E-2</v>
      </c>
      <c r="BL1274" s="14"/>
      <c r="BM1274" s="14">
        <v>5.3584653741151497E-2</v>
      </c>
      <c r="BN1274" s="14">
        <v>6.0847939186761901E-2</v>
      </c>
      <c r="BO1274" s="14"/>
      <c r="BP1274" s="14">
        <v>2.9651316217274602E-2</v>
      </c>
      <c r="BQ1274" s="14">
        <v>6.75910320346612E-2</v>
      </c>
      <c r="BR1274" s="14"/>
      <c r="BS1274" s="14">
        <v>1.84716245004641E-2</v>
      </c>
      <c r="BT1274" s="14">
        <v>5.5203219014036603E-2</v>
      </c>
      <c r="BU1274" s="14"/>
      <c r="BV1274" s="14">
        <v>6.4462424669486401E-2</v>
      </c>
      <c r="BW1274" s="14">
        <v>0</v>
      </c>
      <c r="BX1274" s="14"/>
      <c r="BY1274" s="14">
        <v>3.0176155036514999E-2</v>
      </c>
      <c r="BZ1274" s="14">
        <v>6.3701810159333405E-2</v>
      </c>
      <c r="CA1274" s="14"/>
      <c r="CB1274" s="14">
        <v>6.1597701201086E-2</v>
      </c>
      <c r="CC1274" s="14">
        <v>5.8540700010710503E-2</v>
      </c>
    </row>
    <row r="1275" spans="2:81" x14ac:dyDescent="0.3">
      <c r="C1275" s="14"/>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c r="AD1275" s="14"/>
      <c r="AE1275" s="14"/>
      <c r="AF1275" s="14"/>
      <c r="AG1275" s="14"/>
      <c r="AH1275" s="14"/>
      <c r="AI1275" s="14"/>
      <c r="AJ1275" s="14"/>
      <c r="AK1275" s="14"/>
      <c r="AL1275" s="14"/>
      <c r="AM1275" s="14"/>
      <c r="AN1275" s="14"/>
      <c r="AO1275" s="14"/>
      <c r="AP1275" s="14"/>
      <c r="AQ1275" s="14"/>
      <c r="AR1275" s="14"/>
      <c r="AS1275" s="14"/>
      <c r="AT1275" s="14"/>
      <c r="AU1275" s="14"/>
      <c r="AV1275" s="14"/>
      <c r="AW1275" s="14"/>
      <c r="AX1275" s="14"/>
      <c r="AY1275" s="14"/>
      <c r="AZ1275" s="14"/>
      <c r="BA1275" s="14"/>
      <c r="BB1275" s="14"/>
      <c r="BC1275" s="14"/>
      <c r="BD1275" s="14"/>
      <c r="BE1275" s="14"/>
      <c r="BF1275" s="14"/>
      <c r="BG1275" s="14"/>
      <c r="BH1275" s="14"/>
      <c r="BI1275" s="14"/>
      <c r="BJ1275" s="14"/>
      <c r="BK1275" s="14"/>
      <c r="BL1275" s="14"/>
      <c r="BM1275" s="14"/>
      <c r="BN1275" s="14"/>
      <c r="BO1275" s="14"/>
      <c r="BP1275" s="14"/>
      <c r="BQ1275" s="14"/>
      <c r="BR1275" s="14"/>
      <c r="BS1275" s="14"/>
      <c r="BT1275" s="14"/>
      <c r="BU1275" s="14"/>
      <c r="BV1275" s="14"/>
      <c r="BW1275" s="14"/>
      <c r="BX1275" s="14"/>
      <c r="BY1275" s="14"/>
      <c r="BZ1275" s="14"/>
      <c r="CA1275" s="14"/>
      <c r="CB1275" s="14"/>
      <c r="CC1275" s="14"/>
    </row>
    <row r="1276" spans="2:81" x14ac:dyDescent="0.3">
      <c r="B1276" s="6" t="s">
        <v>502</v>
      </c>
      <c r="C1276" s="14"/>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c r="AD1276" s="14"/>
      <c r="AE1276" s="14"/>
      <c r="AF1276" s="14"/>
      <c r="AG1276" s="14"/>
      <c r="AH1276" s="14"/>
      <c r="AI1276" s="14"/>
      <c r="AJ1276" s="14"/>
      <c r="AK1276" s="14"/>
      <c r="AL1276" s="14"/>
      <c r="AM1276" s="14"/>
      <c r="AN1276" s="14"/>
      <c r="AO1276" s="14"/>
      <c r="AP1276" s="14"/>
      <c r="AQ1276" s="14"/>
      <c r="AR1276" s="14"/>
      <c r="AS1276" s="14"/>
      <c r="AT1276" s="14"/>
      <c r="AU1276" s="14"/>
      <c r="AV1276" s="14"/>
      <c r="AW1276" s="14"/>
      <c r="AX1276" s="14"/>
      <c r="AY1276" s="14"/>
      <c r="AZ1276" s="14"/>
      <c r="BA1276" s="14"/>
      <c r="BB1276" s="14"/>
      <c r="BC1276" s="14"/>
      <c r="BD1276" s="14"/>
      <c r="BE1276" s="14"/>
      <c r="BF1276" s="14"/>
      <c r="BG1276" s="14"/>
      <c r="BH1276" s="14"/>
      <c r="BI1276" s="14"/>
      <c r="BJ1276" s="14"/>
      <c r="BK1276" s="14"/>
      <c r="BL1276" s="14"/>
      <c r="BM1276" s="14"/>
      <c r="BN1276" s="14"/>
      <c r="BO1276" s="14"/>
      <c r="BP1276" s="14"/>
      <c r="BQ1276" s="14"/>
      <c r="BR1276" s="14"/>
      <c r="BS1276" s="14"/>
      <c r="BT1276" s="14"/>
      <c r="BU1276" s="14"/>
      <c r="BV1276" s="14"/>
      <c r="BW1276" s="14"/>
      <c r="BX1276" s="14"/>
      <c r="BY1276" s="14"/>
      <c r="BZ1276" s="14"/>
      <c r="CA1276" s="14"/>
      <c r="CB1276" s="14"/>
      <c r="CC1276" s="14"/>
    </row>
    <row r="1277" spans="2:81" x14ac:dyDescent="0.3">
      <c r="B1277" s="24" t="s">
        <v>198</v>
      </c>
      <c r="C1277" s="14"/>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c r="AD1277" s="14"/>
      <c r="AE1277" s="14"/>
      <c r="AF1277" s="14"/>
      <c r="AG1277" s="14"/>
      <c r="AH1277" s="14"/>
      <c r="AI1277" s="14"/>
      <c r="AJ1277" s="14"/>
      <c r="AK1277" s="14"/>
      <c r="AL1277" s="14"/>
      <c r="AM1277" s="14"/>
      <c r="AN1277" s="14"/>
      <c r="AO1277" s="14"/>
      <c r="AP1277" s="14"/>
      <c r="AQ1277" s="14"/>
      <c r="AR1277" s="14"/>
      <c r="AS1277" s="14"/>
      <c r="AT1277" s="14"/>
      <c r="AU1277" s="14"/>
      <c r="AV1277" s="14"/>
      <c r="AW1277" s="14"/>
      <c r="AX1277" s="14"/>
      <c r="AY1277" s="14"/>
      <c r="AZ1277" s="14"/>
      <c r="BA1277" s="14"/>
      <c r="BB1277" s="14"/>
      <c r="BC1277" s="14"/>
      <c r="BD1277" s="14"/>
      <c r="BE1277" s="14"/>
      <c r="BF1277" s="14"/>
      <c r="BG1277" s="14"/>
      <c r="BH1277" s="14"/>
      <c r="BI1277" s="14"/>
      <c r="BJ1277" s="14"/>
      <c r="BK1277" s="14"/>
      <c r="BL1277" s="14"/>
      <c r="BM1277" s="14"/>
      <c r="BN1277" s="14"/>
      <c r="BO1277" s="14"/>
      <c r="BP1277" s="14"/>
      <c r="BQ1277" s="14"/>
      <c r="BR1277" s="14"/>
      <c r="BS1277" s="14"/>
      <c r="BT1277" s="14"/>
      <c r="BU1277" s="14"/>
      <c r="BV1277" s="14"/>
      <c r="BW1277" s="14"/>
      <c r="BX1277" s="14"/>
      <c r="BY1277" s="14"/>
      <c r="BZ1277" s="14"/>
      <c r="CA1277" s="14"/>
      <c r="CB1277" s="14"/>
      <c r="CC1277" s="14"/>
    </row>
    <row r="1278" spans="2:81" x14ac:dyDescent="0.3">
      <c r="B1278" t="s">
        <v>496</v>
      </c>
      <c r="C1278" s="14">
        <v>0.20883392407464599</v>
      </c>
      <c r="D1278" s="14">
        <v>0.17222884092893501</v>
      </c>
      <c r="E1278" s="14">
        <v>0.249447774063768</v>
      </c>
      <c r="F1278" s="14"/>
      <c r="G1278" s="14">
        <v>0.23825614725897201</v>
      </c>
      <c r="H1278" s="14">
        <v>0.23275667281808801</v>
      </c>
      <c r="I1278" s="14">
        <v>0.22188686630544299</v>
      </c>
      <c r="J1278" s="14">
        <v>0.18439061195766099</v>
      </c>
      <c r="K1278" s="14">
        <v>0.18071796729357101</v>
      </c>
      <c r="L1278" s="14">
        <v>0.194229438349308</v>
      </c>
      <c r="M1278" s="14"/>
      <c r="N1278" s="14">
        <v>0.24021403627697299</v>
      </c>
      <c r="O1278" s="14">
        <v>0.200440967844464</v>
      </c>
      <c r="P1278" s="14">
        <v>0.17000708942317699</v>
      </c>
      <c r="Q1278" s="14">
        <v>0.223376301022954</v>
      </c>
      <c r="R1278" s="14"/>
      <c r="S1278" s="14">
        <v>0.21600346620212901</v>
      </c>
      <c r="T1278" s="14">
        <v>0.20022587241406101</v>
      </c>
      <c r="U1278" s="14">
        <v>0.13430347622435199</v>
      </c>
      <c r="V1278" s="14">
        <v>9.5719727583530506E-2</v>
      </c>
      <c r="W1278" s="14">
        <v>0.32170975633434101</v>
      </c>
      <c r="X1278" s="14">
        <v>0.17529950229428201</v>
      </c>
      <c r="Y1278" s="14">
        <v>0.188390778051093</v>
      </c>
      <c r="Z1278" s="14">
        <v>0.29239961385817198</v>
      </c>
      <c r="AA1278" s="14">
        <v>0.27098114153798902</v>
      </c>
      <c r="AB1278" s="14">
        <v>0.28548710719664999</v>
      </c>
      <c r="AC1278" s="14">
        <v>0.12838487964896</v>
      </c>
      <c r="AD1278" s="14">
        <v>0.239453694946969</v>
      </c>
      <c r="AE1278" s="14"/>
      <c r="AF1278" s="14">
        <v>0.27147346099356601</v>
      </c>
      <c r="AG1278" s="14">
        <v>0.194289588396104</v>
      </c>
      <c r="AH1278" s="14">
        <v>0.2099487697205</v>
      </c>
      <c r="AI1278" s="14">
        <v>0.102002681682847</v>
      </c>
      <c r="AJ1278" s="14">
        <v>0.156988521413745</v>
      </c>
      <c r="AK1278" s="14">
        <v>0.21733959498605701</v>
      </c>
      <c r="AL1278" s="14"/>
      <c r="AM1278" s="14">
        <v>0.23038574119931701</v>
      </c>
      <c r="AN1278" s="14">
        <v>0.17751413646000999</v>
      </c>
      <c r="AO1278" s="14">
        <v>0.221344709228806</v>
      </c>
      <c r="AP1278" s="14">
        <v>0.205300084900227</v>
      </c>
      <c r="AQ1278" s="14">
        <v>0.41975743933125598</v>
      </c>
      <c r="AR1278" s="14"/>
      <c r="AS1278" s="14">
        <v>0.24857973308574199</v>
      </c>
      <c r="AT1278" s="14">
        <v>0.18807981682334601</v>
      </c>
      <c r="AU1278" s="14"/>
      <c r="AV1278" s="14">
        <v>0.36181887831867499</v>
      </c>
      <c r="AW1278" s="14">
        <v>0.28250026373477299</v>
      </c>
      <c r="AX1278" s="14">
        <v>0.15818773777489201</v>
      </c>
      <c r="AY1278" s="14"/>
      <c r="AZ1278" s="14">
        <v>0.175188176346222</v>
      </c>
      <c r="BA1278" s="14">
        <v>0.55293537629449996</v>
      </c>
      <c r="BB1278" s="14">
        <v>0.271255882677854</v>
      </c>
      <c r="BC1278" s="14"/>
      <c r="BD1278" s="14">
        <v>0.22469023385363299</v>
      </c>
      <c r="BE1278" s="14">
        <v>0.19818414021295799</v>
      </c>
      <c r="BF1278" s="14"/>
      <c r="BG1278" s="14">
        <v>0.21436252896849201</v>
      </c>
      <c r="BH1278" s="14">
        <v>0.208081455211727</v>
      </c>
      <c r="BI1278" s="14"/>
      <c r="BJ1278" s="14">
        <v>0.24301361077108799</v>
      </c>
      <c r="BK1278" s="14">
        <v>0.207640874063965</v>
      </c>
      <c r="BL1278" s="14"/>
      <c r="BM1278" s="14">
        <v>0.28629022746460803</v>
      </c>
      <c r="BN1278" s="14">
        <v>0.195123936345307</v>
      </c>
      <c r="BO1278" s="14"/>
      <c r="BP1278" s="14">
        <v>0.23474560148253301</v>
      </c>
      <c r="BQ1278" s="14">
        <v>0.19844470708405301</v>
      </c>
      <c r="BR1278" s="14"/>
      <c r="BS1278" s="14">
        <v>0.23715678229999201</v>
      </c>
      <c r="BT1278" s="14">
        <v>0.25285145490142702</v>
      </c>
      <c r="BU1278" s="14"/>
      <c r="BV1278" s="14">
        <v>0.14757859960573599</v>
      </c>
      <c r="BW1278" s="14">
        <v>0.27313472893456198</v>
      </c>
      <c r="BX1278" s="14"/>
      <c r="BY1278" s="14">
        <v>0.35064604551710299</v>
      </c>
      <c r="BZ1278" s="14">
        <v>0.18939899467497801</v>
      </c>
      <c r="CA1278" s="14"/>
      <c r="CB1278" s="14">
        <v>0.20581890321555801</v>
      </c>
      <c r="CC1278" s="14">
        <v>0.21253631303998599</v>
      </c>
    </row>
    <row r="1279" spans="2:81" x14ac:dyDescent="0.3">
      <c r="B1279" t="s">
        <v>497</v>
      </c>
      <c r="C1279" s="14">
        <v>0.72654721425429003</v>
      </c>
      <c r="D1279" s="14">
        <v>0.77188072164622001</v>
      </c>
      <c r="E1279" s="14">
        <v>0.67624905589831596</v>
      </c>
      <c r="F1279" s="14"/>
      <c r="G1279" s="14">
        <v>0.71204741948507599</v>
      </c>
      <c r="H1279" s="14">
        <v>0.68734404414172301</v>
      </c>
      <c r="I1279" s="14">
        <v>0.69649485159120095</v>
      </c>
      <c r="J1279" s="14">
        <v>0.755030243110413</v>
      </c>
      <c r="K1279" s="14">
        <v>0.75717275744650503</v>
      </c>
      <c r="L1279" s="14">
        <v>0.75142546192147797</v>
      </c>
      <c r="M1279" s="14"/>
      <c r="N1279" s="14">
        <v>0.70303600410842404</v>
      </c>
      <c r="O1279" s="14">
        <v>0.71780848957481103</v>
      </c>
      <c r="P1279" s="14">
        <v>0.77387041430307502</v>
      </c>
      <c r="Q1279" s="14">
        <v>0.71349523880063304</v>
      </c>
      <c r="R1279" s="14"/>
      <c r="S1279" s="14">
        <v>0.75894329980298003</v>
      </c>
      <c r="T1279" s="14">
        <v>0.72073566437819503</v>
      </c>
      <c r="U1279" s="14">
        <v>0.77456998638363195</v>
      </c>
      <c r="V1279" s="14">
        <v>0.81559621222003598</v>
      </c>
      <c r="W1279" s="14">
        <v>0.63201830967241501</v>
      </c>
      <c r="X1279" s="14">
        <v>0.80228367414185098</v>
      </c>
      <c r="Y1279" s="14">
        <v>0.77167733551600504</v>
      </c>
      <c r="Z1279" s="14">
        <v>0.63166683311510896</v>
      </c>
      <c r="AA1279" s="14">
        <v>0.64928109900811504</v>
      </c>
      <c r="AB1279" s="14">
        <v>0.64317914098252904</v>
      </c>
      <c r="AC1279" s="14">
        <v>0.807729454965879</v>
      </c>
      <c r="AD1279" s="14">
        <v>0.50176729077214499</v>
      </c>
      <c r="AE1279" s="14"/>
      <c r="AF1279" s="14">
        <v>0.68790470759957401</v>
      </c>
      <c r="AG1279" s="14">
        <v>0.73380523022991995</v>
      </c>
      <c r="AH1279" s="14">
        <v>0.72363330642889201</v>
      </c>
      <c r="AI1279" s="14">
        <v>0.84138675207818103</v>
      </c>
      <c r="AJ1279" s="14">
        <v>0.79661664837304202</v>
      </c>
      <c r="AK1279" s="14">
        <v>0.678087044164005</v>
      </c>
      <c r="AL1279" s="14"/>
      <c r="AM1279" s="14">
        <v>0.70456674378145701</v>
      </c>
      <c r="AN1279" s="14">
        <v>0.74062414001840804</v>
      </c>
      <c r="AO1279" s="14">
        <v>0.72648843419110898</v>
      </c>
      <c r="AP1279" s="14">
        <v>0.73377615727115497</v>
      </c>
      <c r="AQ1279" s="14">
        <v>0.37370389963624601</v>
      </c>
      <c r="AR1279" s="14"/>
      <c r="AS1279" s="14">
        <v>0.71353672735666596</v>
      </c>
      <c r="AT1279" s="14">
        <v>0.72975909158474594</v>
      </c>
      <c r="AU1279" s="14"/>
      <c r="AV1279" s="14">
        <v>0.58212391402533603</v>
      </c>
      <c r="AW1279" s="14">
        <v>0.682800250034443</v>
      </c>
      <c r="AX1279" s="14">
        <v>0.81857456653313898</v>
      </c>
      <c r="AY1279" s="14"/>
      <c r="AZ1279" s="14">
        <v>0.82481182365377803</v>
      </c>
      <c r="BA1279" s="14">
        <v>0.40848427833123002</v>
      </c>
      <c r="BB1279" s="14">
        <v>0.67312186349367797</v>
      </c>
      <c r="BC1279" s="14"/>
      <c r="BD1279" s="14">
        <v>0.744307470018715</v>
      </c>
      <c r="BE1279" s="14">
        <v>0.71461865787163903</v>
      </c>
      <c r="BF1279" s="14"/>
      <c r="BG1279" s="14">
        <v>0.73694891381052596</v>
      </c>
      <c r="BH1279" s="14">
        <v>0.72362111090091397</v>
      </c>
      <c r="BI1279" s="14"/>
      <c r="BJ1279" s="14">
        <v>0.715092533064001</v>
      </c>
      <c r="BK1279" s="14">
        <v>0.728825789662919</v>
      </c>
      <c r="BL1279" s="14"/>
      <c r="BM1279" s="14">
        <v>0.67910699830051702</v>
      </c>
      <c r="BN1279" s="14">
        <v>0.73764351633870795</v>
      </c>
      <c r="BO1279" s="14"/>
      <c r="BP1279" s="14">
        <v>0.74581975396737199</v>
      </c>
      <c r="BQ1279" s="14">
        <v>0.72683991917267099</v>
      </c>
      <c r="BR1279" s="14"/>
      <c r="BS1279" s="14">
        <v>0.72653177073639597</v>
      </c>
      <c r="BT1279" s="14">
        <v>0.69262144310433604</v>
      </c>
      <c r="BU1279" s="14"/>
      <c r="BV1279" s="14">
        <v>0.75957755327227605</v>
      </c>
      <c r="BW1279" s="14">
        <v>0.71325934920679901</v>
      </c>
      <c r="BX1279" s="14"/>
      <c r="BY1279" s="14">
        <v>0.61899341163296595</v>
      </c>
      <c r="BZ1279" s="14">
        <v>0.74263745580534701</v>
      </c>
      <c r="CA1279" s="14"/>
      <c r="CB1279" s="14">
        <v>0.73206410749509598</v>
      </c>
      <c r="CC1279" s="14">
        <v>0.72331671495551497</v>
      </c>
    </row>
    <row r="1280" spans="2:81" x14ac:dyDescent="0.3">
      <c r="B1280" t="s">
        <v>90</v>
      </c>
      <c r="C1280" s="14">
        <v>6.4618861671063496E-2</v>
      </c>
      <c r="D1280" s="14">
        <v>5.5890437424844903E-2</v>
      </c>
      <c r="E1280" s="14">
        <v>7.4303170037915894E-2</v>
      </c>
      <c r="F1280" s="14"/>
      <c r="G1280" s="14">
        <v>4.9696433255951702E-2</v>
      </c>
      <c r="H1280" s="14">
        <v>7.9899283040189395E-2</v>
      </c>
      <c r="I1280" s="14">
        <v>8.1618282103356199E-2</v>
      </c>
      <c r="J1280" s="14">
        <v>6.0579144931926301E-2</v>
      </c>
      <c r="K1280" s="14">
        <v>6.2109275259923602E-2</v>
      </c>
      <c r="L1280" s="14">
        <v>5.4345099729213697E-2</v>
      </c>
      <c r="M1280" s="14"/>
      <c r="N1280" s="14">
        <v>5.6749959614603399E-2</v>
      </c>
      <c r="O1280" s="14">
        <v>8.1750542580725505E-2</v>
      </c>
      <c r="P1280" s="14">
        <v>5.6122496273747401E-2</v>
      </c>
      <c r="Q1280" s="14">
        <v>6.3128460176413104E-2</v>
      </c>
      <c r="R1280" s="14"/>
      <c r="S1280" s="14">
        <v>2.50532339948909E-2</v>
      </c>
      <c r="T1280" s="14">
        <v>7.9038463207744505E-2</v>
      </c>
      <c r="U1280" s="14">
        <v>9.1126537392016593E-2</v>
      </c>
      <c r="V1280" s="14">
        <v>8.8684060196433295E-2</v>
      </c>
      <c r="W1280" s="14">
        <v>4.6271933993244002E-2</v>
      </c>
      <c r="X1280" s="14">
        <v>2.24168235638669E-2</v>
      </c>
      <c r="Y1280" s="14">
        <v>3.9931886432901999E-2</v>
      </c>
      <c r="Z1280" s="14">
        <v>7.5933553026718698E-2</v>
      </c>
      <c r="AA1280" s="14">
        <v>7.9737759453895399E-2</v>
      </c>
      <c r="AB1280" s="14">
        <v>7.1333751820821398E-2</v>
      </c>
      <c r="AC1280" s="14">
        <v>6.3885665385161203E-2</v>
      </c>
      <c r="AD1280" s="14">
        <v>0.25877901428088601</v>
      </c>
      <c r="AE1280" s="14"/>
      <c r="AF1280" s="14">
        <v>4.0621831406860202E-2</v>
      </c>
      <c r="AG1280" s="14">
        <v>7.1905181373976404E-2</v>
      </c>
      <c r="AH1280" s="14">
        <v>6.6417923850607699E-2</v>
      </c>
      <c r="AI1280" s="14">
        <v>5.6610566238971899E-2</v>
      </c>
      <c r="AJ1280" s="14">
        <v>4.6394830213213598E-2</v>
      </c>
      <c r="AK1280" s="14">
        <v>0.104573360849937</v>
      </c>
      <c r="AL1280" s="14"/>
      <c r="AM1280" s="14">
        <v>6.5047515019226496E-2</v>
      </c>
      <c r="AN1280" s="14">
        <v>8.1861723521581997E-2</v>
      </c>
      <c r="AO1280" s="14">
        <v>5.21668565800842E-2</v>
      </c>
      <c r="AP1280" s="14">
        <v>6.09237578286176E-2</v>
      </c>
      <c r="AQ1280" s="14">
        <v>0.20653866103249799</v>
      </c>
      <c r="AR1280" s="14"/>
      <c r="AS1280" s="14">
        <v>3.78835395575923E-2</v>
      </c>
      <c r="AT1280" s="14">
        <v>8.2161091591907598E-2</v>
      </c>
      <c r="AU1280" s="14"/>
      <c r="AV1280" s="14">
        <v>5.6057207655988497E-2</v>
      </c>
      <c r="AW1280" s="14">
        <v>3.4699486230783602E-2</v>
      </c>
      <c r="AX1280" s="14">
        <v>2.3237695691969401E-2</v>
      </c>
      <c r="AY1280" s="14"/>
      <c r="AZ1280" s="14">
        <v>0</v>
      </c>
      <c r="BA1280" s="14">
        <v>3.8580345374269902E-2</v>
      </c>
      <c r="BB1280" s="14">
        <v>5.5622253828467798E-2</v>
      </c>
      <c r="BC1280" s="14"/>
      <c r="BD1280" s="14">
        <v>3.10022961276517E-2</v>
      </c>
      <c r="BE1280" s="14">
        <v>8.7197201915402894E-2</v>
      </c>
      <c r="BF1280" s="14"/>
      <c r="BG1280" s="14">
        <v>4.8688557220982497E-2</v>
      </c>
      <c r="BH1280" s="14">
        <v>6.8297433887358996E-2</v>
      </c>
      <c r="BI1280" s="14"/>
      <c r="BJ1280" s="14">
        <v>4.1893856164911501E-2</v>
      </c>
      <c r="BK1280" s="14">
        <v>6.3533336273116095E-2</v>
      </c>
      <c r="BL1280" s="14"/>
      <c r="BM1280" s="14">
        <v>3.4602774234875497E-2</v>
      </c>
      <c r="BN1280" s="14">
        <v>6.7232547315984603E-2</v>
      </c>
      <c r="BO1280" s="14"/>
      <c r="BP1280" s="14">
        <v>1.9434644550094901E-2</v>
      </c>
      <c r="BQ1280" s="14">
        <v>7.4715373743275804E-2</v>
      </c>
      <c r="BR1280" s="14"/>
      <c r="BS1280" s="14">
        <v>3.6311446963611903E-2</v>
      </c>
      <c r="BT1280" s="14">
        <v>5.4527101994236798E-2</v>
      </c>
      <c r="BU1280" s="14"/>
      <c r="BV1280" s="14">
        <v>9.2843847121988496E-2</v>
      </c>
      <c r="BW1280" s="14">
        <v>1.36059218586395E-2</v>
      </c>
      <c r="BX1280" s="14"/>
      <c r="BY1280" s="14">
        <v>3.0360542849931501E-2</v>
      </c>
      <c r="BZ1280" s="14">
        <v>6.7963549519674593E-2</v>
      </c>
      <c r="CA1280" s="14"/>
      <c r="CB1280" s="14">
        <v>6.2116989289346301E-2</v>
      </c>
      <c r="CC1280" s="14">
        <v>6.4146972004499495E-2</v>
      </c>
    </row>
    <row r="1281" spans="2:81" x14ac:dyDescent="0.3">
      <c r="C1281" s="14"/>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c r="AD1281" s="14"/>
      <c r="AE1281" s="14"/>
      <c r="AF1281" s="14"/>
      <c r="AG1281" s="14"/>
      <c r="AH1281" s="14"/>
      <c r="AI1281" s="14"/>
      <c r="AJ1281" s="14"/>
      <c r="AK1281" s="14"/>
      <c r="AL1281" s="14"/>
      <c r="AM1281" s="14"/>
      <c r="AN1281" s="14"/>
      <c r="AO1281" s="14"/>
      <c r="AP1281" s="14"/>
      <c r="AQ1281" s="14"/>
      <c r="AR1281" s="14"/>
      <c r="AS1281" s="14"/>
      <c r="AT1281" s="14"/>
      <c r="AU1281" s="14"/>
      <c r="AV1281" s="14"/>
      <c r="AW1281" s="14"/>
      <c r="AX1281" s="14"/>
      <c r="AY1281" s="14"/>
      <c r="AZ1281" s="14"/>
      <c r="BA1281" s="14"/>
      <c r="BB1281" s="14"/>
      <c r="BC1281" s="14"/>
      <c r="BD1281" s="14"/>
      <c r="BE1281" s="14"/>
      <c r="BF1281" s="14"/>
      <c r="BG1281" s="14"/>
      <c r="BH1281" s="14"/>
      <c r="BI1281" s="14"/>
      <c r="BJ1281" s="14"/>
      <c r="BK1281" s="14"/>
      <c r="BL1281" s="14"/>
      <c r="BM1281" s="14"/>
      <c r="BN1281" s="14"/>
      <c r="BO1281" s="14"/>
      <c r="BP1281" s="14"/>
      <c r="BQ1281" s="14"/>
      <c r="BR1281" s="14"/>
      <c r="BS1281" s="14"/>
      <c r="BT1281" s="14"/>
      <c r="BU1281" s="14"/>
      <c r="BV1281" s="14"/>
      <c r="BW1281" s="14"/>
      <c r="BX1281" s="14"/>
      <c r="BY1281" s="14"/>
      <c r="BZ1281" s="14"/>
      <c r="CA1281" s="14"/>
      <c r="CB1281" s="14"/>
      <c r="CC1281" s="14"/>
    </row>
    <row r="1282" spans="2:81" x14ac:dyDescent="0.3">
      <c r="B1282" s="6" t="s">
        <v>503</v>
      </c>
      <c r="C1282" s="14"/>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c r="AD1282" s="14"/>
      <c r="AE1282" s="14"/>
      <c r="AF1282" s="14"/>
      <c r="AG1282" s="14"/>
      <c r="AH1282" s="14"/>
      <c r="AI1282" s="14"/>
      <c r="AJ1282" s="14"/>
      <c r="AK1282" s="14"/>
      <c r="AL1282" s="14"/>
      <c r="AM1282" s="14"/>
      <c r="AN1282" s="14"/>
      <c r="AO1282" s="14"/>
      <c r="AP1282" s="14"/>
      <c r="AQ1282" s="14"/>
      <c r="AR1282" s="14"/>
      <c r="AS1282" s="14"/>
      <c r="AT1282" s="14"/>
      <c r="AU1282" s="14"/>
      <c r="AV1282" s="14"/>
      <c r="AW1282" s="14"/>
      <c r="AX1282" s="14"/>
      <c r="AY1282" s="14"/>
      <c r="AZ1282" s="14"/>
      <c r="BA1282" s="14"/>
      <c r="BB1282" s="14"/>
      <c r="BC1282" s="14"/>
      <c r="BD1282" s="14"/>
      <c r="BE1282" s="14"/>
      <c r="BF1282" s="14"/>
      <c r="BG1282" s="14"/>
      <c r="BH1282" s="14"/>
      <c r="BI1282" s="14"/>
      <c r="BJ1282" s="14"/>
      <c r="BK1282" s="14"/>
      <c r="BL1282" s="14"/>
      <c r="BM1282" s="14"/>
      <c r="BN1282" s="14"/>
      <c r="BO1282" s="14"/>
      <c r="BP1282" s="14"/>
      <c r="BQ1282" s="14"/>
      <c r="BR1282" s="14"/>
      <c r="BS1282" s="14"/>
      <c r="BT1282" s="14"/>
      <c r="BU1282" s="14"/>
      <c r="BV1282" s="14"/>
      <c r="BW1282" s="14"/>
      <c r="BX1282" s="14"/>
      <c r="BY1282" s="14"/>
      <c r="BZ1282" s="14"/>
      <c r="CA1282" s="14"/>
      <c r="CB1282" s="14"/>
      <c r="CC1282" s="14"/>
    </row>
    <row r="1283" spans="2:81" x14ac:dyDescent="0.3">
      <c r="B1283" s="24" t="s">
        <v>198</v>
      </c>
      <c r="C1283" s="14"/>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c r="AD1283" s="14"/>
      <c r="AE1283" s="14"/>
      <c r="AF1283" s="14"/>
      <c r="AG1283" s="14"/>
      <c r="AH1283" s="14"/>
      <c r="AI1283" s="14"/>
      <c r="AJ1283" s="14"/>
      <c r="AK1283" s="14"/>
      <c r="AL1283" s="14"/>
      <c r="AM1283" s="14"/>
      <c r="AN1283" s="14"/>
      <c r="AO1283" s="14"/>
      <c r="AP1283" s="14"/>
      <c r="AQ1283" s="14"/>
      <c r="AR1283" s="14"/>
      <c r="AS1283" s="14"/>
      <c r="AT1283" s="14"/>
      <c r="AU1283" s="14"/>
      <c r="AV1283" s="14"/>
      <c r="AW1283" s="14"/>
      <c r="AX1283" s="14"/>
      <c r="AY1283" s="14"/>
      <c r="AZ1283" s="14"/>
      <c r="BA1283" s="14"/>
      <c r="BB1283" s="14"/>
      <c r="BC1283" s="14"/>
      <c r="BD1283" s="14"/>
      <c r="BE1283" s="14"/>
      <c r="BF1283" s="14"/>
      <c r="BG1283" s="14"/>
      <c r="BH1283" s="14"/>
      <c r="BI1283" s="14"/>
      <c r="BJ1283" s="14"/>
      <c r="BK1283" s="14"/>
      <c r="BL1283" s="14"/>
      <c r="BM1283" s="14"/>
      <c r="BN1283" s="14"/>
      <c r="BO1283" s="14"/>
      <c r="BP1283" s="14"/>
      <c r="BQ1283" s="14"/>
      <c r="BR1283" s="14"/>
      <c r="BS1283" s="14"/>
      <c r="BT1283" s="14"/>
      <c r="BU1283" s="14"/>
      <c r="BV1283" s="14"/>
      <c r="BW1283" s="14"/>
      <c r="BX1283" s="14"/>
      <c r="BY1283" s="14"/>
      <c r="BZ1283" s="14"/>
      <c r="CA1283" s="14"/>
      <c r="CB1283" s="14"/>
      <c r="CC1283" s="14"/>
    </row>
    <row r="1284" spans="2:81" x14ac:dyDescent="0.3">
      <c r="B1284" t="s">
        <v>496</v>
      </c>
      <c r="C1284" s="14">
        <v>0.20106662088622301</v>
      </c>
      <c r="D1284" s="14">
        <v>0.158157784846539</v>
      </c>
      <c r="E1284" s="14">
        <v>0.24867457257934</v>
      </c>
      <c r="F1284" s="14"/>
      <c r="G1284" s="14">
        <v>0.20791353352655201</v>
      </c>
      <c r="H1284" s="14">
        <v>0.21512407414373</v>
      </c>
      <c r="I1284" s="14">
        <v>0.221426578357175</v>
      </c>
      <c r="J1284" s="14">
        <v>0.19516040097099999</v>
      </c>
      <c r="K1284" s="14">
        <v>0.16787716569084701</v>
      </c>
      <c r="L1284" s="14">
        <v>0.194229438349308</v>
      </c>
      <c r="M1284" s="14"/>
      <c r="N1284" s="14">
        <v>0.22867717426741499</v>
      </c>
      <c r="O1284" s="14">
        <v>0.17408938000730101</v>
      </c>
      <c r="P1284" s="14">
        <v>0.17000708942317699</v>
      </c>
      <c r="Q1284" s="14">
        <v>0.23295111724537099</v>
      </c>
      <c r="R1284" s="14"/>
      <c r="S1284" s="14">
        <v>0.17966743092415799</v>
      </c>
      <c r="T1284" s="14">
        <v>0.191520075213168</v>
      </c>
      <c r="U1284" s="14">
        <v>0.13430347622435199</v>
      </c>
      <c r="V1284" s="14">
        <v>0.124905413814503</v>
      </c>
      <c r="W1284" s="14">
        <v>0.274148581586246</v>
      </c>
      <c r="X1284" s="14">
        <v>0.17529950229428201</v>
      </c>
      <c r="Y1284" s="14">
        <v>0.209755732801016</v>
      </c>
      <c r="Z1284" s="14">
        <v>0.29239961385817198</v>
      </c>
      <c r="AA1284" s="14">
        <v>0.259552353712797</v>
      </c>
      <c r="AB1284" s="14">
        <v>0.26284462514253998</v>
      </c>
      <c r="AC1284" s="14">
        <v>0.12838487964896</v>
      </c>
      <c r="AD1284" s="14">
        <v>0.239453694946969</v>
      </c>
      <c r="AE1284" s="14"/>
      <c r="AF1284" s="14">
        <v>0.25905628138192899</v>
      </c>
      <c r="AG1284" s="14">
        <v>0.195669063662295</v>
      </c>
      <c r="AH1284" s="14">
        <v>0.189853897383335</v>
      </c>
      <c r="AI1284" s="14">
        <v>0.102294236828985</v>
      </c>
      <c r="AJ1284" s="14">
        <v>0.118034823687312</v>
      </c>
      <c r="AK1284" s="14">
        <v>0.23830541218161999</v>
      </c>
      <c r="AL1284" s="14"/>
      <c r="AM1284" s="14">
        <v>0.210937815102512</v>
      </c>
      <c r="AN1284" s="14">
        <v>0.17751413646000999</v>
      </c>
      <c r="AO1284" s="14">
        <v>0.22095307503924899</v>
      </c>
      <c r="AP1284" s="14">
        <v>0.19543199400413</v>
      </c>
      <c r="AQ1284" s="14">
        <v>0.41975743933125598</v>
      </c>
      <c r="AR1284" s="14"/>
      <c r="AS1284" s="14">
        <v>0.22910993850382799</v>
      </c>
      <c r="AT1284" s="14">
        <v>0.18736140929504599</v>
      </c>
      <c r="AU1284" s="14"/>
      <c r="AV1284" s="14">
        <v>0.28288537049959001</v>
      </c>
      <c r="AW1284" s="14">
        <v>0.31289462181679401</v>
      </c>
      <c r="AX1284" s="14">
        <v>0.16618246205698201</v>
      </c>
      <c r="AY1284" s="14"/>
      <c r="AZ1284" s="14">
        <v>0.16390723976854599</v>
      </c>
      <c r="BA1284" s="14">
        <v>0.44426682178537003</v>
      </c>
      <c r="BB1284" s="14">
        <v>0.25439509843433999</v>
      </c>
      <c r="BC1284" s="14"/>
      <c r="BD1284" s="14">
        <v>0.204650796110151</v>
      </c>
      <c r="BE1284" s="14">
        <v>0.19865933369334501</v>
      </c>
      <c r="BF1284" s="14"/>
      <c r="BG1284" s="14">
        <v>0.21846946129768499</v>
      </c>
      <c r="BH1284" s="14">
        <v>0.19766376209358799</v>
      </c>
      <c r="BI1284" s="14"/>
      <c r="BJ1284" s="14">
        <v>0.24457716847556199</v>
      </c>
      <c r="BK1284" s="14">
        <v>0.19724361426807499</v>
      </c>
      <c r="BL1284" s="14"/>
      <c r="BM1284" s="14">
        <v>0.22035535942221099</v>
      </c>
      <c r="BN1284" s="14">
        <v>0.19384957309787301</v>
      </c>
      <c r="BO1284" s="14"/>
      <c r="BP1284" s="14">
        <v>0.207532438811279</v>
      </c>
      <c r="BQ1284" s="14">
        <v>0.19260330224583599</v>
      </c>
      <c r="BR1284" s="14"/>
      <c r="BS1284" s="14">
        <v>0.19111960482624299</v>
      </c>
      <c r="BT1284" s="14">
        <v>0.25831639890185198</v>
      </c>
      <c r="BU1284" s="14"/>
      <c r="BV1284" s="14">
        <v>0.12171359170252299</v>
      </c>
      <c r="BW1284" s="14">
        <v>0.218995654118361</v>
      </c>
      <c r="BX1284" s="14"/>
      <c r="BY1284" s="14">
        <v>0.27937934024586603</v>
      </c>
      <c r="BZ1284" s="14">
        <v>0.19031383965969401</v>
      </c>
      <c r="CA1284" s="14"/>
      <c r="CB1284" s="14">
        <v>0.19557763973199099</v>
      </c>
      <c r="CC1284" s="14">
        <v>0.203029510366145</v>
      </c>
    </row>
    <row r="1285" spans="2:81" x14ac:dyDescent="0.3">
      <c r="B1285" t="s">
        <v>497</v>
      </c>
      <c r="C1285" s="14">
        <v>0.73430573729359705</v>
      </c>
      <c r="D1285" s="14">
        <v>0.78273117944488102</v>
      </c>
      <c r="E1285" s="14">
        <v>0.68057703422358096</v>
      </c>
      <c r="F1285" s="14"/>
      <c r="G1285" s="14">
        <v>0.74218298952809802</v>
      </c>
      <c r="H1285" s="14">
        <v>0.70483576865976305</v>
      </c>
      <c r="I1285" s="14">
        <v>0.707145038736541</v>
      </c>
      <c r="J1285" s="14">
        <v>0.73493759950734805</v>
      </c>
      <c r="K1285" s="14">
        <v>0.77001355904922897</v>
      </c>
      <c r="L1285" s="14">
        <v>0.75142546192147797</v>
      </c>
      <c r="M1285" s="14"/>
      <c r="N1285" s="14">
        <v>0.72129994537369002</v>
      </c>
      <c r="O1285" s="14">
        <v>0.73107971971702801</v>
      </c>
      <c r="P1285" s="14">
        <v>0.77387041430307502</v>
      </c>
      <c r="Q1285" s="14">
        <v>0.71105782211167501</v>
      </c>
      <c r="R1285" s="14"/>
      <c r="S1285" s="14">
        <v>0.78271877816132696</v>
      </c>
      <c r="T1285" s="14">
        <v>0.72944146157908796</v>
      </c>
      <c r="U1285" s="14">
        <v>0.77456998638363195</v>
      </c>
      <c r="V1285" s="14">
        <v>0.78641052598906402</v>
      </c>
      <c r="W1285" s="14">
        <v>0.65749752601089395</v>
      </c>
      <c r="X1285" s="14">
        <v>0.80228367414185098</v>
      </c>
      <c r="Y1285" s="14">
        <v>0.73236583499228802</v>
      </c>
      <c r="Z1285" s="14">
        <v>0.63166683311510896</v>
      </c>
      <c r="AA1285" s="14">
        <v>0.70823444016539105</v>
      </c>
      <c r="AB1285" s="14">
        <v>0.66582162303663806</v>
      </c>
      <c r="AC1285" s="14">
        <v>0.807729454965879</v>
      </c>
      <c r="AD1285" s="14">
        <v>0.50176729077214499</v>
      </c>
      <c r="AE1285" s="14"/>
      <c r="AF1285" s="14">
        <v>0.70043347700752501</v>
      </c>
      <c r="AG1285" s="14">
        <v>0.73231402918322397</v>
      </c>
      <c r="AH1285" s="14">
        <v>0.72363330642889201</v>
      </c>
      <c r="AI1285" s="14">
        <v>0.84109519693204304</v>
      </c>
      <c r="AJ1285" s="14">
        <v>0.835570346099475</v>
      </c>
      <c r="AK1285" s="14">
        <v>0.657121226968442</v>
      </c>
      <c r="AL1285" s="14"/>
      <c r="AM1285" s="14">
        <v>0.72401466987826102</v>
      </c>
      <c r="AN1285" s="14">
        <v>0.74837295708252105</v>
      </c>
      <c r="AO1285" s="14">
        <v>0.71943862242118395</v>
      </c>
      <c r="AP1285" s="14">
        <v>0.75564563196635903</v>
      </c>
      <c r="AQ1285" s="14">
        <v>0.37370389963624601</v>
      </c>
      <c r="AR1285" s="14"/>
      <c r="AS1285" s="14">
        <v>0.74203562879610196</v>
      </c>
      <c r="AT1285" s="14">
        <v>0.72771408023481998</v>
      </c>
      <c r="AU1285" s="14"/>
      <c r="AV1285" s="14">
        <v>0.66105742184442096</v>
      </c>
      <c r="AW1285" s="14">
        <v>0.65129582466865998</v>
      </c>
      <c r="AX1285" s="14">
        <v>0.82630355804512301</v>
      </c>
      <c r="AY1285" s="14"/>
      <c r="AZ1285" s="14">
        <v>0.83609276023145396</v>
      </c>
      <c r="BA1285" s="14">
        <v>0.51715283284036095</v>
      </c>
      <c r="BB1285" s="14">
        <v>0.68939818644943196</v>
      </c>
      <c r="BC1285" s="14"/>
      <c r="BD1285" s="14">
        <v>0.76007378094886702</v>
      </c>
      <c r="BE1285" s="14">
        <v>0.71699880401011395</v>
      </c>
      <c r="BF1285" s="14"/>
      <c r="BG1285" s="14">
        <v>0.73271508544539599</v>
      </c>
      <c r="BH1285" s="14">
        <v>0.73405619291074697</v>
      </c>
      <c r="BI1285" s="14"/>
      <c r="BJ1285" s="14">
        <v>0.71352897535952697</v>
      </c>
      <c r="BK1285" s="14">
        <v>0.73921318939487202</v>
      </c>
      <c r="BL1285" s="14"/>
      <c r="BM1285" s="14">
        <v>0.74504186634291303</v>
      </c>
      <c r="BN1285" s="14">
        <v>0.73700968843106895</v>
      </c>
      <c r="BO1285" s="14"/>
      <c r="BP1285" s="14">
        <v>0.76398015570247702</v>
      </c>
      <c r="BQ1285" s="14">
        <v>0.73480764757998795</v>
      </c>
      <c r="BR1285" s="14"/>
      <c r="BS1285" s="14">
        <v>0.78196436927862101</v>
      </c>
      <c r="BT1285" s="14">
        <v>0.693629982043793</v>
      </c>
      <c r="BU1285" s="14"/>
      <c r="BV1285" s="14">
        <v>0.81823077765582397</v>
      </c>
      <c r="BW1285" s="14">
        <v>0.76739842402299996</v>
      </c>
      <c r="BX1285" s="14"/>
      <c r="BY1285" s="14">
        <v>0.69026011690420297</v>
      </c>
      <c r="BZ1285" s="14">
        <v>0.74171253094579204</v>
      </c>
      <c r="CA1285" s="14"/>
      <c r="CB1285" s="14">
        <v>0.74248193170236298</v>
      </c>
      <c r="CC1285" s="14">
        <v>0.73271151508476395</v>
      </c>
    </row>
    <row r="1286" spans="2:81" x14ac:dyDescent="0.3">
      <c r="B1286" t="s">
        <v>90</v>
      </c>
      <c r="C1286" s="14">
        <v>6.4627641820180104E-2</v>
      </c>
      <c r="D1286" s="14">
        <v>5.9111035708579403E-2</v>
      </c>
      <c r="E1286" s="14">
        <v>7.0748393197079304E-2</v>
      </c>
      <c r="F1286" s="14"/>
      <c r="G1286" s="14">
        <v>4.9903476945349801E-2</v>
      </c>
      <c r="H1286" s="14">
        <v>8.0040157196507505E-2</v>
      </c>
      <c r="I1286" s="14">
        <v>7.1428382906284199E-2</v>
      </c>
      <c r="J1286" s="14">
        <v>6.9901999521651395E-2</v>
      </c>
      <c r="K1286" s="14">
        <v>6.2109275259923602E-2</v>
      </c>
      <c r="L1286" s="14">
        <v>5.4345099729213697E-2</v>
      </c>
      <c r="M1286" s="14"/>
      <c r="N1286" s="14">
        <v>5.0022880358895197E-2</v>
      </c>
      <c r="O1286" s="14">
        <v>9.4830900275670704E-2</v>
      </c>
      <c r="P1286" s="14">
        <v>5.6122496273747401E-2</v>
      </c>
      <c r="Q1286" s="14">
        <v>5.5991060642954102E-2</v>
      </c>
      <c r="R1286" s="14"/>
      <c r="S1286" s="14">
        <v>3.7613790914515603E-2</v>
      </c>
      <c r="T1286" s="14">
        <v>7.9038463207744505E-2</v>
      </c>
      <c r="U1286" s="14">
        <v>9.1126537392016593E-2</v>
      </c>
      <c r="V1286" s="14">
        <v>8.8684060196433295E-2</v>
      </c>
      <c r="W1286" s="14">
        <v>6.8353892402860397E-2</v>
      </c>
      <c r="X1286" s="14">
        <v>2.24168235638669E-2</v>
      </c>
      <c r="Y1286" s="14">
        <v>5.7878432206696299E-2</v>
      </c>
      <c r="Z1286" s="14">
        <v>7.5933553026718698E-2</v>
      </c>
      <c r="AA1286" s="14">
        <v>3.2213206121812402E-2</v>
      </c>
      <c r="AB1286" s="14">
        <v>7.1333751820821398E-2</v>
      </c>
      <c r="AC1286" s="14">
        <v>6.3885665385161203E-2</v>
      </c>
      <c r="AD1286" s="14">
        <v>0.25877901428088601</v>
      </c>
      <c r="AE1286" s="14"/>
      <c r="AF1286" s="14">
        <v>4.05102416105469E-2</v>
      </c>
      <c r="AG1286" s="14">
        <v>7.2016907154482002E-2</v>
      </c>
      <c r="AH1286" s="14">
        <v>8.6512796187772703E-2</v>
      </c>
      <c r="AI1286" s="14">
        <v>5.6610566238971899E-2</v>
      </c>
      <c r="AJ1286" s="14">
        <v>4.6394830213213598E-2</v>
      </c>
      <c r="AK1286" s="14">
        <v>0.104573360849937</v>
      </c>
      <c r="AL1286" s="14"/>
      <c r="AM1286" s="14">
        <v>6.5047515019226496E-2</v>
      </c>
      <c r="AN1286" s="14">
        <v>7.4112906457468999E-2</v>
      </c>
      <c r="AO1286" s="14">
        <v>5.9608302539566303E-2</v>
      </c>
      <c r="AP1286" s="14">
        <v>4.8922374029511398E-2</v>
      </c>
      <c r="AQ1286" s="14">
        <v>0.20653866103249799</v>
      </c>
      <c r="AR1286" s="14"/>
      <c r="AS1286" s="14">
        <v>2.8854432700069901E-2</v>
      </c>
      <c r="AT1286" s="14">
        <v>8.4924510470134107E-2</v>
      </c>
      <c r="AU1286" s="14"/>
      <c r="AV1286" s="14">
        <v>5.6057207655988497E-2</v>
      </c>
      <c r="AW1286" s="14">
        <v>3.5809553514546399E-2</v>
      </c>
      <c r="AX1286" s="14">
        <v>7.5139798978950904E-3</v>
      </c>
      <c r="AY1286" s="14"/>
      <c r="AZ1286" s="14">
        <v>0</v>
      </c>
      <c r="BA1286" s="14">
        <v>3.8580345374269902E-2</v>
      </c>
      <c r="BB1286" s="14">
        <v>5.6206715116228302E-2</v>
      </c>
      <c r="BC1286" s="14"/>
      <c r="BD1286" s="14">
        <v>3.5275422940981599E-2</v>
      </c>
      <c r="BE1286" s="14">
        <v>8.4341862296541198E-2</v>
      </c>
      <c r="BF1286" s="14"/>
      <c r="BG1286" s="14">
        <v>4.8815453256919002E-2</v>
      </c>
      <c r="BH1286" s="14">
        <v>6.8280044995664604E-2</v>
      </c>
      <c r="BI1286" s="14"/>
      <c r="BJ1286" s="14">
        <v>4.1893856164911501E-2</v>
      </c>
      <c r="BK1286" s="14">
        <v>6.3543196337052396E-2</v>
      </c>
      <c r="BL1286" s="14"/>
      <c r="BM1286" s="14">
        <v>3.4602774234875497E-2</v>
      </c>
      <c r="BN1286" s="14">
        <v>6.9140738471057894E-2</v>
      </c>
      <c r="BO1286" s="14"/>
      <c r="BP1286" s="14">
        <v>2.8487405486244101E-2</v>
      </c>
      <c r="BQ1286" s="14">
        <v>7.2589050174176703E-2</v>
      </c>
      <c r="BR1286" s="14"/>
      <c r="BS1286" s="14">
        <v>2.6916025895136801E-2</v>
      </c>
      <c r="BT1286" s="14">
        <v>4.8053619054354201E-2</v>
      </c>
      <c r="BU1286" s="14"/>
      <c r="BV1286" s="14">
        <v>6.0055630641652903E-2</v>
      </c>
      <c r="BW1286" s="14">
        <v>1.36059218586395E-2</v>
      </c>
      <c r="BX1286" s="14"/>
      <c r="BY1286" s="14">
        <v>3.0360542849931501E-2</v>
      </c>
      <c r="BZ1286" s="14">
        <v>6.7973629394513901E-2</v>
      </c>
      <c r="CA1286" s="14"/>
      <c r="CB1286" s="14">
        <v>6.1940428565646397E-2</v>
      </c>
      <c r="CC1286" s="14">
        <v>6.4258974549090506E-2</v>
      </c>
    </row>
    <row r="1287" spans="2:81" x14ac:dyDescent="0.3">
      <c r="C1287" s="14"/>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c r="AD1287" s="14"/>
      <c r="AE1287" s="14"/>
      <c r="AF1287" s="14"/>
      <c r="AG1287" s="14"/>
      <c r="AH1287" s="14"/>
      <c r="AI1287" s="14"/>
      <c r="AJ1287" s="14"/>
      <c r="AK1287" s="14"/>
      <c r="AL1287" s="14"/>
      <c r="AM1287" s="14"/>
      <c r="AN1287" s="14"/>
      <c r="AO1287" s="14"/>
      <c r="AP1287" s="14"/>
      <c r="AQ1287" s="14"/>
      <c r="AR1287" s="14"/>
      <c r="AS1287" s="14"/>
      <c r="AT1287" s="14"/>
      <c r="AU1287" s="14"/>
      <c r="AV1287" s="14"/>
      <c r="AW1287" s="14"/>
      <c r="AX1287" s="14"/>
      <c r="AY1287" s="14"/>
      <c r="AZ1287" s="14"/>
      <c r="BA1287" s="14"/>
      <c r="BB1287" s="14"/>
      <c r="BC1287" s="14"/>
      <c r="BD1287" s="14"/>
      <c r="BE1287" s="14"/>
      <c r="BF1287" s="14"/>
      <c r="BG1287" s="14"/>
      <c r="BH1287" s="14"/>
      <c r="BI1287" s="14"/>
      <c r="BJ1287" s="14"/>
      <c r="BK1287" s="14"/>
      <c r="BL1287" s="14"/>
      <c r="BM1287" s="14"/>
      <c r="BN1287" s="14"/>
      <c r="BO1287" s="14"/>
      <c r="BP1287" s="14"/>
      <c r="BQ1287" s="14"/>
      <c r="BR1287" s="14"/>
      <c r="BS1287" s="14"/>
      <c r="BT1287" s="14"/>
      <c r="BU1287" s="14"/>
      <c r="BV1287" s="14"/>
      <c r="BW1287" s="14"/>
      <c r="BX1287" s="14"/>
      <c r="BY1287" s="14"/>
      <c r="BZ1287" s="14"/>
      <c r="CA1287" s="14"/>
      <c r="CB1287" s="14"/>
      <c r="CC1287" s="14"/>
    </row>
    <row r="1288" spans="2:81" x14ac:dyDescent="0.3">
      <c r="B1288" s="6" t="s">
        <v>505</v>
      </c>
      <c r="C1288" s="14"/>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c r="AD1288" s="14"/>
      <c r="AE1288" s="14"/>
      <c r="AF1288" s="14"/>
      <c r="AG1288" s="14"/>
      <c r="AH1288" s="14"/>
      <c r="AI1288" s="14"/>
      <c r="AJ1288" s="14"/>
      <c r="AK1288" s="14"/>
      <c r="AL1288" s="14"/>
      <c r="AM1288" s="14"/>
      <c r="AN1288" s="14"/>
      <c r="AO1288" s="14"/>
      <c r="AP1288" s="14"/>
      <c r="AQ1288" s="14"/>
      <c r="AR1288" s="14"/>
      <c r="AS1288" s="14"/>
      <c r="AT1288" s="14"/>
      <c r="AU1288" s="14"/>
      <c r="AV1288" s="14"/>
      <c r="AW1288" s="14"/>
      <c r="AX1288" s="14"/>
      <c r="AY1288" s="14"/>
      <c r="AZ1288" s="14"/>
      <c r="BA1288" s="14"/>
      <c r="BB1288" s="14"/>
      <c r="BC1288" s="14"/>
      <c r="BD1288" s="14"/>
      <c r="BE1288" s="14"/>
      <c r="BF1288" s="14"/>
      <c r="BG1288" s="14"/>
      <c r="BH1288" s="14"/>
      <c r="BI1288" s="14"/>
      <c r="BJ1288" s="14"/>
      <c r="BK1288" s="14"/>
      <c r="BL1288" s="14"/>
      <c r="BM1288" s="14"/>
      <c r="BN1288" s="14"/>
      <c r="BO1288" s="14"/>
      <c r="BP1288" s="14"/>
      <c r="BQ1288" s="14"/>
      <c r="BR1288" s="14"/>
      <c r="BS1288" s="14"/>
      <c r="BT1288" s="14"/>
      <c r="BU1288" s="14"/>
      <c r="BV1288" s="14"/>
      <c r="BW1288" s="14"/>
      <c r="BX1288" s="14"/>
      <c r="BY1288" s="14"/>
      <c r="BZ1288" s="14"/>
      <c r="CA1288" s="14"/>
      <c r="CB1288" s="14"/>
      <c r="CC1288" s="14"/>
    </row>
    <row r="1289" spans="2:81" x14ac:dyDescent="0.3">
      <c r="B1289" s="24" t="s">
        <v>198</v>
      </c>
      <c r="C1289" s="14"/>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c r="AD1289" s="14"/>
      <c r="AE1289" s="14"/>
      <c r="AF1289" s="14"/>
      <c r="AG1289" s="14"/>
      <c r="AH1289" s="14"/>
      <c r="AI1289" s="14"/>
      <c r="AJ1289" s="14"/>
      <c r="AK1289" s="14"/>
      <c r="AL1289" s="14"/>
      <c r="AM1289" s="14"/>
      <c r="AN1289" s="14"/>
      <c r="AO1289" s="14"/>
      <c r="AP1289" s="14"/>
      <c r="AQ1289" s="14"/>
      <c r="AR1289" s="14"/>
      <c r="AS1289" s="14"/>
      <c r="AT1289" s="14"/>
      <c r="AU1289" s="14"/>
      <c r="AV1289" s="14"/>
      <c r="AW1289" s="14"/>
      <c r="AX1289" s="14"/>
      <c r="AY1289" s="14"/>
      <c r="AZ1289" s="14"/>
      <c r="BA1289" s="14"/>
      <c r="BB1289" s="14"/>
      <c r="BC1289" s="14"/>
      <c r="BD1289" s="14"/>
      <c r="BE1289" s="14"/>
      <c r="BF1289" s="14"/>
      <c r="BG1289" s="14"/>
      <c r="BH1289" s="14"/>
      <c r="BI1289" s="14"/>
      <c r="BJ1289" s="14"/>
      <c r="BK1289" s="14"/>
      <c r="BL1289" s="14"/>
      <c r="BM1289" s="14"/>
      <c r="BN1289" s="14"/>
      <c r="BO1289" s="14"/>
      <c r="BP1289" s="14"/>
      <c r="BQ1289" s="14"/>
      <c r="BR1289" s="14"/>
      <c r="BS1289" s="14"/>
      <c r="BT1289" s="14"/>
      <c r="BU1289" s="14"/>
      <c r="BV1289" s="14"/>
      <c r="BW1289" s="14"/>
      <c r="BX1289" s="14"/>
      <c r="BY1289" s="14"/>
      <c r="BZ1289" s="14"/>
      <c r="CA1289" s="14"/>
      <c r="CB1289" s="14"/>
      <c r="CC1289" s="14"/>
    </row>
    <row r="1290" spans="2:81" x14ac:dyDescent="0.3">
      <c r="B1290" t="s">
        <v>496</v>
      </c>
      <c r="C1290" s="14">
        <v>0.42026304569836298</v>
      </c>
      <c r="D1290" s="14">
        <v>0.40751375529393802</v>
      </c>
      <c r="E1290" s="14">
        <v>0.42888757891629598</v>
      </c>
      <c r="F1290" s="14"/>
      <c r="G1290" s="14">
        <v>0.58236342858861001</v>
      </c>
      <c r="H1290" s="14">
        <v>0.32793005688854698</v>
      </c>
      <c r="I1290" s="14">
        <v>0.449417566622833</v>
      </c>
      <c r="J1290" s="14">
        <v>0.38173842447131601</v>
      </c>
      <c r="K1290" s="14">
        <v>0.409290993781114</v>
      </c>
      <c r="L1290" s="14">
        <v>0.42322459012952801</v>
      </c>
      <c r="M1290" s="14"/>
      <c r="N1290" s="14">
        <v>0.41546042967066699</v>
      </c>
      <c r="O1290" s="14">
        <v>0.389817874296847</v>
      </c>
      <c r="P1290" s="14">
        <v>0.34762306344002297</v>
      </c>
      <c r="Q1290" s="14">
        <v>0.51944743967684903</v>
      </c>
      <c r="R1290" s="14"/>
      <c r="S1290" s="14">
        <v>0.35089436529843498</v>
      </c>
      <c r="T1290" s="14">
        <v>0.36142745922747699</v>
      </c>
      <c r="U1290" s="14">
        <v>0.33378939188981299</v>
      </c>
      <c r="V1290" s="14">
        <v>0.434575240786782</v>
      </c>
      <c r="W1290" s="14">
        <v>0.45190207261898602</v>
      </c>
      <c r="X1290" s="14">
        <v>0.57654842334668099</v>
      </c>
      <c r="Y1290" s="14">
        <v>0.34913234600444498</v>
      </c>
      <c r="Z1290" s="14">
        <v>0.33894254805750601</v>
      </c>
      <c r="AA1290" s="14">
        <v>0.52271068549584399</v>
      </c>
      <c r="AB1290" s="14">
        <v>0.42054797866614502</v>
      </c>
      <c r="AC1290" s="14">
        <v>0.53869300212927496</v>
      </c>
      <c r="AD1290" s="14">
        <v>0.35701228356839998</v>
      </c>
      <c r="AE1290" s="14"/>
      <c r="AF1290" s="14">
        <v>0.47660462309255902</v>
      </c>
      <c r="AG1290" s="14">
        <v>0.43812867696159802</v>
      </c>
      <c r="AH1290" s="14">
        <v>0.32936419431060898</v>
      </c>
      <c r="AI1290" s="14">
        <v>0.37087791890031202</v>
      </c>
      <c r="AJ1290" s="14">
        <v>0.388519686501196</v>
      </c>
      <c r="AK1290" s="14">
        <v>0.40659070146273502</v>
      </c>
      <c r="AL1290" s="14"/>
      <c r="AM1290" s="14">
        <v>0.396842128586679</v>
      </c>
      <c r="AN1290" s="14">
        <v>0.42096330937635701</v>
      </c>
      <c r="AO1290" s="14">
        <v>0.47767950134024401</v>
      </c>
      <c r="AP1290" s="14">
        <v>0.412599746593869</v>
      </c>
      <c r="AQ1290" s="14">
        <v>0.25516764995338598</v>
      </c>
      <c r="AR1290" s="14"/>
      <c r="AS1290" s="14">
        <v>0.37916379737661299</v>
      </c>
      <c r="AT1290" s="14">
        <v>0.44091364075131301</v>
      </c>
      <c r="AU1290" s="14"/>
      <c r="AV1290" s="14">
        <v>0.34005563896761798</v>
      </c>
      <c r="AW1290" s="14">
        <v>0.43657477110631399</v>
      </c>
      <c r="AX1290" s="14">
        <v>0.42385038472440301</v>
      </c>
      <c r="AY1290" s="14"/>
      <c r="AZ1290" s="14">
        <v>0.40297774992145302</v>
      </c>
      <c r="BA1290" s="14">
        <v>0.568053187705165</v>
      </c>
      <c r="BB1290" s="14">
        <v>0.26597151758745002</v>
      </c>
      <c r="BC1290" s="14"/>
      <c r="BD1290" s="14">
        <v>0.41057418344000801</v>
      </c>
      <c r="BE1290" s="14">
        <v>0.42617800889876301</v>
      </c>
      <c r="BF1290" s="14"/>
      <c r="BG1290" s="14">
        <v>0.49031373183530902</v>
      </c>
      <c r="BH1290" s="14">
        <v>0.40944833601544101</v>
      </c>
      <c r="BI1290" s="14"/>
      <c r="BJ1290" s="14">
        <v>0.52131022578772002</v>
      </c>
      <c r="BK1290" s="14">
        <v>0.41696321686556498</v>
      </c>
      <c r="BL1290" s="14"/>
      <c r="BM1290" s="14">
        <v>0.310141309774986</v>
      </c>
      <c r="BN1290" s="14">
        <v>0.43188797412153401</v>
      </c>
      <c r="BO1290" s="14"/>
      <c r="BP1290" s="14">
        <v>0.37592772156849502</v>
      </c>
      <c r="BQ1290" s="14">
        <v>0.42987589993518599</v>
      </c>
      <c r="BR1290" s="14"/>
      <c r="BS1290" s="14">
        <v>0.45634641004551901</v>
      </c>
      <c r="BT1290" s="14">
        <v>0.34048373597742898</v>
      </c>
      <c r="BU1290" s="14"/>
      <c r="BV1290" s="14">
        <v>0.47012090714334198</v>
      </c>
      <c r="BW1290" s="14">
        <v>0.45223669230355901</v>
      </c>
      <c r="BX1290" s="14"/>
      <c r="BY1290" s="14">
        <v>0.41602978064913898</v>
      </c>
      <c r="BZ1290" s="14">
        <v>0.42278423858309999</v>
      </c>
      <c r="CA1290" s="14"/>
      <c r="CB1290" s="14">
        <v>0.33058902506068699</v>
      </c>
      <c r="CC1290" s="14">
        <v>0.46730589252406701</v>
      </c>
    </row>
    <row r="1291" spans="2:81" x14ac:dyDescent="0.3">
      <c r="B1291" t="s">
        <v>497</v>
      </c>
      <c r="C1291" s="14">
        <v>0.48011377752612899</v>
      </c>
      <c r="D1291" s="14">
        <v>0.51156663016970605</v>
      </c>
      <c r="E1291" s="14">
        <v>0.45522253456270001</v>
      </c>
      <c r="F1291" s="14"/>
      <c r="G1291" s="14">
        <v>0.365241096941054</v>
      </c>
      <c r="H1291" s="14">
        <v>0.59434273210898803</v>
      </c>
      <c r="I1291" s="14">
        <v>0.42874309918380898</v>
      </c>
      <c r="J1291" s="14">
        <v>0.45112384718251097</v>
      </c>
      <c r="K1291" s="14">
        <v>0.47561730274138703</v>
      </c>
      <c r="L1291" s="14">
        <v>0.50838173417579402</v>
      </c>
      <c r="M1291" s="14"/>
      <c r="N1291" s="14">
        <v>0.50377731531760905</v>
      </c>
      <c r="O1291" s="14">
        <v>0.51269934195168898</v>
      </c>
      <c r="P1291" s="14">
        <v>0.56160069789784695</v>
      </c>
      <c r="Q1291" s="14">
        <v>0.35034707232724299</v>
      </c>
      <c r="R1291" s="14"/>
      <c r="S1291" s="14">
        <v>0.54724327715285703</v>
      </c>
      <c r="T1291" s="14">
        <v>0.52906480097369402</v>
      </c>
      <c r="U1291" s="14">
        <v>0.55663655829865299</v>
      </c>
      <c r="V1291" s="14">
        <v>0.50450918440816395</v>
      </c>
      <c r="W1291" s="14">
        <v>0.47850315374825803</v>
      </c>
      <c r="X1291" s="14">
        <v>0.34726720054555699</v>
      </c>
      <c r="Y1291" s="14">
        <v>0.428018130652913</v>
      </c>
      <c r="Z1291" s="14">
        <v>0.436665213138343</v>
      </c>
      <c r="AA1291" s="14">
        <v>0.46018813911522999</v>
      </c>
      <c r="AB1291" s="14">
        <v>0.49695608692907101</v>
      </c>
      <c r="AC1291" s="14">
        <v>0.42329374509171003</v>
      </c>
      <c r="AD1291" s="14">
        <v>0.403909464867024</v>
      </c>
      <c r="AE1291" s="14"/>
      <c r="AF1291" s="14">
        <v>0.43603244762490301</v>
      </c>
      <c r="AG1291" s="14">
        <v>0.48464797353309502</v>
      </c>
      <c r="AH1291" s="14">
        <v>0.61826182408682495</v>
      </c>
      <c r="AI1291" s="14">
        <v>0.54487108926972205</v>
      </c>
      <c r="AJ1291" s="14">
        <v>0.43614083852831498</v>
      </c>
      <c r="AK1291" s="14">
        <v>0.47428445097864602</v>
      </c>
      <c r="AL1291" s="14"/>
      <c r="AM1291" s="14">
        <v>0.49607513309851903</v>
      </c>
      <c r="AN1291" s="14">
        <v>0.51657063193346198</v>
      </c>
      <c r="AO1291" s="14">
        <v>0.41104467032592101</v>
      </c>
      <c r="AP1291" s="14">
        <v>0.49992597405883199</v>
      </c>
      <c r="AQ1291" s="14">
        <v>0.46164659439252997</v>
      </c>
      <c r="AR1291" s="14"/>
      <c r="AS1291" s="14">
        <v>0.53857223430409196</v>
      </c>
      <c r="AT1291" s="14">
        <v>0.44771073357819302</v>
      </c>
      <c r="AU1291" s="14"/>
      <c r="AV1291" s="14">
        <v>0.56246436359751095</v>
      </c>
      <c r="AW1291" s="14">
        <v>0.53307561053803898</v>
      </c>
      <c r="AX1291" s="14">
        <v>0.50807785800674299</v>
      </c>
      <c r="AY1291" s="14"/>
      <c r="AZ1291" s="14">
        <v>0.56576359927046305</v>
      </c>
      <c r="BA1291" s="14">
        <v>0.37392796973236703</v>
      </c>
      <c r="BB1291" s="14">
        <v>0.60842613814533297</v>
      </c>
      <c r="BC1291" s="14"/>
      <c r="BD1291" s="14">
        <v>0.48812184481387599</v>
      </c>
      <c r="BE1291" s="14">
        <v>0.47465034189293198</v>
      </c>
      <c r="BF1291" s="14"/>
      <c r="BG1291" s="14">
        <v>0.45398390562427099</v>
      </c>
      <c r="BH1291" s="14">
        <v>0.48296642314014498</v>
      </c>
      <c r="BI1291" s="14"/>
      <c r="BJ1291" s="14">
        <v>0.40913897380451097</v>
      </c>
      <c r="BK1291" s="14">
        <v>0.47803521224291001</v>
      </c>
      <c r="BL1291" s="14"/>
      <c r="BM1291" s="14">
        <v>0.52362443406353598</v>
      </c>
      <c r="BN1291" s="14">
        <v>0.47584866842590101</v>
      </c>
      <c r="BO1291" s="14"/>
      <c r="BP1291" s="14">
        <v>0.51078389548708203</v>
      </c>
      <c r="BQ1291" s="14">
        <v>0.47294162585229399</v>
      </c>
      <c r="BR1291" s="14"/>
      <c r="BS1291" s="14">
        <v>0.499327661257569</v>
      </c>
      <c r="BT1291" s="14">
        <v>0.55499532463406298</v>
      </c>
      <c r="BU1291" s="14"/>
      <c r="BV1291" s="14">
        <v>0.52987909285665802</v>
      </c>
      <c r="BW1291" s="14">
        <v>0.49021242753299898</v>
      </c>
      <c r="BX1291" s="14"/>
      <c r="BY1291" s="14">
        <v>0.53169059374139704</v>
      </c>
      <c r="BZ1291" s="14">
        <v>0.47698360860155697</v>
      </c>
      <c r="CA1291" s="14"/>
      <c r="CB1291" s="14">
        <v>0.58088349330593703</v>
      </c>
      <c r="CC1291" s="14">
        <v>0.43520883509906899</v>
      </c>
    </row>
    <row r="1292" spans="2:81" x14ac:dyDescent="0.3">
      <c r="B1292" t="s">
        <v>90</v>
      </c>
      <c r="C1292" s="14">
        <v>9.9623176775507596E-2</v>
      </c>
      <c r="D1292" s="14">
        <v>8.0919614536356002E-2</v>
      </c>
      <c r="E1292" s="14">
        <v>0.115889886521004</v>
      </c>
      <c r="F1292" s="14"/>
      <c r="G1292" s="14">
        <v>5.2395474470336503E-2</v>
      </c>
      <c r="H1292" s="14">
        <v>7.7727211002465796E-2</v>
      </c>
      <c r="I1292" s="14">
        <v>0.121839334193358</v>
      </c>
      <c r="J1292" s="14">
        <v>0.16713772834617299</v>
      </c>
      <c r="K1292" s="14">
        <v>0.115091703477499</v>
      </c>
      <c r="L1292" s="14">
        <v>6.8393675694678094E-2</v>
      </c>
      <c r="M1292" s="14"/>
      <c r="N1292" s="14">
        <v>8.0762255011723794E-2</v>
      </c>
      <c r="O1292" s="14">
        <v>9.7482783751464297E-2</v>
      </c>
      <c r="P1292" s="14">
        <v>9.0776238662129694E-2</v>
      </c>
      <c r="Q1292" s="14">
        <v>0.130205487995908</v>
      </c>
      <c r="R1292" s="14"/>
      <c r="S1292" s="14">
        <v>0.101862357548707</v>
      </c>
      <c r="T1292" s="14">
        <v>0.109507739798829</v>
      </c>
      <c r="U1292" s="14">
        <v>0.109574049811534</v>
      </c>
      <c r="V1292" s="14">
        <v>6.0915574805053899E-2</v>
      </c>
      <c r="W1292" s="14">
        <v>6.9594773632755694E-2</v>
      </c>
      <c r="X1292" s="14">
        <v>7.6184376107761798E-2</v>
      </c>
      <c r="Y1292" s="14">
        <v>0.22284952334264199</v>
      </c>
      <c r="Z1292" s="14">
        <v>0.22439223880414999</v>
      </c>
      <c r="AA1292" s="14">
        <v>1.7101175388926301E-2</v>
      </c>
      <c r="AB1292" s="14">
        <v>8.2495934404783797E-2</v>
      </c>
      <c r="AC1292" s="14">
        <v>3.8013252779014697E-2</v>
      </c>
      <c r="AD1292" s="14">
        <v>0.23907825156457599</v>
      </c>
      <c r="AE1292" s="14"/>
      <c r="AF1292" s="14">
        <v>8.7362929282538096E-2</v>
      </c>
      <c r="AG1292" s="14">
        <v>7.7223349505307098E-2</v>
      </c>
      <c r="AH1292" s="14">
        <v>5.2373981602565498E-2</v>
      </c>
      <c r="AI1292" s="14">
        <v>8.4250991829965094E-2</v>
      </c>
      <c r="AJ1292" s="14">
        <v>0.17533947497048899</v>
      </c>
      <c r="AK1292" s="14">
        <v>0.119124847558619</v>
      </c>
      <c r="AL1292" s="14"/>
      <c r="AM1292" s="14">
        <v>0.107082738314802</v>
      </c>
      <c r="AN1292" s="14">
        <v>6.2466058690180397E-2</v>
      </c>
      <c r="AO1292" s="14">
        <v>0.11127582833383499</v>
      </c>
      <c r="AP1292" s="14">
        <v>8.7474279347299497E-2</v>
      </c>
      <c r="AQ1292" s="14">
        <v>0.28318575565408399</v>
      </c>
      <c r="AR1292" s="14"/>
      <c r="AS1292" s="14">
        <v>8.2263968319294403E-2</v>
      </c>
      <c r="AT1292" s="14">
        <v>0.111375625670495</v>
      </c>
      <c r="AU1292" s="14"/>
      <c r="AV1292" s="14">
        <v>9.7479997434871402E-2</v>
      </c>
      <c r="AW1292" s="14">
        <v>3.03496183556465E-2</v>
      </c>
      <c r="AX1292" s="14">
        <v>6.8071757268853506E-2</v>
      </c>
      <c r="AY1292" s="14"/>
      <c r="AZ1292" s="14">
        <v>3.1258650808084501E-2</v>
      </c>
      <c r="BA1292" s="14">
        <v>5.8018842562467303E-2</v>
      </c>
      <c r="BB1292" s="14">
        <v>0.125602344267217</v>
      </c>
      <c r="BC1292" s="14"/>
      <c r="BD1292" s="14">
        <v>0.10130397174611599</v>
      </c>
      <c r="BE1292" s="14">
        <v>9.9171649208305498E-2</v>
      </c>
      <c r="BF1292" s="14"/>
      <c r="BG1292" s="14">
        <v>5.57023625404207E-2</v>
      </c>
      <c r="BH1292" s="14">
        <v>0.107585240844414</v>
      </c>
      <c r="BI1292" s="14"/>
      <c r="BJ1292" s="14">
        <v>6.9550800407768495E-2</v>
      </c>
      <c r="BK1292" s="14">
        <v>0.105001570891525</v>
      </c>
      <c r="BL1292" s="14"/>
      <c r="BM1292" s="14">
        <v>0.16623425616147899</v>
      </c>
      <c r="BN1292" s="14">
        <v>9.2263357452565503E-2</v>
      </c>
      <c r="BO1292" s="14"/>
      <c r="BP1292" s="14">
        <v>0.11328838294442301</v>
      </c>
      <c r="BQ1292" s="14">
        <v>9.7182474212519895E-2</v>
      </c>
      <c r="BR1292" s="14"/>
      <c r="BS1292" s="14">
        <v>4.4325928696911501E-2</v>
      </c>
      <c r="BT1292" s="14">
        <v>0.104520939388509</v>
      </c>
      <c r="BU1292" s="14"/>
      <c r="BV1292" s="14">
        <v>0</v>
      </c>
      <c r="BW1292" s="14">
        <v>5.7550880163442501E-2</v>
      </c>
      <c r="BX1292" s="14"/>
      <c r="BY1292" s="14">
        <v>5.22796256094641E-2</v>
      </c>
      <c r="BZ1292" s="14">
        <v>0.10023215281534301</v>
      </c>
      <c r="CA1292" s="14"/>
      <c r="CB1292" s="14">
        <v>8.8527481633375704E-2</v>
      </c>
      <c r="CC1292" s="14">
        <v>9.7485272376864301E-2</v>
      </c>
    </row>
    <row r="1293" spans="2:81" x14ac:dyDescent="0.3">
      <c r="C1293" s="14"/>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c r="AD1293" s="14"/>
      <c r="AE1293" s="14"/>
      <c r="AF1293" s="14"/>
      <c r="AG1293" s="14"/>
      <c r="AH1293" s="14"/>
      <c r="AI1293" s="14"/>
      <c r="AJ1293" s="14"/>
      <c r="AK1293" s="14"/>
      <c r="AL1293" s="14"/>
      <c r="AM1293" s="14"/>
      <c r="AN1293" s="14"/>
      <c r="AO1293" s="14"/>
      <c r="AP1293" s="14"/>
      <c r="AQ1293" s="14"/>
      <c r="AR1293" s="14"/>
      <c r="AS1293" s="14"/>
      <c r="AT1293" s="14"/>
      <c r="AU1293" s="14"/>
      <c r="AV1293" s="14"/>
      <c r="AW1293" s="14"/>
      <c r="AX1293" s="14"/>
      <c r="AY1293" s="14"/>
      <c r="AZ1293" s="14"/>
      <c r="BA1293" s="14"/>
      <c r="BB1293" s="14"/>
      <c r="BC1293" s="14"/>
      <c r="BD1293" s="14"/>
      <c r="BE1293" s="14"/>
      <c r="BF1293" s="14"/>
      <c r="BG1293" s="14"/>
      <c r="BH1293" s="14"/>
      <c r="BI1293" s="14"/>
      <c r="BJ1293" s="14"/>
      <c r="BK1293" s="14"/>
      <c r="BL1293" s="14"/>
      <c r="BM1293" s="14"/>
      <c r="BN1293" s="14"/>
      <c r="BO1293" s="14"/>
      <c r="BP1293" s="14"/>
      <c r="BQ1293" s="14"/>
      <c r="BR1293" s="14"/>
      <c r="BS1293" s="14"/>
      <c r="BT1293" s="14"/>
      <c r="BU1293" s="14"/>
      <c r="BV1293" s="14"/>
      <c r="BW1293" s="14"/>
      <c r="BX1293" s="14"/>
      <c r="BY1293" s="14"/>
      <c r="BZ1293" s="14"/>
      <c r="CA1293" s="14"/>
      <c r="CB1293" s="14"/>
      <c r="CC1293" s="14"/>
    </row>
    <row r="1294" spans="2:81" x14ac:dyDescent="0.3">
      <c r="B1294" s="6" t="s">
        <v>506</v>
      </c>
      <c r="C1294" s="14"/>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c r="AD1294" s="14"/>
      <c r="AE1294" s="14"/>
      <c r="AF1294" s="14"/>
      <c r="AG1294" s="14"/>
      <c r="AH1294" s="14"/>
      <c r="AI1294" s="14"/>
      <c r="AJ1294" s="14"/>
      <c r="AK1294" s="14"/>
      <c r="AL1294" s="14"/>
      <c r="AM1294" s="14"/>
      <c r="AN1294" s="14"/>
      <c r="AO1294" s="14"/>
      <c r="AP1294" s="14"/>
      <c r="AQ1294" s="14"/>
      <c r="AR1294" s="14"/>
      <c r="AS1294" s="14"/>
      <c r="AT1294" s="14"/>
      <c r="AU1294" s="14"/>
      <c r="AV1294" s="14"/>
      <c r="AW1294" s="14"/>
      <c r="AX1294" s="14"/>
      <c r="AY1294" s="14"/>
      <c r="AZ1294" s="14"/>
      <c r="BA1294" s="14"/>
      <c r="BB1294" s="14"/>
      <c r="BC1294" s="14"/>
      <c r="BD1294" s="14"/>
      <c r="BE1294" s="14"/>
      <c r="BF1294" s="14"/>
      <c r="BG1294" s="14"/>
      <c r="BH1294" s="14"/>
      <c r="BI1294" s="14"/>
      <c r="BJ1294" s="14"/>
      <c r="BK1294" s="14"/>
      <c r="BL1294" s="14"/>
      <c r="BM1294" s="14"/>
      <c r="BN1294" s="14"/>
      <c r="BO1294" s="14"/>
      <c r="BP1294" s="14"/>
      <c r="BQ1294" s="14"/>
      <c r="BR1294" s="14"/>
      <c r="BS1294" s="14"/>
      <c r="BT1294" s="14"/>
      <c r="BU1294" s="14"/>
      <c r="BV1294" s="14"/>
      <c r="BW1294" s="14"/>
      <c r="BX1294" s="14"/>
      <c r="BY1294" s="14"/>
      <c r="BZ1294" s="14"/>
      <c r="CA1294" s="14"/>
      <c r="CB1294" s="14"/>
      <c r="CC1294" s="14"/>
    </row>
    <row r="1295" spans="2:81" x14ac:dyDescent="0.3">
      <c r="B1295" s="24" t="s">
        <v>198</v>
      </c>
      <c r="C1295" s="14"/>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c r="AD1295" s="14"/>
      <c r="AE1295" s="14"/>
      <c r="AF1295" s="14"/>
      <c r="AG1295" s="14"/>
      <c r="AH1295" s="14"/>
      <c r="AI1295" s="14"/>
      <c r="AJ1295" s="14"/>
      <c r="AK1295" s="14"/>
      <c r="AL1295" s="14"/>
      <c r="AM1295" s="14"/>
      <c r="AN1295" s="14"/>
      <c r="AO1295" s="14"/>
      <c r="AP1295" s="14"/>
      <c r="AQ1295" s="14"/>
      <c r="AR1295" s="14"/>
      <c r="AS1295" s="14"/>
      <c r="AT1295" s="14"/>
      <c r="AU1295" s="14"/>
      <c r="AV1295" s="14"/>
      <c r="AW1295" s="14"/>
      <c r="AX1295" s="14"/>
      <c r="AY1295" s="14"/>
      <c r="AZ1295" s="14"/>
      <c r="BA1295" s="14"/>
      <c r="BB1295" s="14"/>
      <c r="BC1295" s="14"/>
      <c r="BD1295" s="14"/>
      <c r="BE1295" s="14"/>
      <c r="BF1295" s="14"/>
      <c r="BG1295" s="14"/>
      <c r="BH1295" s="14"/>
      <c r="BI1295" s="14"/>
      <c r="BJ1295" s="14"/>
      <c r="BK1295" s="14"/>
      <c r="BL1295" s="14"/>
      <c r="BM1295" s="14"/>
      <c r="BN1295" s="14"/>
      <c r="BO1295" s="14"/>
      <c r="BP1295" s="14"/>
      <c r="BQ1295" s="14"/>
      <c r="BR1295" s="14"/>
      <c r="BS1295" s="14"/>
      <c r="BT1295" s="14"/>
      <c r="BU1295" s="14"/>
      <c r="BV1295" s="14"/>
      <c r="BW1295" s="14"/>
      <c r="BX1295" s="14"/>
      <c r="BY1295" s="14"/>
      <c r="BZ1295" s="14"/>
      <c r="CA1295" s="14"/>
      <c r="CB1295" s="14"/>
      <c r="CC1295" s="14"/>
    </row>
    <row r="1296" spans="2:81" x14ac:dyDescent="0.3">
      <c r="B1296" t="s">
        <v>496</v>
      </c>
      <c r="C1296" s="14">
        <v>0.29449082370493301</v>
      </c>
      <c r="D1296" s="14">
        <v>0.27242204992860097</v>
      </c>
      <c r="E1296" s="14">
        <v>0.31435739852019901</v>
      </c>
      <c r="F1296" s="14"/>
      <c r="G1296" s="14">
        <v>0.42920484360249</v>
      </c>
      <c r="H1296" s="14">
        <v>0.33596701453841998</v>
      </c>
      <c r="I1296" s="14">
        <v>0.26421940872472799</v>
      </c>
      <c r="J1296" s="14">
        <v>0.24780853173514999</v>
      </c>
      <c r="K1296" s="14">
        <v>0.255869266430512</v>
      </c>
      <c r="L1296" s="14">
        <v>0.27577035576586101</v>
      </c>
      <c r="M1296" s="14"/>
      <c r="N1296" s="14">
        <v>0.26368061896179901</v>
      </c>
      <c r="O1296" s="14">
        <v>0.32715661117132</v>
      </c>
      <c r="P1296" s="14">
        <v>0.220552009754266</v>
      </c>
      <c r="Q1296" s="14">
        <v>0.35856043203979299</v>
      </c>
      <c r="R1296" s="14"/>
      <c r="S1296" s="14">
        <v>0.34056743336225198</v>
      </c>
      <c r="T1296" s="14">
        <v>0.17411710077633399</v>
      </c>
      <c r="U1296" s="14">
        <v>0.19962318787841599</v>
      </c>
      <c r="V1296" s="14">
        <v>0.40187432861382599</v>
      </c>
      <c r="W1296" s="14">
        <v>0.38424421164734601</v>
      </c>
      <c r="X1296" s="14">
        <v>0.32587158668625599</v>
      </c>
      <c r="Y1296" s="14">
        <v>0.35090346102632403</v>
      </c>
      <c r="Z1296" s="14">
        <v>0.28396943704297101</v>
      </c>
      <c r="AA1296" s="14">
        <v>0.287939342960365</v>
      </c>
      <c r="AB1296" s="14">
        <v>0.24838036467139599</v>
      </c>
      <c r="AC1296" s="14">
        <v>0.49151244084054602</v>
      </c>
      <c r="AD1296" s="14">
        <v>0.17844020402924299</v>
      </c>
      <c r="AE1296" s="14"/>
      <c r="AF1296" s="14">
        <v>0.33819972659984099</v>
      </c>
      <c r="AG1296" s="14">
        <v>0.29444076509913802</v>
      </c>
      <c r="AH1296" s="14">
        <v>0.19185031094673799</v>
      </c>
      <c r="AI1296" s="14">
        <v>0.35489180688930799</v>
      </c>
      <c r="AJ1296" s="14">
        <v>0.26188243632123698</v>
      </c>
      <c r="AK1296" s="14">
        <v>0.224099524752741</v>
      </c>
      <c r="AL1296" s="14"/>
      <c r="AM1296" s="14">
        <v>0.30278256262319803</v>
      </c>
      <c r="AN1296" s="14">
        <v>0.31450392710535402</v>
      </c>
      <c r="AO1296" s="14">
        <v>0.28596280199351498</v>
      </c>
      <c r="AP1296" s="14">
        <v>0.26294627101816498</v>
      </c>
      <c r="AQ1296" s="14">
        <v>0.26825967361326603</v>
      </c>
      <c r="AR1296" s="14"/>
      <c r="AS1296" s="14">
        <v>0.29208272575372002</v>
      </c>
      <c r="AT1296" s="14">
        <v>0.29322790605552002</v>
      </c>
      <c r="AU1296" s="14"/>
      <c r="AV1296" s="14">
        <v>0.208720186750775</v>
      </c>
      <c r="AW1296" s="14">
        <v>0.45103003815411202</v>
      </c>
      <c r="AX1296" s="14">
        <v>0.316045943545957</v>
      </c>
      <c r="AY1296" s="14"/>
      <c r="AZ1296" s="14">
        <v>0.33031176590387301</v>
      </c>
      <c r="BA1296" s="14">
        <v>0.40829937671350502</v>
      </c>
      <c r="BB1296" s="14">
        <v>0.210338392762911</v>
      </c>
      <c r="BC1296" s="14"/>
      <c r="BD1296" s="14">
        <v>0.31368284408075198</v>
      </c>
      <c r="BE1296" s="14">
        <v>0.28060200030723098</v>
      </c>
      <c r="BF1296" s="14"/>
      <c r="BG1296" s="14">
        <v>0.39680826644299699</v>
      </c>
      <c r="BH1296" s="14">
        <v>0.27745049731720001</v>
      </c>
      <c r="BI1296" s="14"/>
      <c r="BJ1296" s="14">
        <v>0.27286829725105899</v>
      </c>
      <c r="BK1296" s="14">
        <v>0.299793678841977</v>
      </c>
      <c r="BL1296" s="14"/>
      <c r="BM1296" s="14">
        <v>0.30886144455991599</v>
      </c>
      <c r="BN1296" s="14">
        <v>0.29150359461430297</v>
      </c>
      <c r="BO1296" s="14"/>
      <c r="BP1296" s="14">
        <v>0.31580898716459699</v>
      </c>
      <c r="BQ1296" s="14">
        <v>0.29251340659808001</v>
      </c>
      <c r="BR1296" s="14"/>
      <c r="BS1296" s="14">
        <v>0.36088071835704799</v>
      </c>
      <c r="BT1296" s="14">
        <v>0.231663775257056</v>
      </c>
      <c r="BU1296" s="14"/>
      <c r="BV1296" s="14">
        <v>0.32602461135121602</v>
      </c>
      <c r="BW1296" s="14">
        <v>0.37128028215674502</v>
      </c>
      <c r="BX1296" s="14"/>
      <c r="BY1296" s="14">
        <v>0.37206769586270499</v>
      </c>
      <c r="BZ1296" s="14">
        <v>0.28951035883992998</v>
      </c>
      <c r="CA1296" s="14"/>
      <c r="CB1296" s="14">
        <v>0.27468570933734199</v>
      </c>
      <c r="CC1296" s="14">
        <v>0.29746023571716901</v>
      </c>
    </row>
    <row r="1297" spans="2:81" x14ac:dyDescent="0.3">
      <c r="B1297" t="s">
        <v>497</v>
      </c>
      <c r="C1297" s="14">
        <v>0.58999722782584296</v>
      </c>
      <c r="D1297" s="14">
        <v>0.62643464863165899</v>
      </c>
      <c r="E1297" s="14">
        <v>0.55748579459464898</v>
      </c>
      <c r="F1297" s="14"/>
      <c r="G1297" s="14">
        <v>0.38645975479002398</v>
      </c>
      <c r="H1297" s="14">
        <v>0.550207160965832</v>
      </c>
      <c r="I1297" s="14">
        <v>0.63644118855904397</v>
      </c>
      <c r="J1297" s="14">
        <v>0.59875816700650897</v>
      </c>
      <c r="K1297" s="14">
        <v>0.59561832553266403</v>
      </c>
      <c r="L1297" s="14">
        <v>0.67338974536037399</v>
      </c>
      <c r="M1297" s="14"/>
      <c r="N1297" s="14">
        <v>0.65311253561409599</v>
      </c>
      <c r="O1297" s="14">
        <v>0.59047264551287104</v>
      </c>
      <c r="P1297" s="14">
        <v>0.65671967043559198</v>
      </c>
      <c r="Q1297" s="14">
        <v>0.463912172684532</v>
      </c>
      <c r="R1297" s="14"/>
      <c r="S1297" s="14">
        <v>0.578678510967499</v>
      </c>
      <c r="T1297" s="14">
        <v>0.71833373160306502</v>
      </c>
      <c r="U1297" s="14">
        <v>0.71178078244154397</v>
      </c>
      <c r="V1297" s="14">
        <v>0.47876662019290001</v>
      </c>
      <c r="W1297" s="14">
        <v>0.54200532498103704</v>
      </c>
      <c r="X1297" s="14">
        <v>0.55754003516797401</v>
      </c>
      <c r="Y1297" s="14">
        <v>0.49094124514964899</v>
      </c>
      <c r="Z1297" s="14">
        <v>0.61076665753598203</v>
      </c>
      <c r="AA1297" s="14">
        <v>0.58582661811765802</v>
      </c>
      <c r="AB1297" s="14">
        <v>0.58143562873213495</v>
      </c>
      <c r="AC1297" s="14">
        <v>0.47047430638043902</v>
      </c>
      <c r="AD1297" s="14">
        <v>0.58809052718370403</v>
      </c>
      <c r="AE1297" s="14"/>
      <c r="AF1297" s="14">
        <v>0.53320317220682401</v>
      </c>
      <c r="AG1297" s="14">
        <v>0.61419006827814004</v>
      </c>
      <c r="AH1297" s="14">
        <v>0.75079051922064499</v>
      </c>
      <c r="AI1297" s="14">
        <v>0.61059356919935903</v>
      </c>
      <c r="AJ1297" s="14">
        <v>0.62923396292424405</v>
      </c>
      <c r="AK1297" s="14">
        <v>0.57844117112912996</v>
      </c>
      <c r="AL1297" s="14"/>
      <c r="AM1297" s="14">
        <v>0.58863684956275797</v>
      </c>
      <c r="AN1297" s="14">
        <v>0.58821477976527303</v>
      </c>
      <c r="AO1297" s="14">
        <v>0.55355040995756699</v>
      </c>
      <c r="AP1297" s="14">
        <v>0.64797494088993102</v>
      </c>
      <c r="AQ1297" s="14">
        <v>0.62628903885186205</v>
      </c>
      <c r="AR1297" s="14"/>
      <c r="AS1297" s="14">
        <v>0.59021679763388701</v>
      </c>
      <c r="AT1297" s="14">
        <v>0.591146005558562</v>
      </c>
      <c r="AU1297" s="14"/>
      <c r="AV1297" s="14">
        <v>0.65050857913307503</v>
      </c>
      <c r="AW1297" s="14">
        <v>0.487424334858443</v>
      </c>
      <c r="AX1297" s="14">
        <v>0.59953125122636397</v>
      </c>
      <c r="AY1297" s="14"/>
      <c r="AZ1297" s="14">
        <v>0.63427327496623098</v>
      </c>
      <c r="BA1297" s="14">
        <v>0.43031505911457402</v>
      </c>
      <c r="BB1297" s="14">
        <v>0.64987016203952497</v>
      </c>
      <c r="BC1297" s="14"/>
      <c r="BD1297" s="14">
        <v>0.52911223567630095</v>
      </c>
      <c r="BE1297" s="14">
        <v>0.63052782685202002</v>
      </c>
      <c r="BF1297" s="14"/>
      <c r="BG1297" s="14">
        <v>0.41428497142854498</v>
      </c>
      <c r="BH1297" s="14">
        <v>0.61832513536324596</v>
      </c>
      <c r="BI1297" s="14"/>
      <c r="BJ1297" s="14">
        <v>0.457862202003813</v>
      </c>
      <c r="BK1297" s="14">
        <v>0.59653317065237499</v>
      </c>
      <c r="BL1297" s="14"/>
      <c r="BM1297" s="14">
        <v>0.58762634728482599</v>
      </c>
      <c r="BN1297" s="14">
        <v>0.59087054322661403</v>
      </c>
      <c r="BO1297" s="14"/>
      <c r="BP1297" s="14">
        <v>0.56021228858241101</v>
      </c>
      <c r="BQ1297" s="14">
        <v>0.59841619775333499</v>
      </c>
      <c r="BR1297" s="14"/>
      <c r="BS1297" s="14">
        <v>0.54385049332184099</v>
      </c>
      <c r="BT1297" s="14">
        <v>0.64761358710707695</v>
      </c>
      <c r="BU1297" s="14"/>
      <c r="BV1297" s="14">
        <v>0.57714480916591504</v>
      </c>
      <c r="BW1297" s="14">
        <v>0.53391690086041799</v>
      </c>
      <c r="BX1297" s="14"/>
      <c r="BY1297" s="14">
        <v>0.54038673336738197</v>
      </c>
      <c r="BZ1297" s="14">
        <v>0.595729683714457</v>
      </c>
      <c r="CA1297" s="14"/>
      <c r="CB1297" s="14">
        <v>0.65524940896029005</v>
      </c>
      <c r="CC1297" s="14">
        <v>0.56950483329068702</v>
      </c>
    </row>
    <row r="1298" spans="2:81" x14ac:dyDescent="0.3">
      <c r="B1298" t="s">
        <v>90</v>
      </c>
      <c r="C1298" s="14">
        <v>0.115511948469224</v>
      </c>
      <c r="D1298" s="14">
        <v>0.10114330143974</v>
      </c>
      <c r="E1298" s="14">
        <v>0.12815680688515199</v>
      </c>
      <c r="F1298" s="14"/>
      <c r="G1298" s="14">
        <v>0.18433540160748599</v>
      </c>
      <c r="H1298" s="14">
        <v>0.113825824495748</v>
      </c>
      <c r="I1298" s="14">
        <v>9.9339402716228195E-2</v>
      </c>
      <c r="J1298" s="14">
        <v>0.15343330125834101</v>
      </c>
      <c r="K1298" s="14">
        <v>0.148512408036824</v>
      </c>
      <c r="L1298" s="14">
        <v>5.0839898873764201E-2</v>
      </c>
      <c r="M1298" s="14"/>
      <c r="N1298" s="14">
        <v>8.3206845424105294E-2</v>
      </c>
      <c r="O1298" s="14">
        <v>8.2370743315809195E-2</v>
      </c>
      <c r="P1298" s="14">
        <v>0.122728319810142</v>
      </c>
      <c r="Q1298" s="14">
        <v>0.17752739527567499</v>
      </c>
      <c r="R1298" s="14"/>
      <c r="S1298" s="14">
        <v>8.0754055670249195E-2</v>
      </c>
      <c r="T1298" s="14">
        <v>0.1075491676206</v>
      </c>
      <c r="U1298" s="14">
        <v>8.8596029680040406E-2</v>
      </c>
      <c r="V1298" s="14">
        <v>0.119359051193274</v>
      </c>
      <c r="W1298" s="14">
        <v>7.3750463371616906E-2</v>
      </c>
      <c r="X1298" s="14">
        <v>0.11658837814577</v>
      </c>
      <c r="Y1298" s="14">
        <v>0.15815529382402799</v>
      </c>
      <c r="Z1298" s="14">
        <v>0.10526390542104699</v>
      </c>
      <c r="AA1298" s="14">
        <v>0.12623403892197799</v>
      </c>
      <c r="AB1298" s="14">
        <v>0.17018400659646901</v>
      </c>
      <c r="AC1298" s="14">
        <v>3.8013252779014697E-2</v>
      </c>
      <c r="AD1298" s="14">
        <v>0.23346926878705199</v>
      </c>
      <c r="AE1298" s="14"/>
      <c r="AF1298" s="14">
        <v>0.12859710119333501</v>
      </c>
      <c r="AG1298" s="14">
        <v>9.1369166622721806E-2</v>
      </c>
      <c r="AH1298" s="14">
        <v>5.7359169832616401E-2</v>
      </c>
      <c r="AI1298" s="14">
        <v>3.4514623911332899E-2</v>
      </c>
      <c r="AJ1298" s="14">
        <v>0.108883600754519</v>
      </c>
      <c r="AK1298" s="14">
        <v>0.19745930411813001</v>
      </c>
      <c r="AL1298" s="14"/>
      <c r="AM1298" s="14">
        <v>0.10858058781404401</v>
      </c>
      <c r="AN1298" s="14">
        <v>9.72812931293731E-2</v>
      </c>
      <c r="AO1298" s="14">
        <v>0.160486788048918</v>
      </c>
      <c r="AP1298" s="14">
        <v>8.9078788091903505E-2</v>
      </c>
      <c r="AQ1298" s="14">
        <v>0.105451287534872</v>
      </c>
      <c r="AR1298" s="14"/>
      <c r="AS1298" s="14">
        <v>0.117700476612393</v>
      </c>
      <c r="AT1298" s="14">
        <v>0.11562608838591799</v>
      </c>
      <c r="AU1298" s="14"/>
      <c r="AV1298" s="14">
        <v>0.140771234116151</v>
      </c>
      <c r="AW1298" s="14">
        <v>6.1545626987444403E-2</v>
      </c>
      <c r="AX1298" s="14">
        <v>8.4422805227678893E-2</v>
      </c>
      <c r="AY1298" s="14"/>
      <c r="AZ1298" s="14">
        <v>3.5414959129896201E-2</v>
      </c>
      <c r="BA1298" s="14">
        <v>0.16138556417192099</v>
      </c>
      <c r="BB1298" s="14">
        <v>0.13979144519756401</v>
      </c>
      <c r="BC1298" s="14"/>
      <c r="BD1298" s="14">
        <v>0.15720492024294799</v>
      </c>
      <c r="BE1298" s="14">
        <v>8.8870172840748898E-2</v>
      </c>
      <c r="BF1298" s="14"/>
      <c r="BG1298" s="14">
        <v>0.188906762128457</v>
      </c>
      <c r="BH1298" s="14">
        <v>0.10422436731955401</v>
      </c>
      <c r="BI1298" s="14"/>
      <c r="BJ1298" s="14">
        <v>0.26926950074512801</v>
      </c>
      <c r="BK1298" s="14">
        <v>0.103673150505648</v>
      </c>
      <c r="BL1298" s="14"/>
      <c r="BM1298" s="14">
        <v>0.103512208155258</v>
      </c>
      <c r="BN1298" s="14">
        <v>0.117625862159082</v>
      </c>
      <c r="BO1298" s="14"/>
      <c r="BP1298" s="14">
        <v>0.123978724252991</v>
      </c>
      <c r="BQ1298" s="14">
        <v>0.10907039564858401</v>
      </c>
      <c r="BR1298" s="14"/>
      <c r="BS1298" s="14">
        <v>9.5268788321110798E-2</v>
      </c>
      <c r="BT1298" s="14">
        <v>0.12072263763586701</v>
      </c>
      <c r="BU1298" s="14"/>
      <c r="BV1298" s="14">
        <v>9.6830579482869897E-2</v>
      </c>
      <c r="BW1298" s="14">
        <v>9.4802816982837199E-2</v>
      </c>
      <c r="BX1298" s="14"/>
      <c r="BY1298" s="14">
        <v>8.7545570769913303E-2</v>
      </c>
      <c r="BZ1298" s="14">
        <v>0.114759957445613</v>
      </c>
      <c r="CA1298" s="14"/>
      <c r="CB1298" s="14">
        <v>7.0064881702368603E-2</v>
      </c>
      <c r="CC1298" s="14">
        <v>0.133034930992143</v>
      </c>
    </row>
    <row r="1299" spans="2:81" x14ac:dyDescent="0.3">
      <c r="C1299" s="14"/>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c r="AD1299" s="14"/>
      <c r="AE1299" s="14"/>
      <c r="AF1299" s="14"/>
      <c r="AG1299" s="14"/>
      <c r="AH1299" s="14"/>
      <c r="AI1299" s="14"/>
      <c r="AJ1299" s="14"/>
      <c r="AK1299" s="14"/>
      <c r="AL1299" s="14"/>
      <c r="AM1299" s="14"/>
      <c r="AN1299" s="14"/>
      <c r="AO1299" s="14"/>
      <c r="AP1299" s="14"/>
      <c r="AQ1299" s="14"/>
      <c r="AR1299" s="14"/>
      <c r="AS1299" s="14"/>
      <c r="AT1299" s="14"/>
      <c r="AU1299" s="14"/>
      <c r="AV1299" s="14"/>
      <c r="AW1299" s="14"/>
      <c r="AX1299" s="14"/>
      <c r="AY1299" s="14"/>
      <c r="AZ1299" s="14"/>
      <c r="BA1299" s="14"/>
      <c r="BB1299" s="14"/>
      <c r="BC1299" s="14"/>
      <c r="BD1299" s="14"/>
      <c r="BE1299" s="14"/>
      <c r="BF1299" s="14"/>
      <c r="BG1299" s="14"/>
      <c r="BH1299" s="14"/>
      <c r="BI1299" s="14"/>
      <c r="BJ1299" s="14"/>
      <c r="BK1299" s="14"/>
      <c r="BL1299" s="14"/>
      <c r="BM1299" s="14"/>
      <c r="BN1299" s="14"/>
      <c r="BO1299" s="14"/>
      <c r="BP1299" s="14"/>
      <c r="BQ1299" s="14"/>
      <c r="BR1299" s="14"/>
      <c r="BS1299" s="14"/>
      <c r="BT1299" s="14"/>
      <c r="BU1299" s="14"/>
      <c r="BV1299" s="14"/>
      <c r="BW1299" s="14"/>
      <c r="BX1299" s="14"/>
      <c r="BY1299" s="14"/>
      <c r="BZ1299" s="14"/>
      <c r="CA1299" s="14"/>
      <c r="CB1299" s="14"/>
      <c r="CC1299" s="14"/>
    </row>
    <row r="1300" spans="2:81" x14ac:dyDescent="0.3">
      <c r="B1300" s="6" t="s">
        <v>507</v>
      </c>
      <c r="C1300" s="14"/>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c r="AD1300" s="14"/>
      <c r="AE1300" s="14"/>
      <c r="AF1300" s="14"/>
      <c r="AG1300" s="14"/>
      <c r="AH1300" s="14"/>
      <c r="AI1300" s="14"/>
      <c r="AJ1300" s="14"/>
      <c r="AK1300" s="14"/>
      <c r="AL1300" s="14"/>
      <c r="AM1300" s="14"/>
      <c r="AN1300" s="14"/>
      <c r="AO1300" s="14"/>
      <c r="AP1300" s="14"/>
      <c r="AQ1300" s="14"/>
      <c r="AR1300" s="14"/>
      <c r="AS1300" s="14"/>
      <c r="AT1300" s="14"/>
      <c r="AU1300" s="14"/>
      <c r="AV1300" s="14"/>
      <c r="AW1300" s="14"/>
      <c r="AX1300" s="14"/>
      <c r="AY1300" s="14"/>
      <c r="AZ1300" s="14"/>
      <c r="BA1300" s="14"/>
      <c r="BB1300" s="14"/>
      <c r="BC1300" s="14"/>
      <c r="BD1300" s="14"/>
      <c r="BE1300" s="14"/>
      <c r="BF1300" s="14"/>
      <c r="BG1300" s="14"/>
      <c r="BH1300" s="14"/>
      <c r="BI1300" s="14"/>
      <c r="BJ1300" s="14"/>
      <c r="BK1300" s="14"/>
      <c r="BL1300" s="14"/>
      <c r="BM1300" s="14"/>
      <c r="BN1300" s="14"/>
      <c r="BO1300" s="14"/>
      <c r="BP1300" s="14"/>
      <c r="BQ1300" s="14"/>
      <c r="BR1300" s="14"/>
      <c r="BS1300" s="14"/>
      <c r="BT1300" s="14"/>
      <c r="BU1300" s="14"/>
      <c r="BV1300" s="14"/>
      <c r="BW1300" s="14"/>
      <c r="BX1300" s="14"/>
      <c r="BY1300" s="14"/>
      <c r="BZ1300" s="14"/>
      <c r="CA1300" s="14"/>
      <c r="CB1300" s="14"/>
      <c r="CC1300" s="14"/>
    </row>
    <row r="1301" spans="2:81" x14ac:dyDescent="0.3">
      <c r="B1301" s="24" t="s">
        <v>198</v>
      </c>
      <c r="C1301" s="14"/>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c r="AD1301" s="14"/>
      <c r="AE1301" s="14"/>
      <c r="AF1301" s="14"/>
      <c r="AG1301" s="14"/>
      <c r="AH1301" s="14"/>
      <c r="AI1301" s="14"/>
      <c r="AJ1301" s="14"/>
      <c r="AK1301" s="14"/>
      <c r="AL1301" s="14"/>
      <c r="AM1301" s="14"/>
      <c r="AN1301" s="14"/>
      <c r="AO1301" s="14"/>
      <c r="AP1301" s="14"/>
      <c r="AQ1301" s="14"/>
      <c r="AR1301" s="14"/>
      <c r="AS1301" s="14"/>
      <c r="AT1301" s="14"/>
      <c r="AU1301" s="14"/>
      <c r="AV1301" s="14"/>
      <c r="AW1301" s="14"/>
      <c r="AX1301" s="14"/>
      <c r="AY1301" s="14"/>
      <c r="AZ1301" s="14"/>
      <c r="BA1301" s="14"/>
      <c r="BB1301" s="14"/>
      <c r="BC1301" s="14"/>
      <c r="BD1301" s="14"/>
      <c r="BE1301" s="14"/>
      <c r="BF1301" s="14"/>
      <c r="BG1301" s="14"/>
      <c r="BH1301" s="14"/>
      <c r="BI1301" s="14"/>
      <c r="BJ1301" s="14"/>
      <c r="BK1301" s="14"/>
      <c r="BL1301" s="14"/>
      <c r="BM1301" s="14"/>
      <c r="BN1301" s="14"/>
      <c r="BO1301" s="14"/>
      <c r="BP1301" s="14"/>
      <c r="BQ1301" s="14"/>
      <c r="BR1301" s="14"/>
      <c r="BS1301" s="14"/>
      <c r="BT1301" s="14"/>
      <c r="BU1301" s="14"/>
      <c r="BV1301" s="14"/>
      <c r="BW1301" s="14"/>
      <c r="BX1301" s="14"/>
      <c r="BY1301" s="14"/>
      <c r="BZ1301" s="14"/>
      <c r="CA1301" s="14"/>
      <c r="CB1301" s="14"/>
      <c r="CC1301" s="14"/>
    </row>
    <row r="1302" spans="2:81" x14ac:dyDescent="0.3">
      <c r="B1302" t="s">
        <v>496</v>
      </c>
      <c r="C1302" s="14">
        <v>0.22442250898553701</v>
      </c>
      <c r="D1302" s="14">
        <v>0.21945409984351799</v>
      </c>
      <c r="E1302" s="14">
        <v>0.229496638240202</v>
      </c>
      <c r="F1302" s="14"/>
      <c r="G1302" s="14">
        <v>0.38320063133996202</v>
      </c>
      <c r="H1302" s="14">
        <v>0.23856193708214299</v>
      </c>
      <c r="I1302" s="14">
        <v>0.17121838538110101</v>
      </c>
      <c r="J1302" s="14">
        <v>0.220686673587729</v>
      </c>
      <c r="K1302" s="14">
        <v>0.189971861426109</v>
      </c>
      <c r="L1302" s="14">
        <v>0.19994511814344401</v>
      </c>
      <c r="M1302" s="14"/>
      <c r="N1302" s="14">
        <v>0.196090800816968</v>
      </c>
      <c r="O1302" s="14">
        <v>0.204090536995851</v>
      </c>
      <c r="P1302" s="14">
        <v>0.20539557138054601</v>
      </c>
      <c r="Q1302" s="14">
        <v>0.292761898491742</v>
      </c>
      <c r="R1302" s="14"/>
      <c r="S1302" s="14">
        <v>0.25574477217958302</v>
      </c>
      <c r="T1302" s="14">
        <v>0.10329077426986701</v>
      </c>
      <c r="U1302" s="14">
        <v>0.222364839057062</v>
      </c>
      <c r="V1302" s="14">
        <v>0.40760455284236702</v>
      </c>
      <c r="W1302" s="14">
        <v>0.243545673933657</v>
      </c>
      <c r="X1302" s="14">
        <v>0.189870743058252</v>
      </c>
      <c r="Y1302" s="14">
        <v>0.25775578483429901</v>
      </c>
      <c r="Z1302" s="14">
        <v>0.17016375224431499</v>
      </c>
      <c r="AA1302" s="14">
        <v>0.167096192860168</v>
      </c>
      <c r="AB1302" s="14">
        <v>0.23110568043622001</v>
      </c>
      <c r="AC1302" s="14">
        <v>0.40920385038211998</v>
      </c>
      <c r="AD1302" s="14">
        <v>0.180904185608255</v>
      </c>
      <c r="AE1302" s="14"/>
      <c r="AF1302" s="14">
        <v>0.26946597776404801</v>
      </c>
      <c r="AG1302" s="14">
        <v>0.247627146194141</v>
      </c>
      <c r="AH1302" s="14">
        <v>0.13772034269424799</v>
      </c>
      <c r="AI1302" s="14">
        <v>0.26345210917914202</v>
      </c>
      <c r="AJ1302" s="14">
        <v>0.17311083340173</v>
      </c>
      <c r="AK1302" s="14">
        <v>0.124978666101991</v>
      </c>
      <c r="AL1302" s="14"/>
      <c r="AM1302" s="14">
        <v>0.23159599886379401</v>
      </c>
      <c r="AN1302" s="14">
        <v>0.24408980642446901</v>
      </c>
      <c r="AO1302" s="14">
        <v>0.228939620440858</v>
      </c>
      <c r="AP1302" s="14">
        <v>0.17183475967397999</v>
      </c>
      <c r="AQ1302" s="14">
        <v>0.18239132846994899</v>
      </c>
      <c r="AR1302" s="14"/>
      <c r="AS1302" s="14">
        <v>0.24352773394431601</v>
      </c>
      <c r="AT1302" s="14">
        <v>0.21277954908734001</v>
      </c>
      <c r="AU1302" s="14"/>
      <c r="AV1302" s="14">
        <v>0.22593006074199501</v>
      </c>
      <c r="AW1302" s="14">
        <v>0.32804609774326599</v>
      </c>
      <c r="AX1302" s="14">
        <v>0.20099945389306001</v>
      </c>
      <c r="AY1302" s="14"/>
      <c r="AZ1302" s="14">
        <v>0.27113936571612102</v>
      </c>
      <c r="BA1302" s="14">
        <v>0.417134050839432</v>
      </c>
      <c r="BB1302" s="14">
        <v>0.20065509468995099</v>
      </c>
      <c r="BC1302" s="14"/>
      <c r="BD1302" s="14">
        <v>0.212862104134146</v>
      </c>
      <c r="BE1302" s="14">
        <v>0.230283652869609</v>
      </c>
      <c r="BF1302" s="14"/>
      <c r="BG1302" s="14">
        <v>0.23610292115696799</v>
      </c>
      <c r="BH1302" s="14">
        <v>0.22184079096610701</v>
      </c>
      <c r="BI1302" s="14"/>
      <c r="BJ1302" s="14">
        <v>0.148669496742901</v>
      </c>
      <c r="BK1302" s="14">
        <v>0.22863027701730501</v>
      </c>
      <c r="BL1302" s="14"/>
      <c r="BM1302" s="14">
        <v>0.219505264714599</v>
      </c>
      <c r="BN1302" s="14">
        <v>0.22036561384056799</v>
      </c>
      <c r="BO1302" s="14"/>
      <c r="BP1302" s="14">
        <v>0.18846650019646499</v>
      </c>
      <c r="BQ1302" s="14">
        <v>0.23161013495670499</v>
      </c>
      <c r="BR1302" s="14"/>
      <c r="BS1302" s="14">
        <v>0.24349707216562</v>
      </c>
      <c r="BT1302" s="14">
        <v>0.22000366375538599</v>
      </c>
      <c r="BU1302" s="14"/>
      <c r="BV1302" s="14">
        <v>0.22090565672867599</v>
      </c>
      <c r="BW1302" s="14">
        <v>0.250237379283758</v>
      </c>
      <c r="BX1302" s="14"/>
      <c r="BY1302" s="14">
        <v>0.34576165556430399</v>
      </c>
      <c r="BZ1302" s="14">
        <v>0.215046549284583</v>
      </c>
      <c r="CA1302" s="14"/>
      <c r="CB1302" s="14">
        <v>0.196725450229113</v>
      </c>
      <c r="CC1302" s="14">
        <v>0.23240172993451899</v>
      </c>
    </row>
    <row r="1303" spans="2:81" x14ac:dyDescent="0.3">
      <c r="B1303" t="s">
        <v>497</v>
      </c>
      <c r="C1303" s="14">
        <v>0.66688384538086198</v>
      </c>
      <c r="D1303" s="14">
        <v>0.70342272080205503</v>
      </c>
      <c r="E1303" s="14">
        <v>0.63457871223259898</v>
      </c>
      <c r="F1303" s="14"/>
      <c r="G1303" s="14">
        <v>0.51096910090634995</v>
      </c>
      <c r="H1303" s="14">
        <v>0.62719861701038904</v>
      </c>
      <c r="I1303" s="14">
        <v>0.72944221190267</v>
      </c>
      <c r="J1303" s="14">
        <v>0.67038246764274401</v>
      </c>
      <c r="K1303" s="14">
        <v>0.67920779438778001</v>
      </c>
      <c r="L1303" s="14">
        <v>0.71568449601955297</v>
      </c>
      <c r="M1303" s="14"/>
      <c r="N1303" s="14">
        <v>0.72039365325905103</v>
      </c>
      <c r="O1303" s="14">
        <v>0.68442204750886404</v>
      </c>
      <c r="P1303" s="14">
        <v>0.70581817150823301</v>
      </c>
      <c r="Q1303" s="14">
        <v>0.55749512880122598</v>
      </c>
      <c r="R1303" s="14"/>
      <c r="S1303" s="14">
        <v>0.61055546221794499</v>
      </c>
      <c r="T1303" s="14">
        <v>0.78896395192120405</v>
      </c>
      <c r="U1303" s="14">
        <v>0.71140718754255505</v>
      </c>
      <c r="V1303" s="14">
        <v>0.47563936891397302</v>
      </c>
      <c r="W1303" s="14">
        <v>0.64927747922586099</v>
      </c>
      <c r="X1303" s="14">
        <v>0.65821975853774095</v>
      </c>
      <c r="Y1303" s="14">
        <v>0.61493711337636003</v>
      </c>
      <c r="Z1303" s="14">
        <v>0.72457234233463896</v>
      </c>
      <c r="AA1303" s="14">
        <v>0.74616706255489795</v>
      </c>
      <c r="AB1303" s="14">
        <v>0.68771631854394699</v>
      </c>
      <c r="AC1303" s="14">
        <v>0.55278289683886495</v>
      </c>
      <c r="AD1303" s="14">
        <v>0.64493975123911795</v>
      </c>
      <c r="AE1303" s="14"/>
      <c r="AF1303" s="14">
        <v>0.61375339943148099</v>
      </c>
      <c r="AG1303" s="14">
        <v>0.67633910965511701</v>
      </c>
      <c r="AH1303" s="14">
        <v>0.82402953039886195</v>
      </c>
      <c r="AI1303" s="14">
        <v>0.69034914094674205</v>
      </c>
      <c r="AJ1303" s="14">
        <v>0.68492038925896204</v>
      </c>
      <c r="AK1303" s="14">
        <v>0.657955014190437</v>
      </c>
      <c r="AL1303" s="14"/>
      <c r="AM1303" s="14">
        <v>0.65530838867539598</v>
      </c>
      <c r="AN1303" s="14">
        <v>0.66759589016975696</v>
      </c>
      <c r="AO1303" s="14">
        <v>0.66611326850124997</v>
      </c>
      <c r="AP1303" s="14">
        <v>0.69310641048866695</v>
      </c>
      <c r="AQ1303" s="14">
        <v>0.62778292185894902</v>
      </c>
      <c r="AR1303" s="14"/>
      <c r="AS1303" s="14">
        <v>0.66394186588816895</v>
      </c>
      <c r="AT1303" s="14">
        <v>0.67090498967885503</v>
      </c>
      <c r="AU1303" s="14"/>
      <c r="AV1303" s="14">
        <v>0.68733607856754497</v>
      </c>
      <c r="AW1303" s="14">
        <v>0.58253773073684301</v>
      </c>
      <c r="AX1303" s="14">
        <v>0.70790883263591897</v>
      </c>
      <c r="AY1303" s="14"/>
      <c r="AZ1303" s="14">
        <v>0.69461880204367799</v>
      </c>
      <c r="BA1303" s="14">
        <v>0.52484710659810097</v>
      </c>
      <c r="BB1303" s="14">
        <v>0.66168446670387504</v>
      </c>
      <c r="BC1303" s="14"/>
      <c r="BD1303" s="14">
        <v>0.65435060876927298</v>
      </c>
      <c r="BE1303" s="14">
        <v>0.67614359658910095</v>
      </c>
      <c r="BF1303" s="14"/>
      <c r="BG1303" s="14">
        <v>0.58125759391042398</v>
      </c>
      <c r="BH1303" s="14">
        <v>0.68089287716415503</v>
      </c>
      <c r="BI1303" s="14"/>
      <c r="BJ1303" s="14">
        <v>0.64163659616962399</v>
      </c>
      <c r="BK1303" s="14">
        <v>0.669630318108835</v>
      </c>
      <c r="BL1303" s="14"/>
      <c r="BM1303" s="14">
        <v>0.65840965002117802</v>
      </c>
      <c r="BN1303" s="14">
        <v>0.67119134561119798</v>
      </c>
      <c r="BO1303" s="14"/>
      <c r="BP1303" s="14">
        <v>0.69849261482810199</v>
      </c>
      <c r="BQ1303" s="14">
        <v>0.65945937482183303</v>
      </c>
      <c r="BR1303" s="14"/>
      <c r="BS1303" s="14">
        <v>0.69037088897659904</v>
      </c>
      <c r="BT1303" s="14">
        <v>0.66863912754970001</v>
      </c>
      <c r="BU1303" s="14"/>
      <c r="BV1303" s="14">
        <v>0.73257620296439196</v>
      </c>
      <c r="BW1303" s="14">
        <v>0.67777863776997804</v>
      </c>
      <c r="BX1303" s="14"/>
      <c r="BY1303" s="14">
        <v>0.57056182151940504</v>
      </c>
      <c r="BZ1303" s="14">
        <v>0.67514188783615503</v>
      </c>
      <c r="CA1303" s="14"/>
      <c r="CB1303" s="14">
        <v>0.72090353553226005</v>
      </c>
      <c r="CC1303" s="14">
        <v>0.65042642061675804</v>
      </c>
    </row>
    <row r="1304" spans="2:81" x14ac:dyDescent="0.3">
      <c r="B1304" t="s">
        <v>90</v>
      </c>
      <c r="C1304" s="14">
        <v>0.108693645633602</v>
      </c>
      <c r="D1304" s="14">
        <v>7.7123179354426294E-2</v>
      </c>
      <c r="E1304" s="14">
        <v>0.13592464952719899</v>
      </c>
      <c r="F1304" s="14"/>
      <c r="G1304" s="14">
        <v>0.10583026775368901</v>
      </c>
      <c r="H1304" s="14">
        <v>0.134239445907468</v>
      </c>
      <c r="I1304" s="14">
        <v>9.9339402716228195E-2</v>
      </c>
      <c r="J1304" s="14">
        <v>0.108930858769527</v>
      </c>
      <c r="K1304" s="14">
        <v>0.13082034418610999</v>
      </c>
      <c r="L1304" s="14">
        <v>8.4370385837002404E-2</v>
      </c>
      <c r="M1304" s="14"/>
      <c r="N1304" s="14">
        <v>8.3515545923981305E-2</v>
      </c>
      <c r="O1304" s="14">
        <v>0.111487415495286</v>
      </c>
      <c r="P1304" s="14">
        <v>8.8786257111220998E-2</v>
      </c>
      <c r="Q1304" s="14">
        <v>0.14974297270703099</v>
      </c>
      <c r="R1304" s="14"/>
      <c r="S1304" s="14">
        <v>0.13369976560247299</v>
      </c>
      <c r="T1304" s="14">
        <v>0.107745273808929</v>
      </c>
      <c r="U1304" s="14">
        <v>6.6227973400383097E-2</v>
      </c>
      <c r="V1304" s="14">
        <v>0.11675607824365999</v>
      </c>
      <c r="W1304" s="14">
        <v>0.107176846840482</v>
      </c>
      <c r="X1304" s="14">
        <v>0.151909498404008</v>
      </c>
      <c r="Y1304" s="14">
        <v>0.12730710178934099</v>
      </c>
      <c r="Z1304" s="14">
        <v>0.10526390542104699</v>
      </c>
      <c r="AA1304" s="14">
        <v>8.67367445849343E-2</v>
      </c>
      <c r="AB1304" s="14">
        <v>8.1178001019832802E-2</v>
      </c>
      <c r="AC1304" s="14">
        <v>3.8013252779014697E-2</v>
      </c>
      <c r="AD1304" s="14">
        <v>0.17415606315262699</v>
      </c>
      <c r="AE1304" s="14"/>
      <c r="AF1304" s="14">
        <v>0.11678062280447001</v>
      </c>
      <c r="AG1304" s="14">
        <v>7.6033744150741905E-2</v>
      </c>
      <c r="AH1304" s="14">
        <v>3.8250126906890301E-2</v>
      </c>
      <c r="AI1304" s="14">
        <v>4.6198749874116103E-2</v>
      </c>
      <c r="AJ1304" s="14">
        <v>0.14196877733930799</v>
      </c>
      <c r="AK1304" s="14">
        <v>0.21706631970757201</v>
      </c>
      <c r="AL1304" s="14"/>
      <c r="AM1304" s="14">
        <v>0.113095612460809</v>
      </c>
      <c r="AN1304" s="14">
        <v>8.8314303405773495E-2</v>
      </c>
      <c r="AO1304" s="14">
        <v>0.10494711105789201</v>
      </c>
      <c r="AP1304" s="14">
        <v>0.13505882983735401</v>
      </c>
      <c r="AQ1304" s="14">
        <v>0.189825749671101</v>
      </c>
      <c r="AR1304" s="14"/>
      <c r="AS1304" s="14">
        <v>9.2530400167515098E-2</v>
      </c>
      <c r="AT1304" s="14">
        <v>0.116315461233804</v>
      </c>
      <c r="AU1304" s="14"/>
      <c r="AV1304" s="14">
        <v>8.6733860690460296E-2</v>
      </c>
      <c r="AW1304" s="14">
        <v>8.9416171519890897E-2</v>
      </c>
      <c r="AX1304" s="14">
        <v>9.1091713471021102E-2</v>
      </c>
      <c r="AY1304" s="14"/>
      <c r="AZ1304" s="14">
        <v>3.4241832240200498E-2</v>
      </c>
      <c r="BA1304" s="14">
        <v>5.8018842562467303E-2</v>
      </c>
      <c r="BB1304" s="14">
        <v>0.137660438606174</v>
      </c>
      <c r="BC1304" s="14"/>
      <c r="BD1304" s="14">
        <v>0.132787287096582</v>
      </c>
      <c r="BE1304" s="14">
        <v>9.3572750541290495E-2</v>
      </c>
      <c r="BF1304" s="14"/>
      <c r="BG1304" s="14">
        <v>0.18263948493260801</v>
      </c>
      <c r="BH1304" s="14">
        <v>9.7266331869738001E-2</v>
      </c>
      <c r="BI1304" s="14"/>
      <c r="BJ1304" s="14">
        <v>0.20969390708747501</v>
      </c>
      <c r="BK1304" s="14">
        <v>0.101739404873861</v>
      </c>
      <c r="BL1304" s="14"/>
      <c r="BM1304" s="14">
        <v>0.122085085264223</v>
      </c>
      <c r="BN1304" s="14">
        <v>0.10844304054823301</v>
      </c>
      <c r="BO1304" s="14"/>
      <c r="BP1304" s="14">
        <v>0.11304088497543301</v>
      </c>
      <c r="BQ1304" s="14">
        <v>0.10893049022146201</v>
      </c>
      <c r="BR1304" s="14"/>
      <c r="BS1304" s="14">
        <v>6.6132038857780698E-2</v>
      </c>
      <c r="BT1304" s="14">
        <v>0.111357208694914</v>
      </c>
      <c r="BU1304" s="14"/>
      <c r="BV1304" s="14">
        <v>4.6518140306932597E-2</v>
      </c>
      <c r="BW1304" s="14">
        <v>7.1983982946264097E-2</v>
      </c>
      <c r="BX1304" s="14"/>
      <c r="BY1304" s="14">
        <v>8.3676522916291005E-2</v>
      </c>
      <c r="BZ1304" s="14">
        <v>0.109811562879263</v>
      </c>
      <c r="CA1304" s="14"/>
      <c r="CB1304" s="14">
        <v>8.2371014238626902E-2</v>
      </c>
      <c r="CC1304" s="14">
        <v>0.117171849448722</v>
      </c>
    </row>
    <row r="1305" spans="2:81" x14ac:dyDescent="0.3">
      <c r="C1305" s="14"/>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c r="AD1305" s="14"/>
      <c r="AE1305" s="14"/>
      <c r="AF1305" s="14"/>
      <c r="AG1305" s="14"/>
      <c r="AH1305" s="14"/>
      <c r="AI1305" s="14"/>
      <c r="AJ1305" s="14"/>
      <c r="AK1305" s="14"/>
      <c r="AL1305" s="14"/>
      <c r="AM1305" s="14"/>
      <c r="AN1305" s="14"/>
      <c r="AO1305" s="14"/>
      <c r="AP1305" s="14"/>
      <c r="AQ1305" s="14"/>
      <c r="AR1305" s="14"/>
      <c r="AS1305" s="14"/>
      <c r="AT1305" s="14"/>
      <c r="AU1305" s="14"/>
      <c r="AV1305" s="14"/>
      <c r="AW1305" s="14"/>
      <c r="AX1305" s="14"/>
      <c r="AY1305" s="14"/>
      <c r="AZ1305" s="14"/>
      <c r="BA1305" s="14"/>
      <c r="BB1305" s="14"/>
      <c r="BC1305" s="14"/>
      <c r="BD1305" s="14"/>
      <c r="BE1305" s="14"/>
      <c r="BF1305" s="14"/>
      <c r="BG1305" s="14"/>
      <c r="BH1305" s="14"/>
      <c r="BI1305" s="14"/>
      <c r="BJ1305" s="14"/>
      <c r="BK1305" s="14"/>
      <c r="BL1305" s="14"/>
      <c r="BM1305" s="14"/>
      <c r="BN1305" s="14"/>
      <c r="BO1305" s="14"/>
      <c r="BP1305" s="14"/>
      <c r="BQ1305" s="14"/>
      <c r="BR1305" s="14"/>
      <c r="BS1305" s="14"/>
      <c r="BT1305" s="14"/>
      <c r="BU1305" s="14"/>
      <c r="BV1305" s="14"/>
      <c r="BW1305" s="14"/>
      <c r="BX1305" s="14"/>
      <c r="BY1305" s="14"/>
      <c r="BZ1305" s="14"/>
      <c r="CA1305" s="14"/>
      <c r="CB1305" s="14"/>
      <c r="CC1305" s="14"/>
    </row>
    <row r="1306" spans="2:81" x14ac:dyDescent="0.3">
      <c r="B1306" s="6" t="s">
        <v>508</v>
      </c>
      <c r="C1306" s="14"/>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c r="AD1306" s="14"/>
      <c r="AE1306" s="14"/>
      <c r="AF1306" s="14"/>
      <c r="AG1306" s="14"/>
      <c r="AH1306" s="14"/>
      <c r="AI1306" s="14"/>
      <c r="AJ1306" s="14"/>
      <c r="AK1306" s="14"/>
      <c r="AL1306" s="14"/>
      <c r="AM1306" s="14"/>
      <c r="AN1306" s="14"/>
      <c r="AO1306" s="14"/>
      <c r="AP1306" s="14"/>
      <c r="AQ1306" s="14"/>
      <c r="AR1306" s="14"/>
      <c r="AS1306" s="14"/>
      <c r="AT1306" s="14"/>
      <c r="AU1306" s="14"/>
      <c r="AV1306" s="14"/>
      <c r="AW1306" s="14"/>
      <c r="AX1306" s="14"/>
      <c r="AY1306" s="14"/>
      <c r="AZ1306" s="14"/>
      <c r="BA1306" s="14"/>
      <c r="BB1306" s="14"/>
      <c r="BC1306" s="14"/>
      <c r="BD1306" s="14"/>
      <c r="BE1306" s="14"/>
      <c r="BF1306" s="14"/>
      <c r="BG1306" s="14"/>
      <c r="BH1306" s="14"/>
      <c r="BI1306" s="14"/>
      <c r="BJ1306" s="14"/>
      <c r="BK1306" s="14"/>
      <c r="BL1306" s="14"/>
      <c r="BM1306" s="14"/>
      <c r="BN1306" s="14"/>
      <c r="BO1306" s="14"/>
      <c r="BP1306" s="14"/>
      <c r="BQ1306" s="14"/>
      <c r="BR1306" s="14"/>
      <c r="BS1306" s="14"/>
      <c r="BT1306" s="14"/>
      <c r="BU1306" s="14"/>
      <c r="BV1306" s="14"/>
      <c r="BW1306" s="14"/>
      <c r="BX1306" s="14"/>
      <c r="BY1306" s="14"/>
      <c r="BZ1306" s="14"/>
      <c r="CA1306" s="14"/>
      <c r="CB1306" s="14"/>
      <c r="CC1306" s="14"/>
    </row>
    <row r="1307" spans="2:81" x14ac:dyDescent="0.3">
      <c r="B1307" s="24" t="s">
        <v>198</v>
      </c>
      <c r="C1307" s="14"/>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c r="AD1307" s="14"/>
      <c r="AE1307" s="14"/>
      <c r="AF1307" s="14"/>
      <c r="AG1307" s="14"/>
      <c r="AH1307" s="14"/>
      <c r="AI1307" s="14"/>
      <c r="AJ1307" s="14"/>
      <c r="AK1307" s="14"/>
      <c r="AL1307" s="14"/>
      <c r="AM1307" s="14"/>
      <c r="AN1307" s="14"/>
      <c r="AO1307" s="14"/>
      <c r="AP1307" s="14"/>
      <c r="AQ1307" s="14"/>
      <c r="AR1307" s="14"/>
      <c r="AS1307" s="14"/>
      <c r="AT1307" s="14"/>
      <c r="AU1307" s="14"/>
      <c r="AV1307" s="14"/>
      <c r="AW1307" s="14"/>
      <c r="AX1307" s="14"/>
      <c r="AY1307" s="14"/>
      <c r="AZ1307" s="14"/>
      <c r="BA1307" s="14"/>
      <c r="BB1307" s="14"/>
      <c r="BC1307" s="14"/>
      <c r="BD1307" s="14"/>
      <c r="BE1307" s="14"/>
      <c r="BF1307" s="14"/>
      <c r="BG1307" s="14"/>
      <c r="BH1307" s="14"/>
      <c r="BI1307" s="14"/>
      <c r="BJ1307" s="14"/>
      <c r="BK1307" s="14"/>
      <c r="BL1307" s="14"/>
      <c r="BM1307" s="14"/>
      <c r="BN1307" s="14"/>
      <c r="BO1307" s="14"/>
      <c r="BP1307" s="14"/>
      <c r="BQ1307" s="14"/>
      <c r="BR1307" s="14"/>
      <c r="BS1307" s="14"/>
      <c r="BT1307" s="14"/>
      <c r="BU1307" s="14"/>
      <c r="BV1307" s="14"/>
      <c r="BW1307" s="14"/>
      <c r="BX1307" s="14"/>
      <c r="BY1307" s="14"/>
      <c r="BZ1307" s="14"/>
      <c r="CA1307" s="14"/>
      <c r="CB1307" s="14"/>
      <c r="CC1307" s="14"/>
    </row>
    <row r="1308" spans="2:81" x14ac:dyDescent="0.3">
      <c r="B1308" t="s">
        <v>496</v>
      </c>
      <c r="C1308" s="14">
        <v>0.19524808406047101</v>
      </c>
      <c r="D1308" s="14">
        <v>0.174281987616109</v>
      </c>
      <c r="E1308" s="14">
        <v>0.20999641326555199</v>
      </c>
      <c r="F1308" s="14"/>
      <c r="G1308" s="14">
        <v>0.40662511872160501</v>
      </c>
      <c r="H1308" s="14">
        <v>0.203298311892327</v>
      </c>
      <c r="I1308" s="14">
        <v>0.15221908555254199</v>
      </c>
      <c r="J1308" s="14">
        <v>0.168994489684268</v>
      </c>
      <c r="K1308" s="14">
        <v>0.177526769568565</v>
      </c>
      <c r="L1308" s="14">
        <v>0.14801433477290801</v>
      </c>
      <c r="M1308" s="14"/>
      <c r="N1308" s="14">
        <v>0.154037593111362</v>
      </c>
      <c r="O1308" s="14">
        <v>0.15190252908177099</v>
      </c>
      <c r="P1308" s="14">
        <v>0.20469827311873601</v>
      </c>
      <c r="Q1308" s="14">
        <v>0.27632713482789401</v>
      </c>
      <c r="R1308" s="14"/>
      <c r="S1308" s="14">
        <v>0.17319319206130901</v>
      </c>
      <c r="T1308" s="14">
        <v>0.103009782408244</v>
      </c>
      <c r="U1308" s="14">
        <v>0.20020795989897799</v>
      </c>
      <c r="V1308" s="14">
        <v>0.37607621999641</v>
      </c>
      <c r="W1308" s="14">
        <v>0.21018387158412</v>
      </c>
      <c r="X1308" s="14">
        <v>0.21124461395038799</v>
      </c>
      <c r="Y1308" s="14">
        <v>0.22170470326077099</v>
      </c>
      <c r="Z1308" s="14">
        <v>0.11795154430126201</v>
      </c>
      <c r="AA1308" s="14">
        <v>0.12962976450882799</v>
      </c>
      <c r="AB1308" s="14">
        <v>0.220075494846489</v>
      </c>
      <c r="AC1308" s="14">
        <v>0.32467795788058101</v>
      </c>
      <c r="AD1308" s="14">
        <v>0.180904185608255</v>
      </c>
      <c r="AE1308" s="14"/>
      <c r="AF1308" s="14">
        <v>0.20887344177348</v>
      </c>
      <c r="AG1308" s="14">
        <v>0.227454759978896</v>
      </c>
      <c r="AH1308" s="14">
        <v>9.9113560736102696E-2</v>
      </c>
      <c r="AI1308" s="14">
        <v>0.23054512375942801</v>
      </c>
      <c r="AJ1308" s="14">
        <v>0.17241246646865799</v>
      </c>
      <c r="AK1308" s="14">
        <v>8.2517024495379995E-2</v>
      </c>
      <c r="AL1308" s="14"/>
      <c r="AM1308" s="14">
        <v>0.20580136589433101</v>
      </c>
      <c r="AN1308" s="14">
        <v>0.25303206822902502</v>
      </c>
      <c r="AO1308" s="14">
        <v>0.15466293437838</v>
      </c>
      <c r="AP1308" s="14">
        <v>0.12542138649638301</v>
      </c>
      <c r="AQ1308" s="14">
        <v>0.27591425101979999</v>
      </c>
      <c r="AR1308" s="14"/>
      <c r="AS1308" s="14">
        <v>0.22630538890395399</v>
      </c>
      <c r="AT1308" s="14">
        <v>0.17600453785800499</v>
      </c>
      <c r="AU1308" s="14"/>
      <c r="AV1308" s="14">
        <v>0.21833146901429001</v>
      </c>
      <c r="AW1308" s="14">
        <v>0.269013487668607</v>
      </c>
      <c r="AX1308" s="14">
        <v>0.20631783417156499</v>
      </c>
      <c r="AY1308" s="14"/>
      <c r="AZ1308" s="14">
        <v>0.238860204269326</v>
      </c>
      <c r="BA1308" s="14">
        <v>0.33146656419363102</v>
      </c>
      <c r="BB1308" s="14">
        <v>0.20233750042833901</v>
      </c>
      <c r="BC1308" s="14"/>
      <c r="BD1308" s="14">
        <v>0.17933742843707301</v>
      </c>
      <c r="BE1308" s="14">
        <v>0.20377680181944099</v>
      </c>
      <c r="BF1308" s="14"/>
      <c r="BG1308" s="14">
        <v>0.21215721925824399</v>
      </c>
      <c r="BH1308" s="14">
        <v>0.19159460917973201</v>
      </c>
      <c r="BI1308" s="14"/>
      <c r="BJ1308" s="14">
        <v>0.175819346815035</v>
      </c>
      <c r="BK1308" s="14">
        <v>0.19332745160337</v>
      </c>
      <c r="BL1308" s="14"/>
      <c r="BM1308" s="14">
        <v>0.19829198617243701</v>
      </c>
      <c r="BN1308" s="14">
        <v>0.19020989613594999</v>
      </c>
      <c r="BO1308" s="14"/>
      <c r="BP1308" s="14">
        <v>0.19006930200685901</v>
      </c>
      <c r="BQ1308" s="14">
        <v>0.199239242984877</v>
      </c>
      <c r="BR1308" s="14"/>
      <c r="BS1308" s="14">
        <v>0.248570571512545</v>
      </c>
      <c r="BT1308" s="14">
        <v>0.19874564195747799</v>
      </c>
      <c r="BU1308" s="14"/>
      <c r="BV1308" s="14">
        <v>0.12740985979386599</v>
      </c>
      <c r="BW1308" s="14">
        <v>0.28471971895819198</v>
      </c>
      <c r="BX1308" s="14"/>
      <c r="BY1308" s="14">
        <v>0.283812386657945</v>
      </c>
      <c r="BZ1308" s="14">
        <v>0.18835115861646801</v>
      </c>
      <c r="CA1308" s="14"/>
      <c r="CB1308" s="14">
        <v>0.17321562256175699</v>
      </c>
      <c r="CC1308" s="14">
        <v>0.19702565947870301</v>
      </c>
    </row>
    <row r="1309" spans="2:81" x14ac:dyDescent="0.3">
      <c r="B1309" t="s">
        <v>497</v>
      </c>
      <c r="C1309" s="14">
        <v>0.69339911468814497</v>
      </c>
      <c r="D1309" s="14">
        <v>0.73429408186392098</v>
      </c>
      <c r="E1309" s="14">
        <v>0.66129861753028396</v>
      </c>
      <c r="F1309" s="14"/>
      <c r="G1309" s="14">
        <v>0.472838113490477</v>
      </c>
      <c r="H1309" s="14">
        <v>0.65725028566451604</v>
      </c>
      <c r="I1309" s="14">
        <v>0.749079127503957</v>
      </c>
      <c r="J1309" s="14">
        <v>0.720770635386354</v>
      </c>
      <c r="K1309" s="14">
        <v>0.69195009987373401</v>
      </c>
      <c r="L1309" s="14">
        <v>0.76751931851827204</v>
      </c>
      <c r="M1309" s="14"/>
      <c r="N1309" s="14">
        <v>0.769902093696476</v>
      </c>
      <c r="O1309" s="14">
        <v>0.72839894614442102</v>
      </c>
      <c r="P1309" s="14">
        <v>0.716639961108539</v>
      </c>
      <c r="Q1309" s="14">
        <v>0.55631642821130001</v>
      </c>
      <c r="R1309" s="14"/>
      <c r="S1309" s="14">
        <v>0.71763802812797495</v>
      </c>
      <c r="T1309" s="14">
        <v>0.81853984182218997</v>
      </c>
      <c r="U1309" s="14">
        <v>0.71140718754255505</v>
      </c>
      <c r="V1309" s="14">
        <v>0.50434809245741696</v>
      </c>
      <c r="W1309" s="14">
        <v>0.64876676880308703</v>
      </c>
      <c r="X1309" s="14">
        <v>0.65782909415316904</v>
      </c>
      <c r="Y1309" s="14">
        <v>0.64655953648582798</v>
      </c>
      <c r="Z1309" s="14">
        <v>0.776784550277691</v>
      </c>
      <c r="AA1309" s="14">
        <v>0.749361070296517</v>
      </c>
      <c r="AB1309" s="14">
        <v>0.67731752600014195</v>
      </c>
      <c r="AC1309" s="14">
        <v>0.59748144859075403</v>
      </c>
      <c r="AD1309" s="14">
        <v>0.64493975123911795</v>
      </c>
      <c r="AE1309" s="14"/>
      <c r="AF1309" s="14">
        <v>0.66421683555016597</v>
      </c>
      <c r="AG1309" s="14">
        <v>0.69651149587036199</v>
      </c>
      <c r="AH1309" s="14">
        <v>0.88176418169111503</v>
      </c>
      <c r="AI1309" s="14">
        <v>0.67609226291218905</v>
      </c>
      <c r="AJ1309" s="14">
        <v>0.721373434079844</v>
      </c>
      <c r="AK1309" s="14">
        <v>0.71828955214963897</v>
      </c>
      <c r="AL1309" s="14"/>
      <c r="AM1309" s="14">
        <v>0.66165994045583498</v>
      </c>
      <c r="AN1309" s="14">
        <v>0.66600794306635902</v>
      </c>
      <c r="AO1309" s="14">
        <v>0.71839819180476705</v>
      </c>
      <c r="AP1309" s="14">
        <v>0.77217186058846399</v>
      </c>
      <c r="AQ1309" s="14">
        <v>0.53425999930909895</v>
      </c>
      <c r="AR1309" s="14"/>
      <c r="AS1309" s="14">
        <v>0.68745808323117397</v>
      </c>
      <c r="AT1309" s="14">
        <v>0.69956659236971797</v>
      </c>
      <c r="AU1309" s="14"/>
      <c r="AV1309" s="14">
        <v>0.73721246610233604</v>
      </c>
      <c r="AW1309" s="14">
        <v>0.63873355794752296</v>
      </c>
      <c r="AX1309" s="14">
        <v>0.67929851075386205</v>
      </c>
      <c r="AY1309" s="14"/>
      <c r="AZ1309" s="14">
        <v>0.72689796349047398</v>
      </c>
      <c r="BA1309" s="14">
        <v>0.56832989255972699</v>
      </c>
      <c r="BB1309" s="14">
        <v>0.73396833412962403</v>
      </c>
      <c r="BC1309" s="14"/>
      <c r="BD1309" s="14">
        <v>0.69781281989052402</v>
      </c>
      <c r="BE1309" s="14">
        <v>0.69169582125792195</v>
      </c>
      <c r="BF1309" s="14"/>
      <c r="BG1309" s="14">
        <v>0.60417718752752303</v>
      </c>
      <c r="BH1309" s="14">
        <v>0.70819133764204301</v>
      </c>
      <c r="BI1309" s="14"/>
      <c r="BJ1309" s="14">
        <v>0.66017173225875703</v>
      </c>
      <c r="BK1309" s="14">
        <v>0.697574796758197</v>
      </c>
      <c r="BL1309" s="14"/>
      <c r="BM1309" s="14">
        <v>0.72483479052583899</v>
      </c>
      <c r="BN1309" s="14">
        <v>0.69432046087863297</v>
      </c>
      <c r="BO1309" s="14"/>
      <c r="BP1309" s="14">
        <v>0.69746655751130104</v>
      </c>
      <c r="BQ1309" s="14">
        <v>0.688247723666223</v>
      </c>
      <c r="BR1309" s="14"/>
      <c r="BS1309" s="14">
        <v>0.67562290517956503</v>
      </c>
      <c r="BT1309" s="14">
        <v>0.713197252456512</v>
      </c>
      <c r="BU1309" s="14"/>
      <c r="BV1309" s="14">
        <v>0.78055776850230496</v>
      </c>
      <c r="BW1309" s="14">
        <v>0.64431485331494598</v>
      </c>
      <c r="BX1309" s="14"/>
      <c r="BY1309" s="14">
        <v>0.57181170468819997</v>
      </c>
      <c r="BZ1309" s="14">
        <v>0.70590449225893503</v>
      </c>
      <c r="CA1309" s="14"/>
      <c r="CB1309" s="14">
        <v>0.73129217842567795</v>
      </c>
      <c r="CC1309" s="14">
        <v>0.68781897884675003</v>
      </c>
    </row>
    <row r="1310" spans="2:81" x14ac:dyDescent="0.3">
      <c r="B1310" t="s">
        <v>90</v>
      </c>
      <c r="C1310" s="14">
        <v>0.111352801251384</v>
      </c>
      <c r="D1310" s="14">
        <v>9.1423930519970095E-2</v>
      </c>
      <c r="E1310" s="14">
        <v>0.12870496920416399</v>
      </c>
      <c r="F1310" s="14"/>
      <c r="G1310" s="14">
        <v>0.120536767787918</v>
      </c>
      <c r="H1310" s="14">
        <v>0.13945140244315701</v>
      </c>
      <c r="I1310" s="14">
        <v>9.8701786943500694E-2</v>
      </c>
      <c r="J1310" s="14">
        <v>0.110234874929378</v>
      </c>
      <c r="K1310" s="14">
        <v>0.13052313055770101</v>
      </c>
      <c r="L1310" s="14">
        <v>8.4466346708820805E-2</v>
      </c>
      <c r="M1310" s="14"/>
      <c r="N1310" s="14">
        <v>7.6060313192162304E-2</v>
      </c>
      <c r="O1310" s="14">
        <v>0.119698524773808</v>
      </c>
      <c r="P1310" s="14">
        <v>7.8661765772724906E-2</v>
      </c>
      <c r="Q1310" s="14">
        <v>0.16735643696080699</v>
      </c>
      <c r="R1310" s="14"/>
      <c r="S1310" s="14">
        <v>0.109168779810716</v>
      </c>
      <c r="T1310" s="14">
        <v>7.8450375769565497E-2</v>
      </c>
      <c r="U1310" s="14">
        <v>8.8384852558467702E-2</v>
      </c>
      <c r="V1310" s="14">
        <v>0.119575687546173</v>
      </c>
      <c r="W1310" s="14">
        <v>0.141049359612793</v>
      </c>
      <c r="X1310" s="14">
        <v>0.130926291896443</v>
      </c>
      <c r="Y1310" s="14">
        <v>0.131735760253401</v>
      </c>
      <c r="Z1310" s="14">
        <v>0.10526390542104699</v>
      </c>
      <c r="AA1310" s="14">
        <v>0.121009165194655</v>
      </c>
      <c r="AB1310" s="14">
        <v>0.102606979153369</v>
      </c>
      <c r="AC1310" s="14">
        <v>7.7840593528665E-2</v>
      </c>
      <c r="AD1310" s="14">
        <v>0.17415606315262699</v>
      </c>
      <c r="AE1310" s="14"/>
      <c r="AF1310" s="14">
        <v>0.126909722676354</v>
      </c>
      <c r="AG1310" s="14">
        <v>7.6033744150741905E-2</v>
      </c>
      <c r="AH1310" s="14">
        <v>1.9122257572782301E-2</v>
      </c>
      <c r="AI1310" s="14">
        <v>9.3362613328383803E-2</v>
      </c>
      <c r="AJ1310" s="14">
        <v>0.106214099451498</v>
      </c>
      <c r="AK1310" s="14">
        <v>0.199193423354981</v>
      </c>
      <c r="AL1310" s="14"/>
      <c r="AM1310" s="14">
        <v>0.13253869364983401</v>
      </c>
      <c r="AN1310" s="14">
        <v>8.0959988704616404E-2</v>
      </c>
      <c r="AO1310" s="14">
        <v>0.12693887381685401</v>
      </c>
      <c r="AP1310" s="14">
        <v>0.102406752915153</v>
      </c>
      <c r="AQ1310" s="14">
        <v>0.189825749671101</v>
      </c>
      <c r="AR1310" s="14"/>
      <c r="AS1310" s="14">
        <v>8.6236527864872098E-2</v>
      </c>
      <c r="AT1310" s="14">
        <v>0.124428869772277</v>
      </c>
      <c r="AU1310" s="14"/>
      <c r="AV1310" s="14">
        <v>4.4456064883374599E-2</v>
      </c>
      <c r="AW1310" s="14">
        <v>9.22529543838701E-2</v>
      </c>
      <c r="AX1310" s="14">
        <v>0.114383655074573</v>
      </c>
      <c r="AY1310" s="14"/>
      <c r="AZ1310" s="14">
        <v>3.4241832240200498E-2</v>
      </c>
      <c r="BA1310" s="14">
        <v>0.100203543246642</v>
      </c>
      <c r="BB1310" s="14">
        <v>6.3694165442037598E-2</v>
      </c>
      <c r="BC1310" s="14"/>
      <c r="BD1310" s="14">
        <v>0.122849751672403</v>
      </c>
      <c r="BE1310" s="14">
        <v>0.104527376922637</v>
      </c>
      <c r="BF1310" s="14"/>
      <c r="BG1310" s="14">
        <v>0.18366559321423401</v>
      </c>
      <c r="BH1310" s="14">
        <v>0.100214053178225</v>
      </c>
      <c r="BI1310" s="14"/>
      <c r="BJ1310" s="14">
        <v>0.164008920926208</v>
      </c>
      <c r="BK1310" s="14">
        <v>0.10909775163843299</v>
      </c>
      <c r="BL1310" s="14"/>
      <c r="BM1310" s="14">
        <v>7.6873223301724594E-2</v>
      </c>
      <c r="BN1310" s="14">
        <v>0.11546964298541799</v>
      </c>
      <c r="BO1310" s="14"/>
      <c r="BP1310" s="14">
        <v>0.11246414048184</v>
      </c>
      <c r="BQ1310" s="14">
        <v>0.11251303334889901</v>
      </c>
      <c r="BR1310" s="14"/>
      <c r="BS1310" s="14">
        <v>7.5806523307890103E-2</v>
      </c>
      <c r="BT1310" s="14">
        <v>8.8057105586010806E-2</v>
      </c>
      <c r="BU1310" s="14"/>
      <c r="BV1310" s="14">
        <v>9.20323717038284E-2</v>
      </c>
      <c r="BW1310" s="14">
        <v>7.0965427726862207E-2</v>
      </c>
      <c r="BX1310" s="14"/>
      <c r="BY1310" s="14">
        <v>0.144375908653855</v>
      </c>
      <c r="BZ1310" s="14">
        <v>0.105744349124597</v>
      </c>
      <c r="CA1310" s="14"/>
      <c r="CB1310" s="14">
        <v>9.5492199012565795E-2</v>
      </c>
      <c r="CC1310" s="14">
        <v>0.115155361674547</v>
      </c>
    </row>
    <row r="1311" spans="2:81" x14ac:dyDescent="0.3">
      <c r="C1311" s="14"/>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c r="AD1311" s="14"/>
      <c r="AE1311" s="14"/>
      <c r="AF1311" s="14"/>
      <c r="AG1311" s="14"/>
      <c r="AH1311" s="14"/>
      <c r="AI1311" s="14"/>
      <c r="AJ1311" s="14"/>
      <c r="AK1311" s="14"/>
      <c r="AL1311" s="14"/>
      <c r="AM1311" s="14"/>
      <c r="AN1311" s="14"/>
      <c r="AO1311" s="14"/>
      <c r="AP1311" s="14"/>
      <c r="AQ1311" s="14"/>
      <c r="AR1311" s="14"/>
      <c r="AS1311" s="14"/>
      <c r="AT1311" s="14"/>
      <c r="AU1311" s="14"/>
      <c r="AV1311" s="14"/>
      <c r="AW1311" s="14"/>
      <c r="AX1311" s="14"/>
      <c r="AY1311" s="14"/>
      <c r="AZ1311" s="14"/>
      <c r="BA1311" s="14"/>
      <c r="BB1311" s="14"/>
      <c r="BC1311" s="14"/>
      <c r="BD1311" s="14"/>
      <c r="BE1311" s="14"/>
      <c r="BF1311" s="14"/>
      <c r="BG1311" s="14"/>
      <c r="BH1311" s="14"/>
      <c r="BI1311" s="14"/>
      <c r="BJ1311" s="14"/>
      <c r="BK1311" s="14"/>
      <c r="BL1311" s="14"/>
      <c r="BM1311" s="14"/>
      <c r="BN1311" s="14"/>
      <c r="BO1311" s="14"/>
      <c r="BP1311" s="14"/>
      <c r="BQ1311" s="14"/>
      <c r="BR1311" s="14"/>
      <c r="BS1311" s="14"/>
      <c r="BT1311" s="14"/>
      <c r="BU1311" s="14"/>
      <c r="BV1311" s="14"/>
      <c r="BW1311" s="14"/>
      <c r="BX1311" s="14"/>
      <c r="BY1311" s="14"/>
      <c r="BZ1311" s="14"/>
      <c r="CA1311" s="14"/>
      <c r="CB1311" s="14"/>
      <c r="CC1311" s="14"/>
    </row>
    <row r="1312" spans="2:81" x14ac:dyDescent="0.3">
      <c r="B1312" s="6" t="s">
        <v>509</v>
      </c>
      <c r="C1312" s="14"/>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c r="AD1312" s="14"/>
      <c r="AE1312" s="14"/>
      <c r="AF1312" s="14"/>
      <c r="AG1312" s="14"/>
      <c r="AH1312" s="14"/>
      <c r="AI1312" s="14"/>
      <c r="AJ1312" s="14"/>
      <c r="AK1312" s="14"/>
      <c r="AL1312" s="14"/>
      <c r="AM1312" s="14"/>
      <c r="AN1312" s="14"/>
      <c r="AO1312" s="14"/>
      <c r="AP1312" s="14"/>
      <c r="AQ1312" s="14"/>
      <c r="AR1312" s="14"/>
      <c r="AS1312" s="14"/>
      <c r="AT1312" s="14"/>
      <c r="AU1312" s="14"/>
      <c r="AV1312" s="14"/>
      <c r="AW1312" s="14"/>
      <c r="AX1312" s="14"/>
      <c r="AY1312" s="14"/>
      <c r="AZ1312" s="14"/>
      <c r="BA1312" s="14"/>
      <c r="BB1312" s="14"/>
      <c r="BC1312" s="14"/>
      <c r="BD1312" s="14"/>
      <c r="BE1312" s="14"/>
      <c r="BF1312" s="14"/>
      <c r="BG1312" s="14"/>
      <c r="BH1312" s="14"/>
      <c r="BI1312" s="14"/>
      <c r="BJ1312" s="14"/>
      <c r="BK1312" s="14"/>
      <c r="BL1312" s="14"/>
      <c r="BM1312" s="14"/>
      <c r="BN1312" s="14"/>
      <c r="BO1312" s="14"/>
      <c r="BP1312" s="14"/>
      <c r="BQ1312" s="14"/>
      <c r="BR1312" s="14"/>
      <c r="BS1312" s="14"/>
      <c r="BT1312" s="14"/>
      <c r="BU1312" s="14"/>
      <c r="BV1312" s="14"/>
      <c r="BW1312" s="14"/>
      <c r="BX1312" s="14"/>
      <c r="BY1312" s="14"/>
      <c r="BZ1312" s="14"/>
      <c r="CA1312" s="14"/>
      <c r="CB1312" s="14"/>
      <c r="CC1312" s="14"/>
    </row>
    <row r="1313" spans="2:81" x14ac:dyDescent="0.3">
      <c r="B1313" s="24" t="s">
        <v>198</v>
      </c>
      <c r="C1313" s="14"/>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c r="AD1313" s="14"/>
      <c r="AE1313" s="14"/>
      <c r="AF1313" s="14"/>
      <c r="AG1313" s="14"/>
      <c r="AH1313" s="14"/>
      <c r="AI1313" s="14"/>
      <c r="AJ1313" s="14"/>
      <c r="AK1313" s="14"/>
      <c r="AL1313" s="14"/>
      <c r="AM1313" s="14"/>
      <c r="AN1313" s="14"/>
      <c r="AO1313" s="14"/>
      <c r="AP1313" s="14"/>
      <c r="AQ1313" s="14"/>
      <c r="AR1313" s="14"/>
      <c r="AS1313" s="14"/>
      <c r="AT1313" s="14"/>
      <c r="AU1313" s="14"/>
      <c r="AV1313" s="14"/>
      <c r="AW1313" s="14"/>
      <c r="AX1313" s="14"/>
      <c r="AY1313" s="14"/>
      <c r="AZ1313" s="14"/>
      <c r="BA1313" s="14"/>
      <c r="BB1313" s="14"/>
      <c r="BC1313" s="14"/>
      <c r="BD1313" s="14"/>
      <c r="BE1313" s="14"/>
      <c r="BF1313" s="14"/>
      <c r="BG1313" s="14"/>
      <c r="BH1313" s="14"/>
      <c r="BI1313" s="14"/>
      <c r="BJ1313" s="14"/>
      <c r="BK1313" s="14"/>
      <c r="BL1313" s="14"/>
      <c r="BM1313" s="14"/>
      <c r="BN1313" s="14"/>
      <c r="BO1313" s="14"/>
      <c r="BP1313" s="14"/>
      <c r="BQ1313" s="14"/>
      <c r="BR1313" s="14"/>
      <c r="BS1313" s="14"/>
      <c r="BT1313" s="14"/>
      <c r="BU1313" s="14"/>
      <c r="BV1313" s="14"/>
      <c r="BW1313" s="14"/>
      <c r="BX1313" s="14"/>
      <c r="BY1313" s="14"/>
      <c r="BZ1313" s="14"/>
      <c r="CA1313" s="14"/>
      <c r="CB1313" s="14"/>
      <c r="CC1313" s="14"/>
    </row>
    <row r="1314" spans="2:81" x14ac:dyDescent="0.3">
      <c r="B1314" t="s">
        <v>496</v>
      </c>
      <c r="C1314" s="14">
        <v>0.177195174238855</v>
      </c>
      <c r="D1314" s="14">
        <v>0.169805364073397</v>
      </c>
      <c r="E1314" s="14">
        <v>0.18034245499222701</v>
      </c>
      <c r="F1314" s="14"/>
      <c r="G1314" s="14">
        <v>0.35815870104366199</v>
      </c>
      <c r="H1314" s="14">
        <v>0.18031809927591999</v>
      </c>
      <c r="I1314" s="14">
        <v>0.15029521284199401</v>
      </c>
      <c r="J1314" s="14">
        <v>0.155861349762761</v>
      </c>
      <c r="K1314" s="14">
        <v>0.13489950360500699</v>
      </c>
      <c r="L1314" s="14">
        <v>0.14801433477290801</v>
      </c>
      <c r="M1314" s="14"/>
      <c r="N1314" s="14">
        <v>0.13999162892025299</v>
      </c>
      <c r="O1314" s="14">
        <v>0.144532109044198</v>
      </c>
      <c r="P1314" s="14">
        <v>0.19351783149955101</v>
      </c>
      <c r="Q1314" s="14">
        <v>0.23833800474985101</v>
      </c>
      <c r="R1314" s="14"/>
      <c r="S1314" s="14">
        <v>0.13396441060123099</v>
      </c>
      <c r="T1314" s="14">
        <v>0.102081183527532</v>
      </c>
      <c r="U1314" s="14">
        <v>0.198099254978371</v>
      </c>
      <c r="V1314" s="14">
        <v>0.34159610668512802</v>
      </c>
      <c r="W1314" s="14">
        <v>0.17606493890390801</v>
      </c>
      <c r="X1314" s="14">
        <v>0.189940954886582</v>
      </c>
      <c r="Y1314" s="14">
        <v>0.19145515192283799</v>
      </c>
      <c r="Z1314" s="14">
        <v>6.0871267311253002E-2</v>
      </c>
      <c r="AA1314" s="14">
        <v>0.20515822651655999</v>
      </c>
      <c r="AB1314" s="14">
        <v>0.19881262857517701</v>
      </c>
      <c r="AC1314" s="14">
        <v>0.205412179607525</v>
      </c>
      <c r="AD1314" s="14">
        <v>0.124927665825837</v>
      </c>
      <c r="AE1314" s="14"/>
      <c r="AF1314" s="14">
        <v>0.18567143848338599</v>
      </c>
      <c r="AG1314" s="14">
        <v>0.18852482223581801</v>
      </c>
      <c r="AH1314" s="14">
        <v>9.9113560736102696E-2</v>
      </c>
      <c r="AI1314" s="14">
        <v>0.23054512375942801</v>
      </c>
      <c r="AJ1314" s="14">
        <v>0.176685058027338</v>
      </c>
      <c r="AK1314" s="14">
        <v>8.1513892956167094E-2</v>
      </c>
      <c r="AL1314" s="14"/>
      <c r="AM1314" s="14">
        <v>0.195415468888641</v>
      </c>
      <c r="AN1314" s="14">
        <v>0.199825172777363</v>
      </c>
      <c r="AO1314" s="14">
        <v>0.170597900305824</v>
      </c>
      <c r="AP1314" s="14">
        <v>0.127155593351582</v>
      </c>
      <c r="AQ1314" s="14">
        <v>0.18239132846994899</v>
      </c>
      <c r="AR1314" s="14"/>
      <c r="AS1314" s="14">
        <v>0.21152073986643599</v>
      </c>
      <c r="AT1314" s="14">
        <v>0.15574773005918299</v>
      </c>
      <c r="AU1314" s="14"/>
      <c r="AV1314" s="14">
        <v>0.241111313830531</v>
      </c>
      <c r="AW1314" s="14">
        <v>0.181385874182799</v>
      </c>
      <c r="AX1314" s="14">
        <v>0.19302127053329099</v>
      </c>
      <c r="AY1314" s="14"/>
      <c r="AZ1314" s="14">
        <v>0.24105480546407901</v>
      </c>
      <c r="BA1314" s="14">
        <v>0.29132689880277701</v>
      </c>
      <c r="BB1314" s="14">
        <v>0.18788233475510299</v>
      </c>
      <c r="BC1314" s="14"/>
      <c r="BD1314" s="14">
        <v>0.171280791359539</v>
      </c>
      <c r="BE1314" s="14">
        <v>0.17903640678834301</v>
      </c>
      <c r="BF1314" s="14"/>
      <c r="BG1314" s="14">
        <v>0.17207173852261401</v>
      </c>
      <c r="BH1314" s="14">
        <v>0.17704908096136299</v>
      </c>
      <c r="BI1314" s="14"/>
      <c r="BJ1314" s="14">
        <v>0.22468142405960301</v>
      </c>
      <c r="BK1314" s="14">
        <v>0.16841001685768001</v>
      </c>
      <c r="BL1314" s="14"/>
      <c r="BM1314" s="14">
        <v>0.124834094220312</v>
      </c>
      <c r="BN1314" s="14">
        <v>0.17702427221547401</v>
      </c>
      <c r="BO1314" s="14"/>
      <c r="BP1314" s="14">
        <v>0.172514085948068</v>
      </c>
      <c r="BQ1314" s="14">
        <v>0.17517499639675799</v>
      </c>
      <c r="BR1314" s="14"/>
      <c r="BS1314" s="14">
        <v>0.23926214257765999</v>
      </c>
      <c r="BT1314" s="14">
        <v>0.19136163343975801</v>
      </c>
      <c r="BU1314" s="14"/>
      <c r="BV1314" s="14">
        <v>0.18038818956725</v>
      </c>
      <c r="BW1314" s="14">
        <v>0.25682759905189101</v>
      </c>
      <c r="BX1314" s="14"/>
      <c r="BY1314" s="14">
        <v>0.263302168019383</v>
      </c>
      <c r="BZ1314" s="14">
        <v>0.17009984448083701</v>
      </c>
      <c r="CA1314" s="14"/>
      <c r="CB1314" s="14">
        <v>0.14184408140090299</v>
      </c>
      <c r="CC1314" s="14">
        <v>0.18802378654934099</v>
      </c>
    </row>
    <row r="1315" spans="2:81" x14ac:dyDescent="0.3">
      <c r="B1315" t="s">
        <v>497</v>
      </c>
      <c r="C1315" s="14">
        <v>0.72311084882385002</v>
      </c>
      <c r="D1315" s="14">
        <v>0.755828737739904</v>
      </c>
      <c r="E1315" s="14">
        <v>0.69806939448876304</v>
      </c>
      <c r="F1315" s="14"/>
      <c r="G1315" s="14">
        <v>0.57278242268551605</v>
      </c>
      <c r="H1315" s="14">
        <v>0.69293322735794605</v>
      </c>
      <c r="I1315" s="14">
        <v>0.73801455597579202</v>
      </c>
      <c r="J1315" s="14">
        <v>0.74677945696125303</v>
      </c>
      <c r="K1315" s="14">
        <v>0.747098598517973</v>
      </c>
      <c r="L1315" s="14">
        <v>0.77579681936483702</v>
      </c>
      <c r="M1315" s="14"/>
      <c r="N1315" s="14">
        <v>0.79132638586173798</v>
      </c>
      <c r="O1315" s="14">
        <v>0.76687986700090305</v>
      </c>
      <c r="P1315" s="14">
        <v>0.74761102986903605</v>
      </c>
      <c r="Q1315" s="14">
        <v>0.58599290430214901</v>
      </c>
      <c r="R1315" s="14"/>
      <c r="S1315" s="14">
        <v>0.74436083899488503</v>
      </c>
      <c r="T1315" s="14">
        <v>0.81946844070290203</v>
      </c>
      <c r="U1315" s="14">
        <v>0.735672771621246</v>
      </c>
      <c r="V1315" s="14">
        <v>0.56694257532653203</v>
      </c>
      <c r="W1315" s="14">
        <v>0.75134388581070399</v>
      </c>
      <c r="X1315" s="14">
        <v>0.67517569001321198</v>
      </c>
      <c r="Y1315" s="14">
        <v>0.64655953648582798</v>
      </c>
      <c r="Z1315" s="14">
        <v>0.83386482726769995</v>
      </c>
      <c r="AA1315" s="14">
        <v>0.72586365384746299</v>
      </c>
      <c r="AB1315" s="14">
        <v>0.718268485175236</v>
      </c>
      <c r="AC1315" s="14">
        <v>0.71674722686380998</v>
      </c>
      <c r="AD1315" s="14">
        <v>0.70091627102153597</v>
      </c>
      <c r="AE1315" s="14"/>
      <c r="AF1315" s="14">
        <v>0.67951163004901405</v>
      </c>
      <c r="AG1315" s="14">
        <v>0.74628700403370696</v>
      </c>
      <c r="AH1315" s="14">
        <v>0.88176418169111503</v>
      </c>
      <c r="AI1315" s="14">
        <v>0.71032561667861205</v>
      </c>
      <c r="AJ1315" s="14">
        <v>0.75018601910595395</v>
      </c>
      <c r="AK1315" s="14">
        <v>0.73970677586781197</v>
      </c>
      <c r="AL1315" s="14"/>
      <c r="AM1315" s="14">
        <v>0.67204583746152502</v>
      </c>
      <c r="AN1315" s="14">
        <v>0.72814828984893398</v>
      </c>
      <c r="AO1315" s="14">
        <v>0.723484748606817</v>
      </c>
      <c r="AP1315" s="14">
        <v>0.78873010084610495</v>
      </c>
      <c r="AQ1315" s="14">
        <v>0.71215738399517903</v>
      </c>
      <c r="AR1315" s="14"/>
      <c r="AS1315" s="14">
        <v>0.71748827313131602</v>
      </c>
      <c r="AT1315" s="14">
        <v>0.72945571522070896</v>
      </c>
      <c r="AU1315" s="14"/>
      <c r="AV1315" s="14">
        <v>0.70455172469670102</v>
      </c>
      <c r="AW1315" s="14">
        <v>0.69566295638047704</v>
      </c>
      <c r="AX1315" s="14">
        <v>0.73929878929469295</v>
      </c>
      <c r="AY1315" s="14"/>
      <c r="AZ1315" s="14">
        <v>0.72473573891228105</v>
      </c>
      <c r="BA1315" s="14">
        <v>0.55634481883971898</v>
      </c>
      <c r="BB1315" s="14">
        <v>0.73533934088491504</v>
      </c>
      <c r="BC1315" s="14"/>
      <c r="BD1315" s="14">
        <v>0.71568685122055098</v>
      </c>
      <c r="BE1315" s="14">
        <v>0.72938157742950704</v>
      </c>
      <c r="BF1315" s="14"/>
      <c r="BG1315" s="14">
        <v>0.68580329176249399</v>
      </c>
      <c r="BH1315" s="14">
        <v>0.72954701901347097</v>
      </c>
      <c r="BI1315" s="14"/>
      <c r="BJ1315" s="14">
        <v>0.61172949383381403</v>
      </c>
      <c r="BK1315" s="14">
        <v>0.735520214844678</v>
      </c>
      <c r="BL1315" s="14"/>
      <c r="BM1315" s="14">
        <v>0.72516185151796497</v>
      </c>
      <c r="BN1315" s="14">
        <v>0.72696224163685497</v>
      </c>
      <c r="BO1315" s="14"/>
      <c r="BP1315" s="14">
        <v>0.72458138883657597</v>
      </c>
      <c r="BQ1315" s="14">
        <v>0.72470054202789402</v>
      </c>
      <c r="BR1315" s="14"/>
      <c r="BS1315" s="14">
        <v>0.71631517987749704</v>
      </c>
      <c r="BT1315" s="14">
        <v>0.71369442489616297</v>
      </c>
      <c r="BU1315" s="14"/>
      <c r="BV1315" s="14">
        <v>0.81961181043275</v>
      </c>
      <c r="BW1315" s="14">
        <v>0.68549590623992995</v>
      </c>
      <c r="BX1315" s="14"/>
      <c r="BY1315" s="14">
        <v>0.61473483516132799</v>
      </c>
      <c r="BZ1315" s="14">
        <v>0.73291462484775904</v>
      </c>
      <c r="CA1315" s="14"/>
      <c r="CB1315" s="14">
        <v>0.78107094649252296</v>
      </c>
      <c r="CC1315" s="14">
        <v>0.70578707885700098</v>
      </c>
    </row>
    <row r="1316" spans="2:81" x14ac:dyDescent="0.3">
      <c r="B1316" t="s">
        <v>90</v>
      </c>
      <c r="C1316" s="14">
        <v>9.9693976937295301E-2</v>
      </c>
      <c r="D1316" s="14">
        <v>7.4365898186699003E-2</v>
      </c>
      <c r="E1316" s="14">
        <v>0.12158815051900999</v>
      </c>
      <c r="F1316" s="14"/>
      <c r="G1316" s="14">
        <v>6.9058876270822203E-2</v>
      </c>
      <c r="H1316" s="14">
        <v>0.12674867336613399</v>
      </c>
      <c r="I1316" s="14">
        <v>0.11169023118221399</v>
      </c>
      <c r="J1316" s="14">
        <v>9.7359193275986203E-2</v>
      </c>
      <c r="K1316" s="14">
        <v>0.11800189787702001</v>
      </c>
      <c r="L1316" s="14">
        <v>7.6188845862255397E-2</v>
      </c>
      <c r="M1316" s="14"/>
      <c r="N1316" s="14">
        <v>6.8681985218008307E-2</v>
      </c>
      <c r="O1316" s="14">
        <v>8.8588023954899398E-2</v>
      </c>
      <c r="P1316" s="14">
        <v>5.8871138631413501E-2</v>
      </c>
      <c r="Q1316" s="14">
        <v>0.17566909094800001</v>
      </c>
      <c r="R1316" s="14"/>
      <c r="S1316" s="14">
        <v>0.12167475040388499</v>
      </c>
      <c r="T1316" s="14">
        <v>7.8450375769565497E-2</v>
      </c>
      <c r="U1316" s="14">
        <v>6.6227973400383097E-2</v>
      </c>
      <c r="V1316" s="14">
        <v>9.1461317988340299E-2</v>
      </c>
      <c r="W1316" s="14">
        <v>7.2591175285388096E-2</v>
      </c>
      <c r="X1316" s="14">
        <v>0.13488335510020599</v>
      </c>
      <c r="Y1316" s="14">
        <v>0.161985311591334</v>
      </c>
      <c r="Z1316" s="14">
        <v>0.10526390542104699</v>
      </c>
      <c r="AA1316" s="14">
        <v>6.8978119635976304E-2</v>
      </c>
      <c r="AB1316" s="14">
        <v>8.2918886249587404E-2</v>
      </c>
      <c r="AC1316" s="14">
        <v>7.7840593528665E-2</v>
      </c>
      <c r="AD1316" s="14">
        <v>0.17415606315262699</v>
      </c>
      <c r="AE1316" s="14"/>
      <c r="AF1316" s="14">
        <v>0.13481693146760099</v>
      </c>
      <c r="AG1316" s="14">
        <v>6.5188173730475002E-2</v>
      </c>
      <c r="AH1316" s="14">
        <v>1.9122257572782301E-2</v>
      </c>
      <c r="AI1316" s="14">
        <v>5.9129259561960301E-2</v>
      </c>
      <c r="AJ1316" s="14">
        <v>7.3128922866708398E-2</v>
      </c>
      <c r="AK1316" s="14">
        <v>0.17877933117602099</v>
      </c>
      <c r="AL1316" s="14"/>
      <c r="AM1316" s="14">
        <v>0.13253869364983401</v>
      </c>
      <c r="AN1316" s="14">
        <v>7.2026537373703098E-2</v>
      </c>
      <c r="AO1316" s="14">
        <v>0.105917351087358</v>
      </c>
      <c r="AP1316" s="14">
        <v>8.4114305802312606E-2</v>
      </c>
      <c r="AQ1316" s="14">
        <v>0.105451287534872</v>
      </c>
      <c r="AR1316" s="14"/>
      <c r="AS1316" s="14">
        <v>7.0990987002248096E-2</v>
      </c>
      <c r="AT1316" s="14">
        <v>0.114796554720108</v>
      </c>
      <c r="AU1316" s="14"/>
      <c r="AV1316" s="14">
        <v>5.4336961472767599E-2</v>
      </c>
      <c r="AW1316" s="14">
        <v>0.122951169436724</v>
      </c>
      <c r="AX1316" s="14">
        <v>6.7679940172015604E-2</v>
      </c>
      <c r="AY1316" s="14"/>
      <c r="AZ1316" s="14">
        <v>3.4209455623639799E-2</v>
      </c>
      <c r="BA1316" s="14">
        <v>0.15232828235750401</v>
      </c>
      <c r="BB1316" s="14">
        <v>7.6778324359981595E-2</v>
      </c>
      <c r="BC1316" s="14"/>
      <c r="BD1316" s="14">
        <v>0.11303235741991</v>
      </c>
      <c r="BE1316" s="14">
        <v>9.158201578215E-2</v>
      </c>
      <c r="BF1316" s="14"/>
      <c r="BG1316" s="14">
        <v>0.142124969714893</v>
      </c>
      <c r="BH1316" s="14">
        <v>9.34039000251662E-2</v>
      </c>
      <c r="BI1316" s="14"/>
      <c r="BJ1316" s="14">
        <v>0.16358908210658199</v>
      </c>
      <c r="BK1316" s="14">
        <v>9.6069768297641994E-2</v>
      </c>
      <c r="BL1316" s="14"/>
      <c r="BM1316" s="14">
        <v>0.150004054261723</v>
      </c>
      <c r="BN1316" s="14">
        <v>9.6013486147670898E-2</v>
      </c>
      <c r="BO1316" s="14"/>
      <c r="BP1316" s="14">
        <v>0.10290452521535499</v>
      </c>
      <c r="BQ1316" s="14">
        <v>0.100124461575349</v>
      </c>
      <c r="BR1316" s="14"/>
      <c r="BS1316" s="14">
        <v>4.4422677544843102E-2</v>
      </c>
      <c r="BT1316" s="14">
        <v>9.4943941664078796E-2</v>
      </c>
      <c r="BU1316" s="14"/>
      <c r="BV1316" s="14">
        <v>0</v>
      </c>
      <c r="BW1316" s="14">
        <v>5.7676494708178601E-2</v>
      </c>
      <c r="BX1316" s="14"/>
      <c r="BY1316" s="14">
        <v>0.121962996819289</v>
      </c>
      <c r="BZ1316" s="14">
        <v>9.6985530671404002E-2</v>
      </c>
      <c r="CA1316" s="14"/>
      <c r="CB1316" s="14">
        <v>7.7084972106573293E-2</v>
      </c>
      <c r="CC1316" s="14">
        <v>0.106189134593658</v>
      </c>
    </row>
    <row r="1317" spans="2:81" x14ac:dyDescent="0.3">
      <c r="C1317" s="14"/>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c r="AD1317" s="14"/>
      <c r="AE1317" s="14"/>
      <c r="AF1317" s="14"/>
      <c r="AG1317" s="14"/>
      <c r="AH1317" s="14"/>
      <c r="AI1317" s="14"/>
      <c r="AJ1317" s="14"/>
      <c r="AK1317" s="14"/>
      <c r="AL1317" s="14"/>
      <c r="AM1317" s="14"/>
      <c r="AN1317" s="14"/>
      <c r="AO1317" s="14"/>
      <c r="AP1317" s="14"/>
      <c r="AQ1317" s="14"/>
      <c r="AR1317" s="14"/>
      <c r="AS1317" s="14"/>
      <c r="AT1317" s="14"/>
      <c r="AU1317" s="14"/>
      <c r="AV1317" s="14"/>
      <c r="AW1317" s="14"/>
      <c r="AX1317" s="14"/>
      <c r="AY1317" s="14"/>
      <c r="AZ1317" s="14"/>
      <c r="BA1317" s="14"/>
      <c r="BB1317" s="14"/>
      <c r="BC1317" s="14"/>
      <c r="BD1317" s="14"/>
      <c r="BE1317" s="14"/>
      <c r="BF1317" s="14"/>
      <c r="BG1317" s="14"/>
      <c r="BH1317" s="14"/>
      <c r="BI1317" s="14"/>
      <c r="BJ1317" s="14"/>
      <c r="BK1317" s="14"/>
      <c r="BL1317" s="14"/>
      <c r="BM1317" s="14"/>
      <c r="BN1317" s="14"/>
      <c r="BO1317" s="14"/>
      <c r="BP1317" s="14"/>
      <c r="BQ1317" s="14"/>
      <c r="BR1317" s="14"/>
      <c r="BS1317" s="14"/>
      <c r="BT1317" s="14"/>
      <c r="BU1317" s="14"/>
      <c r="BV1317" s="14"/>
      <c r="BW1317" s="14"/>
      <c r="BX1317" s="14"/>
      <c r="BY1317" s="14"/>
      <c r="BZ1317" s="14"/>
      <c r="CA1317" s="14"/>
      <c r="CB1317" s="14"/>
      <c r="CC1317" s="14"/>
    </row>
    <row r="1318" spans="2:81" x14ac:dyDescent="0.3">
      <c r="B1318" s="6" t="s">
        <v>511</v>
      </c>
      <c r="C1318" s="14"/>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c r="AD1318" s="14"/>
      <c r="AE1318" s="14"/>
      <c r="AF1318" s="14"/>
      <c r="AG1318" s="14"/>
      <c r="AH1318" s="14"/>
      <c r="AI1318" s="14"/>
      <c r="AJ1318" s="14"/>
      <c r="AK1318" s="14"/>
      <c r="AL1318" s="14"/>
      <c r="AM1318" s="14"/>
      <c r="AN1318" s="14"/>
      <c r="AO1318" s="14"/>
      <c r="AP1318" s="14"/>
      <c r="AQ1318" s="14"/>
      <c r="AR1318" s="14"/>
      <c r="AS1318" s="14"/>
      <c r="AT1318" s="14"/>
      <c r="AU1318" s="14"/>
      <c r="AV1318" s="14"/>
      <c r="AW1318" s="14"/>
      <c r="AX1318" s="14"/>
      <c r="AY1318" s="14"/>
      <c r="AZ1318" s="14"/>
      <c r="BA1318" s="14"/>
      <c r="BB1318" s="14"/>
      <c r="BC1318" s="14"/>
      <c r="BD1318" s="14"/>
      <c r="BE1318" s="14"/>
      <c r="BF1318" s="14"/>
      <c r="BG1318" s="14"/>
      <c r="BH1318" s="14"/>
      <c r="BI1318" s="14"/>
      <c r="BJ1318" s="14"/>
      <c r="BK1318" s="14"/>
      <c r="BL1318" s="14"/>
      <c r="BM1318" s="14"/>
      <c r="BN1318" s="14"/>
      <c r="BO1318" s="14"/>
      <c r="BP1318" s="14"/>
      <c r="BQ1318" s="14"/>
      <c r="BR1318" s="14"/>
      <c r="BS1318" s="14"/>
      <c r="BT1318" s="14"/>
      <c r="BU1318" s="14"/>
      <c r="BV1318" s="14"/>
      <c r="BW1318" s="14"/>
      <c r="BX1318" s="14"/>
      <c r="BY1318" s="14"/>
      <c r="BZ1318" s="14"/>
      <c r="CA1318" s="14"/>
      <c r="CB1318" s="14"/>
      <c r="CC1318" s="14"/>
    </row>
    <row r="1319" spans="2:81" x14ac:dyDescent="0.3">
      <c r="B1319" s="24" t="s">
        <v>97</v>
      </c>
      <c r="C1319" s="14"/>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c r="AD1319" s="14"/>
      <c r="AE1319" s="14"/>
      <c r="AF1319" s="14"/>
      <c r="AG1319" s="14"/>
      <c r="AH1319" s="14"/>
      <c r="AI1319" s="14"/>
      <c r="AJ1319" s="14"/>
      <c r="AK1319" s="14"/>
      <c r="AL1319" s="14"/>
      <c r="AM1319" s="14"/>
      <c r="AN1319" s="14"/>
      <c r="AO1319" s="14"/>
      <c r="AP1319" s="14"/>
      <c r="AQ1319" s="14"/>
      <c r="AR1319" s="14"/>
      <c r="AS1319" s="14"/>
      <c r="AT1319" s="14"/>
      <c r="AU1319" s="14"/>
      <c r="AV1319" s="14"/>
      <c r="AW1319" s="14"/>
      <c r="AX1319" s="14"/>
      <c r="AY1319" s="14"/>
      <c r="AZ1319" s="14"/>
      <c r="BA1319" s="14"/>
      <c r="BB1319" s="14"/>
      <c r="BC1319" s="14"/>
      <c r="BD1319" s="14"/>
      <c r="BE1319" s="14"/>
      <c r="BF1319" s="14"/>
      <c r="BG1319" s="14"/>
      <c r="BH1319" s="14"/>
      <c r="BI1319" s="14"/>
      <c r="BJ1319" s="14"/>
      <c r="BK1319" s="14"/>
      <c r="BL1319" s="14"/>
      <c r="BM1319" s="14"/>
      <c r="BN1319" s="14"/>
      <c r="BO1319" s="14"/>
      <c r="BP1319" s="14"/>
      <c r="BQ1319" s="14"/>
      <c r="BR1319" s="14"/>
      <c r="BS1319" s="14"/>
      <c r="BT1319" s="14"/>
      <c r="BU1319" s="14"/>
      <c r="BV1319" s="14"/>
      <c r="BW1319" s="14"/>
      <c r="BX1319" s="14"/>
      <c r="BY1319" s="14"/>
      <c r="BZ1319" s="14"/>
      <c r="CA1319" s="14"/>
      <c r="CB1319" s="14"/>
      <c r="CC1319" s="14"/>
    </row>
    <row r="1320" spans="2:81" x14ac:dyDescent="0.3">
      <c r="B1320" t="s">
        <v>496</v>
      </c>
      <c r="C1320" s="14">
        <v>0.33025599501266401</v>
      </c>
      <c r="D1320" s="14">
        <v>0.33784084703197498</v>
      </c>
      <c r="E1320" s="14">
        <v>0.32349285572284098</v>
      </c>
      <c r="F1320" s="14"/>
      <c r="G1320" s="14">
        <v>0.38834172218978402</v>
      </c>
      <c r="H1320" s="14">
        <v>0.38878946667637698</v>
      </c>
      <c r="I1320" s="14">
        <v>0.32803286872263798</v>
      </c>
      <c r="J1320" s="14">
        <v>0.27351278040850002</v>
      </c>
      <c r="K1320" s="14">
        <v>0.27827342625484702</v>
      </c>
      <c r="L1320" s="14">
        <v>0.326972862142208</v>
      </c>
      <c r="M1320" s="14"/>
      <c r="N1320" s="14">
        <v>0.30565370642199502</v>
      </c>
      <c r="O1320" s="14">
        <v>0.27040565819186402</v>
      </c>
      <c r="P1320" s="14">
        <v>0.40611428560144502</v>
      </c>
      <c r="Q1320" s="14">
        <v>0.35353582448695797</v>
      </c>
      <c r="R1320" s="14"/>
      <c r="S1320" s="14">
        <v>0.366336297952572</v>
      </c>
      <c r="T1320" s="14">
        <v>0.24112350425253001</v>
      </c>
      <c r="U1320" s="14">
        <v>0.37967420952103298</v>
      </c>
      <c r="V1320" s="14">
        <v>0.373400000865315</v>
      </c>
      <c r="W1320" s="14">
        <v>0.29532350907739502</v>
      </c>
      <c r="X1320" s="14">
        <v>0.32645705408933501</v>
      </c>
      <c r="Y1320" s="14">
        <v>0.28462831271417599</v>
      </c>
      <c r="Z1320" s="14">
        <v>0.37688500444641099</v>
      </c>
      <c r="AA1320" s="14">
        <v>0.30307653334661899</v>
      </c>
      <c r="AB1320" s="14">
        <v>0.39916381947407598</v>
      </c>
      <c r="AC1320" s="14">
        <v>0.38822917318356798</v>
      </c>
      <c r="AD1320" s="14">
        <v>0.235850312030495</v>
      </c>
      <c r="AE1320" s="14"/>
      <c r="AF1320" s="14">
        <v>0.35757516135803902</v>
      </c>
      <c r="AG1320" s="14">
        <v>0.32995891167432301</v>
      </c>
      <c r="AH1320" s="14">
        <v>0.29362697493830597</v>
      </c>
      <c r="AI1320" s="14">
        <v>0.33405264446063598</v>
      </c>
      <c r="AJ1320" s="14">
        <v>0.40736338869335198</v>
      </c>
      <c r="AK1320" s="14">
        <v>0.18119844589551701</v>
      </c>
      <c r="AL1320" s="14"/>
      <c r="AM1320" s="14">
        <v>0.30214959265471097</v>
      </c>
      <c r="AN1320" s="14">
        <v>0.334173976293417</v>
      </c>
      <c r="AO1320" s="14">
        <v>0.33122982318663202</v>
      </c>
      <c r="AP1320" s="14">
        <v>0.33705904967827499</v>
      </c>
      <c r="AQ1320" s="14">
        <v>0.34265763739131599</v>
      </c>
      <c r="AR1320" s="14"/>
      <c r="AS1320" s="14">
        <v>0.37832161944881298</v>
      </c>
      <c r="AT1320" s="14">
        <v>0.30299999324378202</v>
      </c>
      <c r="AU1320" s="14"/>
      <c r="AV1320" s="14">
        <v>0.38084003035692199</v>
      </c>
      <c r="AW1320" s="14">
        <v>0.36899256025112998</v>
      </c>
      <c r="AX1320" s="14">
        <v>0.352933017657033</v>
      </c>
      <c r="AY1320" s="14"/>
      <c r="AZ1320" s="14">
        <v>0.401010709583978</v>
      </c>
      <c r="BA1320" s="14">
        <v>0.55176995923150296</v>
      </c>
      <c r="BB1320" s="14">
        <v>0.30193953322885497</v>
      </c>
      <c r="BC1320" s="14"/>
      <c r="BD1320" s="14">
        <v>0.37400279711636403</v>
      </c>
      <c r="BE1320" s="14">
        <v>0.30221857822964499</v>
      </c>
      <c r="BF1320" s="14"/>
      <c r="BG1320" s="14">
        <v>0.35605879281853298</v>
      </c>
      <c r="BH1320" s="14">
        <v>0.32679158160221999</v>
      </c>
      <c r="BI1320" s="14"/>
      <c r="BJ1320" s="14">
        <v>0.34676898488483998</v>
      </c>
      <c r="BK1320" s="14">
        <v>0.331705108268885</v>
      </c>
      <c r="BL1320" s="14"/>
      <c r="BM1320" s="14">
        <v>0.38770138040639102</v>
      </c>
      <c r="BN1320" s="14">
        <v>0.32519366100278402</v>
      </c>
      <c r="BO1320" s="14"/>
      <c r="BP1320" s="14">
        <v>0.41532473458017899</v>
      </c>
      <c r="BQ1320" s="14">
        <v>0.308796922411817</v>
      </c>
      <c r="BR1320" s="14"/>
      <c r="BS1320" s="14">
        <v>0.45418281836305802</v>
      </c>
      <c r="BT1320" s="14">
        <v>0.30000892399030199</v>
      </c>
      <c r="BU1320" s="14"/>
      <c r="BV1320" s="14">
        <v>0.31649231883048901</v>
      </c>
      <c r="BW1320" s="14">
        <v>0.50257225298786401</v>
      </c>
      <c r="BX1320" s="14"/>
      <c r="BY1320" s="14">
        <v>0.43353227342131101</v>
      </c>
      <c r="BZ1320" s="14">
        <v>0.32039242880689101</v>
      </c>
      <c r="CA1320" s="14"/>
      <c r="CB1320" s="14">
        <v>0.34576728369507698</v>
      </c>
      <c r="CC1320" s="14">
        <v>0.32019523324841898</v>
      </c>
    </row>
    <row r="1321" spans="2:81" x14ac:dyDescent="0.3">
      <c r="B1321" t="s">
        <v>497</v>
      </c>
      <c r="C1321" s="14">
        <v>0.56446486598196899</v>
      </c>
      <c r="D1321" s="14">
        <v>0.56958007193445004</v>
      </c>
      <c r="E1321" s="14">
        <v>0.55862237954146299</v>
      </c>
      <c r="F1321" s="14"/>
      <c r="G1321" s="14">
        <v>0.51221102159847898</v>
      </c>
      <c r="H1321" s="14">
        <v>0.52587203078859701</v>
      </c>
      <c r="I1321" s="14">
        <v>0.57204609755936997</v>
      </c>
      <c r="J1321" s="14">
        <v>0.61596139940427996</v>
      </c>
      <c r="K1321" s="14">
        <v>0.57616307983445503</v>
      </c>
      <c r="L1321" s="14">
        <v>0.57470738742545102</v>
      </c>
      <c r="M1321" s="14"/>
      <c r="N1321" s="14">
        <v>0.60832848757550295</v>
      </c>
      <c r="O1321" s="14">
        <v>0.62152398071116199</v>
      </c>
      <c r="P1321" s="14">
        <v>0.50878248258011205</v>
      </c>
      <c r="Q1321" s="14">
        <v>0.503997320943395</v>
      </c>
      <c r="R1321" s="14"/>
      <c r="S1321" s="14">
        <v>0.57112779536993497</v>
      </c>
      <c r="T1321" s="14">
        <v>0.58326446596219494</v>
      </c>
      <c r="U1321" s="14">
        <v>0.51620929894952305</v>
      </c>
      <c r="V1321" s="14">
        <v>0.55651873284701503</v>
      </c>
      <c r="W1321" s="14">
        <v>0.61997652467297304</v>
      </c>
      <c r="X1321" s="14">
        <v>0.571636942413702</v>
      </c>
      <c r="Y1321" s="14">
        <v>0.51393844681339296</v>
      </c>
      <c r="Z1321" s="14">
        <v>0.53460580010961001</v>
      </c>
      <c r="AA1321" s="14">
        <v>0.59480384866104996</v>
      </c>
      <c r="AB1321" s="14">
        <v>0.56831669419557695</v>
      </c>
      <c r="AC1321" s="14">
        <v>0.55605693335791695</v>
      </c>
      <c r="AD1321" s="14">
        <v>0.51872373048100295</v>
      </c>
      <c r="AE1321" s="14"/>
      <c r="AF1321" s="14">
        <v>0.56588192913465696</v>
      </c>
      <c r="AG1321" s="14">
        <v>0.56227285863160503</v>
      </c>
      <c r="AH1321" s="14">
        <v>0.604089299908383</v>
      </c>
      <c r="AI1321" s="14">
        <v>0.581808258923596</v>
      </c>
      <c r="AJ1321" s="14">
        <v>0.44259158271094801</v>
      </c>
      <c r="AK1321" s="14">
        <v>0.68499550091820904</v>
      </c>
      <c r="AL1321" s="14"/>
      <c r="AM1321" s="14">
        <v>0.57775833811740496</v>
      </c>
      <c r="AN1321" s="14">
        <v>0.556828129583396</v>
      </c>
      <c r="AO1321" s="14">
        <v>0.56359531110982497</v>
      </c>
      <c r="AP1321" s="14">
        <v>0.57678875237411598</v>
      </c>
      <c r="AQ1321" s="14">
        <v>0.55434579212718904</v>
      </c>
      <c r="AR1321" s="14"/>
      <c r="AS1321" s="14">
        <v>0.56871920440606405</v>
      </c>
      <c r="AT1321" s="14">
        <v>0.56597538118336499</v>
      </c>
      <c r="AU1321" s="14"/>
      <c r="AV1321" s="14">
        <v>0.57974750219077098</v>
      </c>
      <c r="AW1321" s="14">
        <v>0.58246448425089803</v>
      </c>
      <c r="AX1321" s="14">
        <v>0.57590581768647997</v>
      </c>
      <c r="AY1321" s="14"/>
      <c r="AZ1321" s="14">
        <v>0.53397147028909397</v>
      </c>
      <c r="BA1321" s="14">
        <v>0.44823004076849698</v>
      </c>
      <c r="BB1321" s="14">
        <v>0.63837448753058101</v>
      </c>
      <c r="BC1321" s="14"/>
      <c r="BD1321" s="14">
        <v>0.54961191735279802</v>
      </c>
      <c r="BE1321" s="14">
        <v>0.57296538945775799</v>
      </c>
      <c r="BF1321" s="14"/>
      <c r="BG1321" s="14">
        <v>0.60390598936731599</v>
      </c>
      <c r="BH1321" s="14">
        <v>0.55478469646094997</v>
      </c>
      <c r="BI1321" s="14"/>
      <c r="BJ1321" s="14">
        <v>0.57386285155160499</v>
      </c>
      <c r="BK1321" s="14">
        <v>0.56137561841636496</v>
      </c>
      <c r="BL1321" s="14"/>
      <c r="BM1321" s="14">
        <v>0.54263192500830604</v>
      </c>
      <c r="BN1321" s="14">
        <v>0.56547784891346198</v>
      </c>
      <c r="BO1321" s="14"/>
      <c r="BP1321" s="14">
        <v>0.49310796915480298</v>
      </c>
      <c r="BQ1321" s="14">
        <v>0.58266158802821699</v>
      </c>
      <c r="BR1321" s="14"/>
      <c r="BS1321" s="14">
        <v>0.51208701508337495</v>
      </c>
      <c r="BT1321" s="14">
        <v>0.61762074932524202</v>
      </c>
      <c r="BU1321" s="14"/>
      <c r="BV1321" s="14">
        <v>0.64808037819605901</v>
      </c>
      <c r="BW1321" s="14">
        <v>0.46429401574000201</v>
      </c>
      <c r="BX1321" s="14"/>
      <c r="BY1321" s="14">
        <v>0.54775286797161304</v>
      </c>
      <c r="BZ1321" s="14">
        <v>0.56698718886835797</v>
      </c>
      <c r="CA1321" s="14"/>
      <c r="CB1321" s="14">
        <v>0.56589008075018798</v>
      </c>
      <c r="CC1321" s="14">
        <v>0.56783729496697899</v>
      </c>
    </row>
    <row r="1322" spans="2:81" x14ac:dyDescent="0.3">
      <c r="B1322" t="s">
        <v>106</v>
      </c>
      <c r="C1322" s="14">
        <v>0.10527913900536701</v>
      </c>
      <c r="D1322" s="14">
        <v>9.2579081033575303E-2</v>
      </c>
      <c r="E1322" s="14">
        <v>0.11788476473569499</v>
      </c>
      <c r="F1322" s="14"/>
      <c r="G1322" s="14">
        <v>9.9447256211737903E-2</v>
      </c>
      <c r="H1322" s="14">
        <v>8.5338502535025396E-2</v>
      </c>
      <c r="I1322" s="14">
        <v>9.9921033717992394E-2</v>
      </c>
      <c r="J1322" s="14">
        <v>0.110525820187221</v>
      </c>
      <c r="K1322" s="14">
        <v>0.14556349391069801</v>
      </c>
      <c r="L1322" s="14">
        <v>9.8319750432340702E-2</v>
      </c>
      <c r="M1322" s="14"/>
      <c r="N1322" s="14">
        <v>8.6017806002502306E-2</v>
      </c>
      <c r="O1322" s="14">
        <v>0.108070361096974</v>
      </c>
      <c r="P1322" s="14">
        <v>8.5103231818442093E-2</v>
      </c>
      <c r="Q1322" s="14">
        <v>0.142466854569647</v>
      </c>
      <c r="R1322" s="14"/>
      <c r="S1322" s="14">
        <v>6.2535906677492994E-2</v>
      </c>
      <c r="T1322" s="14">
        <v>0.17561202978527399</v>
      </c>
      <c r="U1322" s="14">
        <v>0.10411649152944399</v>
      </c>
      <c r="V1322" s="14">
        <v>7.00812662876696E-2</v>
      </c>
      <c r="W1322" s="14">
        <v>8.46999662496319E-2</v>
      </c>
      <c r="X1322" s="14">
        <v>0.10190600349696401</v>
      </c>
      <c r="Y1322" s="14">
        <v>0.201433240472431</v>
      </c>
      <c r="Z1322" s="14">
        <v>8.8509195443979297E-2</v>
      </c>
      <c r="AA1322" s="14">
        <v>0.102119617992331</v>
      </c>
      <c r="AB1322" s="14">
        <v>3.2519486330346702E-2</v>
      </c>
      <c r="AC1322" s="14">
        <v>5.5713893458514303E-2</v>
      </c>
      <c r="AD1322" s="14">
        <v>0.24542595748850199</v>
      </c>
      <c r="AE1322" s="14"/>
      <c r="AF1322" s="14">
        <v>7.6542909507304094E-2</v>
      </c>
      <c r="AG1322" s="14">
        <v>0.107768229694072</v>
      </c>
      <c r="AH1322" s="14">
        <v>0.10228372515331099</v>
      </c>
      <c r="AI1322" s="14">
        <v>8.4139096615767905E-2</v>
      </c>
      <c r="AJ1322" s="14">
        <v>0.15004502859569999</v>
      </c>
      <c r="AK1322" s="14">
        <v>0.133806053186274</v>
      </c>
      <c r="AL1322" s="14"/>
      <c r="AM1322" s="14">
        <v>0.120092069227884</v>
      </c>
      <c r="AN1322" s="14">
        <v>0.108997894123187</v>
      </c>
      <c r="AO1322" s="14">
        <v>0.10517486570354299</v>
      </c>
      <c r="AP1322" s="14">
        <v>8.6152197947608505E-2</v>
      </c>
      <c r="AQ1322" s="14">
        <v>0.10299657048149501</v>
      </c>
      <c r="AR1322" s="14"/>
      <c r="AS1322" s="14">
        <v>5.2959176145123403E-2</v>
      </c>
      <c r="AT1322" s="14">
        <v>0.13102462557285299</v>
      </c>
      <c r="AU1322" s="14"/>
      <c r="AV1322" s="14">
        <v>3.94124674523069E-2</v>
      </c>
      <c r="AW1322" s="14">
        <v>4.8542955497972502E-2</v>
      </c>
      <c r="AX1322" s="14">
        <v>7.1161164656487599E-2</v>
      </c>
      <c r="AY1322" s="14"/>
      <c r="AZ1322" s="14">
        <v>6.5017820126928305E-2</v>
      </c>
      <c r="BA1322" s="14">
        <v>0</v>
      </c>
      <c r="BB1322" s="14">
        <v>5.9685979240563999E-2</v>
      </c>
      <c r="BC1322" s="14"/>
      <c r="BD1322" s="14">
        <v>7.6385285530837399E-2</v>
      </c>
      <c r="BE1322" s="14">
        <v>0.124816032312598</v>
      </c>
      <c r="BF1322" s="14"/>
      <c r="BG1322" s="14">
        <v>4.0035217814150398E-2</v>
      </c>
      <c r="BH1322" s="14">
        <v>0.11842372193683</v>
      </c>
      <c r="BI1322" s="14"/>
      <c r="BJ1322" s="14">
        <v>7.9368163563554694E-2</v>
      </c>
      <c r="BK1322" s="14">
        <v>0.10691927331475</v>
      </c>
      <c r="BL1322" s="14"/>
      <c r="BM1322" s="14">
        <v>6.9666694585302294E-2</v>
      </c>
      <c r="BN1322" s="14">
        <v>0.109328490083754</v>
      </c>
      <c r="BO1322" s="14"/>
      <c r="BP1322" s="14">
        <v>9.1567296265017903E-2</v>
      </c>
      <c r="BQ1322" s="14">
        <v>0.108541489559966</v>
      </c>
      <c r="BR1322" s="14"/>
      <c r="BS1322" s="14">
        <v>3.3730166553567503E-2</v>
      </c>
      <c r="BT1322" s="14">
        <v>8.2370326684455999E-2</v>
      </c>
      <c r="BU1322" s="14"/>
      <c r="BV1322" s="14">
        <v>3.5427302973451202E-2</v>
      </c>
      <c r="BW1322" s="14">
        <v>3.3133731272134703E-2</v>
      </c>
      <c r="BX1322" s="14"/>
      <c r="BY1322" s="14">
        <v>1.8714858607076602E-2</v>
      </c>
      <c r="BZ1322" s="14">
        <v>0.11262038232475099</v>
      </c>
      <c r="CA1322" s="14"/>
      <c r="CB1322" s="14">
        <v>8.8342635554735094E-2</v>
      </c>
      <c r="CC1322" s="14">
        <v>0.11196747178460199</v>
      </c>
    </row>
    <row r="1323" spans="2:81" x14ac:dyDescent="0.3">
      <c r="C1323" s="14"/>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c r="AD1323" s="14"/>
      <c r="AE1323" s="14"/>
      <c r="AF1323" s="14"/>
      <c r="AG1323" s="14"/>
      <c r="AH1323" s="14"/>
      <c r="AI1323" s="14"/>
      <c r="AJ1323" s="14"/>
      <c r="AK1323" s="14"/>
      <c r="AL1323" s="14"/>
      <c r="AM1323" s="14"/>
      <c r="AN1323" s="14"/>
      <c r="AO1323" s="14"/>
      <c r="AP1323" s="14"/>
      <c r="AQ1323" s="14"/>
      <c r="AR1323" s="14"/>
      <c r="AS1323" s="14"/>
      <c r="AT1323" s="14"/>
      <c r="AU1323" s="14"/>
      <c r="AV1323" s="14"/>
      <c r="AW1323" s="14"/>
      <c r="AX1323" s="14"/>
      <c r="AY1323" s="14"/>
      <c r="AZ1323" s="14"/>
      <c r="BA1323" s="14"/>
      <c r="BB1323" s="14"/>
      <c r="BC1323" s="14"/>
      <c r="BD1323" s="14"/>
      <c r="BE1323" s="14"/>
      <c r="BF1323" s="14"/>
      <c r="BG1323" s="14"/>
      <c r="BH1323" s="14"/>
      <c r="BI1323" s="14"/>
      <c r="BJ1323" s="14"/>
      <c r="BK1323" s="14"/>
      <c r="BL1323" s="14"/>
      <c r="BM1323" s="14"/>
      <c r="BN1323" s="14"/>
      <c r="BO1323" s="14"/>
      <c r="BP1323" s="14"/>
      <c r="BQ1323" s="14"/>
      <c r="BR1323" s="14"/>
      <c r="BS1323" s="14"/>
      <c r="BT1323" s="14"/>
      <c r="BU1323" s="14"/>
      <c r="BV1323" s="14"/>
      <c r="BW1323" s="14"/>
      <c r="BX1323" s="14"/>
      <c r="BY1323" s="14"/>
      <c r="BZ1323" s="14"/>
      <c r="CA1323" s="14"/>
      <c r="CB1323" s="14"/>
      <c r="CC1323" s="14"/>
    </row>
    <row r="1324" spans="2:81" x14ac:dyDescent="0.3">
      <c r="B1324" s="6" t="s">
        <v>512</v>
      </c>
      <c r="C1324" s="14"/>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c r="AD1324" s="14"/>
      <c r="AE1324" s="14"/>
      <c r="AF1324" s="14"/>
      <c r="AG1324" s="14"/>
      <c r="AH1324" s="14"/>
      <c r="AI1324" s="14"/>
      <c r="AJ1324" s="14"/>
      <c r="AK1324" s="14"/>
      <c r="AL1324" s="14"/>
      <c r="AM1324" s="14"/>
      <c r="AN1324" s="14"/>
      <c r="AO1324" s="14"/>
      <c r="AP1324" s="14"/>
      <c r="AQ1324" s="14"/>
      <c r="AR1324" s="14"/>
      <c r="AS1324" s="14"/>
      <c r="AT1324" s="14"/>
      <c r="AU1324" s="14"/>
      <c r="AV1324" s="14"/>
      <c r="AW1324" s="14"/>
      <c r="AX1324" s="14"/>
      <c r="AY1324" s="14"/>
      <c r="AZ1324" s="14"/>
      <c r="BA1324" s="14"/>
      <c r="BB1324" s="14"/>
      <c r="BC1324" s="14"/>
      <c r="BD1324" s="14"/>
      <c r="BE1324" s="14"/>
      <c r="BF1324" s="14"/>
      <c r="BG1324" s="14"/>
      <c r="BH1324" s="14"/>
      <c r="BI1324" s="14"/>
      <c r="BJ1324" s="14"/>
      <c r="BK1324" s="14"/>
      <c r="BL1324" s="14"/>
      <c r="BM1324" s="14"/>
      <c r="BN1324" s="14"/>
      <c r="BO1324" s="14"/>
      <c r="BP1324" s="14"/>
      <c r="BQ1324" s="14"/>
      <c r="BR1324" s="14"/>
      <c r="BS1324" s="14"/>
      <c r="BT1324" s="14"/>
      <c r="BU1324" s="14"/>
      <c r="BV1324" s="14"/>
      <c r="BW1324" s="14"/>
      <c r="BX1324" s="14"/>
      <c r="BY1324" s="14"/>
      <c r="BZ1324" s="14"/>
      <c r="CA1324" s="14"/>
      <c r="CB1324" s="14"/>
      <c r="CC1324" s="14"/>
    </row>
    <row r="1325" spans="2:81" x14ac:dyDescent="0.3">
      <c r="B1325" s="24" t="s">
        <v>97</v>
      </c>
      <c r="C1325" s="14"/>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c r="AD1325" s="14"/>
      <c r="AE1325" s="14"/>
      <c r="AF1325" s="14"/>
      <c r="AG1325" s="14"/>
      <c r="AH1325" s="14"/>
      <c r="AI1325" s="14"/>
      <c r="AJ1325" s="14"/>
      <c r="AK1325" s="14"/>
      <c r="AL1325" s="14"/>
      <c r="AM1325" s="14"/>
      <c r="AN1325" s="14"/>
      <c r="AO1325" s="14"/>
      <c r="AP1325" s="14"/>
      <c r="AQ1325" s="14"/>
      <c r="AR1325" s="14"/>
      <c r="AS1325" s="14"/>
      <c r="AT1325" s="14"/>
      <c r="AU1325" s="14"/>
      <c r="AV1325" s="14"/>
      <c r="AW1325" s="14"/>
      <c r="AX1325" s="14"/>
      <c r="AY1325" s="14"/>
      <c r="AZ1325" s="14"/>
      <c r="BA1325" s="14"/>
      <c r="BB1325" s="14"/>
      <c r="BC1325" s="14"/>
      <c r="BD1325" s="14"/>
      <c r="BE1325" s="14"/>
      <c r="BF1325" s="14"/>
      <c r="BG1325" s="14"/>
      <c r="BH1325" s="14"/>
      <c r="BI1325" s="14"/>
      <c r="BJ1325" s="14"/>
      <c r="BK1325" s="14"/>
      <c r="BL1325" s="14"/>
      <c r="BM1325" s="14"/>
      <c r="BN1325" s="14"/>
      <c r="BO1325" s="14"/>
      <c r="BP1325" s="14"/>
      <c r="BQ1325" s="14"/>
      <c r="BR1325" s="14"/>
      <c r="BS1325" s="14"/>
      <c r="BT1325" s="14"/>
      <c r="BU1325" s="14"/>
      <c r="BV1325" s="14"/>
      <c r="BW1325" s="14"/>
      <c r="BX1325" s="14"/>
      <c r="BY1325" s="14"/>
      <c r="BZ1325" s="14"/>
      <c r="CA1325" s="14"/>
      <c r="CB1325" s="14"/>
      <c r="CC1325" s="14"/>
    </row>
    <row r="1326" spans="2:81" x14ac:dyDescent="0.3">
      <c r="B1326" t="s">
        <v>496</v>
      </c>
      <c r="C1326" s="14">
        <v>0.28528970006569498</v>
      </c>
      <c r="D1326" s="14">
        <v>0.30842816736237</v>
      </c>
      <c r="E1326" s="14">
        <v>0.263252056935877</v>
      </c>
      <c r="F1326" s="14"/>
      <c r="G1326" s="14">
        <v>0.35372747851980901</v>
      </c>
      <c r="H1326" s="14">
        <v>0.39019933466712098</v>
      </c>
      <c r="I1326" s="14">
        <v>0.269070417357339</v>
      </c>
      <c r="J1326" s="14">
        <v>0.22030314052137601</v>
      </c>
      <c r="K1326" s="14">
        <v>0.24425259076585901</v>
      </c>
      <c r="L1326" s="14">
        <v>0.24820262785896099</v>
      </c>
      <c r="M1326" s="14"/>
      <c r="N1326" s="14">
        <v>0.244700106469215</v>
      </c>
      <c r="O1326" s="14">
        <v>0.245430651930509</v>
      </c>
      <c r="P1326" s="14">
        <v>0.37411127889406598</v>
      </c>
      <c r="Q1326" s="14">
        <v>0.29685549890348101</v>
      </c>
      <c r="R1326" s="14"/>
      <c r="S1326" s="14">
        <v>0.30293710630953302</v>
      </c>
      <c r="T1326" s="14">
        <v>0.20873409710483701</v>
      </c>
      <c r="U1326" s="14">
        <v>0.28133037597752297</v>
      </c>
      <c r="V1326" s="14">
        <v>0.33895050688940698</v>
      </c>
      <c r="W1326" s="14">
        <v>0.24643826598195701</v>
      </c>
      <c r="X1326" s="14">
        <v>0.25975450667141903</v>
      </c>
      <c r="Y1326" s="14">
        <v>0.24592809629021101</v>
      </c>
      <c r="Z1326" s="14">
        <v>0.33348891136124598</v>
      </c>
      <c r="AA1326" s="14">
        <v>0.34999969088036098</v>
      </c>
      <c r="AB1326" s="14">
        <v>0.31529345254129398</v>
      </c>
      <c r="AC1326" s="14">
        <v>0.35195855064859799</v>
      </c>
      <c r="AD1326" s="14">
        <v>0.154307499310855</v>
      </c>
      <c r="AE1326" s="14"/>
      <c r="AF1326" s="14">
        <v>0.33595964075415802</v>
      </c>
      <c r="AG1326" s="14">
        <v>0.244438315611127</v>
      </c>
      <c r="AH1326" s="14">
        <v>0.25262337815196301</v>
      </c>
      <c r="AI1326" s="14">
        <v>0.30633255276781401</v>
      </c>
      <c r="AJ1326" s="14">
        <v>0.33155970852042099</v>
      </c>
      <c r="AK1326" s="14">
        <v>0.14020265339847901</v>
      </c>
      <c r="AL1326" s="14"/>
      <c r="AM1326" s="14">
        <v>0.28440030618499701</v>
      </c>
      <c r="AN1326" s="14">
        <v>0.28116685877997399</v>
      </c>
      <c r="AO1326" s="14">
        <v>0.28925719530472199</v>
      </c>
      <c r="AP1326" s="14">
        <v>0.23538778177942701</v>
      </c>
      <c r="AQ1326" s="14">
        <v>0.33355829010666099</v>
      </c>
      <c r="AR1326" s="14"/>
      <c r="AS1326" s="14">
        <v>0.34723299350034298</v>
      </c>
      <c r="AT1326" s="14">
        <v>0.24880457273076201</v>
      </c>
      <c r="AU1326" s="14"/>
      <c r="AV1326" s="14">
        <v>0.36163954713641699</v>
      </c>
      <c r="AW1326" s="14">
        <v>0.36516281863320998</v>
      </c>
      <c r="AX1326" s="14">
        <v>0.276892143608921</v>
      </c>
      <c r="AY1326" s="14"/>
      <c r="AZ1326" s="14">
        <v>0.36618957033593802</v>
      </c>
      <c r="BA1326" s="14">
        <v>0.444024479817892</v>
      </c>
      <c r="BB1326" s="14">
        <v>0.28901813011198102</v>
      </c>
      <c r="BC1326" s="14"/>
      <c r="BD1326" s="14">
        <v>0.33360577083635101</v>
      </c>
      <c r="BE1326" s="14">
        <v>0.25407351971287201</v>
      </c>
      <c r="BF1326" s="14"/>
      <c r="BG1326" s="14">
        <v>0.356453744028843</v>
      </c>
      <c r="BH1326" s="14">
        <v>0.27281806025543198</v>
      </c>
      <c r="BI1326" s="14"/>
      <c r="BJ1326" s="14">
        <v>0.363754501857048</v>
      </c>
      <c r="BK1326" s="14">
        <v>0.28281208400520202</v>
      </c>
      <c r="BL1326" s="14"/>
      <c r="BM1326" s="14">
        <v>0.318915707043193</v>
      </c>
      <c r="BN1326" s="14">
        <v>0.28229163903347498</v>
      </c>
      <c r="BO1326" s="14"/>
      <c r="BP1326" s="14">
        <v>0.325810496445121</v>
      </c>
      <c r="BQ1326" s="14">
        <v>0.271812142355079</v>
      </c>
      <c r="BR1326" s="14"/>
      <c r="BS1326" s="14">
        <v>0.42853232721763901</v>
      </c>
      <c r="BT1326" s="14">
        <v>0.249118520153148</v>
      </c>
      <c r="BU1326" s="14"/>
      <c r="BV1326" s="14">
        <v>0.45695692440142699</v>
      </c>
      <c r="BW1326" s="14">
        <v>0.41854289300227399</v>
      </c>
      <c r="BX1326" s="14"/>
      <c r="BY1326" s="14">
        <v>0.50030814952059499</v>
      </c>
      <c r="BZ1326" s="14">
        <v>0.26279580187479801</v>
      </c>
      <c r="CA1326" s="14"/>
      <c r="CB1326" s="14">
        <v>0.312490562810193</v>
      </c>
      <c r="CC1326" s="14">
        <v>0.26852297023900701</v>
      </c>
    </row>
    <row r="1327" spans="2:81" x14ac:dyDescent="0.3">
      <c r="B1327" t="s">
        <v>497</v>
      </c>
      <c r="C1327" s="14">
        <v>0.62635737418416804</v>
      </c>
      <c r="D1327" s="14">
        <v>0.61392708649086603</v>
      </c>
      <c r="E1327" s="14">
        <v>0.63776726556235397</v>
      </c>
      <c r="F1327" s="14"/>
      <c r="G1327" s="14">
        <v>0.55843187815275597</v>
      </c>
      <c r="H1327" s="14">
        <v>0.53008393334846904</v>
      </c>
      <c r="I1327" s="14">
        <v>0.64252961084724403</v>
      </c>
      <c r="J1327" s="14">
        <v>0.67744537985098996</v>
      </c>
      <c r="K1327" s="14">
        <v>0.65393755307249801</v>
      </c>
      <c r="L1327" s="14">
        <v>0.67652520351972401</v>
      </c>
      <c r="M1327" s="14"/>
      <c r="N1327" s="14">
        <v>0.68248408611154499</v>
      </c>
      <c r="O1327" s="14">
        <v>0.67499119218011805</v>
      </c>
      <c r="P1327" s="14">
        <v>0.55440384939932796</v>
      </c>
      <c r="Q1327" s="14">
        <v>0.57279941007672597</v>
      </c>
      <c r="R1327" s="14"/>
      <c r="S1327" s="14">
        <v>0.66534731995804197</v>
      </c>
      <c r="T1327" s="14">
        <v>0.63902552056662298</v>
      </c>
      <c r="U1327" s="14">
        <v>0.61466651282106699</v>
      </c>
      <c r="V1327" s="14">
        <v>0.626890940796617</v>
      </c>
      <c r="W1327" s="14">
        <v>0.65485294871481003</v>
      </c>
      <c r="X1327" s="14">
        <v>0.67777645449977697</v>
      </c>
      <c r="Y1327" s="14">
        <v>0.60123699728560198</v>
      </c>
      <c r="Z1327" s="14">
        <v>0.60000706129118797</v>
      </c>
      <c r="AA1327" s="14">
        <v>0.54736993819913005</v>
      </c>
      <c r="AB1327" s="14">
        <v>0.61634867246666902</v>
      </c>
      <c r="AC1327" s="14">
        <v>0.61187594697815495</v>
      </c>
      <c r="AD1327" s="14">
        <v>0.64441893626230295</v>
      </c>
      <c r="AE1327" s="14"/>
      <c r="AF1327" s="14">
        <v>0.59086865248875098</v>
      </c>
      <c r="AG1327" s="14">
        <v>0.65257033022562605</v>
      </c>
      <c r="AH1327" s="14">
        <v>0.68412872576541195</v>
      </c>
      <c r="AI1327" s="14">
        <v>0.63908825149849202</v>
      </c>
      <c r="AJ1327" s="14">
        <v>0.586143931479856</v>
      </c>
      <c r="AK1327" s="14">
        <v>0.75646892230457197</v>
      </c>
      <c r="AL1327" s="14"/>
      <c r="AM1327" s="14">
        <v>0.611453278356206</v>
      </c>
      <c r="AN1327" s="14">
        <v>0.63226623481366195</v>
      </c>
      <c r="AO1327" s="14">
        <v>0.63477215391194997</v>
      </c>
      <c r="AP1327" s="14">
        <v>0.68556611362594799</v>
      </c>
      <c r="AQ1327" s="14">
        <v>0.56344513941184304</v>
      </c>
      <c r="AR1327" s="14"/>
      <c r="AS1327" s="14">
        <v>0.60047527943818102</v>
      </c>
      <c r="AT1327" s="14">
        <v>0.64585431725815201</v>
      </c>
      <c r="AU1327" s="14"/>
      <c r="AV1327" s="14">
        <v>0.59827622910689804</v>
      </c>
      <c r="AW1327" s="14">
        <v>0.58495584115711396</v>
      </c>
      <c r="AX1327" s="14">
        <v>0.65905639035307095</v>
      </c>
      <c r="AY1327" s="14"/>
      <c r="AZ1327" s="14">
        <v>0.58870925732938895</v>
      </c>
      <c r="BA1327" s="14">
        <v>0.55597552018210805</v>
      </c>
      <c r="BB1327" s="14">
        <v>0.64939570367341903</v>
      </c>
      <c r="BC1327" s="14"/>
      <c r="BD1327" s="14">
        <v>0.60764203870599098</v>
      </c>
      <c r="BE1327" s="14">
        <v>0.63762012815573899</v>
      </c>
      <c r="BF1327" s="14"/>
      <c r="BG1327" s="14">
        <v>0.58304635908759805</v>
      </c>
      <c r="BH1327" s="14">
        <v>0.63301510841407904</v>
      </c>
      <c r="BI1327" s="14"/>
      <c r="BJ1327" s="14">
        <v>0.54118509446499696</v>
      </c>
      <c r="BK1327" s="14">
        <v>0.63095415741677696</v>
      </c>
      <c r="BL1327" s="14"/>
      <c r="BM1327" s="14">
        <v>0.63865589285481705</v>
      </c>
      <c r="BN1327" s="14">
        <v>0.62446795838935998</v>
      </c>
      <c r="BO1327" s="14"/>
      <c r="BP1327" s="14">
        <v>0.61190777901793203</v>
      </c>
      <c r="BQ1327" s="14">
        <v>0.63145796796393105</v>
      </c>
      <c r="BR1327" s="14"/>
      <c r="BS1327" s="14">
        <v>0.54526994853731603</v>
      </c>
      <c r="BT1327" s="14">
        <v>0.67118547830826303</v>
      </c>
      <c r="BU1327" s="14"/>
      <c r="BV1327" s="14">
        <v>0.489012029052733</v>
      </c>
      <c r="BW1327" s="14">
        <v>0.56504102153268199</v>
      </c>
      <c r="BX1327" s="14"/>
      <c r="BY1327" s="14">
        <v>0.47088934791610298</v>
      </c>
      <c r="BZ1327" s="14">
        <v>0.643514408804301</v>
      </c>
      <c r="CA1327" s="14"/>
      <c r="CB1327" s="14">
        <v>0.61674958491889498</v>
      </c>
      <c r="CC1327" s="14">
        <v>0.63509306289471601</v>
      </c>
    </row>
    <row r="1328" spans="2:81" x14ac:dyDescent="0.3">
      <c r="B1328" t="s">
        <v>106</v>
      </c>
      <c r="C1328" s="14">
        <v>8.8352925750136702E-2</v>
      </c>
      <c r="D1328" s="14">
        <v>7.7644746146764504E-2</v>
      </c>
      <c r="E1328" s="14">
        <v>9.8980677501768893E-2</v>
      </c>
      <c r="F1328" s="14"/>
      <c r="G1328" s="14">
        <v>8.7840643327435006E-2</v>
      </c>
      <c r="H1328" s="14">
        <v>7.9716731984410205E-2</v>
      </c>
      <c r="I1328" s="14">
        <v>8.8399971795417198E-2</v>
      </c>
      <c r="J1328" s="14">
        <v>0.10225147962763401</v>
      </c>
      <c r="K1328" s="14">
        <v>0.10180985616164299</v>
      </c>
      <c r="L1328" s="14">
        <v>7.5272168621315597E-2</v>
      </c>
      <c r="M1328" s="14"/>
      <c r="N1328" s="14">
        <v>7.2815807419239306E-2</v>
      </c>
      <c r="O1328" s="14">
        <v>7.9578155889372906E-2</v>
      </c>
      <c r="P1328" s="14">
        <v>7.1484871706606001E-2</v>
      </c>
      <c r="Q1328" s="14">
        <v>0.130345091019793</v>
      </c>
      <c r="R1328" s="14"/>
      <c r="S1328" s="14">
        <v>3.1715573732424299E-2</v>
      </c>
      <c r="T1328" s="14">
        <v>0.15224038232854001</v>
      </c>
      <c r="U1328" s="14">
        <v>0.104003111201409</v>
      </c>
      <c r="V1328" s="14">
        <v>3.4158552313975098E-2</v>
      </c>
      <c r="W1328" s="14">
        <v>9.8708785303233598E-2</v>
      </c>
      <c r="X1328" s="14">
        <v>6.2469038828804703E-2</v>
      </c>
      <c r="Y1328" s="14">
        <v>0.15283490642418701</v>
      </c>
      <c r="Z1328" s="14">
        <v>6.6504027347565595E-2</v>
      </c>
      <c r="AA1328" s="14">
        <v>0.102630370920508</v>
      </c>
      <c r="AB1328" s="14">
        <v>6.8357874992036896E-2</v>
      </c>
      <c r="AC1328" s="14">
        <v>3.6165502373246602E-2</v>
      </c>
      <c r="AD1328" s="14">
        <v>0.20127356442684199</v>
      </c>
      <c r="AE1328" s="14"/>
      <c r="AF1328" s="14">
        <v>7.3171706757091601E-2</v>
      </c>
      <c r="AG1328" s="14">
        <v>0.10299135416324801</v>
      </c>
      <c r="AH1328" s="14">
        <v>6.3247896082625099E-2</v>
      </c>
      <c r="AI1328" s="14">
        <v>5.4579195733693402E-2</v>
      </c>
      <c r="AJ1328" s="14">
        <v>8.2296359999723401E-2</v>
      </c>
      <c r="AK1328" s="14">
        <v>0.10332842429694999</v>
      </c>
      <c r="AL1328" s="14"/>
      <c r="AM1328" s="14">
        <v>0.10414641545879701</v>
      </c>
      <c r="AN1328" s="14">
        <v>8.6566906406364399E-2</v>
      </c>
      <c r="AO1328" s="14">
        <v>7.59706507833285E-2</v>
      </c>
      <c r="AP1328" s="14">
        <v>7.9046104594625494E-2</v>
      </c>
      <c r="AQ1328" s="14">
        <v>0.10299657048149501</v>
      </c>
      <c r="AR1328" s="14"/>
      <c r="AS1328" s="14">
        <v>5.2291727061475897E-2</v>
      </c>
      <c r="AT1328" s="14">
        <v>0.10534111001108599</v>
      </c>
      <c r="AU1328" s="14"/>
      <c r="AV1328" s="14">
        <v>4.0084223756684197E-2</v>
      </c>
      <c r="AW1328" s="14">
        <v>4.98813402096756E-2</v>
      </c>
      <c r="AX1328" s="14">
        <v>6.4051466038008098E-2</v>
      </c>
      <c r="AY1328" s="14"/>
      <c r="AZ1328" s="14">
        <v>4.5101172334673298E-2</v>
      </c>
      <c r="BA1328" s="14">
        <v>0</v>
      </c>
      <c r="BB1328" s="14">
        <v>6.1586166214599697E-2</v>
      </c>
      <c r="BC1328" s="14"/>
      <c r="BD1328" s="14">
        <v>5.8752190457657498E-2</v>
      </c>
      <c r="BE1328" s="14">
        <v>0.10830635213138801</v>
      </c>
      <c r="BF1328" s="14"/>
      <c r="BG1328" s="14">
        <v>6.04998968835593E-2</v>
      </c>
      <c r="BH1328" s="14">
        <v>9.4166831330488698E-2</v>
      </c>
      <c r="BI1328" s="14"/>
      <c r="BJ1328" s="14">
        <v>9.5060403677955402E-2</v>
      </c>
      <c r="BK1328" s="14">
        <v>8.6233758578021097E-2</v>
      </c>
      <c r="BL1328" s="14"/>
      <c r="BM1328" s="14">
        <v>4.2428400101989401E-2</v>
      </c>
      <c r="BN1328" s="14">
        <v>9.3240402577165094E-2</v>
      </c>
      <c r="BO1328" s="14"/>
      <c r="BP1328" s="14">
        <v>6.2281724536947497E-2</v>
      </c>
      <c r="BQ1328" s="14">
        <v>9.6729889680989403E-2</v>
      </c>
      <c r="BR1328" s="14"/>
      <c r="BS1328" s="14">
        <v>2.6197724245045299E-2</v>
      </c>
      <c r="BT1328" s="14">
        <v>7.9696001538589106E-2</v>
      </c>
      <c r="BU1328" s="14"/>
      <c r="BV1328" s="14">
        <v>5.40310465458404E-2</v>
      </c>
      <c r="BW1328" s="14">
        <v>1.6416085465044299E-2</v>
      </c>
      <c r="BX1328" s="14"/>
      <c r="BY1328" s="14">
        <v>2.8802502563301802E-2</v>
      </c>
      <c r="BZ1328" s="14">
        <v>9.3689789320900899E-2</v>
      </c>
      <c r="CA1328" s="14"/>
      <c r="CB1328" s="14">
        <v>7.0759852270912499E-2</v>
      </c>
      <c r="CC1328" s="14">
        <v>9.6383966866276899E-2</v>
      </c>
    </row>
    <row r="1329" spans="2:81" x14ac:dyDescent="0.3">
      <c r="C1329" s="14"/>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c r="AD1329" s="14"/>
      <c r="AE1329" s="14"/>
      <c r="AF1329" s="14"/>
      <c r="AG1329" s="14"/>
      <c r="AH1329" s="14"/>
      <c r="AI1329" s="14"/>
      <c r="AJ1329" s="14"/>
      <c r="AK1329" s="14"/>
      <c r="AL1329" s="14"/>
      <c r="AM1329" s="14"/>
      <c r="AN1329" s="14"/>
      <c r="AO1329" s="14"/>
      <c r="AP1329" s="14"/>
      <c r="AQ1329" s="14"/>
      <c r="AR1329" s="14"/>
      <c r="AS1329" s="14"/>
      <c r="AT1329" s="14"/>
      <c r="AU1329" s="14"/>
      <c r="AV1329" s="14"/>
      <c r="AW1329" s="14"/>
      <c r="AX1329" s="14"/>
      <c r="AY1329" s="14"/>
      <c r="AZ1329" s="14"/>
      <c r="BA1329" s="14"/>
      <c r="BB1329" s="14"/>
      <c r="BC1329" s="14"/>
      <c r="BD1329" s="14"/>
      <c r="BE1329" s="14"/>
      <c r="BF1329" s="14"/>
      <c r="BG1329" s="14"/>
      <c r="BH1329" s="14"/>
      <c r="BI1329" s="14"/>
      <c r="BJ1329" s="14"/>
      <c r="BK1329" s="14"/>
      <c r="BL1329" s="14"/>
      <c r="BM1329" s="14"/>
      <c r="BN1329" s="14"/>
      <c r="BO1329" s="14"/>
      <c r="BP1329" s="14"/>
      <c r="BQ1329" s="14"/>
      <c r="BR1329" s="14"/>
      <c r="BS1329" s="14"/>
      <c r="BT1329" s="14"/>
      <c r="BU1329" s="14"/>
      <c r="BV1329" s="14"/>
      <c r="BW1329" s="14"/>
      <c r="BX1329" s="14"/>
      <c r="BY1329" s="14"/>
      <c r="BZ1329" s="14"/>
      <c r="CA1329" s="14"/>
      <c r="CB1329" s="14"/>
      <c r="CC1329" s="14"/>
    </row>
    <row r="1330" spans="2:81" x14ac:dyDescent="0.3">
      <c r="B1330" s="6" t="s">
        <v>513</v>
      </c>
      <c r="C1330" s="14"/>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c r="AD1330" s="14"/>
      <c r="AE1330" s="14"/>
      <c r="AF1330" s="14"/>
      <c r="AG1330" s="14"/>
      <c r="AH1330" s="14"/>
      <c r="AI1330" s="14"/>
      <c r="AJ1330" s="14"/>
      <c r="AK1330" s="14"/>
      <c r="AL1330" s="14"/>
      <c r="AM1330" s="14"/>
      <c r="AN1330" s="14"/>
      <c r="AO1330" s="14"/>
      <c r="AP1330" s="14"/>
      <c r="AQ1330" s="14"/>
      <c r="AR1330" s="14"/>
      <c r="AS1330" s="14"/>
      <c r="AT1330" s="14"/>
      <c r="AU1330" s="14"/>
      <c r="AV1330" s="14"/>
      <c r="AW1330" s="14"/>
      <c r="AX1330" s="14"/>
      <c r="AY1330" s="14"/>
      <c r="AZ1330" s="14"/>
      <c r="BA1330" s="14"/>
      <c r="BB1330" s="14"/>
      <c r="BC1330" s="14"/>
      <c r="BD1330" s="14"/>
      <c r="BE1330" s="14"/>
      <c r="BF1330" s="14"/>
      <c r="BG1330" s="14"/>
      <c r="BH1330" s="14"/>
      <c r="BI1330" s="14"/>
      <c r="BJ1330" s="14"/>
      <c r="BK1330" s="14"/>
      <c r="BL1330" s="14"/>
      <c r="BM1330" s="14"/>
      <c r="BN1330" s="14"/>
      <c r="BO1330" s="14"/>
      <c r="BP1330" s="14"/>
      <c r="BQ1330" s="14"/>
      <c r="BR1330" s="14"/>
      <c r="BS1330" s="14"/>
      <c r="BT1330" s="14"/>
      <c r="BU1330" s="14"/>
      <c r="BV1330" s="14"/>
      <c r="BW1330" s="14"/>
      <c r="BX1330" s="14"/>
      <c r="BY1330" s="14"/>
      <c r="BZ1330" s="14"/>
      <c r="CA1330" s="14"/>
      <c r="CB1330" s="14"/>
      <c r="CC1330" s="14"/>
    </row>
    <row r="1331" spans="2:81" x14ac:dyDescent="0.3">
      <c r="B1331" s="24" t="s">
        <v>97</v>
      </c>
      <c r="C1331" s="14"/>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c r="AD1331" s="14"/>
      <c r="AE1331" s="14"/>
      <c r="AF1331" s="14"/>
      <c r="AG1331" s="14"/>
      <c r="AH1331" s="14"/>
      <c r="AI1331" s="14"/>
      <c r="AJ1331" s="14"/>
      <c r="AK1331" s="14"/>
      <c r="AL1331" s="14"/>
      <c r="AM1331" s="14"/>
      <c r="AN1331" s="14"/>
      <c r="AO1331" s="14"/>
      <c r="AP1331" s="14"/>
      <c r="AQ1331" s="14"/>
      <c r="AR1331" s="14"/>
      <c r="AS1331" s="14"/>
      <c r="AT1331" s="14"/>
      <c r="AU1331" s="14"/>
      <c r="AV1331" s="14"/>
      <c r="AW1331" s="14"/>
      <c r="AX1331" s="14"/>
      <c r="AY1331" s="14"/>
      <c r="AZ1331" s="14"/>
      <c r="BA1331" s="14"/>
      <c r="BB1331" s="14"/>
      <c r="BC1331" s="14"/>
      <c r="BD1331" s="14"/>
      <c r="BE1331" s="14"/>
      <c r="BF1331" s="14"/>
      <c r="BG1331" s="14"/>
      <c r="BH1331" s="14"/>
      <c r="BI1331" s="14"/>
      <c r="BJ1331" s="14"/>
      <c r="BK1331" s="14"/>
      <c r="BL1331" s="14"/>
      <c r="BM1331" s="14"/>
      <c r="BN1331" s="14"/>
      <c r="BO1331" s="14"/>
      <c r="BP1331" s="14"/>
      <c r="BQ1331" s="14"/>
      <c r="BR1331" s="14"/>
      <c r="BS1331" s="14"/>
      <c r="BT1331" s="14"/>
      <c r="BU1331" s="14"/>
      <c r="BV1331" s="14"/>
      <c r="BW1331" s="14"/>
      <c r="BX1331" s="14"/>
      <c r="BY1331" s="14"/>
      <c r="BZ1331" s="14"/>
      <c r="CA1331" s="14"/>
      <c r="CB1331" s="14"/>
      <c r="CC1331" s="14"/>
    </row>
    <row r="1332" spans="2:81" x14ac:dyDescent="0.3">
      <c r="B1332" t="s">
        <v>496</v>
      </c>
      <c r="C1332" s="14">
        <v>0.255043674873077</v>
      </c>
      <c r="D1332" s="14">
        <v>0.26075446154892401</v>
      </c>
      <c r="E1332" s="14">
        <v>0.249964006446004</v>
      </c>
      <c r="F1332" s="14"/>
      <c r="G1332" s="14">
        <v>0.297531029121892</v>
      </c>
      <c r="H1332" s="14">
        <v>0.32364214646442202</v>
      </c>
      <c r="I1332" s="14">
        <v>0.24574571075012</v>
      </c>
      <c r="J1332" s="14">
        <v>0.23433504172546801</v>
      </c>
      <c r="K1332" s="14">
        <v>0.21847776547315501</v>
      </c>
      <c r="L1332" s="14">
        <v>0.22004102405815101</v>
      </c>
      <c r="M1332" s="14"/>
      <c r="N1332" s="14">
        <v>0.24444952323430499</v>
      </c>
      <c r="O1332" s="14">
        <v>0.20960495556394701</v>
      </c>
      <c r="P1332" s="14">
        <v>0.30751880624729999</v>
      </c>
      <c r="Q1332" s="14">
        <v>0.27152657764918398</v>
      </c>
      <c r="R1332" s="14"/>
      <c r="S1332" s="14">
        <v>0.29213665578293302</v>
      </c>
      <c r="T1332" s="14">
        <v>0.216364450437626</v>
      </c>
      <c r="U1332" s="14">
        <v>0.25747739146695198</v>
      </c>
      <c r="V1332" s="14">
        <v>0.31484876791143501</v>
      </c>
      <c r="W1332" s="14">
        <v>0.219691768557776</v>
      </c>
      <c r="X1332" s="14">
        <v>0.20535539970289801</v>
      </c>
      <c r="Y1332" s="14">
        <v>0.24796823747892799</v>
      </c>
      <c r="Z1332" s="14">
        <v>0.28817122590608102</v>
      </c>
      <c r="AA1332" s="14">
        <v>0.26974353647009502</v>
      </c>
      <c r="AB1332" s="14">
        <v>0.24879034335599401</v>
      </c>
      <c r="AC1332" s="14">
        <v>0.277355394665799</v>
      </c>
      <c r="AD1332" s="14">
        <v>0.198500567477294</v>
      </c>
      <c r="AE1332" s="14"/>
      <c r="AF1332" s="14">
        <v>0.32593894950598301</v>
      </c>
      <c r="AG1332" s="14">
        <v>0.21824847688090401</v>
      </c>
      <c r="AH1332" s="14">
        <v>0.243293039426553</v>
      </c>
      <c r="AI1332" s="14">
        <v>0.24529045569178201</v>
      </c>
      <c r="AJ1332" s="14">
        <v>0.24442750226597501</v>
      </c>
      <c r="AK1332" s="14">
        <v>0.10079576414195</v>
      </c>
      <c r="AL1332" s="14"/>
      <c r="AM1332" s="14">
        <v>0.26765620848267602</v>
      </c>
      <c r="AN1332" s="14">
        <v>0.25773715606215603</v>
      </c>
      <c r="AO1332" s="14">
        <v>0.234293636483145</v>
      </c>
      <c r="AP1332" s="14">
        <v>0.19349373703424499</v>
      </c>
      <c r="AQ1332" s="14">
        <v>0.28454769771342803</v>
      </c>
      <c r="AR1332" s="14"/>
      <c r="AS1332" s="14">
        <v>0.29557178051606497</v>
      </c>
      <c r="AT1332" s="14">
        <v>0.234166272526903</v>
      </c>
      <c r="AU1332" s="14"/>
      <c r="AV1332" s="14">
        <v>0.30738313046584997</v>
      </c>
      <c r="AW1332" s="14">
        <v>0.35996545049770101</v>
      </c>
      <c r="AX1332" s="14">
        <v>0.22862745854043001</v>
      </c>
      <c r="AY1332" s="14"/>
      <c r="AZ1332" s="14">
        <v>0.30652915611273901</v>
      </c>
      <c r="BA1332" s="14">
        <v>0.48168682833988202</v>
      </c>
      <c r="BB1332" s="14">
        <v>0.22863506228113101</v>
      </c>
      <c r="BC1332" s="14"/>
      <c r="BD1332" s="14">
        <v>0.29807171658883003</v>
      </c>
      <c r="BE1332" s="14">
        <v>0.22724707959465901</v>
      </c>
      <c r="BF1332" s="14"/>
      <c r="BG1332" s="14">
        <v>0.32063630714206698</v>
      </c>
      <c r="BH1332" s="14">
        <v>0.24351155016072101</v>
      </c>
      <c r="BI1332" s="14"/>
      <c r="BJ1332" s="14">
        <v>0.31892980360164203</v>
      </c>
      <c r="BK1332" s="14">
        <v>0.25419941064788898</v>
      </c>
      <c r="BL1332" s="14"/>
      <c r="BM1332" s="14">
        <v>0.31565951947000198</v>
      </c>
      <c r="BN1332" s="14">
        <v>0.24888224179211901</v>
      </c>
      <c r="BO1332" s="14"/>
      <c r="BP1332" s="14">
        <v>0.28413845961912598</v>
      </c>
      <c r="BQ1332" s="14">
        <v>0.24645315730654099</v>
      </c>
      <c r="BR1332" s="14"/>
      <c r="BS1332" s="14">
        <v>0.38203157151142098</v>
      </c>
      <c r="BT1332" s="14">
        <v>0.20235614136256999</v>
      </c>
      <c r="BU1332" s="14"/>
      <c r="BV1332" s="14">
        <v>0.37531142227088798</v>
      </c>
      <c r="BW1332" s="14">
        <v>0.38439327564821801</v>
      </c>
      <c r="BX1332" s="14"/>
      <c r="BY1332" s="14">
        <v>0.43437726040220997</v>
      </c>
      <c r="BZ1332" s="14">
        <v>0.23814980207768499</v>
      </c>
      <c r="CA1332" s="14"/>
      <c r="CB1332" s="14">
        <v>0.26821193931648901</v>
      </c>
      <c r="CC1332" s="14">
        <v>0.25031994472816699</v>
      </c>
    </row>
    <row r="1333" spans="2:81" x14ac:dyDescent="0.3">
      <c r="B1333" t="s">
        <v>497</v>
      </c>
      <c r="C1333" s="14">
        <v>0.65802736329547495</v>
      </c>
      <c r="D1333" s="14">
        <v>0.66025130227839102</v>
      </c>
      <c r="E1333" s="14">
        <v>0.65519012688008804</v>
      </c>
      <c r="F1333" s="14"/>
      <c r="G1333" s="14">
        <v>0.63069911655382005</v>
      </c>
      <c r="H1333" s="14">
        <v>0.59151538625023004</v>
      </c>
      <c r="I1333" s="14">
        <v>0.66332228458231501</v>
      </c>
      <c r="J1333" s="14">
        <v>0.671023784649453</v>
      </c>
      <c r="K1333" s="14">
        <v>0.69299470528215901</v>
      </c>
      <c r="L1333" s="14">
        <v>0.69182371122833997</v>
      </c>
      <c r="M1333" s="14"/>
      <c r="N1333" s="14">
        <v>0.67980392764619002</v>
      </c>
      <c r="O1333" s="14">
        <v>0.71445146517375602</v>
      </c>
      <c r="P1333" s="14">
        <v>0.61666946006444501</v>
      </c>
      <c r="Q1333" s="14">
        <v>0.607011754319143</v>
      </c>
      <c r="R1333" s="14"/>
      <c r="S1333" s="14">
        <v>0.65672597189607396</v>
      </c>
      <c r="T1333" s="14">
        <v>0.65334679242486404</v>
      </c>
      <c r="U1333" s="14">
        <v>0.65352726291895802</v>
      </c>
      <c r="V1333" s="14">
        <v>0.63781800814939604</v>
      </c>
      <c r="W1333" s="14">
        <v>0.72289202575863698</v>
      </c>
      <c r="X1333" s="14">
        <v>0.70032973065526904</v>
      </c>
      <c r="Y1333" s="14">
        <v>0.61089933684130104</v>
      </c>
      <c r="Z1333" s="14">
        <v>0.62217231528179395</v>
      </c>
      <c r="AA1333" s="14">
        <v>0.62756566344737197</v>
      </c>
      <c r="AB1333" s="14">
        <v>0.69654261644527105</v>
      </c>
      <c r="AC1333" s="14">
        <v>0.68647910296095405</v>
      </c>
      <c r="AD1333" s="14">
        <v>0.59979574182348705</v>
      </c>
      <c r="AE1333" s="14"/>
      <c r="AF1333" s="14">
        <v>0.59791070639159105</v>
      </c>
      <c r="AG1333" s="14">
        <v>0.68043806379801197</v>
      </c>
      <c r="AH1333" s="14">
        <v>0.71388668190611904</v>
      </c>
      <c r="AI1333" s="14">
        <v>0.70015204098131001</v>
      </c>
      <c r="AJ1333" s="14">
        <v>0.670047914556816</v>
      </c>
      <c r="AK1333" s="14">
        <v>0.78659084858072104</v>
      </c>
      <c r="AL1333" s="14"/>
      <c r="AM1333" s="14">
        <v>0.64126849676293196</v>
      </c>
      <c r="AN1333" s="14">
        <v>0.65207277259310303</v>
      </c>
      <c r="AO1333" s="14">
        <v>0.68223267886689198</v>
      </c>
      <c r="AP1333" s="14">
        <v>0.72786856163666502</v>
      </c>
      <c r="AQ1333" s="14">
        <v>0.61245573180507595</v>
      </c>
      <c r="AR1333" s="14"/>
      <c r="AS1333" s="14">
        <v>0.650159946675962</v>
      </c>
      <c r="AT1333" s="14">
        <v>0.66401190964606005</v>
      </c>
      <c r="AU1333" s="14"/>
      <c r="AV1333" s="14">
        <v>0.647661844768052</v>
      </c>
      <c r="AW1333" s="14">
        <v>0.57307396623581797</v>
      </c>
      <c r="AX1333" s="14">
        <v>0.72838404030877002</v>
      </c>
      <c r="AY1333" s="14"/>
      <c r="AZ1333" s="14">
        <v>0.62845302376033296</v>
      </c>
      <c r="BA1333" s="14">
        <v>0.49763518100077098</v>
      </c>
      <c r="BB1333" s="14">
        <v>0.71044809878335102</v>
      </c>
      <c r="BC1333" s="14"/>
      <c r="BD1333" s="14">
        <v>0.63805669723345504</v>
      </c>
      <c r="BE1333" s="14">
        <v>0.67022427780479998</v>
      </c>
      <c r="BF1333" s="14"/>
      <c r="BG1333" s="14">
        <v>0.60958048803611797</v>
      </c>
      <c r="BH1333" s="14">
        <v>0.66582883762751599</v>
      </c>
      <c r="BI1333" s="14"/>
      <c r="BJ1333" s="14">
        <v>0.59074257631729499</v>
      </c>
      <c r="BK1333" s="14">
        <v>0.66071827772713798</v>
      </c>
      <c r="BL1333" s="14"/>
      <c r="BM1333" s="14">
        <v>0.62923181520315297</v>
      </c>
      <c r="BN1333" s="14">
        <v>0.66076733426225498</v>
      </c>
      <c r="BO1333" s="14"/>
      <c r="BP1333" s="14">
        <v>0.65088409510093603</v>
      </c>
      <c r="BQ1333" s="14">
        <v>0.660491091220061</v>
      </c>
      <c r="BR1333" s="14"/>
      <c r="BS1333" s="14">
        <v>0.58849881274886495</v>
      </c>
      <c r="BT1333" s="14">
        <v>0.72099915423961902</v>
      </c>
      <c r="BU1333" s="14"/>
      <c r="BV1333" s="14">
        <v>0.55139947844984605</v>
      </c>
      <c r="BW1333" s="14">
        <v>0.601536864159678</v>
      </c>
      <c r="BX1333" s="14"/>
      <c r="BY1333" s="14">
        <v>0.52478285179325301</v>
      </c>
      <c r="BZ1333" s="14">
        <v>0.67209620213423205</v>
      </c>
      <c r="CA1333" s="14"/>
      <c r="CB1333" s="14">
        <v>0.65814938087999297</v>
      </c>
      <c r="CC1333" s="14">
        <v>0.65699052098131205</v>
      </c>
    </row>
    <row r="1334" spans="2:81" x14ac:dyDescent="0.3">
      <c r="B1334" t="s">
        <v>106</v>
      </c>
      <c r="C1334" s="14">
        <v>8.6928961831448007E-2</v>
      </c>
      <c r="D1334" s="14">
        <v>7.8994236172684806E-2</v>
      </c>
      <c r="E1334" s="14">
        <v>9.4845866673908596E-2</v>
      </c>
      <c r="F1334" s="14"/>
      <c r="G1334" s="14">
        <v>7.1769854324288396E-2</v>
      </c>
      <c r="H1334" s="14">
        <v>8.4842467285347806E-2</v>
      </c>
      <c r="I1334" s="14">
        <v>9.0932004667564306E-2</v>
      </c>
      <c r="J1334" s="14">
        <v>9.4641173625078706E-2</v>
      </c>
      <c r="K1334" s="14">
        <v>8.8527529244686001E-2</v>
      </c>
      <c r="L1334" s="14">
        <v>8.8135264713509104E-2</v>
      </c>
      <c r="M1334" s="14"/>
      <c r="N1334" s="14">
        <v>7.57465491195045E-2</v>
      </c>
      <c r="O1334" s="14">
        <v>7.5943579262296806E-2</v>
      </c>
      <c r="P1334" s="14">
        <v>7.5811733688255001E-2</v>
      </c>
      <c r="Q1334" s="14">
        <v>0.12146166803167301</v>
      </c>
      <c r="R1334" s="14"/>
      <c r="S1334" s="14">
        <v>5.1137372320992802E-2</v>
      </c>
      <c r="T1334" s="14">
        <v>0.13028875713751001</v>
      </c>
      <c r="U1334" s="14">
        <v>8.8995345614089297E-2</v>
      </c>
      <c r="V1334" s="14">
        <v>4.7333223939169597E-2</v>
      </c>
      <c r="W1334" s="14">
        <v>5.7416205683587601E-2</v>
      </c>
      <c r="X1334" s="14">
        <v>9.4314869641832694E-2</v>
      </c>
      <c r="Y1334" s="14">
        <v>0.141132425679771</v>
      </c>
      <c r="Z1334" s="14">
        <v>8.9656458812124501E-2</v>
      </c>
      <c r="AA1334" s="14">
        <v>0.10269080008253299</v>
      </c>
      <c r="AB1334" s="14">
        <v>5.46670401987355E-2</v>
      </c>
      <c r="AC1334" s="14">
        <v>3.6165502373246602E-2</v>
      </c>
      <c r="AD1334" s="14">
        <v>0.20170369069921901</v>
      </c>
      <c r="AE1334" s="14"/>
      <c r="AF1334" s="14">
        <v>7.6150344102425604E-2</v>
      </c>
      <c r="AG1334" s="14">
        <v>0.101313459321084</v>
      </c>
      <c r="AH1334" s="14">
        <v>4.2820278667327398E-2</v>
      </c>
      <c r="AI1334" s="14">
        <v>5.4557503326907598E-2</v>
      </c>
      <c r="AJ1334" s="14">
        <v>8.5524583177208499E-2</v>
      </c>
      <c r="AK1334" s="14">
        <v>0.112613387277328</v>
      </c>
      <c r="AL1334" s="14"/>
      <c r="AM1334" s="14">
        <v>9.1075294754392397E-2</v>
      </c>
      <c r="AN1334" s="14">
        <v>9.0190071344741093E-2</v>
      </c>
      <c r="AO1334" s="14">
        <v>8.3473684649962701E-2</v>
      </c>
      <c r="AP1334" s="14">
        <v>7.8637701329089996E-2</v>
      </c>
      <c r="AQ1334" s="14">
        <v>0.10299657048149501</v>
      </c>
      <c r="AR1334" s="14"/>
      <c r="AS1334" s="14">
        <v>5.4268272807972702E-2</v>
      </c>
      <c r="AT1334" s="14">
        <v>0.101821817827037</v>
      </c>
      <c r="AU1334" s="14"/>
      <c r="AV1334" s="14">
        <v>4.4955024766097702E-2</v>
      </c>
      <c r="AW1334" s="14">
        <v>6.69605832664803E-2</v>
      </c>
      <c r="AX1334" s="14">
        <v>4.2988501150800197E-2</v>
      </c>
      <c r="AY1334" s="14"/>
      <c r="AZ1334" s="14">
        <v>6.5017820126928305E-2</v>
      </c>
      <c r="BA1334" s="14">
        <v>2.0677990659346401E-2</v>
      </c>
      <c r="BB1334" s="14">
        <v>6.09168389355179E-2</v>
      </c>
      <c r="BC1334" s="14"/>
      <c r="BD1334" s="14">
        <v>6.3871586177714795E-2</v>
      </c>
      <c r="BE1334" s="14">
        <v>0.10252864260054</v>
      </c>
      <c r="BF1334" s="14"/>
      <c r="BG1334" s="14">
        <v>6.9783204821814701E-2</v>
      </c>
      <c r="BH1334" s="14">
        <v>9.0659612211763496E-2</v>
      </c>
      <c r="BI1334" s="14"/>
      <c r="BJ1334" s="14">
        <v>9.0327620081063098E-2</v>
      </c>
      <c r="BK1334" s="14">
        <v>8.5082311624973303E-2</v>
      </c>
      <c r="BL1334" s="14"/>
      <c r="BM1334" s="14">
        <v>5.5108665326844997E-2</v>
      </c>
      <c r="BN1334" s="14">
        <v>9.0350423945625799E-2</v>
      </c>
      <c r="BO1334" s="14"/>
      <c r="BP1334" s="14">
        <v>6.49774452799389E-2</v>
      </c>
      <c r="BQ1334" s="14">
        <v>9.3055751473397993E-2</v>
      </c>
      <c r="BR1334" s="14"/>
      <c r="BS1334" s="14">
        <v>2.9469615739714301E-2</v>
      </c>
      <c r="BT1334" s="14">
        <v>7.6644704397810501E-2</v>
      </c>
      <c r="BU1334" s="14"/>
      <c r="BV1334" s="14">
        <v>7.3289099279265399E-2</v>
      </c>
      <c r="BW1334" s="14">
        <v>1.4069860192104201E-2</v>
      </c>
      <c r="BX1334" s="14"/>
      <c r="BY1334" s="14">
        <v>4.0839887804537699E-2</v>
      </c>
      <c r="BZ1334" s="14">
        <v>8.9753995788083504E-2</v>
      </c>
      <c r="CA1334" s="14"/>
      <c r="CB1334" s="14">
        <v>7.3638679803517806E-2</v>
      </c>
      <c r="CC1334" s="14">
        <v>9.2689534290520501E-2</v>
      </c>
    </row>
    <row r="1335" spans="2:81" x14ac:dyDescent="0.3">
      <c r="C1335" s="14"/>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c r="AD1335" s="14"/>
      <c r="AE1335" s="14"/>
      <c r="AF1335" s="14"/>
      <c r="AG1335" s="14"/>
      <c r="AH1335" s="14"/>
      <c r="AI1335" s="14"/>
      <c r="AJ1335" s="14"/>
      <c r="AK1335" s="14"/>
      <c r="AL1335" s="14"/>
      <c r="AM1335" s="14"/>
      <c r="AN1335" s="14"/>
      <c r="AO1335" s="14"/>
      <c r="AP1335" s="14"/>
      <c r="AQ1335" s="14"/>
      <c r="AR1335" s="14"/>
      <c r="AS1335" s="14"/>
      <c r="AT1335" s="14"/>
      <c r="AU1335" s="14"/>
      <c r="AV1335" s="14"/>
      <c r="AW1335" s="14"/>
      <c r="AX1335" s="14"/>
      <c r="AY1335" s="14"/>
      <c r="AZ1335" s="14"/>
      <c r="BA1335" s="14"/>
      <c r="BB1335" s="14"/>
      <c r="BC1335" s="14"/>
      <c r="BD1335" s="14"/>
      <c r="BE1335" s="14"/>
      <c r="BF1335" s="14"/>
      <c r="BG1335" s="14"/>
      <c r="BH1335" s="14"/>
      <c r="BI1335" s="14"/>
      <c r="BJ1335" s="14"/>
      <c r="BK1335" s="14"/>
      <c r="BL1335" s="14"/>
      <c r="BM1335" s="14"/>
      <c r="BN1335" s="14"/>
      <c r="BO1335" s="14"/>
      <c r="BP1335" s="14"/>
      <c r="BQ1335" s="14"/>
      <c r="BR1335" s="14"/>
      <c r="BS1335" s="14"/>
      <c r="BT1335" s="14"/>
      <c r="BU1335" s="14"/>
      <c r="BV1335" s="14"/>
      <c r="BW1335" s="14"/>
      <c r="BX1335" s="14"/>
      <c r="BY1335" s="14"/>
      <c r="BZ1335" s="14"/>
      <c r="CA1335" s="14"/>
      <c r="CB1335" s="14"/>
      <c r="CC1335" s="14"/>
    </row>
    <row r="1336" spans="2:81" x14ac:dyDescent="0.3">
      <c r="B1336" s="6" t="s">
        <v>514</v>
      </c>
      <c r="C1336" s="14"/>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c r="AD1336" s="14"/>
      <c r="AE1336" s="14"/>
      <c r="AF1336" s="14"/>
      <c r="AG1336" s="14"/>
      <c r="AH1336" s="14"/>
      <c r="AI1336" s="14"/>
      <c r="AJ1336" s="14"/>
      <c r="AK1336" s="14"/>
      <c r="AL1336" s="14"/>
      <c r="AM1336" s="14"/>
      <c r="AN1336" s="14"/>
      <c r="AO1336" s="14"/>
      <c r="AP1336" s="14"/>
      <c r="AQ1336" s="14"/>
      <c r="AR1336" s="14"/>
      <c r="AS1336" s="14"/>
      <c r="AT1336" s="14"/>
      <c r="AU1336" s="14"/>
      <c r="AV1336" s="14"/>
      <c r="AW1336" s="14"/>
      <c r="AX1336" s="14"/>
      <c r="AY1336" s="14"/>
      <c r="AZ1336" s="14"/>
      <c r="BA1336" s="14"/>
      <c r="BB1336" s="14"/>
      <c r="BC1336" s="14"/>
      <c r="BD1336" s="14"/>
      <c r="BE1336" s="14"/>
      <c r="BF1336" s="14"/>
      <c r="BG1336" s="14"/>
      <c r="BH1336" s="14"/>
      <c r="BI1336" s="14"/>
      <c r="BJ1336" s="14"/>
      <c r="BK1336" s="14"/>
      <c r="BL1336" s="14"/>
      <c r="BM1336" s="14"/>
      <c r="BN1336" s="14"/>
      <c r="BO1336" s="14"/>
      <c r="BP1336" s="14"/>
      <c r="BQ1336" s="14"/>
      <c r="BR1336" s="14"/>
      <c r="BS1336" s="14"/>
      <c r="BT1336" s="14"/>
      <c r="BU1336" s="14"/>
      <c r="BV1336" s="14"/>
      <c r="BW1336" s="14"/>
      <c r="BX1336" s="14"/>
      <c r="BY1336" s="14"/>
      <c r="BZ1336" s="14"/>
      <c r="CA1336" s="14"/>
      <c r="CB1336" s="14"/>
      <c r="CC1336" s="14"/>
    </row>
    <row r="1337" spans="2:81" x14ac:dyDescent="0.3">
      <c r="B1337" s="24" t="s">
        <v>97</v>
      </c>
      <c r="C1337" s="14"/>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c r="AD1337" s="14"/>
      <c r="AE1337" s="14"/>
      <c r="AF1337" s="14"/>
      <c r="AG1337" s="14"/>
      <c r="AH1337" s="14"/>
      <c r="AI1337" s="14"/>
      <c r="AJ1337" s="14"/>
      <c r="AK1337" s="14"/>
      <c r="AL1337" s="14"/>
      <c r="AM1337" s="14"/>
      <c r="AN1337" s="14"/>
      <c r="AO1337" s="14"/>
      <c r="AP1337" s="14"/>
      <c r="AQ1337" s="14"/>
      <c r="AR1337" s="14"/>
      <c r="AS1337" s="14"/>
      <c r="AT1337" s="14"/>
      <c r="AU1337" s="14"/>
      <c r="AV1337" s="14"/>
      <c r="AW1337" s="14"/>
      <c r="AX1337" s="14"/>
      <c r="AY1337" s="14"/>
      <c r="AZ1337" s="14"/>
      <c r="BA1337" s="14"/>
      <c r="BB1337" s="14"/>
      <c r="BC1337" s="14"/>
      <c r="BD1337" s="14"/>
      <c r="BE1337" s="14"/>
      <c r="BF1337" s="14"/>
      <c r="BG1337" s="14"/>
      <c r="BH1337" s="14"/>
      <c r="BI1337" s="14"/>
      <c r="BJ1337" s="14"/>
      <c r="BK1337" s="14"/>
      <c r="BL1337" s="14"/>
      <c r="BM1337" s="14"/>
      <c r="BN1337" s="14"/>
      <c r="BO1337" s="14"/>
      <c r="BP1337" s="14"/>
      <c r="BQ1337" s="14"/>
      <c r="BR1337" s="14"/>
      <c r="BS1337" s="14"/>
      <c r="BT1337" s="14"/>
      <c r="BU1337" s="14"/>
      <c r="BV1337" s="14"/>
      <c r="BW1337" s="14"/>
      <c r="BX1337" s="14"/>
      <c r="BY1337" s="14"/>
      <c r="BZ1337" s="14"/>
      <c r="CA1337" s="14"/>
      <c r="CB1337" s="14"/>
      <c r="CC1337" s="14"/>
    </row>
    <row r="1338" spans="2:81" x14ac:dyDescent="0.3">
      <c r="B1338" t="s">
        <v>496</v>
      </c>
      <c r="C1338" s="14">
        <v>0.22302916577198001</v>
      </c>
      <c r="D1338" s="14">
        <v>0.22936716558331499</v>
      </c>
      <c r="E1338" s="14">
        <v>0.21727474653404599</v>
      </c>
      <c r="F1338" s="14"/>
      <c r="G1338" s="14">
        <v>0.230586475563854</v>
      </c>
      <c r="H1338" s="14">
        <v>0.29362879517573798</v>
      </c>
      <c r="I1338" s="14">
        <v>0.20156496300176899</v>
      </c>
      <c r="J1338" s="14">
        <v>0.209213330015736</v>
      </c>
      <c r="K1338" s="14">
        <v>0.19872129888127099</v>
      </c>
      <c r="L1338" s="14">
        <v>0.20581971168580299</v>
      </c>
      <c r="M1338" s="14"/>
      <c r="N1338" s="14">
        <v>0.20590462482735</v>
      </c>
      <c r="O1338" s="14">
        <v>0.184558802492166</v>
      </c>
      <c r="P1338" s="14">
        <v>0.26077196364559901</v>
      </c>
      <c r="Q1338" s="14">
        <v>0.25172945841104599</v>
      </c>
      <c r="R1338" s="14"/>
      <c r="S1338" s="14">
        <v>0.274927521410047</v>
      </c>
      <c r="T1338" s="14">
        <v>0.17141762516365</v>
      </c>
      <c r="U1338" s="14">
        <v>0.23238175072265899</v>
      </c>
      <c r="V1338" s="14">
        <v>0.25994222552725499</v>
      </c>
      <c r="W1338" s="14">
        <v>0.164287434645988</v>
      </c>
      <c r="X1338" s="14">
        <v>0.238497754844188</v>
      </c>
      <c r="Y1338" s="14">
        <v>0.22297033822300399</v>
      </c>
      <c r="Z1338" s="14">
        <v>0.20264932030232999</v>
      </c>
      <c r="AA1338" s="14">
        <v>0.227424503543777</v>
      </c>
      <c r="AB1338" s="14">
        <v>0.21881930583635401</v>
      </c>
      <c r="AC1338" s="14">
        <v>0.238161702012893</v>
      </c>
      <c r="AD1338" s="14">
        <v>0.158162741027251</v>
      </c>
      <c r="AE1338" s="14"/>
      <c r="AF1338" s="14">
        <v>0.267391947639322</v>
      </c>
      <c r="AG1338" s="14">
        <v>0.194716295262022</v>
      </c>
      <c r="AH1338" s="14">
        <v>0.214850087763997</v>
      </c>
      <c r="AI1338" s="14">
        <v>0.19340136201984701</v>
      </c>
      <c r="AJ1338" s="14">
        <v>0.251567564905056</v>
      </c>
      <c r="AK1338" s="14">
        <v>9.0221130194872004E-2</v>
      </c>
      <c r="AL1338" s="14"/>
      <c r="AM1338" s="14">
        <v>0.23417292789844801</v>
      </c>
      <c r="AN1338" s="14">
        <v>0.24361581238500801</v>
      </c>
      <c r="AO1338" s="14">
        <v>0.20237704239509499</v>
      </c>
      <c r="AP1338" s="14">
        <v>0.16772643333085999</v>
      </c>
      <c r="AQ1338" s="14">
        <v>0.16231017960305999</v>
      </c>
      <c r="AR1338" s="14"/>
      <c r="AS1338" s="14">
        <v>0.25293723993856199</v>
      </c>
      <c r="AT1338" s="14">
        <v>0.20814668465509101</v>
      </c>
      <c r="AU1338" s="14"/>
      <c r="AV1338" s="14">
        <v>0.28450616169145299</v>
      </c>
      <c r="AW1338" s="14">
        <v>0.23030610097224399</v>
      </c>
      <c r="AX1338" s="14">
        <v>0.195676354242452</v>
      </c>
      <c r="AY1338" s="14"/>
      <c r="AZ1338" s="14">
        <v>0.28542149258362798</v>
      </c>
      <c r="BA1338" s="14">
        <v>0.34387910023009099</v>
      </c>
      <c r="BB1338" s="14">
        <v>0.204824894112585</v>
      </c>
      <c r="BC1338" s="14"/>
      <c r="BD1338" s="14">
        <v>0.259628558669941</v>
      </c>
      <c r="BE1338" s="14">
        <v>0.199404735245056</v>
      </c>
      <c r="BF1338" s="14"/>
      <c r="BG1338" s="14">
        <v>0.27262888595440399</v>
      </c>
      <c r="BH1338" s="14">
        <v>0.21444950204714</v>
      </c>
      <c r="BI1338" s="14"/>
      <c r="BJ1338" s="14">
        <v>0.29613094041858001</v>
      </c>
      <c r="BK1338" s="14">
        <v>0.221523646564387</v>
      </c>
      <c r="BL1338" s="14"/>
      <c r="BM1338" s="14">
        <v>0.23675482026772801</v>
      </c>
      <c r="BN1338" s="14">
        <v>0.22126352683318801</v>
      </c>
      <c r="BO1338" s="14"/>
      <c r="BP1338" s="14">
        <v>0.25501954570530899</v>
      </c>
      <c r="BQ1338" s="14">
        <v>0.21306949781873499</v>
      </c>
      <c r="BR1338" s="14"/>
      <c r="BS1338" s="14">
        <v>0.31470875834281697</v>
      </c>
      <c r="BT1338" s="14">
        <v>0.18046488739366001</v>
      </c>
      <c r="BU1338" s="14"/>
      <c r="BV1338" s="14">
        <v>0.29582565553130102</v>
      </c>
      <c r="BW1338" s="14">
        <v>0.321344965431275</v>
      </c>
      <c r="BX1338" s="14"/>
      <c r="BY1338" s="14">
        <v>0.35088026605198303</v>
      </c>
      <c r="BZ1338" s="14">
        <v>0.21141028758212199</v>
      </c>
      <c r="CA1338" s="14"/>
      <c r="CB1338" s="14">
        <v>0.23973745520151499</v>
      </c>
      <c r="CC1338" s="14">
        <v>0.21570997889527199</v>
      </c>
    </row>
    <row r="1339" spans="2:81" x14ac:dyDescent="0.3">
      <c r="B1339" t="s">
        <v>497</v>
      </c>
      <c r="C1339" s="14">
        <v>0.68319002044261201</v>
      </c>
      <c r="D1339" s="14">
        <v>0.67987233648765499</v>
      </c>
      <c r="E1339" s="14">
        <v>0.68581275785960605</v>
      </c>
      <c r="F1339" s="14"/>
      <c r="G1339" s="14">
        <v>0.68148354896817698</v>
      </c>
      <c r="H1339" s="14">
        <v>0.604206185095159</v>
      </c>
      <c r="I1339" s="14">
        <v>0.69758219451596104</v>
      </c>
      <c r="J1339" s="14">
        <v>0.695524129027982</v>
      </c>
      <c r="K1339" s="14">
        <v>0.70069665550272697</v>
      </c>
      <c r="L1339" s="14">
        <v>0.71484975331904399</v>
      </c>
      <c r="M1339" s="14"/>
      <c r="N1339" s="14">
        <v>0.70481882427175202</v>
      </c>
      <c r="O1339" s="14">
        <v>0.75038984566601696</v>
      </c>
      <c r="P1339" s="14">
        <v>0.636812410943146</v>
      </c>
      <c r="Q1339" s="14">
        <v>0.62597435203049401</v>
      </c>
      <c r="R1339" s="14"/>
      <c r="S1339" s="14">
        <v>0.67313378718509798</v>
      </c>
      <c r="T1339" s="14">
        <v>0.70506940718030198</v>
      </c>
      <c r="U1339" s="14">
        <v>0.67862290366325095</v>
      </c>
      <c r="V1339" s="14">
        <v>0.69665153566467497</v>
      </c>
      <c r="W1339" s="14">
        <v>0.75073666874191303</v>
      </c>
      <c r="X1339" s="14">
        <v>0.68887207540637496</v>
      </c>
      <c r="Y1339" s="14">
        <v>0.65875363252347197</v>
      </c>
      <c r="Z1339" s="14">
        <v>0.68472243642740804</v>
      </c>
      <c r="AA1339" s="14">
        <v>0.62580913458214105</v>
      </c>
      <c r="AB1339" s="14">
        <v>0.69052502677765204</v>
      </c>
      <c r="AC1339" s="14">
        <v>0.70917874241280898</v>
      </c>
      <c r="AD1339" s="14">
        <v>0.64013356827352996</v>
      </c>
      <c r="AE1339" s="14"/>
      <c r="AF1339" s="14">
        <v>0.65263265941617998</v>
      </c>
      <c r="AG1339" s="14">
        <v>0.69487775813755803</v>
      </c>
      <c r="AH1339" s="14">
        <v>0.73135051884131497</v>
      </c>
      <c r="AI1339" s="14">
        <v>0.75134258858043101</v>
      </c>
      <c r="AJ1339" s="14">
        <v>0.66702049293642796</v>
      </c>
      <c r="AK1339" s="14">
        <v>0.78707961982004304</v>
      </c>
      <c r="AL1339" s="14"/>
      <c r="AM1339" s="14">
        <v>0.66766475309100703</v>
      </c>
      <c r="AN1339" s="14">
        <v>0.66651777678843804</v>
      </c>
      <c r="AO1339" s="14">
        <v>0.70442740262466397</v>
      </c>
      <c r="AP1339" s="14">
        <v>0.74045526255321004</v>
      </c>
      <c r="AQ1339" s="14">
        <v>0.73469324991544505</v>
      </c>
      <c r="AR1339" s="14"/>
      <c r="AS1339" s="14">
        <v>0.68791598318171199</v>
      </c>
      <c r="AT1339" s="14">
        <v>0.68187299160422898</v>
      </c>
      <c r="AU1339" s="14"/>
      <c r="AV1339" s="14">
        <v>0.67125300417570499</v>
      </c>
      <c r="AW1339" s="14">
        <v>0.70344524330798097</v>
      </c>
      <c r="AX1339" s="14">
        <v>0.74096604127522203</v>
      </c>
      <c r="AY1339" s="14"/>
      <c r="AZ1339" s="14">
        <v>0.62845302376033296</v>
      </c>
      <c r="BA1339" s="14">
        <v>0.65612089976990895</v>
      </c>
      <c r="BB1339" s="14">
        <v>0.74241083525509999</v>
      </c>
      <c r="BC1339" s="14"/>
      <c r="BD1339" s="14">
        <v>0.66642562315434895</v>
      </c>
      <c r="BE1339" s="14">
        <v>0.69333504745180796</v>
      </c>
      <c r="BF1339" s="14"/>
      <c r="BG1339" s="14">
        <v>0.637288701711475</v>
      </c>
      <c r="BH1339" s="14">
        <v>0.69061512502016298</v>
      </c>
      <c r="BI1339" s="14"/>
      <c r="BJ1339" s="14">
        <v>0.58734650022308099</v>
      </c>
      <c r="BK1339" s="14">
        <v>0.68817609202568897</v>
      </c>
      <c r="BL1339" s="14"/>
      <c r="BM1339" s="14">
        <v>0.72004516123010898</v>
      </c>
      <c r="BN1339" s="14">
        <v>0.67951970962160202</v>
      </c>
      <c r="BO1339" s="14"/>
      <c r="BP1339" s="14">
        <v>0.681190002478963</v>
      </c>
      <c r="BQ1339" s="14">
        <v>0.68484291187631396</v>
      </c>
      <c r="BR1339" s="14"/>
      <c r="BS1339" s="14">
        <v>0.63462512056099596</v>
      </c>
      <c r="BT1339" s="14">
        <v>0.74790109713797903</v>
      </c>
      <c r="BU1339" s="14"/>
      <c r="BV1339" s="14">
        <v>0.614215508652599</v>
      </c>
      <c r="BW1339" s="14">
        <v>0.64179779830210204</v>
      </c>
      <c r="BX1339" s="14"/>
      <c r="BY1339" s="14">
        <v>0.610779351172832</v>
      </c>
      <c r="BZ1339" s="14">
        <v>0.69089499913076002</v>
      </c>
      <c r="CA1339" s="14"/>
      <c r="CB1339" s="14">
        <v>0.68071837349463804</v>
      </c>
      <c r="CC1339" s="14">
        <v>0.68411968703242698</v>
      </c>
    </row>
    <row r="1340" spans="2:81" x14ac:dyDescent="0.3">
      <c r="B1340" t="s">
        <v>106</v>
      </c>
      <c r="C1340" s="14">
        <v>9.3780813785407896E-2</v>
      </c>
      <c r="D1340" s="14">
        <v>9.0760497929029099E-2</v>
      </c>
      <c r="E1340" s="14">
        <v>9.6912495606348306E-2</v>
      </c>
      <c r="F1340" s="14"/>
      <c r="G1340" s="14">
        <v>8.7929975467968602E-2</v>
      </c>
      <c r="H1340" s="14">
        <v>0.102165019729103</v>
      </c>
      <c r="I1340" s="14">
        <v>0.100852842482269</v>
      </c>
      <c r="J1340" s="14">
        <v>9.5262540956281394E-2</v>
      </c>
      <c r="K1340" s="14">
        <v>0.10058204561600199</v>
      </c>
      <c r="L1340" s="14">
        <v>7.9330534995152205E-2</v>
      </c>
      <c r="M1340" s="14"/>
      <c r="N1340" s="14">
        <v>8.9276550900898199E-2</v>
      </c>
      <c r="O1340" s="14">
        <v>6.5051351841816596E-2</v>
      </c>
      <c r="P1340" s="14">
        <v>0.102415625411254</v>
      </c>
      <c r="Q1340" s="14">
        <v>0.12229618955846</v>
      </c>
      <c r="R1340" s="14"/>
      <c r="S1340" s="14">
        <v>5.1938691404856102E-2</v>
      </c>
      <c r="T1340" s="14">
        <v>0.12351296765604799</v>
      </c>
      <c r="U1340" s="14">
        <v>8.8995345614089297E-2</v>
      </c>
      <c r="V1340" s="14">
        <v>4.3406238808069403E-2</v>
      </c>
      <c r="W1340" s="14">
        <v>8.4975896612099006E-2</v>
      </c>
      <c r="X1340" s="14">
        <v>7.2630169749437298E-2</v>
      </c>
      <c r="Y1340" s="14">
        <v>0.118276029253524</v>
      </c>
      <c r="Z1340" s="14">
        <v>0.112628243270261</v>
      </c>
      <c r="AA1340" s="14">
        <v>0.14676636187408201</v>
      </c>
      <c r="AB1340" s="14">
        <v>9.0655667385993705E-2</v>
      </c>
      <c r="AC1340" s="14">
        <v>5.2659555574297801E-2</v>
      </c>
      <c r="AD1340" s="14">
        <v>0.20170369069921901</v>
      </c>
      <c r="AE1340" s="14"/>
      <c r="AF1340" s="14">
        <v>7.99753929444975E-2</v>
      </c>
      <c r="AG1340" s="14">
        <v>0.110405946600421</v>
      </c>
      <c r="AH1340" s="14">
        <v>5.3799393394688901E-2</v>
      </c>
      <c r="AI1340" s="14">
        <v>5.5256049399721202E-2</v>
      </c>
      <c r="AJ1340" s="14">
        <v>8.1411942158515299E-2</v>
      </c>
      <c r="AK1340" s="14">
        <v>0.122699249985085</v>
      </c>
      <c r="AL1340" s="14"/>
      <c r="AM1340" s="14">
        <v>9.8162319010545604E-2</v>
      </c>
      <c r="AN1340" s="14">
        <v>8.9866410826553597E-2</v>
      </c>
      <c r="AO1340" s="14">
        <v>9.3195554980241804E-2</v>
      </c>
      <c r="AP1340" s="14">
        <v>9.1818304115930199E-2</v>
      </c>
      <c r="AQ1340" s="14">
        <v>0.10299657048149501</v>
      </c>
      <c r="AR1340" s="14"/>
      <c r="AS1340" s="14">
        <v>5.9146776879726103E-2</v>
      </c>
      <c r="AT1340" s="14">
        <v>0.10998032374067999</v>
      </c>
      <c r="AU1340" s="14"/>
      <c r="AV1340" s="14">
        <v>4.4240834132841599E-2</v>
      </c>
      <c r="AW1340" s="14">
        <v>6.6248655719775298E-2</v>
      </c>
      <c r="AX1340" s="14">
        <v>6.3357604482326094E-2</v>
      </c>
      <c r="AY1340" s="14"/>
      <c r="AZ1340" s="14">
        <v>8.6125483656039295E-2</v>
      </c>
      <c r="BA1340" s="14">
        <v>0</v>
      </c>
      <c r="BB1340" s="14">
        <v>5.2764270632314897E-2</v>
      </c>
      <c r="BC1340" s="14"/>
      <c r="BD1340" s="14">
        <v>7.3945818175710804E-2</v>
      </c>
      <c r="BE1340" s="14">
        <v>0.10726021730313599</v>
      </c>
      <c r="BF1340" s="14"/>
      <c r="BG1340" s="14">
        <v>9.0082412334120801E-2</v>
      </c>
      <c r="BH1340" s="14">
        <v>9.4935372932697104E-2</v>
      </c>
      <c r="BI1340" s="14"/>
      <c r="BJ1340" s="14">
        <v>0.116522559358339</v>
      </c>
      <c r="BK1340" s="14">
        <v>9.0300261409923699E-2</v>
      </c>
      <c r="BL1340" s="14"/>
      <c r="BM1340" s="14">
        <v>4.3200018502162603E-2</v>
      </c>
      <c r="BN1340" s="14">
        <v>9.9216763545210404E-2</v>
      </c>
      <c r="BO1340" s="14"/>
      <c r="BP1340" s="14">
        <v>6.3790451815728302E-2</v>
      </c>
      <c r="BQ1340" s="14">
        <v>0.10208759030495</v>
      </c>
      <c r="BR1340" s="14"/>
      <c r="BS1340" s="14">
        <v>5.0666121096187199E-2</v>
      </c>
      <c r="BT1340" s="14">
        <v>7.1634015468360998E-2</v>
      </c>
      <c r="BU1340" s="14"/>
      <c r="BV1340" s="14">
        <v>8.9958835816100105E-2</v>
      </c>
      <c r="BW1340" s="14">
        <v>3.6857236266623197E-2</v>
      </c>
      <c r="BX1340" s="14"/>
      <c r="BY1340" s="14">
        <v>3.83403827751847E-2</v>
      </c>
      <c r="BZ1340" s="14">
        <v>9.7694713287117693E-2</v>
      </c>
      <c r="CA1340" s="14"/>
      <c r="CB1340" s="14">
        <v>7.9544171303847194E-2</v>
      </c>
      <c r="CC1340" s="14">
        <v>0.100170334072301</v>
      </c>
    </row>
    <row r="1341" spans="2:81" x14ac:dyDescent="0.3">
      <c r="C1341" s="14"/>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c r="AD1341" s="14"/>
      <c r="AE1341" s="14"/>
      <c r="AF1341" s="14"/>
      <c r="AG1341" s="14"/>
      <c r="AH1341" s="14"/>
      <c r="AI1341" s="14"/>
      <c r="AJ1341" s="14"/>
      <c r="AK1341" s="14"/>
      <c r="AL1341" s="14"/>
      <c r="AM1341" s="14"/>
      <c r="AN1341" s="14"/>
      <c r="AO1341" s="14"/>
      <c r="AP1341" s="14"/>
      <c r="AQ1341" s="14"/>
      <c r="AR1341" s="14"/>
      <c r="AS1341" s="14"/>
      <c r="AT1341" s="14"/>
      <c r="AU1341" s="14"/>
      <c r="AV1341" s="14"/>
      <c r="AW1341" s="14"/>
      <c r="AX1341" s="14"/>
      <c r="AY1341" s="14"/>
      <c r="AZ1341" s="14"/>
      <c r="BA1341" s="14"/>
      <c r="BB1341" s="14"/>
      <c r="BC1341" s="14"/>
      <c r="BD1341" s="14"/>
      <c r="BE1341" s="14"/>
      <c r="BF1341" s="14"/>
      <c r="BG1341" s="14"/>
      <c r="BH1341" s="14"/>
      <c r="BI1341" s="14"/>
      <c r="BJ1341" s="14"/>
      <c r="BK1341" s="14"/>
      <c r="BL1341" s="14"/>
      <c r="BM1341" s="14"/>
      <c r="BN1341" s="14"/>
      <c r="BO1341" s="14"/>
      <c r="BP1341" s="14"/>
      <c r="BQ1341" s="14"/>
      <c r="BR1341" s="14"/>
      <c r="BS1341" s="14"/>
      <c r="BT1341" s="14"/>
      <c r="BU1341" s="14"/>
      <c r="BV1341" s="14"/>
      <c r="BW1341" s="14"/>
      <c r="BX1341" s="14"/>
      <c r="BY1341" s="14"/>
      <c r="BZ1341" s="14"/>
      <c r="CA1341" s="14"/>
      <c r="CB1341" s="14"/>
      <c r="CC1341" s="14"/>
    </row>
    <row r="1342" spans="2:81" x14ac:dyDescent="0.3">
      <c r="B1342" s="6" t="s">
        <v>515</v>
      </c>
      <c r="C1342" s="14"/>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c r="AD1342" s="14"/>
      <c r="AE1342" s="14"/>
      <c r="AF1342" s="14"/>
      <c r="AG1342" s="14"/>
      <c r="AH1342" s="14"/>
      <c r="AI1342" s="14"/>
      <c r="AJ1342" s="14"/>
      <c r="AK1342" s="14"/>
      <c r="AL1342" s="14"/>
      <c r="AM1342" s="14"/>
      <c r="AN1342" s="14"/>
      <c r="AO1342" s="14"/>
      <c r="AP1342" s="14"/>
      <c r="AQ1342" s="14"/>
      <c r="AR1342" s="14"/>
      <c r="AS1342" s="14"/>
      <c r="AT1342" s="14"/>
      <c r="AU1342" s="14"/>
      <c r="AV1342" s="14"/>
      <c r="AW1342" s="14"/>
      <c r="AX1342" s="14"/>
      <c r="AY1342" s="14"/>
      <c r="AZ1342" s="14"/>
      <c r="BA1342" s="14"/>
      <c r="BB1342" s="14"/>
      <c r="BC1342" s="14"/>
      <c r="BD1342" s="14"/>
      <c r="BE1342" s="14"/>
      <c r="BF1342" s="14"/>
      <c r="BG1342" s="14"/>
      <c r="BH1342" s="14"/>
      <c r="BI1342" s="14"/>
      <c r="BJ1342" s="14"/>
      <c r="BK1342" s="14"/>
      <c r="BL1342" s="14"/>
      <c r="BM1342" s="14"/>
      <c r="BN1342" s="14"/>
      <c r="BO1342" s="14"/>
      <c r="BP1342" s="14"/>
      <c r="BQ1342" s="14"/>
      <c r="BR1342" s="14"/>
      <c r="BS1342" s="14"/>
      <c r="BT1342" s="14"/>
      <c r="BU1342" s="14"/>
      <c r="BV1342" s="14"/>
      <c r="BW1342" s="14"/>
      <c r="BX1342" s="14"/>
      <c r="BY1342" s="14"/>
      <c r="BZ1342" s="14"/>
      <c r="CA1342" s="14"/>
      <c r="CB1342" s="14"/>
      <c r="CC1342" s="14"/>
    </row>
    <row r="1343" spans="2:81" x14ac:dyDescent="0.3">
      <c r="B1343" s="24" t="s">
        <v>97</v>
      </c>
      <c r="C1343" s="14"/>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c r="AD1343" s="14"/>
      <c r="AE1343" s="14"/>
      <c r="AF1343" s="14"/>
      <c r="AG1343" s="14"/>
      <c r="AH1343" s="14"/>
      <c r="AI1343" s="14"/>
      <c r="AJ1343" s="14"/>
      <c r="AK1343" s="14"/>
      <c r="AL1343" s="14"/>
      <c r="AM1343" s="14"/>
      <c r="AN1343" s="14"/>
      <c r="AO1343" s="14"/>
      <c r="AP1343" s="14"/>
      <c r="AQ1343" s="14"/>
      <c r="AR1343" s="14"/>
      <c r="AS1343" s="14"/>
      <c r="AT1343" s="14"/>
      <c r="AU1343" s="14"/>
      <c r="AV1343" s="14"/>
      <c r="AW1343" s="14"/>
      <c r="AX1343" s="14"/>
      <c r="AY1343" s="14"/>
      <c r="AZ1343" s="14"/>
      <c r="BA1343" s="14"/>
      <c r="BB1343" s="14"/>
      <c r="BC1343" s="14"/>
      <c r="BD1343" s="14"/>
      <c r="BE1343" s="14"/>
      <c r="BF1343" s="14"/>
      <c r="BG1343" s="14"/>
      <c r="BH1343" s="14"/>
      <c r="BI1343" s="14"/>
      <c r="BJ1343" s="14"/>
      <c r="BK1343" s="14"/>
      <c r="BL1343" s="14"/>
      <c r="BM1343" s="14"/>
      <c r="BN1343" s="14"/>
      <c r="BO1343" s="14"/>
      <c r="BP1343" s="14"/>
      <c r="BQ1343" s="14"/>
      <c r="BR1343" s="14"/>
      <c r="BS1343" s="14"/>
      <c r="BT1343" s="14"/>
      <c r="BU1343" s="14"/>
      <c r="BV1343" s="14"/>
      <c r="BW1343" s="14"/>
      <c r="BX1343" s="14"/>
      <c r="BY1343" s="14"/>
      <c r="BZ1343" s="14"/>
      <c r="CA1343" s="14"/>
      <c r="CB1343" s="14"/>
      <c r="CC1343" s="14"/>
    </row>
    <row r="1344" spans="2:81" x14ac:dyDescent="0.3">
      <c r="B1344" t="s">
        <v>496</v>
      </c>
      <c r="C1344" s="14">
        <v>0.22130137373668399</v>
      </c>
      <c r="D1344" s="14">
        <v>0.22116913292983501</v>
      </c>
      <c r="E1344" s="14">
        <v>0.221861307556936</v>
      </c>
      <c r="F1344" s="14"/>
      <c r="G1344" s="14">
        <v>0.29484787101773302</v>
      </c>
      <c r="H1344" s="14">
        <v>0.27200853337466702</v>
      </c>
      <c r="I1344" s="14">
        <v>0.19533507731258001</v>
      </c>
      <c r="J1344" s="14">
        <v>0.19183878185120101</v>
      </c>
      <c r="K1344" s="14">
        <v>0.199794039110475</v>
      </c>
      <c r="L1344" s="14">
        <v>0.19062959378422001</v>
      </c>
      <c r="M1344" s="14"/>
      <c r="N1344" s="14">
        <v>0.195600251868075</v>
      </c>
      <c r="O1344" s="14">
        <v>0.170104710973942</v>
      </c>
      <c r="P1344" s="14">
        <v>0.27890623683861099</v>
      </c>
      <c r="Q1344" s="14">
        <v>0.254959563248152</v>
      </c>
      <c r="R1344" s="14"/>
      <c r="S1344" s="14">
        <v>0.26574688410806102</v>
      </c>
      <c r="T1344" s="14">
        <v>0.18233963439436199</v>
      </c>
      <c r="U1344" s="14">
        <v>0.25747739146695198</v>
      </c>
      <c r="V1344" s="14">
        <v>0.246868386471947</v>
      </c>
      <c r="W1344" s="14">
        <v>0.13716264959982499</v>
      </c>
      <c r="X1344" s="14">
        <v>0.20523816388117</v>
      </c>
      <c r="Y1344" s="14">
        <v>0.19936052911190999</v>
      </c>
      <c r="Z1344" s="14">
        <v>0.22550402461043301</v>
      </c>
      <c r="AA1344" s="14">
        <v>0.24489011796455801</v>
      </c>
      <c r="AB1344" s="14">
        <v>0.23323682893342701</v>
      </c>
      <c r="AC1344" s="14">
        <v>0.237699635428716</v>
      </c>
      <c r="AD1344" s="14">
        <v>0.158162741027251</v>
      </c>
      <c r="AE1344" s="14"/>
      <c r="AF1344" s="14">
        <v>0.28137789529423701</v>
      </c>
      <c r="AG1344" s="14">
        <v>0.19527909013515199</v>
      </c>
      <c r="AH1344" s="14">
        <v>0.194279723459576</v>
      </c>
      <c r="AI1344" s="14">
        <v>0.18280378065883099</v>
      </c>
      <c r="AJ1344" s="14">
        <v>0.23061290376883001</v>
      </c>
      <c r="AK1344" s="14">
        <v>8.0448512506452796E-2</v>
      </c>
      <c r="AL1344" s="14"/>
      <c r="AM1344" s="14">
        <v>0.220407123759811</v>
      </c>
      <c r="AN1344" s="14">
        <v>0.24852565697777201</v>
      </c>
      <c r="AO1344" s="14">
        <v>0.214230619385396</v>
      </c>
      <c r="AP1344" s="14">
        <v>0.16816065306442099</v>
      </c>
      <c r="AQ1344" s="14">
        <v>0.16231017960305999</v>
      </c>
      <c r="AR1344" s="14"/>
      <c r="AS1344" s="14">
        <v>0.257108092884552</v>
      </c>
      <c r="AT1344" s="14">
        <v>0.20279543665925401</v>
      </c>
      <c r="AU1344" s="14"/>
      <c r="AV1344" s="14">
        <v>0.26642801485761902</v>
      </c>
      <c r="AW1344" s="14">
        <v>0.28922091022087199</v>
      </c>
      <c r="AX1344" s="14">
        <v>0.202654850246937</v>
      </c>
      <c r="AY1344" s="14"/>
      <c r="AZ1344" s="14">
        <v>0.24496993285718599</v>
      </c>
      <c r="BA1344" s="14">
        <v>0.40486296625978202</v>
      </c>
      <c r="BB1344" s="14">
        <v>0.17887363213528401</v>
      </c>
      <c r="BC1344" s="14"/>
      <c r="BD1344" s="14">
        <v>0.253792763087267</v>
      </c>
      <c r="BE1344" s="14">
        <v>0.20040202065760501</v>
      </c>
      <c r="BF1344" s="14"/>
      <c r="BG1344" s="14">
        <v>0.30284072672161899</v>
      </c>
      <c r="BH1344" s="14">
        <v>0.20651914019889001</v>
      </c>
      <c r="BI1344" s="14"/>
      <c r="BJ1344" s="14">
        <v>0.274382064451343</v>
      </c>
      <c r="BK1344" s="14">
        <v>0.22163562135172399</v>
      </c>
      <c r="BL1344" s="14"/>
      <c r="BM1344" s="14">
        <v>0.21763371119201699</v>
      </c>
      <c r="BN1344" s="14">
        <v>0.22129830302314299</v>
      </c>
      <c r="BO1344" s="14"/>
      <c r="BP1344" s="14">
        <v>0.25124960042472599</v>
      </c>
      <c r="BQ1344" s="14">
        <v>0.21428697397027299</v>
      </c>
      <c r="BR1344" s="14"/>
      <c r="BS1344" s="14">
        <v>0.318052922867544</v>
      </c>
      <c r="BT1344" s="14">
        <v>0.184228418909271</v>
      </c>
      <c r="BU1344" s="14"/>
      <c r="BV1344" s="14">
        <v>0.29891820249312101</v>
      </c>
      <c r="BW1344" s="14">
        <v>0.32477755749204801</v>
      </c>
      <c r="BX1344" s="14"/>
      <c r="BY1344" s="14">
        <v>0.36949467796691299</v>
      </c>
      <c r="BZ1344" s="14">
        <v>0.20647805270462299</v>
      </c>
      <c r="CA1344" s="14"/>
      <c r="CB1344" s="14">
        <v>0.234006332368077</v>
      </c>
      <c r="CC1344" s="14">
        <v>0.216421168291797</v>
      </c>
    </row>
    <row r="1345" spans="2:81" x14ac:dyDescent="0.3">
      <c r="B1345" t="s">
        <v>497</v>
      </c>
      <c r="C1345" s="14">
        <v>0.67948413449819001</v>
      </c>
      <c r="D1345" s="14">
        <v>0.68315867687960796</v>
      </c>
      <c r="E1345" s="14">
        <v>0.67527226018013697</v>
      </c>
      <c r="F1345" s="14"/>
      <c r="G1345" s="14">
        <v>0.61622969792568805</v>
      </c>
      <c r="H1345" s="14">
        <v>0.65425544433711202</v>
      </c>
      <c r="I1345" s="14">
        <v>0.68620824639924805</v>
      </c>
      <c r="J1345" s="14">
        <v>0.68933723335116803</v>
      </c>
      <c r="K1345" s="14">
        <v>0.69962391527352297</v>
      </c>
      <c r="L1345" s="14">
        <v>0.71519360175116897</v>
      </c>
      <c r="M1345" s="14"/>
      <c r="N1345" s="14">
        <v>0.72190440653683896</v>
      </c>
      <c r="O1345" s="14">
        <v>0.75414614332868402</v>
      </c>
      <c r="P1345" s="14">
        <v>0.61322868279976805</v>
      </c>
      <c r="Q1345" s="14">
        <v>0.609554425514506</v>
      </c>
      <c r="R1345" s="14"/>
      <c r="S1345" s="14">
        <v>0.68160477052938395</v>
      </c>
      <c r="T1345" s="14">
        <v>0.69414739794959002</v>
      </c>
      <c r="U1345" s="14">
        <v>0.65352726291895802</v>
      </c>
      <c r="V1345" s="14">
        <v>0.67329192247859704</v>
      </c>
      <c r="W1345" s="14">
        <v>0.73325353511183</v>
      </c>
      <c r="X1345" s="14">
        <v>0.71040385246569304</v>
      </c>
      <c r="Y1345" s="14">
        <v>0.67197377077140397</v>
      </c>
      <c r="Z1345" s="14">
        <v>0.66186773211930605</v>
      </c>
      <c r="AA1345" s="14">
        <v>0.61509036210898205</v>
      </c>
      <c r="AB1345" s="14">
        <v>0.70096335282028499</v>
      </c>
      <c r="AC1345" s="14">
        <v>0.70964080899698601</v>
      </c>
      <c r="AD1345" s="14">
        <v>0.64013356827352996</v>
      </c>
      <c r="AE1345" s="14"/>
      <c r="AF1345" s="14">
        <v>0.62950229901602905</v>
      </c>
      <c r="AG1345" s="14">
        <v>0.69328476930717398</v>
      </c>
      <c r="AH1345" s="14">
        <v>0.74227615992370999</v>
      </c>
      <c r="AI1345" s="14">
        <v>0.74847388345805299</v>
      </c>
      <c r="AJ1345" s="14">
        <v>0.64325775801263096</v>
      </c>
      <c r="AK1345" s="14">
        <v>0.79794822092985596</v>
      </c>
      <c r="AL1345" s="14"/>
      <c r="AM1345" s="14">
        <v>0.67189968709067505</v>
      </c>
      <c r="AN1345" s="14">
        <v>0.66655211141427695</v>
      </c>
      <c r="AO1345" s="14">
        <v>0.687917065996966</v>
      </c>
      <c r="AP1345" s="14">
        <v>0.73133914813543</v>
      </c>
      <c r="AQ1345" s="14">
        <v>0.73469324991544505</v>
      </c>
      <c r="AR1345" s="14"/>
      <c r="AS1345" s="14">
        <v>0.66746425304269497</v>
      </c>
      <c r="AT1345" s="14">
        <v>0.68832420627320501</v>
      </c>
      <c r="AU1345" s="14"/>
      <c r="AV1345" s="14">
        <v>0.648538600854627</v>
      </c>
      <c r="AW1345" s="14">
        <v>0.60858124783480405</v>
      </c>
      <c r="AX1345" s="14">
        <v>0.75022954961505095</v>
      </c>
      <c r="AY1345" s="14"/>
      <c r="AZ1345" s="14">
        <v>0.66769359097109804</v>
      </c>
      <c r="BA1345" s="14">
        <v>0.50984734044444602</v>
      </c>
      <c r="BB1345" s="14">
        <v>0.72379839412810199</v>
      </c>
      <c r="BC1345" s="14"/>
      <c r="BD1345" s="14">
        <v>0.66539904385278903</v>
      </c>
      <c r="BE1345" s="14">
        <v>0.68783659799131602</v>
      </c>
      <c r="BF1345" s="14"/>
      <c r="BG1345" s="14">
        <v>0.62662209324346696</v>
      </c>
      <c r="BH1345" s="14">
        <v>0.68824195281953604</v>
      </c>
      <c r="BI1345" s="14"/>
      <c r="BJ1345" s="14">
        <v>0.58704765064175102</v>
      </c>
      <c r="BK1345" s="14">
        <v>0.68404632690307299</v>
      </c>
      <c r="BL1345" s="14"/>
      <c r="BM1345" s="14">
        <v>0.716206799667643</v>
      </c>
      <c r="BN1345" s="14">
        <v>0.67577921148740605</v>
      </c>
      <c r="BO1345" s="14"/>
      <c r="BP1345" s="14">
        <v>0.67590358675317697</v>
      </c>
      <c r="BQ1345" s="14">
        <v>0.68167955137209302</v>
      </c>
      <c r="BR1345" s="14"/>
      <c r="BS1345" s="14">
        <v>0.60836232406944701</v>
      </c>
      <c r="BT1345" s="14">
        <v>0.73666998101137005</v>
      </c>
      <c r="BU1345" s="14"/>
      <c r="BV1345" s="14">
        <v>0.63038101442420402</v>
      </c>
      <c r="BW1345" s="14">
        <v>0.60062415781206302</v>
      </c>
      <c r="BX1345" s="14"/>
      <c r="BY1345" s="14">
        <v>0.53745767623112295</v>
      </c>
      <c r="BZ1345" s="14">
        <v>0.69570232892679196</v>
      </c>
      <c r="CA1345" s="14"/>
      <c r="CB1345" s="14">
        <v>0.694803074030793</v>
      </c>
      <c r="CC1345" s="14">
        <v>0.67396585183777202</v>
      </c>
    </row>
    <row r="1346" spans="2:81" x14ac:dyDescent="0.3">
      <c r="B1346" t="s">
        <v>106</v>
      </c>
      <c r="C1346" s="14">
        <v>9.9214491765125395E-2</v>
      </c>
      <c r="D1346" s="14">
        <v>9.5672190190557102E-2</v>
      </c>
      <c r="E1346" s="14">
        <v>0.10286643226292699</v>
      </c>
      <c r="F1346" s="14"/>
      <c r="G1346" s="14">
        <v>8.8922431056579002E-2</v>
      </c>
      <c r="H1346" s="14">
        <v>7.3736022288221195E-2</v>
      </c>
      <c r="I1346" s="14">
        <v>0.118456676288173</v>
      </c>
      <c r="J1346" s="14">
        <v>0.118823984797632</v>
      </c>
      <c r="K1346" s="14">
        <v>0.10058204561600199</v>
      </c>
      <c r="L1346" s="14">
        <v>9.4176804464611005E-2</v>
      </c>
      <c r="M1346" s="14"/>
      <c r="N1346" s="14">
        <v>8.2495341595085994E-2</v>
      </c>
      <c r="O1346" s="14">
        <v>7.5749145697374107E-2</v>
      </c>
      <c r="P1346" s="14">
        <v>0.107865080361622</v>
      </c>
      <c r="Q1346" s="14">
        <v>0.135486011237342</v>
      </c>
      <c r="R1346" s="14"/>
      <c r="S1346" s="14">
        <v>5.2648345362555402E-2</v>
      </c>
      <c r="T1346" s="14">
        <v>0.12351296765604799</v>
      </c>
      <c r="U1346" s="14">
        <v>8.8995345614089297E-2</v>
      </c>
      <c r="V1346" s="14">
        <v>7.9839691049455999E-2</v>
      </c>
      <c r="W1346" s="14">
        <v>0.129583815288346</v>
      </c>
      <c r="X1346" s="14">
        <v>8.4357983653136098E-2</v>
      </c>
      <c r="Y1346" s="14">
        <v>0.12866570011668599</v>
      </c>
      <c r="Z1346" s="14">
        <v>0.112628243270261</v>
      </c>
      <c r="AA1346" s="14">
        <v>0.140019519926461</v>
      </c>
      <c r="AB1346" s="14">
        <v>6.5799818246287806E-2</v>
      </c>
      <c r="AC1346" s="14">
        <v>5.2659555574297801E-2</v>
      </c>
      <c r="AD1346" s="14">
        <v>0.20170369069921901</v>
      </c>
      <c r="AE1346" s="14"/>
      <c r="AF1346" s="14">
        <v>8.9119805689734294E-2</v>
      </c>
      <c r="AG1346" s="14">
        <v>0.11143614055767399</v>
      </c>
      <c r="AH1346" s="14">
        <v>6.3444116616713397E-2</v>
      </c>
      <c r="AI1346" s="14">
        <v>6.8722335883115701E-2</v>
      </c>
      <c r="AJ1346" s="14">
        <v>0.126129338218539</v>
      </c>
      <c r="AK1346" s="14">
        <v>0.121603266563691</v>
      </c>
      <c r="AL1346" s="14"/>
      <c r="AM1346" s="14">
        <v>0.10769318914951399</v>
      </c>
      <c r="AN1346" s="14">
        <v>8.4922231607950704E-2</v>
      </c>
      <c r="AO1346" s="14">
        <v>9.7852314617638297E-2</v>
      </c>
      <c r="AP1346" s="14">
        <v>0.100500198800149</v>
      </c>
      <c r="AQ1346" s="14">
        <v>0.10299657048149501</v>
      </c>
      <c r="AR1346" s="14"/>
      <c r="AS1346" s="14">
        <v>7.5427654072753106E-2</v>
      </c>
      <c r="AT1346" s="14">
        <v>0.108880357067541</v>
      </c>
      <c r="AU1346" s="14"/>
      <c r="AV1346" s="14">
        <v>8.5033384287754601E-2</v>
      </c>
      <c r="AW1346" s="14">
        <v>0.10219784194432301</v>
      </c>
      <c r="AX1346" s="14">
        <v>4.7115600138011797E-2</v>
      </c>
      <c r="AY1346" s="14"/>
      <c r="AZ1346" s="14">
        <v>8.7336476171716096E-2</v>
      </c>
      <c r="BA1346" s="14">
        <v>8.5289693295771504E-2</v>
      </c>
      <c r="BB1346" s="14">
        <v>9.7327973736614198E-2</v>
      </c>
      <c r="BC1346" s="14"/>
      <c r="BD1346" s="14">
        <v>8.0808193059943703E-2</v>
      </c>
      <c r="BE1346" s="14">
        <v>0.11176138135107901</v>
      </c>
      <c r="BF1346" s="14"/>
      <c r="BG1346" s="14">
        <v>7.0537180034914701E-2</v>
      </c>
      <c r="BH1346" s="14">
        <v>0.105238906981574</v>
      </c>
      <c r="BI1346" s="14"/>
      <c r="BJ1346" s="14">
        <v>0.13857028490690601</v>
      </c>
      <c r="BK1346" s="14">
        <v>9.4318051745203496E-2</v>
      </c>
      <c r="BL1346" s="14"/>
      <c r="BM1346" s="14">
        <v>6.61594891403402E-2</v>
      </c>
      <c r="BN1346" s="14">
        <v>0.102922485489451</v>
      </c>
      <c r="BO1346" s="14"/>
      <c r="BP1346" s="14">
        <v>7.2846812822096804E-2</v>
      </c>
      <c r="BQ1346" s="14">
        <v>0.104033474657634</v>
      </c>
      <c r="BR1346" s="14"/>
      <c r="BS1346" s="14">
        <v>7.3584753063008906E-2</v>
      </c>
      <c r="BT1346" s="14">
        <v>7.9101600079359805E-2</v>
      </c>
      <c r="BU1346" s="14"/>
      <c r="BV1346" s="14">
        <v>7.0700783082675203E-2</v>
      </c>
      <c r="BW1346" s="14">
        <v>7.4598284695888598E-2</v>
      </c>
      <c r="BX1346" s="14"/>
      <c r="BY1346" s="14">
        <v>9.3047645801963494E-2</v>
      </c>
      <c r="BZ1346" s="14">
        <v>9.7819618368585104E-2</v>
      </c>
      <c r="CA1346" s="14"/>
      <c r="CB1346" s="14">
        <v>7.1190593601130295E-2</v>
      </c>
      <c r="CC1346" s="14">
        <v>0.109612979870431</v>
      </c>
    </row>
    <row r="1347" spans="2:81" x14ac:dyDescent="0.3">
      <c r="C1347" s="14"/>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c r="AD1347" s="14"/>
      <c r="AE1347" s="14"/>
      <c r="AF1347" s="14"/>
      <c r="AG1347" s="14"/>
      <c r="AH1347" s="14"/>
      <c r="AI1347" s="14"/>
      <c r="AJ1347" s="14"/>
      <c r="AK1347" s="14"/>
      <c r="AL1347" s="14"/>
      <c r="AM1347" s="14"/>
      <c r="AN1347" s="14"/>
      <c r="AO1347" s="14"/>
      <c r="AP1347" s="14"/>
      <c r="AQ1347" s="14"/>
      <c r="AR1347" s="14"/>
      <c r="AS1347" s="14"/>
      <c r="AT1347" s="14"/>
      <c r="AU1347" s="14"/>
      <c r="AV1347" s="14"/>
      <c r="AW1347" s="14"/>
      <c r="AX1347" s="14"/>
      <c r="AY1347" s="14"/>
      <c r="AZ1347" s="14"/>
      <c r="BA1347" s="14"/>
      <c r="BB1347" s="14"/>
      <c r="BC1347" s="14"/>
      <c r="BD1347" s="14"/>
      <c r="BE1347" s="14"/>
      <c r="BF1347" s="14"/>
      <c r="BG1347" s="14"/>
      <c r="BH1347" s="14"/>
      <c r="BI1347" s="14"/>
      <c r="BJ1347" s="14"/>
      <c r="BK1347" s="14"/>
      <c r="BL1347" s="14"/>
      <c r="BM1347" s="14"/>
      <c r="BN1347" s="14"/>
      <c r="BO1347" s="14"/>
      <c r="BP1347" s="14"/>
      <c r="BQ1347" s="14"/>
      <c r="BR1347" s="14"/>
      <c r="BS1347" s="14"/>
      <c r="BT1347" s="14"/>
      <c r="BU1347" s="14"/>
      <c r="BV1347" s="14"/>
      <c r="BW1347" s="14"/>
      <c r="BX1347" s="14"/>
      <c r="BY1347" s="14"/>
      <c r="BZ1347" s="14"/>
      <c r="CA1347" s="14"/>
      <c r="CB1347" s="14"/>
      <c r="CC1347" s="14"/>
    </row>
    <row r="1348" spans="2:81" x14ac:dyDescent="0.3">
      <c r="B1348" s="6" t="s">
        <v>528</v>
      </c>
      <c r="C1348" s="14"/>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c r="AD1348" s="14"/>
      <c r="AE1348" s="14"/>
      <c r="AF1348" s="14"/>
      <c r="AG1348" s="14"/>
      <c r="AH1348" s="14"/>
      <c r="AI1348" s="14"/>
      <c r="AJ1348" s="14"/>
      <c r="AK1348" s="14"/>
      <c r="AL1348" s="14"/>
      <c r="AM1348" s="14"/>
      <c r="AN1348" s="14"/>
      <c r="AO1348" s="14"/>
      <c r="AP1348" s="14"/>
      <c r="AQ1348" s="14"/>
      <c r="AR1348" s="14"/>
      <c r="AS1348" s="14"/>
      <c r="AT1348" s="14"/>
      <c r="AU1348" s="14"/>
      <c r="AV1348" s="14"/>
      <c r="AW1348" s="14"/>
      <c r="AX1348" s="14"/>
      <c r="AY1348" s="14"/>
      <c r="AZ1348" s="14"/>
      <c r="BA1348" s="14"/>
      <c r="BB1348" s="14"/>
      <c r="BC1348" s="14"/>
      <c r="BD1348" s="14"/>
      <c r="BE1348" s="14"/>
      <c r="BF1348" s="14"/>
      <c r="BG1348" s="14"/>
      <c r="BH1348" s="14"/>
      <c r="BI1348" s="14"/>
      <c r="BJ1348" s="14"/>
      <c r="BK1348" s="14"/>
      <c r="BL1348" s="14"/>
      <c r="BM1348" s="14"/>
      <c r="BN1348" s="14"/>
      <c r="BO1348" s="14"/>
      <c r="BP1348" s="14"/>
      <c r="BQ1348" s="14"/>
      <c r="BR1348" s="14"/>
      <c r="BS1348" s="14"/>
      <c r="BT1348" s="14"/>
      <c r="BU1348" s="14"/>
      <c r="BV1348" s="14"/>
      <c r="BW1348" s="14"/>
      <c r="BX1348" s="14"/>
      <c r="BY1348" s="14"/>
      <c r="BZ1348" s="14"/>
      <c r="CA1348" s="14"/>
      <c r="CB1348" s="14"/>
      <c r="CC1348" s="14"/>
    </row>
    <row r="1349" spans="2:81" x14ac:dyDescent="0.3">
      <c r="B1349" s="24" t="s">
        <v>97</v>
      </c>
      <c r="C1349" s="14"/>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c r="AD1349" s="14"/>
      <c r="AE1349" s="14"/>
      <c r="AF1349" s="14"/>
      <c r="AG1349" s="14"/>
      <c r="AH1349" s="14"/>
      <c r="AI1349" s="14"/>
      <c r="AJ1349" s="14"/>
      <c r="AK1349" s="14"/>
      <c r="AL1349" s="14"/>
      <c r="AM1349" s="14"/>
      <c r="AN1349" s="14"/>
      <c r="AO1349" s="14"/>
      <c r="AP1349" s="14"/>
      <c r="AQ1349" s="14"/>
      <c r="AR1349" s="14"/>
      <c r="AS1349" s="14"/>
      <c r="AT1349" s="14"/>
      <c r="AU1349" s="14"/>
      <c r="AV1349" s="14"/>
      <c r="AW1349" s="14"/>
      <c r="AX1349" s="14"/>
      <c r="AY1349" s="14"/>
      <c r="AZ1349" s="14"/>
      <c r="BA1349" s="14"/>
      <c r="BB1349" s="14"/>
      <c r="BC1349" s="14"/>
      <c r="BD1349" s="14"/>
      <c r="BE1349" s="14"/>
      <c r="BF1349" s="14"/>
      <c r="BG1349" s="14"/>
      <c r="BH1349" s="14"/>
      <c r="BI1349" s="14"/>
      <c r="BJ1349" s="14"/>
      <c r="BK1349" s="14"/>
      <c r="BL1349" s="14"/>
      <c r="BM1349" s="14"/>
      <c r="BN1349" s="14"/>
      <c r="BO1349" s="14"/>
      <c r="BP1349" s="14"/>
      <c r="BQ1349" s="14"/>
      <c r="BR1349" s="14"/>
      <c r="BS1349" s="14"/>
      <c r="BT1349" s="14"/>
      <c r="BU1349" s="14"/>
      <c r="BV1349" s="14"/>
      <c r="BW1349" s="14"/>
      <c r="BX1349" s="14"/>
      <c r="BY1349" s="14"/>
      <c r="BZ1349" s="14"/>
      <c r="CA1349" s="14"/>
      <c r="CB1349" s="14"/>
      <c r="CC1349" s="14"/>
    </row>
    <row r="1350" spans="2:81" x14ac:dyDescent="0.3">
      <c r="B1350" t="s">
        <v>519</v>
      </c>
      <c r="C1350" s="14">
        <v>0.23796124774121</v>
      </c>
      <c r="D1350" s="14">
        <v>0.22709938752051001</v>
      </c>
      <c r="E1350" s="14">
        <v>0.24903030189554401</v>
      </c>
      <c r="F1350" s="14"/>
      <c r="G1350" s="14">
        <v>0.202024396640263</v>
      </c>
      <c r="H1350" s="14">
        <v>0.27942325901258602</v>
      </c>
      <c r="I1350" s="14">
        <v>0.29276544429321899</v>
      </c>
      <c r="J1350" s="14">
        <v>0.25577517947019301</v>
      </c>
      <c r="K1350" s="14">
        <v>0.18691111576699701</v>
      </c>
      <c r="L1350" s="14">
        <v>0.20351400213298801</v>
      </c>
      <c r="M1350" s="14"/>
      <c r="N1350" s="14">
        <v>0.24590327112729199</v>
      </c>
      <c r="O1350" s="14">
        <v>0.201959660992764</v>
      </c>
      <c r="P1350" s="14">
        <v>0.23310694067646701</v>
      </c>
      <c r="Q1350" s="14">
        <v>0.26663226760536801</v>
      </c>
      <c r="R1350" s="14"/>
      <c r="S1350" s="14">
        <v>0.228391374293171</v>
      </c>
      <c r="T1350" s="14">
        <v>0.20483684269796801</v>
      </c>
      <c r="U1350" s="14">
        <v>0.27004604568915702</v>
      </c>
      <c r="V1350" s="14">
        <v>0.159255047468392</v>
      </c>
      <c r="W1350" s="14">
        <v>0.20862328282052001</v>
      </c>
      <c r="X1350" s="14">
        <v>0.29911666822238298</v>
      </c>
      <c r="Y1350" s="14">
        <v>0.278514326454813</v>
      </c>
      <c r="Z1350" s="14">
        <v>0.294320022089959</v>
      </c>
      <c r="AA1350" s="14">
        <v>0.21374940815386001</v>
      </c>
      <c r="AB1350" s="14">
        <v>0.27254529340982198</v>
      </c>
      <c r="AC1350" s="14">
        <v>0.25375215309729698</v>
      </c>
      <c r="AD1350" s="14">
        <v>0.23718830005826699</v>
      </c>
      <c r="AE1350" s="14"/>
      <c r="AF1350" s="14">
        <v>0.24904133193754899</v>
      </c>
      <c r="AG1350" s="14">
        <v>0.155142987494156</v>
      </c>
      <c r="AH1350" s="14">
        <v>0.210164417364127</v>
      </c>
      <c r="AI1350" s="14">
        <v>0.25271653570602498</v>
      </c>
      <c r="AJ1350" s="14">
        <v>0.26833228644456297</v>
      </c>
      <c r="AK1350" s="14">
        <v>0.32218049920115299</v>
      </c>
      <c r="AL1350" s="14"/>
      <c r="AM1350" s="14">
        <v>0.24845216587600499</v>
      </c>
      <c r="AN1350" s="14">
        <v>0.19358060133452701</v>
      </c>
      <c r="AO1350" s="14">
        <v>0.25899258190466001</v>
      </c>
      <c r="AP1350" s="14">
        <v>0.29064602973534698</v>
      </c>
      <c r="AQ1350" s="14">
        <v>0.179941755872329</v>
      </c>
      <c r="AR1350" s="14"/>
      <c r="AS1350" s="14">
        <v>0.26419353107054599</v>
      </c>
      <c r="AT1350" s="14">
        <v>0.21954999241423501</v>
      </c>
      <c r="AU1350" s="14"/>
      <c r="AV1350" s="14">
        <v>0.25681816973668298</v>
      </c>
      <c r="AW1350" s="14">
        <v>0.29750809618476398</v>
      </c>
      <c r="AX1350" s="14">
        <v>0.26943564146309401</v>
      </c>
      <c r="AY1350" s="14"/>
      <c r="AZ1350" s="14">
        <v>0.251648544462863</v>
      </c>
      <c r="BA1350" s="14">
        <v>0.22784570419981101</v>
      </c>
      <c r="BB1350" s="14">
        <v>0.27336544643669702</v>
      </c>
      <c r="BC1350" s="14"/>
      <c r="BD1350" s="14">
        <v>0.267268497198695</v>
      </c>
      <c r="BE1350" s="14">
        <v>0.217621887602684</v>
      </c>
      <c r="BF1350" s="14"/>
      <c r="BG1350" s="14">
        <v>0.24118958755511999</v>
      </c>
      <c r="BH1350" s="14">
        <v>0.23728840232347201</v>
      </c>
      <c r="BI1350" s="14"/>
      <c r="BJ1350" s="14">
        <v>0.18277504585361601</v>
      </c>
      <c r="BK1350" s="14">
        <v>0.24053643212744699</v>
      </c>
      <c r="BL1350" s="14"/>
      <c r="BM1350" s="14">
        <v>0.36309849170923902</v>
      </c>
      <c r="BN1350" s="14">
        <v>0.22495465530247699</v>
      </c>
      <c r="BO1350" s="14"/>
      <c r="BP1350" s="14">
        <v>0.26559111869014701</v>
      </c>
      <c r="BQ1350" s="14">
        <v>0.22954300456943499</v>
      </c>
      <c r="BR1350" s="14"/>
      <c r="BS1350" s="14">
        <v>0.232216926567506</v>
      </c>
      <c r="BT1350" s="14">
        <v>0.294434979699991</v>
      </c>
      <c r="BU1350" s="14"/>
      <c r="BV1350" s="14">
        <v>0.25478566462743601</v>
      </c>
      <c r="BW1350" s="14">
        <v>0.22428545360006999</v>
      </c>
      <c r="BX1350" s="14"/>
      <c r="BY1350" s="14">
        <v>0.238742463813432</v>
      </c>
      <c r="BZ1350" s="14">
        <v>0.23724297529563701</v>
      </c>
      <c r="CA1350" s="14"/>
      <c r="CB1350" s="14">
        <v>0.26678919859419797</v>
      </c>
      <c r="CC1350" s="14">
        <v>0.22365786765343701</v>
      </c>
    </row>
    <row r="1351" spans="2:81" x14ac:dyDescent="0.3">
      <c r="B1351" t="s">
        <v>520</v>
      </c>
      <c r="C1351" s="14">
        <v>0.26817935987317798</v>
      </c>
      <c r="D1351" s="14">
        <v>0.26977139815144402</v>
      </c>
      <c r="E1351" s="14">
        <v>0.26520020593478399</v>
      </c>
      <c r="F1351" s="14"/>
      <c r="G1351" s="14">
        <v>0.300381737496481</v>
      </c>
      <c r="H1351" s="14">
        <v>0.26862943244095999</v>
      </c>
      <c r="I1351" s="14">
        <v>0.28679653870890598</v>
      </c>
      <c r="J1351" s="14">
        <v>0.24389217783675701</v>
      </c>
      <c r="K1351" s="14">
        <v>0.26993981999469702</v>
      </c>
      <c r="L1351" s="14">
        <v>0.24969164886745501</v>
      </c>
      <c r="M1351" s="14"/>
      <c r="N1351" s="14">
        <v>0.29508198736971403</v>
      </c>
      <c r="O1351" s="14">
        <v>0.29078846187373097</v>
      </c>
      <c r="P1351" s="14">
        <v>0.24282521124248599</v>
      </c>
      <c r="Q1351" s="14">
        <v>0.234560599013622</v>
      </c>
      <c r="R1351" s="14"/>
      <c r="S1351" s="14">
        <v>0.32716915971983201</v>
      </c>
      <c r="T1351" s="14">
        <v>0.28250131333636702</v>
      </c>
      <c r="U1351" s="14">
        <v>0.18780836312301699</v>
      </c>
      <c r="V1351" s="14">
        <v>0.28853600926450201</v>
      </c>
      <c r="W1351" s="14">
        <v>0.40431494981933802</v>
      </c>
      <c r="X1351" s="14">
        <v>0.211693014746413</v>
      </c>
      <c r="Y1351" s="14">
        <v>0.24962533366429701</v>
      </c>
      <c r="Z1351" s="14">
        <v>0.189340610920991</v>
      </c>
      <c r="AA1351" s="14">
        <v>0.23569659859998801</v>
      </c>
      <c r="AB1351" s="14">
        <v>0.24994070935849999</v>
      </c>
      <c r="AC1351" s="14">
        <v>0.23118588740741999</v>
      </c>
      <c r="AD1351" s="14">
        <v>0.32572197531106101</v>
      </c>
      <c r="AE1351" s="14"/>
      <c r="AF1351" s="14">
        <v>0.26586286814659099</v>
      </c>
      <c r="AG1351" s="14">
        <v>0.28521120679146</v>
      </c>
      <c r="AH1351" s="14">
        <v>0.24406772636572699</v>
      </c>
      <c r="AI1351" s="14">
        <v>0.28068467868698199</v>
      </c>
      <c r="AJ1351" s="14">
        <v>0.314079969893376</v>
      </c>
      <c r="AK1351" s="14">
        <v>0.213210521098183</v>
      </c>
      <c r="AL1351" s="14"/>
      <c r="AM1351" s="14">
        <v>0.220977709908249</v>
      </c>
      <c r="AN1351" s="14">
        <v>0.28160736536074399</v>
      </c>
      <c r="AO1351" s="14">
        <v>0.27078026610484002</v>
      </c>
      <c r="AP1351" s="14">
        <v>0.30292596265478999</v>
      </c>
      <c r="AQ1351" s="14">
        <v>0.25456650460443703</v>
      </c>
      <c r="AR1351" s="14"/>
      <c r="AS1351" s="14">
        <v>0.25567794731497501</v>
      </c>
      <c r="AT1351" s="14">
        <v>0.27547825374252499</v>
      </c>
      <c r="AU1351" s="14"/>
      <c r="AV1351" s="14">
        <v>0.283710067862886</v>
      </c>
      <c r="AW1351" s="14">
        <v>0.21957070065124601</v>
      </c>
      <c r="AX1351" s="14">
        <v>0.25359635542082398</v>
      </c>
      <c r="AY1351" s="14"/>
      <c r="AZ1351" s="14">
        <v>0.265472720817228</v>
      </c>
      <c r="BA1351" s="14">
        <v>0.22539127378752599</v>
      </c>
      <c r="BB1351" s="14">
        <v>0.27948012757520702</v>
      </c>
      <c r="BC1351" s="14"/>
      <c r="BD1351" s="14">
        <v>0.26900094603914798</v>
      </c>
      <c r="BE1351" s="14">
        <v>0.268478057252314</v>
      </c>
      <c r="BF1351" s="14"/>
      <c r="BG1351" s="14">
        <v>0.34321855509100102</v>
      </c>
      <c r="BH1351" s="14">
        <v>0.25487637516349698</v>
      </c>
      <c r="BI1351" s="14"/>
      <c r="BJ1351" s="14">
        <v>0.34074609598745897</v>
      </c>
      <c r="BK1351" s="14">
        <v>0.260948222353732</v>
      </c>
      <c r="BL1351" s="14"/>
      <c r="BM1351" s="14">
        <v>0.21785061504091599</v>
      </c>
      <c r="BN1351" s="14">
        <v>0.27581320108983298</v>
      </c>
      <c r="BO1351" s="14"/>
      <c r="BP1351" s="14">
        <v>0.24737498474691699</v>
      </c>
      <c r="BQ1351" s="14">
        <v>0.27005523140233001</v>
      </c>
      <c r="BR1351" s="14"/>
      <c r="BS1351" s="14">
        <v>0.29939784569361599</v>
      </c>
      <c r="BT1351" s="14">
        <v>0.23193309377434401</v>
      </c>
      <c r="BU1351" s="14"/>
      <c r="BV1351" s="14">
        <v>0.37546736848024898</v>
      </c>
      <c r="BW1351" s="14">
        <v>0.27266425686708001</v>
      </c>
      <c r="BX1351" s="14"/>
      <c r="BY1351" s="14">
        <v>0.24716544825950401</v>
      </c>
      <c r="BZ1351" s="14">
        <v>0.27017630759465699</v>
      </c>
      <c r="CA1351" s="14"/>
      <c r="CB1351" s="14">
        <v>0.30083434986375301</v>
      </c>
      <c r="CC1351" s="14">
        <v>0.24938022506039201</v>
      </c>
    </row>
    <row r="1352" spans="2:81" x14ac:dyDescent="0.3">
      <c r="B1352" t="s">
        <v>521</v>
      </c>
      <c r="C1352" s="14">
        <v>0.220446916465036</v>
      </c>
      <c r="D1352" s="14">
        <v>0.22201893495561001</v>
      </c>
      <c r="E1352" s="14">
        <v>0.21934110238860499</v>
      </c>
      <c r="F1352" s="14"/>
      <c r="G1352" s="14">
        <v>0.20040615136953199</v>
      </c>
      <c r="H1352" s="14">
        <v>0.22012146142170599</v>
      </c>
      <c r="I1352" s="14">
        <v>0.22350983817418199</v>
      </c>
      <c r="J1352" s="14">
        <v>0.211949850041381</v>
      </c>
      <c r="K1352" s="14">
        <v>0.226901047986549</v>
      </c>
      <c r="L1352" s="14">
        <v>0.23419718442448101</v>
      </c>
      <c r="M1352" s="14"/>
      <c r="N1352" s="14">
        <v>0.216898816585919</v>
      </c>
      <c r="O1352" s="14">
        <v>0.26569477420168303</v>
      </c>
      <c r="P1352" s="14">
        <v>0.24084804487964001</v>
      </c>
      <c r="Q1352" s="14">
        <v>0.163006370767451</v>
      </c>
      <c r="R1352" s="14"/>
      <c r="S1352" s="14">
        <v>0.23381700615027901</v>
      </c>
      <c r="T1352" s="14">
        <v>0.22001052151129</v>
      </c>
      <c r="U1352" s="14">
        <v>0.29521198671956</v>
      </c>
      <c r="V1352" s="14">
        <v>0.241730689129141</v>
      </c>
      <c r="W1352" s="14">
        <v>0.21761487644383701</v>
      </c>
      <c r="X1352" s="14">
        <v>0.24865378734835</v>
      </c>
      <c r="Y1352" s="14">
        <v>0.23934246164874101</v>
      </c>
      <c r="Z1352" s="14">
        <v>0.19398047012011899</v>
      </c>
      <c r="AA1352" s="14">
        <v>0.21465549363470901</v>
      </c>
      <c r="AB1352" s="14">
        <v>0.149954612260806</v>
      </c>
      <c r="AC1352" s="14">
        <v>0.14664816571769301</v>
      </c>
      <c r="AD1352" s="14">
        <v>0.15672233402034499</v>
      </c>
      <c r="AE1352" s="14"/>
      <c r="AF1352" s="14">
        <v>0.25363253596442797</v>
      </c>
      <c r="AG1352" s="14">
        <v>0.19334562817210599</v>
      </c>
      <c r="AH1352" s="14">
        <v>0.278867639918778</v>
      </c>
      <c r="AI1352" s="14">
        <v>0.18449483623415699</v>
      </c>
      <c r="AJ1352" s="14">
        <v>0.250588117470256</v>
      </c>
      <c r="AK1352" s="14">
        <v>0.187802748573168</v>
      </c>
      <c r="AL1352" s="14"/>
      <c r="AM1352" s="14">
        <v>0.193456385719674</v>
      </c>
      <c r="AN1352" s="14">
        <v>0.26374729941075697</v>
      </c>
      <c r="AO1352" s="14">
        <v>0.20320843049364801</v>
      </c>
      <c r="AP1352" s="14">
        <v>0.22235978451081001</v>
      </c>
      <c r="AQ1352" s="14">
        <v>0.394716655958256</v>
      </c>
      <c r="AR1352" s="14"/>
      <c r="AS1352" s="14">
        <v>0.21758435912379201</v>
      </c>
      <c r="AT1352" s="14">
        <v>0.22397983115011999</v>
      </c>
      <c r="AU1352" s="14"/>
      <c r="AV1352" s="14">
        <v>0.22864175217166699</v>
      </c>
      <c r="AW1352" s="14">
        <v>0.17971120240579599</v>
      </c>
      <c r="AX1352" s="14">
        <v>0.220539810662505</v>
      </c>
      <c r="AY1352" s="14"/>
      <c r="AZ1352" s="14">
        <v>0.24363321911022501</v>
      </c>
      <c r="BA1352" s="14">
        <v>0.24815433307597701</v>
      </c>
      <c r="BB1352" s="14">
        <v>0.20922640616875399</v>
      </c>
      <c r="BC1352" s="14"/>
      <c r="BD1352" s="14">
        <v>0.20088549150805701</v>
      </c>
      <c r="BE1352" s="14">
        <v>0.234143493081234</v>
      </c>
      <c r="BF1352" s="14"/>
      <c r="BG1352" s="14">
        <v>0.134246336295436</v>
      </c>
      <c r="BH1352" s="14">
        <v>0.23703735223545899</v>
      </c>
      <c r="BI1352" s="14"/>
      <c r="BJ1352" s="14">
        <v>0.161566983774384</v>
      </c>
      <c r="BK1352" s="14">
        <v>0.22767283114589901</v>
      </c>
      <c r="BL1352" s="14"/>
      <c r="BM1352" s="14">
        <v>0.215456627292857</v>
      </c>
      <c r="BN1352" s="14">
        <v>0.218296810170513</v>
      </c>
      <c r="BO1352" s="14"/>
      <c r="BP1352" s="14">
        <v>0.22080654467510999</v>
      </c>
      <c r="BQ1352" s="14">
        <v>0.222252059068094</v>
      </c>
      <c r="BR1352" s="14"/>
      <c r="BS1352" s="14">
        <v>0.20104447735221201</v>
      </c>
      <c r="BT1352" s="14">
        <v>0.22830267312081401</v>
      </c>
      <c r="BU1352" s="14"/>
      <c r="BV1352" s="14">
        <v>0.114863830548176</v>
      </c>
      <c r="BW1352" s="14">
        <v>0.23133148181950899</v>
      </c>
      <c r="BX1352" s="14"/>
      <c r="BY1352" s="14">
        <v>0.22091896356959101</v>
      </c>
      <c r="BZ1352" s="14">
        <v>0.220680955727559</v>
      </c>
      <c r="CA1352" s="14"/>
      <c r="CB1352" s="14">
        <v>0.22448165434423301</v>
      </c>
      <c r="CC1352" s="14">
        <v>0.215575211325405</v>
      </c>
    </row>
    <row r="1353" spans="2:81" x14ac:dyDescent="0.3">
      <c r="B1353" t="s">
        <v>522</v>
      </c>
      <c r="C1353" s="14">
        <v>0.117839619213005</v>
      </c>
      <c r="D1353" s="14">
        <v>0.12651562733136201</v>
      </c>
      <c r="E1353" s="14">
        <v>0.109597532022771</v>
      </c>
      <c r="F1353" s="14"/>
      <c r="G1353" s="14">
        <v>0.11975747283079401</v>
      </c>
      <c r="H1353" s="14">
        <v>0.10658876994630501</v>
      </c>
      <c r="I1353" s="14">
        <v>0.10881373909736</v>
      </c>
      <c r="J1353" s="14">
        <v>0.11122713162697</v>
      </c>
      <c r="K1353" s="14">
        <v>0.117342016602747</v>
      </c>
      <c r="L1353" s="14">
        <v>0.13877686499705599</v>
      </c>
      <c r="M1353" s="14"/>
      <c r="N1353" s="14">
        <v>9.8956145866853598E-2</v>
      </c>
      <c r="O1353" s="14">
        <v>0.11797787233222801</v>
      </c>
      <c r="P1353" s="14">
        <v>0.11627592976743401</v>
      </c>
      <c r="Q1353" s="14">
        <v>0.141245456740835</v>
      </c>
      <c r="R1353" s="14"/>
      <c r="S1353" s="14">
        <v>0.122057526860229</v>
      </c>
      <c r="T1353" s="14">
        <v>9.6993379046511494E-2</v>
      </c>
      <c r="U1353" s="14">
        <v>0.11262144736504801</v>
      </c>
      <c r="V1353" s="14">
        <v>0.18946497210084601</v>
      </c>
      <c r="W1353" s="14">
        <v>4.2298628335012099E-2</v>
      </c>
      <c r="X1353" s="14">
        <v>0.122512006459913</v>
      </c>
      <c r="Y1353" s="14">
        <v>0.12239681721210099</v>
      </c>
      <c r="Z1353" s="14">
        <v>0.114529793913249</v>
      </c>
      <c r="AA1353" s="14">
        <v>0.12556860253704799</v>
      </c>
      <c r="AB1353" s="14">
        <v>9.0604853798326196E-2</v>
      </c>
      <c r="AC1353" s="14">
        <v>0.18836715298291301</v>
      </c>
      <c r="AD1353" s="14">
        <v>7.8999944088749705E-2</v>
      </c>
      <c r="AE1353" s="14"/>
      <c r="AF1353" s="14">
        <v>0.122017108508631</v>
      </c>
      <c r="AG1353" s="14">
        <v>0.12507045940788999</v>
      </c>
      <c r="AH1353" s="14">
        <v>0.122979622407144</v>
      </c>
      <c r="AI1353" s="14">
        <v>0.13164836979132499</v>
      </c>
      <c r="AJ1353" s="14">
        <v>8.0328237278707304E-2</v>
      </c>
      <c r="AK1353" s="14">
        <v>0.13243118459251599</v>
      </c>
      <c r="AL1353" s="14"/>
      <c r="AM1353" s="14">
        <v>0.13075358976472001</v>
      </c>
      <c r="AN1353" s="14">
        <v>0.104634546394129</v>
      </c>
      <c r="AO1353" s="14">
        <v>0.126214189041705</v>
      </c>
      <c r="AP1353" s="14">
        <v>8.4999914361858497E-2</v>
      </c>
      <c r="AQ1353" s="14">
        <v>9.76358665201804E-2</v>
      </c>
      <c r="AR1353" s="14"/>
      <c r="AS1353" s="14">
        <v>0.111407446032913</v>
      </c>
      <c r="AT1353" s="14">
        <v>0.122065836141264</v>
      </c>
      <c r="AU1353" s="14"/>
      <c r="AV1353" s="14">
        <v>9.1217491413121798E-2</v>
      </c>
      <c r="AW1353" s="14">
        <v>0.14777597692960301</v>
      </c>
      <c r="AX1353" s="14">
        <v>0.117732754109409</v>
      </c>
      <c r="AY1353" s="14"/>
      <c r="AZ1353" s="14">
        <v>0.10265745258659301</v>
      </c>
      <c r="BA1353" s="14">
        <v>0.119162207461964</v>
      </c>
      <c r="BB1353" s="14">
        <v>0.100503967209347</v>
      </c>
      <c r="BC1353" s="14"/>
      <c r="BD1353" s="14">
        <v>0.113038698443216</v>
      </c>
      <c r="BE1353" s="14">
        <v>0.12140191624342</v>
      </c>
      <c r="BF1353" s="14"/>
      <c r="BG1353" s="14">
        <v>0.126327438286747</v>
      </c>
      <c r="BH1353" s="14">
        <v>0.115499602085867</v>
      </c>
      <c r="BI1353" s="14"/>
      <c r="BJ1353" s="14">
        <v>0.18552010626969601</v>
      </c>
      <c r="BK1353" s="14">
        <v>0.11249227802087999</v>
      </c>
      <c r="BL1353" s="14"/>
      <c r="BM1353" s="14">
        <v>5.8608931050468001E-2</v>
      </c>
      <c r="BN1353" s="14">
        <v>0.12225213344607901</v>
      </c>
      <c r="BO1353" s="14"/>
      <c r="BP1353" s="14">
        <v>0.10620692498593801</v>
      </c>
      <c r="BQ1353" s="14">
        <v>0.12192960198319699</v>
      </c>
      <c r="BR1353" s="14"/>
      <c r="BS1353" s="14">
        <v>0.10378723032756</v>
      </c>
      <c r="BT1353" s="14">
        <v>0.112794512349043</v>
      </c>
      <c r="BU1353" s="14"/>
      <c r="BV1353" s="14">
        <v>9.8620473774542597E-2</v>
      </c>
      <c r="BW1353" s="14">
        <v>0.105603015943077</v>
      </c>
      <c r="BX1353" s="14"/>
      <c r="BY1353" s="14">
        <v>9.2001883860851993E-2</v>
      </c>
      <c r="BZ1353" s="14">
        <v>0.120757242400787</v>
      </c>
      <c r="CA1353" s="14"/>
      <c r="CB1353" s="14">
        <v>0.11268716514563799</v>
      </c>
      <c r="CC1353" s="14">
        <v>0.122906082613782</v>
      </c>
    </row>
    <row r="1354" spans="2:81" x14ac:dyDescent="0.3">
      <c r="B1354" t="s">
        <v>523</v>
      </c>
      <c r="C1354" s="14">
        <v>2.86682847071844E-2</v>
      </c>
      <c r="D1354" s="14">
        <v>3.6634105520034099E-2</v>
      </c>
      <c r="E1354" s="14">
        <v>2.0946052429581301E-2</v>
      </c>
      <c r="F1354" s="14"/>
      <c r="G1354" s="14">
        <v>7.2956749594566606E-2</v>
      </c>
      <c r="H1354" s="14">
        <v>2.1821868091331499E-2</v>
      </c>
      <c r="I1354" s="14">
        <v>2.4810358887230599E-2</v>
      </c>
      <c r="J1354" s="14">
        <v>1.71220755493545E-2</v>
      </c>
      <c r="K1354" s="14">
        <v>1.28108535341143E-2</v>
      </c>
      <c r="L1354" s="14">
        <v>2.7837750444891899E-2</v>
      </c>
      <c r="M1354" s="14"/>
      <c r="N1354" s="14">
        <v>3.9694804744283697E-2</v>
      </c>
      <c r="O1354" s="14">
        <v>6.6951199288646001E-3</v>
      </c>
      <c r="P1354" s="14">
        <v>3.61315603620622E-2</v>
      </c>
      <c r="Q1354" s="14">
        <v>3.3478198580947603E-2</v>
      </c>
      <c r="R1354" s="14"/>
      <c r="S1354" s="14">
        <v>2.4922290238728401E-2</v>
      </c>
      <c r="T1354" s="14">
        <v>3.9054541029953697E-2</v>
      </c>
      <c r="U1354" s="14">
        <v>3.7348399166374398E-2</v>
      </c>
      <c r="V1354" s="14">
        <v>3.4254078230831903E-2</v>
      </c>
      <c r="W1354" s="14">
        <v>0</v>
      </c>
      <c r="X1354" s="14">
        <v>0</v>
      </c>
      <c r="Y1354" s="14">
        <v>1.2927985145968299E-2</v>
      </c>
      <c r="Z1354" s="14">
        <v>8.5004309332250505E-2</v>
      </c>
      <c r="AA1354" s="14">
        <v>4.0985980321397698E-2</v>
      </c>
      <c r="AB1354" s="14">
        <v>3.5988627187258197E-2</v>
      </c>
      <c r="AC1354" s="14">
        <v>3.7654697086690697E-2</v>
      </c>
      <c r="AD1354" s="14">
        <v>0</v>
      </c>
      <c r="AE1354" s="14"/>
      <c r="AF1354" s="14">
        <v>3.1052793107152699E-2</v>
      </c>
      <c r="AG1354" s="14">
        <v>2.8387156362385299E-2</v>
      </c>
      <c r="AH1354" s="14">
        <v>7.7544951060406399E-3</v>
      </c>
      <c r="AI1354" s="14">
        <v>1.80270000968248E-2</v>
      </c>
      <c r="AJ1354" s="14">
        <v>4.55863159701453E-2</v>
      </c>
      <c r="AK1354" s="14">
        <v>3.9900482260376999E-2</v>
      </c>
      <c r="AL1354" s="14"/>
      <c r="AM1354" s="14">
        <v>2.4249651336779799E-2</v>
      </c>
      <c r="AN1354" s="14">
        <v>3.6340096017876397E-2</v>
      </c>
      <c r="AO1354" s="14">
        <v>2.3956808806622001E-2</v>
      </c>
      <c r="AP1354" s="14">
        <v>2.67946163090549E-2</v>
      </c>
      <c r="AQ1354" s="14">
        <v>7.31392170447977E-2</v>
      </c>
      <c r="AR1354" s="14"/>
      <c r="AS1354" s="14">
        <v>4.59798521769001E-2</v>
      </c>
      <c r="AT1354" s="14">
        <v>1.8541976294501598E-2</v>
      </c>
      <c r="AU1354" s="14"/>
      <c r="AV1354" s="14">
        <v>4.3693233034953198E-2</v>
      </c>
      <c r="AW1354" s="14">
        <v>4.85537813267072E-2</v>
      </c>
      <c r="AX1354" s="14">
        <v>4.3851802505146503E-2</v>
      </c>
      <c r="AY1354" s="14"/>
      <c r="AZ1354" s="14">
        <v>1.5157155416875101E-2</v>
      </c>
      <c r="BA1354" s="14">
        <v>0.118939364446671</v>
      </c>
      <c r="BB1354" s="14">
        <v>3.5399436631529502E-2</v>
      </c>
      <c r="BC1354" s="14"/>
      <c r="BD1354" s="14">
        <v>3.0334466882919301E-2</v>
      </c>
      <c r="BE1354" s="14">
        <v>2.7651109680161299E-2</v>
      </c>
      <c r="BF1354" s="14"/>
      <c r="BG1354" s="14">
        <v>3.5191606913214601E-2</v>
      </c>
      <c r="BH1354" s="14">
        <v>2.7536795295123598E-2</v>
      </c>
      <c r="BI1354" s="14"/>
      <c r="BJ1354" s="14">
        <v>2.66726179650934E-2</v>
      </c>
      <c r="BK1354" s="14">
        <v>2.8556131517147299E-2</v>
      </c>
      <c r="BL1354" s="14"/>
      <c r="BM1354" s="14">
        <v>3.7602744903880402E-2</v>
      </c>
      <c r="BN1354" s="14">
        <v>2.8124288098135001E-2</v>
      </c>
      <c r="BO1354" s="14"/>
      <c r="BP1354" s="14">
        <v>2.8555882964487099E-2</v>
      </c>
      <c r="BQ1354" s="14">
        <v>2.92634356003156E-2</v>
      </c>
      <c r="BR1354" s="14"/>
      <c r="BS1354" s="14">
        <v>6.6535985557209396E-2</v>
      </c>
      <c r="BT1354" s="14">
        <v>2.6923238845837399E-2</v>
      </c>
      <c r="BU1354" s="14"/>
      <c r="BV1354" s="14">
        <v>1.4776928819944499E-2</v>
      </c>
      <c r="BW1354" s="14">
        <v>8.47259950403043E-2</v>
      </c>
      <c r="BX1354" s="14"/>
      <c r="BY1354" s="14">
        <v>8.8556595269454502E-2</v>
      </c>
      <c r="BZ1354" s="14">
        <v>2.2443546388502301E-2</v>
      </c>
      <c r="CA1354" s="14"/>
      <c r="CB1354" s="14">
        <v>1.4348950342703001E-2</v>
      </c>
      <c r="CC1354" s="14">
        <v>3.6655423096311902E-2</v>
      </c>
    </row>
    <row r="1355" spans="2:81" x14ac:dyDescent="0.3">
      <c r="B1355" t="s">
        <v>524</v>
      </c>
      <c r="C1355" s="14">
        <v>1.1596177097743699E-2</v>
      </c>
      <c r="D1355" s="14">
        <v>1.1738013246945799E-2</v>
      </c>
      <c r="E1355" s="14">
        <v>1.1480258908605301E-2</v>
      </c>
      <c r="F1355" s="14"/>
      <c r="G1355" s="14">
        <v>1.37138148322235E-2</v>
      </c>
      <c r="H1355" s="14">
        <v>1.1460261883543699E-2</v>
      </c>
      <c r="I1355" s="14">
        <v>7.0435012326566801E-3</v>
      </c>
      <c r="J1355" s="14">
        <v>0</v>
      </c>
      <c r="K1355" s="14">
        <v>3.2888883210750397E-2</v>
      </c>
      <c r="L1355" s="14">
        <v>9.1102126753403005E-3</v>
      </c>
      <c r="M1355" s="14"/>
      <c r="N1355" s="14">
        <v>6.6955576327977504E-3</v>
      </c>
      <c r="O1355" s="14">
        <v>1.04483203635622E-2</v>
      </c>
      <c r="P1355" s="14">
        <v>2.7389720613387299E-2</v>
      </c>
      <c r="Q1355" s="14">
        <v>4.3885186614556603E-3</v>
      </c>
      <c r="R1355" s="14"/>
      <c r="S1355" s="14">
        <v>6.7149164476437203E-3</v>
      </c>
      <c r="T1355" s="14">
        <v>1.3747221008915501E-2</v>
      </c>
      <c r="U1355" s="14">
        <v>0</v>
      </c>
      <c r="V1355" s="14">
        <v>0</v>
      </c>
      <c r="W1355" s="14">
        <v>0</v>
      </c>
      <c r="X1355" s="14">
        <v>9.8774973393434898E-3</v>
      </c>
      <c r="Y1355" s="14">
        <v>0</v>
      </c>
      <c r="Z1355" s="14">
        <v>2.1667362180065201E-2</v>
      </c>
      <c r="AA1355" s="14">
        <v>2.5953829958073899E-2</v>
      </c>
      <c r="AB1355" s="14">
        <v>3.4006533192370701E-2</v>
      </c>
      <c r="AC1355" s="14">
        <v>0</v>
      </c>
      <c r="AD1355" s="14">
        <v>4.0360420297640302E-2</v>
      </c>
      <c r="AE1355" s="14"/>
      <c r="AF1355" s="14">
        <v>1.04761969884142E-2</v>
      </c>
      <c r="AG1355" s="14">
        <v>9.5404792900180505E-3</v>
      </c>
      <c r="AH1355" s="14">
        <v>2.0569433096020402E-2</v>
      </c>
      <c r="AI1355" s="14">
        <v>1.7731437482182401E-2</v>
      </c>
      <c r="AJ1355" s="14">
        <v>0</v>
      </c>
      <c r="AK1355" s="14">
        <v>1.25212208151993E-2</v>
      </c>
      <c r="AL1355" s="14"/>
      <c r="AM1355" s="14">
        <v>1.24559207903119E-2</v>
      </c>
      <c r="AN1355" s="14">
        <v>4.3297004943209701E-3</v>
      </c>
      <c r="AO1355" s="14">
        <v>2.1953800242791401E-2</v>
      </c>
      <c r="AP1355" s="14">
        <v>0</v>
      </c>
      <c r="AQ1355" s="14">
        <v>0</v>
      </c>
      <c r="AR1355" s="14"/>
      <c r="AS1355" s="14">
        <v>1.00220407096591E-2</v>
      </c>
      <c r="AT1355" s="14">
        <v>1.27307881015628E-2</v>
      </c>
      <c r="AU1355" s="14"/>
      <c r="AV1355" s="14">
        <v>1.59949980721775E-2</v>
      </c>
      <c r="AW1355" s="14">
        <v>0</v>
      </c>
      <c r="AX1355" s="14">
        <v>4.8089940836878002E-3</v>
      </c>
      <c r="AY1355" s="14"/>
      <c r="AZ1355" s="14">
        <v>1.97931032829151E-2</v>
      </c>
      <c r="BA1355" s="14">
        <v>0</v>
      </c>
      <c r="BB1355" s="14">
        <v>0</v>
      </c>
      <c r="BC1355" s="14"/>
      <c r="BD1355" s="14">
        <v>9.5878627420862093E-3</v>
      </c>
      <c r="BE1355" s="14">
        <v>1.2967598644815699E-2</v>
      </c>
      <c r="BF1355" s="14"/>
      <c r="BG1355" s="14">
        <v>1.76412095819195E-2</v>
      </c>
      <c r="BH1355" s="14">
        <v>1.0477846642824799E-2</v>
      </c>
      <c r="BI1355" s="14"/>
      <c r="BJ1355" s="14">
        <v>2.2816046968344599E-2</v>
      </c>
      <c r="BK1355" s="14">
        <v>1.0859571076056399E-2</v>
      </c>
      <c r="BL1355" s="14"/>
      <c r="BM1355" s="14">
        <v>0</v>
      </c>
      <c r="BN1355" s="14">
        <v>1.2937120003741301E-2</v>
      </c>
      <c r="BO1355" s="14"/>
      <c r="BP1355" s="14">
        <v>4.8420156750935903E-3</v>
      </c>
      <c r="BQ1355" s="14">
        <v>1.35431820369896E-2</v>
      </c>
      <c r="BR1355" s="14"/>
      <c r="BS1355" s="14">
        <v>1.5470150924176701E-2</v>
      </c>
      <c r="BT1355" s="14">
        <v>3.5994512243628101E-3</v>
      </c>
      <c r="BU1355" s="14"/>
      <c r="BV1355" s="14">
        <v>5.9489942126741399E-2</v>
      </c>
      <c r="BW1355" s="14">
        <v>0</v>
      </c>
      <c r="BX1355" s="14"/>
      <c r="BY1355" s="14">
        <v>0</v>
      </c>
      <c r="BZ1355" s="14">
        <v>1.2978411033395899E-2</v>
      </c>
      <c r="CA1355" s="14"/>
      <c r="CB1355" s="14">
        <v>3.5710236489345801E-3</v>
      </c>
      <c r="CC1355" s="14">
        <v>1.5981341965973301E-2</v>
      </c>
    </row>
    <row r="1356" spans="2:81" x14ac:dyDescent="0.3">
      <c r="B1356" t="s">
        <v>525</v>
      </c>
      <c r="C1356" s="14">
        <v>9.5202355462459792E-3</v>
      </c>
      <c r="D1356" s="14">
        <v>7.6683672178401796E-3</v>
      </c>
      <c r="E1356" s="14">
        <v>1.13469826486051E-2</v>
      </c>
      <c r="F1356" s="14"/>
      <c r="G1356" s="14">
        <v>0</v>
      </c>
      <c r="H1356" s="14">
        <v>2.97337337693559E-2</v>
      </c>
      <c r="I1356" s="14">
        <v>0</v>
      </c>
      <c r="J1356" s="14">
        <v>1.0511281590001999E-2</v>
      </c>
      <c r="K1356" s="14">
        <v>1.9082108914614902E-2</v>
      </c>
      <c r="L1356" s="14">
        <v>0</v>
      </c>
      <c r="M1356" s="14"/>
      <c r="N1356" s="14">
        <v>0</v>
      </c>
      <c r="O1356" s="14">
        <v>1.39090079634969E-2</v>
      </c>
      <c r="P1356" s="14">
        <v>4.2362001580521598E-3</v>
      </c>
      <c r="Q1356" s="14">
        <v>1.99978823522221E-2</v>
      </c>
      <c r="R1356" s="14"/>
      <c r="S1356" s="14">
        <v>1.2713300489319001E-2</v>
      </c>
      <c r="T1356" s="14">
        <v>8.1742078561417904E-3</v>
      </c>
      <c r="U1356" s="14">
        <v>0</v>
      </c>
      <c r="V1356" s="14">
        <v>1.2556786031770699E-2</v>
      </c>
      <c r="W1356" s="14">
        <v>1.32991299252576E-2</v>
      </c>
      <c r="X1356" s="14">
        <v>0</v>
      </c>
      <c r="Y1356" s="14">
        <v>2.2408431984686301E-2</v>
      </c>
      <c r="Z1356" s="14">
        <v>2.5015970782884901E-2</v>
      </c>
      <c r="AA1356" s="14">
        <v>0</v>
      </c>
      <c r="AB1356" s="14">
        <v>1.0673324250678899E-2</v>
      </c>
      <c r="AC1356" s="14">
        <v>1.7403927008771899E-2</v>
      </c>
      <c r="AD1356" s="14">
        <v>0</v>
      </c>
      <c r="AE1356" s="14"/>
      <c r="AF1356" s="14">
        <v>0</v>
      </c>
      <c r="AG1356" s="14">
        <v>1.8270468810048401E-2</v>
      </c>
      <c r="AH1356" s="14">
        <v>0</v>
      </c>
      <c r="AI1356" s="14">
        <v>1.30128077028361E-2</v>
      </c>
      <c r="AJ1356" s="14">
        <v>1.3265726169156E-2</v>
      </c>
      <c r="AK1356" s="14">
        <v>1.00356945270533E-2</v>
      </c>
      <c r="AL1356" s="14"/>
      <c r="AM1356" s="14">
        <v>1.2507195945027701E-2</v>
      </c>
      <c r="AN1356" s="14">
        <v>8.8805174774767796E-3</v>
      </c>
      <c r="AO1356" s="14">
        <v>1.12154517158717E-2</v>
      </c>
      <c r="AP1356" s="14">
        <v>0</v>
      </c>
      <c r="AQ1356" s="14">
        <v>0</v>
      </c>
      <c r="AR1356" s="14"/>
      <c r="AS1356" s="14">
        <v>9.7600738357222598E-3</v>
      </c>
      <c r="AT1356" s="14">
        <v>9.5172927221638792E-3</v>
      </c>
      <c r="AU1356" s="14"/>
      <c r="AV1356" s="14">
        <v>5.2202837438745601E-3</v>
      </c>
      <c r="AW1356" s="14">
        <v>1.6231176543117599E-2</v>
      </c>
      <c r="AX1356" s="14">
        <v>9.2637452213316894E-3</v>
      </c>
      <c r="AY1356" s="14"/>
      <c r="AZ1356" s="14">
        <v>0</v>
      </c>
      <c r="BA1356" s="14">
        <v>0</v>
      </c>
      <c r="BB1356" s="14">
        <v>1.6356654824606701E-2</v>
      </c>
      <c r="BC1356" s="14"/>
      <c r="BD1356" s="14">
        <v>7.2122734362707304E-3</v>
      </c>
      <c r="BE1356" s="14">
        <v>1.1084288441712701E-2</v>
      </c>
      <c r="BF1356" s="14"/>
      <c r="BG1356" s="14">
        <v>1.23402673501178E-2</v>
      </c>
      <c r="BH1356" s="14">
        <v>9.0176964205200601E-3</v>
      </c>
      <c r="BI1356" s="14"/>
      <c r="BJ1356" s="14">
        <v>0</v>
      </c>
      <c r="BK1356" s="14">
        <v>1.0681543051349499E-2</v>
      </c>
      <c r="BL1356" s="14"/>
      <c r="BM1356" s="14">
        <v>0</v>
      </c>
      <c r="BN1356" s="14">
        <v>1.062112355542E-2</v>
      </c>
      <c r="BO1356" s="14"/>
      <c r="BP1356" s="14">
        <v>9.7098618627490304E-3</v>
      </c>
      <c r="BQ1356" s="14">
        <v>9.6601522064777706E-3</v>
      </c>
      <c r="BR1356" s="14"/>
      <c r="BS1356" s="14">
        <v>4.7559959294805904E-3</v>
      </c>
      <c r="BT1356" s="14">
        <v>1.10545694007623E-2</v>
      </c>
      <c r="BU1356" s="14"/>
      <c r="BV1356" s="14">
        <v>0</v>
      </c>
      <c r="BW1356" s="14">
        <v>6.4274253664186798E-3</v>
      </c>
      <c r="BX1356" s="14"/>
      <c r="BY1356" s="14">
        <v>1.1643685091762701E-2</v>
      </c>
      <c r="BZ1356" s="14">
        <v>9.3872739435513202E-3</v>
      </c>
      <c r="CA1356" s="14"/>
      <c r="CB1356" s="14">
        <v>5.51505595880767E-3</v>
      </c>
      <c r="CC1356" s="14">
        <v>1.1784891142661401E-2</v>
      </c>
    </row>
    <row r="1357" spans="2:81" x14ac:dyDescent="0.3">
      <c r="B1357" t="s">
        <v>526</v>
      </c>
      <c r="C1357" s="14">
        <v>0.105788159356397</v>
      </c>
      <c r="D1357" s="14">
        <v>9.8554166056254305E-2</v>
      </c>
      <c r="E1357" s="14">
        <v>0.113057563771504</v>
      </c>
      <c r="F1357" s="14"/>
      <c r="G1357" s="14">
        <v>9.0759677236139993E-2</v>
      </c>
      <c r="H1357" s="14">
        <v>6.2221213434211102E-2</v>
      </c>
      <c r="I1357" s="14">
        <v>5.6260579606444698E-2</v>
      </c>
      <c r="J1357" s="14">
        <v>0.14952230388534199</v>
      </c>
      <c r="K1357" s="14">
        <v>0.13412415398952901</v>
      </c>
      <c r="L1357" s="14">
        <v>0.13687233645778801</v>
      </c>
      <c r="M1357" s="14"/>
      <c r="N1357" s="14">
        <v>9.6769416673140402E-2</v>
      </c>
      <c r="O1357" s="14">
        <v>9.2526782343671607E-2</v>
      </c>
      <c r="P1357" s="14">
        <v>9.9186392300471202E-2</v>
      </c>
      <c r="Q1357" s="14">
        <v>0.13669070627809901</v>
      </c>
      <c r="R1357" s="14"/>
      <c r="S1357" s="14">
        <v>4.4214425800797902E-2</v>
      </c>
      <c r="T1357" s="14">
        <v>0.13468197351285199</v>
      </c>
      <c r="U1357" s="14">
        <v>9.69637579368436E-2</v>
      </c>
      <c r="V1357" s="14">
        <v>7.4202417774516596E-2</v>
      </c>
      <c r="W1357" s="14">
        <v>0.113849132656034</v>
      </c>
      <c r="X1357" s="14">
        <v>0.10814702588359699</v>
      </c>
      <c r="Y1357" s="14">
        <v>7.4784643889392904E-2</v>
      </c>
      <c r="Z1357" s="14">
        <v>7.61414606604809E-2</v>
      </c>
      <c r="AA1357" s="14">
        <v>0.14339008679492299</v>
      </c>
      <c r="AB1357" s="14">
        <v>0.15628604654223799</v>
      </c>
      <c r="AC1357" s="14">
        <v>0.124988016699215</v>
      </c>
      <c r="AD1357" s="14">
        <v>0.16100702622393701</v>
      </c>
      <c r="AE1357" s="14"/>
      <c r="AF1357" s="14">
        <v>6.7917165347234604E-2</v>
      </c>
      <c r="AG1357" s="14">
        <v>0.18503161367193599</v>
      </c>
      <c r="AH1357" s="14">
        <v>0.115596665742163</v>
      </c>
      <c r="AI1357" s="14">
        <v>0.101684334299667</v>
      </c>
      <c r="AJ1357" s="14">
        <v>2.7819346773796501E-2</v>
      </c>
      <c r="AK1357" s="14">
        <v>8.1917648932350498E-2</v>
      </c>
      <c r="AL1357" s="14"/>
      <c r="AM1357" s="14">
        <v>0.157147380659233</v>
      </c>
      <c r="AN1357" s="14">
        <v>0.106879873510169</v>
      </c>
      <c r="AO1357" s="14">
        <v>8.3678471689861103E-2</v>
      </c>
      <c r="AP1357" s="14">
        <v>7.2273692428139205E-2</v>
      </c>
      <c r="AQ1357" s="14">
        <v>0</v>
      </c>
      <c r="AR1357" s="14"/>
      <c r="AS1357" s="14">
        <v>8.53747497354925E-2</v>
      </c>
      <c r="AT1357" s="14">
        <v>0.118136029433627</v>
      </c>
      <c r="AU1357" s="14"/>
      <c r="AV1357" s="14">
        <v>7.4704003964637306E-2</v>
      </c>
      <c r="AW1357" s="14">
        <v>9.0649065958765804E-2</v>
      </c>
      <c r="AX1357" s="14">
        <v>8.0770896534003003E-2</v>
      </c>
      <c r="AY1357" s="14"/>
      <c r="AZ1357" s="14">
        <v>0.10163780432330199</v>
      </c>
      <c r="BA1357" s="14">
        <v>6.0507117028050901E-2</v>
      </c>
      <c r="BB1357" s="14">
        <v>8.5667961153858899E-2</v>
      </c>
      <c r="BC1357" s="14"/>
      <c r="BD1357" s="14">
        <v>0.102671763749608</v>
      </c>
      <c r="BE1357" s="14">
        <v>0.106651649053658</v>
      </c>
      <c r="BF1357" s="14"/>
      <c r="BG1357" s="14">
        <v>8.9844998926444E-2</v>
      </c>
      <c r="BH1357" s="14">
        <v>0.108265929833237</v>
      </c>
      <c r="BI1357" s="14"/>
      <c r="BJ1357" s="14">
        <v>7.9903103181406601E-2</v>
      </c>
      <c r="BK1357" s="14">
        <v>0.10825299070748801</v>
      </c>
      <c r="BL1357" s="14"/>
      <c r="BM1357" s="14">
        <v>0.107382590002639</v>
      </c>
      <c r="BN1357" s="14">
        <v>0.10700066833380099</v>
      </c>
      <c r="BO1357" s="14"/>
      <c r="BP1357" s="14">
        <v>0.116912666399558</v>
      </c>
      <c r="BQ1357" s="14">
        <v>0.103753333133162</v>
      </c>
      <c r="BR1357" s="14"/>
      <c r="BS1357" s="14">
        <v>7.6791387648239298E-2</v>
      </c>
      <c r="BT1357" s="14">
        <v>9.0957481584845803E-2</v>
      </c>
      <c r="BU1357" s="14"/>
      <c r="BV1357" s="14">
        <v>8.1995791622909403E-2</v>
      </c>
      <c r="BW1357" s="14">
        <v>7.4962371363540406E-2</v>
      </c>
      <c r="BX1357" s="14"/>
      <c r="BY1357" s="14">
        <v>0.10097096013540301</v>
      </c>
      <c r="BZ1357" s="14">
        <v>0.10633328761591</v>
      </c>
      <c r="CA1357" s="14"/>
      <c r="CB1357" s="14">
        <v>7.1772602101732003E-2</v>
      </c>
      <c r="CC1357" s="14">
        <v>0.124058957142037</v>
      </c>
    </row>
    <row r="1358" spans="2:81" x14ac:dyDescent="0.3">
      <c r="C1358" s="14"/>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c r="AD1358" s="14"/>
      <c r="AE1358" s="14"/>
      <c r="AF1358" s="14"/>
      <c r="AG1358" s="14"/>
      <c r="AH1358" s="14"/>
      <c r="AI1358" s="14"/>
      <c r="AJ1358" s="14"/>
      <c r="AK1358" s="14"/>
      <c r="AL1358" s="14"/>
      <c r="AM1358" s="14"/>
      <c r="AN1358" s="14"/>
      <c r="AO1358" s="14"/>
      <c r="AP1358" s="14"/>
      <c r="AQ1358" s="14"/>
      <c r="AR1358" s="14"/>
      <c r="AS1358" s="14"/>
      <c r="AT1358" s="14"/>
      <c r="AU1358" s="14"/>
      <c r="AV1358" s="14"/>
      <c r="AW1358" s="14"/>
      <c r="AX1358" s="14"/>
      <c r="AY1358" s="14"/>
      <c r="AZ1358" s="14"/>
      <c r="BA1358" s="14"/>
      <c r="BB1358" s="14"/>
      <c r="BC1358" s="14"/>
      <c r="BD1358" s="14"/>
      <c r="BE1358" s="14"/>
      <c r="BF1358" s="14"/>
      <c r="BG1358" s="14"/>
      <c r="BH1358" s="14"/>
      <c r="BI1358" s="14"/>
      <c r="BJ1358" s="14"/>
      <c r="BK1358" s="14"/>
      <c r="BL1358" s="14"/>
      <c r="BM1358" s="14"/>
      <c r="BN1358" s="14"/>
      <c r="BO1358" s="14"/>
      <c r="BP1358" s="14"/>
      <c r="BQ1358" s="14"/>
      <c r="BR1358" s="14"/>
      <c r="BS1358" s="14"/>
      <c r="BT1358" s="14"/>
      <c r="BU1358" s="14"/>
      <c r="BV1358" s="14"/>
      <c r="BW1358" s="14"/>
      <c r="BX1358" s="14"/>
      <c r="BY1358" s="14"/>
      <c r="BZ1358" s="14"/>
      <c r="CA1358" s="14"/>
      <c r="CB1358" s="14"/>
      <c r="CC1358" s="14"/>
    </row>
    <row r="1359" spans="2:81" x14ac:dyDescent="0.3">
      <c r="B1359" s="6" t="s">
        <v>529</v>
      </c>
      <c r="C1359" s="14"/>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c r="AD1359" s="14"/>
      <c r="AE1359" s="14"/>
      <c r="AF1359" s="14"/>
      <c r="AG1359" s="14"/>
      <c r="AH1359" s="14"/>
      <c r="AI1359" s="14"/>
      <c r="AJ1359" s="14"/>
      <c r="AK1359" s="14"/>
      <c r="AL1359" s="14"/>
      <c r="AM1359" s="14"/>
      <c r="AN1359" s="14"/>
      <c r="AO1359" s="14"/>
      <c r="AP1359" s="14"/>
      <c r="AQ1359" s="14"/>
      <c r="AR1359" s="14"/>
      <c r="AS1359" s="14"/>
      <c r="AT1359" s="14"/>
      <c r="AU1359" s="14"/>
      <c r="AV1359" s="14"/>
      <c r="AW1359" s="14"/>
      <c r="AX1359" s="14"/>
      <c r="AY1359" s="14"/>
      <c r="AZ1359" s="14"/>
      <c r="BA1359" s="14"/>
      <c r="BB1359" s="14"/>
      <c r="BC1359" s="14"/>
      <c r="BD1359" s="14"/>
      <c r="BE1359" s="14"/>
      <c r="BF1359" s="14"/>
      <c r="BG1359" s="14"/>
      <c r="BH1359" s="14"/>
      <c r="BI1359" s="14"/>
      <c r="BJ1359" s="14"/>
      <c r="BK1359" s="14"/>
      <c r="BL1359" s="14"/>
      <c r="BM1359" s="14"/>
      <c r="BN1359" s="14"/>
      <c r="BO1359" s="14"/>
      <c r="BP1359" s="14"/>
      <c r="BQ1359" s="14"/>
      <c r="BR1359" s="14"/>
      <c r="BS1359" s="14"/>
      <c r="BT1359" s="14"/>
      <c r="BU1359" s="14"/>
      <c r="BV1359" s="14"/>
      <c r="BW1359" s="14"/>
      <c r="BX1359" s="14"/>
      <c r="BY1359" s="14"/>
      <c r="BZ1359" s="14"/>
      <c r="CA1359" s="14"/>
      <c r="CB1359" s="14"/>
      <c r="CC1359" s="14"/>
    </row>
    <row r="1360" spans="2:81" x14ac:dyDescent="0.3">
      <c r="B1360" s="24" t="s">
        <v>97</v>
      </c>
      <c r="C1360" s="14"/>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c r="AD1360" s="14"/>
      <c r="AE1360" s="14"/>
      <c r="AF1360" s="14"/>
      <c r="AG1360" s="14"/>
      <c r="AH1360" s="14"/>
      <c r="AI1360" s="14"/>
      <c r="AJ1360" s="14"/>
      <c r="AK1360" s="14"/>
      <c r="AL1360" s="14"/>
      <c r="AM1360" s="14"/>
      <c r="AN1360" s="14"/>
      <c r="AO1360" s="14"/>
      <c r="AP1360" s="14"/>
      <c r="AQ1360" s="14"/>
      <c r="AR1360" s="14"/>
      <c r="AS1360" s="14"/>
      <c r="AT1360" s="14"/>
      <c r="AU1360" s="14"/>
      <c r="AV1360" s="14"/>
      <c r="AW1360" s="14"/>
      <c r="AX1360" s="14"/>
      <c r="AY1360" s="14"/>
      <c r="AZ1360" s="14"/>
      <c r="BA1360" s="14"/>
      <c r="BB1360" s="14"/>
      <c r="BC1360" s="14"/>
      <c r="BD1360" s="14"/>
      <c r="BE1360" s="14"/>
      <c r="BF1360" s="14"/>
      <c r="BG1360" s="14"/>
      <c r="BH1360" s="14"/>
      <c r="BI1360" s="14"/>
      <c r="BJ1360" s="14"/>
      <c r="BK1360" s="14"/>
      <c r="BL1360" s="14"/>
      <c r="BM1360" s="14"/>
      <c r="BN1360" s="14"/>
      <c r="BO1360" s="14"/>
      <c r="BP1360" s="14"/>
      <c r="BQ1360" s="14"/>
      <c r="BR1360" s="14"/>
      <c r="BS1360" s="14"/>
      <c r="BT1360" s="14"/>
      <c r="BU1360" s="14"/>
      <c r="BV1360" s="14"/>
      <c r="BW1360" s="14"/>
      <c r="BX1360" s="14"/>
      <c r="BY1360" s="14"/>
      <c r="BZ1360" s="14"/>
      <c r="CA1360" s="14"/>
      <c r="CB1360" s="14"/>
      <c r="CC1360" s="14"/>
    </row>
    <row r="1361" spans="2:81" x14ac:dyDescent="0.3">
      <c r="B1361" t="s">
        <v>519</v>
      </c>
      <c r="C1361" s="14">
        <v>0.26182266376470198</v>
      </c>
      <c r="D1361" s="14">
        <v>0.29032586001936</v>
      </c>
      <c r="E1361" s="14">
        <v>0.23450107171937601</v>
      </c>
      <c r="F1361" s="14"/>
      <c r="G1361" s="14">
        <v>0.21112719823371601</v>
      </c>
      <c r="H1361" s="14">
        <v>0.25040576705915502</v>
      </c>
      <c r="I1361" s="14">
        <v>0.31423233359875802</v>
      </c>
      <c r="J1361" s="14">
        <v>0.31148490597895201</v>
      </c>
      <c r="K1361" s="14">
        <v>0.240323873648707</v>
      </c>
      <c r="L1361" s="14">
        <v>0.2362536589501</v>
      </c>
      <c r="M1361" s="14"/>
      <c r="N1361" s="14">
        <v>0.24514210540176401</v>
      </c>
      <c r="O1361" s="14">
        <v>0.25903036217282099</v>
      </c>
      <c r="P1361" s="14">
        <v>0.28579631451471699</v>
      </c>
      <c r="Q1361" s="14">
        <v>0.25767449003819898</v>
      </c>
      <c r="R1361" s="14"/>
      <c r="S1361" s="14">
        <v>0.30257331355023798</v>
      </c>
      <c r="T1361" s="14">
        <v>0.22909446441311701</v>
      </c>
      <c r="U1361" s="14">
        <v>0.32090055353629698</v>
      </c>
      <c r="V1361" s="14">
        <v>0.17468862752585701</v>
      </c>
      <c r="W1361" s="14">
        <v>0.23903663646161499</v>
      </c>
      <c r="X1361" s="14">
        <v>0.30980965453259601</v>
      </c>
      <c r="Y1361" s="14">
        <v>0.30478842853393201</v>
      </c>
      <c r="Z1361" s="14">
        <v>0.27475599560978098</v>
      </c>
      <c r="AA1361" s="14">
        <v>0.205881803106747</v>
      </c>
      <c r="AB1361" s="14">
        <v>0.27339685203035002</v>
      </c>
      <c r="AC1361" s="14">
        <v>0.25124335272944398</v>
      </c>
      <c r="AD1361" s="14">
        <v>0.28282251615015702</v>
      </c>
      <c r="AE1361" s="14"/>
      <c r="AF1361" s="14">
        <v>0.26682702285167198</v>
      </c>
      <c r="AG1361" s="14">
        <v>0.16477561860762999</v>
      </c>
      <c r="AH1361" s="14">
        <v>0.18223857700961499</v>
      </c>
      <c r="AI1361" s="14">
        <v>0.27111234296523901</v>
      </c>
      <c r="AJ1361" s="14">
        <v>0.37379558862357698</v>
      </c>
      <c r="AK1361" s="14">
        <v>0.35743040412420901</v>
      </c>
      <c r="AL1361" s="14"/>
      <c r="AM1361" s="14">
        <v>0.254332685099107</v>
      </c>
      <c r="AN1361" s="14">
        <v>0.22846084323427801</v>
      </c>
      <c r="AO1361" s="14">
        <v>0.26733654977044402</v>
      </c>
      <c r="AP1361" s="14">
        <v>0.33909934335540098</v>
      </c>
      <c r="AQ1361" s="14">
        <v>0.144619720135503</v>
      </c>
      <c r="AR1361" s="14"/>
      <c r="AS1361" s="14">
        <v>0.26860572118758302</v>
      </c>
      <c r="AT1361" s="14">
        <v>0.25584306079508501</v>
      </c>
      <c r="AU1361" s="14"/>
      <c r="AV1361" s="14">
        <v>0.26685214941269803</v>
      </c>
      <c r="AW1361" s="14">
        <v>0.16754515158710001</v>
      </c>
      <c r="AX1361" s="14">
        <v>0.32950860800849102</v>
      </c>
      <c r="AY1361" s="14"/>
      <c r="AZ1361" s="14">
        <v>0.189615166829666</v>
      </c>
      <c r="BA1361" s="14">
        <v>0.23327131028289899</v>
      </c>
      <c r="BB1361" s="14">
        <v>0.27768100271691998</v>
      </c>
      <c r="BC1361" s="14"/>
      <c r="BD1361" s="14">
        <v>0.273872829652201</v>
      </c>
      <c r="BE1361" s="14">
        <v>0.25302895972820499</v>
      </c>
      <c r="BF1361" s="14"/>
      <c r="BG1361" s="14">
        <v>0.21064816375381701</v>
      </c>
      <c r="BH1361" s="14">
        <v>0.27181220499431602</v>
      </c>
      <c r="BI1361" s="14"/>
      <c r="BJ1361" s="14">
        <v>0.28366990745662801</v>
      </c>
      <c r="BK1361" s="14">
        <v>0.25811989534296098</v>
      </c>
      <c r="BL1361" s="14"/>
      <c r="BM1361" s="14">
        <v>0.38983294512539002</v>
      </c>
      <c r="BN1361" s="14">
        <v>0.248713730667734</v>
      </c>
      <c r="BO1361" s="14"/>
      <c r="BP1361" s="14">
        <v>0.28670214213724199</v>
      </c>
      <c r="BQ1361" s="14">
        <v>0.25190171783814402</v>
      </c>
      <c r="BR1361" s="14"/>
      <c r="BS1361" s="14">
        <v>0.23164493228965399</v>
      </c>
      <c r="BT1361" s="14">
        <v>0.315135050325554</v>
      </c>
      <c r="BU1361" s="14"/>
      <c r="BV1361" s="14">
        <v>0.27503160391474002</v>
      </c>
      <c r="BW1361" s="14">
        <v>0.216397282543903</v>
      </c>
      <c r="BX1361" s="14"/>
      <c r="BY1361" s="14">
        <v>0.26200673710785899</v>
      </c>
      <c r="BZ1361" s="14">
        <v>0.26141562687995501</v>
      </c>
      <c r="CA1361" s="14"/>
      <c r="CB1361" s="14">
        <v>0.32342399283837597</v>
      </c>
      <c r="CC1361" s="14">
        <v>0.228437527962909</v>
      </c>
    </row>
    <row r="1362" spans="2:81" x14ac:dyDescent="0.3">
      <c r="B1362" t="s">
        <v>520</v>
      </c>
      <c r="C1362" s="14">
        <v>0.203001436403736</v>
      </c>
      <c r="D1362" s="14">
        <v>0.19896625700743401</v>
      </c>
      <c r="E1362" s="14">
        <v>0.205389966077627</v>
      </c>
      <c r="F1362" s="14"/>
      <c r="G1362" s="14">
        <v>0.21449477314027601</v>
      </c>
      <c r="H1362" s="14">
        <v>0.26781469288713899</v>
      </c>
      <c r="I1362" s="14">
        <v>0.21379470218410701</v>
      </c>
      <c r="J1362" s="14">
        <v>0.146595544619358</v>
      </c>
      <c r="K1362" s="14">
        <v>0.18713458810223799</v>
      </c>
      <c r="L1362" s="14">
        <v>0.19056583945167199</v>
      </c>
      <c r="M1362" s="14"/>
      <c r="N1362" s="14">
        <v>0.21999764581931799</v>
      </c>
      <c r="O1362" s="14">
        <v>0.23719080232773099</v>
      </c>
      <c r="P1362" s="14">
        <v>0.177710792391537</v>
      </c>
      <c r="Q1362" s="14">
        <v>0.170834206101425</v>
      </c>
      <c r="R1362" s="14"/>
      <c r="S1362" s="14">
        <v>0.21139726546767099</v>
      </c>
      <c r="T1362" s="14">
        <v>0.25040078915047298</v>
      </c>
      <c r="U1362" s="14">
        <v>0.25116371959026801</v>
      </c>
      <c r="V1362" s="14">
        <v>0.237864526028644</v>
      </c>
      <c r="W1362" s="14">
        <v>0.20442707878798699</v>
      </c>
      <c r="X1362" s="14">
        <v>0.166006573946369</v>
      </c>
      <c r="Y1362" s="14">
        <v>0.22557751094057099</v>
      </c>
      <c r="Z1362" s="14">
        <v>0.159146332120194</v>
      </c>
      <c r="AA1362" s="14">
        <v>0.12603932565106701</v>
      </c>
      <c r="AB1362" s="14">
        <v>0.20860672797944799</v>
      </c>
      <c r="AC1362" s="14">
        <v>0.14019093723774601</v>
      </c>
      <c r="AD1362" s="14">
        <v>0.19993011242460401</v>
      </c>
      <c r="AE1362" s="14"/>
      <c r="AF1362" s="14">
        <v>0.20476975714849699</v>
      </c>
      <c r="AG1362" s="14">
        <v>0.19306107704242201</v>
      </c>
      <c r="AH1362" s="14">
        <v>0.26679405827485098</v>
      </c>
      <c r="AI1362" s="14">
        <v>0.24096513701728001</v>
      </c>
      <c r="AJ1362" s="14">
        <v>0.217275781297813</v>
      </c>
      <c r="AK1362" s="14">
        <v>0.11802924888289799</v>
      </c>
      <c r="AL1362" s="14"/>
      <c r="AM1362" s="14">
        <v>0.207612970165857</v>
      </c>
      <c r="AN1362" s="14">
        <v>0.19549429786310599</v>
      </c>
      <c r="AO1362" s="14">
        <v>0.20984826814733101</v>
      </c>
      <c r="AP1362" s="14">
        <v>0.21314931245284299</v>
      </c>
      <c r="AQ1362" s="14">
        <v>0.18915688169668399</v>
      </c>
      <c r="AR1362" s="14"/>
      <c r="AS1362" s="14">
        <v>0.209908482440433</v>
      </c>
      <c r="AT1362" s="14">
        <v>0.20018549390186</v>
      </c>
      <c r="AU1362" s="14"/>
      <c r="AV1362" s="14">
        <v>0.167132886529791</v>
      </c>
      <c r="AW1362" s="14">
        <v>0.225311949246702</v>
      </c>
      <c r="AX1362" s="14">
        <v>0.25374755370306001</v>
      </c>
      <c r="AY1362" s="14"/>
      <c r="AZ1362" s="14">
        <v>0.19354440854372201</v>
      </c>
      <c r="BA1362" s="14">
        <v>0.17124318463459801</v>
      </c>
      <c r="BB1362" s="14">
        <v>0.13776875308126299</v>
      </c>
      <c r="BC1362" s="14"/>
      <c r="BD1362" s="14">
        <v>0.21809884574662</v>
      </c>
      <c r="BE1362" s="14">
        <v>0.193605919692662</v>
      </c>
      <c r="BF1362" s="14"/>
      <c r="BG1362" s="14">
        <v>0.268295439503834</v>
      </c>
      <c r="BH1362" s="14">
        <v>0.191284570131416</v>
      </c>
      <c r="BI1362" s="14"/>
      <c r="BJ1362" s="14">
        <v>0.20432291576917899</v>
      </c>
      <c r="BK1362" s="14">
        <v>0.20265539762611601</v>
      </c>
      <c r="BL1362" s="14"/>
      <c r="BM1362" s="14">
        <v>0.19897147521786299</v>
      </c>
      <c r="BN1362" s="14">
        <v>0.20216380937094999</v>
      </c>
      <c r="BO1362" s="14"/>
      <c r="BP1362" s="14">
        <v>0.176471802244861</v>
      </c>
      <c r="BQ1362" s="14">
        <v>0.21128590249027701</v>
      </c>
      <c r="BR1362" s="14"/>
      <c r="BS1362" s="14">
        <v>0.23272356899949101</v>
      </c>
      <c r="BT1362" s="14">
        <v>0.20410577262994001</v>
      </c>
      <c r="BU1362" s="14"/>
      <c r="BV1362" s="14">
        <v>0.34076561167115899</v>
      </c>
      <c r="BW1362" s="14">
        <v>0.194753677261575</v>
      </c>
      <c r="BX1362" s="14"/>
      <c r="BY1362" s="14">
        <v>0.188234615754173</v>
      </c>
      <c r="BZ1362" s="14">
        <v>0.20473050034199899</v>
      </c>
      <c r="CA1362" s="14"/>
      <c r="CB1362" s="14">
        <v>0.20425915955312601</v>
      </c>
      <c r="CC1362" s="14">
        <v>0.20060192898520399</v>
      </c>
    </row>
    <row r="1363" spans="2:81" x14ac:dyDescent="0.3">
      <c r="B1363" t="s">
        <v>521</v>
      </c>
      <c r="C1363" s="14">
        <v>0.23124809370112601</v>
      </c>
      <c r="D1363" s="14">
        <v>0.21630829320363701</v>
      </c>
      <c r="E1363" s="14">
        <v>0.246285889589893</v>
      </c>
      <c r="F1363" s="14"/>
      <c r="G1363" s="14">
        <v>0.21651169152663899</v>
      </c>
      <c r="H1363" s="14">
        <v>0.23831660917095901</v>
      </c>
      <c r="I1363" s="14">
        <v>0.23671384347591501</v>
      </c>
      <c r="J1363" s="14">
        <v>0.21705386782785699</v>
      </c>
      <c r="K1363" s="14">
        <v>0.228857587405246</v>
      </c>
      <c r="L1363" s="14">
        <v>0.24409053884244</v>
      </c>
      <c r="M1363" s="14"/>
      <c r="N1363" s="14">
        <v>0.24386749947674599</v>
      </c>
      <c r="O1363" s="14">
        <v>0.229222412616014</v>
      </c>
      <c r="P1363" s="14">
        <v>0.22807289072819001</v>
      </c>
      <c r="Q1363" s="14">
        <v>0.22234815136292799</v>
      </c>
      <c r="R1363" s="14"/>
      <c r="S1363" s="14">
        <v>0.21928016743707601</v>
      </c>
      <c r="T1363" s="14">
        <v>0.223106326680996</v>
      </c>
      <c r="U1363" s="14">
        <v>0.210740177410323</v>
      </c>
      <c r="V1363" s="14">
        <v>0.25978394576911401</v>
      </c>
      <c r="W1363" s="14">
        <v>0.17903819297701401</v>
      </c>
      <c r="X1363" s="14">
        <v>0.25475706591715003</v>
      </c>
      <c r="Y1363" s="14">
        <v>0.164196104242327</v>
      </c>
      <c r="Z1363" s="14">
        <v>0.222970897261694</v>
      </c>
      <c r="AA1363" s="14">
        <v>0.32835167463100501</v>
      </c>
      <c r="AB1363" s="14">
        <v>0.205798854548012</v>
      </c>
      <c r="AC1363" s="14">
        <v>0.239980740674444</v>
      </c>
      <c r="AD1363" s="14">
        <v>0.23923006463955801</v>
      </c>
      <c r="AE1363" s="14"/>
      <c r="AF1363" s="14">
        <v>0.25850090217578198</v>
      </c>
      <c r="AG1363" s="14">
        <v>0.25303134517405201</v>
      </c>
      <c r="AH1363" s="14">
        <v>0.283138841705661</v>
      </c>
      <c r="AI1363" s="14">
        <v>0.15770505414483699</v>
      </c>
      <c r="AJ1363" s="14">
        <v>0.18452044480145599</v>
      </c>
      <c r="AK1363" s="14">
        <v>0.26228140742806699</v>
      </c>
      <c r="AL1363" s="14"/>
      <c r="AM1363" s="14">
        <v>0.19815986783644399</v>
      </c>
      <c r="AN1363" s="14">
        <v>0.26167419245727203</v>
      </c>
      <c r="AO1363" s="14">
        <v>0.21945694268894</v>
      </c>
      <c r="AP1363" s="14">
        <v>0.23609518083238801</v>
      </c>
      <c r="AQ1363" s="14">
        <v>0.280854357479566</v>
      </c>
      <c r="AR1363" s="14"/>
      <c r="AS1363" s="14">
        <v>0.218757957658509</v>
      </c>
      <c r="AT1363" s="14">
        <v>0.23643056390400999</v>
      </c>
      <c r="AU1363" s="14"/>
      <c r="AV1363" s="14">
        <v>0.23027145585259501</v>
      </c>
      <c r="AW1363" s="14">
        <v>0.25956540018138902</v>
      </c>
      <c r="AX1363" s="14">
        <v>0.17020537715871201</v>
      </c>
      <c r="AY1363" s="14"/>
      <c r="AZ1363" s="14">
        <v>0.26879405421374702</v>
      </c>
      <c r="BA1363" s="14">
        <v>0.25167233750771001</v>
      </c>
      <c r="BB1363" s="14">
        <v>0.25808836873361701</v>
      </c>
      <c r="BC1363" s="14"/>
      <c r="BD1363" s="14">
        <v>0.20747380645143701</v>
      </c>
      <c r="BE1363" s="14">
        <v>0.247778913095174</v>
      </c>
      <c r="BF1363" s="14"/>
      <c r="BG1363" s="14">
        <v>0.20811102151799099</v>
      </c>
      <c r="BH1363" s="14">
        <v>0.23441477038352301</v>
      </c>
      <c r="BI1363" s="14"/>
      <c r="BJ1363" s="14">
        <v>0.21607845583242899</v>
      </c>
      <c r="BK1363" s="14">
        <v>0.23346857010036201</v>
      </c>
      <c r="BL1363" s="14"/>
      <c r="BM1363" s="14">
        <v>0.18874299361979799</v>
      </c>
      <c r="BN1363" s="14">
        <v>0.232879364926694</v>
      </c>
      <c r="BO1363" s="14"/>
      <c r="BP1363" s="14">
        <v>0.18602948256558899</v>
      </c>
      <c r="BQ1363" s="14">
        <v>0.24364754596611801</v>
      </c>
      <c r="BR1363" s="14"/>
      <c r="BS1363" s="14">
        <v>0.24028196345493899</v>
      </c>
      <c r="BT1363" s="14">
        <v>0.18048822949972801</v>
      </c>
      <c r="BU1363" s="14"/>
      <c r="BV1363" s="14">
        <v>0.11334606724268299</v>
      </c>
      <c r="BW1363" s="14">
        <v>0.28489184047736299</v>
      </c>
      <c r="BX1363" s="14"/>
      <c r="BY1363" s="14">
        <v>0.21971389791884499</v>
      </c>
      <c r="BZ1363" s="14">
        <v>0.232803601511756</v>
      </c>
      <c r="CA1363" s="14"/>
      <c r="CB1363" s="14">
        <v>0.22054090347804201</v>
      </c>
      <c r="CC1363" s="14">
        <v>0.23534592575719099</v>
      </c>
    </row>
    <row r="1364" spans="2:81" x14ac:dyDescent="0.3">
      <c r="B1364" t="s">
        <v>522</v>
      </c>
      <c r="C1364" s="14">
        <v>0.12549366976019899</v>
      </c>
      <c r="D1364" s="14">
        <v>0.13508542408396501</v>
      </c>
      <c r="E1364" s="14">
        <v>0.11637232364286</v>
      </c>
      <c r="F1364" s="14"/>
      <c r="G1364" s="14">
        <v>0.12580305834272101</v>
      </c>
      <c r="H1364" s="14">
        <v>8.2716494498517798E-2</v>
      </c>
      <c r="I1364" s="14">
        <v>0.128931616700416</v>
      </c>
      <c r="J1364" s="14">
        <v>0.14723638627400901</v>
      </c>
      <c r="K1364" s="14">
        <v>0.14462043537879299</v>
      </c>
      <c r="L1364" s="14">
        <v>0.12659397810603701</v>
      </c>
      <c r="M1364" s="14"/>
      <c r="N1364" s="14">
        <v>0.12438563729860699</v>
      </c>
      <c r="O1364" s="14">
        <v>0.13241837299023401</v>
      </c>
      <c r="P1364" s="14">
        <v>0.14399219772527999</v>
      </c>
      <c r="Q1364" s="14">
        <v>0.105282277906272</v>
      </c>
      <c r="R1364" s="14"/>
      <c r="S1364" s="14">
        <v>0.114285874845464</v>
      </c>
      <c r="T1364" s="14">
        <v>0.124198307362979</v>
      </c>
      <c r="U1364" s="14">
        <v>8.4913766705355997E-2</v>
      </c>
      <c r="V1364" s="14">
        <v>0.11565530076897899</v>
      </c>
      <c r="W1364" s="14">
        <v>0.18113758555914</v>
      </c>
      <c r="X1364" s="14">
        <v>7.5454556543547199E-2</v>
      </c>
      <c r="Y1364" s="14">
        <v>0.18372032435315999</v>
      </c>
      <c r="Z1364" s="14">
        <v>0.24688111106954999</v>
      </c>
      <c r="AA1364" s="14">
        <v>0.12809600264139701</v>
      </c>
      <c r="AB1364" s="14">
        <v>8.7661775386154994E-2</v>
      </c>
      <c r="AC1364" s="14">
        <v>0.13288105972768399</v>
      </c>
      <c r="AD1364" s="14">
        <v>0.11701028056174401</v>
      </c>
      <c r="AE1364" s="14"/>
      <c r="AF1364" s="14">
        <v>0.130788287382123</v>
      </c>
      <c r="AG1364" s="14">
        <v>0.116559321666343</v>
      </c>
      <c r="AH1364" s="14">
        <v>0.13294726536000201</v>
      </c>
      <c r="AI1364" s="14">
        <v>0.15029382526909801</v>
      </c>
      <c r="AJ1364" s="14">
        <v>0.109486482281256</v>
      </c>
      <c r="AK1364" s="14">
        <v>0.15016998181892</v>
      </c>
      <c r="AL1364" s="14"/>
      <c r="AM1364" s="14">
        <v>0.113991419219272</v>
      </c>
      <c r="AN1364" s="14">
        <v>0.14194970695598</v>
      </c>
      <c r="AO1364" s="14">
        <v>0.117723837311398</v>
      </c>
      <c r="AP1364" s="14">
        <v>0.120120917377911</v>
      </c>
      <c r="AQ1364" s="14">
        <v>8.3073061427635903E-2</v>
      </c>
      <c r="AR1364" s="14"/>
      <c r="AS1364" s="14">
        <v>0.12753882655378801</v>
      </c>
      <c r="AT1364" s="14">
        <v>0.12613570694432599</v>
      </c>
      <c r="AU1364" s="14"/>
      <c r="AV1364" s="14">
        <v>0.15686369369261699</v>
      </c>
      <c r="AW1364" s="14">
        <v>0.13311038872681999</v>
      </c>
      <c r="AX1364" s="14">
        <v>0.10432298684319199</v>
      </c>
      <c r="AY1364" s="14"/>
      <c r="AZ1364" s="14">
        <v>9.42556032545145E-2</v>
      </c>
      <c r="BA1364" s="14">
        <v>0.17884743484315899</v>
      </c>
      <c r="BB1364" s="14">
        <v>0.16373904529877001</v>
      </c>
      <c r="BC1364" s="14"/>
      <c r="BD1364" s="14">
        <v>0.11651246898085001</v>
      </c>
      <c r="BE1364" s="14">
        <v>0.13185863891528701</v>
      </c>
      <c r="BF1364" s="14"/>
      <c r="BG1364" s="14">
        <v>0.145420222607761</v>
      </c>
      <c r="BH1364" s="14">
        <v>0.12221416938657401</v>
      </c>
      <c r="BI1364" s="14"/>
      <c r="BJ1364" s="14">
        <v>0.121361637773568</v>
      </c>
      <c r="BK1364" s="14">
        <v>0.12602318511685501</v>
      </c>
      <c r="BL1364" s="14"/>
      <c r="BM1364" s="14">
        <v>6.8113232069421298E-2</v>
      </c>
      <c r="BN1364" s="14">
        <v>0.133014999699233</v>
      </c>
      <c r="BO1364" s="14"/>
      <c r="BP1364" s="14">
        <v>0.122042809606803</v>
      </c>
      <c r="BQ1364" s="14">
        <v>0.125193955345658</v>
      </c>
      <c r="BR1364" s="14"/>
      <c r="BS1364" s="14">
        <v>0.13332606134124</v>
      </c>
      <c r="BT1364" s="14">
        <v>0.12343713479223201</v>
      </c>
      <c r="BU1364" s="14"/>
      <c r="BV1364" s="14">
        <v>9.7126438955902297E-2</v>
      </c>
      <c r="BW1364" s="14">
        <v>0.14604792135921199</v>
      </c>
      <c r="BX1364" s="14"/>
      <c r="BY1364" s="14">
        <v>0.121075547099875</v>
      </c>
      <c r="BZ1364" s="14">
        <v>0.12615813444766799</v>
      </c>
      <c r="CA1364" s="14"/>
      <c r="CB1364" s="14">
        <v>0.12077305391170801</v>
      </c>
      <c r="CC1364" s="14">
        <v>0.130492960114479</v>
      </c>
    </row>
    <row r="1365" spans="2:81" x14ac:dyDescent="0.3">
      <c r="B1365" t="s">
        <v>523</v>
      </c>
      <c r="C1365" s="14">
        <v>2.8688037825592701E-2</v>
      </c>
      <c r="D1365" s="14">
        <v>2.3898791164624001E-2</v>
      </c>
      <c r="E1365" s="14">
        <v>3.3420234176313998E-2</v>
      </c>
      <c r="F1365" s="14"/>
      <c r="G1365" s="14">
        <v>6.18058179545855E-2</v>
      </c>
      <c r="H1365" s="14">
        <v>3.3634339235869101E-2</v>
      </c>
      <c r="I1365" s="14">
        <v>2.13927795634677E-2</v>
      </c>
      <c r="J1365" s="14">
        <v>1.1676592896203901E-2</v>
      </c>
      <c r="K1365" s="14">
        <v>1.25499717720129E-2</v>
      </c>
      <c r="L1365" s="14">
        <v>3.3207142747424701E-2</v>
      </c>
      <c r="M1365" s="14"/>
      <c r="N1365" s="14">
        <v>4.5909595767956599E-2</v>
      </c>
      <c r="O1365" s="14">
        <v>2.1213677518683301E-2</v>
      </c>
      <c r="P1365" s="14">
        <v>2.1253776747226401E-2</v>
      </c>
      <c r="Q1365" s="14">
        <v>2.48844254737834E-2</v>
      </c>
      <c r="R1365" s="14"/>
      <c r="S1365" s="14">
        <v>4.10944905114701E-2</v>
      </c>
      <c r="T1365" s="14">
        <v>3.0318072095764301E-2</v>
      </c>
      <c r="U1365" s="14">
        <v>1.22527584220814E-2</v>
      </c>
      <c r="V1365" s="14">
        <v>5.310572983603E-2</v>
      </c>
      <c r="W1365" s="14">
        <v>1.4479779533755E-2</v>
      </c>
      <c r="X1365" s="14">
        <v>2.1358127327610901E-2</v>
      </c>
      <c r="Y1365" s="14">
        <v>2.4524556055930902E-2</v>
      </c>
      <c r="Z1365" s="14">
        <v>2.1667362180065201E-2</v>
      </c>
      <c r="AA1365" s="14">
        <v>5.9747370925041003E-2</v>
      </c>
      <c r="AB1365" s="14">
        <v>0</v>
      </c>
      <c r="AC1365" s="14">
        <v>1.79821847486916E-2</v>
      </c>
      <c r="AD1365" s="14">
        <v>0</v>
      </c>
      <c r="AE1365" s="14"/>
      <c r="AF1365" s="14">
        <v>3.1474027062306703E-2</v>
      </c>
      <c r="AG1365" s="14">
        <v>3.8560252712753901E-2</v>
      </c>
      <c r="AH1365" s="14">
        <v>0</v>
      </c>
      <c r="AI1365" s="14">
        <v>2.2596202289387898E-2</v>
      </c>
      <c r="AJ1365" s="14">
        <v>4.67156962867964E-2</v>
      </c>
      <c r="AK1365" s="14">
        <v>1.9902381998739001E-2</v>
      </c>
      <c r="AL1365" s="14"/>
      <c r="AM1365" s="14">
        <v>1.98196239569438E-2</v>
      </c>
      <c r="AN1365" s="14">
        <v>3.9950054826133903E-2</v>
      </c>
      <c r="AO1365" s="14">
        <v>3.9031186275554901E-2</v>
      </c>
      <c r="AP1365" s="14">
        <v>1.38309801963831E-2</v>
      </c>
      <c r="AQ1365" s="14">
        <v>7.4978179463739497E-2</v>
      </c>
      <c r="AR1365" s="14"/>
      <c r="AS1365" s="14">
        <v>3.7587163385759903E-2</v>
      </c>
      <c r="AT1365" s="14">
        <v>2.3692575693602599E-2</v>
      </c>
      <c r="AU1365" s="14"/>
      <c r="AV1365" s="14">
        <v>3.4344773206687801E-2</v>
      </c>
      <c r="AW1365" s="14">
        <v>7.6019905677350397E-2</v>
      </c>
      <c r="AX1365" s="14">
        <v>3.3323853846116198E-2</v>
      </c>
      <c r="AY1365" s="14"/>
      <c r="AZ1365" s="14">
        <v>3.5076342496081603E-2</v>
      </c>
      <c r="BA1365" s="14">
        <v>0.104458615703583</v>
      </c>
      <c r="BB1365" s="14">
        <v>3.2991899566211097E-2</v>
      </c>
      <c r="BC1365" s="14"/>
      <c r="BD1365" s="14">
        <v>2.9179142753711002E-2</v>
      </c>
      <c r="BE1365" s="14">
        <v>2.84519789054247E-2</v>
      </c>
      <c r="BF1365" s="14"/>
      <c r="BG1365" s="14">
        <v>1.15725412448488E-2</v>
      </c>
      <c r="BH1365" s="14">
        <v>3.21412575327703E-2</v>
      </c>
      <c r="BI1365" s="14"/>
      <c r="BJ1365" s="14">
        <v>4.6323573662981898E-2</v>
      </c>
      <c r="BK1365" s="14">
        <v>2.5942647165849601E-2</v>
      </c>
      <c r="BL1365" s="14"/>
      <c r="BM1365" s="14">
        <v>2.7234538380776899E-2</v>
      </c>
      <c r="BN1365" s="14">
        <v>2.9210395381287099E-2</v>
      </c>
      <c r="BO1365" s="14"/>
      <c r="BP1365" s="14">
        <v>4.0791307895178701E-2</v>
      </c>
      <c r="BQ1365" s="14">
        <v>2.49852243065374E-2</v>
      </c>
      <c r="BR1365" s="14"/>
      <c r="BS1365" s="14">
        <v>4.8014463417995201E-2</v>
      </c>
      <c r="BT1365" s="14">
        <v>3.2078063757814301E-2</v>
      </c>
      <c r="BU1365" s="14"/>
      <c r="BV1365" s="14">
        <v>1.9945886346645399E-2</v>
      </c>
      <c r="BW1365" s="14">
        <v>5.78787792554444E-2</v>
      </c>
      <c r="BX1365" s="14"/>
      <c r="BY1365" s="14">
        <v>1.47910001392801E-2</v>
      </c>
      <c r="BZ1365" s="14">
        <v>3.0497152626100602E-2</v>
      </c>
      <c r="CA1365" s="14"/>
      <c r="CB1365" s="14">
        <v>3.0260389019730698E-2</v>
      </c>
      <c r="CC1365" s="14">
        <v>2.8460159199886599E-2</v>
      </c>
    </row>
    <row r="1366" spans="2:81" x14ac:dyDescent="0.3">
      <c r="B1366" t="s">
        <v>524</v>
      </c>
      <c r="C1366" s="14">
        <v>1.33067354813757E-2</v>
      </c>
      <c r="D1366" s="14">
        <v>7.4426276511599604E-3</v>
      </c>
      <c r="E1366" s="14">
        <v>1.9058512135334799E-2</v>
      </c>
      <c r="F1366" s="14"/>
      <c r="G1366" s="14">
        <v>7.1188411243505298E-3</v>
      </c>
      <c r="H1366" s="14">
        <v>2.3039396479711E-2</v>
      </c>
      <c r="I1366" s="14">
        <v>2.1934163187169901E-2</v>
      </c>
      <c r="J1366" s="14">
        <v>6.0823397337910904E-3</v>
      </c>
      <c r="K1366" s="14">
        <v>1.9113187298156399E-2</v>
      </c>
      <c r="L1366" s="14">
        <v>4.4848941141514397E-3</v>
      </c>
      <c r="M1366" s="14"/>
      <c r="N1366" s="14">
        <v>1.9421577990317501E-2</v>
      </c>
      <c r="O1366" s="14">
        <v>3.61856752137077E-3</v>
      </c>
      <c r="P1366" s="14">
        <v>1.3651771436711599E-2</v>
      </c>
      <c r="Q1366" s="14">
        <v>1.6673654185480301E-2</v>
      </c>
      <c r="R1366" s="14"/>
      <c r="S1366" s="14">
        <v>1.6836348485119501E-2</v>
      </c>
      <c r="T1366" s="14">
        <v>7.0810383511904201E-3</v>
      </c>
      <c r="U1366" s="14">
        <v>0</v>
      </c>
      <c r="V1366" s="14">
        <v>3.5907115782562199E-2</v>
      </c>
      <c r="W1366" s="14">
        <v>1.32991299252576E-2</v>
      </c>
      <c r="X1366" s="14">
        <v>9.8774973393434898E-3</v>
      </c>
      <c r="Y1366" s="14">
        <v>0</v>
      </c>
      <c r="Z1366" s="14">
        <v>0</v>
      </c>
      <c r="AA1366" s="14">
        <v>2.6084447125105499E-2</v>
      </c>
      <c r="AB1366" s="14">
        <v>2.3287573585021901E-2</v>
      </c>
      <c r="AC1366" s="14">
        <v>0</v>
      </c>
      <c r="AD1366" s="14">
        <v>0</v>
      </c>
      <c r="AE1366" s="14"/>
      <c r="AF1366" s="14">
        <v>3.3245916063234398E-3</v>
      </c>
      <c r="AG1366" s="14">
        <v>8.3493080107866092E-3</v>
      </c>
      <c r="AH1366" s="14">
        <v>1.8733609833402099E-2</v>
      </c>
      <c r="AI1366" s="14">
        <v>1.37808614238022E-2</v>
      </c>
      <c r="AJ1366" s="14">
        <v>2.7547570692026999E-2</v>
      </c>
      <c r="AK1366" s="14">
        <v>3.0493471045206999E-2</v>
      </c>
      <c r="AL1366" s="14"/>
      <c r="AM1366" s="14">
        <v>2.1510054415068799E-2</v>
      </c>
      <c r="AN1366" s="14">
        <v>0</v>
      </c>
      <c r="AO1366" s="14">
        <v>1.8103798236783399E-2</v>
      </c>
      <c r="AP1366" s="14">
        <v>1.39951714416423E-2</v>
      </c>
      <c r="AQ1366" s="14">
        <v>3.6946280030350102E-2</v>
      </c>
      <c r="AR1366" s="14"/>
      <c r="AS1366" s="14">
        <v>1.72399709290024E-2</v>
      </c>
      <c r="AT1366" s="14">
        <v>1.1108283726184E-2</v>
      </c>
      <c r="AU1366" s="14"/>
      <c r="AV1366" s="14">
        <v>1.6811560671391602E-2</v>
      </c>
      <c r="AW1366" s="14">
        <v>3.24995426794744E-2</v>
      </c>
      <c r="AX1366" s="14">
        <v>1.3166852646489299E-2</v>
      </c>
      <c r="AY1366" s="14"/>
      <c r="AZ1366" s="14">
        <v>0</v>
      </c>
      <c r="BA1366" s="14">
        <v>0</v>
      </c>
      <c r="BB1366" s="14">
        <v>2.56140931714386E-2</v>
      </c>
      <c r="BC1366" s="14"/>
      <c r="BD1366" s="14">
        <v>1.8576608971904801E-2</v>
      </c>
      <c r="BE1366" s="14">
        <v>9.8458576491860707E-3</v>
      </c>
      <c r="BF1366" s="14"/>
      <c r="BG1366" s="14">
        <v>2.78802548372406E-2</v>
      </c>
      <c r="BH1366" s="14">
        <v>1.0542328456299301E-2</v>
      </c>
      <c r="BI1366" s="14"/>
      <c r="BJ1366" s="14">
        <v>3.1370586215798801E-2</v>
      </c>
      <c r="BK1366" s="14">
        <v>1.1972249281880299E-2</v>
      </c>
      <c r="BL1366" s="14"/>
      <c r="BM1366" s="14">
        <v>2.08078939277858E-2</v>
      </c>
      <c r="BN1366" s="14">
        <v>1.27100056912587E-2</v>
      </c>
      <c r="BO1366" s="14"/>
      <c r="BP1366" s="14">
        <v>1.0175551851567601E-2</v>
      </c>
      <c r="BQ1366" s="14">
        <v>1.43660884337076E-2</v>
      </c>
      <c r="BR1366" s="14"/>
      <c r="BS1366" s="14">
        <v>1.3907092504723001E-2</v>
      </c>
      <c r="BT1366" s="14">
        <v>1.9217724672268802E-2</v>
      </c>
      <c r="BU1366" s="14"/>
      <c r="BV1366" s="14">
        <v>3.4329087805644698E-2</v>
      </c>
      <c r="BW1366" s="14">
        <v>6.7300627904231204E-3</v>
      </c>
      <c r="BX1366" s="14"/>
      <c r="BY1366" s="14">
        <v>1.02305267527051E-2</v>
      </c>
      <c r="BZ1366" s="14">
        <v>1.37789775285324E-2</v>
      </c>
      <c r="CA1366" s="14"/>
      <c r="CB1366" s="14">
        <v>2.9597032091510001E-3</v>
      </c>
      <c r="CC1366" s="14">
        <v>1.8927106216050999E-2</v>
      </c>
    </row>
    <row r="1367" spans="2:81" x14ac:dyDescent="0.3">
      <c r="B1367" t="s">
        <v>525</v>
      </c>
      <c r="C1367" s="14">
        <v>1.45737431967017E-2</v>
      </c>
      <c r="D1367" s="14">
        <v>1.40268335928473E-2</v>
      </c>
      <c r="E1367" s="14">
        <v>1.51361313117303E-2</v>
      </c>
      <c r="F1367" s="14"/>
      <c r="G1367" s="14">
        <v>2.1458891595904198E-2</v>
      </c>
      <c r="H1367" s="14">
        <v>2.8840648973877801E-2</v>
      </c>
      <c r="I1367" s="14">
        <v>1.15695031152753E-2</v>
      </c>
      <c r="J1367" s="14">
        <v>1.16342911863222E-2</v>
      </c>
      <c r="K1367" s="14">
        <v>1.9374652832297098E-2</v>
      </c>
      <c r="L1367" s="14">
        <v>0</v>
      </c>
      <c r="M1367" s="14"/>
      <c r="N1367" s="14">
        <v>6.7902001747987299E-3</v>
      </c>
      <c r="O1367" s="14">
        <v>3.5517783312375398E-3</v>
      </c>
      <c r="P1367" s="14">
        <v>1.3543793164142399E-2</v>
      </c>
      <c r="Q1367" s="14">
        <v>3.5494326207829802E-2</v>
      </c>
      <c r="R1367" s="14"/>
      <c r="S1367" s="14">
        <v>3.21508615304711E-2</v>
      </c>
      <c r="T1367" s="14">
        <v>7.0800179489869499E-3</v>
      </c>
      <c r="U1367" s="14">
        <v>0</v>
      </c>
      <c r="V1367" s="14">
        <v>2.4238685230451699E-2</v>
      </c>
      <c r="W1367" s="14">
        <v>1.39924945260005E-2</v>
      </c>
      <c r="X1367" s="14">
        <v>3.5290132123359901E-2</v>
      </c>
      <c r="Y1367" s="14">
        <v>0</v>
      </c>
      <c r="Z1367" s="14">
        <v>0</v>
      </c>
      <c r="AA1367" s="14">
        <v>7.9386322859688607E-3</v>
      </c>
      <c r="AB1367" s="14">
        <v>1.0673324250678899E-2</v>
      </c>
      <c r="AC1367" s="14">
        <v>1.96826789890353E-2</v>
      </c>
      <c r="AD1367" s="14">
        <v>0</v>
      </c>
      <c r="AE1367" s="14"/>
      <c r="AF1367" s="14">
        <v>3.41003915940662E-3</v>
      </c>
      <c r="AG1367" s="14">
        <v>1.44242650427463E-2</v>
      </c>
      <c r="AH1367" s="14">
        <v>9.9472683101679803E-3</v>
      </c>
      <c r="AI1367" s="14">
        <v>3.10236476449193E-2</v>
      </c>
      <c r="AJ1367" s="14">
        <v>1.27975560690975E-2</v>
      </c>
      <c r="AK1367" s="14">
        <v>1.00356945270533E-2</v>
      </c>
      <c r="AL1367" s="14"/>
      <c r="AM1367" s="14">
        <v>2.48913269510482E-2</v>
      </c>
      <c r="AN1367" s="14">
        <v>4.7403836220917296E-3</v>
      </c>
      <c r="AO1367" s="14">
        <v>1.8449195254715299E-2</v>
      </c>
      <c r="AP1367" s="14">
        <v>0</v>
      </c>
      <c r="AQ1367" s="14">
        <v>4.7636533417367399E-2</v>
      </c>
      <c r="AR1367" s="14"/>
      <c r="AS1367" s="14">
        <v>2.0796865293093901E-2</v>
      </c>
      <c r="AT1367" s="14">
        <v>1.09978188884951E-2</v>
      </c>
      <c r="AU1367" s="14"/>
      <c r="AV1367" s="14">
        <v>3.8951030005179903E-2</v>
      </c>
      <c r="AW1367" s="14">
        <v>0</v>
      </c>
      <c r="AX1367" s="14">
        <v>4.7608990966289903E-3</v>
      </c>
      <c r="AY1367" s="14"/>
      <c r="AZ1367" s="14">
        <v>6.6345968441195405E-2</v>
      </c>
      <c r="BA1367" s="14">
        <v>0</v>
      </c>
      <c r="BB1367" s="14">
        <v>9.2781275656662002E-3</v>
      </c>
      <c r="BC1367" s="14"/>
      <c r="BD1367" s="14">
        <v>1.4685564817200099E-2</v>
      </c>
      <c r="BE1367" s="14">
        <v>1.4545326010736199E-2</v>
      </c>
      <c r="BF1367" s="14"/>
      <c r="BG1367" s="14">
        <v>2.4036535296950799E-2</v>
      </c>
      <c r="BH1367" s="14">
        <v>1.28064409262673E-2</v>
      </c>
      <c r="BI1367" s="14"/>
      <c r="BJ1367" s="14">
        <v>0</v>
      </c>
      <c r="BK1367" s="14">
        <v>1.52570432262219E-2</v>
      </c>
      <c r="BL1367" s="14"/>
      <c r="BM1367" s="14">
        <v>9.8872597014276701E-3</v>
      </c>
      <c r="BN1367" s="14">
        <v>1.52442905366399E-2</v>
      </c>
      <c r="BO1367" s="14"/>
      <c r="BP1367" s="14">
        <v>2.0384466714249299E-2</v>
      </c>
      <c r="BQ1367" s="14">
        <v>1.3383877934730001E-2</v>
      </c>
      <c r="BR1367" s="14"/>
      <c r="BS1367" s="14">
        <v>1.6452013250676901E-2</v>
      </c>
      <c r="BT1367" s="14">
        <v>2.2397192837291701E-2</v>
      </c>
      <c r="BU1367" s="14"/>
      <c r="BV1367" s="14">
        <v>1.89554669597688E-2</v>
      </c>
      <c r="BW1367" s="14">
        <v>1.5572208834224201E-2</v>
      </c>
      <c r="BX1367" s="14"/>
      <c r="BY1367" s="14">
        <v>2.1766979946984601E-2</v>
      </c>
      <c r="BZ1367" s="14">
        <v>1.3940935766280299E-2</v>
      </c>
      <c r="CA1367" s="14"/>
      <c r="CB1367" s="14">
        <v>9.0413541119138598E-3</v>
      </c>
      <c r="CC1367" s="14">
        <v>1.77309548043426E-2</v>
      </c>
    </row>
    <row r="1368" spans="2:81" x14ac:dyDescent="0.3">
      <c r="B1368" t="s">
        <v>526</v>
      </c>
      <c r="C1368" s="14">
        <v>0.12186561986656599</v>
      </c>
      <c r="D1368" s="14">
        <v>0.113945913276972</v>
      </c>
      <c r="E1368" s="14">
        <v>0.129835871346866</v>
      </c>
      <c r="F1368" s="14"/>
      <c r="G1368" s="14">
        <v>0.14167972808180801</v>
      </c>
      <c r="H1368" s="14">
        <v>7.5232051694771193E-2</v>
      </c>
      <c r="I1368" s="14">
        <v>5.1431058174890902E-2</v>
      </c>
      <c r="J1368" s="14">
        <v>0.14823607148350701</v>
      </c>
      <c r="K1368" s="14">
        <v>0.14802570356254899</v>
      </c>
      <c r="L1368" s="14">
        <v>0.164803947788175</v>
      </c>
      <c r="M1368" s="14"/>
      <c r="N1368" s="14">
        <v>9.4485738070492195E-2</v>
      </c>
      <c r="O1368" s="14">
        <v>0.113754026521909</v>
      </c>
      <c r="P1368" s="14">
        <v>0.11597846329219599</v>
      </c>
      <c r="Q1368" s="14">
        <v>0.166808468724082</v>
      </c>
      <c r="R1368" s="14"/>
      <c r="S1368" s="14">
        <v>6.2381678172489498E-2</v>
      </c>
      <c r="T1368" s="14">
        <v>0.12872098399649401</v>
      </c>
      <c r="U1368" s="14">
        <v>0.120029024335675</v>
      </c>
      <c r="V1368" s="14">
        <v>9.8756069058362594E-2</v>
      </c>
      <c r="W1368" s="14">
        <v>0.154589102229231</v>
      </c>
      <c r="X1368" s="14">
        <v>0.127446392270023</v>
      </c>
      <c r="Y1368" s="14">
        <v>9.7193075874079202E-2</v>
      </c>
      <c r="Z1368" s="14">
        <v>7.4578301758715507E-2</v>
      </c>
      <c r="AA1368" s="14">
        <v>0.117860743633669</v>
      </c>
      <c r="AB1368" s="14">
        <v>0.190574892220335</v>
      </c>
      <c r="AC1368" s="14">
        <v>0.19803904589295601</v>
      </c>
      <c r="AD1368" s="14">
        <v>0.16100702622393701</v>
      </c>
      <c r="AE1368" s="14"/>
      <c r="AF1368" s="14">
        <v>0.10090537261389</v>
      </c>
      <c r="AG1368" s="14">
        <v>0.211238811743267</v>
      </c>
      <c r="AH1368" s="14">
        <v>0.106200379506301</v>
      </c>
      <c r="AI1368" s="14">
        <v>0.112522929245438</v>
      </c>
      <c r="AJ1368" s="14">
        <v>2.7860879947977198E-2</v>
      </c>
      <c r="AK1368" s="14">
        <v>5.1657410174906902E-2</v>
      </c>
      <c r="AL1368" s="14"/>
      <c r="AM1368" s="14">
        <v>0.15968205235625901</v>
      </c>
      <c r="AN1368" s="14">
        <v>0.127730521041138</v>
      </c>
      <c r="AO1368" s="14">
        <v>0.11005022231483499</v>
      </c>
      <c r="AP1368" s="14">
        <v>6.3709094343432499E-2</v>
      </c>
      <c r="AQ1368" s="14">
        <v>0.14273498634915299</v>
      </c>
      <c r="AR1368" s="14"/>
      <c r="AS1368" s="14">
        <v>9.9565012551829493E-2</v>
      </c>
      <c r="AT1368" s="14">
        <v>0.13560649614643699</v>
      </c>
      <c r="AU1368" s="14"/>
      <c r="AV1368" s="14">
        <v>8.8772450629039795E-2</v>
      </c>
      <c r="AW1368" s="14">
        <v>0.105947661901165</v>
      </c>
      <c r="AX1368" s="14">
        <v>9.0963868697310393E-2</v>
      </c>
      <c r="AY1368" s="14"/>
      <c r="AZ1368" s="14">
        <v>0.15236845622107301</v>
      </c>
      <c r="BA1368" s="14">
        <v>6.0507117028050901E-2</v>
      </c>
      <c r="BB1368" s="14">
        <v>9.4838709866114895E-2</v>
      </c>
      <c r="BC1368" s="14"/>
      <c r="BD1368" s="14">
        <v>0.121600732626077</v>
      </c>
      <c r="BE1368" s="14">
        <v>0.12088440600332501</v>
      </c>
      <c r="BF1368" s="14"/>
      <c r="BG1368" s="14">
        <v>0.104035821237557</v>
      </c>
      <c r="BH1368" s="14">
        <v>0.124784258188834</v>
      </c>
      <c r="BI1368" s="14"/>
      <c r="BJ1368" s="14">
        <v>9.6872923289415505E-2</v>
      </c>
      <c r="BK1368" s="14">
        <v>0.12656101213975399</v>
      </c>
      <c r="BL1368" s="14"/>
      <c r="BM1368" s="14">
        <v>9.6409661957537099E-2</v>
      </c>
      <c r="BN1368" s="14">
        <v>0.126063403726203</v>
      </c>
      <c r="BO1368" s="14"/>
      <c r="BP1368" s="14">
        <v>0.15740243698450901</v>
      </c>
      <c r="BQ1368" s="14">
        <v>0.115235687684827</v>
      </c>
      <c r="BR1368" s="14"/>
      <c r="BS1368" s="14">
        <v>8.36499047412812E-2</v>
      </c>
      <c r="BT1368" s="14">
        <v>0.103140831485172</v>
      </c>
      <c r="BU1368" s="14"/>
      <c r="BV1368" s="14">
        <v>0.100499837103457</v>
      </c>
      <c r="BW1368" s="14">
        <v>7.7728227477854406E-2</v>
      </c>
      <c r="BX1368" s="14"/>
      <c r="BY1368" s="14">
        <v>0.16218069528027801</v>
      </c>
      <c r="BZ1368" s="14">
        <v>0.116675070897709</v>
      </c>
      <c r="CA1368" s="14"/>
      <c r="CB1368" s="14">
        <v>8.8741443877951701E-2</v>
      </c>
      <c r="CC1368" s="14">
        <v>0.140003436959936</v>
      </c>
    </row>
    <row r="1369" spans="2:81" x14ac:dyDescent="0.3">
      <c r="C1369" s="14"/>
      <c r="D1369" s="14"/>
      <c r="E1369" s="14"/>
      <c r="F1369" s="14"/>
      <c r="G1369" s="14"/>
      <c r="H1369" s="14"/>
      <c r="I1369" s="14"/>
      <c r="J1369" s="14"/>
      <c r="K1369" s="14"/>
      <c r="L1369" s="14"/>
      <c r="M1369" s="14"/>
      <c r="N1369" s="14"/>
      <c r="O1369" s="14"/>
      <c r="P1369" s="14"/>
      <c r="Q1369" s="14"/>
      <c r="R1369" s="14"/>
      <c r="S1369" s="14"/>
      <c r="T1369" s="14"/>
      <c r="U1369" s="14"/>
      <c r="V1369" s="14"/>
      <c r="W1369" s="14"/>
      <c r="X1369" s="14"/>
      <c r="Y1369" s="14"/>
      <c r="Z1369" s="14"/>
      <c r="AA1369" s="14"/>
      <c r="AB1369" s="14"/>
      <c r="AC1369" s="14"/>
      <c r="AD1369" s="14"/>
      <c r="AE1369" s="14"/>
      <c r="AF1369" s="14"/>
      <c r="AG1369" s="14"/>
      <c r="AH1369" s="14"/>
      <c r="AI1369" s="14"/>
      <c r="AJ1369" s="14"/>
      <c r="AK1369" s="14"/>
      <c r="AL1369" s="14"/>
      <c r="AM1369" s="14"/>
      <c r="AN1369" s="14"/>
      <c r="AO1369" s="14"/>
      <c r="AP1369" s="14"/>
      <c r="AQ1369" s="14"/>
      <c r="AR1369" s="14"/>
      <c r="AS1369" s="14"/>
      <c r="AT1369" s="14"/>
      <c r="AU1369" s="14"/>
      <c r="AV1369" s="14"/>
      <c r="AW1369" s="14"/>
      <c r="AX1369" s="14"/>
      <c r="AY1369" s="14"/>
      <c r="AZ1369" s="14"/>
      <c r="BA1369" s="14"/>
      <c r="BB1369" s="14"/>
      <c r="BC1369" s="14"/>
      <c r="BD1369" s="14"/>
      <c r="BE1369" s="14"/>
      <c r="BF1369" s="14"/>
      <c r="BG1369" s="14"/>
      <c r="BH1369" s="14"/>
      <c r="BI1369" s="14"/>
      <c r="BJ1369" s="14"/>
      <c r="BK1369" s="14"/>
      <c r="BL1369" s="14"/>
      <c r="BM1369" s="14"/>
      <c r="BN1369" s="14"/>
      <c r="BO1369" s="14"/>
      <c r="BP1369" s="14"/>
      <c r="BQ1369" s="14"/>
      <c r="BR1369" s="14"/>
      <c r="BS1369" s="14"/>
      <c r="BT1369" s="14"/>
      <c r="BU1369" s="14"/>
      <c r="BV1369" s="14"/>
      <c r="BW1369" s="14"/>
      <c r="BX1369" s="14"/>
      <c r="BY1369" s="14"/>
      <c r="BZ1369" s="14"/>
      <c r="CA1369" s="14"/>
      <c r="CB1369" s="14"/>
      <c r="CC1369" s="14"/>
    </row>
    <row r="1370" spans="2:81" x14ac:dyDescent="0.3">
      <c r="B1370" s="6" t="s">
        <v>530</v>
      </c>
      <c r="C1370" s="14"/>
      <c r="D1370" s="14"/>
      <c r="E1370" s="14"/>
      <c r="F1370" s="14"/>
      <c r="G1370" s="14"/>
      <c r="H1370" s="14"/>
      <c r="I1370" s="14"/>
      <c r="J1370" s="14"/>
      <c r="K1370" s="14"/>
      <c r="L1370" s="14"/>
      <c r="M1370" s="14"/>
      <c r="N1370" s="14"/>
      <c r="O1370" s="14"/>
      <c r="P1370" s="14"/>
      <c r="Q1370" s="14"/>
      <c r="R1370" s="14"/>
      <c r="S1370" s="14"/>
      <c r="T1370" s="14"/>
      <c r="U1370" s="14"/>
      <c r="V1370" s="14"/>
      <c r="W1370" s="14"/>
      <c r="X1370" s="14"/>
      <c r="Y1370" s="14"/>
      <c r="Z1370" s="14"/>
      <c r="AA1370" s="14"/>
      <c r="AB1370" s="14"/>
      <c r="AC1370" s="14"/>
      <c r="AD1370" s="14"/>
      <c r="AE1370" s="14"/>
      <c r="AF1370" s="14"/>
      <c r="AG1370" s="14"/>
      <c r="AH1370" s="14"/>
      <c r="AI1370" s="14"/>
      <c r="AJ1370" s="14"/>
      <c r="AK1370" s="14"/>
      <c r="AL1370" s="14"/>
      <c r="AM1370" s="14"/>
      <c r="AN1370" s="14"/>
      <c r="AO1370" s="14"/>
      <c r="AP1370" s="14"/>
      <c r="AQ1370" s="14"/>
      <c r="AR1370" s="14"/>
      <c r="AS1370" s="14"/>
      <c r="AT1370" s="14"/>
      <c r="AU1370" s="14"/>
      <c r="AV1370" s="14"/>
      <c r="AW1370" s="14"/>
      <c r="AX1370" s="14"/>
      <c r="AY1370" s="14"/>
      <c r="AZ1370" s="14"/>
      <c r="BA1370" s="14"/>
      <c r="BB1370" s="14"/>
      <c r="BC1370" s="14"/>
      <c r="BD1370" s="14"/>
      <c r="BE1370" s="14"/>
      <c r="BF1370" s="14"/>
      <c r="BG1370" s="14"/>
      <c r="BH1370" s="14"/>
      <c r="BI1370" s="14"/>
      <c r="BJ1370" s="14"/>
      <c r="BK1370" s="14"/>
      <c r="BL1370" s="14"/>
      <c r="BM1370" s="14"/>
      <c r="BN1370" s="14"/>
      <c r="BO1370" s="14"/>
      <c r="BP1370" s="14"/>
      <c r="BQ1370" s="14"/>
      <c r="BR1370" s="14"/>
      <c r="BS1370" s="14"/>
      <c r="BT1370" s="14"/>
      <c r="BU1370" s="14"/>
      <c r="BV1370" s="14"/>
      <c r="BW1370" s="14"/>
      <c r="BX1370" s="14"/>
      <c r="BY1370" s="14"/>
      <c r="BZ1370" s="14"/>
      <c r="CA1370" s="14"/>
      <c r="CB1370" s="14"/>
      <c r="CC1370" s="14"/>
    </row>
    <row r="1371" spans="2:81" x14ac:dyDescent="0.3">
      <c r="B1371" s="24" t="s">
        <v>97</v>
      </c>
      <c r="C1371" s="14"/>
      <c r="D1371" s="14"/>
      <c r="E1371" s="14"/>
      <c r="F1371" s="14"/>
      <c r="G1371" s="14"/>
      <c r="H1371" s="14"/>
      <c r="I1371" s="14"/>
      <c r="J1371" s="14"/>
      <c r="K1371" s="14"/>
      <c r="L1371" s="14"/>
      <c r="M1371" s="14"/>
      <c r="N1371" s="14"/>
      <c r="O1371" s="14"/>
      <c r="P1371" s="14"/>
      <c r="Q1371" s="14"/>
      <c r="R1371" s="14"/>
      <c r="S1371" s="14"/>
      <c r="T1371" s="14"/>
      <c r="U1371" s="14"/>
      <c r="V1371" s="14"/>
      <c r="W1371" s="14"/>
      <c r="X1371" s="14"/>
      <c r="Y1371" s="14"/>
      <c r="Z1371" s="14"/>
      <c r="AA1371" s="14"/>
      <c r="AB1371" s="14"/>
      <c r="AC1371" s="14"/>
      <c r="AD1371" s="14"/>
      <c r="AE1371" s="14"/>
      <c r="AF1371" s="14"/>
      <c r="AG1371" s="14"/>
      <c r="AH1371" s="14"/>
      <c r="AI1371" s="14"/>
      <c r="AJ1371" s="14"/>
      <c r="AK1371" s="14"/>
      <c r="AL1371" s="14"/>
      <c r="AM1371" s="14"/>
      <c r="AN1371" s="14"/>
      <c r="AO1371" s="14"/>
      <c r="AP1371" s="14"/>
      <c r="AQ1371" s="14"/>
      <c r="AR1371" s="14"/>
      <c r="AS1371" s="14"/>
      <c r="AT1371" s="14"/>
      <c r="AU1371" s="14"/>
      <c r="AV1371" s="14"/>
      <c r="AW1371" s="14"/>
      <c r="AX1371" s="14"/>
      <c r="AY1371" s="14"/>
      <c r="AZ1371" s="14"/>
      <c r="BA1371" s="14"/>
      <c r="BB1371" s="14"/>
      <c r="BC1371" s="14"/>
      <c r="BD1371" s="14"/>
      <c r="BE1371" s="14"/>
      <c r="BF1371" s="14"/>
      <c r="BG1371" s="14"/>
      <c r="BH1371" s="14"/>
      <c r="BI1371" s="14"/>
      <c r="BJ1371" s="14"/>
      <c r="BK1371" s="14"/>
      <c r="BL1371" s="14"/>
      <c r="BM1371" s="14"/>
      <c r="BN1371" s="14"/>
      <c r="BO1371" s="14"/>
      <c r="BP1371" s="14"/>
      <c r="BQ1371" s="14"/>
      <c r="BR1371" s="14"/>
      <c r="BS1371" s="14"/>
      <c r="BT1371" s="14"/>
      <c r="BU1371" s="14"/>
      <c r="BV1371" s="14"/>
      <c r="BW1371" s="14"/>
      <c r="BX1371" s="14"/>
      <c r="BY1371" s="14"/>
      <c r="BZ1371" s="14"/>
      <c r="CA1371" s="14"/>
      <c r="CB1371" s="14"/>
      <c r="CC1371" s="14"/>
    </row>
    <row r="1372" spans="2:81" x14ac:dyDescent="0.3">
      <c r="B1372" t="s">
        <v>519</v>
      </c>
      <c r="C1372" s="14">
        <v>0.38956536336546499</v>
      </c>
      <c r="D1372" s="14">
        <v>0.39499919913922499</v>
      </c>
      <c r="E1372" s="14">
        <v>0.38501799240374401</v>
      </c>
      <c r="F1372" s="14"/>
      <c r="G1372" s="14">
        <v>0.41667257944313402</v>
      </c>
      <c r="H1372" s="14">
        <v>0.35017376734462202</v>
      </c>
      <c r="I1372" s="14">
        <v>0.438134319635543</v>
      </c>
      <c r="J1372" s="14">
        <v>0.362336308687502</v>
      </c>
      <c r="K1372" s="14">
        <v>0.41213568487045199</v>
      </c>
      <c r="L1372" s="14">
        <v>0.370766150721757</v>
      </c>
      <c r="M1372" s="14"/>
      <c r="N1372" s="14">
        <v>0.33534288275618501</v>
      </c>
      <c r="O1372" s="14">
        <v>0.39957576136456202</v>
      </c>
      <c r="P1372" s="14">
        <v>0.36535875162114501</v>
      </c>
      <c r="Q1372" s="14">
        <v>0.44904751025557399</v>
      </c>
      <c r="R1372" s="14"/>
      <c r="S1372" s="14">
        <v>0.37912218682904503</v>
      </c>
      <c r="T1372" s="14">
        <v>0.39214718564448697</v>
      </c>
      <c r="U1372" s="14">
        <v>0.53412715007954004</v>
      </c>
      <c r="V1372" s="14">
        <v>0.35282722127121102</v>
      </c>
      <c r="W1372" s="14">
        <v>0.34688301682075701</v>
      </c>
      <c r="X1372" s="14">
        <v>0.48856494300353398</v>
      </c>
      <c r="Y1372" s="14">
        <v>0.40118871035221598</v>
      </c>
      <c r="Z1372" s="14">
        <v>0.30058397301487899</v>
      </c>
      <c r="AA1372" s="14">
        <v>0.29985389133431101</v>
      </c>
      <c r="AB1372" s="14">
        <v>0.38871498831381002</v>
      </c>
      <c r="AC1372" s="14">
        <v>0.39189117481790597</v>
      </c>
      <c r="AD1372" s="14">
        <v>0.36706607745022202</v>
      </c>
      <c r="AE1372" s="14"/>
      <c r="AF1372" s="14">
        <v>0.34261776414883</v>
      </c>
      <c r="AG1372" s="14">
        <v>0.36113766143241499</v>
      </c>
      <c r="AH1372" s="14">
        <v>0.29461024136345598</v>
      </c>
      <c r="AI1372" s="14">
        <v>0.456968018210267</v>
      </c>
      <c r="AJ1372" s="14">
        <v>0.49777842156288099</v>
      </c>
      <c r="AK1372" s="14">
        <v>0.41630356181550499</v>
      </c>
      <c r="AL1372" s="14"/>
      <c r="AM1372" s="14">
        <v>0.42322728720406799</v>
      </c>
      <c r="AN1372" s="14">
        <v>0.40552349957013101</v>
      </c>
      <c r="AO1372" s="14">
        <v>0.369505055025101</v>
      </c>
      <c r="AP1372" s="14">
        <v>0.38126364213831299</v>
      </c>
      <c r="AQ1372" s="14">
        <v>0.13485459452481999</v>
      </c>
      <c r="AR1372" s="14"/>
      <c r="AS1372" s="14">
        <v>0.382455577271266</v>
      </c>
      <c r="AT1372" s="14">
        <v>0.39378388890455002</v>
      </c>
      <c r="AU1372" s="14"/>
      <c r="AV1372" s="14">
        <v>0.37225803222438902</v>
      </c>
      <c r="AW1372" s="14">
        <v>0.33862948446376201</v>
      </c>
      <c r="AX1372" s="14">
        <v>0.42833662411703399</v>
      </c>
      <c r="AY1372" s="14"/>
      <c r="AZ1372" s="14">
        <v>0.42485614719605402</v>
      </c>
      <c r="BA1372" s="14">
        <v>0.29218301645759298</v>
      </c>
      <c r="BB1372" s="14">
        <v>0.36798145057680098</v>
      </c>
      <c r="BC1372" s="14"/>
      <c r="BD1372" s="14">
        <v>0.41170200737856399</v>
      </c>
      <c r="BE1372" s="14">
        <v>0.37446975093396301</v>
      </c>
      <c r="BF1372" s="14"/>
      <c r="BG1372" s="14">
        <v>0.41623498208074999</v>
      </c>
      <c r="BH1372" s="14">
        <v>0.38505310208237697</v>
      </c>
      <c r="BI1372" s="14"/>
      <c r="BJ1372" s="14">
        <v>0.43408255604756701</v>
      </c>
      <c r="BK1372" s="14">
        <v>0.38165721774154499</v>
      </c>
      <c r="BL1372" s="14"/>
      <c r="BM1372" s="14">
        <v>0.43017413674784499</v>
      </c>
      <c r="BN1372" s="14">
        <v>0.38708802392288399</v>
      </c>
      <c r="BO1372" s="14"/>
      <c r="BP1372" s="14">
        <v>0.41338206407267702</v>
      </c>
      <c r="BQ1372" s="14">
        <v>0.37995338284955898</v>
      </c>
      <c r="BR1372" s="14"/>
      <c r="BS1372" s="14">
        <v>0.37881751778290601</v>
      </c>
      <c r="BT1372" s="14">
        <v>0.395704617480926</v>
      </c>
      <c r="BU1372" s="14"/>
      <c r="BV1372" s="14">
        <v>0.53645058981058003</v>
      </c>
      <c r="BW1372" s="14">
        <v>0.323419540003138</v>
      </c>
      <c r="BX1372" s="14"/>
      <c r="BY1372" s="14">
        <v>0.35473136749430101</v>
      </c>
      <c r="BZ1372" s="14">
        <v>0.39228592382919902</v>
      </c>
      <c r="CA1372" s="14"/>
      <c r="CB1372" s="14">
        <v>0.426599719498927</v>
      </c>
      <c r="CC1372" s="14">
        <v>0.37392909373237798</v>
      </c>
    </row>
    <row r="1373" spans="2:81" x14ac:dyDescent="0.3">
      <c r="B1373" t="s">
        <v>520</v>
      </c>
      <c r="C1373" s="14">
        <v>0.216910219126697</v>
      </c>
      <c r="D1373" s="14">
        <v>0.21976088357950499</v>
      </c>
      <c r="E1373" s="14">
        <v>0.21454901588310599</v>
      </c>
      <c r="F1373" s="14"/>
      <c r="G1373" s="14">
        <v>0.22140292279847301</v>
      </c>
      <c r="H1373" s="14">
        <v>0.217046436602292</v>
      </c>
      <c r="I1373" s="14">
        <v>0.22502179737789399</v>
      </c>
      <c r="J1373" s="14">
        <v>0.241491607312732</v>
      </c>
      <c r="K1373" s="14">
        <v>0.166336224166719</v>
      </c>
      <c r="L1373" s="14">
        <v>0.22121381957003</v>
      </c>
      <c r="M1373" s="14"/>
      <c r="N1373" s="14">
        <v>0.220355138303686</v>
      </c>
      <c r="O1373" s="14">
        <v>0.23282988310984201</v>
      </c>
      <c r="P1373" s="14">
        <v>0.23591691417580499</v>
      </c>
      <c r="Q1373" s="14">
        <v>0.18349179005562199</v>
      </c>
      <c r="R1373" s="14"/>
      <c r="S1373" s="14">
        <v>0.239099548553417</v>
      </c>
      <c r="T1373" s="14">
        <v>0.18900805798568901</v>
      </c>
      <c r="U1373" s="14">
        <v>0.197920652384655</v>
      </c>
      <c r="V1373" s="14">
        <v>0.243402230111263</v>
      </c>
      <c r="W1373" s="14">
        <v>0.27853240963897502</v>
      </c>
      <c r="X1373" s="14">
        <v>0.22479177692414601</v>
      </c>
      <c r="Y1373" s="14">
        <v>0.15141813040699401</v>
      </c>
      <c r="Z1373" s="14">
        <v>0.31361560278612799</v>
      </c>
      <c r="AA1373" s="14">
        <v>0.203401328528513</v>
      </c>
      <c r="AB1373" s="14">
        <v>0.22428018464073701</v>
      </c>
      <c r="AC1373" s="14">
        <v>9.3445652261489306E-2</v>
      </c>
      <c r="AD1373" s="14">
        <v>0.31693619048038002</v>
      </c>
      <c r="AE1373" s="14"/>
      <c r="AF1373" s="14">
        <v>0.24535467387223001</v>
      </c>
      <c r="AG1373" s="14">
        <v>0.17697521606530101</v>
      </c>
      <c r="AH1373" s="14">
        <v>0.24519545223918299</v>
      </c>
      <c r="AI1373" s="14">
        <v>0.200924329947748</v>
      </c>
      <c r="AJ1373" s="14">
        <v>0.23273734753598399</v>
      </c>
      <c r="AK1373" s="14">
        <v>0.23927093007268399</v>
      </c>
      <c r="AL1373" s="14"/>
      <c r="AM1373" s="14">
        <v>0.17438907496632799</v>
      </c>
      <c r="AN1373" s="14">
        <v>0.223130307283671</v>
      </c>
      <c r="AO1373" s="14">
        <v>0.24708055452859101</v>
      </c>
      <c r="AP1373" s="14">
        <v>0.22553807843524101</v>
      </c>
      <c r="AQ1373" s="14">
        <v>0.33127932318220199</v>
      </c>
      <c r="AR1373" s="14"/>
      <c r="AS1373" s="14">
        <v>0.244328894847362</v>
      </c>
      <c r="AT1373" s="14">
        <v>0.201970315695954</v>
      </c>
      <c r="AU1373" s="14"/>
      <c r="AV1373" s="14">
        <v>0.25180158860160001</v>
      </c>
      <c r="AW1373" s="14">
        <v>0.21808360885746</v>
      </c>
      <c r="AX1373" s="14">
        <v>0.25099645703464901</v>
      </c>
      <c r="AY1373" s="14"/>
      <c r="AZ1373" s="14">
        <v>0.20920373745434101</v>
      </c>
      <c r="BA1373" s="14">
        <v>0.180670882004177</v>
      </c>
      <c r="BB1373" s="14">
        <v>0.275849302398396</v>
      </c>
      <c r="BC1373" s="14"/>
      <c r="BD1373" s="14">
        <v>0.20660079646913401</v>
      </c>
      <c r="BE1373" s="14">
        <v>0.224446006051466</v>
      </c>
      <c r="BF1373" s="14"/>
      <c r="BG1373" s="14">
        <v>0.249797298030797</v>
      </c>
      <c r="BH1373" s="14">
        <v>0.21038777717246299</v>
      </c>
      <c r="BI1373" s="14"/>
      <c r="BJ1373" s="14">
        <v>0.22788762198566401</v>
      </c>
      <c r="BK1373" s="14">
        <v>0.215089127723432</v>
      </c>
      <c r="BL1373" s="14"/>
      <c r="BM1373" s="14">
        <v>0.20265563409308801</v>
      </c>
      <c r="BN1373" s="14">
        <v>0.21888554051183001</v>
      </c>
      <c r="BO1373" s="14"/>
      <c r="BP1373" s="14">
        <v>0.178564921387561</v>
      </c>
      <c r="BQ1373" s="14">
        <v>0.22978635606768399</v>
      </c>
      <c r="BR1373" s="14"/>
      <c r="BS1373" s="14">
        <v>0.236029535004709</v>
      </c>
      <c r="BT1373" s="14">
        <v>0.25723195700243101</v>
      </c>
      <c r="BU1373" s="14"/>
      <c r="BV1373" s="14">
        <v>0.17082280340431899</v>
      </c>
      <c r="BW1373" s="14">
        <v>0.25894554508954398</v>
      </c>
      <c r="BX1373" s="14"/>
      <c r="BY1373" s="14">
        <v>0.214349349391384</v>
      </c>
      <c r="BZ1373" s="14">
        <v>0.21842561899535701</v>
      </c>
      <c r="CA1373" s="14"/>
      <c r="CB1373" s="14">
        <v>0.21745448461797101</v>
      </c>
      <c r="CC1373" s="14">
        <v>0.21516474478011499</v>
      </c>
    </row>
    <row r="1374" spans="2:81" x14ac:dyDescent="0.3">
      <c r="B1374" t="s">
        <v>521</v>
      </c>
      <c r="C1374" s="14">
        <v>0.17515640550321099</v>
      </c>
      <c r="D1374" s="14">
        <v>0.191200406319676</v>
      </c>
      <c r="E1374" s="14">
        <v>0.15788487848072999</v>
      </c>
      <c r="F1374" s="14"/>
      <c r="G1374" s="14">
        <v>0.18844239997991599</v>
      </c>
      <c r="H1374" s="14">
        <v>0.22442717225433401</v>
      </c>
      <c r="I1374" s="14">
        <v>0.179638679011522</v>
      </c>
      <c r="J1374" s="14">
        <v>0.155132185424186</v>
      </c>
      <c r="K1374" s="14">
        <v>0.136329355431828</v>
      </c>
      <c r="L1374" s="14">
        <v>0.16510047410800799</v>
      </c>
      <c r="M1374" s="14"/>
      <c r="N1374" s="14">
        <v>0.22514964663411299</v>
      </c>
      <c r="O1374" s="14">
        <v>0.16592078030801499</v>
      </c>
      <c r="P1374" s="14">
        <v>0.17537791460982999</v>
      </c>
      <c r="Q1374" s="14">
        <v>0.133545302086235</v>
      </c>
      <c r="R1374" s="14"/>
      <c r="S1374" s="14">
        <v>0.17033603025705699</v>
      </c>
      <c r="T1374" s="14">
        <v>0.205104638858814</v>
      </c>
      <c r="U1374" s="14">
        <v>0.123327525460839</v>
      </c>
      <c r="V1374" s="14">
        <v>0.15578550460532301</v>
      </c>
      <c r="W1374" s="14">
        <v>0.16752557258674899</v>
      </c>
      <c r="X1374" s="14">
        <v>0.15864338937452299</v>
      </c>
      <c r="Y1374" s="14">
        <v>0.20342868076397999</v>
      </c>
      <c r="Z1374" s="14">
        <v>0.13751686235527899</v>
      </c>
      <c r="AA1374" s="14">
        <v>0.26770555258636802</v>
      </c>
      <c r="AB1374" s="14">
        <v>0.13047610529050399</v>
      </c>
      <c r="AC1374" s="14">
        <v>0.166812051528656</v>
      </c>
      <c r="AD1374" s="14">
        <v>0.114652879395417</v>
      </c>
      <c r="AE1374" s="14"/>
      <c r="AF1374" s="14">
        <v>0.21967592811027301</v>
      </c>
      <c r="AG1374" s="14">
        <v>0.17105863428731799</v>
      </c>
      <c r="AH1374" s="14">
        <v>0.17755662888211901</v>
      </c>
      <c r="AI1374" s="14">
        <v>0.143265913403749</v>
      </c>
      <c r="AJ1374" s="14">
        <v>0.123426302862144</v>
      </c>
      <c r="AK1374" s="14">
        <v>0.175892096395806</v>
      </c>
      <c r="AL1374" s="14"/>
      <c r="AM1374" s="14">
        <v>0.145906159929926</v>
      </c>
      <c r="AN1374" s="14">
        <v>0.17645747663692099</v>
      </c>
      <c r="AO1374" s="14">
        <v>0.18033724782413299</v>
      </c>
      <c r="AP1374" s="14">
        <v>0.18716600470237099</v>
      </c>
      <c r="AQ1374" s="14">
        <v>0.100524447279829</v>
      </c>
      <c r="AR1374" s="14"/>
      <c r="AS1374" s="14">
        <v>0.19410148936973201</v>
      </c>
      <c r="AT1374" s="14">
        <v>0.163175740721134</v>
      </c>
      <c r="AU1374" s="14"/>
      <c r="AV1374" s="14">
        <v>0.184631347765642</v>
      </c>
      <c r="AW1374" s="14">
        <v>0.23747460790949901</v>
      </c>
      <c r="AX1374" s="14">
        <v>0.16962657986702501</v>
      </c>
      <c r="AY1374" s="14"/>
      <c r="AZ1374" s="14">
        <v>0.227345189425079</v>
      </c>
      <c r="BA1374" s="14">
        <v>0.259481034762573</v>
      </c>
      <c r="BB1374" s="14">
        <v>0.16738833817219601</v>
      </c>
      <c r="BC1374" s="14"/>
      <c r="BD1374" s="14">
        <v>0.17742783906672799</v>
      </c>
      <c r="BE1374" s="14">
        <v>0.17419838236025401</v>
      </c>
      <c r="BF1374" s="14"/>
      <c r="BG1374" s="14">
        <v>0.16478747527569701</v>
      </c>
      <c r="BH1374" s="14">
        <v>0.17674080252077501</v>
      </c>
      <c r="BI1374" s="14"/>
      <c r="BJ1374" s="14">
        <v>0.144568278390663</v>
      </c>
      <c r="BK1374" s="14">
        <v>0.18064781389172099</v>
      </c>
      <c r="BL1374" s="14"/>
      <c r="BM1374" s="14">
        <v>0.186466375804132</v>
      </c>
      <c r="BN1374" s="14">
        <v>0.16990042212334699</v>
      </c>
      <c r="BO1374" s="14"/>
      <c r="BP1374" s="14">
        <v>0.152761913672564</v>
      </c>
      <c r="BQ1374" s="14">
        <v>0.17946119772628599</v>
      </c>
      <c r="BR1374" s="14"/>
      <c r="BS1374" s="14">
        <v>0.24212317655399701</v>
      </c>
      <c r="BT1374" s="14">
        <v>0.142199038826199</v>
      </c>
      <c r="BU1374" s="14"/>
      <c r="BV1374" s="14">
        <v>0.18342745346648001</v>
      </c>
      <c r="BW1374" s="14">
        <v>0.26275098213783299</v>
      </c>
      <c r="BX1374" s="14"/>
      <c r="BY1374" s="14">
        <v>0.16727533487364399</v>
      </c>
      <c r="BZ1374" s="14">
        <v>0.176766853648086</v>
      </c>
      <c r="CA1374" s="14"/>
      <c r="CB1374" s="14">
        <v>0.17574851059888799</v>
      </c>
      <c r="CC1374" s="14">
        <v>0.17117212142656499</v>
      </c>
    </row>
    <row r="1375" spans="2:81" x14ac:dyDescent="0.3">
      <c r="B1375" t="s">
        <v>522</v>
      </c>
      <c r="C1375" s="14">
        <v>8.8130018368110394E-2</v>
      </c>
      <c r="D1375" s="14">
        <v>7.9990696038007403E-2</v>
      </c>
      <c r="E1375" s="14">
        <v>9.6249035003838093E-2</v>
      </c>
      <c r="F1375" s="14"/>
      <c r="G1375" s="14">
        <v>7.2118599514995899E-2</v>
      </c>
      <c r="H1375" s="14">
        <v>0.112008052370205</v>
      </c>
      <c r="I1375" s="14">
        <v>5.5565673613738702E-2</v>
      </c>
      <c r="J1375" s="14">
        <v>0.102176092938444</v>
      </c>
      <c r="K1375" s="14">
        <v>0.111652754487734</v>
      </c>
      <c r="L1375" s="14">
        <v>7.8731503944724099E-2</v>
      </c>
      <c r="M1375" s="14"/>
      <c r="N1375" s="14">
        <v>9.5541413626116498E-2</v>
      </c>
      <c r="O1375" s="14">
        <v>8.7391467830770203E-2</v>
      </c>
      <c r="P1375" s="14">
        <v>9.0293122649265006E-2</v>
      </c>
      <c r="Q1375" s="14">
        <v>8.0426635838996993E-2</v>
      </c>
      <c r="R1375" s="14"/>
      <c r="S1375" s="14">
        <v>0.100409634396832</v>
      </c>
      <c r="T1375" s="14">
        <v>8.5800960071990603E-2</v>
      </c>
      <c r="U1375" s="14">
        <v>4.9187468818870601E-2</v>
      </c>
      <c r="V1375" s="14">
        <v>0.10458648464041399</v>
      </c>
      <c r="W1375" s="14">
        <v>4.1553399397215501E-2</v>
      </c>
      <c r="X1375" s="14">
        <v>3.2456127876584702E-2</v>
      </c>
      <c r="Y1375" s="14">
        <v>0.13160367265925499</v>
      </c>
      <c r="Z1375" s="14">
        <v>0.15669112695877199</v>
      </c>
      <c r="AA1375" s="14">
        <v>0.111595253334434</v>
      </c>
      <c r="AB1375" s="14">
        <v>7.8248597018663796E-2</v>
      </c>
      <c r="AC1375" s="14">
        <v>0.129561305421075</v>
      </c>
      <c r="AD1375" s="14">
        <v>4.0337826450043503E-2</v>
      </c>
      <c r="AE1375" s="14"/>
      <c r="AF1375" s="14">
        <v>9.5829060513069594E-2</v>
      </c>
      <c r="AG1375" s="14">
        <v>9.7431284590766207E-2</v>
      </c>
      <c r="AH1375" s="14">
        <v>0.147759338208999</v>
      </c>
      <c r="AI1375" s="14">
        <v>6.54091140905258E-2</v>
      </c>
      <c r="AJ1375" s="14">
        <v>0.10570695957995099</v>
      </c>
      <c r="AK1375" s="14">
        <v>7.0356795831057597E-2</v>
      </c>
      <c r="AL1375" s="14"/>
      <c r="AM1375" s="14">
        <v>8.5603143951928098E-2</v>
      </c>
      <c r="AN1375" s="14">
        <v>7.7257475565321101E-2</v>
      </c>
      <c r="AO1375" s="14">
        <v>9.7463622579389897E-2</v>
      </c>
      <c r="AP1375" s="14">
        <v>8.6809045166465301E-2</v>
      </c>
      <c r="AQ1375" s="14">
        <v>0.30167319716962798</v>
      </c>
      <c r="AR1375" s="14"/>
      <c r="AS1375" s="14">
        <v>8.2865986589648805E-2</v>
      </c>
      <c r="AT1375" s="14">
        <v>8.9836089223808493E-2</v>
      </c>
      <c r="AU1375" s="14"/>
      <c r="AV1375" s="14">
        <v>0.12050065381811099</v>
      </c>
      <c r="AW1375" s="14">
        <v>5.3485467664068503E-2</v>
      </c>
      <c r="AX1375" s="14">
        <v>5.5049332642386498E-2</v>
      </c>
      <c r="AY1375" s="14"/>
      <c r="AZ1375" s="14">
        <v>9.8387255371789301E-2</v>
      </c>
      <c r="BA1375" s="14">
        <v>0.108481469041913</v>
      </c>
      <c r="BB1375" s="14">
        <v>8.5923681230662602E-2</v>
      </c>
      <c r="BC1375" s="14"/>
      <c r="BD1375" s="14">
        <v>8.1094425213089003E-2</v>
      </c>
      <c r="BE1375" s="14">
        <v>9.3084075959711104E-2</v>
      </c>
      <c r="BF1375" s="14"/>
      <c r="BG1375" s="14">
        <v>6.4083195904253099E-2</v>
      </c>
      <c r="BH1375" s="14">
        <v>9.3204692095177399E-2</v>
      </c>
      <c r="BI1375" s="14"/>
      <c r="BJ1375" s="14">
        <v>0.112784958405151</v>
      </c>
      <c r="BK1375" s="14">
        <v>8.7292396764238195E-2</v>
      </c>
      <c r="BL1375" s="14"/>
      <c r="BM1375" s="14">
        <v>5.7845710731875798E-2</v>
      </c>
      <c r="BN1375" s="14">
        <v>9.1436441773818905E-2</v>
      </c>
      <c r="BO1375" s="14"/>
      <c r="BP1375" s="14">
        <v>9.8639649329874596E-2</v>
      </c>
      <c r="BQ1375" s="14">
        <v>8.6001246670518394E-2</v>
      </c>
      <c r="BR1375" s="14"/>
      <c r="BS1375" s="14">
        <v>7.2786955510901502E-2</v>
      </c>
      <c r="BT1375" s="14">
        <v>8.59551997968514E-2</v>
      </c>
      <c r="BU1375" s="14"/>
      <c r="BV1375" s="14">
        <v>7.4576338152031796E-2</v>
      </c>
      <c r="BW1375" s="14">
        <v>7.2158101562185495E-2</v>
      </c>
      <c r="BX1375" s="14"/>
      <c r="BY1375" s="14">
        <v>0.101791550294002</v>
      </c>
      <c r="BZ1375" s="14">
        <v>8.7551958881887798E-2</v>
      </c>
      <c r="CA1375" s="14"/>
      <c r="CB1375" s="14">
        <v>7.3324151569630097E-2</v>
      </c>
      <c r="CC1375" s="14">
        <v>9.6232719918434004E-2</v>
      </c>
    </row>
    <row r="1376" spans="2:81" x14ac:dyDescent="0.3">
      <c r="B1376" t="s">
        <v>523</v>
      </c>
      <c r="C1376" s="14">
        <v>1.61392698956749E-2</v>
      </c>
      <c r="D1376" s="14">
        <v>1.3176836016218101E-2</v>
      </c>
      <c r="E1376" s="14">
        <v>1.9063288367865899E-2</v>
      </c>
      <c r="F1376" s="14"/>
      <c r="G1376" s="14">
        <v>1.34401329911493E-2</v>
      </c>
      <c r="H1376" s="14">
        <v>1.6701327316900199E-2</v>
      </c>
      <c r="I1376" s="14">
        <v>2.0610124971835699E-2</v>
      </c>
      <c r="J1376" s="14">
        <v>1.20011416945581E-2</v>
      </c>
      <c r="K1376" s="14">
        <v>2.0413241782031299E-2</v>
      </c>
      <c r="L1376" s="14">
        <v>1.4334760986027401E-2</v>
      </c>
      <c r="M1376" s="14"/>
      <c r="N1376" s="14">
        <v>1.7158232018216101E-2</v>
      </c>
      <c r="O1376" s="14">
        <v>2.4665347209057002E-2</v>
      </c>
      <c r="P1376" s="14">
        <v>9.2164969937713996E-3</v>
      </c>
      <c r="Q1376" s="14">
        <v>1.25402420262383E-2</v>
      </c>
      <c r="R1376" s="14"/>
      <c r="S1376" s="14">
        <v>1.21751029761851E-2</v>
      </c>
      <c r="T1376" s="14">
        <v>7.0800179489869499E-3</v>
      </c>
      <c r="U1376" s="14">
        <v>0</v>
      </c>
      <c r="V1376" s="14">
        <v>4.7592542289590901E-2</v>
      </c>
      <c r="W1376" s="14">
        <v>1.32991299252576E-2</v>
      </c>
      <c r="X1376" s="14">
        <v>9.8951018939116408E-3</v>
      </c>
      <c r="Y1376" s="14">
        <v>0</v>
      </c>
      <c r="Z1376" s="14">
        <v>6.6504027347565595E-2</v>
      </c>
      <c r="AA1376" s="14">
        <v>1.6089096303604899E-2</v>
      </c>
      <c r="AB1376" s="14">
        <v>2.3287573585021901E-2</v>
      </c>
      <c r="AC1376" s="14">
        <v>1.79720180976554E-2</v>
      </c>
      <c r="AD1376" s="14">
        <v>0</v>
      </c>
      <c r="AE1376" s="14"/>
      <c r="AF1376" s="14">
        <v>1.09553747898E-2</v>
      </c>
      <c r="AG1376" s="14">
        <v>4.7662989641724498E-3</v>
      </c>
      <c r="AH1376" s="14">
        <v>2.95639613604438E-2</v>
      </c>
      <c r="AI1376" s="14">
        <v>1.9216212687461001E-2</v>
      </c>
      <c r="AJ1376" s="14">
        <v>1.4422618991789401E-2</v>
      </c>
      <c r="AK1376" s="14">
        <v>3.8251817829068099E-2</v>
      </c>
      <c r="AL1376" s="14"/>
      <c r="AM1376" s="14">
        <v>1.27064723865175E-2</v>
      </c>
      <c r="AN1376" s="14">
        <v>1.8591229301230298E-2</v>
      </c>
      <c r="AO1376" s="14">
        <v>1.46164744087613E-2</v>
      </c>
      <c r="AP1376" s="14">
        <v>2.0919740435533601E-2</v>
      </c>
      <c r="AQ1376" s="14">
        <v>3.6946280030350102E-2</v>
      </c>
      <c r="AR1376" s="14"/>
      <c r="AS1376" s="14">
        <v>1.52090919580565E-2</v>
      </c>
      <c r="AT1376" s="14">
        <v>1.6949542987709801E-2</v>
      </c>
      <c r="AU1376" s="14"/>
      <c r="AV1376" s="14">
        <v>6.5324740877651701E-3</v>
      </c>
      <c r="AW1376" s="14">
        <v>3.3609053338515299E-2</v>
      </c>
      <c r="AX1376" s="14">
        <v>1.7835383686323002E-2</v>
      </c>
      <c r="AY1376" s="14"/>
      <c r="AZ1376" s="14">
        <v>0</v>
      </c>
      <c r="BA1376" s="14">
        <v>4.4205951121537003E-2</v>
      </c>
      <c r="BB1376" s="14">
        <v>8.2410945576447698E-3</v>
      </c>
      <c r="BC1376" s="14"/>
      <c r="BD1376" s="14">
        <v>1.9452446341925798E-2</v>
      </c>
      <c r="BE1376" s="14">
        <v>1.39878981116528E-2</v>
      </c>
      <c r="BF1376" s="14"/>
      <c r="BG1376" s="14">
        <v>1.6807427229565599E-2</v>
      </c>
      <c r="BH1376" s="14">
        <v>1.6084937602059601E-2</v>
      </c>
      <c r="BI1376" s="14"/>
      <c r="BJ1376" s="14">
        <v>2.5146873619768001E-2</v>
      </c>
      <c r="BK1376" s="14">
        <v>1.5737089185337699E-2</v>
      </c>
      <c r="BL1376" s="14"/>
      <c r="BM1376" s="14">
        <v>0</v>
      </c>
      <c r="BN1376" s="14">
        <v>1.8005560768276099E-2</v>
      </c>
      <c r="BO1376" s="14"/>
      <c r="BP1376" s="14">
        <v>2.0251085274932801E-2</v>
      </c>
      <c r="BQ1376" s="14">
        <v>1.54124388591122E-2</v>
      </c>
      <c r="BR1376" s="14"/>
      <c r="BS1376" s="14">
        <v>9.3424500310440792E-3</v>
      </c>
      <c r="BT1376" s="14">
        <v>1.9221959479868399E-2</v>
      </c>
      <c r="BU1376" s="14"/>
      <c r="BV1376" s="14">
        <v>1.4776928819944499E-2</v>
      </c>
      <c r="BW1376" s="14">
        <v>7.4325771133908697E-3</v>
      </c>
      <c r="BX1376" s="14"/>
      <c r="BY1376" s="14">
        <v>0</v>
      </c>
      <c r="BZ1376" s="14">
        <v>1.7075393667095401E-2</v>
      </c>
      <c r="CA1376" s="14"/>
      <c r="CB1376" s="14">
        <v>1.53952756365285E-2</v>
      </c>
      <c r="CC1376" s="14">
        <v>1.6852978831967499E-2</v>
      </c>
    </row>
    <row r="1377" spans="2:81" x14ac:dyDescent="0.3">
      <c r="B1377" t="s">
        <v>524</v>
      </c>
      <c r="C1377" s="14">
        <v>9.5942526559644695E-3</v>
      </c>
      <c r="D1377" s="14">
        <v>1.14291969821775E-2</v>
      </c>
      <c r="E1377" s="14">
        <v>7.8212410336574601E-3</v>
      </c>
      <c r="F1377" s="14"/>
      <c r="G1377" s="14">
        <v>2.0728999825198002E-2</v>
      </c>
      <c r="H1377" s="14">
        <v>5.4479808201197896E-3</v>
      </c>
      <c r="I1377" s="14">
        <v>1.11684058824558E-2</v>
      </c>
      <c r="J1377" s="14">
        <v>0</v>
      </c>
      <c r="K1377" s="14">
        <v>6.33055127192916E-3</v>
      </c>
      <c r="L1377" s="14">
        <v>1.4244966749888101E-2</v>
      </c>
      <c r="M1377" s="14"/>
      <c r="N1377" s="14">
        <v>2.43507654866819E-2</v>
      </c>
      <c r="O1377" s="14">
        <v>0</v>
      </c>
      <c r="P1377" s="14">
        <v>4.5193497994717403E-3</v>
      </c>
      <c r="Q1377" s="14">
        <v>8.2649491162464506E-3</v>
      </c>
      <c r="R1377" s="14"/>
      <c r="S1377" s="14">
        <v>2.69373119069184E-2</v>
      </c>
      <c r="T1377" s="14">
        <v>7.4374285141309299E-3</v>
      </c>
      <c r="U1377" s="14">
        <v>0</v>
      </c>
      <c r="V1377" s="14">
        <v>1.1322760361133499E-2</v>
      </c>
      <c r="W1377" s="14">
        <v>2.8880123984250099E-2</v>
      </c>
      <c r="X1377" s="14">
        <v>9.8774973393434898E-3</v>
      </c>
      <c r="Y1377" s="14">
        <v>0</v>
      </c>
      <c r="Z1377" s="14">
        <v>0</v>
      </c>
      <c r="AA1377" s="14">
        <v>8.3937726700443992E-3</v>
      </c>
      <c r="AB1377" s="14">
        <v>0</v>
      </c>
      <c r="AC1377" s="14">
        <v>0</v>
      </c>
      <c r="AD1377" s="14">
        <v>0</v>
      </c>
      <c r="AE1377" s="14"/>
      <c r="AF1377" s="14">
        <v>1.7826844805131699E-2</v>
      </c>
      <c r="AG1377" s="14">
        <v>9.9570855438185103E-3</v>
      </c>
      <c r="AH1377" s="14">
        <v>0</v>
      </c>
      <c r="AI1377" s="14">
        <v>5.5989128693777201E-3</v>
      </c>
      <c r="AJ1377" s="14">
        <v>0</v>
      </c>
      <c r="AK1377" s="14">
        <v>9.6353096038909805E-3</v>
      </c>
      <c r="AL1377" s="14"/>
      <c r="AM1377" s="14">
        <v>8.3350262360439402E-3</v>
      </c>
      <c r="AN1377" s="14">
        <v>4.57536641594696E-3</v>
      </c>
      <c r="AO1377" s="14">
        <v>1.8866639105662501E-2</v>
      </c>
      <c r="AP1377" s="14">
        <v>1.3711114019615901E-2</v>
      </c>
      <c r="AQ1377" s="14">
        <v>0</v>
      </c>
      <c r="AR1377" s="14"/>
      <c r="AS1377" s="14">
        <v>1.0016177640058299E-2</v>
      </c>
      <c r="AT1377" s="14">
        <v>7.7869294704511699E-3</v>
      </c>
      <c r="AU1377" s="14"/>
      <c r="AV1377" s="14">
        <v>5.1774191936503396E-3</v>
      </c>
      <c r="AW1377" s="14">
        <v>4.9336071849174601E-2</v>
      </c>
      <c r="AX1377" s="14">
        <v>0</v>
      </c>
      <c r="AY1377" s="14"/>
      <c r="AZ1377" s="14">
        <v>0</v>
      </c>
      <c r="BA1377" s="14">
        <v>5.6794113404281199E-2</v>
      </c>
      <c r="BB1377" s="14">
        <v>8.7151715444047997E-3</v>
      </c>
      <c r="BC1377" s="14"/>
      <c r="BD1377" s="14">
        <v>9.8347257139819906E-3</v>
      </c>
      <c r="BE1377" s="14">
        <v>7.9234683777764693E-3</v>
      </c>
      <c r="BF1377" s="14"/>
      <c r="BG1377" s="14">
        <v>1.79102921263006E-2</v>
      </c>
      <c r="BH1377" s="14">
        <v>6.9185602350641901E-3</v>
      </c>
      <c r="BI1377" s="14"/>
      <c r="BJ1377" s="14">
        <v>1.2409367080134201E-2</v>
      </c>
      <c r="BK1377" s="14">
        <v>8.5578351117100906E-3</v>
      </c>
      <c r="BL1377" s="14"/>
      <c r="BM1377" s="14">
        <v>2.01678332111546E-2</v>
      </c>
      <c r="BN1377" s="14">
        <v>8.6339120970369693E-3</v>
      </c>
      <c r="BO1377" s="14"/>
      <c r="BP1377" s="14">
        <v>5.1167502080964097E-3</v>
      </c>
      <c r="BQ1377" s="14">
        <v>1.0922655561314E-2</v>
      </c>
      <c r="BR1377" s="14"/>
      <c r="BS1377" s="14">
        <v>1.5009247039914599E-2</v>
      </c>
      <c r="BT1377" s="14">
        <v>3.9282094954289403E-3</v>
      </c>
      <c r="BU1377" s="14"/>
      <c r="BV1377" s="14">
        <v>0</v>
      </c>
      <c r="BW1377" s="14">
        <v>2.0284040732080101E-2</v>
      </c>
      <c r="BX1377" s="14"/>
      <c r="BY1377" s="14">
        <v>3.8643163068832302E-2</v>
      </c>
      <c r="BZ1377" s="14">
        <v>6.5304469183120398E-3</v>
      </c>
      <c r="CA1377" s="14"/>
      <c r="CB1377" s="14">
        <v>5.6623318729947603E-3</v>
      </c>
      <c r="CC1377" s="14">
        <v>1.1822545393004501E-2</v>
      </c>
    </row>
    <row r="1378" spans="2:81" x14ac:dyDescent="0.3">
      <c r="B1378" t="s">
        <v>525</v>
      </c>
      <c r="C1378" s="14">
        <v>4.6561915025301603E-3</v>
      </c>
      <c r="D1378" s="14">
        <v>3.65800078786365E-3</v>
      </c>
      <c r="E1378" s="14">
        <v>5.6399159739865899E-3</v>
      </c>
      <c r="F1378" s="14"/>
      <c r="G1378" s="14">
        <v>0</v>
      </c>
      <c r="H1378" s="14">
        <v>5.4344749565937199E-3</v>
      </c>
      <c r="I1378" s="14">
        <v>0</v>
      </c>
      <c r="J1378" s="14">
        <v>5.4473955095075896E-3</v>
      </c>
      <c r="K1378" s="14">
        <v>1.30690499586075E-2</v>
      </c>
      <c r="L1378" s="14">
        <v>4.6253185611888504E-3</v>
      </c>
      <c r="M1378" s="14"/>
      <c r="N1378" s="14">
        <v>0</v>
      </c>
      <c r="O1378" s="14">
        <v>1.0692652391210301E-2</v>
      </c>
      <c r="P1378" s="14">
        <v>4.2362001580521598E-3</v>
      </c>
      <c r="Q1378" s="14">
        <v>3.8536298294346099E-3</v>
      </c>
      <c r="R1378" s="14"/>
      <c r="S1378" s="14">
        <v>6.6477602370037699E-3</v>
      </c>
      <c r="T1378" s="14">
        <v>0</v>
      </c>
      <c r="U1378" s="14">
        <v>0</v>
      </c>
      <c r="V1378" s="14">
        <v>0</v>
      </c>
      <c r="W1378" s="14">
        <v>0</v>
      </c>
      <c r="X1378" s="14">
        <v>0</v>
      </c>
      <c r="Y1378" s="14">
        <v>2.2408431984686301E-2</v>
      </c>
      <c r="Z1378" s="14">
        <v>0</v>
      </c>
      <c r="AA1378" s="14">
        <v>0</v>
      </c>
      <c r="AB1378" s="14">
        <v>2.1392283858027598E-2</v>
      </c>
      <c r="AC1378" s="14">
        <v>0</v>
      </c>
      <c r="AD1378" s="14">
        <v>0</v>
      </c>
      <c r="AE1378" s="14"/>
      <c r="AF1378" s="14">
        <v>0</v>
      </c>
      <c r="AG1378" s="14">
        <v>1.4115120229427401E-2</v>
      </c>
      <c r="AH1378" s="14">
        <v>0</v>
      </c>
      <c r="AI1378" s="14">
        <v>0</v>
      </c>
      <c r="AJ1378" s="14">
        <v>1.3265726169156E-2</v>
      </c>
      <c r="AK1378" s="14">
        <v>1.00356945270533E-2</v>
      </c>
      <c r="AL1378" s="14"/>
      <c r="AM1378" s="14">
        <v>0</v>
      </c>
      <c r="AN1378" s="14">
        <v>8.4587033810247896E-3</v>
      </c>
      <c r="AO1378" s="14">
        <v>7.5011188482317498E-3</v>
      </c>
      <c r="AP1378" s="14">
        <v>0</v>
      </c>
      <c r="AQ1378" s="14">
        <v>0</v>
      </c>
      <c r="AR1378" s="14"/>
      <c r="AS1378" s="14">
        <v>7.2661721985694504E-3</v>
      </c>
      <c r="AT1378" s="14">
        <v>3.1345259514043299E-3</v>
      </c>
      <c r="AU1378" s="14"/>
      <c r="AV1378" s="14">
        <v>5.2202837438745601E-3</v>
      </c>
      <c r="AW1378" s="14">
        <v>0</v>
      </c>
      <c r="AX1378" s="14">
        <v>9.2637452213316894E-3</v>
      </c>
      <c r="AY1378" s="14"/>
      <c r="AZ1378" s="14">
        <v>0</v>
      </c>
      <c r="BA1378" s="14">
        <v>0</v>
      </c>
      <c r="BB1378" s="14">
        <v>8.1155602669619204E-3</v>
      </c>
      <c r="BC1378" s="14"/>
      <c r="BD1378" s="14">
        <v>4.6273088505423303E-3</v>
      </c>
      <c r="BE1378" s="14">
        <v>4.6900567784823799E-3</v>
      </c>
      <c r="BF1378" s="14"/>
      <c r="BG1378" s="14">
        <v>0</v>
      </c>
      <c r="BH1378" s="14">
        <v>5.5809444402306696E-3</v>
      </c>
      <c r="BI1378" s="14"/>
      <c r="BJ1378" s="14">
        <v>0</v>
      </c>
      <c r="BK1378" s="14">
        <v>5.2241680101303102E-3</v>
      </c>
      <c r="BL1378" s="14"/>
      <c r="BM1378" s="14">
        <v>0</v>
      </c>
      <c r="BN1378" s="14">
        <v>5.19461782283007E-3</v>
      </c>
      <c r="BO1378" s="14"/>
      <c r="BP1378" s="14">
        <v>9.2381362850387592E-3</v>
      </c>
      <c r="BQ1378" s="14">
        <v>3.5828524317135101E-3</v>
      </c>
      <c r="BR1378" s="14"/>
      <c r="BS1378" s="14">
        <v>4.7559959294805904E-3</v>
      </c>
      <c r="BT1378" s="14">
        <v>7.3400417257618597E-3</v>
      </c>
      <c r="BU1378" s="14"/>
      <c r="BV1378" s="14">
        <v>0</v>
      </c>
      <c r="BW1378" s="14">
        <v>6.4274253664186798E-3</v>
      </c>
      <c r="BX1378" s="14"/>
      <c r="BY1378" s="14">
        <v>0</v>
      </c>
      <c r="BZ1378" s="14">
        <v>5.21119733345569E-3</v>
      </c>
      <c r="CA1378" s="14"/>
      <c r="CB1378" s="14">
        <v>0</v>
      </c>
      <c r="CC1378" s="14">
        <v>7.1582151316290704E-3</v>
      </c>
    </row>
    <row r="1379" spans="2:81" x14ac:dyDescent="0.3">
      <c r="B1379" t="s">
        <v>526</v>
      </c>
      <c r="C1379" s="14">
        <v>9.9848279582346405E-2</v>
      </c>
      <c r="D1379" s="14">
        <v>8.5784781137327196E-2</v>
      </c>
      <c r="E1379" s="14">
        <v>0.113774632853072</v>
      </c>
      <c r="F1379" s="14"/>
      <c r="G1379" s="14">
        <v>6.7194365447134502E-2</v>
      </c>
      <c r="H1379" s="14">
        <v>6.8760788334933598E-2</v>
      </c>
      <c r="I1379" s="14">
        <v>6.9860999507011107E-2</v>
      </c>
      <c r="J1379" s="14">
        <v>0.121415268433071</v>
      </c>
      <c r="K1379" s="14">
        <v>0.133733138030699</v>
      </c>
      <c r="L1379" s="14">
        <v>0.13098300535837701</v>
      </c>
      <c r="M1379" s="14"/>
      <c r="N1379" s="14">
        <v>8.2101921175001702E-2</v>
      </c>
      <c r="O1379" s="14">
        <v>7.8924107786543796E-2</v>
      </c>
      <c r="P1379" s="14">
        <v>0.11508124999265899</v>
      </c>
      <c r="Q1379" s="14">
        <v>0.128829940791653</v>
      </c>
      <c r="R1379" s="14"/>
      <c r="S1379" s="14">
        <v>6.5272424843541399E-2</v>
      </c>
      <c r="T1379" s="14">
        <v>0.11342171097590199</v>
      </c>
      <c r="U1379" s="14">
        <v>9.5437203256096101E-2</v>
      </c>
      <c r="V1379" s="14">
        <v>8.4483256721063701E-2</v>
      </c>
      <c r="W1379" s="14">
        <v>0.12332634764679699</v>
      </c>
      <c r="X1379" s="14">
        <v>7.5771163587956505E-2</v>
      </c>
      <c r="Y1379" s="14">
        <v>8.9952373832868596E-2</v>
      </c>
      <c r="Z1379" s="14">
        <v>2.5088407537376001E-2</v>
      </c>
      <c r="AA1379" s="14">
        <v>9.2961105242726202E-2</v>
      </c>
      <c r="AB1379" s="14">
        <v>0.13360026729323601</v>
      </c>
      <c r="AC1379" s="14">
        <v>0.20031779787321899</v>
      </c>
      <c r="AD1379" s="14">
        <v>0.16100702622393701</v>
      </c>
      <c r="AE1379" s="14"/>
      <c r="AF1379" s="14">
        <v>6.7740353760666103E-2</v>
      </c>
      <c r="AG1379" s="14">
        <v>0.16455869888678101</v>
      </c>
      <c r="AH1379" s="14">
        <v>0.105314377945799</v>
      </c>
      <c r="AI1379" s="14">
        <v>0.108617498790872</v>
      </c>
      <c r="AJ1379" s="14">
        <v>1.2662623298094301E-2</v>
      </c>
      <c r="AK1379" s="14">
        <v>4.0253793924935298E-2</v>
      </c>
      <c r="AL1379" s="14"/>
      <c r="AM1379" s="14">
        <v>0.14983283532518901</v>
      </c>
      <c r="AN1379" s="14">
        <v>8.60059418457539E-2</v>
      </c>
      <c r="AO1379" s="14">
        <v>6.4629287680129502E-2</v>
      </c>
      <c r="AP1379" s="14">
        <v>8.4592375102460093E-2</v>
      </c>
      <c r="AQ1379" s="14">
        <v>9.4722157813170504E-2</v>
      </c>
      <c r="AR1379" s="14"/>
      <c r="AS1379" s="14">
        <v>6.3756610125306895E-2</v>
      </c>
      <c r="AT1379" s="14">
        <v>0.123362967044988</v>
      </c>
      <c r="AU1379" s="14"/>
      <c r="AV1379" s="14">
        <v>5.38782005649684E-2</v>
      </c>
      <c r="AW1379" s="14">
        <v>6.9381705917521005E-2</v>
      </c>
      <c r="AX1379" s="14">
        <v>6.8891877431251206E-2</v>
      </c>
      <c r="AY1379" s="14"/>
      <c r="AZ1379" s="14">
        <v>4.02076705527366E-2</v>
      </c>
      <c r="BA1379" s="14">
        <v>5.8183533207925998E-2</v>
      </c>
      <c r="BB1379" s="14">
        <v>7.7785401252932707E-2</v>
      </c>
      <c r="BC1379" s="14"/>
      <c r="BD1379" s="14">
        <v>8.9260450966033994E-2</v>
      </c>
      <c r="BE1379" s="14">
        <v>0.10720036142669501</v>
      </c>
      <c r="BF1379" s="14"/>
      <c r="BG1379" s="14">
        <v>7.0379329352635495E-2</v>
      </c>
      <c r="BH1379" s="14">
        <v>0.106029183851852</v>
      </c>
      <c r="BI1379" s="14"/>
      <c r="BJ1379" s="14">
        <v>4.3120344471053403E-2</v>
      </c>
      <c r="BK1379" s="14">
        <v>0.10579435157188601</v>
      </c>
      <c r="BL1379" s="14"/>
      <c r="BM1379" s="14">
        <v>0.102690309411905</v>
      </c>
      <c r="BN1379" s="14">
        <v>0.100855480979976</v>
      </c>
      <c r="BO1379" s="14"/>
      <c r="BP1379" s="14">
        <v>0.122045479769256</v>
      </c>
      <c r="BQ1379" s="14">
        <v>9.4879869833813302E-2</v>
      </c>
      <c r="BR1379" s="14"/>
      <c r="BS1379" s="14">
        <v>4.1135122147047697E-2</v>
      </c>
      <c r="BT1379" s="14">
        <v>8.8418976192534193E-2</v>
      </c>
      <c r="BU1379" s="14"/>
      <c r="BV1379" s="14">
        <v>1.9945886346645399E-2</v>
      </c>
      <c r="BW1379" s="14">
        <v>4.8581787995410297E-2</v>
      </c>
      <c r="BX1379" s="14"/>
      <c r="BY1379" s="14">
        <v>0.123209234877837</v>
      </c>
      <c r="BZ1379" s="14">
        <v>9.6152606726606707E-2</v>
      </c>
      <c r="CA1379" s="14"/>
      <c r="CB1379" s="14">
        <v>8.5815526205060805E-2</v>
      </c>
      <c r="CC1379" s="14">
        <v>0.107667580785907</v>
      </c>
    </row>
    <row r="1380" spans="2:81" x14ac:dyDescent="0.3">
      <c r="C1380" s="14"/>
      <c r="D1380" s="14"/>
      <c r="E1380" s="14"/>
      <c r="F1380" s="14"/>
      <c r="G1380" s="14"/>
      <c r="H1380" s="14"/>
      <c r="I1380" s="14"/>
      <c r="J1380" s="14"/>
      <c r="K1380" s="14"/>
      <c r="L1380" s="14"/>
      <c r="M1380" s="14"/>
      <c r="N1380" s="14"/>
      <c r="O1380" s="14"/>
      <c r="P1380" s="14"/>
      <c r="Q1380" s="14"/>
      <c r="R1380" s="14"/>
      <c r="S1380" s="14"/>
      <c r="T1380" s="14"/>
      <c r="U1380" s="14"/>
      <c r="V1380" s="14"/>
      <c r="W1380" s="14"/>
      <c r="X1380" s="14"/>
      <c r="Y1380" s="14"/>
      <c r="Z1380" s="14"/>
      <c r="AA1380" s="14"/>
      <c r="AB1380" s="14"/>
      <c r="AC1380" s="14"/>
      <c r="AD1380" s="14"/>
      <c r="AE1380" s="14"/>
      <c r="AF1380" s="14"/>
      <c r="AG1380" s="14"/>
      <c r="AH1380" s="14"/>
      <c r="AI1380" s="14"/>
      <c r="AJ1380" s="14"/>
      <c r="AK1380" s="14"/>
      <c r="AL1380" s="14"/>
      <c r="AM1380" s="14"/>
      <c r="AN1380" s="14"/>
      <c r="AO1380" s="14"/>
      <c r="AP1380" s="14"/>
      <c r="AQ1380" s="14"/>
      <c r="AR1380" s="14"/>
      <c r="AS1380" s="14"/>
      <c r="AT1380" s="14"/>
      <c r="AU1380" s="14"/>
      <c r="AV1380" s="14"/>
      <c r="AW1380" s="14"/>
      <c r="AX1380" s="14"/>
      <c r="AY1380" s="14"/>
      <c r="AZ1380" s="14"/>
      <c r="BA1380" s="14"/>
      <c r="BB1380" s="14"/>
      <c r="BC1380" s="14"/>
      <c r="BD1380" s="14"/>
      <c r="BE1380" s="14"/>
      <c r="BF1380" s="14"/>
      <c r="BG1380" s="14"/>
      <c r="BH1380" s="14"/>
      <c r="BI1380" s="14"/>
      <c r="BJ1380" s="14"/>
      <c r="BK1380" s="14"/>
      <c r="BL1380" s="14"/>
      <c r="BM1380" s="14"/>
      <c r="BN1380" s="14"/>
      <c r="BO1380" s="14"/>
      <c r="BP1380" s="14"/>
      <c r="BQ1380" s="14"/>
      <c r="BR1380" s="14"/>
      <c r="BS1380" s="14"/>
      <c r="BT1380" s="14"/>
      <c r="BU1380" s="14"/>
      <c r="BV1380" s="14"/>
      <c r="BW1380" s="14"/>
      <c r="BX1380" s="14"/>
      <c r="BY1380" s="14"/>
      <c r="BZ1380" s="14"/>
      <c r="CA1380" s="14"/>
      <c r="CB1380" s="14"/>
      <c r="CC1380" s="14"/>
    </row>
    <row r="1381" spans="2:81" x14ac:dyDescent="0.3">
      <c r="B1381" s="6" t="s">
        <v>538</v>
      </c>
      <c r="C1381" s="14"/>
      <c r="D1381" s="14"/>
      <c r="E1381" s="14"/>
      <c r="F1381" s="14"/>
      <c r="G1381" s="14"/>
      <c r="H1381" s="14"/>
      <c r="I1381" s="14"/>
      <c r="J1381" s="14"/>
      <c r="K1381" s="14"/>
      <c r="L1381" s="14"/>
      <c r="M1381" s="14"/>
      <c r="N1381" s="14"/>
      <c r="O1381" s="14"/>
      <c r="P1381" s="14"/>
      <c r="Q1381" s="14"/>
      <c r="R1381" s="14"/>
      <c r="S1381" s="14"/>
      <c r="T1381" s="14"/>
      <c r="U1381" s="14"/>
      <c r="V1381" s="14"/>
      <c r="W1381" s="14"/>
      <c r="X1381" s="14"/>
      <c r="Y1381" s="14"/>
      <c r="Z1381" s="14"/>
      <c r="AA1381" s="14"/>
      <c r="AB1381" s="14"/>
      <c r="AC1381" s="14"/>
      <c r="AD1381" s="14"/>
      <c r="AE1381" s="14"/>
      <c r="AF1381" s="14"/>
      <c r="AG1381" s="14"/>
      <c r="AH1381" s="14"/>
      <c r="AI1381" s="14"/>
      <c r="AJ1381" s="14"/>
      <c r="AK1381" s="14"/>
      <c r="AL1381" s="14"/>
      <c r="AM1381" s="14"/>
      <c r="AN1381" s="14"/>
      <c r="AO1381" s="14"/>
      <c r="AP1381" s="14"/>
      <c r="AQ1381" s="14"/>
      <c r="AR1381" s="14"/>
      <c r="AS1381" s="14"/>
      <c r="AT1381" s="14"/>
      <c r="AU1381" s="14"/>
      <c r="AV1381" s="14"/>
      <c r="AW1381" s="14"/>
      <c r="AX1381" s="14"/>
      <c r="AY1381" s="14"/>
      <c r="AZ1381" s="14"/>
      <c r="BA1381" s="14"/>
      <c r="BB1381" s="14"/>
      <c r="BC1381" s="14"/>
      <c r="BD1381" s="14"/>
      <c r="BE1381" s="14"/>
      <c r="BF1381" s="14"/>
      <c r="BG1381" s="14"/>
      <c r="BH1381" s="14"/>
      <c r="BI1381" s="14"/>
      <c r="BJ1381" s="14"/>
      <c r="BK1381" s="14"/>
      <c r="BL1381" s="14"/>
      <c r="BM1381" s="14"/>
      <c r="BN1381" s="14"/>
      <c r="BO1381" s="14"/>
      <c r="BP1381" s="14"/>
      <c r="BQ1381" s="14"/>
      <c r="BR1381" s="14"/>
      <c r="BS1381" s="14"/>
      <c r="BT1381" s="14"/>
      <c r="BU1381" s="14"/>
      <c r="BV1381" s="14"/>
      <c r="BW1381" s="14"/>
      <c r="BX1381" s="14"/>
      <c r="BY1381" s="14"/>
      <c r="BZ1381" s="14"/>
      <c r="CA1381" s="14"/>
      <c r="CB1381" s="14"/>
      <c r="CC1381" s="14"/>
    </row>
    <row r="1382" spans="2:81" x14ac:dyDescent="0.3">
      <c r="B1382" s="24" t="s">
        <v>97</v>
      </c>
      <c r="C1382" s="14"/>
      <c r="D1382" s="14"/>
      <c r="E1382" s="14"/>
      <c r="F1382" s="14"/>
      <c r="G1382" s="14"/>
      <c r="H1382" s="14"/>
      <c r="I1382" s="14"/>
      <c r="J1382" s="14"/>
      <c r="K1382" s="14"/>
      <c r="L1382" s="14"/>
      <c r="M1382" s="14"/>
      <c r="N1382" s="14"/>
      <c r="O1382" s="14"/>
      <c r="P1382" s="14"/>
      <c r="Q1382" s="14"/>
      <c r="R1382" s="14"/>
      <c r="S1382" s="14"/>
      <c r="T1382" s="14"/>
      <c r="U1382" s="14"/>
      <c r="V1382" s="14"/>
      <c r="W1382" s="14"/>
      <c r="X1382" s="14"/>
      <c r="Y1382" s="14"/>
      <c r="Z1382" s="14"/>
      <c r="AA1382" s="14"/>
      <c r="AB1382" s="14"/>
      <c r="AC1382" s="14"/>
      <c r="AD1382" s="14"/>
      <c r="AE1382" s="14"/>
      <c r="AF1382" s="14"/>
      <c r="AG1382" s="14"/>
      <c r="AH1382" s="14"/>
      <c r="AI1382" s="14"/>
      <c r="AJ1382" s="14"/>
      <c r="AK1382" s="14"/>
      <c r="AL1382" s="14"/>
      <c r="AM1382" s="14"/>
      <c r="AN1382" s="14"/>
      <c r="AO1382" s="14"/>
      <c r="AP1382" s="14"/>
      <c r="AQ1382" s="14"/>
      <c r="AR1382" s="14"/>
      <c r="AS1382" s="14"/>
      <c r="AT1382" s="14"/>
      <c r="AU1382" s="14"/>
      <c r="AV1382" s="14"/>
      <c r="AW1382" s="14"/>
      <c r="AX1382" s="14"/>
      <c r="AY1382" s="14"/>
      <c r="AZ1382" s="14"/>
      <c r="BA1382" s="14"/>
      <c r="BB1382" s="14"/>
      <c r="BC1382" s="14"/>
      <c r="BD1382" s="14"/>
      <c r="BE1382" s="14"/>
      <c r="BF1382" s="14"/>
      <c r="BG1382" s="14"/>
      <c r="BH1382" s="14"/>
      <c r="BI1382" s="14"/>
      <c r="BJ1382" s="14"/>
      <c r="BK1382" s="14"/>
      <c r="BL1382" s="14"/>
      <c r="BM1382" s="14"/>
      <c r="BN1382" s="14"/>
      <c r="BO1382" s="14"/>
      <c r="BP1382" s="14"/>
      <c r="BQ1382" s="14"/>
      <c r="BR1382" s="14"/>
      <c r="BS1382" s="14"/>
      <c r="BT1382" s="14"/>
      <c r="BU1382" s="14"/>
      <c r="BV1382" s="14"/>
      <c r="BW1382" s="14"/>
      <c r="BX1382" s="14"/>
      <c r="BY1382" s="14"/>
      <c r="BZ1382" s="14"/>
      <c r="CA1382" s="14"/>
      <c r="CB1382" s="14"/>
      <c r="CC1382" s="14"/>
    </row>
    <row r="1383" spans="2:81" x14ac:dyDescent="0.3">
      <c r="B1383" t="s">
        <v>420</v>
      </c>
      <c r="C1383" s="14">
        <v>0.14745303838125801</v>
      </c>
      <c r="D1383" s="14">
        <v>0.159336669091976</v>
      </c>
      <c r="E1383" s="14">
        <v>0.13613659125216801</v>
      </c>
      <c r="F1383" s="14"/>
      <c r="G1383" s="14">
        <v>0.24971018729455099</v>
      </c>
      <c r="H1383" s="14">
        <v>0.18894020580413601</v>
      </c>
      <c r="I1383" s="14">
        <v>0.19330759585625701</v>
      </c>
      <c r="J1383" s="14">
        <v>9.4747888439147901E-2</v>
      </c>
      <c r="K1383" s="14">
        <v>0.13276403583699001</v>
      </c>
      <c r="L1383" s="14">
        <v>6.0814100803670099E-2</v>
      </c>
      <c r="M1383" s="14"/>
      <c r="N1383" s="14">
        <v>0.14670982778528499</v>
      </c>
      <c r="O1383" s="14">
        <v>0.11047940425363199</v>
      </c>
      <c r="P1383" s="14">
        <v>0.17714348115168299</v>
      </c>
      <c r="Q1383" s="14">
        <v>0.15910815256883101</v>
      </c>
      <c r="R1383" s="14"/>
      <c r="S1383" s="14">
        <v>0.152964835489354</v>
      </c>
      <c r="T1383" s="14">
        <v>0.12591310828579699</v>
      </c>
      <c r="U1383" s="14">
        <v>0.158107317378684</v>
      </c>
      <c r="V1383" s="14">
        <v>0.13636562373852801</v>
      </c>
      <c r="W1383" s="14">
        <v>0.190626002140451</v>
      </c>
      <c r="X1383" s="14">
        <v>0.170977939702154</v>
      </c>
      <c r="Y1383" s="14">
        <v>4.8008096959327097E-2</v>
      </c>
      <c r="Z1383" s="14">
        <v>0.131029969556403</v>
      </c>
      <c r="AA1383" s="14">
        <v>0.13631532007524599</v>
      </c>
      <c r="AB1383" s="14">
        <v>0.156658543514652</v>
      </c>
      <c r="AC1383" s="14">
        <v>0.31149692565881798</v>
      </c>
      <c r="AD1383" s="14">
        <v>7.7257444730866806E-2</v>
      </c>
      <c r="AE1383" s="14"/>
      <c r="AF1383" s="14">
        <v>0.16789568654468801</v>
      </c>
      <c r="AG1383" s="14">
        <v>0.10472230021354199</v>
      </c>
      <c r="AH1383" s="14">
        <v>0.14888446809703701</v>
      </c>
      <c r="AI1383" s="14">
        <v>0.15233218927470901</v>
      </c>
      <c r="AJ1383" s="14">
        <v>0.21385669511077299</v>
      </c>
      <c r="AK1383" s="14">
        <v>0.10441530606240799</v>
      </c>
      <c r="AL1383" s="14"/>
      <c r="AM1383" s="14">
        <v>0.12798506065058601</v>
      </c>
      <c r="AN1383" s="14">
        <v>0.15488283292106</v>
      </c>
      <c r="AO1383" s="14">
        <v>0.13033233068234601</v>
      </c>
      <c r="AP1383" s="14">
        <v>0.19123055467106401</v>
      </c>
      <c r="AQ1383" s="14">
        <v>0.230788135168492</v>
      </c>
      <c r="AR1383" s="14"/>
      <c r="AS1383" s="14">
        <v>0.22874771753607501</v>
      </c>
      <c r="AT1383" s="14">
        <v>9.5740542690810296E-2</v>
      </c>
      <c r="AU1383" s="14"/>
      <c r="AV1383" s="14">
        <v>0.196763566600063</v>
      </c>
      <c r="AW1383" s="14">
        <v>0.16348831934702199</v>
      </c>
      <c r="AX1383" s="14">
        <v>0.237537723233679</v>
      </c>
      <c r="AY1383" s="14"/>
      <c r="AZ1383" s="14">
        <v>0.248952540899326</v>
      </c>
      <c r="BA1383" s="14">
        <v>0.24921427107483299</v>
      </c>
      <c r="BB1383" s="14">
        <v>0.12431177575235799</v>
      </c>
      <c r="BC1383" s="14"/>
      <c r="BD1383" s="14">
        <v>0.17897142684901199</v>
      </c>
      <c r="BE1383" s="14">
        <v>0.12696779283250301</v>
      </c>
      <c r="BF1383" s="14"/>
      <c r="BG1383" s="14">
        <v>0.20631734494992399</v>
      </c>
      <c r="BH1383" s="14">
        <v>0.136724168573849</v>
      </c>
      <c r="BI1383" s="14"/>
      <c r="BJ1383" s="14">
        <v>0.214603388520792</v>
      </c>
      <c r="BK1383" s="14">
        <v>0.136766641126084</v>
      </c>
      <c r="BL1383" s="14"/>
      <c r="BM1383" s="14">
        <v>0.228027869231787</v>
      </c>
      <c r="BN1383" s="14">
        <v>0.13564665642166901</v>
      </c>
      <c r="BO1383" s="14"/>
      <c r="BP1383" s="14">
        <v>0.14740947385998701</v>
      </c>
      <c r="BQ1383" s="14">
        <v>0.142797198295746</v>
      </c>
      <c r="BR1383" s="14"/>
      <c r="BS1383" s="14">
        <v>0.24844521225931501</v>
      </c>
      <c r="BT1383" s="14">
        <v>0.18569890924700999</v>
      </c>
      <c r="BU1383" s="14"/>
      <c r="BV1383" s="14">
        <v>0.270239833658382</v>
      </c>
      <c r="BW1383" s="14">
        <v>0.24078579195840299</v>
      </c>
      <c r="BX1383" s="14"/>
      <c r="BY1383" s="14">
        <v>0.22599805784060201</v>
      </c>
      <c r="BZ1383" s="14">
        <v>0.138161224975827</v>
      </c>
      <c r="CA1383" s="14"/>
      <c r="CB1383" s="14">
        <v>0.205030838768303</v>
      </c>
      <c r="CC1383" s="14">
        <v>0.119244891236665</v>
      </c>
    </row>
    <row r="1384" spans="2:81" x14ac:dyDescent="0.3">
      <c r="B1384" t="s">
        <v>86</v>
      </c>
      <c r="C1384" s="14">
        <v>0.32638661885452402</v>
      </c>
      <c r="D1384" s="14">
        <v>0.31560581204815003</v>
      </c>
      <c r="E1384" s="14">
        <v>0.33560195574323098</v>
      </c>
      <c r="F1384" s="14"/>
      <c r="G1384" s="14">
        <v>0.365756553445443</v>
      </c>
      <c r="H1384" s="14">
        <v>0.43734867568626201</v>
      </c>
      <c r="I1384" s="14">
        <v>0.310001383314011</v>
      </c>
      <c r="J1384" s="14">
        <v>0.36093756475184902</v>
      </c>
      <c r="K1384" s="14">
        <v>0.245359082517838</v>
      </c>
      <c r="L1384" s="14">
        <v>0.24978132013020199</v>
      </c>
      <c r="M1384" s="14"/>
      <c r="N1384" s="14">
        <v>0.33326315432752701</v>
      </c>
      <c r="O1384" s="14">
        <v>0.31681913158952701</v>
      </c>
      <c r="P1384" s="14">
        <v>0.36897533688016998</v>
      </c>
      <c r="Q1384" s="14">
        <v>0.29673190796059701</v>
      </c>
      <c r="R1384" s="14"/>
      <c r="S1384" s="14">
        <v>0.340941333369984</v>
      </c>
      <c r="T1384" s="14">
        <v>0.31620579680108302</v>
      </c>
      <c r="U1384" s="14">
        <v>0.406552509173846</v>
      </c>
      <c r="V1384" s="14">
        <v>0.34651605708142702</v>
      </c>
      <c r="W1384" s="14">
        <v>0.30091825057178001</v>
      </c>
      <c r="X1384" s="14">
        <v>0.30535654683771701</v>
      </c>
      <c r="Y1384" s="14">
        <v>0.388359313218608</v>
      </c>
      <c r="Z1384" s="14">
        <v>0.242466677821047</v>
      </c>
      <c r="AA1384" s="14">
        <v>0.37342760824218701</v>
      </c>
      <c r="AB1384" s="14">
        <v>0.26676471823339098</v>
      </c>
      <c r="AC1384" s="14">
        <v>0.21750853235727199</v>
      </c>
      <c r="AD1384" s="14">
        <v>0.28172023759555698</v>
      </c>
      <c r="AE1384" s="14"/>
      <c r="AF1384" s="14">
        <v>0.43402213941151502</v>
      </c>
      <c r="AG1384" s="14">
        <v>0.25603094086886802</v>
      </c>
      <c r="AH1384" s="14">
        <v>0.37785067267091599</v>
      </c>
      <c r="AI1384" s="14">
        <v>0.26917931543025903</v>
      </c>
      <c r="AJ1384" s="14">
        <v>0.32755131243569302</v>
      </c>
      <c r="AK1384" s="14">
        <v>0.29949660716450599</v>
      </c>
      <c r="AL1384" s="14"/>
      <c r="AM1384" s="14">
        <v>0.30353868380563898</v>
      </c>
      <c r="AN1384" s="14">
        <v>0.32836157839229302</v>
      </c>
      <c r="AO1384" s="14">
        <v>0.317902560634307</v>
      </c>
      <c r="AP1384" s="14">
        <v>0.38767274160463999</v>
      </c>
      <c r="AQ1384" s="14">
        <v>0.32893698703595298</v>
      </c>
      <c r="AR1384" s="14"/>
      <c r="AS1384" s="14">
        <v>0.34491518770700202</v>
      </c>
      <c r="AT1384" s="14">
        <v>0.31855136388412097</v>
      </c>
      <c r="AU1384" s="14"/>
      <c r="AV1384" s="14">
        <v>0.40680548172284098</v>
      </c>
      <c r="AW1384" s="14">
        <v>0.29269269276846599</v>
      </c>
      <c r="AX1384" s="14">
        <v>0.31766957197393603</v>
      </c>
      <c r="AY1384" s="14"/>
      <c r="AZ1384" s="14">
        <v>0.353950884692465</v>
      </c>
      <c r="BA1384" s="14">
        <v>0.36333995628358701</v>
      </c>
      <c r="BB1384" s="14">
        <v>0.39669384104785599</v>
      </c>
      <c r="BC1384" s="14"/>
      <c r="BD1384" s="14">
        <v>0.35933113868823502</v>
      </c>
      <c r="BE1384" s="14">
        <v>0.303908175635203</v>
      </c>
      <c r="BF1384" s="14"/>
      <c r="BG1384" s="14">
        <v>0.41268541064978898</v>
      </c>
      <c r="BH1384" s="14">
        <v>0.31001502657489699</v>
      </c>
      <c r="BI1384" s="14"/>
      <c r="BJ1384" s="14">
        <v>0.40002922958378501</v>
      </c>
      <c r="BK1384" s="14">
        <v>0.32181551167065803</v>
      </c>
      <c r="BL1384" s="14"/>
      <c r="BM1384" s="14">
        <v>0.33681679353085098</v>
      </c>
      <c r="BN1384" s="14">
        <v>0.32739930208830598</v>
      </c>
      <c r="BO1384" s="14"/>
      <c r="BP1384" s="14">
        <v>0.32896967060304899</v>
      </c>
      <c r="BQ1384" s="14">
        <v>0.33096663974080598</v>
      </c>
      <c r="BR1384" s="14"/>
      <c r="BS1384" s="14">
        <v>0.36261692175431398</v>
      </c>
      <c r="BT1384" s="14">
        <v>0.335672312991734</v>
      </c>
      <c r="BU1384" s="14"/>
      <c r="BV1384" s="14">
        <v>0.43185590144221497</v>
      </c>
      <c r="BW1384" s="14">
        <v>0.33828383346957402</v>
      </c>
      <c r="BX1384" s="14"/>
      <c r="BY1384" s="14">
        <v>0.38150360665878102</v>
      </c>
      <c r="BZ1384" s="14">
        <v>0.32187121997137103</v>
      </c>
      <c r="CA1384" s="14"/>
      <c r="CB1384" s="14">
        <v>0.34389196710528702</v>
      </c>
      <c r="CC1384" s="14">
        <v>0.31965557849635701</v>
      </c>
    </row>
    <row r="1385" spans="2:81" x14ac:dyDescent="0.3">
      <c r="B1385" t="s">
        <v>421</v>
      </c>
      <c r="C1385" s="14">
        <v>0.28243917855677803</v>
      </c>
      <c r="D1385" s="14">
        <v>0.25816829519811901</v>
      </c>
      <c r="E1385" s="14">
        <v>0.30668774852921898</v>
      </c>
      <c r="F1385" s="14"/>
      <c r="G1385" s="14">
        <v>0.23532831846902799</v>
      </c>
      <c r="H1385" s="14">
        <v>0.22440592402934201</v>
      </c>
      <c r="I1385" s="14">
        <v>0.24942138121778301</v>
      </c>
      <c r="J1385" s="14">
        <v>0.29204790527095298</v>
      </c>
      <c r="K1385" s="14">
        <v>0.30347331208844103</v>
      </c>
      <c r="L1385" s="14">
        <v>0.36599362739730801</v>
      </c>
      <c r="M1385" s="14"/>
      <c r="N1385" s="14">
        <v>0.27171795610805899</v>
      </c>
      <c r="O1385" s="14">
        <v>0.29262344099825799</v>
      </c>
      <c r="P1385" s="14">
        <v>0.28427135850114799</v>
      </c>
      <c r="Q1385" s="14">
        <v>0.27416484457943402</v>
      </c>
      <c r="R1385" s="14"/>
      <c r="S1385" s="14">
        <v>0.319030742561841</v>
      </c>
      <c r="T1385" s="14">
        <v>0.31769806528390998</v>
      </c>
      <c r="U1385" s="14">
        <v>0.249701016795699</v>
      </c>
      <c r="V1385" s="14">
        <v>0.194171771915575</v>
      </c>
      <c r="W1385" s="14">
        <v>0.278090286480701</v>
      </c>
      <c r="X1385" s="14">
        <v>0.23958812967649301</v>
      </c>
      <c r="Y1385" s="14">
        <v>0.295994039700266</v>
      </c>
      <c r="Z1385" s="14">
        <v>0.29984494378645798</v>
      </c>
      <c r="AA1385" s="14">
        <v>0.24893261240369499</v>
      </c>
      <c r="AB1385" s="14">
        <v>0.313905547827801</v>
      </c>
      <c r="AC1385" s="14">
        <v>0.27138174370496898</v>
      </c>
      <c r="AD1385" s="14">
        <v>0.44049001510473001</v>
      </c>
      <c r="AE1385" s="14"/>
      <c r="AF1385" s="14">
        <v>0.23516470492574501</v>
      </c>
      <c r="AG1385" s="14">
        <v>0.31755447182146901</v>
      </c>
      <c r="AH1385" s="14">
        <v>0.217046791462254</v>
      </c>
      <c r="AI1385" s="14">
        <v>0.27207035898800203</v>
      </c>
      <c r="AJ1385" s="14">
        <v>0.25273921718264503</v>
      </c>
      <c r="AK1385" s="14">
        <v>0.362523456088996</v>
      </c>
      <c r="AL1385" s="14"/>
      <c r="AM1385" s="14">
        <v>0.35510955460930399</v>
      </c>
      <c r="AN1385" s="14">
        <v>0.24804761145681201</v>
      </c>
      <c r="AO1385" s="14">
        <v>0.29794731334473301</v>
      </c>
      <c r="AP1385" s="14">
        <v>0.20691745236991699</v>
      </c>
      <c r="AQ1385" s="14">
        <v>0.389428205961103</v>
      </c>
      <c r="AR1385" s="14"/>
      <c r="AS1385" s="14">
        <v>0.212537330663533</v>
      </c>
      <c r="AT1385" s="14">
        <v>0.32323446460431299</v>
      </c>
      <c r="AU1385" s="14"/>
      <c r="AV1385" s="14">
        <v>0.218208200416765</v>
      </c>
      <c r="AW1385" s="14">
        <v>0.24330267180593099</v>
      </c>
      <c r="AX1385" s="14">
        <v>0.22784747499354999</v>
      </c>
      <c r="AY1385" s="14"/>
      <c r="AZ1385" s="14">
        <v>0.177999586592514</v>
      </c>
      <c r="BA1385" s="14">
        <v>0.193111965908811</v>
      </c>
      <c r="BB1385" s="14">
        <v>0.25926845310997099</v>
      </c>
      <c r="BC1385" s="14"/>
      <c r="BD1385" s="14">
        <v>0.24715452929050799</v>
      </c>
      <c r="BE1385" s="14">
        <v>0.30524082827875998</v>
      </c>
      <c r="BF1385" s="14"/>
      <c r="BG1385" s="14">
        <v>0.223355983141587</v>
      </c>
      <c r="BH1385" s="14">
        <v>0.29410739452358797</v>
      </c>
      <c r="BI1385" s="14"/>
      <c r="BJ1385" s="14">
        <v>0.222395645984345</v>
      </c>
      <c r="BK1385" s="14">
        <v>0.29020260535841302</v>
      </c>
      <c r="BL1385" s="14"/>
      <c r="BM1385" s="14">
        <v>0.181727286545873</v>
      </c>
      <c r="BN1385" s="14">
        <v>0.29319088827568002</v>
      </c>
      <c r="BO1385" s="14"/>
      <c r="BP1385" s="14">
        <v>0.285945641887562</v>
      </c>
      <c r="BQ1385" s="14">
        <v>0.276160698426552</v>
      </c>
      <c r="BR1385" s="14"/>
      <c r="BS1385" s="14">
        <v>0.203478620643364</v>
      </c>
      <c r="BT1385" s="14">
        <v>0.24937714551669299</v>
      </c>
      <c r="BU1385" s="14"/>
      <c r="BV1385" s="14">
        <v>0.14850448233001001</v>
      </c>
      <c r="BW1385" s="14">
        <v>0.22279852638123099</v>
      </c>
      <c r="BX1385" s="14"/>
      <c r="BY1385" s="14">
        <v>0.224550622460676</v>
      </c>
      <c r="BZ1385" s="14">
        <v>0.28753998323326702</v>
      </c>
      <c r="CA1385" s="14"/>
      <c r="CB1385" s="14">
        <v>0.24179840528676599</v>
      </c>
      <c r="CC1385" s="14">
        <v>0.30099175311767501</v>
      </c>
    </row>
    <row r="1386" spans="2:81" x14ac:dyDescent="0.3">
      <c r="B1386" t="s">
        <v>88</v>
      </c>
      <c r="C1386" s="14">
        <v>0.13491419017459599</v>
      </c>
      <c r="D1386" s="14">
        <v>0.15765073009523101</v>
      </c>
      <c r="E1386" s="14">
        <v>0.112976261702062</v>
      </c>
      <c r="F1386" s="14"/>
      <c r="G1386" s="14">
        <v>6.6237967503898001E-2</v>
      </c>
      <c r="H1386" s="14">
        <v>7.6522476320170604E-2</v>
      </c>
      <c r="I1386" s="14">
        <v>0.139706303076719</v>
      </c>
      <c r="J1386" s="14">
        <v>0.110524911743525</v>
      </c>
      <c r="K1386" s="14">
        <v>0.16646751379225699</v>
      </c>
      <c r="L1386" s="14">
        <v>0.22296450277334001</v>
      </c>
      <c r="M1386" s="14"/>
      <c r="N1386" s="14">
        <v>0.16374157494705099</v>
      </c>
      <c r="O1386" s="14">
        <v>0.16238613188366299</v>
      </c>
      <c r="P1386" s="14">
        <v>9.3776681600448206E-2</v>
      </c>
      <c r="Q1386" s="14">
        <v>0.11367866674675201</v>
      </c>
      <c r="R1386" s="14"/>
      <c r="S1386" s="14">
        <v>0.113160222335852</v>
      </c>
      <c r="T1386" s="14">
        <v>0.12836337301727299</v>
      </c>
      <c r="U1386" s="14">
        <v>8.6687802453907906E-2</v>
      </c>
      <c r="V1386" s="14">
        <v>0.262287872017334</v>
      </c>
      <c r="W1386" s="14">
        <v>4.45487593844794E-2</v>
      </c>
      <c r="X1386" s="14">
        <v>0.18887332612010499</v>
      </c>
      <c r="Y1386" s="14">
        <v>0.146496075724247</v>
      </c>
      <c r="Z1386" s="14">
        <v>0.208426404625667</v>
      </c>
      <c r="AA1386" s="14">
        <v>9.4021287980401796E-2</v>
      </c>
      <c r="AB1386" s="14">
        <v>0.10666065812655</v>
      </c>
      <c r="AC1386" s="14">
        <v>0.164349422651899</v>
      </c>
      <c r="AD1386" s="14">
        <v>0.118311302084793</v>
      </c>
      <c r="AE1386" s="14"/>
      <c r="AF1386" s="14">
        <v>9.1988431040486596E-2</v>
      </c>
      <c r="AG1386" s="14">
        <v>0.20110203955234099</v>
      </c>
      <c r="AH1386" s="14">
        <v>0.19348084336843799</v>
      </c>
      <c r="AI1386" s="14">
        <v>0.16853582081565399</v>
      </c>
      <c r="AJ1386" s="14">
        <v>9.8413404640779495E-2</v>
      </c>
      <c r="AK1386" s="14">
        <v>8.3526621602175596E-2</v>
      </c>
      <c r="AL1386" s="14"/>
      <c r="AM1386" s="14">
        <v>0.132986921912637</v>
      </c>
      <c r="AN1386" s="14">
        <v>0.136749527013179</v>
      </c>
      <c r="AO1386" s="14">
        <v>0.124050580441716</v>
      </c>
      <c r="AP1386" s="14">
        <v>0.14106054771069601</v>
      </c>
      <c r="AQ1386" s="14">
        <v>0</v>
      </c>
      <c r="AR1386" s="14"/>
      <c r="AS1386" s="14">
        <v>0.12397367841875399</v>
      </c>
      <c r="AT1386" s="14">
        <v>0.143617706400406</v>
      </c>
      <c r="AU1386" s="14"/>
      <c r="AV1386" s="14">
        <v>8.3697353125153501E-2</v>
      </c>
      <c r="AW1386" s="14">
        <v>0.21091142702246399</v>
      </c>
      <c r="AX1386" s="14">
        <v>0.144670091850612</v>
      </c>
      <c r="AY1386" s="14"/>
      <c r="AZ1386" s="14">
        <v>0.107942526005415</v>
      </c>
      <c r="BA1386" s="14">
        <v>0.121583347947326</v>
      </c>
      <c r="BB1386" s="14">
        <v>0.12015366710423001</v>
      </c>
      <c r="BC1386" s="14"/>
      <c r="BD1386" s="14">
        <v>0.12476276083844</v>
      </c>
      <c r="BE1386" s="14">
        <v>0.14208666594922401</v>
      </c>
      <c r="BF1386" s="14"/>
      <c r="BG1386" s="14">
        <v>8.4278775955551305E-2</v>
      </c>
      <c r="BH1386" s="14">
        <v>0.14296483767944401</v>
      </c>
      <c r="BI1386" s="14"/>
      <c r="BJ1386" s="14">
        <v>9.3251019438555099E-2</v>
      </c>
      <c r="BK1386" s="14">
        <v>0.14040115206922801</v>
      </c>
      <c r="BL1386" s="14"/>
      <c r="BM1386" s="14">
        <v>0.15725357981398799</v>
      </c>
      <c r="BN1386" s="14">
        <v>0.133219325493798</v>
      </c>
      <c r="BO1386" s="14"/>
      <c r="BP1386" s="14">
        <v>0.13813649241517001</v>
      </c>
      <c r="BQ1386" s="14">
        <v>0.13676090943354499</v>
      </c>
      <c r="BR1386" s="14"/>
      <c r="BS1386" s="14">
        <v>0.11104264565392299</v>
      </c>
      <c r="BT1386" s="14">
        <v>0.14110256037180999</v>
      </c>
      <c r="BU1386" s="14"/>
      <c r="BV1386" s="14">
        <v>0.13038942777343701</v>
      </c>
      <c r="BW1386" s="14">
        <v>0.104243484842169</v>
      </c>
      <c r="BX1386" s="14"/>
      <c r="BY1386" s="14">
        <v>8.8897544050175095E-2</v>
      </c>
      <c r="BZ1386" s="14">
        <v>0.14131656344903501</v>
      </c>
      <c r="CA1386" s="14"/>
      <c r="CB1386" s="14">
        <v>0.13442379758152001</v>
      </c>
      <c r="CC1386" s="14">
        <v>0.13462821894278201</v>
      </c>
    </row>
    <row r="1387" spans="2:81" x14ac:dyDescent="0.3">
      <c r="B1387" t="s">
        <v>422</v>
      </c>
      <c r="C1387" s="14">
        <v>5.96316801113791E-2</v>
      </c>
      <c r="D1387" s="14">
        <v>6.2063444777264401E-2</v>
      </c>
      <c r="E1387" s="14">
        <v>5.7373325623294898E-2</v>
      </c>
      <c r="F1387" s="14"/>
      <c r="G1387" s="14">
        <v>4.3300959448448098E-2</v>
      </c>
      <c r="H1387" s="14">
        <v>3.46371270212327E-2</v>
      </c>
      <c r="I1387" s="14">
        <v>4.9045021054574797E-2</v>
      </c>
      <c r="J1387" s="14">
        <v>8.7917510123361006E-2</v>
      </c>
      <c r="K1387" s="14">
        <v>9.3693159591189998E-2</v>
      </c>
      <c r="L1387" s="14">
        <v>5.3477668659057599E-2</v>
      </c>
      <c r="M1387" s="14"/>
      <c r="N1387" s="14">
        <v>5.6633935268549401E-2</v>
      </c>
      <c r="O1387" s="14">
        <v>5.3154549052696003E-2</v>
      </c>
      <c r="P1387" s="14">
        <v>5.3390238698770603E-2</v>
      </c>
      <c r="Q1387" s="14">
        <v>7.5984082219931207E-2</v>
      </c>
      <c r="R1387" s="14"/>
      <c r="S1387" s="14">
        <v>4.2584750165960202E-2</v>
      </c>
      <c r="T1387" s="14">
        <v>4.4472409021308501E-2</v>
      </c>
      <c r="U1387" s="14">
        <v>4.7893382213418899E-2</v>
      </c>
      <c r="V1387" s="14">
        <v>3.6643486118735399E-2</v>
      </c>
      <c r="W1387" s="14">
        <v>0.14363204861639201</v>
      </c>
      <c r="X1387" s="14">
        <v>4.4965195727100699E-2</v>
      </c>
      <c r="Y1387" s="14">
        <v>3.6256863497053197E-2</v>
      </c>
      <c r="Z1387" s="14">
        <v>4.67751779425414E-2</v>
      </c>
      <c r="AA1387" s="14">
        <v>9.9041908534580197E-2</v>
      </c>
      <c r="AB1387" s="14">
        <v>0.101819127516822</v>
      </c>
      <c r="AC1387" s="14">
        <v>3.5263375627041703E-2</v>
      </c>
      <c r="AD1387" s="14">
        <v>0</v>
      </c>
      <c r="AE1387" s="14"/>
      <c r="AF1387" s="14">
        <v>3.5776660261041003E-2</v>
      </c>
      <c r="AG1387" s="14">
        <v>0.1014009282381</v>
      </c>
      <c r="AH1387" s="14">
        <v>4.1078322313604802E-2</v>
      </c>
      <c r="AI1387" s="14">
        <v>9.0514214086225606E-2</v>
      </c>
      <c r="AJ1387" s="14">
        <v>2.83435201419459E-2</v>
      </c>
      <c r="AK1387" s="14">
        <v>3.1000428450422501E-2</v>
      </c>
      <c r="AL1387" s="14"/>
      <c r="AM1387" s="14">
        <v>3.96790273276897E-2</v>
      </c>
      <c r="AN1387" s="14">
        <v>7.2414503901106902E-2</v>
      </c>
      <c r="AO1387" s="14">
        <v>7.6284780736008695E-2</v>
      </c>
      <c r="AP1387" s="14">
        <v>4.4242054179145403E-2</v>
      </c>
      <c r="AQ1387" s="14">
        <v>0</v>
      </c>
      <c r="AR1387" s="14"/>
      <c r="AS1387" s="14">
        <v>6.4846392452381996E-2</v>
      </c>
      <c r="AT1387" s="14">
        <v>5.5654672029546902E-2</v>
      </c>
      <c r="AU1387" s="14"/>
      <c r="AV1387" s="14">
        <v>7.8814368362366993E-2</v>
      </c>
      <c r="AW1387" s="14">
        <v>5.5846765169977199E-2</v>
      </c>
      <c r="AX1387" s="14">
        <v>4.8392042710814799E-2</v>
      </c>
      <c r="AY1387" s="14"/>
      <c r="AZ1387" s="14">
        <v>7.0055491131694E-2</v>
      </c>
      <c r="BA1387" s="14">
        <v>7.2750458785444005E-2</v>
      </c>
      <c r="BB1387" s="14">
        <v>7.4589393159650699E-2</v>
      </c>
      <c r="BC1387" s="14"/>
      <c r="BD1387" s="14">
        <v>6.2151725979856E-2</v>
      </c>
      <c r="BE1387" s="14">
        <v>5.8144494179850299E-2</v>
      </c>
      <c r="BF1387" s="14"/>
      <c r="BG1387" s="14">
        <v>5.5659854963739201E-2</v>
      </c>
      <c r="BH1387" s="14">
        <v>6.0680039993841098E-2</v>
      </c>
      <c r="BI1387" s="14"/>
      <c r="BJ1387" s="14">
        <v>4.7701718958484497E-2</v>
      </c>
      <c r="BK1387" s="14">
        <v>5.9654604763589102E-2</v>
      </c>
      <c r="BL1387" s="14"/>
      <c r="BM1387" s="14">
        <v>4.7774029990019E-2</v>
      </c>
      <c r="BN1387" s="14">
        <v>6.1624326079788301E-2</v>
      </c>
      <c r="BO1387" s="14"/>
      <c r="BP1387" s="14">
        <v>7.6773185656263093E-2</v>
      </c>
      <c r="BQ1387" s="14">
        <v>5.6450444793828901E-2</v>
      </c>
      <c r="BR1387" s="14"/>
      <c r="BS1387" s="14">
        <v>6.4715660493062696E-2</v>
      </c>
      <c r="BT1387" s="14">
        <v>5.8046598134202397E-2</v>
      </c>
      <c r="BU1387" s="14"/>
      <c r="BV1387" s="14">
        <v>1.9010354795957401E-2</v>
      </c>
      <c r="BW1387" s="14">
        <v>8.0778162332659206E-2</v>
      </c>
      <c r="BX1387" s="14"/>
      <c r="BY1387" s="14">
        <v>5.9718401133393703E-2</v>
      </c>
      <c r="BZ1387" s="14">
        <v>6.0237561139329703E-2</v>
      </c>
      <c r="CA1387" s="14"/>
      <c r="CB1387" s="14">
        <v>4.0967763024032898E-2</v>
      </c>
      <c r="CC1387" s="14">
        <v>6.8869270599882307E-2</v>
      </c>
    </row>
    <row r="1388" spans="2:81" x14ac:dyDescent="0.3">
      <c r="B1388" t="s">
        <v>106</v>
      </c>
      <c r="C1388" s="14">
        <v>4.9175293921465399E-2</v>
      </c>
      <c r="D1388" s="14">
        <v>4.7175048789259703E-2</v>
      </c>
      <c r="E1388" s="14">
        <v>5.1224117150024798E-2</v>
      </c>
      <c r="F1388" s="14"/>
      <c r="G1388" s="14">
        <v>3.9666013838631803E-2</v>
      </c>
      <c r="H1388" s="14">
        <v>3.8145591138857501E-2</v>
      </c>
      <c r="I1388" s="14">
        <v>5.8518315480655003E-2</v>
      </c>
      <c r="J1388" s="14">
        <v>5.38242196711642E-2</v>
      </c>
      <c r="K1388" s="14">
        <v>5.8242896173283501E-2</v>
      </c>
      <c r="L1388" s="14">
        <v>4.6968780236423202E-2</v>
      </c>
      <c r="M1388" s="14"/>
      <c r="N1388" s="14">
        <v>2.7933551563528499E-2</v>
      </c>
      <c r="O1388" s="14">
        <v>6.4537342222223501E-2</v>
      </c>
      <c r="P1388" s="14">
        <v>2.2442903167781001E-2</v>
      </c>
      <c r="Q1388" s="14">
        <v>8.0332345924454096E-2</v>
      </c>
      <c r="R1388" s="14"/>
      <c r="S1388" s="14">
        <v>3.1318116077008899E-2</v>
      </c>
      <c r="T1388" s="14">
        <v>6.7347247590628295E-2</v>
      </c>
      <c r="U1388" s="14">
        <v>5.1057971984443798E-2</v>
      </c>
      <c r="V1388" s="14">
        <v>2.4015189128399402E-2</v>
      </c>
      <c r="W1388" s="14">
        <v>4.2184652806197299E-2</v>
      </c>
      <c r="X1388" s="14">
        <v>5.0238861936431102E-2</v>
      </c>
      <c r="Y1388" s="14">
        <v>8.4885610900498606E-2</v>
      </c>
      <c r="Z1388" s="14">
        <v>7.1456826267884202E-2</v>
      </c>
      <c r="AA1388" s="14">
        <v>4.8261262763889701E-2</v>
      </c>
      <c r="AB1388" s="14">
        <v>5.4191404780783201E-2</v>
      </c>
      <c r="AC1388" s="14">
        <v>0</v>
      </c>
      <c r="AD1388" s="14">
        <v>8.2221000484052995E-2</v>
      </c>
      <c r="AE1388" s="14"/>
      <c r="AF1388" s="14">
        <v>3.5152377816524798E-2</v>
      </c>
      <c r="AG1388" s="14">
        <v>1.91893193056803E-2</v>
      </c>
      <c r="AH1388" s="14">
        <v>2.16589020877496E-2</v>
      </c>
      <c r="AI1388" s="14">
        <v>4.736810140515E-2</v>
      </c>
      <c r="AJ1388" s="14">
        <v>7.9095850488162797E-2</v>
      </c>
      <c r="AK1388" s="14">
        <v>0.119037580631492</v>
      </c>
      <c r="AL1388" s="14"/>
      <c r="AM1388" s="14">
        <v>4.0700751694143597E-2</v>
      </c>
      <c r="AN1388" s="14">
        <v>5.9543946315549101E-2</v>
      </c>
      <c r="AO1388" s="14">
        <v>5.34824341608897E-2</v>
      </c>
      <c r="AP1388" s="14">
        <v>2.88766494645375E-2</v>
      </c>
      <c r="AQ1388" s="14">
        <v>5.0846671834451802E-2</v>
      </c>
      <c r="AR1388" s="14"/>
      <c r="AS1388" s="14">
        <v>2.4979693222254601E-2</v>
      </c>
      <c r="AT1388" s="14">
        <v>6.3201250390802904E-2</v>
      </c>
      <c r="AU1388" s="14"/>
      <c r="AV1388" s="14">
        <v>1.5711029772811299E-2</v>
      </c>
      <c r="AW1388" s="14">
        <v>3.3758123886139302E-2</v>
      </c>
      <c r="AX1388" s="14">
        <v>2.38830952374087E-2</v>
      </c>
      <c r="AY1388" s="14"/>
      <c r="AZ1388" s="14">
        <v>4.1098970678585103E-2</v>
      </c>
      <c r="BA1388" s="14">
        <v>0</v>
      </c>
      <c r="BB1388" s="14">
        <v>2.49828698259341E-2</v>
      </c>
      <c r="BC1388" s="14"/>
      <c r="BD1388" s="14">
        <v>2.7628418353949E-2</v>
      </c>
      <c r="BE1388" s="14">
        <v>6.3652043124459004E-2</v>
      </c>
      <c r="BF1388" s="14"/>
      <c r="BG1388" s="14">
        <v>1.77026303394094E-2</v>
      </c>
      <c r="BH1388" s="14">
        <v>5.5508532654380098E-2</v>
      </c>
      <c r="BI1388" s="14"/>
      <c r="BJ1388" s="14">
        <v>2.2018997514037599E-2</v>
      </c>
      <c r="BK1388" s="14">
        <v>5.11594850120278E-2</v>
      </c>
      <c r="BL1388" s="14"/>
      <c r="BM1388" s="14">
        <v>4.8400440887482798E-2</v>
      </c>
      <c r="BN1388" s="14">
        <v>4.8919501640758097E-2</v>
      </c>
      <c r="BO1388" s="14"/>
      <c r="BP1388" s="14">
        <v>2.2765535577968399E-2</v>
      </c>
      <c r="BQ1388" s="14">
        <v>5.6864109309522702E-2</v>
      </c>
      <c r="BR1388" s="14"/>
      <c r="BS1388" s="14">
        <v>9.7009391960219907E-3</v>
      </c>
      <c r="BT1388" s="14">
        <v>3.0102473738549299E-2</v>
      </c>
      <c r="BU1388" s="14"/>
      <c r="BV1388" s="14">
        <v>0</v>
      </c>
      <c r="BW1388" s="14">
        <v>1.3110201015963999E-2</v>
      </c>
      <c r="BX1388" s="14"/>
      <c r="BY1388" s="14">
        <v>1.9331767856372101E-2</v>
      </c>
      <c r="BZ1388" s="14">
        <v>5.0873447231171001E-2</v>
      </c>
      <c r="CA1388" s="14"/>
      <c r="CB1388" s="14">
        <v>3.3887228234091099E-2</v>
      </c>
      <c r="CC1388" s="14">
        <v>5.6610287606637902E-2</v>
      </c>
    </row>
    <row r="1389" spans="2:81" x14ac:dyDescent="0.3">
      <c r="B1389" t="s">
        <v>91</v>
      </c>
      <c r="C1389" s="14">
        <v>0.47383965723578197</v>
      </c>
      <c r="D1389" s="14">
        <v>0.47494248114012599</v>
      </c>
      <c r="E1389" s="14">
        <v>0.47173854699539902</v>
      </c>
      <c r="F1389" s="14"/>
      <c r="G1389" s="14">
        <v>0.61546674073999497</v>
      </c>
      <c r="H1389" s="14">
        <v>0.62628888149039696</v>
      </c>
      <c r="I1389" s="14">
        <v>0.50330897917026796</v>
      </c>
      <c r="J1389" s="14">
        <v>0.45568545319099701</v>
      </c>
      <c r="K1389" s="14">
        <v>0.37812311835482898</v>
      </c>
      <c r="L1389" s="14">
        <v>0.31059542093387199</v>
      </c>
      <c r="M1389" s="14"/>
      <c r="N1389" s="14">
        <v>0.47997298211281197</v>
      </c>
      <c r="O1389" s="14">
        <v>0.42729853584315902</v>
      </c>
      <c r="P1389" s="14">
        <v>0.54611881803185203</v>
      </c>
      <c r="Q1389" s="14">
        <v>0.45584006052942899</v>
      </c>
      <c r="R1389" s="14"/>
      <c r="S1389" s="14">
        <v>0.49390616885933802</v>
      </c>
      <c r="T1389" s="14">
        <v>0.44211890508688101</v>
      </c>
      <c r="U1389" s="14">
        <v>0.56465982655253</v>
      </c>
      <c r="V1389" s="14">
        <v>0.48288168081995603</v>
      </c>
      <c r="W1389" s="14">
        <v>0.49154425271223101</v>
      </c>
      <c r="X1389" s="14">
        <v>0.47633448653986998</v>
      </c>
      <c r="Y1389" s="14">
        <v>0.43636741017793501</v>
      </c>
      <c r="Z1389" s="14">
        <v>0.37349664737744998</v>
      </c>
      <c r="AA1389" s="14">
        <v>0.50974292831743295</v>
      </c>
      <c r="AB1389" s="14">
        <v>0.42342326174804301</v>
      </c>
      <c r="AC1389" s="14">
        <v>0.52900545801609</v>
      </c>
      <c r="AD1389" s="14">
        <v>0.35897768232642302</v>
      </c>
      <c r="AE1389" s="14"/>
      <c r="AF1389" s="14">
        <v>0.60191782595620302</v>
      </c>
      <c r="AG1389" s="14">
        <v>0.36075324108241003</v>
      </c>
      <c r="AH1389" s="14">
        <v>0.52673514076795303</v>
      </c>
      <c r="AI1389" s="14">
        <v>0.42151150470496901</v>
      </c>
      <c r="AJ1389" s="14">
        <v>0.54140800754646601</v>
      </c>
      <c r="AK1389" s="14">
        <v>0.403911913226914</v>
      </c>
      <c r="AL1389" s="14"/>
      <c r="AM1389" s="14">
        <v>0.43152374445622599</v>
      </c>
      <c r="AN1389" s="14">
        <v>0.483244411313353</v>
      </c>
      <c r="AO1389" s="14">
        <v>0.44823489131665301</v>
      </c>
      <c r="AP1389" s="14">
        <v>0.57890329627570403</v>
      </c>
      <c r="AQ1389" s="14">
        <v>0.55972512220444504</v>
      </c>
      <c r="AR1389" s="14"/>
      <c r="AS1389" s="14">
        <v>0.57366290524307695</v>
      </c>
      <c r="AT1389" s="14">
        <v>0.41429190657493098</v>
      </c>
      <c r="AU1389" s="14"/>
      <c r="AV1389" s="14">
        <v>0.60356904832290403</v>
      </c>
      <c r="AW1389" s="14">
        <v>0.456181012115489</v>
      </c>
      <c r="AX1389" s="14">
        <v>0.55520729520761503</v>
      </c>
      <c r="AY1389" s="14"/>
      <c r="AZ1389" s="14">
        <v>0.602903425591792</v>
      </c>
      <c r="BA1389" s="14">
        <v>0.61255422735841902</v>
      </c>
      <c r="BB1389" s="14">
        <v>0.52100561680021396</v>
      </c>
      <c r="BC1389" s="14"/>
      <c r="BD1389" s="14">
        <v>0.53830256553724698</v>
      </c>
      <c r="BE1389" s="14">
        <v>0.43087596846770598</v>
      </c>
      <c r="BF1389" s="14"/>
      <c r="BG1389" s="14">
        <v>0.61900275559971296</v>
      </c>
      <c r="BH1389" s="14">
        <v>0.44673919514874699</v>
      </c>
      <c r="BI1389" s="14"/>
      <c r="BJ1389" s="14">
        <v>0.61463261810457703</v>
      </c>
      <c r="BK1389" s="14">
        <v>0.45858215279674203</v>
      </c>
      <c r="BL1389" s="14"/>
      <c r="BM1389" s="14">
        <v>0.56484466276263701</v>
      </c>
      <c r="BN1389" s="14">
        <v>0.46304595850997499</v>
      </c>
      <c r="BO1389" s="14"/>
      <c r="BP1389" s="14">
        <v>0.47637914446303598</v>
      </c>
      <c r="BQ1389" s="14">
        <v>0.47376383803655098</v>
      </c>
      <c r="BR1389" s="14"/>
      <c r="BS1389" s="14">
        <v>0.61106213401362897</v>
      </c>
      <c r="BT1389" s="14">
        <v>0.52137122223874499</v>
      </c>
      <c r="BU1389" s="14"/>
      <c r="BV1389" s="14">
        <v>0.70209573510059597</v>
      </c>
      <c r="BW1389" s="14">
        <v>0.57906962542797702</v>
      </c>
      <c r="BX1389" s="14"/>
      <c r="BY1389" s="14">
        <v>0.60750166449938303</v>
      </c>
      <c r="BZ1389" s="14">
        <v>0.46003244494719697</v>
      </c>
      <c r="CA1389" s="14"/>
      <c r="CB1389" s="14">
        <v>0.54892280587358999</v>
      </c>
      <c r="CC1389" s="14">
        <v>0.43890046973302299</v>
      </c>
    </row>
    <row r="1390" spans="2:81" x14ac:dyDescent="0.3">
      <c r="B1390" t="s">
        <v>92</v>
      </c>
      <c r="C1390" s="14">
        <v>0.194545870285975</v>
      </c>
      <c r="D1390" s="14">
        <v>0.219714174872496</v>
      </c>
      <c r="E1390" s="14">
        <v>0.17034958732535699</v>
      </c>
      <c r="F1390" s="14"/>
      <c r="G1390" s="14">
        <v>0.109538926952346</v>
      </c>
      <c r="H1390" s="14">
        <v>0.111159603341403</v>
      </c>
      <c r="I1390" s="14">
        <v>0.188751324131294</v>
      </c>
      <c r="J1390" s="14">
        <v>0.19844242186688599</v>
      </c>
      <c r="K1390" s="14">
        <v>0.26016067338344701</v>
      </c>
      <c r="L1390" s="14">
        <v>0.27644217143239702</v>
      </c>
      <c r="M1390" s="14"/>
      <c r="N1390" s="14">
        <v>0.22037551021560001</v>
      </c>
      <c r="O1390" s="14">
        <v>0.215540680936359</v>
      </c>
      <c r="P1390" s="14">
        <v>0.14716692029921899</v>
      </c>
      <c r="Q1390" s="14">
        <v>0.189662748966683</v>
      </c>
      <c r="R1390" s="14"/>
      <c r="S1390" s="14">
        <v>0.15574497250181199</v>
      </c>
      <c r="T1390" s="14">
        <v>0.17283578203858199</v>
      </c>
      <c r="U1390" s="14">
        <v>0.13458118466732699</v>
      </c>
      <c r="V1390" s="14">
        <v>0.29893135813607002</v>
      </c>
      <c r="W1390" s="14">
        <v>0.188180808000871</v>
      </c>
      <c r="X1390" s="14">
        <v>0.23383852184720599</v>
      </c>
      <c r="Y1390" s="14">
        <v>0.18275293922130001</v>
      </c>
      <c r="Z1390" s="14">
        <v>0.25520158256820802</v>
      </c>
      <c r="AA1390" s="14">
        <v>0.19306319651498199</v>
      </c>
      <c r="AB1390" s="14">
        <v>0.20847978564337299</v>
      </c>
      <c r="AC1390" s="14">
        <v>0.19961279827894099</v>
      </c>
      <c r="AD1390" s="14">
        <v>0.118311302084793</v>
      </c>
      <c r="AE1390" s="14"/>
      <c r="AF1390" s="14">
        <v>0.12776509130152799</v>
      </c>
      <c r="AG1390" s="14">
        <v>0.302502967790441</v>
      </c>
      <c r="AH1390" s="14">
        <v>0.23455916568204299</v>
      </c>
      <c r="AI1390" s="14">
        <v>0.25905003490188</v>
      </c>
      <c r="AJ1390" s="14">
        <v>0.12675692478272499</v>
      </c>
      <c r="AK1390" s="14">
        <v>0.114527050052598</v>
      </c>
      <c r="AL1390" s="14"/>
      <c r="AM1390" s="14">
        <v>0.17266594924032699</v>
      </c>
      <c r="AN1390" s="14">
        <v>0.20916403091428601</v>
      </c>
      <c r="AO1390" s="14">
        <v>0.20033536117772399</v>
      </c>
      <c r="AP1390" s="14">
        <v>0.18530260188984199</v>
      </c>
      <c r="AQ1390" s="14">
        <v>0</v>
      </c>
      <c r="AR1390" s="14"/>
      <c r="AS1390" s="14">
        <v>0.188820070871136</v>
      </c>
      <c r="AT1390" s="14">
        <v>0.19927237842995299</v>
      </c>
      <c r="AU1390" s="14"/>
      <c r="AV1390" s="14">
        <v>0.16251172148751999</v>
      </c>
      <c r="AW1390" s="14">
        <v>0.26675819219244101</v>
      </c>
      <c r="AX1390" s="14">
        <v>0.19306213456142601</v>
      </c>
      <c r="AY1390" s="14"/>
      <c r="AZ1390" s="14">
        <v>0.177998017137109</v>
      </c>
      <c r="BA1390" s="14">
        <v>0.19433380673277001</v>
      </c>
      <c r="BB1390" s="14">
        <v>0.194743060263881</v>
      </c>
      <c r="BC1390" s="14"/>
      <c r="BD1390" s="14">
        <v>0.18691448681829601</v>
      </c>
      <c r="BE1390" s="14">
        <v>0.20023116012907399</v>
      </c>
      <c r="BF1390" s="14"/>
      <c r="BG1390" s="14">
        <v>0.13993863091929001</v>
      </c>
      <c r="BH1390" s="14">
        <v>0.20364487767328501</v>
      </c>
      <c r="BI1390" s="14"/>
      <c r="BJ1390" s="14">
        <v>0.14095273839704001</v>
      </c>
      <c r="BK1390" s="14">
        <v>0.20005575683281701</v>
      </c>
      <c r="BL1390" s="14"/>
      <c r="BM1390" s="14">
        <v>0.205027609804007</v>
      </c>
      <c r="BN1390" s="14">
        <v>0.19484365157358599</v>
      </c>
      <c r="BO1390" s="14"/>
      <c r="BP1390" s="14">
        <v>0.21490967807143299</v>
      </c>
      <c r="BQ1390" s="14">
        <v>0.19321135422737401</v>
      </c>
      <c r="BR1390" s="14"/>
      <c r="BS1390" s="14">
        <v>0.17575830614698501</v>
      </c>
      <c r="BT1390" s="14">
        <v>0.199149158506013</v>
      </c>
      <c r="BU1390" s="14"/>
      <c r="BV1390" s="14">
        <v>0.14939978256939401</v>
      </c>
      <c r="BW1390" s="14">
        <v>0.185021647174828</v>
      </c>
      <c r="BX1390" s="14"/>
      <c r="BY1390" s="14">
        <v>0.14861594518356899</v>
      </c>
      <c r="BZ1390" s="14">
        <v>0.201554124588364</v>
      </c>
      <c r="CA1390" s="14"/>
      <c r="CB1390" s="14">
        <v>0.175391560605553</v>
      </c>
      <c r="CC1390" s="14">
        <v>0.203497489542665</v>
      </c>
    </row>
    <row r="1391" spans="2:81" x14ac:dyDescent="0.3">
      <c r="B1391" t="s">
        <v>93</v>
      </c>
      <c r="C1391" s="14">
        <v>0.279293786949807</v>
      </c>
      <c r="D1391" s="14">
        <v>0.25522830626763099</v>
      </c>
      <c r="E1391" s="14">
        <v>0.30138895967004198</v>
      </c>
      <c r="F1391" s="14"/>
      <c r="G1391" s="14">
        <v>0.50592781378764795</v>
      </c>
      <c r="H1391" s="14">
        <v>0.51512927814899401</v>
      </c>
      <c r="I1391" s="14">
        <v>0.31455765503897398</v>
      </c>
      <c r="J1391" s="14">
        <v>0.25724303132411003</v>
      </c>
      <c r="K1391" s="14">
        <v>0.117962444971382</v>
      </c>
      <c r="L1391" s="14">
        <v>3.4153249501474199E-2</v>
      </c>
      <c r="M1391" s="14"/>
      <c r="N1391" s="14">
        <v>0.259597471897212</v>
      </c>
      <c r="O1391" s="14">
        <v>0.21175785490679999</v>
      </c>
      <c r="P1391" s="14">
        <v>0.39895189773263401</v>
      </c>
      <c r="Q1391" s="14">
        <v>0.26617731156274599</v>
      </c>
      <c r="R1391" s="14"/>
      <c r="S1391" s="14">
        <v>0.33816119635752501</v>
      </c>
      <c r="T1391" s="14">
        <v>0.26928312304829899</v>
      </c>
      <c r="U1391" s="14">
        <v>0.430078641885204</v>
      </c>
      <c r="V1391" s="14">
        <v>0.183950322683886</v>
      </c>
      <c r="W1391" s="14">
        <v>0.30336344471136001</v>
      </c>
      <c r="X1391" s="14">
        <v>0.24249596469266499</v>
      </c>
      <c r="Y1391" s="14">
        <v>0.25361447095663497</v>
      </c>
      <c r="Z1391" s="14">
        <v>0.118295064809242</v>
      </c>
      <c r="AA1391" s="14">
        <v>0.31667973180245101</v>
      </c>
      <c r="AB1391" s="14">
        <v>0.21494347610466999</v>
      </c>
      <c r="AC1391" s="14">
        <v>0.32939265973714899</v>
      </c>
      <c r="AD1391" s="14">
        <v>0.24066638024163001</v>
      </c>
      <c r="AE1391" s="14"/>
      <c r="AF1391" s="14">
        <v>0.474152734654675</v>
      </c>
      <c r="AG1391" s="14">
        <v>5.8250273291969398E-2</v>
      </c>
      <c r="AH1391" s="14">
        <v>0.29217597508591098</v>
      </c>
      <c r="AI1391" s="14">
        <v>0.16246146980308901</v>
      </c>
      <c r="AJ1391" s="14">
        <v>0.41465108276374102</v>
      </c>
      <c r="AK1391" s="14">
        <v>0.289384863174316</v>
      </c>
      <c r="AL1391" s="14"/>
      <c r="AM1391" s="14">
        <v>0.25885779521589902</v>
      </c>
      <c r="AN1391" s="14">
        <v>0.27408038039906701</v>
      </c>
      <c r="AO1391" s="14">
        <v>0.24789953013892899</v>
      </c>
      <c r="AP1391" s="14">
        <v>0.39360069438586198</v>
      </c>
      <c r="AQ1391" s="14">
        <v>0.55972512220444504</v>
      </c>
      <c r="AR1391" s="14"/>
      <c r="AS1391" s="14">
        <v>0.384842834371941</v>
      </c>
      <c r="AT1391" s="14">
        <v>0.21501952814497799</v>
      </c>
      <c r="AU1391" s="14"/>
      <c r="AV1391" s="14">
        <v>0.44105732683538301</v>
      </c>
      <c r="AW1391" s="14">
        <v>0.18942281992304699</v>
      </c>
      <c r="AX1391" s="14">
        <v>0.36214516064618901</v>
      </c>
      <c r="AY1391" s="14"/>
      <c r="AZ1391" s="14">
        <v>0.424905408454683</v>
      </c>
      <c r="BA1391" s="14">
        <v>0.41822042062565001</v>
      </c>
      <c r="BB1391" s="14">
        <v>0.32626255653633301</v>
      </c>
      <c r="BC1391" s="14"/>
      <c r="BD1391" s="14">
        <v>0.351388078718951</v>
      </c>
      <c r="BE1391" s="14">
        <v>0.23064480833863199</v>
      </c>
      <c r="BF1391" s="14"/>
      <c r="BG1391" s="14">
        <v>0.47906412468042298</v>
      </c>
      <c r="BH1391" s="14">
        <v>0.24309431747546201</v>
      </c>
      <c r="BI1391" s="14"/>
      <c r="BJ1391" s="14">
        <v>0.473679879707538</v>
      </c>
      <c r="BK1391" s="14">
        <v>0.25852639596392502</v>
      </c>
      <c r="BL1391" s="14"/>
      <c r="BM1391" s="14">
        <v>0.35981705295862998</v>
      </c>
      <c r="BN1391" s="14">
        <v>0.26820230693638902</v>
      </c>
      <c r="BO1391" s="14"/>
      <c r="BP1391" s="14">
        <v>0.26146946639160301</v>
      </c>
      <c r="BQ1391" s="14">
        <v>0.28055248380917802</v>
      </c>
      <c r="BR1391" s="14"/>
      <c r="BS1391" s="14">
        <v>0.43530382786664401</v>
      </c>
      <c r="BT1391" s="14">
        <v>0.32222206373273199</v>
      </c>
      <c r="BU1391" s="14"/>
      <c r="BV1391" s="14">
        <v>0.55269595253120196</v>
      </c>
      <c r="BW1391" s="14">
        <v>0.39404797825314802</v>
      </c>
      <c r="BX1391" s="14"/>
      <c r="BY1391" s="14">
        <v>0.45888571931581401</v>
      </c>
      <c r="BZ1391" s="14">
        <v>0.258478320358833</v>
      </c>
      <c r="CA1391" s="14"/>
      <c r="CB1391" s="14">
        <v>0.37353124526803799</v>
      </c>
      <c r="CC1391" s="14">
        <v>0.23540298019035799</v>
      </c>
    </row>
    <row r="1392" spans="2:81" x14ac:dyDescent="0.3">
      <c r="C1392" s="14"/>
      <c r="D1392" s="14"/>
      <c r="E1392" s="14"/>
      <c r="F1392" s="14"/>
      <c r="G1392" s="14"/>
      <c r="H1392" s="14"/>
      <c r="I1392" s="14"/>
      <c r="J1392" s="14"/>
      <c r="K1392" s="14"/>
      <c r="L1392" s="14"/>
      <c r="M1392" s="14"/>
      <c r="N1392" s="14"/>
      <c r="O1392" s="14"/>
      <c r="P1392" s="14"/>
      <c r="Q1392" s="14"/>
      <c r="R1392" s="14"/>
      <c r="S1392" s="14"/>
      <c r="T1392" s="14"/>
      <c r="U1392" s="14"/>
      <c r="V1392" s="14"/>
      <c r="W1392" s="14"/>
      <c r="X1392" s="14"/>
      <c r="Y1392" s="14"/>
      <c r="Z1392" s="14"/>
      <c r="AA1392" s="14"/>
      <c r="AB1392" s="14"/>
      <c r="AC1392" s="14"/>
      <c r="AD1392" s="14"/>
      <c r="AE1392" s="14"/>
      <c r="AF1392" s="14"/>
      <c r="AG1392" s="14"/>
      <c r="AH1392" s="14"/>
      <c r="AI1392" s="14"/>
      <c r="AJ1392" s="14"/>
      <c r="AK1392" s="14"/>
      <c r="AL1392" s="14"/>
      <c r="AM1392" s="14"/>
      <c r="AN1392" s="14"/>
      <c r="AO1392" s="14"/>
      <c r="AP1392" s="14"/>
      <c r="AQ1392" s="14"/>
      <c r="AR1392" s="14"/>
      <c r="AS1392" s="14"/>
      <c r="AT1392" s="14"/>
      <c r="AU1392" s="14"/>
      <c r="AV1392" s="14"/>
      <c r="AW1392" s="14"/>
      <c r="AX1392" s="14"/>
      <c r="AY1392" s="14"/>
      <c r="AZ1392" s="14"/>
      <c r="BA1392" s="14"/>
      <c r="BB1392" s="14"/>
      <c r="BC1392" s="14"/>
      <c r="BD1392" s="14"/>
      <c r="BE1392" s="14"/>
      <c r="BF1392" s="14"/>
      <c r="BG1392" s="14"/>
      <c r="BH1392" s="14"/>
      <c r="BI1392" s="14"/>
      <c r="BJ1392" s="14"/>
      <c r="BK1392" s="14"/>
      <c r="BL1392" s="14"/>
      <c r="BM1392" s="14"/>
      <c r="BN1392" s="14"/>
      <c r="BO1392" s="14"/>
      <c r="BP1392" s="14"/>
      <c r="BQ1392" s="14"/>
      <c r="BR1392" s="14"/>
      <c r="BS1392" s="14"/>
      <c r="BT1392" s="14"/>
      <c r="BU1392" s="14"/>
      <c r="BV1392" s="14"/>
      <c r="BW1392" s="14"/>
      <c r="BX1392" s="14"/>
      <c r="BY1392" s="14"/>
      <c r="BZ1392" s="14"/>
      <c r="CA1392" s="14"/>
      <c r="CB1392" s="14"/>
      <c r="CC1392" s="14"/>
    </row>
    <row r="1393" spans="2:81" x14ac:dyDescent="0.3">
      <c r="B1393" s="6" t="s">
        <v>539</v>
      </c>
      <c r="C1393" s="14"/>
      <c r="D1393" s="14"/>
      <c r="E1393" s="14"/>
      <c r="F1393" s="14"/>
      <c r="G1393" s="14"/>
      <c r="H1393" s="14"/>
      <c r="I1393" s="14"/>
      <c r="J1393" s="14"/>
      <c r="K1393" s="14"/>
      <c r="L1393" s="14"/>
      <c r="M1393" s="14"/>
      <c r="N1393" s="14"/>
      <c r="O1393" s="14"/>
      <c r="P1393" s="14"/>
      <c r="Q1393" s="14"/>
      <c r="R1393" s="14"/>
      <c r="S1393" s="14"/>
      <c r="T1393" s="14"/>
      <c r="U1393" s="14"/>
      <c r="V1393" s="14"/>
      <c r="W1393" s="14"/>
      <c r="X1393" s="14"/>
      <c r="Y1393" s="14"/>
      <c r="Z1393" s="14"/>
      <c r="AA1393" s="14"/>
      <c r="AB1393" s="14"/>
      <c r="AC1393" s="14"/>
      <c r="AD1393" s="14"/>
      <c r="AE1393" s="14"/>
      <c r="AF1393" s="14"/>
      <c r="AG1393" s="14"/>
      <c r="AH1393" s="14"/>
      <c r="AI1393" s="14"/>
      <c r="AJ1393" s="14"/>
      <c r="AK1393" s="14"/>
      <c r="AL1393" s="14"/>
      <c r="AM1393" s="14"/>
      <c r="AN1393" s="14"/>
      <c r="AO1393" s="14"/>
      <c r="AP1393" s="14"/>
      <c r="AQ1393" s="14"/>
      <c r="AR1393" s="14"/>
      <c r="AS1393" s="14"/>
      <c r="AT1393" s="14"/>
      <c r="AU1393" s="14"/>
      <c r="AV1393" s="14"/>
      <c r="AW1393" s="14"/>
      <c r="AX1393" s="14"/>
      <c r="AY1393" s="14"/>
      <c r="AZ1393" s="14"/>
      <c r="BA1393" s="14"/>
      <c r="BB1393" s="14"/>
      <c r="BC1393" s="14"/>
      <c r="BD1393" s="14"/>
      <c r="BE1393" s="14"/>
      <c r="BF1393" s="14"/>
      <c r="BG1393" s="14"/>
      <c r="BH1393" s="14"/>
      <c r="BI1393" s="14"/>
      <c r="BJ1393" s="14"/>
      <c r="BK1393" s="14"/>
      <c r="BL1393" s="14"/>
      <c r="BM1393" s="14"/>
      <c r="BN1393" s="14"/>
      <c r="BO1393" s="14"/>
      <c r="BP1393" s="14"/>
      <c r="BQ1393" s="14"/>
      <c r="BR1393" s="14"/>
      <c r="BS1393" s="14"/>
      <c r="BT1393" s="14"/>
      <c r="BU1393" s="14"/>
      <c r="BV1393" s="14"/>
      <c r="BW1393" s="14"/>
      <c r="BX1393" s="14"/>
      <c r="BY1393" s="14"/>
      <c r="BZ1393" s="14"/>
      <c r="CA1393" s="14"/>
      <c r="CB1393" s="14"/>
      <c r="CC1393" s="14"/>
    </row>
    <row r="1394" spans="2:81" x14ac:dyDescent="0.3">
      <c r="B1394" s="24" t="s">
        <v>97</v>
      </c>
      <c r="C1394" s="14"/>
      <c r="D1394" s="14"/>
      <c r="E1394" s="14"/>
      <c r="F1394" s="14"/>
      <c r="G1394" s="14"/>
      <c r="H1394" s="14"/>
      <c r="I1394" s="14"/>
      <c r="J1394" s="14"/>
      <c r="K1394" s="14"/>
      <c r="L1394" s="14"/>
      <c r="M1394" s="14"/>
      <c r="N1394" s="14"/>
      <c r="O1394" s="14"/>
      <c r="P1394" s="14"/>
      <c r="Q1394" s="14"/>
      <c r="R1394" s="14"/>
      <c r="S1394" s="14"/>
      <c r="T1394" s="14"/>
      <c r="U1394" s="14"/>
      <c r="V1394" s="14"/>
      <c r="W1394" s="14"/>
      <c r="X1394" s="14"/>
      <c r="Y1394" s="14"/>
      <c r="Z1394" s="14"/>
      <c r="AA1394" s="14"/>
      <c r="AB1394" s="14"/>
      <c r="AC1394" s="14"/>
      <c r="AD1394" s="14"/>
      <c r="AE1394" s="14"/>
      <c r="AF1394" s="14"/>
      <c r="AG1394" s="14"/>
      <c r="AH1394" s="14"/>
      <c r="AI1394" s="14"/>
      <c r="AJ1394" s="14"/>
      <c r="AK1394" s="14"/>
      <c r="AL1394" s="14"/>
      <c r="AM1394" s="14"/>
      <c r="AN1394" s="14"/>
      <c r="AO1394" s="14"/>
      <c r="AP1394" s="14"/>
      <c r="AQ1394" s="14"/>
      <c r="AR1394" s="14"/>
      <c r="AS1394" s="14"/>
      <c r="AT1394" s="14"/>
      <c r="AU1394" s="14"/>
      <c r="AV1394" s="14"/>
      <c r="AW1394" s="14"/>
      <c r="AX1394" s="14"/>
      <c r="AY1394" s="14"/>
      <c r="AZ1394" s="14"/>
      <c r="BA1394" s="14"/>
      <c r="BB1394" s="14"/>
      <c r="BC1394" s="14"/>
      <c r="BD1394" s="14"/>
      <c r="BE1394" s="14"/>
      <c r="BF1394" s="14"/>
      <c r="BG1394" s="14"/>
      <c r="BH1394" s="14"/>
      <c r="BI1394" s="14"/>
      <c r="BJ1394" s="14"/>
      <c r="BK1394" s="14"/>
      <c r="BL1394" s="14"/>
      <c r="BM1394" s="14"/>
      <c r="BN1394" s="14"/>
      <c r="BO1394" s="14"/>
      <c r="BP1394" s="14"/>
      <c r="BQ1394" s="14"/>
      <c r="BR1394" s="14"/>
      <c r="BS1394" s="14"/>
      <c r="BT1394" s="14"/>
      <c r="BU1394" s="14"/>
      <c r="BV1394" s="14"/>
      <c r="BW1394" s="14"/>
      <c r="BX1394" s="14"/>
      <c r="BY1394" s="14"/>
      <c r="BZ1394" s="14"/>
      <c r="CA1394" s="14"/>
      <c r="CB1394" s="14"/>
      <c r="CC1394" s="14"/>
    </row>
    <row r="1395" spans="2:81" x14ac:dyDescent="0.3">
      <c r="B1395" t="s">
        <v>420</v>
      </c>
      <c r="C1395" s="14">
        <v>0.150764893369361</v>
      </c>
      <c r="D1395" s="14">
        <v>0.147733045902703</v>
      </c>
      <c r="E1395" s="14">
        <v>0.154018766634826</v>
      </c>
      <c r="F1395" s="14"/>
      <c r="G1395" s="14">
        <v>0.20686965287741699</v>
      </c>
      <c r="H1395" s="14">
        <v>0.186871765602626</v>
      </c>
      <c r="I1395" s="14">
        <v>0.203757542472735</v>
      </c>
      <c r="J1395" s="14">
        <v>0.11027907384503099</v>
      </c>
      <c r="K1395" s="14">
        <v>0.11393942259482</v>
      </c>
      <c r="L1395" s="14">
        <v>9.8500261215890894E-2</v>
      </c>
      <c r="M1395" s="14"/>
      <c r="N1395" s="14">
        <v>0.142984571166862</v>
      </c>
      <c r="O1395" s="14">
        <v>0.118108739353395</v>
      </c>
      <c r="P1395" s="14">
        <v>0.16231647231021701</v>
      </c>
      <c r="Q1395" s="14">
        <v>0.18147608399547699</v>
      </c>
      <c r="R1395" s="14"/>
      <c r="S1395" s="14">
        <v>0.13814689913275399</v>
      </c>
      <c r="T1395" s="14">
        <v>9.5249649200415107E-2</v>
      </c>
      <c r="U1395" s="14">
        <v>0.122970321438981</v>
      </c>
      <c r="V1395" s="14">
        <v>0.18021383326384899</v>
      </c>
      <c r="W1395" s="14">
        <v>0.151562238331231</v>
      </c>
      <c r="X1395" s="14">
        <v>0.237184427873467</v>
      </c>
      <c r="Y1395" s="14">
        <v>0.12017097003881901</v>
      </c>
      <c r="Z1395" s="14">
        <v>0.126387581637913</v>
      </c>
      <c r="AA1395" s="14">
        <v>0.16173239906577999</v>
      </c>
      <c r="AB1395" s="14">
        <v>0.138165981107295</v>
      </c>
      <c r="AC1395" s="14">
        <v>0.27381261616116198</v>
      </c>
      <c r="AD1395" s="14">
        <v>8.1542812719639604E-2</v>
      </c>
      <c r="AE1395" s="14"/>
      <c r="AF1395" s="14">
        <v>0.156524257394385</v>
      </c>
      <c r="AG1395" s="14">
        <v>0.116190617830447</v>
      </c>
      <c r="AH1395" s="14">
        <v>0.201141083711708</v>
      </c>
      <c r="AI1395" s="14">
        <v>0.145835287742203</v>
      </c>
      <c r="AJ1395" s="14">
        <v>0.173088250543633</v>
      </c>
      <c r="AK1395" s="14">
        <v>0.122277251008284</v>
      </c>
      <c r="AL1395" s="14"/>
      <c r="AM1395" s="14">
        <v>0.172107347085418</v>
      </c>
      <c r="AN1395" s="14">
        <v>0.17907571611565801</v>
      </c>
      <c r="AO1395" s="14">
        <v>0.115244609788913</v>
      </c>
      <c r="AP1395" s="14">
        <v>0.14179979794714301</v>
      </c>
      <c r="AQ1395" s="14">
        <v>0.31607937324850999</v>
      </c>
      <c r="AR1395" s="14"/>
      <c r="AS1395" s="14">
        <v>0.20089042589921799</v>
      </c>
      <c r="AT1395" s="14">
        <v>0.118080443336984</v>
      </c>
      <c r="AU1395" s="14"/>
      <c r="AV1395" s="14">
        <v>0.22731790711774</v>
      </c>
      <c r="AW1395" s="14">
        <v>0.117938581143857</v>
      </c>
      <c r="AX1395" s="14">
        <v>0.180293077092609</v>
      </c>
      <c r="AY1395" s="14"/>
      <c r="AZ1395" s="14">
        <v>0.222242963308486</v>
      </c>
      <c r="BA1395" s="14">
        <v>0.268552452855502</v>
      </c>
      <c r="BB1395" s="14">
        <v>0.15930566600436499</v>
      </c>
      <c r="BC1395" s="14"/>
      <c r="BD1395" s="14">
        <v>0.17178000339315999</v>
      </c>
      <c r="BE1395" s="14">
        <v>0.137271431230962</v>
      </c>
      <c r="BF1395" s="14"/>
      <c r="BG1395" s="14">
        <v>0.20240273090198299</v>
      </c>
      <c r="BH1395" s="14">
        <v>0.141452999205785</v>
      </c>
      <c r="BI1395" s="14"/>
      <c r="BJ1395" s="14">
        <v>0.25121260321134697</v>
      </c>
      <c r="BK1395" s="14">
        <v>0.13916830854853601</v>
      </c>
      <c r="BL1395" s="14"/>
      <c r="BM1395" s="14">
        <v>0.17213606936256201</v>
      </c>
      <c r="BN1395" s="14">
        <v>0.14513833436211199</v>
      </c>
      <c r="BO1395" s="14"/>
      <c r="BP1395" s="14">
        <v>0.14055415451731201</v>
      </c>
      <c r="BQ1395" s="14">
        <v>0.14745324945659799</v>
      </c>
      <c r="BR1395" s="14"/>
      <c r="BS1395" s="14">
        <v>0.187276284133301</v>
      </c>
      <c r="BT1395" s="14">
        <v>0.192621723463899</v>
      </c>
      <c r="BU1395" s="14"/>
      <c r="BV1395" s="14">
        <v>0.109396580272224</v>
      </c>
      <c r="BW1395" s="14">
        <v>0.21464603623223599</v>
      </c>
      <c r="BX1395" s="14"/>
      <c r="BY1395" s="14">
        <v>0.26439882035263101</v>
      </c>
      <c r="BZ1395" s="14">
        <v>0.137686821126033</v>
      </c>
      <c r="CA1395" s="14"/>
      <c r="CB1395" s="14">
        <v>0.202861343264119</v>
      </c>
      <c r="CC1395" s="14">
        <v>0.12545793487769299</v>
      </c>
    </row>
    <row r="1396" spans="2:81" x14ac:dyDescent="0.3">
      <c r="B1396" t="s">
        <v>86</v>
      </c>
      <c r="C1396" s="14">
        <v>0.33806635304224403</v>
      </c>
      <c r="D1396" s="14">
        <v>0.34797914948306902</v>
      </c>
      <c r="E1396" s="14">
        <v>0.32709863748465301</v>
      </c>
      <c r="F1396" s="14"/>
      <c r="G1396" s="14">
        <v>0.37784992992824201</v>
      </c>
      <c r="H1396" s="14">
        <v>0.46391383704220401</v>
      </c>
      <c r="I1396" s="14">
        <v>0.31232643149024403</v>
      </c>
      <c r="J1396" s="14">
        <v>0.35473620898404801</v>
      </c>
      <c r="K1396" s="14">
        <v>0.28659406588173297</v>
      </c>
      <c r="L1396" s="14">
        <v>0.25139652058268003</v>
      </c>
      <c r="M1396" s="14"/>
      <c r="N1396" s="14">
        <v>0.34464581518144399</v>
      </c>
      <c r="O1396" s="14">
        <v>0.36455458651172201</v>
      </c>
      <c r="P1396" s="14">
        <v>0.35511135949252598</v>
      </c>
      <c r="Q1396" s="14">
        <v>0.28572453326161301</v>
      </c>
      <c r="R1396" s="14"/>
      <c r="S1396" s="14">
        <v>0.37920224730629698</v>
      </c>
      <c r="T1396" s="14">
        <v>0.37738534417702002</v>
      </c>
      <c r="U1396" s="14">
        <v>0.45515456875280302</v>
      </c>
      <c r="V1396" s="14">
        <v>0.38301771683477098</v>
      </c>
      <c r="W1396" s="14">
        <v>0.337330973367926</v>
      </c>
      <c r="X1396" s="14">
        <v>0.24366146764205601</v>
      </c>
      <c r="Y1396" s="14">
        <v>0.303471405503483</v>
      </c>
      <c r="Z1396" s="14">
        <v>0.22561495578353499</v>
      </c>
      <c r="AA1396" s="14">
        <v>0.29426057219589002</v>
      </c>
      <c r="AB1396" s="14">
        <v>0.34283364853190001</v>
      </c>
      <c r="AC1396" s="14">
        <v>0.314566724222755</v>
      </c>
      <c r="AD1396" s="14">
        <v>0.23933557495986499</v>
      </c>
      <c r="AE1396" s="14"/>
      <c r="AF1396" s="14">
        <v>0.36176610316407198</v>
      </c>
      <c r="AG1396" s="14">
        <v>0.31191372667067302</v>
      </c>
      <c r="AH1396" s="14">
        <v>0.366928059012886</v>
      </c>
      <c r="AI1396" s="14">
        <v>0.33688551736619299</v>
      </c>
      <c r="AJ1396" s="14">
        <v>0.476143722617969</v>
      </c>
      <c r="AK1396" s="14">
        <v>0.30007793231772001</v>
      </c>
      <c r="AL1396" s="14"/>
      <c r="AM1396" s="14">
        <v>0.28225752861207598</v>
      </c>
      <c r="AN1396" s="14">
        <v>0.29842320786498</v>
      </c>
      <c r="AO1396" s="14">
        <v>0.35163084050247201</v>
      </c>
      <c r="AP1396" s="14">
        <v>0.44678462580766798</v>
      </c>
      <c r="AQ1396" s="14">
        <v>0.24677905401890901</v>
      </c>
      <c r="AR1396" s="14"/>
      <c r="AS1396" s="14">
        <v>0.382259888602279</v>
      </c>
      <c r="AT1396" s="14">
        <v>0.31154122218680602</v>
      </c>
      <c r="AU1396" s="14"/>
      <c r="AV1396" s="14">
        <v>0.35979685713401899</v>
      </c>
      <c r="AW1396" s="14">
        <v>0.40722084654035701</v>
      </c>
      <c r="AX1396" s="14">
        <v>0.39267881400063798</v>
      </c>
      <c r="AY1396" s="14"/>
      <c r="AZ1396" s="14">
        <v>0.33854167649695599</v>
      </c>
      <c r="BA1396" s="14">
        <v>0.39218796090341101</v>
      </c>
      <c r="BB1396" s="14">
        <v>0.39588342205148702</v>
      </c>
      <c r="BC1396" s="14"/>
      <c r="BD1396" s="14">
        <v>0.372934532163891</v>
      </c>
      <c r="BE1396" s="14">
        <v>0.31434607850438601</v>
      </c>
      <c r="BF1396" s="14"/>
      <c r="BG1396" s="14">
        <v>0.41392210348742398</v>
      </c>
      <c r="BH1396" s="14">
        <v>0.32377458984035001</v>
      </c>
      <c r="BI1396" s="14"/>
      <c r="BJ1396" s="14">
        <v>0.36758212266729101</v>
      </c>
      <c r="BK1396" s="14">
        <v>0.33696907529528197</v>
      </c>
      <c r="BL1396" s="14"/>
      <c r="BM1396" s="14">
        <v>0.439414583026627</v>
      </c>
      <c r="BN1396" s="14">
        <v>0.32867086315229099</v>
      </c>
      <c r="BO1396" s="14"/>
      <c r="BP1396" s="14">
        <v>0.32005239064445401</v>
      </c>
      <c r="BQ1396" s="14">
        <v>0.34566275986964801</v>
      </c>
      <c r="BR1396" s="14"/>
      <c r="BS1396" s="14">
        <v>0.45076569566703301</v>
      </c>
      <c r="BT1396" s="14">
        <v>0.33445410683424798</v>
      </c>
      <c r="BU1396" s="14"/>
      <c r="BV1396" s="14">
        <v>0.479371849655989</v>
      </c>
      <c r="BW1396" s="14">
        <v>0.44071245580651303</v>
      </c>
      <c r="BX1396" s="14"/>
      <c r="BY1396" s="14">
        <v>0.38800465225883801</v>
      </c>
      <c r="BZ1396" s="14">
        <v>0.335301110037316</v>
      </c>
      <c r="CA1396" s="14"/>
      <c r="CB1396" s="14">
        <v>0.34383504185341801</v>
      </c>
      <c r="CC1396" s="14">
        <v>0.33772064411007402</v>
      </c>
    </row>
    <row r="1397" spans="2:81" x14ac:dyDescent="0.3">
      <c r="B1397" t="s">
        <v>421</v>
      </c>
      <c r="C1397" s="14">
        <v>0.260692678236711</v>
      </c>
      <c r="D1397" s="14">
        <v>0.24596226293105</v>
      </c>
      <c r="E1397" s="14">
        <v>0.27558334497214698</v>
      </c>
      <c r="F1397" s="14"/>
      <c r="G1397" s="14">
        <v>0.25418799902906403</v>
      </c>
      <c r="H1397" s="14">
        <v>0.193466912299571</v>
      </c>
      <c r="I1397" s="14">
        <v>0.241447087800646</v>
      </c>
      <c r="J1397" s="14">
        <v>0.27191694451461101</v>
      </c>
      <c r="K1397" s="14">
        <v>0.25130513091493401</v>
      </c>
      <c r="L1397" s="14">
        <v>0.332485666543888</v>
      </c>
      <c r="M1397" s="14"/>
      <c r="N1397" s="14">
        <v>0.25618849476032701</v>
      </c>
      <c r="O1397" s="14">
        <v>0.249420835231731</v>
      </c>
      <c r="P1397" s="14">
        <v>0.29120258206407201</v>
      </c>
      <c r="Q1397" s="14">
        <v>0.250709841786036</v>
      </c>
      <c r="R1397" s="14"/>
      <c r="S1397" s="14">
        <v>0.263041161927352</v>
      </c>
      <c r="T1397" s="14">
        <v>0.29100480659925299</v>
      </c>
      <c r="U1397" s="14">
        <v>0.221736061064191</v>
      </c>
      <c r="V1397" s="14">
        <v>0.249839305149821</v>
      </c>
      <c r="W1397" s="14">
        <v>0.228684095603437</v>
      </c>
      <c r="X1397" s="14">
        <v>0.27893901135107702</v>
      </c>
      <c r="Y1397" s="14">
        <v>0.22595630605952999</v>
      </c>
      <c r="Z1397" s="14">
        <v>0.25446380051142098</v>
      </c>
      <c r="AA1397" s="14">
        <v>0.29076502630891399</v>
      </c>
      <c r="AB1397" s="14">
        <v>0.25109908731779601</v>
      </c>
      <c r="AC1397" s="14">
        <v>0.19748224307721901</v>
      </c>
      <c r="AD1397" s="14">
        <v>0.40105703719406999</v>
      </c>
      <c r="AE1397" s="14"/>
      <c r="AF1397" s="14">
        <v>0.26405731676891497</v>
      </c>
      <c r="AG1397" s="14">
        <v>0.25029125831004001</v>
      </c>
      <c r="AH1397" s="14">
        <v>0.23758216926921799</v>
      </c>
      <c r="AI1397" s="14">
        <v>0.24652602519782699</v>
      </c>
      <c r="AJ1397" s="14">
        <v>0.18604445164700001</v>
      </c>
      <c r="AK1397" s="14">
        <v>0.29436793886398899</v>
      </c>
      <c r="AL1397" s="14"/>
      <c r="AM1397" s="14">
        <v>0.29487410958779903</v>
      </c>
      <c r="AN1397" s="14">
        <v>0.25507412337451202</v>
      </c>
      <c r="AO1397" s="14">
        <v>0.261211231815343</v>
      </c>
      <c r="AP1397" s="14">
        <v>0.22542602922927699</v>
      </c>
      <c r="AQ1397" s="14">
        <v>0.192848575461921</v>
      </c>
      <c r="AR1397" s="14"/>
      <c r="AS1397" s="14">
        <v>0.20594895917031</v>
      </c>
      <c r="AT1397" s="14">
        <v>0.29507189497346598</v>
      </c>
      <c r="AU1397" s="14"/>
      <c r="AV1397" s="14">
        <v>0.22363433443710001</v>
      </c>
      <c r="AW1397" s="14">
        <v>0.23894400157662801</v>
      </c>
      <c r="AX1397" s="14">
        <v>0.21190714765304999</v>
      </c>
      <c r="AY1397" s="14"/>
      <c r="AZ1397" s="14">
        <v>0.25087062695339202</v>
      </c>
      <c r="BA1397" s="14">
        <v>0.14885465283287799</v>
      </c>
      <c r="BB1397" s="14">
        <v>0.223588641750639</v>
      </c>
      <c r="BC1397" s="14"/>
      <c r="BD1397" s="14">
        <v>0.245844436879878</v>
      </c>
      <c r="BE1397" s="14">
        <v>0.26984209117875602</v>
      </c>
      <c r="BF1397" s="14"/>
      <c r="BG1397" s="14">
        <v>0.19902216993933</v>
      </c>
      <c r="BH1397" s="14">
        <v>0.27036241368242298</v>
      </c>
      <c r="BI1397" s="14"/>
      <c r="BJ1397" s="14">
        <v>0.20796492531928601</v>
      </c>
      <c r="BK1397" s="14">
        <v>0.26612987325003201</v>
      </c>
      <c r="BL1397" s="14"/>
      <c r="BM1397" s="14">
        <v>0.26202143580738202</v>
      </c>
      <c r="BN1397" s="14">
        <v>0.26079536324817798</v>
      </c>
      <c r="BO1397" s="14"/>
      <c r="BP1397" s="14">
        <v>0.306309696578349</v>
      </c>
      <c r="BQ1397" s="14">
        <v>0.248231791722094</v>
      </c>
      <c r="BR1397" s="14"/>
      <c r="BS1397" s="14">
        <v>0.17675703820555999</v>
      </c>
      <c r="BT1397" s="14">
        <v>0.24958190080453499</v>
      </c>
      <c r="BU1397" s="14"/>
      <c r="BV1397" s="14">
        <v>0.22678216010364299</v>
      </c>
      <c r="BW1397" s="14">
        <v>0.15917639630286501</v>
      </c>
      <c r="BX1397" s="14"/>
      <c r="BY1397" s="14">
        <v>0.17140049264639001</v>
      </c>
      <c r="BZ1397" s="14">
        <v>0.26903399392704402</v>
      </c>
      <c r="CA1397" s="14"/>
      <c r="CB1397" s="14">
        <v>0.23700324542906601</v>
      </c>
      <c r="CC1397" s="14">
        <v>0.27115739878078998</v>
      </c>
    </row>
    <row r="1398" spans="2:81" x14ac:dyDescent="0.3">
      <c r="B1398" t="s">
        <v>88</v>
      </c>
      <c r="C1398" s="14">
        <v>0.12598706804026699</v>
      </c>
      <c r="D1398" s="14">
        <v>0.136528743101966</v>
      </c>
      <c r="E1398" s="14">
        <v>0.115939154327506</v>
      </c>
      <c r="F1398" s="14"/>
      <c r="G1398" s="14">
        <v>0.120744061823539</v>
      </c>
      <c r="H1398" s="14">
        <v>7.9853532587748396E-2</v>
      </c>
      <c r="I1398" s="14">
        <v>0.107846833727773</v>
      </c>
      <c r="J1398" s="14">
        <v>0.112209398351275</v>
      </c>
      <c r="K1398" s="14">
        <v>0.131437125921092</v>
      </c>
      <c r="L1398" s="14">
        <v>0.18929652894849699</v>
      </c>
      <c r="M1398" s="14"/>
      <c r="N1398" s="14">
        <v>0.12823601142465799</v>
      </c>
      <c r="O1398" s="14">
        <v>0.125045481608069</v>
      </c>
      <c r="P1398" s="14">
        <v>0.12012305998694001</v>
      </c>
      <c r="Q1398" s="14">
        <v>0.131686212697331</v>
      </c>
      <c r="R1398" s="14"/>
      <c r="S1398" s="14">
        <v>0.11450802069979001</v>
      </c>
      <c r="T1398" s="14">
        <v>0.131795451279068</v>
      </c>
      <c r="U1398" s="14">
        <v>9.9398786211213994E-2</v>
      </c>
      <c r="V1398" s="14">
        <v>0.104405320250493</v>
      </c>
      <c r="W1398" s="14">
        <v>0.115377205916076</v>
      </c>
      <c r="X1398" s="14">
        <v>0.15745724163143901</v>
      </c>
      <c r="Y1398" s="14">
        <v>0.20724138223340499</v>
      </c>
      <c r="Z1398" s="14">
        <v>0.208832113910812</v>
      </c>
      <c r="AA1398" s="14">
        <v>6.1856495579595903E-2</v>
      </c>
      <c r="AB1398" s="14">
        <v>0.123461034535152</v>
      </c>
      <c r="AC1398" s="14">
        <v>0.158643533031707</v>
      </c>
      <c r="AD1398" s="14">
        <v>8.2204535119869304E-2</v>
      </c>
      <c r="AE1398" s="14"/>
      <c r="AF1398" s="14">
        <v>0.12884975097383</v>
      </c>
      <c r="AG1398" s="14">
        <v>0.17692789281771101</v>
      </c>
      <c r="AH1398" s="14">
        <v>0.118779187954542</v>
      </c>
      <c r="AI1398" s="14">
        <v>0.12284933058761099</v>
      </c>
      <c r="AJ1398" s="14">
        <v>5.8476494974998801E-2</v>
      </c>
      <c r="AK1398" s="14">
        <v>9.1505538289611402E-2</v>
      </c>
      <c r="AL1398" s="14"/>
      <c r="AM1398" s="14">
        <v>0.114726667022213</v>
      </c>
      <c r="AN1398" s="14">
        <v>0.132746660297203</v>
      </c>
      <c r="AO1398" s="14">
        <v>0.13767180454785399</v>
      </c>
      <c r="AP1398" s="14">
        <v>9.6038278153165693E-2</v>
      </c>
      <c r="AQ1398" s="14">
        <v>0.148546020615896</v>
      </c>
      <c r="AR1398" s="14"/>
      <c r="AS1398" s="14">
        <v>0.12724565704638499</v>
      </c>
      <c r="AT1398" s="14">
        <v>0.125734021291492</v>
      </c>
      <c r="AU1398" s="14"/>
      <c r="AV1398" s="14">
        <v>0.13294306103088199</v>
      </c>
      <c r="AW1398" s="14">
        <v>0.114956720346098</v>
      </c>
      <c r="AX1398" s="14">
        <v>0.11440260477354</v>
      </c>
      <c r="AY1398" s="14"/>
      <c r="AZ1398" s="14">
        <v>7.6767246150323598E-2</v>
      </c>
      <c r="BA1398" s="14">
        <v>0.14762054391551199</v>
      </c>
      <c r="BB1398" s="14">
        <v>0.143696850593895</v>
      </c>
      <c r="BC1398" s="14"/>
      <c r="BD1398" s="14">
        <v>0.109451093367427</v>
      </c>
      <c r="BE1398" s="14">
        <v>0.137375121304636</v>
      </c>
      <c r="BF1398" s="14"/>
      <c r="BG1398" s="14">
        <v>0.110244986590031</v>
      </c>
      <c r="BH1398" s="14">
        <v>0.12962760086689401</v>
      </c>
      <c r="BI1398" s="14"/>
      <c r="BJ1398" s="14">
        <v>7.5376744651267993E-2</v>
      </c>
      <c r="BK1398" s="14">
        <v>0.13082242011630299</v>
      </c>
      <c r="BL1398" s="14"/>
      <c r="BM1398" s="14">
        <v>4.36633403284621E-2</v>
      </c>
      <c r="BN1398" s="14">
        <v>0.13607470035136299</v>
      </c>
      <c r="BO1398" s="14"/>
      <c r="BP1398" s="14">
        <v>0.114142569381171</v>
      </c>
      <c r="BQ1398" s="14">
        <v>0.13148940792104299</v>
      </c>
      <c r="BR1398" s="14"/>
      <c r="BS1398" s="14">
        <v>0.12757285354343201</v>
      </c>
      <c r="BT1398" s="14">
        <v>0.120510635916646</v>
      </c>
      <c r="BU1398" s="14"/>
      <c r="BV1398" s="14">
        <v>0.16543905517218799</v>
      </c>
      <c r="BW1398" s="14">
        <v>0.114265297143936</v>
      </c>
      <c r="BX1398" s="14"/>
      <c r="BY1398" s="14">
        <v>9.8888599395414598E-2</v>
      </c>
      <c r="BZ1398" s="14">
        <v>0.13023753909639299</v>
      </c>
      <c r="CA1398" s="14"/>
      <c r="CB1398" s="14">
        <v>0.12919731223102501</v>
      </c>
      <c r="CC1398" s="14">
        <v>0.12225469075819601</v>
      </c>
    </row>
    <row r="1399" spans="2:81" x14ac:dyDescent="0.3">
      <c r="B1399" t="s">
        <v>422</v>
      </c>
      <c r="C1399" s="14">
        <v>4.38998116193915E-2</v>
      </c>
      <c r="D1399" s="14">
        <v>5.3822312053895802E-2</v>
      </c>
      <c r="E1399" s="14">
        <v>3.42966762674227E-2</v>
      </c>
      <c r="F1399" s="14"/>
      <c r="G1399" s="14">
        <v>1.4273145785495701E-2</v>
      </c>
      <c r="H1399" s="14">
        <v>2.1164429817287899E-2</v>
      </c>
      <c r="I1399" s="14">
        <v>4.7363371047650198E-2</v>
      </c>
      <c r="J1399" s="14">
        <v>8.2037065555236099E-2</v>
      </c>
      <c r="K1399" s="14">
        <v>9.2162725250923797E-2</v>
      </c>
      <c r="L1399" s="14">
        <v>1.5747118180388701E-2</v>
      </c>
      <c r="M1399" s="14"/>
      <c r="N1399" s="14">
        <v>5.7260153031168097E-2</v>
      </c>
      <c r="O1399" s="14">
        <v>3.1491491283998599E-2</v>
      </c>
      <c r="P1399" s="14">
        <v>3.06909976842316E-2</v>
      </c>
      <c r="Q1399" s="14">
        <v>5.4664360076113597E-2</v>
      </c>
      <c r="R1399" s="14"/>
      <c r="S1399" s="14">
        <v>2.1558554029711699E-2</v>
      </c>
      <c r="T1399" s="14">
        <v>3.0480572472446898E-2</v>
      </c>
      <c r="U1399" s="14">
        <v>2.3883582300806599E-2</v>
      </c>
      <c r="V1399" s="14">
        <v>3.6789457719081403E-2</v>
      </c>
      <c r="W1399" s="14">
        <v>8.4183603118176298E-2</v>
      </c>
      <c r="X1399" s="14">
        <v>3.2744663067210897E-2</v>
      </c>
      <c r="Y1399" s="14">
        <v>1.0928949077353801E-2</v>
      </c>
      <c r="Z1399" s="14">
        <v>4.67751779425414E-2</v>
      </c>
      <c r="AA1399" s="14">
        <v>9.1368417188978104E-2</v>
      </c>
      <c r="AB1399" s="14">
        <v>7.8752550861471302E-2</v>
      </c>
      <c r="AC1399" s="14">
        <v>3.52830372603367E-2</v>
      </c>
      <c r="AD1399" s="14">
        <v>3.9590425588372599E-2</v>
      </c>
      <c r="AE1399" s="14"/>
      <c r="AF1399" s="14">
        <v>3.01778655643892E-2</v>
      </c>
      <c r="AG1399" s="14">
        <v>8.2457763808855597E-2</v>
      </c>
      <c r="AH1399" s="14">
        <v>2.1730785025748899E-2</v>
      </c>
      <c r="AI1399" s="14">
        <v>4.2693028922468103E-2</v>
      </c>
      <c r="AJ1399" s="14">
        <v>2.7364889593381601E-2</v>
      </c>
      <c r="AK1399" s="14">
        <v>3.0594845585791699E-2</v>
      </c>
      <c r="AL1399" s="14"/>
      <c r="AM1399" s="14">
        <v>4.8956680212722301E-2</v>
      </c>
      <c r="AN1399" s="14">
        <v>4.0975900475756201E-2</v>
      </c>
      <c r="AO1399" s="14">
        <v>5.1246923100563502E-2</v>
      </c>
      <c r="AP1399" s="14">
        <v>3.3323153417950301E-2</v>
      </c>
      <c r="AQ1399" s="14">
        <v>0</v>
      </c>
      <c r="AR1399" s="14"/>
      <c r="AS1399" s="14">
        <v>4.9044113639955499E-2</v>
      </c>
      <c r="AT1399" s="14">
        <v>3.9728899005610503E-2</v>
      </c>
      <c r="AU1399" s="14"/>
      <c r="AV1399" s="14">
        <v>3.5514300666031701E-2</v>
      </c>
      <c r="AW1399" s="14">
        <v>7.0853581263745302E-2</v>
      </c>
      <c r="AX1399" s="14">
        <v>5.7354483173363301E-2</v>
      </c>
      <c r="AY1399" s="14"/>
      <c r="AZ1399" s="14">
        <v>5.0894628027163102E-2</v>
      </c>
      <c r="BA1399" s="14">
        <v>4.2784389492696001E-2</v>
      </c>
      <c r="BB1399" s="14">
        <v>4.4252221063219403E-2</v>
      </c>
      <c r="BC1399" s="14"/>
      <c r="BD1399" s="14">
        <v>4.5003292747089703E-2</v>
      </c>
      <c r="BE1399" s="14">
        <v>4.3304635248745497E-2</v>
      </c>
      <c r="BF1399" s="14"/>
      <c r="BG1399" s="14">
        <v>3.3611069398039602E-2</v>
      </c>
      <c r="BH1399" s="14">
        <v>4.60999488345505E-2</v>
      </c>
      <c r="BI1399" s="14"/>
      <c r="BJ1399" s="14">
        <v>4.2454536395730498E-2</v>
      </c>
      <c r="BK1399" s="14">
        <v>4.3653055631090502E-2</v>
      </c>
      <c r="BL1399" s="14"/>
      <c r="BM1399" s="14">
        <v>3.4648103727002E-2</v>
      </c>
      <c r="BN1399" s="14">
        <v>4.5420366932188802E-2</v>
      </c>
      <c r="BO1399" s="14"/>
      <c r="BP1399" s="14">
        <v>6.0145506109676498E-2</v>
      </c>
      <c r="BQ1399" s="14">
        <v>4.0635509844681797E-2</v>
      </c>
      <c r="BR1399" s="14"/>
      <c r="BS1399" s="14">
        <v>4.8141543584335401E-2</v>
      </c>
      <c r="BT1399" s="14">
        <v>5.0207573691646003E-2</v>
      </c>
      <c r="BU1399" s="14"/>
      <c r="BV1399" s="14">
        <v>1.9010354795957401E-2</v>
      </c>
      <c r="BW1399" s="14">
        <v>5.8379299712779602E-2</v>
      </c>
      <c r="BX1399" s="14"/>
      <c r="BY1399" s="14">
        <v>3.9798688088213303E-2</v>
      </c>
      <c r="BZ1399" s="14">
        <v>4.4799326645005397E-2</v>
      </c>
      <c r="CA1399" s="14"/>
      <c r="CB1399" s="14">
        <v>3.1690932026110001E-2</v>
      </c>
      <c r="CC1399" s="14">
        <v>5.1106503747708198E-2</v>
      </c>
    </row>
    <row r="1400" spans="2:81" x14ac:dyDescent="0.3">
      <c r="B1400" t="s">
        <v>106</v>
      </c>
      <c r="C1400" s="14">
        <v>8.0589195692025301E-2</v>
      </c>
      <c r="D1400" s="14">
        <v>6.7974486527315595E-2</v>
      </c>
      <c r="E1400" s="14">
        <v>9.3063420313444806E-2</v>
      </c>
      <c r="F1400" s="14"/>
      <c r="G1400" s="14">
        <v>2.60752105562412E-2</v>
      </c>
      <c r="H1400" s="14">
        <v>5.4729522650561899E-2</v>
      </c>
      <c r="I1400" s="14">
        <v>8.7258733460951296E-2</v>
      </c>
      <c r="J1400" s="14">
        <v>6.8821308749799096E-2</v>
      </c>
      <c r="K1400" s="14">
        <v>0.12456152943649799</v>
      </c>
      <c r="L1400" s="14">
        <v>0.112573904528656</v>
      </c>
      <c r="M1400" s="14"/>
      <c r="N1400" s="14">
        <v>7.0684954435540404E-2</v>
      </c>
      <c r="O1400" s="14">
        <v>0.111378866011084</v>
      </c>
      <c r="P1400" s="14">
        <v>4.0555528462013997E-2</v>
      </c>
      <c r="Q1400" s="14">
        <v>9.5738968183428697E-2</v>
      </c>
      <c r="R1400" s="14"/>
      <c r="S1400" s="14">
        <v>8.3543116904095299E-2</v>
      </c>
      <c r="T1400" s="14">
        <v>7.4084176271797197E-2</v>
      </c>
      <c r="U1400" s="14">
        <v>7.6856680232005398E-2</v>
      </c>
      <c r="V1400" s="14">
        <v>4.57343667819851E-2</v>
      </c>
      <c r="W1400" s="14">
        <v>8.2861883663153904E-2</v>
      </c>
      <c r="X1400" s="14">
        <v>5.0013188434750097E-2</v>
      </c>
      <c r="Y1400" s="14">
        <v>0.13223098708740999</v>
      </c>
      <c r="Z1400" s="14">
        <v>0.13792637021377899</v>
      </c>
      <c r="AA1400" s="14">
        <v>0.100017089660842</v>
      </c>
      <c r="AB1400" s="14">
        <v>6.5687697646385698E-2</v>
      </c>
      <c r="AC1400" s="14">
        <v>2.0211846246821302E-2</v>
      </c>
      <c r="AD1400" s="14">
        <v>0.15626961441818299</v>
      </c>
      <c r="AE1400" s="14"/>
      <c r="AF1400" s="14">
        <v>5.8624706134408698E-2</v>
      </c>
      <c r="AG1400" s="14">
        <v>6.2218740562273403E-2</v>
      </c>
      <c r="AH1400" s="14">
        <v>5.3838715025898001E-2</v>
      </c>
      <c r="AI1400" s="14">
        <v>0.105210810183697</v>
      </c>
      <c r="AJ1400" s="14">
        <v>7.8882190623017795E-2</v>
      </c>
      <c r="AK1400" s="14">
        <v>0.16117649393460501</v>
      </c>
      <c r="AL1400" s="14"/>
      <c r="AM1400" s="14">
        <v>8.70776674797719E-2</v>
      </c>
      <c r="AN1400" s="14">
        <v>9.3704391871890794E-2</v>
      </c>
      <c r="AO1400" s="14">
        <v>8.2994590244854297E-2</v>
      </c>
      <c r="AP1400" s="14">
        <v>5.6628115444796401E-2</v>
      </c>
      <c r="AQ1400" s="14">
        <v>9.5746976654763893E-2</v>
      </c>
      <c r="AR1400" s="14"/>
      <c r="AS1400" s="14">
        <v>3.4610955641852598E-2</v>
      </c>
      <c r="AT1400" s="14">
        <v>0.109843519205642</v>
      </c>
      <c r="AU1400" s="14"/>
      <c r="AV1400" s="14">
        <v>2.0793539614226701E-2</v>
      </c>
      <c r="AW1400" s="14">
        <v>5.00862691293135E-2</v>
      </c>
      <c r="AX1400" s="14">
        <v>4.3363873306799999E-2</v>
      </c>
      <c r="AY1400" s="14"/>
      <c r="AZ1400" s="14">
        <v>6.0682859063679602E-2</v>
      </c>
      <c r="BA1400" s="14">
        <v>0</v>
      </c>
      <c r="BB1400" s="14">
        <v>3.3273198536394301E-2</v>
      </c>
      <c r="BC1400" s="14"/>
      <c r="BD1400" s="14">
        <v>5.4986641448555099E-2</v>
      </c>
      <c r="BE1400" s="14">
        <v>9.7860642532514405E-2</v>
      </c>
      <c r="BF1400" s="14"/>
      <c r="BG1400" s="14">
        <v>4.0796939683193097E-2</v>
      </c>
      <c r="BH1400" s="14">
        <v>8.8682447569997103E-2</v>
      </c>
      <c r="BI1400" s="14"/>
      <c r="BJ1400" s="14">
        <v>5.5409067755078201E-2</v>
      </c>
      <c r="BK1400" s="14">
        <v>8.3257267158755199E-2</v>
      </c>
      <c r="BL1400" s="14"/>
      <c r="BM1400" s="14">
        <v>4.8116467747964499E-2</v>
      </c>
      <c r="BN1400" s="14">
        <v>8.3900371953866404E-2</v>
      </c>
      <c r="BO1400" s="14"/>
      <c r="BP1400" s="14">
        <v>5.8795682769037003E-2</v>
      </c>
      <c r="BQ1400" s="14">
        <v>8.6527281185935501E-2</v>
      </c>
      <c r="BR1400" s="14"/>
      <c r="BS1400" s="14">
        <v>9.4865848663388107E-3</v>
      </c>
      <c r="BT1400" s="14">
        <v>5.2624059289025103E-2</v>
      </c>
      <c r="BU1400" s="14"/>
      <c r="BV1400" s="14">
        <v>0</v>
      </c>
      <c r="BW1400" s="14">
        <v>1.2820514801670299E-2</v>
      </c>
      <c r="BX1400" s="14"/>
      <c r="BY1400" s="14">
        <v>3.7508747258512498E-2</v>
      </c>
      <c r="BZ1400" s="14">
        <v>8.2941209168209004E-2</v>
      </c>
      <c r="CA1400" s="14"/>
      <c r="CB1400" s="14">
        <v>5.5412125196261298E-2</v>
      </c>
      <c r="CC1400" s="14">
        <v>9.2302827725539494E-2</v>
      </c>
    </row>
    <row r="1401" spans="2:81" x14ac:dyDescent="0.3">
      <c r="B1401" t="s">
        <v>91</v>
      </c>
      <c r="C1401" s="14">
        <v>0.48883124641160502</v>
      </c>
      <c r="D1401" s="14">
        <v>0.49571219538577199</v>
      </c>
      <c r="E1401" s="14">
        <v>0.48111740411947901</v>
      </c>
      <c r="F1401" s="14"/>
      <c r="G1401" s="14">
        <v>0.58471958280565905</v>
      </c>
      <c r="H1401" s="14">
        <v>0.65078560264483098</v>
      </c>
      <c r="I1401" s="14">
        <v>0.51608397396298</v>
      </c>
      <c r="J1401" s="14">
        <v>0.465015282829078</v>
      </c>
      <c r="K1401" s="14">
        <v>0.40053348847655301</v>
      </c>
      <c r="L1401" s="14">
        <v>0.34989678179857098</v>
      </c>
      <c r="M1401" s="14"/>
      <c r="N1401" s="14">
        <v>0.48763038634830602</v>
      </c>
      <c r="O1401" s="14">
        <v>0.48266332586511701</v>
      </c>
      <c r="P1401" s="14">
        <v>0.51742783180274299</v>
      </c>
      <c r="Q1401" s="14">
        <v>0.46720061725709</v>
      </c>
      <c r="R1401" s="14"/>
      <c r="S1401" s="14">
        <v>0.51734914643905106</v>
      </c>
      <c r="T1401" s="14">
        <v>0.47263499337743498</v>
      </c>
      <c r="U1401" s="14">
        <v>0.57812489019178304</v>
      </c>
      <c r="V1401" s="14">
        <v>0.56323155009862003</v>
      </c>
      <c r="W1401" s="14">
        <v>0.488893211699157</v>
      </c>
      <c r="X1401" s="14">
        <v>0.48084589551552298</v>
      </c>
      <c r="Y1401" s="14">
        <v>0.423642375542302</v>
      </c>
      <c r="Z1401" s="14">
        <v>0.35200253742144799</v>
      </c>
      <c r="AA1401" s="14">
        <v>0.45599297126166999</v>
      </c>
      <c r="AB1401" s="14">
        <v>0.48099962963919501</v>
      </c>
      <c r="AC1401" s="14">
        <v>0.58837934038391604</v>
      </c>
      <c r="AD1401" s="14">
        <v>0.320878387679504</v>
      </c>
      <c r="AE1401" s="14"/>
      <c r="AF1401" s="14">
        <v>0.51829036055845701</v>
      </c>
      <c r="AG1401" s="14">
        <v>0.42810434450112</v>
      </c>
      <c r="AH1401" s="14">
        <v>0.56806914272459297</v>
      </c>
      <c r="AI1401" s="14">
        <v>0.48272080510839699</v>
      </c>
      <c r="AJ1401" s="14">
        <v>0.64923197316160197</v>
      </c>
      <c r="AK1401" s="14">
        <v>0.42235518332600303</v>
      </c>
      <c r="AL1401" s="14"/>
      <c r="AM1401" s="14">
        <v>0.45436487569749301</v>
      </c>
      <c r="AN1401" s="14">
        <v>0.47749892398063798</v>
      </c>
      <c r="AO1401" s="14">
        <v>0.466875450291385</v>
      </c>
      <c r="AP1401" s="14">
        <v>0.58858442375481101</v>
      </c>
      <c r="AQ1401" s="14">
        <v>0.56285842726741897</v>
      </c>
      <c r="AR1401" s="14"/>
      <c r="AS1401" s="14">
        <v>0.58315031450149701</v>
      </c>
      <c r="AT1401" s="14">
        <v>0.429621665523791</v>
      </c>
      <c r="AU1401" s="14"/>
      <c r="AV1401" s="14">
        <v>0.58711476425175901</v>
      </c>
      <c r="AW1401" s="14">
        <v>0.52515942768421497</v>
      </c>
      <c r="AX1401" s="14">
        <v>0.57297189109324698</v>
      </c>
      <c r="AY1401" s="14"/>
      <c r="AZ1401" s="14">
        <v>0.56078463980544102</v>
      </c>
      <c r="BA1401" s="14">
        <v>0.66074041375891301</v>
      </c>
      <c r="BB1401" s="14">
        <v>0.55518908805585199</v>
      </c>
      <c r="BC1401" s="14"/>
      <c r="BD1401" s="14">
        <v>0.54471453555704996</v>
      </c>
      <c r="BE1401" s="14">
        <v>0.45161750973534798</v>
      </c>
      <c r="BF1401" s="14"/>
      <c r="BG1401" s="14">
        <v>0.61632483438940699</v>
      </c>
      <c r="BH1401" s="14">
        <v>0.46522758904613498</v>
      </c>
      <c r="BI1401" s="14"/>
      <c r="BJ1401" s="14">
        <v>0.61879472587863704</v>
      </c>
      <c r="BK1401" s="14">
        <v>0.47613738384381898</v>
      </c>
      <c r="BL1401" s="14"/>
      <c r="BM1401" s="14">
        <v>0.61155065238918904</v>
      </c>
      <c r="BN1401" s="14">
        <v>0.47380919751440298</v>
      </c>
      <c r="BO1401" s="14"/>
      <c r="BP1401" s="14">
        <v>0.46060654516176602</v>
      </c>
      <c r="BQ1401" s="14">
        <v>0.493116009326246</v>
      </c>
      <c r="BR1401" s="14"/>
      <c r="BS1401" s="14">
        <v>0.63804197980033395</v>
      </c>
      <c r="BT1401" s="14">
        <v>0.52707583029814797</v>
      </c>
      <c r="BU1401" s="14"/>
      <c r="BV1401" s="14">
        <v>0.58876842992821199</v>
      </c>
      <c r="BW1401" s="14">
        <v>0.65535849203874896</v>
      </c>
      <c r="BX1401" s="14"/>
      <c r="BY1401" s="14">
        <v>0.65240347261146903</v>
      </c>
      <c r="BZ1401" s="14">
        <v>0.47298793116334897</v>
      </c>
      <c r="CA1401" s="14"/>
      <c r="CB1401" s="14">
        <v>0.54669638511753804</v>
      </c>
      <c r="CC1401" s="14">
        <v>0.46317857898776699</v>
      </c>
    </row>
    <row r="1402" spans="2:81" x14ac:dyDescent="0.3">
      <c r="B1402" t="s">
        <v>92</v>
      </c>
      <c r="C1402" s="14">
        <v>0.16988687965965901</v>
      </c>
      <c r="D1402" s="14">
        <v>0.19035105515586201</v>
      </c>
      <c r="E1402" s="14">
        <v>0.15023583059492901</v>
      </c>
      <c r="F1402" s="14"/>
      <c r="G1402" s="14">
        <v>0.13501720760903499</v>
      </c>
      <c r="H1402" s="14">
        <v>0.10101796240503599</v>
      </c>
      <c r="I1402" s="14">
        <v>0.15521020477542299</v>
      </c>
      <c r="J1402" s="14">
        <v>0.19424646390651201</v>
      </c>
      <c r="K1402" s="14">
        <v>0.223599851172016</v>
      </c>
      <c r="L1402" s="14">
        <v>0.20504364712888501</v>
      </c>
      <c r="M1402" s="14"/>
      <c r="N1402" s="14">
        <v>0.18549616445582601</v>
      </c>
      <c r="O1402" s="14">
        <v>0.156536972892068</v>
      </c>
      <c r="P1402" s="14">
        <v>0.15081405767117101</v>
      </c>
      <c r="Q1402" s="14">
        <v>0.18635057277344499</v>
      </c>
      <c r="R1402" s="14"/>
      <c r="S1402" s="14">
        <v>0.13606657472950201</v>
      </c>
      <c r="T1402" s="14">
        <v>0.16227602375151501</v>
      </c>
      <c r="U1402" s="14">
        <v>0.123282368512021</v>
      </c>
      <c r="V1402" s="14">
        <v>0.141194777969575</v>
      </c>
      <c r="W1402" s="14">
        <v>0.199560809034252</v>
      </c>
      <c r="X1402" s="14">
        <v>0.19020190469865</v>
      </c>
      <c r="Y1402" s="14">
        <v>0.218170331310758</v>
      </c>
      <c r="Z1402" s="14">
        <v>0.25560729185335301</v>
      </c>
      <c r="AA1402" s="14">
        <v>0.153224912768574</v>
      </c>
      <c r="AB1402" s="14">
        <v>0.20221358539662301</v>
      </c>
      <c r="AC1402" s="14">
        <v>0.19392657029204399</v>
      </c>
      <c r="AD1402" s="14">
        <v>0.121794960708242</v>
      </c>
      <c r="AE1402" s="14"/>
      <c r="AF1402" s="14">
        <v>0.15902761653821901</v>
      </c>
      <c r="AG1402" s="14">
        <v>0.25938565662656698</v>
      </c>
      <c r="AH1402" s="14">
        <v>0.140509972980291</v>
      </c>
      <c r="AI1402" s="14">
        <v>0.16554235951007901</v>
      </c>
      <c r="AJ1402" s="14">
        <v>8.5841384568380405E-2</v>
      </c>
      <c r="AK1402" s="14">
        <v>0.12210038387540301</v>
      </c>
      <c r="AL1402" s="14"/>
      <c r="AM1402" s="14">
        <v>0.16368334723493499</v>
      </c>
      <c r="AN1402" s="14">
        <v>0.173722560772959</v>
      </c>
      <c r="AO1402" s="14">
        <v>0.18891872764841799</v>
      </c>
      <c r="AP1402" s="14">
        <v>0.12936143157111599</v>
      </c>
      <c r="AQ1402" s="14">
        <v>0.148546020615896</v>
      </c>
      <c r="AR1402" s="14"/>
      <c r="AS1402" s="14">
        <v>0.176289770686341</v>
      </c>
      <c r="AT1402" s="14">
        <v>0.165462920297102</v>
      </c>
      <c r="AU1402" s="14"/>
      <c r="AV1402" s="14">
        <v>0.168457361696914</v>
      </c>
      <c r="AW1402" s="14">
        <v>0.18581030160984399</v>
      </c>
      <c r="AX1402" s="14">
        <v>0.171757087946904</v>
      </c>
      <c r="AY1402" s="14"/>
      <c r="AZ1402" s="14">
        <v>0.12766187417748701</v>
      </c>
      <c r="BA1402" s="14">
        <v>0.19040493340820799</v>
      </c>
      <c r="BB1402" s="14">
        <v>0.187949071657114</v>
      </c>
      <c r="BC1402" s="14"/>
      <c r="BD1402" s="14">
        <v>0.15445438611451601</v>
      </c>
      <c r="BE1402" s="14">
        <v>0.180679756553382</v>
      </c>
      <c r="BF1402" s="14"/>
      <c r="BG1402" s="14">
        <v>0.143856055988071</v>
      </c>
      <c r="BH1402" s="14">
        <v>0.175727549701444</v>
      </c>
      <c r="BI1402" s="14"/>
      <c r="BJ1402" s="14">
        <v>0.117831281046998</v>
      </c>
      <c r="BK1402" s="14">
        <v>0.174475475747394</v>
      </c>
      <c r="BL1402" s="14"/>
      <c r="BM1402" s="14">
        <v>7.8311444055464099E-2</v>
      </c>
      <c r="BN1402" s="14">
        <v>0.181495067283552</v>
      </c>
      <c r="BO1402" s="14"/>
      <c r="BP1402" s="14">
        <v>0.17428807549084799</v>
      </c>
      <c r="BQ1402" s="14">
        <v>0.172124917765724</v>
      </c>
      <c r="BR1402" s="14"/>
      <c r="BS1402" s="14">
        <v>0.17571439712776701</v>
      </c>
      <c r="BT1402" s="14">
        <v>0.17071820960829201</v>
      </c>
      <c r="BU1402" s="14"/>
      <c r="BV1402" s="14">
        <v>0.18444940996814499</v>
      </c>
      <c r="BW1402" s="14">
        <v>0.17264459685671599</v>
      </c>
      <c r="BX1402" s="14"/>
      <c r="BY1402" s="14">
        <v>0.13868728748362799</v>
      </c>
      <c r="BZ1402" s="14">
        <v>0.17503686574139801</v>
      </c>
      <c r="CA1402" s="14"/>
      <c r="CB1402" s="14">
        <v>0.16088824425713499</v>
      </c>
      <c r="CC1402" s="14">
        <v>0.17336119450590401</v>
      </c>
    </row>
    <row r="1403" spans="2:81" x14ac:dyDescent="0.3">
      <c r="B1403" t="s">
        <v>93</v>
      </c>
      <c r="C1403" s="14">
        <v>0.31894436675194598</v>
      </c>
      <c r="D1403" s="14">
        <v>0.30536114022991001</v>
      </c>
      <c r="E1403" s="14">
        <v>0.33088157352455</v>
      </c>
      <c r="F1403" s="14"/>
      <c r="G1403" s="14">
        <v>0.44970237519662398</v>
      </c>
      <c r="H1403" s="14">
        <v>0.54976764023979396</v>
      </c>
      <c r="I1403" s="14">
        <v>0.36087376918755698</v>
      </c>
      <c r="J1403" s="14">
        <v>0.27076881892256699</v>
      </c>
      <c r="K1403" s="14">
        <v>0.17693363730453701</v>
      </c>
      <c r="L1403" s="14">
        <v>0.144853134669686</v>
      </c>
      <c r="M1403" s="14"/>
      <c r="N1403" s="14">
        <v>0.30213422189248001</v>
      </c>
      <c r="O1403" s="14">
        <v>0.32612635297304898</v>
      </c>
      <c r="P1403" s="14">
        <v>0.36661377413157098</v>
      </c>
      <c r="Q1403" s="14">
        <v>0.28085004448364598</v>
      </c>
      <c r="R1403" s="14"/>
      <c r="S1403" s="14">
        <v>0.38128257170954899</v>
      </c>
      <c r="T1403" s="14">
        <v>0.31035896962592002</v>
      </c>
      <c r="U1403" s="14">
        <v>0.45484252167976302</v>
      </c>
      <c r="V1403" s="14">
        <v>0.422036772129045</v>
      </c>
      <c r="W1403" s="14">
        <v>0.28933240266490501</v>
      </c>
      <c r="X1403" s="14">
        <v>0.29064399081687298</v>
      </c>
      <c r="Y1403" s="14">
        <v>0.205472044231543</v>
      </c>
      <c r="Z1403" s="14">
        <v>9.6395245568094506E-2</v>
      </c>
      <c r="AA1403" s="14">
        <v>0.30276805849309602</v>
      </c>
      <c r="AB1403" s="14">
        <v>0.27878604424257197</v>
      </c>
      <c r="AC1403" s="14">
        <v>0.39445277009187302</v>
      </c>
      <c r="AD1403" s="14">
        <v>0.199083426971262</v>
      </c>
      <c r="AE1403" s="14"/>
      <c r="AF1403" s="14">
        <v>0.359262744020238</v>
      </c>
      <c r="AG1403" s="14">
        <v>0.16871868787455299</v>
      </c>
      <c r="AH1403" s="14">
        <v>0.42755916974430302</v>
      </c>
      <c r="AI1403" s="14">
        <v>0.31717844559831798</v>
      </c>
      <c r="AJ1403" s="14">
        <v>0.563390588593222</v>
      </c>
      <c r="AK1403" s="14">
        <v>0.30025479945060002</v>
      </c>
      <c r="AL1403" s="14"/>
      <c r="AM1403" s="14">
        <v>0.29068152846255801</v>
      </c>
      <c r="AN1403" s="14">
        <v>0.30377636320767898</v>
      </c>
      <c r="AO1403" s="14">
        <v>0.277956722642967</v>
      </c>
      <c r="AP1403" s="14">
        <v>0.459222992183695</v>
      </c>
      <c r="AQ1403" s="14">
        <v>0.41431240665152302</v>
      </c>
      <c r="AR1403" s="14"/>
      <c r="AS1403" s="14">
        <v>0.40686054381515602</v>
      </c>
      <c r="AT1403" s="14">
        <v>0.26415874522668797</v>
      </c>
      <c r="AU1403" s="14"/>
      <c r="AV1403" s="14">
        <v>0.41865740255484502</v>
      </c>
      <c r="AW1403" s="14">
        <v>0.33934912607437101</v>
      </c>
      <c r="AX1403" s="14">
        <v>0.401214803146343</v>
      </c>
      <c r="AY1403" s="14"/>
      <c r="AZ1403" s="14">
        <v>0.43312276562795399</v>
      </c>
      <c r="BA1403" s="14">
        <v>0.47033548035070499</v>
      </c>
      <c r="BB1403" s="14">
        <v>0.36724001639873799</v>
      </c>
      <c r="BC1403" s="14"/>
      <c r="BD1403" s="14">
        <v>0.39026014944253401</v>
      </c>
      <c r="BE1403" s="14">
        <v>0.270937753181966</v>
      </c>
      <c r="BF1403" s="14"/>
      <c r="BG1403" s="14">
        <v>0.472468778401336</v>
      </c>
      <c r="BH1403" s="14">
        <v>0.28950003934468999</v>
      </c>
      <c r="BI1403" s="14"/>
      <c r="BJ1403" s="14">
        <v>0.50096344483163902</v>
      </c>
      <c r="BK1403" s="14">
        <v>0.30166190809642501</v>
      </c>
      <c r="BL1403" s="14"/>
      <c r="BM1403" s="14">
        <v>0.53323920833372496</v>
      </c>
      <c r="BN1403" s="14">
        <v>0.29231413023085201</v>
      </c>
      <c r="BO1403" s="14"/>
      <c r="BP1403" s="14">
        <v>0.28631846967091801</v>
      </c>
      <c r="BQ1403" s="14">
        <v>0.32099109156052202</v>
      </c>
      <c r="BR1403" s="14"/>
      <c r="BS1403" s="14">
        <v>0.46232758267256702</v>
      </c>
      <c r="BT1403" s="14">
        <v>0.35635762068985499</v>
      </c>
      <c r="BU1403" s="14"/>
      <c r="BV1403" s="14">
        <v>0.40431901996006703</v>
      </c>
      <c r="BW1403" s="14">
        <v>0.482713895182033</v>
      </c>
      <c r="BX1403" s="14"/>
      <c r="BY1403" s="14">
        <v>0.51371618512784201</v>
      </c>
      <c r="BZ1403" s="14">
        <v>0.29795106542195099</v>
      </c>
      <c r="CA1403" s="14"/>
      <c r="CB1403" s="14">
        <v>0.38580814086040299</v>
      </c>
      <c r="CC1403" s="14">
        <v>0.28981738448186301</v>
      </c>
    </row>
    <row r="1404" spans="2:81" x14ac:dyDescent="0.3">
      <c r="C1404" s="14"/>
      <c r="D1404" s="14"/>
      <c r="E1404" s="14"/>
      <c r="F1404" s="14"/>
      <c r="G1404" s="14"/>
      <c r="H1404" s="14"/>
      <c r="I1404" s="14"/>
      <c r="J1404" s="14"/>
      <c r="K1404" s="14"/>
      <c r="L1404" s="14"/>
      <c r="M1404" s="14"/>
      <c r="N1404" s="14"/>
      <c r="O1404" s="14"/>
      <c r="P1404" s="14"/>
      <c r="Q1404" s="14"/>
      <c r="R1404" s="14"/>
      <c r="S1404" s="14"/>
      <c r="T1404" s="14"/>
      <c r="U1404" s="14"/>
      <c r="V1404" s="14"/>
      <c r="W1404" s="14"/>
      <c r="X1404" s="14"/>
      <c r="Y1404" s="14"/>
      <c r="Z1404" s="14"/>
      <c r="AA1404" s="14"/>
      <c r="AB1404" s="14"/>
      <c r="AC1404" s="14"/>
      <c r="AD1404" s="14"/>
      <c r="AE1404" s="14"/>
      <c r="AF1404" s="14"/>
      <c r="AG1404" s="14"/>
      <c r="AH1404" s="14"/>
      <c r="AI1404" s="14"/>
      <c r="AJ1404" s="14"/>
      <c r="AK1404" s="14"/>
      <c r="AL1404" s="14"/>
      <c r="AM1404" s="14"/>
      <c r="AN1404" s="14"/>
      <c r="AO1404" s="14"/>
      <c r="AP1404" s="14"/>
      <c r="AQ1404" s="14"/>
      <c r="AR1404" s="14"/>
      <c r="AS1404" s="14"/>
      <c r="AT1404" s="14"/>
      <c r="AU1404" s="14"/>
      <c r="AV1404" s="14"/>
      <c r="AW1404" s="14"/>
      <c r="AX1404" s="14"/>
      <c r="AY1404" s="14"/>
      <c r="AZ1404" s="14"/>
      <c r="BA1404" s="14"/>
      <c r="BB1404" s="14"/>
      <c r="BC1404" s="14"/>
      <c r="BD1404" s="14"/>
      <c r="BE1404" s="14"/>
      <c r="BF1404" s="14"/>
      <c r="BG1404" s="14"/>
      <c r="BH1404" s="14"/>
      <c r="BI1404" s="14"/>
      <c r="BJ1404" s="14"/>
      <c r="BK1404" s="14"/>
      <c r="BL1404" s="14"/>
      <c r="BM1404" s="14"/>
      <c r="BN1404" s="14"/>
      <c r="BO1404" s="14"/>
      <c r="BP1404" s="14"/>
      <c r="BQ1404" s="14"/>
      <c r="BR1404" s="14"/>
      <c r="BS1404" s="14"/>
      <c r="BT1404" s="14"/>
      <c r="BU1404" s="14"/>
      <c r="BV1404" s="14"/>
      <c r="BW1404" s="14"/>
      <c r="BX1404" s="14"/>
      <c r="BY1404" s="14"/>
      <c r="BZ1404" s="14"/>
      <c r="CA1404" s="14"/>
      <c r="CB1404" s="14"/>
      <c r="CC1404" s="14"/>
    </row>
    <row r="1405" spans="2:81" x14ac:dyDescent="0.3">
      <c r="B1405" s="6" t="s">
        <v>540</v>
      </c>
      <c r="C1405" s="14"/>
      <c r="D1405" s="14"/>
      <c r="E1405" s="14"/>
      <c r="F1405" s="14"/>
      <c r="G1405" s="14"/>
      <c r="H1405" s="14"/>
      <c r="I1405" s="14"/>
      <c r="J1405" s="14"/>
      <c r="K1405" s="14"/>
      <c r="L1405" s="14"/>
      <c r="M1405" s="14"/>
      <c r="N1405" s="14"/>
      <c r="O1405" s="14"/>
      <c r="P1405" s="14"/>
      <c r="Q1405" s="14"/>
      <c r="R1405" s="14"/>
      <c r="S1405" s="14"/>
      <c r="T1405" s="14"/>
      <c r="U1405" s="14"/>
      <c r="V1405" s="14"/>
      <c r="W1405" s="14"/>
      <c r="X1405" s="14"/>
      <c r="Y1405" s="14"/>
      <c r="Z1405" s="14"/>
      <c r="AA1405" s="14"/>
      <c r="AB1405" s="14"/>
      <c r="AC1405" s="14"/>
      <c r="AD1405" s="14"/>
      <c r="AE1405" s="14"/>
      <c r="AF1405" s="14"/>
      <c r="AG1405" s="14"/>
      <c r="AH1405" s="14"/>
      <c r="AI1405" s="14"/>
      <c r="AJ1405" s="14"/>
      <c r="AK1405" s="14"/>
      <c r="AL1405" s="14"/>
      <c r="AM1405" s="14"/>
      <c r="AN1405" s="14"/>
      <c r="AO1405" s="14"/>
      <c r="AP1405" s="14"/>
      <c r="AQ1405" s="14"/>
      <c r="AR1405" s="14"/>
      <c r="AS1405" s="14"/>
      <c r="AT1405" s="14"/>
      <c r="AU1405" s="14"/>
      <c r="AV1405" s="14"/>
      <c r="AW1405" s="14"/>
      <c r="AX1405" s="14"/>
      <c r="AY1405" s="14"/>
      <c r="AZ1405" s="14"/>
      <c r="BA1405" s="14"/>
      <c r="BB1405" s="14"/>
      <c r="BC1405" s="14"/>
      <c r="BD1405" s="14"/>
      <c r="BE1405" s="14"/>
      <c r="BF1405" s="14"/>
      <c r="BG1405" s="14"/>
      <c r="BH1405" s="14"/>
      <c r="BI1405" s="14"/>
      <c r="BJ1405" s="14"/>
      <c r="BK1405" s="14"/>
      <c r="BL1405" s="14"/>
      <c r="BM1405" s="14"/>
      <c r="BN1405" s="14"/>
      <c r="BO1405" s="14"/>
      <c r="BP1405" s="14"/>
      <c r="BQ1405" s="14"/>
      <c r="BR1405" s="14"/>
      <c r="BS1405" s="14"/>
      <c r="BT1405" s="14"/>
      <c r="BU1405" s="14"/>
      <c r="BV1405" s="14"/>
      <c r="BW1405" s="14"/>
      <c r="BX1405" s="14"/>
      <c r="BY1405" s="14"/>
      <c r="BZ1405" s="14"/>
      <c r="CA1405" s="14"/>
      <c r="CB1405" s="14"/>
      <c r="CC1405" s="14"/>
    </row>
    <row r="1406" spans="2:81" x14ac:dyDescent="0.3">
      <c r="B1406" s="24" t="s">
        <v>97</v>
      </c>
      <c r="C1406" s="14"/>
      <c r="D1406" s="14"/>
      <c r="E1406" s="14"/>
      <c r="F1406" s="14"/>
      <c r="G1406" s="14"/>
      <c r="H1406" s="14"/>
      <c r="I1406" s="14"/>
      <c r="J1406" s="14"/>
      <c r="K1406" s="14"/>
      <c r="L1406" s="14"/>
      <c r="M1406" s="14"/>
      <c r="N1406" s="14"/>
      <c r="O1406" s="14"/>
      <c r="P1406" s="14"/>
      <c r="Q1406" s="14"/>
      <c r="R1406" s="14"/>
      <c r="S1406" s="14"/>
      <c r="T1406" s="14"/>
      <c r="U1406" s="14"/>
      <c r="V1406" s="14"/>
      <c r="W1406" s="14"/>
      <c r="X1406" s="14"/>
      <c r="Y1406" s="14"/>
      <c r="Z1406" s="14"/>
      <c r="AA1406" s="14"/>
      <c r="AB1406" s="14"/>
      <c r="AC1406" s="14"/>
      <c r="AD1406" s="14"/>
      <c r="AE1406" s="14"/>
      <c r="AF1406" s="14"/>
      <c r="AG1406" s="14"/>
      <c r="AH1406" s="14"/>
      <c r="AI1406" s="14"/>
      <c r="AJ1406" s="14"/>
      <c r="AK1406" s="14"/>
      <c r="AL1406" s="14"/>
      <c r="AM1406" s="14"/>
      <c r="AN1406" s="14"/>
      <c r="AO1406" s="14"/>
      <c r="AP1406" s="14"/>
      <c r="AQ1406" s="14"/>
      <c r="AR1406" s="14"/>
      <c r="AS1406" s="14"/>
      <c r="AT1406" s="14"/>
      <c r="AU1406" s="14"/>
      <c r="AV1406" s="14"/>
      <c r="AW1406" s="14"/>
      <c r="AX1406" s="14"/>
      <c r="AY1406" s="14"/>
      <c r="AZ1406" s="14"/>
      <c r="BA1406" s="14"/>
      <c r="BB1406" s="14"/>
      <c r="BC1406" s="14"/>
      <c r="BD1406" s="14"/>
      <c r="BE1406" s="14"/>
      <c r="BF1406" s="14"/>
      <c r="BG1406" s="14"/>
      <c r="BH1406" s="14"/>
      <c r="BI1406" s="14"/>
      <c r="BJ1406" s="14"/>
      <c r="BK1406" s="14"/>
      <c r="BL1406" s="14"/>
      <c r="BM1406" s="14"/>
      <c r="BN1406" s="14"/>
      <c r="BO1406" s="14"/>
      <c r="BP1406" s="14"/>
      <c r="BQ1406" s="14"/>
      <c r="BR1406" s="14"/>
      <c r="BS1406" s="14"/>
      <c r="BT1406" s="14"/>
      <c r="BU1406" s="14"/>
      <c r="BV1406" s="14"/>
      <c r="BW1406" s="14"/>
      <c r="BX1406" s="14"/>
      <c r="BY1406" s="14"/>
      <c r="BZ1406" s="14"/>
      <c r="CA1406" s="14"/>
      <c r="CB1406" s="14"/>
      <c r="CC1406" s="14"/>
    </row>
    <row r="1407" spans="2:81" x14ac:dyDescent="0.3">
      <c r="B1407" t="s">
        <v>420</v>
      </c>
      <c r="C1407" s="14">
        <v>0.21666677329749801</v>
      </c>
      <c r="D1407" s="14">
        <v>0.19966586843269599</v>
      </c>
      <c r="E1407" s="14">
        <v>0.23368870115033699</v>
      </c>
      <c r="F1407" s="14"/>
      <c r="G1407" s="14">
        <v>0.20153574951957001</v>
      </c>
      <c r="H1407" s="14">
        <v>0.228338920461478</v>
      </c>
      <c r="I1407" s="14">
        <v>0.227524363832453</v>
      </c>
      <c r="J1407" s="14">
        <v>0.21454443781531399</v>
      </c>
      <c r="K1407" s="14">
        <v>0.25778407510962997</v>
      </c>
      <c r="L1407" s="14">
        <v>0.182485839825268</v>
      </c>
      <c r="M1407" s="14"/>
      <c r="N1407" s="14">
        <v>0.23518860730434701</v>
      </c>
      <c r="O1407" s="14">
        <v>0.18118200525414599</v>
      </c>
      <c r="P1407" s="14">
        <v>0.204152885870688</v>
      </c>
      <c r="Q1407" s="14">
        <v>0.23980434475683099</v>
      </c>
      <c r="R1407" s="14"/>
      <c r="S1407" s="14">
        <v>0.17678542358988</v>
      </c>
      <c r="T1407" s="14">
        <v>0.22235015723929699</v>
      </c>
      <c r="U1407" s="14">
        <v>0.25956569610684499</v>
      </c>
      <c r="V1407" s="14">
        <v>0.15602750372786101</v>
      </c>
      <c r="W1407" s="14">
        <v>0.24028623091957099</v>
      </c>
      <c r="X1407" s="14">
        <v>0.32393813223238699</v>
      </c>
      <c r="Y1407" s="14">
        <v>0.20290981376791201</v>
      </c>
      <c r="Z1407" s="14">
        <v>0.21490249505127301</v>
      </c>
      <c r="AA1407" s="14">
        <v>0.21667152580267099</v>
      </c>
      <c r="AB1407" s="14">
        <v>0.20258415696114801</v>
      </c>
      <c r="AC1407" s="14">
        <v>0.234001605991699</v>
      </c>
      <c r="AD1407" s="14">
        <v>0.119086204456181</v>
      </c>
      <c r="AE1407" s="14"/>
      <c r="AF1407" s="14">
        <v>0.23584617673653999</v>
      </c>
      <c r="AG1407" s="14">
        <v>0.26986338456404402</v>
      </c>
      <c r="AH1407" s="14">
        <v>0.28275382396339399</v>
      </c>
      <c r="AI1407" s="14">
        <v>0.13779236787625301</v>
      </c>
      <c r="AJ1407" s="14">
        <v>0.191323810638757</v>
      </c>
      <c r="AK1407" s="14">
        <v>0.10930755387319099</v>
      </c>
      <c r="AL1407" s="14"/>
      <c r="AM1407" s="14">
        <v>0.24623596736092301</v>
      </c>
      <c r="AN1407" s="14">
        <v>0.204281334463287</v>
      </c>
      <c r="AO1407" s="14">
        <v>0.170676977089672</v>
      </c>
      <c r="AP1407" s="14">
        <v>0.239522232716258</v>
      </c>
      <c r="AQ1407" s="14">
        <v>0.36281484036342798</v>
      </c>
      <c r="AR1407" s="14"/>
      <c r="AS1407" s="14">
        <v>0.20937429057494</v>
      </c>
      <c r="AT1407" s="14">
        <v>0.22268179863492099</v>
      </c>
      <c r="AU1407" s="14"/>
      <c r="AV1407" s="14">
        <v>0.197948806692018</v>
      </c>
      <c r="AW1407" s="14">
        <v>0.200474652573054</v>
      </c>
      <c r="AX1407" s="14">
        <v>0.23690448999693201</v>
      </c>
      <c r="AY1407" s="14"/>
      <c r="AZ1407" s="14">
        <v>0.33594044269052198</v>
      </c>
      <c r="BA1407" s="14">
        <v>0.20919689218149801</v>
      </c>
      <c r="BB1407" s="14">
        <v>0.14422732822674</v>
      </c>
      <c r="BC1407" s="14"/>
      <c r="BD1407" s="14">
        <v>0.249304826543779</v>
      </c>
      <c r="BE1407" s="14">
        <v>0.19411416698950301</v>
      </c>
      <c r="BF1407" s="14"/>
      <c r="BG1407" s="14">
        <v>0.28235381230617901</v>
      </c>
      <c r="BH1407" s="14">
        <v>0.20382981931586899</v>
      </c>
      <c r="BI1407" s="14"/>
      <c r="BJ1407" s="14">
        <v>0.26981472695974101</v>
      </c>
      <c r="BK1407" s="14">
        <v>0.212747826706773</v>
      </c>
      <c r="BL1407" s="14"/>
      <c r="BM1407" s="14">
        <v>0.19014084754985</v>
      </c>
      <c r="BN1407" s="14">
        <v>0.22113851146389901</v>
      </c>
      <c r="BO1407" s="14"/>
      <c r="BP1407" s="14">
        <v>0.21797466863961101</v>
      </c>
      <c r="BQ1407" s="14">
        <v>0.21684507684339199</v>
      </c>
      <c r="BR1407" s="14"/>
      <c r="BS1407" s="14">
        <v>0.220775869457709</v>
      </c>
      <c r="BT1407" s="14">
        <v>0.21018459663150801</v>
      </c>
      <c r="BU1407" s="14"/>
      <c r="BV1407" s="14">
        <v>0.233515290271647</v>
      </c>
      <c r="BW1407" s="14">
        <v>0.216298775012364</v>
      </c>
      <c r="BX1407" s="14"/>
      <c r="BY1407" s="14">
        <v>0.20201913623274201</v>
      </c>
      <c r="BZ1407" s="14">
        <v>0.22049731381550899</v>
      </c>
      <c r="CA1407" s="14"/>
      <c r="CB1407" s="14">
        <v>0.187179448399519</v>
      </c>
      <c r="CC1407" s="14">
        <v>0.23495596331350399</v>
      </c>
    </row>
    <row r="1408" spans="2:81" x14ac:dyDescent="0.3">
      <c r="B1408" t="s">
        <v>86</v>
      </c>
      <c r="C1408" s="14">
        <v>0.41257216233417199</v>
      </c>
      <c r="D1408" s="14">
        <v>0.41307027660796403</v>
      </c>
      <c r="E1408" s="14">
        <v>0.41094223655222101</v>
      </c>
      <c r="F1408" s="14"/>
      <c r="G1408" s="14">
        <v>0.38638880256303498</v>
      </c>
      <c r="H1408" s="14">
        <v>0.411760130257595</v>
      </c>
      <c r="I1408" s="14">
        <v>0.44568777685334798</v>
      </c>
      <c r="J1408" s="14">
        <v>0.40753747417095998</v>
      </c>
      <c r="K1408" s="14">
        <v>0.35134377104055098</v>
      </c>
      <c r="L1408" s="14">
        <v>0.44908657921022199</v>
      </c>
      <c r="M1408" s="14"/>
      <c r="N1408" s="14">
        <v>0.38573281975006002</v>
      </c>
      <c r="O1408" s="14">
        <v>0.44982049707107902</v>
      </c>
      <c r="P1408" s="14">
        <v>0.46058328229596102</v>
      </c>
      <c r="Q1408" s="14">
        <v>0.36341794055906501</v>
      </c>
      <c r="R1408" s="14"/>
      <c r="S1408" s="14">
        <v>0.42316297513391499</v>
      </c>
      <c r="T1408" s="14">
        <v>0.386503292419905</v>
      </c>
      <c r="U1408" s="14">
        <v>0.43943868345428799</v>
      </c>
      <c r="V1408" s="14">
        <v>0.47467131242085803</v>
      </c>
      <c r="W1408" s="14">
        <v>0.35227532320864502</v>
      </c>
      <c r="X1408" s="14">
        <v>0.43635108505968401</v>
      </c>
      <c r="Y1408" s="14">
        <v>0.41801179682527201</v>
      </c>
      <c r="Z1408" s="14">
        <v>0.39031908592123599</v>
      </c>
      <c r="AA1408" s="14">
        <v>0.45616228890740701</v>
      </c>
      <c r="AB1408" s="14">
        <v>0.32940352792796501</v>
      </c>
      <c r="AC1408" s="14">
        <v>0.33569374348279701</v>
      </c>
      <c r="AD1408" s="14">
        <v>0.52012091412281203</v>
      </c>
      <c r="AE1408" s="14"/>
      <c r="AF1408" s="14">
        <v>0.442043933041042</v>
      </c>
      <c r="AG1408" s="14">
        <v>0.429237297940949</v>
      </c>
      <c r="AH1408" s="14">
        <v>0.39784318662323698</v>
      </c>
      <c r="AI1408" s="14">
        <v>0.480910857757813</v>
      </c>
      <c r="AJ1408" s="14">
        <v>0.27567947649691299</v>
      </c>
      <c r="AK1408" s="14">
        <v>0.35603729962920799</v>
      </c>
      <c r="AL1408" s="14"/>
      <c r="AM1408" s="14">
        <v>0.43966577398093498</v>
      </c>
      <c r="AN1408" s="14">
        <v>0.40591947462314198</v>
      </c>
      <c r="AO1408" s="14">
        <v>0.414077806944816</v>
      </c>
      <c r="AP1408" s="14">
        <v>0.42295362533668102</v>
      </c>
      <c r="AQ1408" s="14">
        <v>0.221271838290102</v>
      </c>
      <c r="AR1408" s="14"/>
      <c r="AS1408" s="14">
        <v>0.40967844117807001</v>
      </c>
      <c r="AT1408" s="14">
        <v>0.41148944696600098</v>
      </c>
      <c r="AU1408" s="14"/>
      <c r="AV1408" s="14">
        <v>0.442250229489353</v>
      </c>
      <c r="AW1408" s="14">
        <v>0.32488014026427298</v>
      </c>
      <c r="AX1408" s="14">
        <v>0.39519092716273102</v>
      </c>
      <c r="AY1408" s="14"/>
      <c r="AZ1408" s="14">
        <v>0.42223951809660398</v>
      </c>
      <c r="BA1408" s="14">
        <v>0.43343652227025598</v>
      </c>
      <c r="BB1408" s="14">
        <v>0.37870890845018501</v>
      </c>
      <c r="BC1408" s="14"/>
      <c r="BD1408" s="14">
        <v>0.425837996908559</v>
      </c>
      <c r="BE1408" s="14">
        <v>0.40344529993891698</v>
      </c>
      <c r="BF1408" s="14"/>
      <c r="BG1408" s="14">
        <v>0.409587234795591</v>
      </c>
      <c r="BH1408" s="14">
        <v>0.41151963207602799</v>
      </c>
      <c r="BI1408" s="14"/>
      <c r="BJ1408" s="14">
        <v>0.39546756755397899</v>
      </c>
      <c r="BK1408" s="14">
        <v>0.41429895585040299</v>
      </c>
      <c r="BL1408" s="14"/>
      <c r="BM1408" s="14">
        <v>0.41116203316699101</v>
      </c>
      <c r="BN1408" s="14">
        <v>0.41246571793570103</v>
      </c>
      <c r="BO1408" s="14"/>
      <c r="BP1408" s="14">
        <v>0.440329314984229</v>
      </c>
      <c r="BQ1408" s="14">
        <v>0.401457518769398</v>
      </c>
      <c r="BR1408" s="14"/>
      <c r="BS1408" s="14">
        <v>0.42133413066789099</v>
      </c>
      <c r="BT1408" s="14">
        <v>0.39603366622868102</v>
      </c>
      <c r="BU1408" s="14"/>
      <c r="BV1408" s="14">
        <v>0.48486840654347901</v>
      </c>
      <c r="BW1408" s="14">
        <v>0.39900588217323801</v>
      </c>
      <c r="BX1408" s="14"/>
      <c r="BY1408" s="14">
        <v>0.43302708575549798</v>
      </c>
      <c r="BZ1408" s="14">
        <v>0.41166502397042598</v>
      </c>
      <c r="CA1408" s="14"/>
      <c r="CB1408" s="14">
        <v>0.414655408899607</v>
      </c>
      <c r="CC1408" s="14">
        <v>0.41557300387510698</v>
      </c>
    </row>
    <row r="1409" spans="2:81" x14ac:dyDescent="0.3">
      <c r="B1409" t="s">
        <v>421</v>
      </c>
      <c r="C1409" s="14">
        <v>0.21028872845489999</v>
      </c>
      <c r="D1409" s="14">
        <v>0.21303045641099899</v>
      </c>
      <c r="E1409" s="14">
        <v>0.20802100358554301</v>
      </c>
      <c r="F1409" s="14"/>
      <c r="G1409" s="14">
        <v>0.20354482234850901</v>
      </c>
      <c r="H1409" s="14">
        <v>0.218883729263186</v>
      </c>
      <c r="I1409" s="14">
        <v>0.17898644725641399</v>
      </c>
      <c r="J1409" s="14">
        <v>0.19995838041116001</v>
      </c>
      <c r="K1409" s="14">
        <v>0.24195523406387201</v>
      </c>
      <c r="L1409" s="14">
        <v>0.22044698838082799</v>
      </c>
      <c r="M1409" s="14"/>
      <c r="N1409" s="14">
        <v>0.23490025201857201</v>
      </c>
      <c r="O1409" s="14">
        <v>0.195345109271787</v>
      </c>
      <c r="P1409" s="14">
        <v>0.21381993829283</v>
      </c>
      <c r="Q1409" s="14">
        <v>0.195659111034131</v>
      </c>
      <c r="R1409" s="14"/>
      <c r="S1409" s="14">
        <v>0.24207602271824799</v>
      </c>
      <c r="T1409" s="14">
        <v>0.25660176426599601</v>
      </c>
      <c r="U1409" s="14">
        <v>0.137561194937486</v>
      </c>
      <c r="V1409" s="14">
        <v>0.16377961345124301</v>
      </c>
      <c r="W1409" s="14">
        <v>0.21160047158676701</v>
      </c>
      <c r="X1409" s="14">
        <v>0.13561358519459499</v>
      </c>
      <c r="Y1409" s="14">
        <v>0.25885043187270201</v>
      </c>
      <c r="Z1409" s="14">
        <v>0.15617582410358399</v>
      </c>
      <c r="AA1409" s="14">
        <v>0.16281487155722399</v>
      </c>
      <c r="AB1409" s="14">
        <v>0.25440924321651498</v>
      </c>
      <c r="AC1409" s="14">
        <v>0.32604763103360002</v>
      </c>
      <c r="AD1409" s="14">
        <v>0.21005679164482699</v>
      </c>
      <c r="AE1409" s="14"/>
      <c r="AF1409" s="14">
        <v>0.19270796368224299</v>
      </c>
      <c r="AG1409" s="14">
        <v>0.19370664607653601</v>
      </c>
      <c r="AH1409" s="14">
        <v>0.17878466770541601</v>
      </c>
      <c r="AI1409" s="14">
        <v>0.175768524144471</v>
      </c>
      <c r="AJ1409" s="14">
        <v>0.34696785049016898</v>
      </c>
      <c r="AK1409" s="14">
        <v>0.323744487433692</v>
      </c>
      <c r="AL1409" s="14"/>
      <c r="AM1409" s="14">
        <v>0.187950769811812</v>
      </c>
      <c r="AN1409" s="14">
        <v>0.222127491602466</v>
      </c>
      <c r="AO1409" s="14">
        <v>0.236899235826596</v>
      </c>
      <c r="AP1409" s="14">
        <v>0.18709855734394401</v>
      </c>
      <c r="AQ1409" s="14">
        <v>0.21652731387007701</v>
      </c>
      <c r="AR1409" s="14"/>
      <c r="AS1409" s="14">
        <v>0.20408668738609001</v>
      </c>
      <c r="AT1409" s="14">
        <v>0.21585491982639901</v>
      </c>
      <c r="AU1409" s="14"/>
      <c r="AV1409" s="14">
        <v>0.23341897305508399</v>
      </c>
      <c r="AW1409" s="14">
        <v>0.272103452442085</v>
      </c>
      <c r="AX1409" s="14">
        <v>0.17788828450887301</v>
      </c>
      <c r="AY1409" s="14"/>
      <c r="AZ1409" s="14">
        <v>0.130944999748207</v>
      </c>
      <c r="BA1409" s="14">
        <v>0.25727851509272498</v>
      </c>
      <c r="BB1409" s="14">
        <v>0.29732539459512902</v>
      </c>
      <c r="BC1409" s="14"/>
      <c r="BD1409" s="14">
        <v>0.17766871680780699</v>
      </c>
      <c r="BE1409" s="14">
        <v>0.232633126479737</v>
      </c>
      <c r="BF1409" s="14"/>
      <c r="BG1409" s="14">
        <v>0.17818098941622501</v>
      </c>
      <c r="BH1409" s="14">
        <v>0.21749636532858899</v>
      </c>
      <c r="BI1409" s="14"/>
      <c r="BJ1409" s="14">
        <v>0.14730468883666401</v>
      </c>
      <c r="BK1409" s="14">
        <v>0.21436423226384499</v>
      </c>
      <c r="BL1409" s="14"/>
      <c r="BM1409" s="14">
        <v>0.23137756032267701</v>
      </c>
      <c r="BN1409" s="14">
        <v>0.208747150046529</v>
      </c>
      <c r="BO1409" s="14"/>
      <c r="BP1409" s="14">
        <v>0.19076613148219099</v>
      </c>
      <c r="BQ1409" s="14">
        <v>0.21823567719922499</v>
      </c>
      <c r="BR1409" s="14"/>
      <c r="BS1409" s="14">
        <v>0.19636705610029001</v>
      </c>
      <c r="BT1409" s="14">
        <v>0.22560551455271599</v>
      </c>
      <c r="BU1409" s="14"/>
      <c r="BV1409" s="14">
        <v>9.4882182846001598E-2</v>
      </c>
      <c r="BW1409" s="14">
        <v>0.232032520721424</v>
      </c>
      <c r="BX1409" s="14"/>
      <c r="BY1409" s="14">
        <v>0.219917396380515</v>
      </c>
      <c r="BZ1409" s="14">
        <v>0.207293847878603</v>
      </c>
      <c r="CA1409" s="14"/>
      <c r="CB1409" s="14">
        <v>0.21947564488805499</v>
      </c>
      <c r="CC1409" s="14">
        <v>0.20128149024326</v>
      </c>
    </row>
    <row r="1410" spans="2:81" x14ac:dyDescent="0.3">
      <c r="B1410" t="s">
        <v>88</v>
      </c>
      <c r="C1410" s="14">
        <v>7.47154299785594E-2</v>
      </c>
      <c r="D1410" s="14">
        <v>8.9194467910714295E-2</v>
      </c>
      <c r="E1410" s="14">
        <v>6.0723158312178498E-2</v>
      </c>
      <c r="F1410" s="14"/>
      <c r="G1410" s="14">
        <v>0.147623783082037</v>
      </c>
      <c r="H1410" s="14">
        <v>5.01347421191745E-2</v>
      </c>
      <c r="I1410" s="14">
        <v>7.6266283174656002E-2</v>
      </c>
      <c r="J1410" s="14">
        <v>7.18386798558006E-2</v>
      </c>
      <c r="K1410" s="14">
        <v>4.4653165790679197E-2</v>
      </c>
      <c r="L1410" s="14">
        <v>6.7223254414877698E-2</v>
      </c>
      <c r="M1410" s="14"/>
      <c r="N1410" s="14">
        <v>8.1641644727388996E-2</v>
      </c>
      <c r="O1410" s="14">
        <v>8.0082453302152898E-2</v>
      </c>
      <c r="P1410" s="14">
        <v>6.7306773074499698E-2</v>
      </c>
      <c r="Q1410" s="14">
        <v>6.9391531610784402E-2</v>
      </c>
      <c r="R1410" s="14"/>
      <c r="S1410" s="14">
        <v>5.8033762850956898E-2</v>
      </c>
      <c r="T1410" s="14">
        <v>6.0253105447589703E-2</v>
      </c>
      <c r="U1410" s="14">
        <v>8.7283665188764001E-2</v>
      </c>
      <c r="V1410" s="14">
        <v>9.1175536993979206E-2</v>
      </c>
      <c r="W1410" s="14">
        <v>0.114238826766034</v>
      </c>
      <c r="X1410" s="14">
        <v>5.2036771610556101E-2</v>
      </c>
      <c r="Y1410" s="14">
        <v>3.7321726932541703E-2</v>
      </c>
      <c r="Z1410" s="14">
        <v>9.5932298607609795E-2</v>
      </c>
      <c r="AA1410" s="14">
        <v>8.2592428475708302E-2</v>
      </c>
      <c r="AB1410" s="14">
        <v>0.112419087275826</v>
      </c>
      <c r="AC1410" s="14">
        <v>5.2035490253821599E-2</v>
      </c>
      <c r="AD1410" s="14">
        <v>7.4502537651960604E-2</v>
      </c>
      <c r="AE1410" s="14"/>
      <c r="AF1410" s="14">
        <v>6.8529602091817493E-2</v>
      </c>
      <c r="AG1410" s="14">
        <v>5.3635675696270799E-2</v>
      </c>
      <c r="AH1410" s="14">
        <v>4.3220706583716399E-2</v>
      </c>
      <c r="AI1410" s="14">
        <v>0.12811450401112501</v>
      </c>
      <c r="AJ1410" s="14">
        <v>0.112538248979393</v>
      </c>
      <c r="AK1410" s="14">
        <v>3.05956223880085E-2</v>
      </c>
      <c r="AL1410" s="14"/>
      <c r="AM1410" s="14">
        <v>3.7274691593359097E-2</v>
      </c>
      <c r="AN1410" s="14">
        <v>8.5410710431766804E-2</v>
      </c>
      <c r="AO1410" s="14">
        <v>9.7172101091024601E-2</v>
      </c>
      <c r="AP1410" s="14">
        <v>7.1855272327766007E-2</v>
      </c>
      <c r="AQ1410" s="14">
        <v>0.14853933564194199</v>
      </c>
      <c r="AR1410" s="14"/>
      <c r="AS1410" s="14">
        <v>9.8678243648929007E-2</v>
      </c>
      <c r="AT1410" s="14">
        <v>6.1225932259795203E-2</v>
      </c>
      <c r="AU1410" s="14"/>
      <c r="AV1410" s="14">
        <v>6.6186630106519095E-2</v>
      </c>
      <c r="AW1410" s="14">
        <v>0.152027171584213</v>
      </c>
      <c r="AX1410" s="14">
        <v>9.9125656418887598E-2</v>
      </c>
      <c r="AY1410" s="14"/>
      <c r="AZ1410" s="14">
        <v>6.0843170190030299E-2</v>
      </c>
      <c r="BA1410" s="14">
        <v>6.1942224826651598E-2</v>
      </c>
      <c r="BB1410" s="14">
        <v>0.111944022416562</v>
      </c>
      <c r="BC1410" s="14"/>
      <c r="BD1410" s="14">
        <v>7.4677020383220896E-2</v>
      </c>
      <c r="BE1410" s="14">
        <v>7.4976321244344404E-2</v>
      </c>
      <c r="BF1410" s="14"/>
      <c r="BG1410" s="14">
        <v>8.3602451996682606E-2</v>
      </c>
      <c r="BH1410" s="14">
        <v>7.3340219682750896E-2</v>
      </c>
      <c r="BI1410" s="14"/>
      <c r="BJ1410" s="14">
        <v>0.120076237754928</v>
      </c>
      <c r="BK1410" s="14">
        <v>7.2508415557024405E-2</v>
      </c>
      <c r="BL1410" s="14"/>
      <c r="BM1410" s="14">
        <v>7.0088868125417703E-2</v>
      </c>
      <c r="BN1410" s="14">
        <v>7.5213181288675504E-2</v>
      </c>
      <c r="BO1410" s="14"/>
      <c r="BP1410" s="14">
        <v>7.0828979641241505E-2</v>
      </c>
      <c r="BQ1410" s="14">
        <v>7.71804773582732E-2</v>
      </c>
      <c r="BR1410" s="14"/>
      <c r="BS1410" s="14">
        <v>0.106498987785672</v>
      </c>
      <c r="BT1410" s="14">
        <v>8.4431374667583894E-2</v>
      </c>
      <c r="BU1410" s="14"/>
      <c r="BV1410" s="14">
        <v>0.13983878153909399</v>
      </c>
      <c r="BW1410" s="14">
        <v>9.4782175255304801E-2</v>
      </c>
      <c r="BX1410" s="14"/>
      <c r="BY1410" s="14">
        <v>0.10413333761230301</v>
      </c>
      <c r="BZ1410" s="14">
        <v>7.2283416046072496E-2</v>
      </c>
      <c r="CA1410" s="14"/>
      <c r="CB1410" s="14">
        <v>8.0016248463855494E-2</v>
      </c>
      <c r="CC1410" s="14">
        <v>6.8832365209333002E-2</v>
      </c>
    </row>
    <row r="1411" spans="2:81" x14ac:dyDescent="0.3">
      <c r="B1411" t="s">
        <v>422</v>
      </c>
      <c r="C1411" s="14">
        <v>4.0279658039221601E-2</v>
      </c>
      <c r="D1411" s="14">
        <v>4.66909910153437E-2</v>
      </c>
      <c r="E1411" s="14">
        <v>3.4097873417370701E-2</v>
      </c>
      <c r="F1411" s="14"/>
      <c r="G1411" s="14">
        <v>4.2029095706967799E-2</v>
      </c>
      <c r="H1411" s="14">
        <v>5.70050533455271E-2</v>
      </c>
      <c r="I1411" s="14">
        <v>4.2601031180506899E-2</v>
      </c>
      <c r="J1411" s="14">
        <v>3.2145142967097397E-2</v>
      </c>
      <c r="K1411" s="14">
        <v>5.1508442648280001E-2</v>
      </c>
      <c r="L1411" s="14">
        <v>2.2705252471997998E-2</v>
      </c>
      <c r="M1411" s="14"/>
      <c r="N1411" s="14">
        <v>3.1255979861562699E-2</v>
      </c>
      <c r="O1411" s="14">
        <v>3.90772242782889E-2</v>
      </c>
      <c r="P1411" s="14">
        <v>3.60530229615766E-2</v>
      </c>
      <c r="Q1411" s="14">
        <v>5.5575122253766797E-2</v>
      </c>
      <c r="R1411" s="14"/>
      <c r="S1411" s="14">
        <v>6.7299164566375705E-2</v>
      </c>
      <c r="T1411" s="14">
        <v>2.92054930586381E-2</v>
      </c>
      <c r="U1411" s="14">
        <v>1.22720563845634E-2</v>
      </c>
      <c r="V1411" s="14">
        <v>6.6597913435405304E-2</v>
      </c>
      <c r="W1411" s="14">
        <v>5.4156224358428803E-2</v>
      </c>
      <c r="X1411" s="14">
        <v>2.17242491738199E-2</v>
      </c>
      <c r="Y1411" s="14">
        <v>3.5658698252857099E-2</v>
      </c>
      <c r="Z1411" s="14">
        <v>7.1213470048412705E-2</v>
      </c>
      <c r="AA1411" s="14">
        <v>2.5116794206051399E-2</v>
      </c>
      <c r="AB1411" s="14">
        <v>4.6062033975191097E-2</v>
      </c>
      <c r="AC1411" s="14">
        <v>3.4817602229310102E-2</v>
      </c>
      <c r="AD1411" s="14">
        <v>0</v>
      </c>
      <c r="AE1411" s="14"/>
      <c r="AF1411" s="14">
        <v>3.5518378848367803E-2</v>
      </c>
      <c r="AG1411" s="14">
        <v>2.4167014094342399E-2</v>
      </c>
      <c r="AH1411" s="14">
        <v>6.5920667722070003E-2</v>
      </c>
      <c r="AI1411" s="14">
        <v>4.7062107016499599E-2</v>
      </c>
      <c r="AJ1411" s="14">
        <v>2.29497917317141E-2</v>
      </c>
      <c r="AK1411" s="14">
        <v>6.1431540412944102E-2</v>
      </c>
      <c r="AL1411" s="14"/>
      <c r="AM1411" s="14">
        <v>5.8097748386396697E-2</v>
      </c>
      <c r="AN1411" s="14">
        <v>3.4283810147325199E-2</v>
      </c>
      <c r="AO1411" s="14">
        <v>3.1861549462273299E-2</v>
      </c>
      <c r="AP1411" s="14">
        <v>3.6965359300475203E-2</v>
      </c>
      <c r="AQ1411" s="14">
        <v>0</v>
      </c>
      <c r="AR1411" s="14"/>
      <c r="AS1411" s="14">
        <v>5.87648922482343E-2</v>
      </c>
      <c r="AT1411" s="14">
        <v>2.8163439949074401E-2</v>
      </c>
      <c r="AU1411" s="14"/>
      <c r="AV1411" s="14">
        <v>5.5261995850031803E-2</v>
      </c>
      <c r="AW1411" s="14">
        <v>1.70559852624016E-2</v>
      </c>
      <c r="AX1411" s="14">
        <v>6.2875614533812199E-2</v>
      </c>
      <c r="AY1411" s="14"/>
      <c r="AZ1411" s="14">
        <v>3.1022665405348499E-2</v>
      </c>
      <c r="BA1411" s="14">
        <v>3.81458456288696E-2</v>
      </c>
      <c r="BB1411" s="14">
        <v>5.0806331418370002E-2</v>
      </c>
      <c r="BC1411" s="14"/>
      <c r="BD1411" s="14">
        <v>4.6196986566351399E-2</v>
      </c>
      <c r="BE1411" s="14">
        <v>3.6473395241814303E-2</v>
      </c>
      <c r="BF1411" s="14"/>
      <c r="BG1411" s="14">
        <v>2.8562290379265401E-2</v>
      </c>
      <c r="BH1411" s="14">
        <v>4.2739989380802902E-2</v>
      </c>
      <c r="BI1411" s="14"/>
      <c r="BJ1411" s="14">
        <v>4.3212800742787702E-2</v>
      </c>
      <c r="BK1411" s="14">
        <v>3.8314423845406703E-2</v>
      </c>
      <c r="BL1411" s="14"/>
      <c r="BM1411" s="14">
        <v>8.7541801281458304E-2</v>
      </c>
      <c r="BN1411" s="14">
        <v>3.3668717882559797E-2</v>
      </c>
      <c r="BO1411" s="14"/>
      <c r="BP1411" s="14">
        <v>5.1887913366305799E-2</v>
      </c>
      <c r="BQ1411" s="14">
        <v>3.5514309459673703E-2</v>
      </c>
      <c r="BR1411" s="14"/>
      <c r="BS1411" s="14">
        <v>4.6277062216715001E-2</v>
      </c>
      <c r="BT1411" s="14">
        <v>5.7368783230340503E-2</v>
      </c>
      <c r="BU1411" s="14"/>
      <c r="BV1411" s="14">
        <v>3.1413922172972598E-2</v>
      </c>
      <c r="BW1411" s="14">
        <v>5.1500508612128099E-2</v>
      </c>
      <c r="BX1411" s="14"/>
      <c r="BY1411" s="14">
        <v>4.0903044018941001E-2</v>
      </c>
      <c r="BZ1411" s="14">
        <v>3.9420977649054098E-2</v>
      </c>
      <c r="CA1411" s="14"/>
      <c r="CB1411" s="14">
        <v>5.0984349147543399E-2</v>
      </c>
      <c r="CC1411" s="14">
        <v>3.5567055262717202E-2</v>
      </c>
    </row>
    <row r="1412" spans="2:81" x14ac:dyDescent="0.3">
      <c r="B1412" t="s">
        <v>106</v>
      </c>
      <c r="C1412" s="14">
        <v>4.5477247895649199E-2</v>
      </c>
      <c r="D1412" s="14">
        <v>3.8347939622282903E-2</v>
      </c>
      <c r="E1412" s="14">
        <v>5.2527026982349498E-2</v>
      </c>
      <c r="F1412" s="14"/>
      <c r="G1412" s="14">
        <v>1.8877746779881101E-2</v>
      </c>
      <c r="H1412" s="14">
        <v>3.3877424553038799E-2</v>
      </c>
      <c r="I1412" s="14">
        <v>2.89340977026218E-2</v>
      </c>
      <c r="J1412" s="14">
        <v>7.3975884779668502E-2</v>
      </c>
      <c r="K1412" s="14">
        <v>5.27553113469885E-2</v>
      </c>
      <c r="L1412" s="14">
        <v>5.8052085696806401E-2</v>
      </c>
      <c r="M1412" s="14"/>
      <c r="N1412" s="14">
        <v>3.1280696338069298E-2</v>
      </c>
      <c r="O1412" s="14">
        <v>5.4492710822545698E-2</v>
      </c>
      <c r="P1412" s="14">
        <v>1.8084097504445101E-2</v>
      </c>
      <c r="Q1412" s="14">
        <v>7.6151949785422599E-2</v>
      </c>
      <c r="R1412" s="14"/>
      <c r="S1412" s="14">
        <v>3.2642651140623299E-2</v>
      </c>
      <c r="T1412" s="14">
        <v>4.5086187568573299E-2</v>
      </c>
      <c r="U1412" s="14">
        <v>6.3878703928053601E-2</v>
      </c>
      <c r="V1412" s="14">
        <v>4.7748119970654403E-2</v>
      </c>
      <c r="W1412" s="14">
        <v>2.74429231605543E-2</v>
      </c>
      <c r="X1412" s="14">
        <v>3.0336176728957099E-2</v>
      </c>
      <c r="Y1412" s="14">
        <v>4.72475323487151E-2</v>
      </c>
      <c r="Z1412" s="14">
        <v>7.1456826267884202E-2</v>
      </c>
      <c r="AA1412" s="14">
        <v>5.6642091050938197E-2</v>
      </c>
      <c r="AB1412" s="14">
        <v>5.5121950643354199E-2</v>
      </c>
      <c r="AC1412" s="14">
        <v>1.7403927008771899E-2</v>
      </c>
      <c r="AD1412" s="14">
        <v>7.6233552124219006E-2</v>
      </c>
      <c r="AE1412" s="14"/>
      <c r="AF1412" s="14">
        <v>2.5353945599989301E-2</v>
      </c>
      <c r="AG1412" s="14">
        <v>2.9389981627858601E-2</v>
      </c>
      <c r="AH1412" s="14">
        <v>3.1476947402165799E-2</v>
      </c>
      <c r="AI1412" s="14">
        <v>3.0351639193837699E-2</v>
      </c>
      <c r="AJ1412" s="14">
        <v>5.0540821663053397E-2</v>
      </c>
      <c r="AK1412" s="14">
        <v>0.11888349626295699</v>
      </c>
      <c r="AL1412" s="14"/>
      <c r="AM1412" s="14">
        <v>3.07750488665746E-2</v>
      </c>
      <c r="AN1412" s="14">
        <v>4.79771787320123E-2</v>
      </c>
      <c r="AO1412" s="14">
        <v>4.93123295856185E-2</v>
      </c>
      <c r="AP1412" s="14">
        <v>4.1604952974874702E-2</v>
      </c>
      <c r="AQ1412" s="14">
        <v>5.0846671834451802E-2</v>
      </c>
      <c r="AR1412" s="14"/>
      <c r="AS1412" s="14">
        <v>1.94174449637377E-2</v>
      </c>
      <c r="AT1412" s="14">
        <v>6.0584462363810099E-2</v>
      </c>
      <c r="AU1412" s="14"/>
      <c r="AV1412" s="14">
        <v>4.9333648069945597E-3</v>
      </c>
      <c r="AW1412" s="14">
        <v>3.3458597873973601E-2</v>
      </c>
      <c r="AX1412" s="14">
        <v>2.8015027378763501E-2</v>
      </c>
      <c r="AY1412" s="14"/>
      <c r="AZ1412" s="14">
        <v>1.9009203869289198E-2</v>
      </c>
      <c r="BA1412" s="14">
        <v>0</v>
      </c>
      <c r="BB1412" s="14">
        <v>1.6988014893014401E-2</v>
      </c>
      <c r="BC1412" s="14"/>
      <c r="BD1412" s="14">
        <v>2.6314452790281401E-2</v>
      </c>
      <c r="BE1412" s="14">
        <v>5.8357690105684798E-2</v>
      </c>
      <c r="BF1412" s="14"/>
      <c r="BG1412" s="14">
        <v>1.7713221106056401E-2</v>
      </c>
      <c r="BH1412" s="14">
        <v>5.1073974215960799E-2</v>
      </c>
      <c r="BI1412" s="14"/>
      <c r="BJ1412" s="14">
        <v>2.41239781518999E-2</v>
      </c>
      <c r="BK1412" s="14">
        <v>4.7766145776547198E-2</v>
      </c>
      <c r="BL1412" s="14"/>
      <c r="BM1412" s="14">
        <v>9.6888895536058305E-3</v>
      </c>
      <c r="BN1412" s="14">
        <v>4.8766721382636102E-2</v>
      </c>
      <c r="BO1412" s="14"/>
      <c r="BP1412" s="14">
        <v>2.8212991886420902E-2</v>
      </c>
      <c r="BQ1412" s="14">
        <v>5.0766940370038503E-2</v>
      </c>
      <c r="BR1412" s="14"/>
      <c r="BS1412" s="14">
        <v>8.7468937717229602E-3</v>
      </c>
      <c r="BT1412" s="14">
        <v>2.6376064689170801E-2</v>
      </c>
      <c r="BU1412" s="14"/>
      <c r="BV1412" s="14">
        <v>1.54814166268058E-2</v>
      </c>
      <c r="BW1412" s="14">
        <v>6.3801382255408504E-3</v>
      </c>
      <c r="BX1412" s="14"/>
      <c r="BY1412" s="14">
        <v>0</v>
      </c>
      <c r="BZ1412" s="14">
        <v>4.8839420640336299E-2</v>
      </c>
      <c r="CA1412" s="14"/>
      <c r="CB1412" s="14">
        <v>4.76889002014192E-2</v>
      </c>
      <c r="CC1412" s="14">
        <v>4.3790122096078701E-2</v>
      </c>
    </row>
    <row r="1413" spans="2:81" x14ac:dyDescent="0.3">
      <c r="B1413" t="s">
        <v>91</v>
      </c>
      <c r="C1413" s="14">
        <v>0.62923893563166999</v>
      </c>
      <c r="D1413" s="14">
        <v>0.61273614504065999</v>
      </c>
      <c r="E1413" s="14">
        <v>0.64463093770255797</v>
      </c>
      <c r="F1413" s="14"/>
      <c r="G1413" s="14">
        <v>0.58792455208260597</v>
      </c>
      <c r="H1413" s="14">
        <v>0.64009905071907303</v>
      </c>
      <c r="I1413" s="14">
        <v>0.67321214068580104</v>
      </c>
      <c r="J1413" s="14">
        <v>0.62208191198627405</v>
      </c>
      <c r="K1413" s="14">
        <v>0.60912784615018101</v>
      </c>
      <c r="L1413" s="14">
        <v>0.63157241903549</v>
      </c>
      <c r="M1413" s="14"/>
      <c r="N1413" s="14">
        <v>0.620921427054407</v>
      </c>
      <c r="O1413" s="14">
        <v>0.63100250232522503</v>
      </c>
      <c r="P1413" s="14">
        <v>0.66473616816664904</v>
      </c>
      <c r="Q1413" s="14">
        <v>0.60322228531589495</v>
      </c>
      <c r="R1413" s="14"/>
      <c r="S1413" s="14">
        <v>0.59994839872379602</v>
      </c>
      <c r="T1413" s="14">
        <v>0.60885344965920196</v>
      </c>
      <c r="U1413" s="14">
        <v>0.69900437956113304</v>
      </c>
      <c r="V1413" s="14">
        <v>0.63069881614871803</v>
      </c>
      <c r="W1413" s="14">
        <v>0.59256155412821598</v>
      </c>
      <c r="X1413" s="14">
        <v>0.76028921729207199</v>
      </c>
      <c r="Y1413" s="14">
        <v>0.62092161059318396</v>
      </c>
      <c r="Z1413" s="14">
        <v>0.605221580972509</v>
      </c>
      <c r="AA1413" s="14">
        <v>0.67283381471007797</v>
      </c>
      <c r="AB1413" s="14">
        <v>0.53198768488911297</v>
      </c>
      <c r="AC1413" s="14">
        <v>0.56969534947449696</v>
      </c>
      <c r="AD1413" s="14">
        <v>0.63920711857899404</v>
      </c>
      <c r="AE1413" s="14"/>
      <c r="AF1413" s="14">
        <v>0.67789010977758202</v>
      </c>
      <c r="AG1413" s="14">
        <v>0.69910068250499302</v>
      </c>
      <c r="AH1413" s="14">
        <v>0.68059701058663102</v>
      </c>
      <c r="AI1413" s="14">
        <v>0.61870322563406599</v>
      </c>
      <c r="AJ1413" s="14">
        <v>0.46700328713567002</v>
      </c>
      <c r="AK1413" s="14">
        <v>0.46534485350239901</v>
      </c>
      <c r="AL1413" s="14"/>
      <c r="AM1413" s="14">
        <v>0.685901741341858</v>
      </c>
      <c r="AN1413" s="14">
        <v>0.61020080908642904</v>
      </c>
      <c r="AO1413" s="14">
        <v>0.584754784034488</v>
      </c>
      <c r="AP1413" s="14">
        <v>0.66247585805293996</v>
      </c>
      <c r="AQ1413" s="14">
        <v>0.58408667865352903</v>
      </c>
      <c r="AR1413" s="14"/>
      <c r="AS1413" s="14">
        <v>0.61905273175300901</v>
      </c>
      <c r="AT1413" s="14">
        <v>0.63417124560092097</v>
      </c>
      <c r="AU1413" s="14"/>
      <c r="AV1413" s="14">
        <v>0.64019903618137097</v>
      </c>
      <c r="AW1413" s="14">
        <v>0.525354792837327</v>
      </c>
      <c r="AX1413" s="14">
        <v>0.632095417159663</v>
      </c>
      <c r="AY1413" s="14"/>
      <c r="AZ1413" s="14">
        <v>0.75817996078712502</v>
      </c>
      <c r="BA1413" s="14">
        <v>0.64263341445175404</v>
      </c>
      <c r="BB1413" s="14">
        <v>0.52293623667692501</v>
      </c>
      <c r="BC1413" s="14"/>
      <c r="BD1413" s="14">
        <v>0.675142823452339</v>
      </c>
      <c r="BE1413" s="14">
        <v>0.59755946692841899</v>
      </c>
      <c r="BF1413" s="14"/>
      <c r="BG1413" s="14">
        <v>0.69194104710176996</v>
      </c>
      <c r="BH1413" s="14">
        <v>0.61534945139189701</v>
      </c>
      <c r="BI1413" s="14"/>
      <c r="BJ1413" s="14">
        <v>0.66528229451372101</v>
      </c>
      <c r="BK1413" s="14">
        <v>0.62704678255717605</v>
      </c>
      <c r="BL1413" s="14"/>
      <c r="BM1413" s="14">
        <v>0.60130288071684102</v>
      </c>
      <c r="BN1413" s="14">
        <v>0.63360422939960004</v>
      </c>
      <c r="BO1413" s="14"/>
      <c r="BP1413" s="14">
        <v>0.65830398362384102</v>
      </c>
      <c r="BQ1413" s="14">
        <v>0.61830259561279</v>
      </c>
      <c r="BR1413" s="14"/>
      <c r="BS1413" s="14">
        <v>0.64211000012560004</v>
      </c>
      <c r="BT1413" s="14">
        <v>0.60621826286018798</v>
      </c>
      <c r="BU1413" s="14"/>
      <c r="BV1413" s="14">
        <v>0.71838369681512604</v>
      </c>
      <c r="BW1413" s="14">
        <v>0.61530465718560201</v>
      </c>
      <c r="BX1413" s="14"/>
      <c r="BY1413" s="14">
        <v>0.63504622198824001</v>
      </c>
      <c r="BZ1413" s="14">
        <v>0.632162337785934</v>
      </c>
      <c r="CA1413" s="14"/>
      <c r="CB1413" s="14">
        <v>0.601834857299127</v>
      </c>
      <c r="CC1413" s="14">
        <v>0.65052896718861097</v>
      </c>
    </row>
    <row r="1414" spans="2:81" x14ac:dyDescent="0.3">
      <c r="B1414" t="s">
        <v>92</v>
      </c>
      <c r="C1414" s="14">
        <v>0.11499508801778099</v>
      </c>
      <c r="D1414" s="14">
        <v>0.13588545892605799</v>
      </c>
      <c r="E1414" s="14">
        <v>9.4821031729549102E-2</v>
      </c>
      <c r="F1414" s="14"/>
      <c r="G1414" s="14">
        <v>0.189652878789005</v>
      </c>
      <c r="H1414" s="14">
        <v>0.107139795464702</v>
      </c>
      <c r="I1414" s="14">
        <v>0.118867314355163</v>
      </c>
      <c r="J1414" s="14">
        <v>0.103983822822898</v>
      </c>
      <c r="K1414" s="14">
        <v>9.6161608438959198E-2</v>
      </c>
      <c r="L1414" s="14">
        <v>8.9928506886875606E-2</v>
      </c>
      <c r="M1414" s="14"/>
      <c r="N1414" s="14">
        <v>0.112897624588952</v>
      </c>
      <c r="O1414" s="14">
        <v>0.11915967758044201</v>
      </c>
      <c r="P1414" s="14">
        <v>0.10335979603607599</v>
      </c>
      <c r="Q1414" s="14">
        <v>0.124966653864551</v>
      </c>
      <c r="R1414" s="14"/>
      <c r="S1414" s="14">
        <v>0.12533292741733301</v>
      </c>
      <c r="T1414" s="14">
        <v>8.9458598506227796E-2</v>
      </c>
      <c r="U1414" s="14">
        <v>9.9555721573327399E-2</v>
      </c>
      <c r="V1414" s="14">
        <v>0.15777345042938401</v>
      </c>
      <c r="W1414" s="14">
        <v>0.16839505112446301</v>
      </c>
      <c r="X1414" s="14">
        <v>7.3761020784376005E-2</v>
      </c>
      <c r="Y1414" s="14">
        <v>7.2980425185398906E-2</v>
      </c>
      <c r="Z1414" s="14">
        <v>0.16714576865602199</v>
      </c>
      <c r="AA1414" s="14">
        <v>0.10770922268176</v>
      </c>
      <c r="AB1414" s="14">
        <v>0.15848112125101699</v>
      </c>
      <c r="AC1414" s="14">
        <v>8.6853092483131694E-2</v>
      </c>
      <c r="AD1414" s="14">
        <v>7.4502537651960604E-2</v>
      </c>
      <c r="AE1414" s="14"/>
      <c r="AF1414" s="14">
        <v>0.104047980940185</v>
      </c>
      <c r="AG1414" s="14">
        <v>7.7802689790613194E-2</v>
      </c>
      <c r="AH1414" s="14">
        <v>0.10914137430578599</v>
      </c>
      <c r="AI1414" s="14">
        <v>0.175176611027625</v>
      </c>
      <c r="AJ1414" s="14">
        <v>0.13548804071110801</v>
      </c>
      <c r="AK1414" s="14">
        <v>9.2027162800952494E-2</v>
      </c>
      <c r="AL1414" s="14"/>
      <c r="AM1414" s="14">
        <v>9.5372439979755794E-2</v>
      </c>
      <c r="AN1414" s="14">
        <v>0.119694520579092</v>
      </c>
      <c r="AO1414" s="14">
        <v>0.12903365055329799</v>
      </c>
      <c r="AP1414" s="14">
        <v>0.108820631628241</v>
      </c>
      <c r="AQ1414" s="14">
        <v>0.14853933564194199</v>
      </c>
      <c r="AR1414" s="14"/>
      <c r="AS1414" s="14">
        <v>0.15744313589716299</v>
      </c>
      <c r="AT1414" s="14">
        <v>8.9389372208869694E-2</v>
      </c>
      <c r="AU1414" s="14"/>
      <c r="AV1414" s="14">
        <v>0.121448625956551</v>
      </c>
      <c r="AW1414" s="14">
        <v>0.16908315684661501</v>
      </c>
      <c r="AX1414" s="14">
        <v>0.1620012709527</v>
      </c>
      <c r="AY1414" s="14"/>
      <c r="AZ1414" s="14">
        <v>9.1865835595378795E-2</v>
      </c>
      <c r="BA1414" s="14">
        <v>0.100088070455521</v>
      </c>
      <c r="BB1414" s="14">
        <v>0.162750353834932</v>
      </c>
      <c r="BC1414" s="14"/>
      <c r="BD1414" s="14">
        <v>0.120874006949572</v>
      </c>
      <c r="BE1414" s="14">
        <v>0.11144971648615901</v>
      </c>
      <c r="BF1414" s="14"/>
      <c r="BG1414" s="14">
        <v>0.11216474237594801</v>
      </c>
      <c r="BH1414" s="14">
        <v>0.116080209063554</v>
      </c>
      <c r="BI1414" s="14"/>
      <c r="BJ1414" s="14">
        <v>0.163289038497716</v>
      </c>
      <c r="BK1414" s="14">
        <v>0.110822839402431</v>
      </c>
      <c r="BL1414" s="14"/>
      <c r="BM1414" s="14">
        <v>0.15763066940687601</v>
      </c>
      <c r="BN1414" s="14">
        <v>0.108881899171235</v>
      </c>
      <c r="BO1414" s="14"/>
      <c r="BP1414" s="14">
        <v>0.122716893007547</v>
      </c>
      <c r="BQ1414" s="14">
        <v>0.11269478681794701</v>
      </c>
      <c r="BR1414" s="14"/>
      <c r="BS1414" s="14">
        <v>0.152776050002387</v>
      </c>
      <c r="BT1414" s="14">
        <v>0.141800157897924</v>
      </c>
      <c r="BU1414" s="14"/>
      <c r="BV1414" s="14">
        <v>0.171252703712066</v>
      </c>
      <c r="BW1414" s="14">
        <v>0.14628268386743301</v>
      </c>
      <c r="BX1414" s="14"/>
      <c r="BY1414" s="14">
        <v>0.14503638163124399</v>
      </c>
      <c r="BZ1414" s="14">
        <v>0.111704393695127</v>
      </c>
      <c r="CA1414" s="14"/>
      <c r="CB1414" s="14">
        <v>0.13100059761139901</v>
      </c>
      <c r="CC1414" s="14">
        <v>0.10439942047205</v>
      </c>
    </row>
    <row r="1415" spans="2:81" x14ac:dyDescent="0.3">
      <c r="B1415" t="s">
        <v>93</v>
      </c>
      <c r="C1415" s="14">
        <v>0.51424384761388897</v>
      </c>
      <c r="D1415" s="14">
        <v>0.47685068611460202</v>
      </c>
      <c r="E1415" s="14">
        <v>0.54980990597300905</v>
      </c>
      <c r="F1415" s="14"/>
      <c r="G1415" s="14">
        <v>0.39827167329360103</v>
      </c>
      <c r="H1415" s="14">
        <v>0.53295925525437104</v>
      </c>
      <c r="I1415" s="14">
        <v>0.55434482633063897</v>
      </c>
      <c r="J1415" s="14">
        <v>0.51809808916337596</v>
      </c>
      <c r="K1415" s="14">
        <v>0.51296623771122196</v>
      </c>
      <c r="L1415" s="14">
        <v>0.54164391214861496</v>
      </c>
      <c r="M1415" s="14"/>
      <c r="N1415" s="14">
        <v>0.50802380246545498</v>
      </c>
      <c r="O1415" s="14">
        <v>0.51184282474478404</v>
      </c>
      <c r="P1415" s="14">
        <v>0.56137637213057201</v>
      </c>
      <c r="Q1415" s="14">
        <v>0.47825563145134398</v>
      </c>
      <c r="R1415" s="14"/>
      <c r="S1415" s="14">
        <v>0.47461547130646298</v>
      </c>
      <c r="T1415" s="14">
        <v>0.51939485115297501</v>
      </c>
      <c r="U1415" s="14">
        <v>0.599448657987806</v>
      </c>
      <c r="V1415" s="14">
        <v>0.47292536571933402</v>
      </c>
      <c r="W1415" s="14">
        <v>0.42416650300375303</v>
      </c>
      <c r="X1415" s="14">
        <v>0.68652819650769603</v>
      </c>
      <c r="Y1415" s="14">
        <v>0.54794118540778503</v>
      </c>
      <c r="Z1415" s="14">
        <v>0.43807581231648701</v>
      </c>
      <c r="AA1415" s="14">
        <v>0.565124592028318</v>
      </c>
      <c r="AB1415" s="14">
        <v>0.37350656363809598</v>
      </c>
      <c r="AC1415" s="14">
        <v>0.48284225699136502</v>
      </c>
      <c r="AD1415" s="14">
        <v>0.56470458092703302</v>
      </c>
      <c r="AE1415" s="14"/>
      <c r="AF1415" s="14">
        <v>0.57384212883739705</v>
      </c>
      <c r="AG1415" s="14">
        <v>0.62129799271438002</v>
      </c>
      <c r="AH1415" s="14">
        <v>0.57145563628084495</v>
      </c>
      <c r="AI1415" s="14">
        <v>0.44352661460644099</v>
      </c>
      <c r="AJ1415" s="14">
        <v>0.33151524642456298</v>
      </c>
      <c r="AK1415" s="14">
        <v>0.37331769070144699</v>
      </c>
      <c r="AL1415" s="14"/>
      <c r="AM1415" s="14">
        <v>0.59052930136210202</v>
      </c>
      <c r="AN1415" s="14">
        <v>0.49050628850733702</v>
      </c>
      <c r="AO1415" s="14">
        <v>0.45572113348118998</v>
      </c>
      <c r="AP1415" s="14">
        <v>0.553655226424698</v>
      </c>
      <c r="AQ1415" s="14">
        <v>0.43554734301158798</v>
      </c>
      <c r="AR1415" s="14"/>
      <c r="AS1415" s="14">
        <v>0.46160959585584599</v>
      </c>
      <c r="AT1415" s="14">
        <v>0.54478187339205197</v>
      </c>
      <c r="AU1415" s="14"/>
      <c r="AV1415" s="14">
        <v>0.51875041022482005</v>
      </c>
      <c r="AW1415" s="14">
        <v>0.35627163599071199</v>
      </c>
      <c r="AX1415" s="14">
        <v>0.47009414620696299</v>
      </c>
      <c r="AY1415" s="14"/>
      <c r="AZ1415" s="14">
        <v>0.66631412519174604</v>
      </c>
      <c r="BA1415" s="14">
        <v>0.542545343996233</v>
      </c>
      <c r="BB1415" s="14">
        <v>0.36018588284199299</v>
      </c>
      <c r="BC1415" s="14"/>
      <c r="BD1415" s="14">
        <v>0.55426881650276605</v>
      </c>
      <c r="BE1415" s="14">
        <v>0.48610975044226101</v>
      </c>
      <c r="BF1415" s="14"/>
      <c r="BG1415" s="14">
        <v>0.57977630472582198</v>
      </c>
      <c r="BH1415" s="14">
        <v>0.49926924232834302</v>
      </c>
      <c r="BI1415" s="14"/>
      <c r="BJ1415" s="14">
        <v>0.50199325601600497</v>
      </c>
      <c r="BK1415" s="14">
        <v>0.51622394315474496</v>
      </c>
      <c r="BL1415" s="14"/>
      <c r="BM1415" s="14">
        <v>0.44367221130996498</v>
      </c>
      <c r="BN1415" s="14">
        <v>0.52472233022836401</v>
      </c>
      <c r="BO1415" s="14"/>
      <c r="BP1415" s="14">
        <v>0.53558709061629295</v>
      </c>
      <c r="BQ1415" s="14">
        <v>0.50560780879484302</v>
      </c>
      <c r="BR1415" s="14"/>
      <c r="BS1415" s="14">
        <v>0.48933395012321301</v>
      </c>
      <c r="BT1415" s="14">
        <v>0.46441810496226399</v>
      </c>
      <c r="BU1415" s="14"/>
      <c r="BV1415" s="14">
        <v>0.54713099310306001</v>
      </c>
      <c r="BW1415" s="14">
        <v>0.46902197331816903</v>
      </c>
      <c r="BX1415" s="14"/>
      <c r="BY1415" s="14">
        <v>0.49000984035699602</v>
      </c>
      <c r="BZ1415" s="14">
        <v>0.52045794409080803</v>
      </c>
      <c r="CA1415" s="14"/>
      <c r="CB1415" s="14">
        <v>0.47083425968772802</v>
      </c>
      <c r="CC1415" s="14">
        <v>0.546129546716561</v>
      </c>
    </row>
    <row r="1416" spans="2:81" x14ac:dyDescent="0.3">
      <c r="C1416" s="14"/>
      <c r="D1416" s="14"/>
      <c r="E1416" s="14"/>
      <c r="F1416" s="14"/>
      <c r="G1416" s="14"/>
      <c r="H1416" s="14"/>
      <c r="I1416" s="14"/>
      <c r="J1416" s="14"/>
      <c r="K1416" s="14"/>
      <c r="L1416" s="14"/>
      <c r="M1416" s="14"/>
      <c r="N1416" s="14"/>
      <c r="O1416" s="14"/>
      <c r="P1416" s="14"/>
      <c r="Q1416" s="14"/>
      <c r="R1416" s="14"/>
      <c r="S1416" s="14"/>
      <c r="T1416" s="14"/>
      <c r="U1416" s="14"/>
      <c r="V1416" s="14"/>
      <c r="W1416" s="14"/>
      <c r="X1416" s="14"/>
      <c r="Y1416" s="14"/>
      <c r="Z1416" s="14"/>
      <c r="AA1416" s="14"/>
      <c r="AB1416" s="14"/>
      <c r="AC1416" s="14"/>
      <c r="AD1416" s="14"/>
      <c r="AE1416" s="14"/>
      <c r="AF1416" s="14"/>
      <c r="AG1416" s="14"/>
      <c r="AH1416" s="14"/>
      <c r="AI1416" s="14"/>
      <c r="AJ1416" s="14"/>
      <c r="AK1416" s="14"/>
      <c r="AL1416" s="14"/>
      <c r="AM1416" s="14"/>
      <c r="AN1416" s="14"/>
      <c r="AO1416" s="14"/>
      <c r="AP1416" s="14"/>
      <c r="AQ1416" s="14"/>
      <c r="AR1416" s="14"/>
      <c r="AS1416" s="14"/>
      <c r="AT1416" s="14"/>
      <c r="AU1416" s="14"/>
      <c r="AV1416" s="14"/>
      <c r="AW1416" s="14"/>
      <c r="AX1416" s="14"/>
      <c r="AY1416" s="14"/>
      <c r="AZ1416" s="14"/>
      <c r="BA1416" s="14"/>
      <c r="BB1416" s="14"/>
      <c r="BC1416" s="14"/>
      <c r="BD1416" s="14"/>
      <c r="BE1416" s="14"/>
      <c r="BF1416" s="14"/>
      <c r="BG1416" s="14"/>
      <c r="BH1416" s="14"/>
      <c r="BI1416" s="14"/>
      <c r="BJ1416" s="14"/>
      <c r="BK1416" s="14"/>
      <c r="BL1416" s="14"/>
      <c r="BM1416" s="14"/>
      <c r="BN1416" s="14"/>
      <c r="BO1416" s="14"/>
      <c r="BP1416" s="14"/>
      <c r="BQ1416" s="14"/>
      <c r="BR1416" s="14"/>
      <c r="BS1416" s="14"/>
      <c r="BT1416" s="14"/>
      <c r="BU1416" s="14"/>
      <c r="BV1416" s="14"/>
      <c r="BW1416" s="14"/>
      <c r="BX1416" s="14"/>
      <c r="BY1416" s="14"/>
      <c r="BZ1416" s="14"/>
      <c r="CA1416" s="14"/>
      <c r="CB1416" s="14"/>
      <c r="CC1416" s="14"/>
    </row>
    <row r="1417" spans="2:81" x14ac:dyDescent="0.3">
      <c r="B1417" s="6" t="s">
        <v>541</v>
      </c>
      <c r="C1417" s="14"/>
      <c r="D1417" s="14"/>
      <c r="E1417" s="14"/>
      <c r="F1417" s="14"/>
      <c r="G1417" s="14"/>
      <c r="H1417" s="14"/>
      <c r="I1417" s="14"/>
      <c r="J1417" s="14"/>
      <c r="K1417" s="14"/>
      <c r="L1417" s="14"/>
      <c r="M1417" s="14"/>
      <c r="N1417" s="14"/>
      <c r="O1417" s="14"/>
      <c r="P1417" s="14"/>
      <c r="Q1417" s="14"/>
      <c r="R1417" s="14"/>
      <c r="S1417" s="14"/>
      <c r="T1417" s="14"/>
      <c r="U1417" s="14"/>
      <c r="V1417" s="14"/>
      <c r="W1417" s="14"/>
      <c r="X1417" s="14"/>
      <c r="Y1417" s="14"/>
      <c r="Z1417" s="14"/>
      <c r="AA1417" s="14"/>
      <c r="AB1417" s="14"/>
      <c r="AC1417" s="14"/>
      <c r="AD1417" s="14"/>
      <c r="AE1417" s="14"/>
      <c r="AF1417" s="14"/>
      <c r="AG1417" s="14"/>
      <c r="AH1417" s="14"/>
      <c r="AI1417" s="14"/>
      <c r="AJ1417" s="14"/>
      <c r="AK1417" s="14"/>
      <c r="AL1417" s="14"/>
      <c r="AM1417" s="14"/>
      <c r="AN1417" s="14"/>
      <c r="AO1417" s="14"/>
      <c r="AP1417" s="14"/>
      <c r="AQ1417" s="14"/>
      <c r="AR1417" s="14"/>
      <c r="AS1417" s="14"/>
      <c r="AT1417" s="14"/>
      <c r="AU1417" s="14"/>
      <c r="AV1417" s="14"/>
      <c r="AW1417" s="14"/>
      <c r="AX1417" s="14"/>
      <c r="AY1417" s="14"/>
      <c r="AZ1417" s="14"/>
      <c r="BA1417" s="14"/>
      <c r="BB1417" s="14"/>
      <c r="BC1417" s="14"/>
      <c r="BD1417" s="14"/>
      <c r="BE1417" s="14"/>
      <c r="BF1417" s="14"/>
      <c r="BG1417" s="14"/>
      <c r="BH1417" s="14"/>
      <c r="BI1417" s="14"/>
      <c r="BJ1417" s="14"/>
      <c r="BK1417" s="14"/>
      <c r="BL1417" s="14"/>
      <c r="BM1417" s="14"/>
      <c r="BN1417" s="14"/>
      <c r="BO1417" s="14"/>
      <c r="BP1417" s="14"/>
      <c r="BQ1417" s="14"/>
      <c r="BR1417" s="14"/>
      <c r="BS1417" s="14"/>
      <c r="BT1417" s="14"/>
      <c r="BU1417" s="14"/>
      <c r="BV1417" s="14"/>
      <c r="BW1417" s="14"/>
      <c r="BX1417" s="14"/>
      <c r="BY1417" s="14"/>
      <c r="BZ1417" s="14"/>
      <c r="CA1417" s="14"/>
      <c r="CB1417" s="14"/>
      <c r="CC1417" s="14"/>
    </row>
    <row r="1418" spans="2:81" x14ac:dyDescent="0.3">
      <c r="B1418" s="24" t="s">
        <v>97</v>
      </c>
      <c r="C1418" s="14"/>
      <c r="D1418" s="14"/>
      <c r="E1418" s="14"/>
      <c r="F1418" s="14"/>
      <c r="G1418" s="14"/>
      <c r="H1418" s="14"/>
      <c r="I1418" s="14"/>
      <c r="J1418" s="14"/>
      <c r="K1418" s="14"/>
      <c r="L1418" s="14"/>
      <c r="M1418" s="14"/>
      <c r="N1418" s="14"/>
      <c r="O1418" s="14"/>
      <c r="P1418" s="14"/>
      <c r="Q1418" s="14"/>
      <c r="R1418" s="14"/>
      <c r="S1418" s="14"/>
      <c r="T1418" s="14"/>
      <c r="U1418" s="14"/>
      <c r="V1418" s="14"/>
      <c r="W1418" s="14"/>
      <c r="X1418" s="14"/>
      <c r="Y1418" s="14"/>
      <c r="Z1418" s="14"/>
      <c r="AA1418" s="14"/>
      <c r="AB1418" s="14"/>
      <c r="AC1418" s="14"/>
      <c r="AD1418" s="14"/>
      <c r="AE1418" s="14"/>
      <c r="AF1418" s="14"/>
      <c r="AG1418" s="14"/>
      <c r="AH1418" s="14"/>
      <c r="AI1418" s="14"/>
      <c r="AJ1418" s="14"/>
      <c r="AK1418" s="14"/>
      <c r="AL1418" s="14"/>
      <c r="AM1418" s="14"/>
      <c r="AN1418" s="14"/>
      <c r="AO1418" s="14"/>
      <c r="AP1418" s="14"/>
      <c r="AQ1418" s="14"/>
      <c r="AR1418" s="14"/>
      <c r="AS1418" s="14"/>
      <c r="AT1418" s="14"/>
      <c r="AU1418" s="14"/>
      <c r="AV1418" s="14"/>
      <c r="AW1418" s="14"/>
      <c r="AX1418" s="14"/>
      <c r="AY1418" s="14"/>
      <c r="AZ1418" s="14"/>
      <c r="BA1418" s="14"/>
      <c r="BB1418" s="14"/>
      <c r="BC1418" s="14"/>
      <c r="BD1418" s="14"/>
      <c r="BE1418" s="14"/>
      <c r="BF1418" s="14"/>
      <c r="BG1418" s="14"/>
      <c r="BH1418" s="14"/>
      <c r="BI1418" s="14"/>
      <c r="BJ1418" s="14"/>
      <c r="BK1418" s="14"/>
      <c r="BL1418" s="14"/>
      <c r="BM1418" s="14"/>
      <c r="BN1418" s="14"/>
      <c r="BO1418" s="14"/>
      <c r="BP1418" s="14"/>
      <c r="BQ1418" s="14"/>
      <c r="BR1418" s="14"/>
      <c r="BS1418" s="14"/>
      <c r="BT1418" s="14"/>
      <c r="BU1418" s="14"/>
      <c r="BV1418" s="14"/>
      <c r="BW1418" s="14"/>
      <c r="BX1418" s="14"/>
      <c r="BY1418" s="14"/>
      <c r="BZ1418" s="14"/>
      <c r="CA1418" s="14"/>
      <c r="CB1418" s="14"/>
      <c r="CC1418" s="14"/>
    </row>
    <row r="1419" spans="2:81" x14ac:dyDescent="0.3">
      <c r="B1419" t="s">
        <v>420</v>
      </c>
      <c r="C1419" s="14">
        <v>0.18738374006755401</v>
      </c>
      <c r="D1419" s="14">
        <v>0.185964732035096</v>
      </c>
      <c r="E1419" s="14">
        <v>0.18913408002675</v>
      </c>
      <c r="F1419" s="14"/>
      <c r="G1419" s="14">
        <v>0.23657236460126499</v>
      </c>
      <c r="H1419" s="14">
        <v>0.19323418564675901</v>
      </c>
      <c r="I1419" s="14">
        <v>0.239237301642962</v>
      </c>
      <c r="J1419" s="14">
        <v>0.16019810063803999</v>
      </c>
      <c r="K1419" s="14">
        <v>0.190765728263706</v>
      </c>
      <c r="L1419" s="14">
        <v>0.12730355437862101</v>
      </c>
      <c r="M1419" s="14"/>
      <c r="N1419" s="14">
        <v>0.209100245862722</v>
      </c>
      <c r="O1419" s="14">
        <v>0.15978148112593199</v>
      </c>
      <c r="P1419" s="14">
        <v>0.17517276919102201</v>
      </c>
      <c r="Q1419" s="14">
        <v>0.20630110529476101</v>
      </c>
      <c r="R1419" s="14"/>
      <c r="S1419" s="14">
        <v>0.18680407992534201</v>
      </c>
      <c r="T1419" s="14">
        <v>0.15112959961747999</v>
      </c>
      <c r="U1419" s="14">
        <v>0.20529809229570301</v>
      </c>
      <c r="V1419" s="14">
        <v>0.15889366771977001</v>
      </c>
      <c r="W1419" s="14">
        <v>0.26697994655150098</v>
      </c>
      <c r="X1419" s="14">
        <v>0.22502101457686</v>
      </c>
      <c r="Y1419" s="14">
        <v>0.106909830855051</v>
      </c>
      <c r="Z1419" s="14">
        <v>0.243489042135592</v>
      </c>
      <c r="AA1419" s="14">
        <v>0.180456692269651</v>
      </c>
      <c r="AB1419" s="14">
        <v>0.18314619320096401</v>
      </c>
      <c r="AC1419" s="14">
        <v>0.27352812942656302</v>
      </c>
      <c r="AD1419" s="14">
        <v>0.121198946814693</v>
      </c>
      <c r="AE1419" s="14"/>
      <c r="AF1419" s="14">
        <v>0.1995762315573</v>
      </c>
      <c r="AG1419" s="14">
        <v>0.15018354268308401</v>
      </c>
      <c r="AH1419" s="14">
        <v>0.27961879700722098</v>
      </c>
      <c r="AI1419" s="14">
        <v>0.18387231519408501</v>
      </c>
      <c r="AJ1419" s="14">
        <v>0.24195017146846401</v>
      </c>
      <c r="AK1419" s="14">
        <v>0.13201776794596601</v>
      </c>
      <c r="AL1419" s="14"/>
      <c r="AM1419" s="14">
        <v>0.17705688755090701</v>
      </c>
      <c r="AN1419" s="14">
        <v>0.210389434146108</v>
      </c>
      <c r="AO1419" s="14">
        <v>0.169186081218382</v>
      </c>
      <c r="AP1419" s="14">
        <v>0.176548577538094</v>
      </c>
      <c r="AQ1419" s="14">
        <v>0.35302565327885999</v>
      </c>
      <c r="AR1419" s="14"/>
      <c r="AS1419" s="14">
        <v>0.229672176487594</v>
      </c>
      <c r="AT1419" s="14">
        <v>0.16003025250596301</v>
      </c>
      <c r="AU1419" s="14"/>
      <c r="AV1419" s="14">
        <v>0.25678203027687402</v>
      </c>
      <c r="AW1419" s="14">
        <v>0.20025637636847601</v>
      </c>
      <c r="AX1419" s="14">
        <v>0.20602850518374299</v>
      </c>
      <c r="AY1419" s="14"/>
      <c r="AZ1419" s="14">
        <v>0.376212866935561</v>
      </c>
      <c r="BA1419" s="14">
        <v>0.223552714058732</v>
      </c>
      <c r="BB1419" s="14">
        <v>0.21184237991971799</v>
      </c>
      <c r="BC1419" s="14"/>
      <c r="BD1419" s="14">
        <v>0.22330744319422199</v>
      </c>
      <c r="BE1419" s="14">
        <v>0.16409614240395801</v>
      </c>
      <c r="BF1419" s="14"/>
      <c r="BG1419" s="14">
        <v>0.21146484523585601</v>
      </c>
      <c r="BH1419" s="14">
        <v>0.18358706427454999</v>
      </c>
      <c r="BI1419" s="14"/>
      <c r="BJ1419" s="14">
        <v>0.26252952999248402</v>
      </c>
      <c r="BK1419" s="14">
        <v>0.17957918604916401</v>
      </c>
      <c r="BL1419" s="14"/>
      <c r="BM1419" s="14">
        <v>0.33127028614520898</v>
      </c>
      <c r="BN1419" s="14">
        <v>0.17075290532316001</v>
      </c>
      <c r="BO1419" s="14"/>
      <c r="BP1419" s="14">
        <v>0.23498486733496499</v>
      </c>
      <c r="BQ1419" s="14">
        <v>0.17276588348664099</v>
      </c>
      <c r="BR1419" s="14"/>
      <c r="BS1419" s="14">
        <v>0.227436719920243</v>
      </c>
      <c r="BT1419" s="14">
        <v>0.22260320601189101</v>
      </c>
      <c r="BU1419" s="14"/>
      <c r="BV1419" s="14">
        <v>0.165270996383305</v>
      </c>
      <c r="BW1419" s="14">
        <v>0.24928400949509899</v>
      </c>
      <c r="BX1419" s="14"/>
      <c r="BY1419" s="14">
        <v>0.25225659188802402</v>
      </c>
      <c r="BZ1419" s="14">
        <v>0.17899090614621899</v>
      </c>
      <c r="CA1419" s="14"/>
      <c r="CB1419" s="14">
        <v>0.23840928880311199</v>
      </c>
      <c r="CC1419" s="14">
        <v>0.160649895941539</v>
      </c>
    </row>
    <row r="1420" spans="2:81" x14ac:dyDescent="0.3">
      <c r="B1420" t="s">
        <v>86</v>
      </c>
      <c r="C1420" s="14">
        <v>0.41100036307552601</v>
      </c>
      <c r="D1420" s="14">
        <v>0.414950006863118</v>
      </c>
      <c r="E1420" s="14">
        <v>0.40599721140886702</v>
      </c>
      <c r="F1420" s="14"/>
      <c r="G1420" s="14">
        <v>0.38686090054142402</v>
      </c>
      <c r="H1420" s="14">
        <v>0.49188773423267601</v>
      </c>
      <c r="I1420" s="14">
        <v>0.407718565488838</v>
      </c>
      <c r="J1420" s="14">
        <v>0.40639978772013202</v>
      </c>
      <c r="K1420" s="14">
        <v>0.34653486181701199</v>
      </c>
      <c r="L1420" s="14">
        <v>0.41135685214744799</v>
      </c>
      <c r="M1420" s="14"/>
      <c r="N1420" s="14">
        <v>0.40901208044223403</v>
      </c>
      <c r="O1420" s="14">
        <v>0.394651026595779</v>
      </c>
      <c r="P1420" s="14">
        <v>0.47877885721831798</v>
      </c>
      <c r="Q1420" s="14">
        <v>0.36128193316116602</v>
      </c>
      <c r="R1420" s="14"/>
      <c r="S1420" s="14">
        <v>0.41329883196539302</v>
      </c>
      <c r="T1420" s="14">
        <v>0.40800518473933001</v>
      </c>
      <c r="U1420" s="14">
        <v>0.42018246889281502</v>
      </c>
      <c r="V1420" s="14">
        <v>0.43774984985019999</v>
      </c>
      <c r="W1420" s="14">
        <v>0.29691419723948698</v>
      </c>
      <c r="X1420" s="14">
        <v>0.38914938355162099</v>
      </c>
      <c r="Y1420" s="14">
        <v>0.45850358170077599</v>
      </c>
      <c r="Z1420" s="14">
        <v>0.45041504847006097</v>
      </c>
      <c r="AA1420" s="14">
        <v>0.43995165982005002</v>
      </c>
      <c r="AB1420" s="14">
        <v>0.48291310799885101</v>
      </c>
      <c r="AC1420" s="14">
        <v>0.27574650451496602</v>
      </c>
      <c r="AD1420" s="14">
        <v>0.36302688123365301</v>
      </c>
      <c r="AE1420" s="14"/>
      <c r="AF1420" s="14">
        <v>0.478898960827144</v>
      </c>
      <c r="AG1420" s="14">
        <v>0.43359699071507202</v>
      </c>
      <c r="AH1420" s="14">
        <v>0.38863521354180203</v>
      </c>
      <c r="AI1420" s="14">
        <v>0.40820273183691103</v>
      </c>
      <c r="AJ1420" s="14">
        <v>0.30578554440629602</v>
      </c>
      <c r="AK1420" s="14">
        <v>0.32936376136136403</v>
      </c>
      <c r="AL1420" s="14"/>
      <c r="AM1420" s="14">
        <v>0.37685313566634099</v>
      </c>
      <c r="AN1420" s="14">
        <v>0.38104607259802298</v>
      </c>
      <c r="AO1420" s="14">
        <v>0.449442720567929</v>
      </c>
      <c r="AP1420" s="14">
        <v>0.48045987846015697</v>
      </c>
      <c r="AQ1420" s="14">
        <v>0.42906085962485901</v>
      </c>
      <c r="AR1420" s="14"/>
      <c r="AS1420" s="14">
        <v>0.42452653497472298</v>
      </c>
      <c r="AT1420" s="14">
        <v>0.40143259849330098</v>
      </c>
      <c r="AU1420" s="14"/>
      <c r="AV1420" s="14">
        <v>0.40729065598601499</v>
      </c>
      <c r="AW1420" s="14">
        <v>0.36242434867441498</v>
      </c>
      <c r="AX1420" s="14">
        <v>0.47509263597455498</v>
      </c>
      <c r="AY1420" s="14"/>
      <c r="AZ1420" s="14">
        <v>0.34478890293437597</v>
      </c>
      <c r="BA1420" s="14">
        <v>0.38822059157944999</v>
      </c>
      <c r="BB1420" s="14">
        <v>0.44146347749792603</v>
      </c>
      <c r="BC1420" s="14"/>
      <c r="BD1420" s="14">
        <v>0.42011769547584099</v>
      </c>
      <c r="BE1420" s="14">
        <v>0.40462598827004298</v>
      </c>
      <c r="BF1420" s="14"/>
      <c r="BG1420" s="14">
        <v>0.45595209770350098</v>
      </c>
      <c r="BH1420" s="14">
        <v>0.40179902651496802</v>
      </c>
      <c r="BI1420" s="14"/>
      <c r="BJ1420" s="14">
        <v>0.46159026744936299</v>
      </c>
      <c r="BK1420" s="14">
        <v>0.40763515694797298</v>
      </c>
      <c r="BL1420" s="14"/>
      <c r="BM1420" s="14">
        <v>0.35986848609862099</v>
      </c>
      <c r="BN1420" s="14">
        <v>0.41712082561605901</v>
      </c>
      <c r="BO1420" s="14"/>
      <c r="BP1420" s="14">
        <v>0.41796983154123102</v>
      </c>
      <c r="BQ1420" s="14">
        <v>0.41498955424295197</v>
      </c>
      <c r="BR1420" s="14"/>
      <c r="BS1420" s="14">
        <v>0.42085581242990699</v>
      </c>
      <c r="BT1420" s="14">
        <v>0.43579729319812999</v>
      </c>
      <c r="BU1420" s="14"/>
      <c r="BV1420" s="14">
        <v>0.45337280309046901</v>
      </c>
      <c r="BW1420" s="14">
        <v>0.40942816274379001</v>
      </c>
      <c r="BX1420" s="14"/>
      <c r="BY1420" s="14">
        <v>0.35603719404004502</v>
      </c>
      <c r="BZ1420" s="14">
        <v>0.42040923680213099</v>
      </c>
      <c r="CA1420" s="14"/>
      <c r="CB1420" s="14">
        <v>0.406885406217462</v>
      </c>
      <c r="CC1420" s="14">
        <v>0.41273877850339802</v>
      </c>
    </row>
    <row r="1421" spans="2:81" x14ac:dyDescent="0.3">
      <c r="B1421" t="s">
        <v>421</v>
      </c>
      <c r="C1421" s="14">
        <v>0.20009697934655499</v>
      </c>
      <c r="D1421" s="14">
        <v>0.18669731365244999</v>
      </c>
      <c r="E1421" s="14">
        <v>0.21357030399100099</v>
      </c>
      <c r="F1421" s="14"/>
      <c r="G1421" s="14">
        <v>0.21905285050554299</v>
      </c>
      <c r="H1421" s="14">
        <v>0.155266893562504</v>
      </c>
      <c r="I1421" s="14">
        <v>0.167625158838972</v>
      </c>
      <c r="J1421" s="14">
        <v>0.212310086207256</v>
      </c>
      <c r="K1421" s="14">
        <v>0.21559291560229699</v>
      </c>
      <c r="L1421" s="14">
        <v>0.22989861303467299</v>
      </c>
      <c r="M1421" s="14"/>
      <c r="N1421" s="14">
        <v>0.19852115454179101</v>
      </c>
      <c r="O1421" s="14">
        <v>0.206191020117242</v>
      </c>
      <c r="P1421" s="14">
        <v>0.21132872320894899</v>
      </c>
      <c r="Q1421" s="14">
        <v>0.18880601269869199</v>
      </c>
      <c r="R1421" s="14"/>
      <c r="S1421" s="14">
        <v>0.226302330883067</v>
      </c>
      <c r="T1421" s="14">
        <v>0.24118831185916501</v>
      </c>
      <c r="U1421" s="14">
        <v>0.21280720440311801</v>
      </c>
      <c r="V1421" s="14">
        <v>0.20232426183022501</v>
      </c>
      <c r="W1421" s="14">
        <v>0.19435272871008699</v>
      </c>
      <c r="X1421" s="14">
        <v>0.17046417006452</v>
      </c>
      <c r="Y1421" s="14">
        <v>0.227380432916446</v>
      </c>
      <c r="Z1421" s="14">
        <v>9.5354770110206599E-2</v>
      </c>
      <c r="AA1421" s="14">
        <v>0.16360729986917699</v>
      </c>
      <c r="AB1421" s="14">
        <v>0.12020033257181099</v>
      </c>
      <c r="AC1421" s="14">
        <v>0.27436789774457598</v>
      </c>
      <c r="AD1421" s="14">
        <v>0.279764607787029</v>
      </c>
      <c r="AE1421" s="14"/>
      <c r="AF1421" s="14">
        <v>0.14722093334629699</v>
      </c>
      <c r="AG1421" s="14">
        <v>0.222196703304918</v>
      </c>
      <c r="AH1421" s="14">
        <v>0.15469239275666</v>
      </c>
      <c r="AI1421" s="14">
        <v>0.18370266798335999</v>
      </c>
      <c r="AJ1421" s="14">
        <v>0.31515759166203999</v>
      </c>
      <c r="AK1421" s="14">
        <v>0.29769804296915497</v>
      </c>
      <c r="AL1421" s="14"/>
      <c r="AM1421" s="14">
        <v>0.196890863145089</v>
      </c>
      <c r="AN1421" s="14">
        <v>0.202319652917827</v>
      </c>
      <c r="AO1421" s="14">
        <v>0.203524207549591</v>
      </c>
      <c r="AP1421" s="14">
        <v>0.200597577571863</v>
      </c>
      <c r="AQ1421" s="14">
        <v>0.17301318227596901</v>
      </c>
      <c r="AR1421" s="14"/>
      <c r="AS1421" s="14">
        <v>0.191221000170193</v>
      </c>
      <c r="AT1421" s="14">
        <v>0.20852272474030401</v>
      </c>
      <c r="AU1421" s="14"/>
      <c r="AV1421" s="14">
        <v>0.17360086515427001</v>
      </c>
      <c r="AW1421" s="14">
        <v>0.26014586119807998</v>
      </c>
      <c r="AX1421" s="14">
        <v>0.18762786310572999</v>
      </c>
      <c r="AY1421" s="14"/>
      <c r="AZ1421" s="14">
        <v>9.5032565588737405E-2</v>
      </c>
      <c r="BA1421" s="14">
        <v>0.227075864142608</v>
      </c>
      <c r="BB1421" s="14">
        <v>0.194671803857528</v>
      </c>
      <c r="BC1421" s="14"/>
      <c r="BD1421" s="14">
        <v>0.17800561028687201</v>
      </c>
      <c r="BE1421" s="14">
        <v>0.215411062492778</v>
      </c>
      <c r="BF1421" s="14"/>
      <c r="BG1421" s="14">
        <v>0.19546938589876001</v>
      </c>
      <c r="BH1421" s="14">
        <v>0.20077190315499599</v>
      </c>
      <c r="BI1421" s="14"/>
      <c r="BJ1421" s="14">
        <v>0.13326467429118699</v>
      </c>
      <c r="BK1421" s="14">
        <v>0.203980140730287</v>
      </c>
      <c r="BL1421" s="14"/>
      <c r="BM1421" s="14">
        <v>0.218328823174613</v>
      </c>
      <c r="BN1421" s="14">
        <v>0.199808925510091</v>
      </c>
      <c r="BO1421" s="14"/>
      <c r="BP1421" s="14">
        <v>0.14901492594118501</v>
      </c>
      <c r="BQ1421" s="14">
        <v>0.20950729622422901</v>
      </c>
      <c r="BR1421" s="14"/>
      <c r="BS1421" s="14">
        <v>0.230371564754285</v>
      </c>
      <c r="BT1421" s="14">
        <v>0.17117657603699701</v>
      </c>
      <c r="BU1421" s="14"/>
      <c r="BV1421" s="14">
        <v>0.29052482174024002</v>
      </c>
      <c r="BW1421" s="14">
        <v>0.20923152890378999</v>
      </c>
      <c r="BX1421" s="14"/>
      <c r="BY1421" s="14">
        <v>0.21341178237497899</v>
      </c>
      <c r="BZ1421" s="14">
        <v>0.196531465978453</v>
      </c>
      <c r="CA1421" s="14"/>
      <c r="CB1421" s="14">
        <v>0.17508002092705199</v>
      </c>
      <c r="CC1421" s="14">
        <v>0.21282423376727899</v>
      </c>
    </row>
    <row r="1422" spans="2:81" x14ac:dyDescent="0.3">
      <c r="B1422" t="s">
        <v>88</v>
      </c>
      <c r="C1422" s="14">
        <v>9.9934273989772296E-2</v>
      </c>
      <c r="D1422" s="14">
        <v>0.11043822052796699</v>
      </c>
      <c r="E1422" s="14">
        <v>8.9872482096794298E-2</v>
      </c>
      <c r="F1422" s="14"/>
      <c r="G1422" s="14">
        <v>6.7464764303160493E-2</v>
      </c>
      <c r="H1422" s="14">
        <v>7.2977615584390601E-2</v>
      </c>
      <c r="I1422" s="14">
        <v>0.120813990109834</v>
      </c>
      <c r="J1422" s="14">
        <v>9.1557033875920596E-2</v>
      </c>
      <c r="K1422" s="14">
        <v>0.10375992469419799</v>
      </c>
      <c r="L1422" s="14">
        <v>0.130752622843752</v>
      </c>
      <c r="M1422" s="14"/>
      <c r="N1422" s="14">
        <v>8.2319436598175602E-2</v>
      </c>
      <c r="O1422" s="14">
        <v>0.12544013279872199</v>
      </c>
      <c r="P1422" s="14">
        <v>9.1017444623713806E-2</v>
      </c>
      <c r="Q1422" s="14">
        <v>0.101866607997094</v>
      </c>
      <c r="R1422" s="14"/>
      <c r="S1422" s="14">
        <v>7.1833919787928094E-2</v>
      </c>
      <c r="T1422" s="14">
        <v>8.11175504182816E-2</v>
      </c>
      <c r="U1422" s="14">
        <v>8.7053634955415807E-2</v>
      </c>
      <c r="V1422" s="14">
        <v>0.15328197487790601</v>
      </c>
      <c r="W1422" s="14">
        <v>0.13951999718793701</v>
      </c>
      <c r="X1422" s="14">
        <v>0.102490867270739</v>
      </c>
      <c r="Y1422" s="14">
        <v>0.116846657161399</v>
      </c>
      <c r="Z1422" s="14">
        <v>0.116624958077527</v>
      </c>
      <c r="AA1422" s="14">
        <v>7.7424560667638295E-2</v>
      </c>
      <c r="AB1422" s="14">
        <v>9.9628306461942998E-2</v>
      </c>
      <c r="AC1422" s="14">
        <v>8.8882311660537006E-2</v>
      </c>
      <c r="AD1422" s="14">
        <v>0.12018558645203301</v>
      </c>
      <c r="AE1422" s="14"/>
      <c r="AF1422" s="14">
        <v>8.7996929910530305E-2</v>
      </c>
      <c r="AG1422" s="14">
        <v>0.105768670924286</v>
      </c>
      <c r="AH1422" s="14">
        <v>0.10365132890188</v>
      </c>
      <c r="AI1422" s="14">
        <v>0.12717710836593399</v>
      </c>
      <c r="AJ1422" s="14">
        <v>5.6616166315300101E-2</v>
      </c>
      <c r="AK1422" s="14">
        <v>9.1851745736212603E-2</v>
      </c>
      <c r="AL1422" s="14"/>
      <c r="AM1422" s="14">
        <v>0.14093918586989601</v>
      </c>
      <c r="AN1422" s="14">
        <v>8.9981155991752201E-2</v>
      </c>
      <c r="AO1422" s="14">
        <v>6.4356809241347804E-2</v>
      </c>
      <c r="AP1422" s="14">
        <v>7.1252110509675295E-2</v>
      </c>
      <c r="AQ1422" s="14">
        <v>0</v>
      </c>
      <c r="AR1422" s="14"/>
      <c r="AS1422" s="14">
        <v>8.6946827195832105E-2</v>
      </c>
      <c r="AT1422" s="14">
        <v>0.10935953842392</v>
      </c>
      <c r="AU1422" s="14"/>
      <c r="AV1422" s="14">
        <v>9.4013441552075194E-2</v>
      </c>
      <c r="AW1422" s="14">
        <v>0.12896432504602001</v>
      </c>
      <c r="AX1422" s="14">
        <v>6.7759126168121298E-2</v>
      </c>
      <c r="AY1422" s="14"/>
      <c r="AZ1422" s="14">
        <v>8.4463394212007797E-2</v>
      </c>
      <c r="BA1422" s="14">
        <v>0.102994781931414</v>
      </c>
      <c r="BB1422" s="14">
        <v>0.11044689531103501</v>
      </c>
      <c r="BC1422" s="14"/>
      <c r="BD1422" s="14">
        <v>9.1965986600534996E-2</v>
      </c>
      <c r="BE1422" s="14">
        <v>0.104004293400731</v>
      </c>
      <c r="BF1422" s="14"/>
      <c r="BG1422" s="14">
        <v>5.5920437821311599E-2</v>
      </c>
      <c r="BH1422" s="14">
        <v>0.10782890031169701</v>
      </c>
      <c r="BI1422" s="14"/>
      <c r="BJ1422" s="14">
        <v>4.6091735973957403E-2</v>
      </c>
      <c r="BK1422" s="14">
        <v>0.10569461714942401</v>
      </c>
      <c r="BL1422" s="14"/>
      <c r="BM1422" s="14">
        <v>6.2820526818635897E-2</v>
      </c>
      <c r="BN1422" s="14">
        <v>0.103753820153558</v>
      </c>
      <c r="BO1422" s="14"/>
      <c r="BP1422" s="14">
        <v>0.113105240702429</v>
      </c>
      <c r="BQ1422" s="14">
        <v>9.4907905431879103E-2</v>
      </c>
      <c r="BR1422" s="14"/>
      <c r="BS1422" s="14">
        <v>7.0750098317190396E-2</v>
      </c>
      <c r="BT1422" s="14">
        <v>9.5989846487269201E-2</v>
      </c>
      <c r="BU1422" s="14"/>
      <c r="BV1422" s="14">
        <v>7.3103480385826605E-2</v>
      </c>
      <c r="BW1422" s="14">
        <v>6.9923034517261798E-2</v>
      </c>
      <c r="BX1422" s="14"/>
      <c r="BY1422" s="14">
        <v>7.0055286510187706E-2</v>
      </c>
      <c r="BZ1422" s="14">
        <v>0.103231017564826</v>
      </c>
      <c r="CA1422" s="14"/>
      <c r="CB1422" s="14">
        <v>8.8411338584006793E-2</v>
      </c>
      <c r="CC1422" s="14">
        <v>0.106240889945224</v>
      </c>
    </row>
    <row r="1423" spans="2:81" x14ac:dyDescent="0.3">
      <c r="B1423" t="s">
        <v>422</v>
      </c>
      <c r="C1423" s="14">
        <v>5.2589470958684298E-2</v>
      </c>
      <c r="D1423" s="14">
        <v>5.90774486144936E-2</v>
      </c>
      <c r="E1423" s="14">
        <v>4.6356812092408897E-2</v>
      </c>
      <c r="F1423" s="14"/>
      <c r="G1423" s="14">
        <v>4.4349838966238501E-2</v>
      </c>
      <c r="H1423" s="14">
        <v>4.7176875876824002E-2</v>
      </c>
      <c r="I1423" s="14">
        <v>4.0280048603519199E-2</v>
      </c>
      <c r="J1423" s="14">
        <v>6.6935327664981101E-2</v>
      </c>
      <c r="K1423" s="14">
        <v>6.4563723847103099E-2</v>
      </c>
      <c r="L1423" s="14">
        <v>5.2777064599074802E-2</v>
      </c>
      <c r="M1423" s="14"/>
      <c r="N1423" s="14">
        <v>5.8753953491716297E-2</v>
      </c>
      <c r="O1423" s="14">
        <v>5.3050372269697901E-2</v>
      </c>
      <c r="P1423" s="14">
        <v>3.4731444840388197E-2</v>
      </c>
      <c r="Q1423" s="14">
        <v>6.1978802892620401E-2</v>
      </c>
      <c r="R1423" s="14"/>
      <c r="S1423" s="14">
        <v>7.0509300361517604E-2</v>
      </c>
      <c r="T1423" s="14">
        <v>4.5138961356250201E-2</v>
      </c>
      <c r="U1423" s="14">
        <v>2.3794161961864398E-2</v>
      </c>
      <c r="V1423" s="14">
        <v>2.3471999941226201E-2</v>
      </c>
      <c r="W1423" s="14">
        <v>5.7751789090421599E-2</v>
      </c>
      <c r="X1423" s="14">
        <v>6.5270907924396507E-2</v>
      </c>
      <c r="Y1423" s="14">
        <v>3.92010488701314E-2</v>
      </c>
      <c r="Z1423" s="14">
        <v>4.5212019040776097E-2</v>
      </c>
      <c r="AA1423" s="14">
        <v>6.4708651942462198E-2</v>
      </c>
      <c r="AB1423" s="14">
        <v>5.91161737277048E-2</v>
      </c>
      <c r="AC1423" s="14">
        <v>8.7475156653357505E-2</v>
      </c>
      <c r="AD1423" s="14">
        <v>3.9590425588372599E-2</v>
      </c>
      <c r="AE1423" s="14"/>
      <c r="AF1423" s="14">
        <v>4.4231678391928098E-2</v>
      </c>
      <c r="AG1423" s="14">
        <v>6.5312773697503101E-2</v>
      </c>
      <c r="AH1423" s="14">
        <v>2.02635007464252E-2</v>
      </c>
      <c r="AI1423" s="14">
        <v>7.2166871858369494E-2</v>
      </c>
      <c r="AJ1423" s="14">
        <v>4.0162445662479E-2</v>
      </c>
      <c r="AK1423" s="14">
        <v>4.01108175846926E-2</v>
      </c>
      <c r="AL1423" s="14"/>
      <c r="AM1423" s="14">
        <v>6.6399937754975699E-2</v>
      </c>
      <c r="AN1423" s="14">
        <v>5.1995661168434799E-2</v>
      </c>
      <c r="AO1423" s="14">
        <v>5.7850294045209902E-2</v>
      </c>
      <c r="AP1423" s="14">
        <v>5.06636334316675E-2</v>
      </c>
      <c r="AQ1423" s="14">
        <v>0</v>
      </c>
      <c r="AR1423" s="14"/>
      <c r="AS1423" s="14">
        <v>5.2711353380545001E-2</v>
      </c>
      <c r="AT1423" s="14">
        <v>5.1612437384308603E-2</v>
      </c>
      <c r="AU1423" s="14"/>
      <c r="AV1423" s="14">
        <v>5.7479576705658099E-2</v>
      </c>
      <c r="AW1423" s="14">
        <v>1.4750490839035599E-2</v>
      </c>
      <c r="AX1423" s="14">
        <v>4.5070903763986397E-2</v>
      </c>
      <c r="AY1423" s="14"/>
      <c r="AZ1423" s="14">
        <v>9.9502270329318104E-2</v>
      </c>
      <c r="BA1423" s="14">
        <v>5.8156048287795602E-2</v>
      </c>
      <c r="BB1423" s="14">
        <v>7.7455553554533398E-3</v>
      </c>
      <c r="BC1423" s="14"/>
      <c r="BD1423" s="14">
        <v>6.0899304181765E-2</v>
      </c>
      <c r="BE1423" s="14">
        <v>4.7231728076343502E-2</v>
      </c>
      <c r="BF1423" s="14"/>
      <c r="BG1423" s="14">
        <v>5.25289823375251E-2</v>
      </c>
      <c r="BH1423" s="14">
        <v>5.2846413008954603E-2</v>
      </c>
      <c r="BI1423" s="14"/>
      <c r="BJ1423" s="14">
        <v>7.4730256905946105E-2</v>
      </c>
      <c r="BK1423" s="14">
        <v>5.1177982573377197E-2</v>
      </c>
      <c r="BL1423" s="14"/>
      <c r="BM1423" s="14">
        <v>1.8022988209314899E-2</v>
      </c>
      <c r="BN1423" s="14">
        <v>5.5872076375355899E-2</v>
      </c>
      <c r="BO1423" s="14"/>
      <c r="BP1423" s="14">
        <v>6.5770611906585494E-2</v>
      </c>
      <c r="BQ1423" s="14">
        <v>5.0276329707712099E-2</v>
      </c>
      <c r="BR1423" s="14"/>
      <c r="BS1423" s="14">
        <v>4.5405613925566003E-2</v>
      </c>
      <c r="BT1423" s="14">
        <v>4.5262945582998898E-2</v>
      </c>
      <c r="BU1423" s="14"/>
      <c r="BV1423" s="14">
        <v>1.7727898400160001E-2</v>
      </c>
      <c r="BW1423" s="14">
        <v>5.51325668419059E-2</v>
      </c>
      <c r="BX1423" s="14"/>
      <c r="BY1423" s="14">
        <v>9.9381629312133499E-2</v>
      </c>
      <c r="BZ1423" s="14">
        <v>4.8037460263401097E-2</v>
      </c>
      <c r="CA1423" s="14"/>
      <c r="CB1423" s="14">
        <v>5.7008865552485598E-2</v>
      </c>
      <c r="CC1423" s="14">
        <v>5.1377142233931E-2</v>
      </c>
    </row>
    <row r="1424" spans="2:81" x14ac:dyDescent="0.3">
      <c r="B1424" t="s">
        <v>106</v>
      </c>
      <c r="C1424" s="14">
        <v>4.89951725619093E-2</v>
      </c>
      <c r="D1424" s="14">
        <v>4.2872278306875199E-2</v>
      </c>
      <c r="E1424" s="14">
        <v>5.5069110384178097E-2</v>
      </c>
      <c r="F1424" s="14"/>
      <c r="G1424" s="14">
        <v>4.5699281082369002E-2</v>
      </c>
      <c r="H1424" s="14">
        <v>3.9456695096846101E-2</v>
      </c>
      <c r="I1424" s="14">
        <v>2.43249353158736E-2</v>
      </c>
      <c r="J1424" s="14">
        <v>6.2599663893670401E-2</v>
      </c>
      <c r="K1424" s="14">
        <v>7.8782845775684299E-2</v>
      </c>
      <c r="L1424" s="14">
        <v>4.79112929964313E-2</v>
      </c>
      <c r="M1424" s="14"/>
      <c r="N1424" s="14">
        <v>4.22931290633606E-2</v>
      </c>
      <c r="O1424" s="14">
        <v>6.0885967092628099E-2</v>
      </c>
      <c r="P1424" s="14">
        <v>8.9707609176092901E-3</v>
      </c>
      <c r="Q1424" s="14">
        <v>7.9765537955667404E-2</v>
      </c>
      <c r="R1424" s="14"/>
      <c r="S1424" s="14">
        <v>3.1251537076752399E-2</v>
      </c>
      <c r="T1424" s="14">
        <v>7.3420392009492394E-2</v>
      </c>
      <c r="U1424" s="14">
        <v>5.0864437491083797E-2</v>
      </c>
      <c r="V1424" s="14">
        <v>2.4278245780672902E-2</v>
      </c>
      <c r="W1424" s="14">
        <v>4.4481341220565497E-2</v>
      </c>
      <c r="X1424" s="14">
        <v>4.76036566118637E-2</v>
      </c>
      <c r="Y1424" s="14">
        <v>5.1158448496196399E-2</v>
      </c>
      <c r="Z1424" s="14">
        <v>4.8904162165836797E-2</v>
      </c>
      <c r="AA1424" s="14">
        <v>7.38511354310218E-2</v>
      </c>
      <c r="AB1424" s="14">
        <v>5.49958860387256E-2</v>
      </c>
      <c r="AC1424" s="14">
        <v>0</v>
      </c>
      <c r="AD1424" s="14">
        <v>7.6233552124219006E-2</v>
      </c>
      <c r="AE1424" s="14"/>
      <c r="AF1424" s="14">
        <v>4.2075265966800598E-2</v>
      </c>
      <c r="AG1424" s="14">
        <v>2.29413186751381E-2</v>
      </c>
      <c r="AH1424" s="14">
        <v>5.3138767046011302E-2</v>
      </c>
      <c r="AI1424" s="14">
        <v>2.4878304761340501E-2</v>
      </c>
      <c r="AJ1424" s="14">
        <v>4.0328080485421303E-2</v>
      </c>
      <c r="AK1424" s="14">
        <v>0.108957864402609</v>
      </c>
      <c r="AL1424" s="14"/>
      <c r="AM1424" s="14">
        <v>4.18599900127909E-2</v>
      </c>
      <c r="AN1424" s="14">
        <v>6.4268023177855196E-2</v>
      </c>
      <c r="AO1424" s="14">
        <v>5.56398873775392E-2</v>
      </c>
      <c r="AP1424" s="14">
        <v>2.04782224885432E-2</v>
      </c>
      <c r="AQ1424" s="14">
        <v>4.4900304820312098E-2</v>
      </c>
      <c r="AR1424" s="14"/>
      <c r="AS1424" s="14">
        <v>1.4922107791113399E-2</v>
      </c>
      <c r="AT1424" s="14">
        <v>6.9042448452203795E-2</v>
      </c>
      <c r="AU1424" s="14"/>
      <c r="AV1424" s="14">
        <v>1.0833430325107401E-2</v>
      </c>
      <c r="AW1424" s="14">
        <v>3.3458597873973601E-2</v>
      </c>
      <c r="AX1424" s="14">
        <v>1.8420965803863501E-2</v>
      </c>
      <c r="AY1424" s="14"/>
      <c r="AZ1424" s="14">
        <v>0</v>
      </c>
      <c r="BA1424" s="14">
        <v>0</v>
      </c>
      <c r="BB1424" s="14">
        <v>3.38298880583391E-2</v>
      </c>
      <c r="BC1424" s="14"/>
      <c r="BD1424" s="14">
        <v>2.57039602607648E-2</v>
      </c>
      <c r="BE1424" s="14">
        <v>6.4630785356146706E-2</v>
      </c>
      <c r="BF1424" s="14"/>
      <c r="BG1424" s="14">
        <v>2.86642510030455E-2</v>
      </c>
      <c r="BH1424" s="14">
        <v>5.3166692734834903E-2</v>
      </c>
      <c r="BI1424" s="14"/>
      <c r="BJ1424" s="14">
        <v>2.1793535387062E-2</v>
      </c>
      <c r="BK1424" s="14">
        <v>5.1932916549774798E-2</v>
      </c>
      <c r="BL1424" s="14"/>
      <c r="BM1424" s="14">
        <v>9.6888895536058305E-3</v>
      </c>
      <c r="BN1424" s="14">
        <v>5.2691447021776597E-2</v>
      </c>
      <c r="BO1424" s="14"/>
      <c r="BP1424" s="14">
        <v>1.91545225736038E-2</v>
      </c>
      <c r="BQ1424" s="14">
        <v>5.7553030906585999E-2</v>
      </c>
      <c r="BR1424" s="14"/>
      <c r="BS1424" s="14">
        <v>5.1801906528085098E-3</v>
      </c>
      <c r="BT1424" s="14">
        <v>2.9170132682713401E-2</v>
      </c>
      <c r="BU1424" s="14"/>
      <c r="BV1424" s="14">
        <v>0</v>
      </c>
      <c r="BW1424" s="14">
        <v>7.0006974981542004E-3</v>
      </c>
      <c r="BX1424" s="14"/>
      <c r="BY1424" s="14">
        <v>8.8575158746303593E-3</v>
      </c>
      <c r="BZ1424" s="14">
        <v>5.2799913244969798E-2</v>
      </c>
      <c r="CA1424" s="14"/>
      <c r="CB1424" s="14">
        <v>3.4205079915882702E-2</v>
      </c>
      <c r="CC1424" s="14">
        <v>5.6169059608629099E-2</v>
      </c>
    </row>
    <row r="1425" spans="2:81" x14ac:dyDescent="0.3">
      <c r="B1425" t="s">
        <v>91</v>
      </c>
      <c r="C1425" s="14">
        <v>0.59838410314307999</v>
      </c>
      <c r="D1425" s="14">
        <v>0.60091473889821401</v>
      </c>
      <c r="E1425" s="14">
        <v>0.59513129143561805</v>
      </c>
      <c r="F1425" s="14"/>
      <c r="G1425" s="14">
        <v>0.62343326514268904</v>
      </c>
      <c r="H1425" s="14">
        <v>0.68512191987943505</v>
      </c>
      <c r="I1425" s="14">
        <v>0.64695586713180098</v>
      </c>
      <c r="J1425" s="14">
        <v>0.56659788835817204</v>
      </c>
      <c r="K1425" s="14">
        <v>0.53730059008071795</v>
      </c>
      <c r="L1425" s="14">
        <v>0.53866040652606895</v>
      </c>
      <c r="M1425" s="14"/>
      <c r="N1425" s="14">
        <v>0.61811232630495605</v>
      </c>
      <c r="O1425" s="14">
        <v>0.55443250772171004</v>
      </c>
      <c r="P1425" s="14">
        <v>0.65395162640934001</v>
      </c>
      <c r="Q1425" s="14">
        <v>0.56758303845592695</v>
      </c>
      <c r="R1425" s="14"/>
      <c r="S1425" s="14">
        <v>0.60010291189073495</v>
      </c>
      <c r="T1425" s="14">
        <v>0.55913478435680997</v>
      </c>
      <c r="U1425" s="14">
        <v>0.62548056118851802</v>
      </c>
      <c r="V1425" s="14">
        <v>0.59664351756997003</v>
      </c>
      <c r="W1425" s="14">
        <v>0.56389414379098801</v>
      </c>
      <c r="X1425" s="14">
        <v>0.61417039812848095</v>
      </c>
      <c r="Y1425" s="14">
        <v>0.565413412555827</v>
      </c>
      <c r="Z1425" s="14">
        <v>0.69390409060565295</v>
      </c>
      <c r="AA1425" s="14">
        <v>0.62040835208970102</v>
      </c>
      <c r="AB1425" s="14">
        <v>0.66605930119981505</v>
      </c>
      <c r="AC1425" s="14">
        <v>0.54927463394152898</v>
      </c>
      <c r="AD1425" s="14">
        <v>0.48422582804834702</v>
      </c>
      <c r="AE1425" s="14"/>
      <c r="AF1425" s="14">
        <v>0.67847519238444398</v>
      </c>
      <c r="AG1425" s="14">
        <v>0.58378053339815505</v>
      </c>
      <c r="AH1425" s="14">
        <v>0.668254010549023</v>
      </c>
      <c r="AI1425" s="14">
        <v>0.592075047030996</v>
      </c>
      <c r="AJ1425" s="14">
        <v>0.54773571587476</v>
      </c>
      <c r="AK1425" s="14">
        <v>0.46138152930733101</v>
      </c>
      <c r="AL1425" s="14"/>
      <c r="AM1425" s="14">
        <v>0.55391002321724803</v>
      </c>
      <c r="AN1425" s="14">
        <v>0.59143550674413103</v>
      </c>
      <c r="AO1425" s="14">
        <v>0.61862880178631197</v>
      </c>
      <c r="AP1425" s="14">
        <v>0.65700845599825097</v>
      </c>
      <c r="AQ1425" s="14">
        <v>0.782086512903719</v>
      </c>
      <c r="AR1425" s="14"/>
      <c r="AS1425" s="14">
        <v>0.65419871146231701</v>
      </c>
      <c r="AT1425" s="14">
        <v>0.56146285099926396</v>
      </c>
      <c r="AU1425" s="14"/>
      <c r="AV1425" s="14">
        <v>0.66407268626288896</v>
      </c>
      <c r="AW1425" s="14">
        <v>0.56268072504289102</v>
      </c>
      <c r="AX1425" s="14">
        <v>0.68112114115829803</v>
      </c>
      <c r="AY1425" s="14"/>
      <c r="AZ1425" s="14">
        <v>0.72100176986993703</v>
      </c>
      <c r="BA1425" s="14">
        <v>0.611773305638182</v>
      </c>
      <c r="BB1425" s="14">
        <v>0.65330585741764402</v>
      </c>
      <c r="BC1425" s="14"/>
      <c r="BD1425" s="14">
        <v>0.64342513867006301</v>
      </c>
      <c r="BE1425" s="14">
        <v>0.56872213067400101</v>
      </c>
      <c r="BF1425" s="14"/>
      <c r="BG1425" s="14">
        <v>0.66741694293935705</v>
      </c>
      <c r="BH1425" s="14">
        <v>0.58538609078951798</v>
      </c>
      <c r="BI1425" s="14"/>
      <c r="BJ1425" s="14">
        <v>0.72411979744184696</v>
      </c>
      <c r="BK1425" s="14">
        <v>0.58721434299713704</v>
      </c>
      <c r="BL1425" s="14"/>
      <c r="BM1425" s="14">
        <v>0.69113877224383002</v>
      </c>
      <c r="BN1425" s="14">
        <v>0.58787373093921902</v>
      </c>
      <c r="BO1425" s="14"/>
      <c r="BP1425" s="14">
        <v>0.65295469887619595</v>
      </c>
      <c r="BQ1425" s="14">
        <v>0.58775543772959304</v>
      </c>
      <c r="BR1425" s="14"/>
      <c r="BS1425" s="14">
        <v>0.64829253235015005</v>
      </c>
      <c r="BT1425" s="14">
        <v>0.65840049921002097</v>
      </c>
      <c r="BU1425" s="14"/>
      <c r="BV1425" s="14">
        <v>0.61864379947377302</v>
      </c>
      <c r="BW1425" s="14">
        <v>0.65871217223888801</v>
      </c>
      <c r="BX1425" s="14"/>
      <c r="BY1425" s="14">
        <v>0.60829378592806904</v>
      </c>
      <c r="BZ1425" s="14">
        <v>0.59940014294834998</v>
      </c>
      <c r="CA1425" s="14"/>
      <c r="CB1425" s="14">
        <v>0.64529469502057302</v>
      </c>
      <c r="CC1425" s="14">
        <v>0.57338867444493702</v>
      </c>
    </row>
    <row r="1426" spans="2:81" x14ac:dyDescent="0.3">
      <c r="B1426" t="s">
        <v>92</v>
      </c>
      <c r="C1426" s="14">
        <v>0.152523744948457</v>
      </c>
      <c r="D1426" s="14">
        <v>0.16951566914246</v>
      </c>
      <c r="E1426" s="14">
        <v>0.13622929418920299</v>
      </c>
      <c r="F1426" s="14"/>
      <c r="G1426" s="14">
        <v>0.111814603269399</v>
      </c>
      <c r="H1426" s="14">
        <v>0.120154491461215</v>
      </c>
      <c r="I1426" s="14">
        <v>0.16109403871335301</v>
      </c>
      <c r="J1426" s="14">
        <v>0.15849236154090199</v>
      </c>
      <c r="K1426" s="14">
        <v>0.168323648541301</v>
      </c>
      <c r="L1426" s="14">
        <v>0.18352968744282699</v>
      </c>
      <c r="M1426" s="14"/>
      <c r="N1426" s="14">
        <v>0.141073390089892</v>
      </c>
      <c r="O1426" s="14">
        <v>0.17849050506842001</v>
      </c>
      <c r="P1426" s="14">
        <v>0.12574888946410201</v>
      </c>
      <c r="Q1426" s="14">
        <v>0.16384541088971399</v>
      </c>
      <c r="R1426" s="14"/>
      <c r="S1426" s="14">
        <v>0.142343220149446</v>
      </c>
      <c r="T1426" s="14">
        <v>0.12625651177453201</v>
      </c>
      <c r="U1426" s="14">
        <v>0.11084779691728</v>
      </c>
      <c r="V1426" s="14">
        <v>0.17675397481913199</v>
      </c>
      <c r="W1426" s="14">
        <v>0.19727178627835901</v>
      </c>
      <c r="X1426" s="14">
        <v>0.16776177519513599</v>
      </c>
      <c r="Y1426" s="14">
        <v>0.15604770603153001</v>
      </c>
      <c r="Z1426" s="14">
        <v>0.161836977118303</v>
      </c>
      <c r="AA1426" s="14">
        <v>0.14213321261010001</v>
      </c>
      <c r="AB1426" s="14">
        <v>0.15874448018964801</v>
      </c>
      <c r="AC1426" s="14">
        <v>0.17635746831389501</v>
      </c>
      <c r="AD1426" s="14">
        <v>0.15977601204040501</v>
      </c>
      <c r="AE1426" s="14"/>
      <c r="AF1426" s="14">
        <v>0.132228608302458</v>
      </c>
      <c r="AG1426" s="14">
        <v>0.17108144462178901</v>
      </c>
      <c r="AH1426" s="14">
        <v>0.123914829648305</v>
      </c>
      <c r="AI1426" s="14">
        <v>0.199343980224303</v>
      </c>
      <c r="AJ1426" s="14">
        <v>9.6778611977779205E-2</v>
      </c>
      <c r="AK1426" s="14">
        <v>0.131962563320905</v>
      </c>
      <c r="AL1426" s="14"/>
      <c r="AM1426" s="14">
        <v>0.207339123624871</v>
      </c>
      <c r="AN1426" s="14">
        <v>0.14197681716018701</v>
      </c>
      <c r="AO1426" s="14">
        <v>0.122207103286558</v>
      </c>
      <c r="AP1426" s="14">
        <v>0.121915743941343</v>
      </c>
      <c r="AQ1426" s="14">
        <v>0</v>
      </c>
      <c r="AR1426" s="14"/>
      <c r="AS1426" s="14">
        <v>0.13965818057637699</v>
      </c>
      <c r="AT1426" s="14">
        <v>0.160971975808228</v>
      </c>
      <c r="AU1426" s="14"/>
      <c r="AV1426" s="14">
        <v>0.15149301825773301</v>
      </c>
      <c r="AW1426" s="14">
        <v>0.143714815885056</v>
      </c>
      <c r="AX1426" s="14">
        <v>0.112830029932108</v>
      </c>
      <c r="AY1426" s="14"/>
      <c r="AZ1426" s="14">
        <v>0.18396566454132601</v>
      </c>
      <c r="BA1426" s="14">
        <v>0.16115083021921001</v>
      </c>
      <c r="BB1426" s="14">
        <v>0.11819245066648799</v>
      </c>
      <c r="BC1426" s="14"/>
      <c r="BD1426" s="14">
        <v>0.15286529078229999</v>
      </c>
      <c r="BE1426" s="14">
        <v>0.15123602147707499</v>
      </c>
      <c r="BF1426" s="14"/>
      <c r="BG1426" s="14">
        <v>0.108449420158837</v>
      </c>
      <c r="BH1426" s="14">
        <v>0.16067531332065199</v>
      </c>
      <c r="BI1426" s="14"/>
      <c r="BJ1426" s="14">
        <v>0.120821992879904</v>
      </c>
      <c r="BK1426" s="14">
        <v>0.15687259972280199</v>
      </c>
      <c r="BL1426" s="14"/>
      <c r="BM1426" s="14">
        <v>8.0843515027950799E-2</v>
      </c>
      <c r="BN1426" s="14">
        <v>0.15962589652891401</v>
      </c>
      <c r="BO1426" s="14"/>
      <c r="BP1426" s="14">
        <v>0.17887585260901501</v>
      </c>
      <c r="BQ1426" s="14">
        <v>0.145184235139591</v>
      </c>
      <c r="BR1426" s="14"/>
      <c r="BS1426" s="14">
        <v>0.116155712242756</v>
      </c>
      <c r="BT1426" s="14">
        <v>0.141252792070268</v>
      </c>
      <c r="BU1426" s="14"/>
      <c r="BV1426" s="14">
        <v>9.0831378785986697E-2</v>
      </c>
      <c r="BW1426" s="14">
        <v>0.12505560135916799</v>
      </c>
      <c r="BX1426" s="14"/>
      <c r="BY1426" s="14">
        <v>0.16943691582232101</v>
      </c>
      <c r="BZ1426" s="14">
        <v>0.151268477828227</v>
      </c>
      <c r="CA1426" s="14"/>
      <c r="CB1426" s="14">
        <v>0.14542020413649201</v>
      </c>
      <c r="CC1426" s="14">
        <v>0.15761803217915499</v>
      </c>
    </row>
    <row r="1427" spans="2:81" x14ac:dyDescent="0.3">
      <c r="B1427" t="s">
        <v>93</v>
      </c>
      <c r="C1427" s="14">
        <v>0.445860358194623</v>
      </c>
      <c r="D1427" s="14">
        <v>0.43139906975575398</v>
      </c>
      <c r="E1427" s="14">
        <v>0.45890199724641401</v>
      </c>
      <c r="F1427" s="14"/>
      <c r="G1427" s="14">
        <v>0.51161866187328997</v>
      </c>
      <c r="H1427" s="14">
        <v>0.56496742841822001</v>
      </c>
      <c r="I1427" s="14">
        <v>0.48586182841844699</v>
      </c>
      <c r="J1427" s="14">
        <v>0.40810552681727003</v>
      </c>
      <c r="K1427" s="14">
        <v>0.36897694153941701</v>
      </c>
      <c r="L1427" s="14">
        <v>0.35513071908324201</v>
      </c>
      <c r="M1427" s="14"/>
      <c r="N1427" s="14">
        <v>0.47703893621506399</v>
      </c>
      <c r="O1427" s="14">
        <v>0.37594200265329097</v>
      </c>
      <c r="P1427" s="14">
        <v>0.52820273694523801</v>
      </c>
      <c r="Q1427" s="14">
        <v>0.40373762756621301</v>
      </c>
      <c r="R1427" s="14"/>
      <c r="S1427" s="14">
        <v>0.457759691741289</v>
      </c>
      <c r="T1427" s="14">
        <v>0.43287827258227801</v>
      </c>
      <c r="U1427" s="14">
        <v>0.51463276427123705</v>
      </c>
      <c r="V1427" s="14">
        <v>0.41988954275083801</v>
      </c>
      <c r="W1427" s="14">
        <v>0.366622357512629</v>
      </c>
      <c r="X1427" s="14">
        <v>0.44640862293334499</v>
      </c>
      <c r="Y1427" s="14">
        <v>0.40936570652429699</v>
      </c>
      <c r="Z1427" s="14">
        <v>0.53206711348735003</v>
      </c>
      <c r="AA1427" s="14">
        <v>0.47827513947960099</v>
      </c>
      <c r="AB1427" s="14">
        <v>0.507314821010168</v>
      </c>
      <c r="AC1427" s="14">
        <v>0.37291716562763499</v>
      </c>
      <c r="AD1427" s="14">
        <v>0.32444981600794098</v>
      </c>
      <c r="AE1427" s="14"/>
      <c r="AF1427" s="14">
        <v>0.54624658408198601</v>
      </c>
      <c r="AG1427" s="14">
        <v>0.41269908877636602</v>
      </c>
      <c r="AH1427" s="14">
        <v>0.54433918090071798</v>
      </c>
      <c r="AI1427" s="14">
        <v>0.39273106680669301</v>
      </c>
      <c r="AJ1427" s="14">
        <v>0.45095710389698102</v>
      </c>
      <c r="AK1427" s="14">
        <v>0.32941896598642501</v>
      </c>
      <c r="AL1427" s="14"/>
      <c r="AM1427" s="14">
        <v>0.34657089959237702</v>
      </c>
      <c r="AN1427" s="14">
        <v>0.44945868958394403</v>
      </c>
      <c r="AO1427" s="14">
        <v>0.49642169849975398</v>
      </c>
      <c r="AP1427" s="14">
        <v>0.535092712056908</v>
      </c>
      <c r="AQ1427" s="14">
        <v>0.782086512903719</v>
      </c>
      <c r="AR1427" s="14"/>
      <c r="AS1427" s="14">
        <v>0.51454053088593998</v>
      </c>
      <c r="AT1427" s="14">
        <v>0.40049087519103599</v>
      </c>
      <c r="AU1427" s="14"/>
      <c r="AV1427" s="14">
        <v>0.51257966800515598</v>
      </c>
      <c r="AW1427" s="14">
        <v>0.41896590915783499</v>
      </c>
      <c r="AX1427" s="14">
        <v>0.56829111122619103</v>
      </c>
      <c r="AY1427" s="14"/>
      <c r="AZ1427" s="14">
        <v>0.53703610532861101</v>
      </c>
      <c r="BA1427" s="14">
        <v>0.45062247541897199</v>
      </c>
      <c r="BB1427" s="14">
        <v>0.53511340675115604</v>
      </c>
      <c r="BC1427" s="14"/>
      <c r="BD1427" s="14">
        <v>0.49055984788776302</v>
      </c>
      <c r="BE1427" s="14">
        <v>0.41748610919692603</v>
      </c>
      <c r="BF1427" s="14"/>
      <c r="BG1427" s="14">
        <v>0.55896752278052098</v>
      </c>
      <c r="BH1427" s="14">
        <v>0.42471077746886599</v>
      </c>
      <c r="BI1427" s="14"/>
      <c r="BJ1427" s="14">
        <v>0.60329780456194404</v>
      </c>
      <c r="BK1427" s="14">
        <v>0.430341743274335</v>
      </c>
      <c r="BL1427" s="14"/>
      <c r="BM1427" s="14">
        <v>0.61029525721587896</v>
      </c>
      <c r="BN1427" s="14">
        <v>0.42824783441030601</v>
      </c>
      <c r="BO1427" s="14"/>
      <c r="BP1427" s="14">
        <v>0.474078846267181</v>
      </c>
      <c r="BQ1427" s="14">
        <v>0.44257120259000199</v>
      </c>
      <c r="BR1427" s="14"/>
      <c r="BS1427" s="14">
        <v>0.53213682010739405</v>
      </c>
      <c r="BT1427" s="14">
        <v>0.517147707139753</v>
      </c>
      <c r="BU1427" s="14"/>
      <c r="BV1427" s="14">
        <v>0.527812420687786</v>
      </c>
      <c r="BW1427" s="14">
        <v>0.53365657087972096</v>
      </c>
      <c r="BX1427" s="14"/>
      <c r="BY1427" s="14">
        <v>0.43885687010574798</v>
      </c>
      <c r="BZ1427" s="14">
        <v>0.44813166512012298</v>
      </c>
      <c r="CA1427" s="14"/>
      <c r="CB1427" s="14">
        <v>0.49987449088408098</v>
      </c>
      <c r="CC1427" s="14">
        <v>0.41577064226578198</v>
      </c>
    </row>
    <row r="1428" spans="2:81" x14ac:dyDescent="0.3">
      <c r="C1428" s="14"/>
      <c r="D1428" s="14"/>
      <c r="E1428" s="14"/>
      <c r="F1428" s="14"/>
      <c r="G1428" s="14"/>
      <c r="H1428" s="14"/>
      <c r="I1428" s="14"/>
      <c r="J1428" s="14"/>
      <c r="K1428" s="14"/>
      <c r="L1428" s="14"/>
      <c r="M1428" s="14"/>
      <c r="N1428" s="14"/>
      <c r="O1428" s="14"/>
      <c r="P1428" s="14"/>
      <c r="Q1428" s="14"/>
      <c r="R1428" s="14"/>
      <c r="S1428" s="14"/>
      <c r="T1428" s="14"/>
      <c r="U1428" s="14"/>
      <c r="V1428" s="14"/>
      <c r="W1428" s="14"/>
      <c r="X1428" s="14"/>
      <c r="Y1428" s="14"/>
      <c r="Z1428" s="14"/>
      <c r="AA1428" s="14"/>
      <c r="AB1428" s="14"/>
      <c r="AC1428" s="14"/>
      <c r="AD1428" s="14"/>
      <c r="AE1428" s="14"/>
      <c r="AF1428" s="14"/>
      <c r="AG1428" s="14"/>
      <c r="AH1428" s="14"/>
      <c r="AI1428" s="14"/>
      <c r="AJ1428" s="14"/>
      <c r="AK1428" s="14"/>
      <c r="AL1428" s="14"/>
      <c r="AM1428" s="14"/>
      <c r="AN1428" s="14"/>
      <c r="AO1428" s="14"/>
      <c r="AP1428" s="14"/>
      <c r="AQ1428" s="14"/>
      <c r="AR1428" s="14"/>
      <c r="AS1428" s="14"/>
      <c r="AT1428" s="14"/>
      <c r="AU1428" s="14"/>
      <c r="AV1428" s="14"/>
      <c r="AW1428" s="14"/>
      <c r="AX1428" s="14"/>
      <c r="AY1428" s="14"/>
      <c r="AZ1428" s="14"/>
      <c r="BA1428" s="14"/>
      <c r="BB1428" s="14"/>
      <c r="BC1428" s="14"/>
      <c r="BD1428" s="14"/>
      <c r="BE1428" s="14"/>
      <c r="BF1428" s="14"/>
      <c r="BG1428" s="14"/>
      <c r="BH1428" s="14"/>
      <c r="BI1428" s="14"/>
      <c r="BJ1428" s="14"/>
      <c r="BK1428" s="14"/>
      <c r="BL1428" s="14"/>
      <c r="BM1428" s="14"/>
      <c r="BN1428" s="14"/>
      <c r="BO1428" s="14"/>
      <c r="BP1428" s="14"/>
      <c r="BQ1428" s="14"/>
      <c r="BR1428" s="14"/>
      <c r="BS1428" s="14"/>
      <c r="BT1428" s="14"/>
      <c r="BU1428" s="14"/>
      <c r="BV1428" s="14"/>
      <c r="BW1428" s="14"/>
      <c r="BX1428" s="14"/>
      <c r="BY1428" s="14"/>
      <c r="BZ1428" s="14"/>
      <c r="CA1428" s="14"/>
      <c r="CB1428" s="14"/>
      <c r="CC1428" s="14"/>
    </row>
    <row r="1429" spans="2:81" x14ac:dyDescent="0.3">
      <c r="B1429" s="6" t="s">
        <v>542</v>
      </c>
      <c r="C1429" s="14"/>
      <c r="D1429" s="14"/>
      <c r="E1429" s="14"/>
      <c r="F1429" s="14"/>
      <c r="G1429" s="14"/>
      <c r="H1429" s="14"/>
      <c r="I1429" s="14"/>
      <c r="J1429" s="14"/>
      <c r="K1429" s="14"/>
      <c r="L1429" s="14"/>
      <c r="M1429" s="14"/>
      <c r="N1429" s="14"/>
      <c r="O1429" s="14"/>
      <c r="P1429" s="14"/>
      <c r="Q1429" s="14"/>
      <c r="R1429" s="14"/>
      <c r="S1429" s="14"/>
      <c r="T1429" s="14"/>
      <c r="U1429" s="14"/>
      <c r="V1429" s="14"/>
      <c r="W1429" s="14"/>
      <c r="X1429" s="14"/>
      <c r="Y1429" s="14"/>
      <c r="Z1429" s="14"/>
      <c r="AA1429" s="14"/>
      <c r="AB1429" s="14"/>
      <c r="AC1429" s="14"/>
      <c r="AD1429" s="14"/>
      <c r="AE1429" s="14"/>
      <c r="AF1429" s="14"/>
      <c r="AG1429" s="14"/>
      <c r="AH1429" s="14"/>
      <c r="AI1429" s="14"/>
      <c r="AJ1429" s="14"/>
      <c r="AK1429" s="14"/>
      <c r="AL1429" s="14"/>
      <c r="AM1429" s="14"/>
      <c r="AN1429" s="14"/>
      <c r="AO1429" s="14"/>
      <c r="AP1429" s="14"/>
      <c r="AQ1429" s="14"/>
      <c r="AR1429" s="14"/>
      <c r="AS1429" s="14"/>
      <c r="AT1429" s="14"/>
      <c r="AU1429" s="14"/>
      <c r="AV1429" s="14"/>
      <c r="AW1429" s="14"/>
      <c r="AX1429" s="14"/>
      <c r="AY1429" s="14"/>
      <c r="AZ1429" s="14"/>
      <c r="BA1429" s="14"/>
      <c r="BB1429" s="14"/>
      <c r="BC1429" s="14"/>
      <c r="BD1429" s="14"/>
      <c r="BE1429" s="14"/>
      <c r="BF1429" s="14"/>
      <c r="BG1429" s="14"/>
      <c r="BH1429" s="14"/>
      <c r="BI1429" s="14"/>
      <c r="BJ1429" s="14"/>
      <c r="BK1429" s="14"/>
      <c r="BL1429" s="14"/>
      <c r="BM1429" s="14"/>
      <c r="BN1429" s="14"/>
      <c r="BO1429" s="14"/>
      <c r="BP1429" s="14"/>
      <c r="BQ1429" s="14"/>
      <c r="BR1429" s="14"/>
      <c r="BS1429" s="14"/>
      <c r="BT1429" s="14"/>
      <c r="BU1429" s="14"/>
      <c r="BV1429" s="14"/>
      <c r="BW1429" s="14"/>
      <c r="BX1429" s="14"/>
      <c r="BY1429" s="14"/>
      <c r="BZ1429" s="14"/>
      <c r="CA1429" s="14"/>
      <c r="CB1429" s="14"/>
      <c r="CC1429" s="14"/>
    </row>
    <row r="1430" spans="2:81" x14ac:dyDescent="0.3">
      <c r="B1430" s="24" t="s">
        <v>97</v>
      </c>
      <c r="C1430" s="14"/>
      <c r="D1430" s="14"/>
      <c r="E1430" s="14"/>
      <c r="F1430" s="14"/>
      <c r="G1430" s="14"/>
      <c r="H1430" s="14"/>
      <c r="I1430" s="14"/>
      <c r="J1430" s="14"/>
      <c r="K1430" s="14"/>
      <c r="L1430" s="14"/>
      <c r="M1430" s="14"/>
      <c r="N1430" s="14"/>
      <c r="O1430" s="14"/>
      <c r="P1430" s="14"/>
      <c r="Q1430" s="14"/>
      <c r="R1430" s="14"/>
      <c r="S1430" s="14"/>
      <c r="T1430" s="14"/>
      <c r="U1430" s="14"/>
      <c r="V1430" s="14"/>
      <c r="W1430" s="14"/>
      <c r="X1430" s="14"/>
      <c r="Y1430" s="14"/>
      <c r="Z1430" s="14"/>
      <c r="AA1430" s="14"/>
      <c r="AB1430" s="14"/>
      <c r="AC1430" s="14"/>
      <c r="AD1430" s="14"/>
      <c r="AE1430" s="14"/>
      <c r="AF1430" s="14"/>
      <c r="AG1430" s="14"/>
      <c r="AH1430" s="14"/>
      <c r="AI1430" s="14"/>
      <c r="AJ1430" s="14"/>
      <c r="AK1430" s="14"/>
      <c r="AL1430" s="14"/>
      <c r="AM1430" s="14"/>
      <c r="AN1430" s="14"/>
      <c r="AO1430" s="14"/>
      <c r="AP1430" s="14"/>
      <c r="AQ1430" s="14"/>
      <c r="AR1430" s="14"/>
      <c r="AS1430" s="14"/>
      <c r="AT1430" s="14"/>
      <c r="AU1430" s="14"/>
      <c r="AV1430" s="14"/>
      <c r="AW1430" s="14"/>
      <c r="AX1430" s="14"/>
      <c r="AY1430" s="14"/>
      <c r="AZ1430" s="14"/>
      <c r="BA1430" s="14"/>
      <c r="BB1430" s="14"/>
      <c r="BC1430" s="14"/>
      <c r="BD1430" s="14"/>
      <c r="BE1430" s="14"/>
      <c r="BF1430" s="14"/>
      <c r="BG1430" s="14"/>
      <c r="BH1430" s="14"/>
      <c r="BI1430" s="14"/>
      <c r="BJ1430" s="14"/>
      <c r="BK1430" s="14"/>
      <c r="BL1430" s="14"/>
      <c r="BM1430" s="14"/>
      <c r="BN1430" s="14"/>
      <c r="BO1430" s="14"/>
      <c r="BP1430" s="14"/>
      <c r="BQ1430" s="14"/>
      <c r="BR1430" s="14"/>
      <c r="BS1430" s="14"/>
      <c r="BT1430" s="14"/>
      <c r="BU1430" s="14"/>
      <c r="BV1430" s="14"/>
      <c r="BW1430" s="14"/>
      <c r="BX1430" s="14"/>
      <c r="BY1430" s="14"/>
      <c r="BZ1430" s="14"/>
      <c r="CA1430" s="14"/>
      <c r="CB1430" s="14"/>
      <c r="CC1430" s="14"/>
    </row>
    <row r="1431" spans="2:81" x14ac:dyDescent="0.3">
      <c r="B1431" t="s">
        <v>420</v>
      </c>
      <c r="C1431" s="14">
        <v>0.24010517539436901</v>
      </c>
      <c r="D1431" s="14">
        <v>0.242401485245929</v>
      </c>
      <c r="E1431" s="14">
        <v>0.238330412791984</v>
      </c>
      <c r="F1431" s="14"/>
      <c r="G1431" s="14">
        <v>0.21840191060663</v>
      </c>
      <c r="H1431" s="14">
        <v>0.25597822827310501</v>
      </c>
      <c r="I1431" s="14">
        <v>0.25568375269902999</v>
      </c>
      <c r="J1431" s="14">
        <v>0.23200800132837199</v>
      </c>
      <c r="K1431" s="14">
        <v>0.245582287750015</v>
      </c>
      <c r="L1431" s="14">
        <v>0.23194174254864999</v>
      </c>
      <c r="M1431" s="14"/>
      <c r="N1431" s="14">
        <v>0.23200855147979699</v>
      </c>
      <c r="O1431" s="14">
        <v>0.19078252309030899</v>
      </c>
      <c r="P1431" s="14">
        <v>0.23555507340640799</v>
      </c>
      <c r="Q1431" s="14">
        <v>0.29958817112017699</v>
      </c>
      <c r="R1431" s="14"/>
      <c r="S1431" s="14">
        <v>0.152272473819413</v>
      </c>
      <c r="T1431" s="14">
        <v>0.22820843808421801</v>
      </c>
      <c r="U1431" s="14">
        <v>0.28467949598964198</v>
      </c>
      <c r="V1431" s="14">
        <v>0.1549780056784</v>
      </c>
      <c r="W1431" s="14">
        <v>0.21471939020143499</v>
      </c>
      <c r="X1431" s="14">
        <v>0.32740958126978098</v>
      </c>
      <c r="Y1431" s="14">
        <v>0.23110909439856001</v>
      </c>
      <c r="Z1431" s="14">
        <v>0.289220157212285</v>
      </c>
      <c r="AA1431" s="14">
        <v>0.34279878693732402</v>
      </c>
      <c r="AB1431" s="14">
        <v>0.26037494274826001</v>
      </c>
      <c r="AC1431" s="14">
        <v>0.25855842252205502</v>
      </c>
      <c r="AD1431" s="14">
        <v>0.123751603360018</v>
      </c>
      <c r="AE1431" s="14"/>
      <c r="AF1431" s="14">
        <v>0.271747984811333</v>
      </c>
      <c r="AG1431" s="14">
        <v>0.25559046331930102</v>
      </c>
      <c r="AH1431" s="14">
        <v>0.21800920105569599</v>
      </c>
      <c r="AI1431" s="14">
        <v>0.23103074718404901</v>
      </c>
      <c r="AJ1431" s="14">
        <v>0.15780398133031801</v>
      </c>
      <c r="AK1431" s="14">
        <v>0.17244427080059099</v>
      </c>
      <c r="AL1431" s="14"/>
      <c r="AM1431" s="14">
        <v>0.276850086002629</v>
      </c>
      <c r="AN1431" s="14">
        <v>0.20847866817213101</v>
      </c>
      <c r="AO1431" s="14">
        <v>0.24117369062181301</v>
      </c>
      <c r="AP1431" s="14">
        <v>0.25337183596282797</v>
      </c>
      <c r="AQ1431" s="14">
        <v>0.23257014964307601</v>
      </c>
      <c r="AR1431" s="14"/>
      <c r="AS1431" s="14">
        <v>0.24964870968435199</v>
      </c>
      <c r="AT1431" s="14">
        <v>0.233291202003755</v>
      </c>
      <c r="AU1431" s="14"/>
      <c r="AV1431" s="14">
        <v>0.26380364367192999</v>
      </c>
      <c r="AW1431" s="14">
        <v>0.157451302238279</v>
      </c>
      <c r="AX1431" s="14">
        <v>0.26070340659636898</v>
      </c>
      <c r="AY1431" s="14"/>
      <c r="AZ1431" s="14">
        <v>0.38547413717120999</v>
      </c>
      <c r="BA1431" s="14">
        <v>0.26582622669940997</v>
      </c>
      <c r="BB1431" s="14">
        <v>0.15817472338299099</v>
      </c>
      <c r="BC1431" s="14"/>
      <c r="BD1431" s="14">
        <v>0.25958761463714702</v>
      </c>
      <c r="BE1431" s="14">
        <v>0.224761784498061</v>
      </c>
      <c r="BF1431" s="14"/>
      <c r="BG1431" s="14">
        <v>0.26110184525782798</v>
      </c>
      <c r="BH1431" s="14">
        <v>0.232489802352805</v>
      </c>
      <c r="BI1431" s="14"/>
      <c r="BJ1431" s="14">
        <v>0.23299079590986299</v>
      </c>
      <c r="BK1431" s="14">
        <v>0.23866189198544899</v>
      </c>
      <c r="BL1431" s="14"/>
      <c r="BM1431" s="14">
        <v>0.151518645679245</v>
      </c>
      <c r="BN1431" s="14">
        <v>0.248940060560285</v>
      </c>
      <c r="BO1431" s="14"/>
      <c r="BP1431" s="14">
        <v>0.27820263233722198</v>
      </c>
      <c r="BQ1431" s="14">
        <v>0.227613541101958</v>
      </c>
      <c r="BR1431" s="14"/>
      <c r="BS1431" s="14">
        <v>0.26774727136783999</v>
      </c>
      <c r="BT1431" s="14">
        <v>0.239765639067889</v>
      </c>
      <c r="BU1431" s="14"/>
      <c r="BV1431" s="14">
        <v>0.20873735336497201</v>
      </c>
      <c r="BW1431" s="14">
        <v>0.28848549643862298</v>
      </c>
      <c r="BX1431" s="14"/>
      <c r="BY1431" s="14">
        <v>0.23327616466604101</v>
      </c>
      <c r="BZ1431" s="14">
        <v>0.242271265374777</v>
      </c>
      <c r="CA1431" s="14"/>
      <c r="CB1431" s="14">
        <v>0.21060274256994399</v>
      </c>
      <c r="CC1431" s="14">
        <v>0.25743089775490302</v>
      </c>
    </row>
    <row r="1432" spans="2:81" x14ac:dyDescent="0.3">
      <c r="B1432" t="s">
        <v>86</v>
      </c>
      <c r="C1432" s="14">
        <v>0.43046714124594398</v>
      </c>
      <c r="D1432" s="14">
        <v>0.39324051746107802</v>
      </c>
      <c r="E1432" s="14">
        <v>0.465707498475399</v>
      </c>
      <c r="F1432" s="14"/>
      <c r="G1432" s="14">
        <v>0.47133997188902499</v>
      </c>
      <c r="H1432" s="14">
        <v>0.42670117269850699</v>
      </c>
      <c r="I1432" s="14">
        <v>0.50344355915941497</v>
      </c>
      <c r="J1432" s="14">
        <v>0.43913296473875502</v>
      </c>
      <c r="K1432" s="14">
        <v>0.32731078071356701</v>
      </c>
      <c r="L1432" s="14">
        <v>0.40907925983224502</v>
      </c>
      <c r="M1432" s="14"/>
      <c r="N1432" s="14">
        <v>0.44902428356665097</v>
      </c>
      <c r="O1432" s="14">
        <v>0.47794274979166601</v>
      </c>
      <c r="P1432" s="14">
        <v>0.41595509448606999</v>
      </c>
      <c r="Q1432" s="14">
        <v>0.37313613787210398</v>
      </c>
      <c r="R1432" s="14"/>
      <c r="S1432" s="14">
        <v>0.47169851870908402</v>
      </c>
      <c r="T1432" s="14">
        <v>0.47764617172002299</v>
      </c>
      <c r="U1432" s="14">
        <v>0.46459817744505599</v>
      </c>
      <c r="V1432" s="14">
        <v>0.42974425981028702</v>
      </c>
      <c r="W1432" s="14">
        <v>0.46798059104906198</v>
      </c>
      <c r="X1432" s="14">
        <v>0.42398289046120002</v>
      </c>
      <c r="Y1432" s="14">
        <v>0.47059993341329398</v>
      </c>
      <c r="Z1432" s="14">
        <v>0.290664335371217</v>
      </c>
      <c r="AA1432" s="14">
        <v>0.34710953512056703</v>
      </c>
      <c r="AB1432" s="14">
        <v>0.32930895133173999</v>
      </c>
      <c r="AC1432" s="14">
        <v>0.50710734341677299</v>
      </c>
      <c r="AD1432" s="14">
        <v>0.43764431459720499</v>
      </c>
      <c r="AE1432" s="14"/>
      <c r="AF1432" s="14">
        <v>0.438283723648559</v>
      </c>
      <c r="AG1432" s="14">
        <v>0.48045276215916699</v>
      </c>
      <c r="AH1432" s="14">
        <v>0.42352444154733099</v>
      </c>
      <c r="AI1432" s="14">
        <v>0.39761364138909</v>
      </c>
      <c r="AJ1432" s="14">
        <v>0.387661426795608</v>
      </c>
      <c r="AK1432" s="14">
        <v>0.47314302263846902</v>
      </c>
      <c r="AL1432" s="14"/>
      <c r="AM1432" s="14">
        <v>0.41807556588373102</v>
      </c>
      <c r="AN1432" s="14">
        <v>0.42373922836170103</v>
      </c>
      <c r="AO1432" s="14">
        <v>0.45327534543807302</v>
      </c>
      <c r="AP1432" s="14">
        <v>0.42804620885509598</v>
      </c>
      <c r="AQ1432" s="14">
        <v>0.43716163557871501</v>
      </c>
      <c r="AR1432" s="14"/>
      <c r="AS1432" s="14">
        <v>0.42369090014495198</v>
      </c>
      <c r="AT1432" s="14">
        <v>0.43210452467119598</v>
      </c>
      <c r="AU1432" s="14"/>
      <c r="AV1432" s="14">
        <v>0.41425580629719999</v>
      </c>
      <c r="AW1432" s="14">
        <v>0.430732882639835</v>
      </c>
      <c r="AX1432" s="14">
        <v>0.45089411525477402</v>
      </c>
      <c r="AY1432" s="14"/>
      <c r="AZ1432" s="14">
        <v>0.45027425842582203</v>
      </c>
      <c r="BA1432" s="14">
        <v>0.47988092996452397</v>
      </c>
      <c r="BB1432" s="14">
        <v>0.36413517859212102</v>
      </c>
      <c r="BC1432" s="14"/>
      <c r="BD1432" s="14">
        <v>0.43101926763499998</v>
      </c>
      <c r="BE1432" s="14">
        <v>0.43145616666691999</v>
      </c>
      <c r="BF1432" s="14"/>
      <c r="BG1432" s="14">
        <v>0.44191619278234401</v>
      </c>
      <c r="BH1432" s="14">
        <v>0.43025381457912498</v>
      </c>
      <c r="BI1432" s="14"/>
      <c r="BJ1432" s="14">
        <v>0.457238355805061</v>
      </c>
      <c r="BK1432" s="14">
        <v>0.43202569527366402</v>
      </c>
      <c r="BL1432" s="14"/>
      <c r="BM1432" s="14">
        <v>0.48621453295344202</v>
      </c>
      <c r="BN1432" s="14">
        <v>0.42460907852499002</v>
      </c>
      <c r="BO1432" s="14"/>
      <c r="BP1432" s="14">
        <v>0.40546009767555002</v>
      </c>
      <c r="BQ1432" s="14">
        <v>0.43433231308860398</v>
      </c>
      <c r="BR1432" s="14"/>
      <c r="BS1432" s="14">
        <v>0.44284609753482501</v>
      </c>
      <c r="BT1432" s="14">
        <v>0.417341917240793</v>
      </c>
      <c r="BU1432" s="14"/>
      <c r="BV1432" s="14">
        <v>0.55382154232292002</v>
      </c>
      <c r="BW1432" s="14">
        <v>0.40384530191884199</v>
      </c>
      <c r="BX1432" s="14"/>
      <c r="BY1432" s="14">
        <v>0.37589207605900099</v>
      </c>
      <c r="BZ1432" s="14">
        <v>0.43870808203360601</v>
      </c>
      <c r="CA1432" s="14"/>
      <c r="CB1432" s="14">
        <v>0.44098686294218398</v>
      </c>
      <c r="CC1432" s="14">
        <v>0.42929382501083801</v>
      </c>
    </row>
    <row r="1433" spans="2:81" x14ac:dyDescent="0.3">
      <c r="B1433" t="s">
        <v>421</v>
      </c>
      <c r="C1433" s="14">
        <v>0.18633434744914301</v>
      </c>
      <c r="D1433" s="14">
        <v>0.20983798310009699</v>
      </c>
      <c r="E1433" s="14">
        <v>0.163747506428572</v>
      </c>
      <c r="F1433" s="14"/>
      <c r="G1433" s="14">
        <v>0.222471865130762</v>
      </c>
      <c r="H1433" s="14">
        <v>0.19834080543148799</v>
      </c>
      <c r="I1433" s="14">
        <v>0.111757065058262</v>
      </c>
      <c r="J1433" s="14">
        <v>0.19195701370151999</v>
      </c>
      <c r="K1433" s="14">
        <v>0.19958493397652499</v>
      </c>
      <c r="L1433" s="14">
        <v>0.19974493406737601</v>
      </c>
      <c r="M1433" s="14"/>
      <c r="N1433" s="14">
        <v>0.174354945629769</v>
      </c>
      <c r="O1433" s="14">
        <v>0.197794347515863</v>
      </c>
      <c r="P1433" s="14">
        <v>0.20172906403303201</v>
      </c>
      <c r="Q1433" s="14">
        <v>0.17680443832372</v>
      </c>
      <c r="R1433" s="14"/>
      <c r="S1433" s="14">
        <v>0.161723815434516</v>
      </c>
      <c r="T1433" s="14">
        <v>0.16099026270195799</v>
      </c>
      <c r="U1433" s="14">
        <v>0.14862371881651801</v>
      </c>
      <c r="V1433" s="14">
        <v>0.30815689249782802</v>
      </c>
      <c r="W1433" s="14">
        <v>0.19431794713902201</v>
      </c>
      <c r="X1433" s="14">
        <v>0.14369762712902601</v>
      </c>
      <c r="Y1433" s="14">
        <v>0.19065768125473201</v>
      </c>
      <c r="Z1433" s="14">
        <v>0.20544801497203899</v>
      </c>
      <c r="AA1433" s="14">
        <v>0.18562767930237201</v>
      </c>
      <c r="AB1433" s="14">
        <v>0.20402022523000299</v>
      </c>
      <c r="AC1433" s="14">
        <v>0.16446382019209099</v>
      </c>
      <c r="AD1433" s="14">
        <v>0.20347758982278899</v>
      </c>
      <c r="AE1433" s="14"/>
      <c r="AF1433" s="14">
        <v>0.17691238944277901</v>
      </c>
      <c r="AG1433" s="14">
        <v>0.163903108612069</v>
      </c>
      <c r="AH1433" s="14">
        <v>0.243628218625139</v>
      </c>
      <c r="AI1433" s="14">
        <v>0.18486275260190099</v>
      </c>
      <c r="AJ1433" s="14">
        <v>0.273368499723528</v>
      </c>
      <c r="AK1433" s="14">
        <v>0.194998589845187</v>
      </c>
      <c r="AL1433" s="14"/>
      <c r="AM1433" s="14">
        <v>0.17272293673855599</v>
      </c>
      <c r="AN1433" s="14">
        <v>0.20718901733634501</v>
      </c>
      <c r="AO1433" s="14">
        <v>0.19006104455488701</v>
      </c>
      <c r="AP1433" s="14">
        <v>0.17435513109773901</v>
      </c>
      <c r="AQ1433" s="14">
        <v>0.23147680296180001</v>
      </c>
      <c r="AR1433" s="14"/>
      <c r="AS1433" s="14">
        <v>0.190325557806478</v>
      </c>
      <c r="AT1433" s="14">
        <v>0.18670550007279199</v>
      </c>
      <c r="AU1433" s="14"/>
      <c r="AV1433" s="14">
        <v>0.19023901714637501</v>
      </c>
      <c r="AW1433" s="14">
        <v>0.21357618622996899</v>
      </c>
      <c r="AX1433" s="14">
        <v>0.18549258285516801</v>
      </c>
      <c r="AY1433" s="14"/>
      <c r="AZ1433" s="14">
        <v>5.8206239015421699E-2</v>
      </c>
      <c r="BA1433" s="14">
        <v>0.15290944004578999</v>
      </c>
      <c r="BB1433" s="14">
        <v>0.27625854806508499</v>
      </c>
      <c r="BC1433" s="14"/>
      <c r="BD1433" s="14">
        <v>0.16857715733119699</v>
      </c>
      <c r="BE1433" s="14">
        <v>0.19872422182430299</v>
      </c>
      <c r="BF1433" s="14"/>
      <c r="BG1433" s="14">
        <v>0.19668232193405499</v>
      </c>
      <c r="BH1433" s="14">
        <v>0.18519624269423399</v>
      </c>
      <c r="BI1433" s="14"/>
      <c r="BJ1433" s="14">
        <v>0.15512405342555599</v>
      </c>
      <c r="BK1433" s="14">
        <v>0.191357338802331</v>
      </c>
      <c r="BL1433" s="14"/>
      <c r="BM1433" s="14">
        <v>0.157354662432827</v>
      </c>
      <c r="BN1433" s="14">
        <v>0.189763497301149</v>
      </c>
      <c r="BO1433" s="14"/>
      <c r="BP1433" s="14">
        <v>0.16263328070855401</v>
      </c>
      <c r="BQ1433" s="14">
        <v>0.194831579524162</v>
      </c>
      <c r="BR1433" s="14"/>
      <c r="BS1433" s="14">
        <v>0.17961747264033301</v>
      </c>
      <c r="BT1433" s="14">
        <v>0.197852114279676</v>
      </c>
      <c r="BU1433" s="14"/>
      <c r="BV1433" s="14">
        <v>0.14717647166210801</v>
      </c>
      <c r="BW1433" s="14">
        <v>0.19101841679645301</v>
      </c>
      <c r="BX1433" s="14"/>
      <c r="BY1433" s="14">
        <v>0.25224244435722798</v>
      </c>
      <c r="BZ1433" s="14">
        <v>0.178041864671492</v>
      </c>
      <c r="CA1433" s="14"/>
      <c r="CB1433" s="14">
        <v>0.20814062036047001</v>
      </c>
      <c r="CC1433" s="14">
        <v>0.17056606668139501</v>
      </c>
    </row>
    <row r="1434" spans="2:81" x14ac:dyDescent="0.3">
      <c r="B1434" t="s">
        <v>88</v>
      </c>
      <c r="C1434" s="14">
        <v>7.5656696141967197E-2</v>
      </c>
      <c r="D1434" s="14">
        <v>8.9422635123156693E-2</v>
      </c>
      <c r="E1434" s="14">
        <v>6.2362545803378397E-2</v>
      </c>
      <c r="F1434" s="14"/>
      <c r="G1434" s="14">
        <v>5.9613804519473297E-2</v>
      </c>
      <c r="H1434" s="14">
        <v>6.2808984477434202E-2</v>
      </c>
      <c r="I1434" s="14">
        <v>6.6726900110062007E-2</v>
      </c>
      <c r="J1434" s="14">
        <v>5.7190032659059503E-2</v>
      </c>
      <c r="K1434" s="14">
        <v>0.113710313323919</v>
      </c>
      <c r="L1434" s="14">
        <v>9.35165698057875E-2</v>
      </c>
      <c r="M1434" s="14"/>
      <c r="N1434" s="14">
        <v>0.101302622445844</v>
      </c>
      <c r="O1434" s="14">
        <v>6.5345965924889796E-2</v>
      </c>
      <c r="P1434" s="14">
        <v>8.9296225364880299E-2</v>
      </c>
      <c r="Q1434" s="14">
        <v>4.7995368303120803E-2</v>
      </c>
      <c r="R1434" s="14"/>
      <c r="S1434" s="14">
        <v>0.12682520687620499</v>
      </c>
      <c r="T1434" s="14">
        <v>5.0303884116739202E-2</v>
      </c>
      <c r="U1434" s="14">
        <v>4.8181390051037998E-2</v>
      </c>
      <c r="V1434" s="14">
        <v>3.5127817831243101E-2</v>
      </c>
      <c r="W1434" s="14">
        <v>5.6838465166840497E-2</v>
      </c>
      <c r="X1434" s="14">
        <v>6.4234841951606905E-2</v>
      </c>
      <c r="Y1434" s="14">
        <v>9.4374872183921002E-2</v>
      </c>
      <c r="Z1434" s="14">
        <v>5.1053053123104798E-2</v>
      </c>
      <c r="AA1434" s="14">
        <v>6.5411011639670294E-2</v>
      </c>
      <c r="AB1434" s="14">
        <v>0.12841567874962201</v>
      </c>
      <c r="AC1434" s="14">
        <v>5.2466486860309601E-2</v>
      </c>
      <c r="AD1434" s="14">
        <v>0.121310020724631</v>
      </c>
      <c r="AE1434" s="14"/>
      <c r="AF1434" s="14">
        <v>7.4560271015435206E-2</v>
      </c>
      <c r="AG1434" s="14">
        <v>4.8056885512754402E-2</v>
      </c>
      <c r="AH1434" s="14">
        <v>5.9867848312682298E-2</v>
      </c>
      <c r="AI1434" s="14">
        <v>9.1683901250134398E-2</v>
      </c>
      <c r="AJ1434" s="14">
        <v>0.100025011710952</v>
      </c>
      <c r="AK1434" s="14">
        <v>6.16600301898362E-2</v>
      </c>
      <c r="AL1434" s="14"/>
      <c r="AM1434" s="14">
        <v>5.9468058802291397E-2</v>
      </c>
      <c r="AN1434" s="14">
        <v>9.2592362449999299E-2</v>
      </c>
      <c r="AO1434" s="14">
        <v>5.9845530032280499E-2</v>
      </c>
      <c r="AP1434" s="14">
        <v>9.9599521524121201E-2</v>
      </c>
      <c r="AQ1434" s="14">
        <v>4.7636533417367399E-2</v>
      </c>
      <c r="AR1434" s="14"/>
      <c r="AS1434" s="14">
        <v>7.9618857546103497E-2</v>
      </c>
      <c r="AT1434" s="14">
        <v>7.4379293033537394E-2</v>
      </c>
      <c r="AU1434" s="14"/>
      <c r="AV1434" s="14">
        <v>7.3770661896591094E-2</v>
      </c>
      <c r="AW1434" s="14">
        <v>0.13172986038350501</v>
      </c>
      <c r="AX1434" s="14">
        <v>6.0860816712792302E-2</v>
      </c>
      <c r="AY1434" s="14"/>
      <c r="AZ1434" s="14">
        <v>7.1642374681140195E-2</v>
      </c>
      <c r="BA1434" s="14">
        <v>1.9302817668091801E-2</v>
      </c>
      <c r="BB1434" s="14">
        <v>0.126721647716032</v>
      </c>
      <c r="BC1434" s="14"/>
      <c r="BD1434" s="14">
        <v>8.1385334922668001E-2</v>
      </c>
      <c r="BE1434" s="14">
        <v>7.2087293413589701E-2</v>
      </c>
      <c r="BF1434" s="14"/>
      <c r="BG1434" s="14">
        <v>6.6419148834652997E-2</v>
      </c>
      <c r="BH1434" s="14">
        <v>7.7801033816547294E-2</v>
      </c>
      <c r="BI1434" s="14"/>
      <c r="BJ1434" s="14">
        <v>8.7136358797675104E-2</v>
      </c>
      <c r="BK1434" s="14">
        <v>7.1642344266794097E-2</v>
      </c>
      <c r="BL1434" s="14"/>
      <c r="BM1434" s="14">
        <v>0.14480164228449199</v>
      </c>
      <c r="BN1434" s="14">
        <v>6.9544655519738097E-2</v>
      </c>
      <c r="BO1434" s="14"/>
      <c r="BP1434" s="14">
        <v>9.1937763096381603E-2</v>
      </c>
      <c r="BQ1434" s="14">
        <v>7.3010999913753802E-2</v>
      </c>
      <c r="BR1434" s="14"/>
      <c r="BS1434" s="14">
        <v>7.1195015659793595E-2</v>
      </c>
      <c r="BT1434" s="14">
        <v>8.1357290722408201E-2</v>
      </c>
      <c r="BU1434" s="14"/>
      <c r="BV1434" s="14">
        <v>3.6924883791386601E-2</v>
      </c>
      <c r="BW1434" s="14">
        <v>8.3238782740742506E-2</v>
      </c>
      <c r="BX1434" s="14"/>
      <c r="BY1434" s="14">
        <v>4.5327235191331201E-2</v>
      </c>
      <c r="BZ1434" s="14">
        <v>7.8923164791376899E-2</v>
      </c>
      <c r="CA1434" s="14"/>
      <c r="CB1434" s="14">
        <v>8.3602742214119494E-2</v>
      </c>
      <c r="CC1434" s="14">
        <v>7.1489143132732594E-2</v>
      </c>
    </row>
    <row r="1435" spans="2:81" x14ac:dyDescent="0.3">
      <c r="B1435" t="s">
        <v>422</v>
      </c>
      <c r="C1435" s="14">
        <v>3.3510529076656199E-2</v>
      </c>
      <c r="D1435" s="14">
        <v>3.6927112843682698E-2</v>
      </c>
      <c r="E1435" s="14">
        <v>3.0239720395247E-2</v>
      </c>
      <c r="F1435" s="14"/>
      <c r="G1435" s="14">
        <v>1.5476226068476699E-2</v>
      </c>
      <c r="H1435" s="14">
        <v>2.30823977062109E-2</v>
      </c>
      <c r="I1435" s="14">
        <v>4.4554520244187899E-2</v>
      </c>
      <c r="J1435" s="14">
        <v>3.8280841291344798E-2</v>
      </c>
      <c r="K1435" s="14">
        <v>5.3076654804384601E-2</v>
      </c>
      <c r="L1435" s="14">
        <v>2.79592862223568E-2</v>
      </c>
      <c r="M1435" s="14"/>
      <c r="N1435" s="14">
        <v>1.8163582094832102E-2</v>
      </c>
      <c r="O1435" s="14">
        <v>3.1696845871759499E-2</v>
      </c>
      <c r="P1435" s="14">
        <v>3.5514366672364503E-2</v>
      </c>
      <c r="Q1435" s="14">
        <v>5.0667624140971597E-2</v>
      </c>
      <c r="R1435" s="14"/>
      <c r="S1435" s="14">
        <v>4.2573612177711002E-2</v>
      </c>
      <c r="T1435" s="14">
        <v>4.6331767462646702E-2</v>
      </c>
      <c r="U1435" s="14">
        <v>2.71047911897472E-2</v>
      </c>
      <c r="V1435" s="14">
        <v>4.75173592028586E-2</v>
      </c>
      <c r="W1435" s="14">
        <v>5.2324849891418002E-2</v>
      </c>
      <c r="X1435" s="14">
        <v>1.00762047865163E-2</v>
      </c>
      <c r="Y1435" s="14">
        <v>0</v>
      </c>
      <c r="Z1435" s="14">
        <v>4.90612010749681E-2</v>
      </c>
      <c r="AA1435" s="14">
        <v>3.3355704101460298E-2</v>
      </c>
      <c r="AB1435" s="14">
        <v>4.4588994642706298E-2</v>
      </c>
      <c r="AC1435" s="14">
        <v>1.7403927008771899E-2</v>
      </c>
      <c r="AD1435" s="14">
        <v>0</v>
      </c>
      <c r="AE1435" s="14"/>
      <c r="AF1435" s="14">
        <v>1.6630019947863599E-2</v>
      </c>
      <c r="AG1435" s="14">
        <v>3.2447426042210799E-2</v>
      </c>
      <c r="AH1435" s="14">
        <v>3.4550148307019503E-2</v>
      </c>
      <c r="AI1435" s="14">
        <v>5.4180477445451299E-2</v>
      </c>
      <c r="AJ1435" s="14">
        <v>4.1290988084763398E-2</v>
      </c>
      <c r="AK1435" s="14">
        <v>3.8743255988816901E-2</v>
      </c>
      <c r="AL1435" s="14"/>
      <c r="AM1435" s="14">
        <v>3.4686757167995401E-2</v>
      </c>
      <c r="AN1435" s="14">
        <v>3.4554346360712897E-2</v>
      </c>
      <c r="AO1435" s="14">
        <v>2.5564053066771002E-2</v>
      </c>
      <c r="AP1435" s="14">
        <v>2.2826874861293599E-2</v>
      </c>
      <c r="AQ1435" s="14">
        <v>5.1154878399041197E-2</v>
      </c>
      <c r="AR1435" s="14"/>
      <c r="AS1435" s="14">
        <v>4.2355059607149401E-2</v>
      </c>
      <c r="AT1435" s="14">
        <v>2.86209666344968E-2</v>
      </c>
      <c r="AU1435" s="14"/>
      <c r="AV1435" s="14">
        <v>4.7689672295578397E-2</v>
      </c>
      <c r="AW1435" s="14">
        <v>3.3051170634438597E-2</v>
      </c>
      <c r="AX1435" s="14">
        <v>2.8581065374613E-2</v>
      </c>
      <c r="AY1435" s="14"/>
      <c r="AZ1435" s="14">
        <v>1.53937868371172E-2</v>
      </c>
      <c r="BA1435" s="14">
        <v>8.2080585622184093E-2</v>
      </c>
      <c r="BB1435" s="14">
        <v>4.9470219836712299E-2</v>
      </c>
      <c r="BC1435" s="14"/>
      <c r="BD1435" s="14">
        <v>3.5965781381627399E-2</v>
      </c>
      <c r="BE1435" s="14">
        <v>3.1984126093580097E-2</v>
      </c>
      <c r="BF1435" s="14"/>
      <c r="BG1435" s="14">
        <v>1.05461961117861E-2</v>
      </c>
      <c r="BH1435" s="14">
        <v>3.8120583953394099E-2</v>
      </c>
      <c r="BI1435" s="14"/>
      <c r="BJ1435" s="14">
        <v>4.5297216557425503E-2</v>
      </c>
      <c r="BK1435" s="14">
        <v>3.13266140062992E-2</v>
      </c>
      <c r="BL1435" s="14"/>
      <c r="BM1435" s="14">
        <v>3.8966031348217203E-2</v>
      </c>
      <c r="BN1435" s="14">
        <v>3.3386561733183398E-2</v>
      </c>
      <c r="BO1435" s="14"/>
      <c r="BP1435" s="14">
        <v>4.8273315641815501E-2</v>
      </c>
      <c r="BQ1435" s="14">
        <v>3.0418065265983799E-2</v>
      </c>
      <c r="BR1435" s="14"/>
      <c r="BS1435" s="14">
        <v>2.9267730042989899E-2</v>
      </c>
      <c r="BT1435" s="14">
        <v>4.5262738993070602E-2</v>
      </c>
      <c r="BU1435" s="14"/>
      <c r="BV1435" s="14">
        <v>3.5629811585887697E-2</v>
      </c>
      <c r="BW1435" s="14">
        <v>2.70318638797989E-2</v>
      </c>
      <c r="BX1435" s="14"/>
      <c r="BY1435" s="14">
        <v>7.2611302345461398E-2</v>
      </c>
      <c r="BZ1435" s="14">
        <v>2.8392633804877301E-2</v>
      </c>
      <c r="CA1435" s="14"/>
      <c r="CB1435" s="14">
        <v>2.5838389011915298E-2</v>
      </c>
      <c r="CC1435" s="14">
        <v>3.6471997614975202E-2</v>
      </c>
    </row>
    <row r="1436" spans="2:81" x14ac:dyDescent="0.3">
      <c r="B1436" t="s">
        <v>106</v>
      </c>
      <c r="C1436" s="14">
        <v>3.3926110691921398E-2</v>
      </c>
      <c r="D1436" s="14">
        <v>2.8170266226056302E-2</v>
      </c>
      <c r="E1436" s="14">
        <v>3.9612316105419397E-2</v>
      </c>
      <c r="F1436" s="14"/>
      <c r="G1436" s="14">
        <v>1.26962217856336E-2</v>
      </c>
      <c r="H1436" s="14">
        <v>3.3088411413254602E-2</v>
      </c>
      <c r="I1436" s="14">
        <v>1.7834202729044301E-2</v>
      </c>
      <c r="J1436" s="14">
        <v>4.1431146280948399E-2</v>
      </c>
      <c r="K1436" s="14">
        <v>6.0735029431589198E-2</v>
      </c>
      <c r="L1436" s="14">
        <v>3.7758207523584497E-2</v>
      </c>
      <c r="M1436" s="14"/>
      <c r="N1436" s="14">
        <v>2.5146014783107299E-2</v>
      </c>
      <c r="O1436" s="14">
        <v>3.6437567805512702E-2</v>
      </c>
      <c r="P1436" s="14">
        <v>2.19501760372454E-2</v>
      </c>
      <c r="Q1436" s="14">
        <v>5.1808260239906999E-2</v>
      </c>
      <c r="R1436" s="14"/>
      <c r="S1436" s="14">
        <v>4.4906372983070798E-2</v>
      </c>
      <c r="T1436" s="14">
        <v>3.6519475914413901E-2</v>
      </c>
      <c r="U1436" s="14">
        <v>2.6812426507999001E-2</v>
      </c>
      <c r="V1436" s="14">
        <v>2.44756649793836E-2</v>
      </c>
      <c r="W1436" s="14">
        <v>1.3818756552222099E-2</v>
      </c>
      <c r="X1436" s="14">
        <v>3.0598854401868901E-2</v>
      </c>
      <c r="Y1436" s="14">
        <v>1.32584187494928E-2</v>
      </c>
      <c r="Z1436" s="14">
        <v>0.114553238246386</v>
      </c>
      <c r="AA1436" s="14">
        <v>2.5697282898605699E-2</v>
      </c>
      <c r="AB1436" s="14">
        <v>3.3291207297669601E-2</v>
      </c>
      <c r="AC1436" s="14">
        <v>0</v>
      </c>
      <c r="AD1436" s="14">
        <v>0.11381647149535599</v>
      </c>
      <c r="AE1436" s="14"/>
      <c r="AF1436" s="14">
        <v>2.1865611134029999E-2</v>
      </c>
      <c r="AG1436" s="14">
        <v>1.95493543544977E-2</v>
      </c>
      <c r="AH1436" s="14">
        <v>2.04201421521308E-2</v>
      </c>
      <c r="AI1436" s="14">
        <v>4.0628480129373701E-2</v>
      </c>
      <c r="AJ1436" s="14">
        <v>3.9850092354830398E-2</v>
      </c>
      <c r="AK1436" s="14">
        <v>5.9010830537099303E-2</v>
      </c>
      <c r="AL1436" s="14"/>
      <c r="AM1436" s="14">
        <v>3.8196595404796599E-2</v>
      </c>
      <c r="AN1436" s="14">
        <v>3.3446377319110598E-2</v>
      </c>
      <c r="AO1436" s="14">
        <v>3.0080336286174601E-2</v>
      </c>
      <c r="AP1436" s="14">
        <v>2.1800427698923101E-2</v>
      </c>
      <c r="AQ1436" s="14">
        <v>0</v>
      </c>
      <c r="AR1436" s="14"/>
      <c r="AS1436" s="14">
        <v>1.4360915210965299E-2</v>
      </c>
      <c r="AT1436" s="14">
        <v>4.48985135842234E-2</v>
      </c>
      <c r="AU1436" s="14"/>
      <c r="AV1436" s="14">
        <v>1.0241198692325299E-2</v>
      </c>
      <c r="AW1436" s="14">
        <v>3.3458597873973601E-2</v>
      </c>
      <c r="AX1436" s="14">
        <v>1.34680132062829E-2</v>
      </c>
      <c r="AY1436" s="14"/>
      <c r="AZ1436" s="14">
        <v>1.9009203869289198E-2</v>
      </c>
      <c r="BA1436" s="14">
        <v>0</v>
      </c>
      <c r="BB1436" s="14">
        <v>2.52396824070589E-2</v>
      </c>
      <c r="BC1436" s="14"/>
      <c r="BD1436" s="14">
        <v>2.346484409236E-2</v>
      </c>
      <c r="BE1436" s="14">
        <v>4.0986407503545999E-2</v>
      </c>
      <c r="BF1436" s="14"/>
      <c r="BG1436" s="14">
        <v>2.3334295079334301E-2</v>
      </c>
      <c r="BH1436" s="14">
        <v>3.6138522603895301E-2</v>
      </c>
      <c r="BI1436" s="14"/>
      <c r="BJ1436" s="14">
        <v>2.2213219504418898E-2</v>
      </c>
      <c r="BK1436" s="14">
        <v>3.4986115665463099E-2</v>
      </c>
      <c r="BL1436" s="14"/>
      <c r="BM1436" s="14">
        <v>2.1144485301776799E-2</v>
      </c>
      <c r="BN1436" s="14">
        <v>3.3756146360654202E-2</v>
      </c>
      <c r="BO1436" s="14"/>
      <c r="BP1436" s="14">
        <v>1.3492910540477999E-2</v>
      </c>
      <c r="BQ1436" s="14">
        <v>3.9793501105538601E-2</v>
      </c>
      <c r="BR1436" s="14"/>
      <c r="BS1436" s="14">
        <v>9.3264127542187006E-3</v>
      </c>
      <c r="BT1436" s="14">
        <v>1.84202996961631E-2</v>
      </c>
      <c r="BU1436" s="14"/>
      <c r="BV1436" s="14">
        <v>1.7709937272725299E-2</v>
      </c>
      <c r="BW1436" s="14">
        <v>6.3801382255408504E-3</v>
      </c>
      <c r="BX1436" s="14"/>
      <c r="BY1436" s="14">
        <v>2.06507773809377E-2</v>
      </c>
      <c r="BZ1436" s="14">
        <v>3.3662989323870997E-2</v>
      </c>
      <c r="CA1436" s="14"/>
      <c r="CB1436" s="14">
        <v>3.08286429013678E-2</v>
      </c>
      <c r="CC1436" s="14">
        <v>3.4748069805155997E-2</v>
      </c>
    </row>
    <row r="1437" spans="2:81" x14ac:dyDescent="0.3">
      <c r="B1437" t="s">
        <v>91</v>
      </c>
      <c r="C1437" s="14">
        <v>0.67057231664031203</v>
      </c>
      <c r="D1437" s="14">
        <v>0.63564200270700699</v>
      </c>
      <c r="E1437" s="14">
        <v>0.70403791126738302</v>
      </c>
      <c r="F1437" s="14"/>
      <c r="G1437" s="14">
        <v>0.68974188249565505</v>
      </c>
      <c r="H1437" s="14">
        <v>0.68267940097161295</v>
      </c>
      <c r="I1437" s="14">
        <v>0.75912731185844395</v>
      </c>
      <c r="J1437" s="14">
        <v>0.67114096606712703</v>
      </c>
      <c r="K1437" s="14">
        <v>0.57289306846358201</v>
      </c>
      <c r="L1437" s="14">
        <v>0.64102100238089499</v>
      </c>
      <c r="M1437" s="14"/>
      <c r="N1437" s="14">
        <v>0.68103283504644796</v>
      </c>
      <c r="O1437" s="14">
        <v>0.66872527288197503</v>
      </c>
      <c r="P1437" s="14">
        <v>0.65151016789247795</v>
      </c>
      <c r="Q1437" s="14">
        <v>0.67272430899228097</v>
      </c>
      <c r="R1437" s="14"/>
      <c r="S1437" s="14">
        <v>0.62397099252849697</v>
      </c>
      <c r="T1437" s="14">
        <v>0.70585460980424197</v>
      </c>
      <c r="U1437" s="14">
        <v>0.74927767343469798</v>
      </c>
      <c r="V1437" s="14">
        <v>0.584722265488687</v>
      </c>
      <c r="W1437" s="14">
        <v>0.68269998125049702</v>
      </c>
      <c r="X1437" s="14">
        <v>0.751392471730982</v>
      </c>
      <c r="Y1437" s="14">
        <v>0.70170902781185396</v>
      </c>
      <c r="Z1437" s="14">
        <v>0.57988449258350305</v>
      </c>
      <c r="AA1437" s="14">
        <v>0.68990832205789099</v>
      </c>
      <c r="AB1437" s="14">
        <v>0.58968389407999999</v>
      </c>
      <c r="AC1437" s="14">
        <v>0.76566576593882796</v>
      </c>
      <c r="AD1437" s="14">
        <v>0.56139591795722299</v>
      </c>
      <c r="AE1437" s="14"/>
      <c r="AF1437" s="14">
        <v>0.71003170845989205</v>
      </c>
      <c r="AG1437" s="14">
        <v>0.73604322547846801</v>
      </c>
      <c r="AH1437" s="14">
        <v>0.64153364260302803</v>
      </c>
      <c r="AI1437" s="14">
        <v>0.62864438857313898</v>
      </c>
      <c r="AJ1437" s="14">
        <v>0.54546540812592603</v>
      </c>
      <c r="AK1437" s="14">
        <v>0.64558729343905996</v>
      </c>
      <c r="AL1437" s="14"/>
      <c r="AM1437" s="14">
        <v>0.69492565188636002</v>
      </c>
      <c r="AN1437" s="14">
        <v>0.63221789653383298</v>
      </c>
      <c r="AO1437" s="14">
        <v>0.69444903605988695</v>
      </c>
      <c r="AP1437" s="14">
        <v>0.68141804481792301</v>
      </c>
      <c r="AQ1437" s="14">
        <v>0.669731785221791</v>
      </c>
      <c r="AR1437" s="14"/>
      <c r="AS1437" s="14">
        <v>0.67333960982930396</v>
      </c>
      <c r="AT1437" s="14">
        <v>0.66539572667495095</v>
      </c>
      <c r="AU1437" s="14"/>
      <c r="AV1437" s="14">
        <v>0.67805944996913003</v>
      </c>
      <c r="AW1437" s="14">
        <v>0.58818418487811397</v>
      </c>
      <c r="AX1437" s="14">
        <v>0.711597521851144</v>
      </c>
      <c r="AY1437" s="14"/>
      <c r="AZ1437" s="14">
        <v>0.83574839559703196</v>
      </c>
      <c r="BA1437" s="14">
        <v>0.74570715666393395</v>
      </c>
      <c r="BB1437" s="14">
        <v>0.52230990197511196</v>
      </c>
      <c r="BC1437" s="14"/>
      <c r="BD1437" s="14">
        <v>0.69060688227214695</v>
      </c>
      <c r="BE1437" s="14">
        <v>0.65621795116498105</v>
      </c>
      <c r="BF1437" s="14"/>
      <c r="BG1437" s="14">
        <v>0.70301803804017204</v>
      </c>
      <c r="BH1437" s="14">
        <v>0.66274361693192996</v>
      </c>
      <c r="BI1437" s="14"/>
      <c r="BJ1437" s="14">
        <v>0.69022915171492505</v>
      </c>
      <c r="BK1437" s="14">
        <v>0.67068758725911304</v>
      </c>
      <c r="BL1437" s="14"/>
      <c r="BM1437" s="14">
        <v>0.63773317863268697</v>
      </c>
      <c r="BN1437" s="14">
        <v>0.67354913908527503</v>
      </c>
      <c r="BO1437" s="14"/>
      <c r="BP1437" s="14">
        <v>0.683662730012771</v>
      </c>
      <c r="BQ1437" s="14">
        <v>0.66194585419056196</v>
      </c>
      <c r="BR1437" s="14"/>
      <c r="BS1437" s="14">
        <v>0.710593368902665</v>
      </c>
      <c r="BT1437" s="14">
        <v>0.65710755630868201</v>
      </c>
      <c r="BU1437" s="14"/>
      <c r="BV1437" s="14">
        <v>0.76255889568789204</v>
      </c>
      <c r="BW1437" s="14">
        <v>0.69233079835746503</v>
      </c>
      <c r="BX1437" s="14"/>
      <c r="BY1437" s="14">
        <v>0.60916824072504205</v>
      </c>
      <c r="BZ1437" s="14">
        <v>0.68097934740838295</v>
      </c>
      <c r="CA1437" s="14"/>
      <c r="CB1437" s="14">
        <v>0.65158960551212797</v>
      </c>
      <c r="CC1437" s="14">
        <v>0.68672472276574104</v>
      </c>
    </row>
    <row r="1438" spans="2:81" x14ac:dyDescent="0.3">
      <c r="B1438" t="s">
        <v>92</v>
      </c>
      <c r="C1438" s="14">
        <v>0.109167225218623</v>
      </c>
      <c r="D1438" s="14">
        <v>0.12634974796683901</v>
      </c>
      <c r="E1438" s="14">
        <v>9.2602266198625396E-2</v>
      </c>
      <c r="F1438" s="14"/>
      <c r="G1438" s="14">
        <v>7.5090030587949996E-2</v>
      </c>
      <c r="H1438" s="14">
        <v>8.5891382183645101E-2</v>
      </c>
      <c r="I1438" s="14">
        <v>0.11128142035425</v>
      </c>
      <c r="J1438" s="14">
        <v>9.5470873950404295E-2</v>
      </c>
      <c r="K1438" s="14">
        <v>0.16678696812830299</v>
      </c>
      <c r="L1438" s="14">
        <v>0.12147585602814399</v>
      </c>
      <c r="M1438" s="14"/>
      <c r="N1438" s="14">
        <v>0.119466204540676</v>
      </c>
      <c r="O1438" s="14">
        <v>9.7042811796649295E-2</v>
      </c>
      <c r="P1438" s="14">
        <v>0.124810592037245</v>
      </c>
      <c r="Q1438" s="14">
        <v>9.8662992444092504E-2</v>
      </c>
      <c r="R1438" s="14"/>
      <c r="S1438" s="14">
        <v>0.16939881905391599</v>
      </c>
      <c r="T1438" s="14">
        <v>9.6635651579385903E-2</v>
      </c>
      <c r="U1438" s="14">
        <v>7.5286181240785094E-2</v>
      </c>
      <c r="V1438" s="14">
        <v>8.2645177034101694E-2</v>
      </c>
      <c r="W1438" s="14">
        <v>0.10916331505825901</v>
      </c>
      <c r="X1438" s="14">
        <v>7.4311046738123193E-2</v>
      </c>
      <c r="Y1438" s="14">
        <v>9.4374872183921002E-2</v>
      </c>
      <c r="Z1438" s="14">
        <v>0.100114254198073</v>
      </c>
      <c r="AA1438" s="14">
        <v>9.8766715741130495E-2</v>
      </c>
      <c r="AB1438" s="14">
        <v>0.173004673392328</v>
      </c>
      <c r="AC1438" s="14">
        <v>6.9870413869081494E-2</v>
      </c>
      <c r="AD1438" s="14">
        <v>0.121310020724631</v>
      </c>
      <c r="AE1438" s="14"/>
      <c r="AF1438" s="14">
        <v>9.1190290963298795E-2</v>
      </c>
      <c r="AG1438" s="14">
        <v>8.0504311554965194E-2</v>
      </c>
      <c r="AH1438" s="14">
        <v>9.4417996619701794E-2</v>
      </c>
      <c r="AI1438" s="14">
        <v>0.14586437869558599</v>
      </c>
      <c r="AJ1438" s="14">
        <v>0.14131599979571599</v>
      </c>
      <c r="AK1438" s="14">
        <v>0.100403286178653</v>
      </c>
      <c r="AL1438" s="14"/>
      <c r="AM1438" s="14">
        <v>9.4154815970286895E-2</v>
      </c>
      <c r="AN1438" s="14">
        <v>0.12714670881071199</v>
      </c>
      <c r="AO1438" s="14">
        <v>8.54095830990515E-2</v>
      </c>
      <c r="AP1438" s="14">
        <v>0.122426396385415</v>
      </c>
      <c r="AQ1438" s="14">
        <v>9.8791411816408603E-2</v>
      </c>
      <c r="AR1438" s="14"/>
      <c r="AS1438" s="14">
        <v>0.12197391715325299</v>
      </c>
      <c r="AT1438" s="14">
        <v>0.103000259668034</v>
      </c>
      <c r="AU1438" s="14"/>
      <c r="AV1438" s="14">
        <v>0.12146033419217001</v>
      </c>
      <c r="AW1438" s="14">
        <v>0.164781031017944</v>
      </c>
      <c r="AX1438" s="14">
        <v>8.9441882087405306E-2</v>
      </c>
      <c r="AY1438" s="14"/>
      <c r="AZ1438" s="14">
        <v>8.7036161518257396E-2</v>
      </c>
      <c r="BA1438" s="14">
        <v>0.10138340329027599</v>
      </c>
      <c r="BB1438" s="14">
        <v>0.17619186755274399</v>
      </c>
      <c r="BC1438" s="14"/>
      <c r="BD1438" s="14">
        <v>0.117351116304295</v>
      </c>
      <c r="BE1438" s="14">
        <v>0.10407141950717</v>
      </c>
      <c r="BF1438" s="14"/>
      <c r="BG1438" s="14">
        <v>7.6965344946439002E-2</v>
      </c>
      <c r="BH1438" s="14">
        <v>0.115921617769941</v>
      </c>
      <c r="BI1438" s="14"/>
      <c r="BJ1438" s="14">
        <v>0.132433575355101</v>
      </c>
      <c r="BK1438" s="14">
        <v>0.10296895827309301</v>
      </c>
      <c r="BL1438" s="14"/>
      <c r="BM1438" s="14">
        <v>0.18376767363270899</v>
      </c>
      <c r="BN1438" s="14">
        <v>0.102931217252921</v>
      </c>
      <c r="BO1438" s="14"/>
      <c r="BP1438" s="14">
        <v>0.14021107873819699</v>
      </c>
      <c r="BQ1438" s="14">
        <v>0.103429065179738</v>
      </c>
      <c r="BR1438" s="14"/>
      <c r="BS1438" s="14">
        <v>0.100462745702784</v>
      </c>
      <c r="BT1438" s="14">
        <v>0.126620029715479</v>
      </c>
      <c r="BU1438" s="14"/>
      <c r="BV1438" s="14">
        <v>7.25546953772742E-2</v>
      </c>
      <c r="BW1438" s="14">
        <v>0.11027064662054099</v>
      </c>
      <c r="BX1438" s="14"/>
      <c r="BY1438" s="14">
        <v>0.117938537536793</v>
      </c>
      <c r="BZ1438" s="14">
        <v>0.10731579859625399</v>
      </c>
      <c r="CA1438" s="14"/>
      <c r="CB1438" s="14">
        <v>0.10944113122603499</v>
      </c>
      <c r="CC1438" s="14">
        <v>0.107961140747708</v>
      </c>
    </row>
    <row r="1439" spans="2:81" x14ac:dyDescent="0.3">
      <c r="B1439" t="s">
        <v>93</v>
      </c>
      <c r="C1439" s="14">
        <v>0.56140509142168904</v>
      </c>
      <c r="D1439" s="14">
        <v>0.50929225474016804</v>
      </c>
      <c r="E1439" s="14">
        <v>0.61143564506875803</v>
      </c>
      <c r="F1439" s="14"/>
      <c r="G1439" s="14">
        <v>0.61465185190770499</v>
      </c>
      <c r="H1439" s="14">
        <v>0.59678801878796695</v>
      </c>
      <c r="I1439" s="14">
        <v>0.64784589150419403</v>
      </c>
      <c r="J1439" s="14">
        <v>0.57567009211672304</v>
      </c>
      <c r="K1439" s="14">
        <v>0.406106100335279</v>
      </c>
      <c r="L1439" s="14">
        <v>0.51954514635275095</v>
      </c>
      <c r="M1439" s="14"/>
      <c r="N1439" s="14">
        <v>0.56156663050577205</v>
      </c>
      <c r="O1439" s="14">
        <v>0.57168246108532605</v>
      </c>
      <c r="P1439" s="14">
        <v>0.52669957585523297</v>
      </c>
      <c r="Q1439" s="14">
        <v>0.57406131654818804</v>
      </c>
      <c r="R1439" s="14"/>
      <c r="S1439" s="14">
        <v>0.45457217347458101</v>
      </c>
      <c r="T1439" s="14">
        <v>0.60921895822485606</v>
      </c>
      <c r="U1439" s="14">
        <v>0.67399149219391297</v>
      </c>
      <c r="V1439" s="14">
        <v>0.50207708845458499</v>
      </c>
      <c r="W1439" s="14">
        <v>0.57353666619223898</v>
      </c>
      <c r="X1439" s="14">
        <v>0.67708142499285895</v>
      </c>
      <c r="Y1439" s="14">
        <v>0.60733415562793303</v>
      </c>
      <c r="Z1439" s="14">
        <v>0.47977023838542998</v>
      </c>
      <c r="AA1439" s="14">
        <v>0.59114160631676105</v>
      </c>
      <c r="AB1439" s="14">
        <v>0.41667922068767199</v>
      </c>
      <c r="AC1439" s="14">
        <v>0.69579535206974596</v>
      </c>
      <c r="AD1439" s="14">
        <v>0.440085897232592</v>
      </c>
      <c r="AE1439" s="14"/>
      <c r="AF1439" s="14">
        <v>0.61884141749659305</v>
      </c>
      <c r="AG1439" s="14">
        <v>0.65553891392350205</v>
      </c>
      <c r="AH1439" s="14">
        <v>0.54711564598332596</v>
      </c>
      <c r="AI1439" s="14">
        <v>0.48278000987755298</v>
      </c>
      <c r="AJ1439" s="14">
        <v>0.40414940833021001</v>
      </c>
      <c r="AK1439" s="14">
        <v>0.54518400726040706</v>
      </c>
      <c r="AL1439" s="14"/>
      <c r="AM1439" s="14">
        <v>0.60077083591607405</v>
      </c>
      <c r="AN1439" s="14">
        <v>0.50507118772312098</v>
      </c>
      <c r="AO1439" s="14">
        <v>0.60903945296083495</v>
      </c>
      <c r="AP1439" s="14">
        <v>0.55899164843250904</v>
      </c>
      <c r="AQ1439" s="14">
        <v>0.57094037340538295</v>
      </c>
      <c r="AR1439" s="14"/>
      <c r="AS1439" s="14">
        <v>0.55136569267605096</v>
      </c>
      <c r="AT1439" s="14">
        <v>0.56239546700691601</v>
      </c>
      <c r="AU1439" s="14"/>
      <c r="AV1439" s="14">
        <v>0.55659911577695997</v>
      </c>
      <c r="AW1439" s="14">
        <v>0.42340315386017002</v>
      </c>
      <c r="AX1439" s="14">
        <v>0.622155639763738</v>
      </c>
      <c r="AY1439" s="14"/>
      <c r="AZ1439" s="14">
        <v>0.74871223407877396</v>
      </c>
      <c r="BA1439" s="14">
        <v>0.64432375337365799</v>
      </c>
      <c r="BB1439" s="14">
        <v>0.34611803442236799</v>
      </c>
      <c r="BC1439" s="14"/>
      <c r="BD1439" s="14">
        <v>0.57325576596785199</v>
      </c>
      <c r="BE1439" s="14">
        <v>0.55214653165781102</v>
      </c>
      <c r="BF1439" s="14"/>
      <c r="BG1439" s="14">
        <v>0.62605269309373301</v>
      </c>
      <c r="BH1439" s="14">
        <v>0.54682199916198804</v>
      </c>
      <c r="BI1439" s="14"/>
      <c r="BJ1439" s="14">
        <v>0.55779557635982402</v>
      </c>
      <c r="BK1439" s="14">
        <v>0.56771862898601899</v>
      </c>
      <c r="BL1439" s="14"/>
      <c r="BM1439" s="14">
        <v>0.45396550499997701</v>
      </c>
      <c r="BN1439" s="14">
        <v>0.57061792183235405</v>
      </c>
      <c r="BO1439" s="14"/>
      <c r="BP1439" s="14">
        <v>0.54345165127457395</v>
      </c>
      <c r="BQ1439" s="14">
        <v>0.55851678901082402</v>
      </c>
      <c r="BR1439" s="14"/>
      <c r="BS1439" s="14">
        <v>0.61013062319988098</v>
      </c>
      <c r="BT1439" s="14">
        <v>0.53048752659320397</v>
      </c>
      <c r="BU1439" s="14"/>
      <c r="BV1439" s="14">
        <v>0.69000420031061804</v>
      </c>
      <c r="BW1439" s="14">
        <v>0.58206015173692305</v>
      </c>
      <c r="BX1439" s="14"/>
      <c r="BY1439" s="14">
        <v>0.49122970318824899</v>
      </c>
      <c r="BZ1439" s="14">
        <v>0.573663548812128</v>
      </c>
      <c r="CA1439" s="14"/>
      <c r="CB1439" s="14">
        <v>0.54214847428609303</v>
      </c>
      <c r="CC1439" s="14">
        <v>0.57876358201803302</v>
      </c>
    </row>
    <row r="1440" spans="2:81" x14ac:dyDescent="0.3">
      <c r="C1440" s="14"/>
      <c r="D1440" s="14"/>
      <c r="E1440" s="14"/>
      <c r="F1440" s="14"/>
      <c r="G1440" s="14"/>
      <c r="H1440" s="14"/>
      <c r="I1440" s="14"/>
      <c r="J1440" s="14"/>
      <c r="K1440" s="14"/>
      <c r="L1440" s="14"/>
      <c r="M1440" s="14"/>
      <c r="N1440" s="14"/>
      <c r="O1440" s="14"/>
      <c r="P1440" s="14"/>
      <c r="Q1440" s="14"/>
      <c r="R1440" s="14"/>
      <c r="S1440" s="14"/>
      <c r="T1440" s="14"/>
      <c r="U1440" s="14"/>
      <c r="V1440" s="14"/>
      <c r="W1440" s="14"/>
      <c r="X1440" s="14"/>
      <c r="Y1440" s="14"/>
      <c r="Z1440" s="14"/>
      <c r="AA1440" s="14"/>
      <c r="AB1440" s="14"/>
      <c r="AC1440" s="14"/>
      <c r="AD1440" s="14"/>
      <c r="AE1440" s="14"/>
      <c r="AF1440" s="14"/>
      <c r="AG1440" s="14"/>
      <c r="AH1440" s="14"/>
      <c r="AI1440" s="14"/>
      <c r="AJ1440" s="14"/>
      <c r="AK1440" s="14"/>
      <c r="AL1440" s="14"/>
      <c r="AM1440" s="14"/>
      <c r="AN1440" s="14"/>
      <c r="AO1440" s="14"/>
      <c r="AP1440" s="14"/>
      <c r="AQ1440" s="14"/>
      <c r="AR1440" s="14"/>
      <c r="AS1440" s="14"/>
      <c r="AT1440" s="14"/>
      <c r="AU1440" s="14"/>
      <c r="AV1440" s="14"/>
      <c r="AW1440" s="14"/>
      <c r="AX1440" s="14"/>
      <c r="AY1440" s="14"/>
      <c r="AZ1440" s="14"/>
      <c r="BA1440" s="14"/>
      <c r="BB1440" s="14"/>
      <c r="BC1440" s="14"/>
      <c r="BD1440" s="14"/>
      <c r="BE1440" s="14"/>
      <c r="BF1440" s="14"/>
      <c r="BG1440" s="14"/>
      <c r="BH1440" s="14"/>
      <c r="BI1440" s="14"/>
      <c r="BJ1440" s="14"/>
      <c r="BK1440" s="14"/>
      <c r="BL1440" s="14"/>
      <c r="BM1440" s="14"/>
      <c r="BN1440" s="14"/>
      <c r="BO1440" s="14"/>
      <c r="BP1440" s="14"/>
      <c r="BQ1440" s="14"/>
      <c r="BR1440" s="14"/>
      <c r="BS1440" s="14"/>
      <c r="BT1440" s="14"/>
      <c r="BU1440" s="14"/>
      <c r="BV1440" s="14"/>
      <c r="BW1440" s="14"/>
      <c r="BX1440" s="14"/>
      <c r="BY1440" s="14"/>
      <c r="BZ1440" s="14"/>
      <c r="CA1440" s="14"/>
      <c r="CB1440" s="14"/>
      <c r="CC1440" s="14"/>
    </row>
    <row r="1441" spans="2:81" x14ac:dyDescent="0.3">
      <c r="B1441" s="6" t="s">
        <v>543</v>
      </c>
      <c r="C1441" s="14"/>
      <c r="D1441" s="14"/>
      <c r="E1441" s="14"/>
      <c r="F1441" s="14"/>
      <c r="G1441" s="14"/>
      <c r="H1441" s="14"/>
      <c r="I1441" s="14"/>
      <c r="J1441" s="14"/>
      <c r="K1441" s="14"/>
      <c r="L1441" s="14"/>
      <c r="M1441" s="14"/>
      <c r="N1441" s="14"/>
      <c r="O1441" s="14"/>
      <c r="P1441" s="14"/>
      <c r="Q1441" s="14"/>
      <c r="R1441" s="14"/>
      <c r="S1441" s="14"/>
      <c r="T1441" s="14"/>
      <c r="U1441" s="14"/>
      <c r="V1441" s="14"/>
      <c r="W1441" s="14"/>
      <c r="X1441" s="14"/>
      <c r="Y1441" s="14"/>
      <c r="Z1441" s="14"/>
      <c r="AA1441" s="14"/>
      <c r="AB1441" s="14"/>
      <c r="AC1441" s="14"/>
      <c r="AD1441" s="14"/>
      <c r="AE1441" s="14"/>
      <c r="AF1441" s="14"/>
      <c r="AG1441" s="14"/>
      <c r="AH1441" s="14"/>
      <c r="AI1441" s="14"/>
      <c r="AJ1441" s="14"/>
      <c r="AK1441" s="14"/>
      <c r="AL1441" s="14"/>
      <c r="AM1441" s="14"/>
      <c r="AN1441" s="14"/>
      <c r="AO1441" s="14"/>
      <c r="AP1441" s="14"/>
      <c r="AQ1441" s="14"/>
      <c r="AR1441" s="14"/>
      <c r="AS1441" s="14"/>
      <c r="AT1441" s="14"/>
      <c r="AU1441" s="14"/>
      <c r="AV1441" s="14"/>
      <c r="AW1441" s="14"/>
      <c r="AX1441" s="14"/>
      <c r="AY1441" s="14"/>
      <c r="AZ1441" s="14"/>
      <c r="BA1441" s="14"/>
      <c r="BB1441" s="14"/>
      <c r="BC1441" s="14"/>
      <c r="BD1441" s="14"/>
      <c r="BE1441" s="14"/>
      <c r="BF1441" s="14"/>
      <c r="BG1441" s="14"/>
      <c r="BH1441" s="14"/>
      <c r="BI1441" s="14"/>
      <c r="BJ1441" s="14"/>
      <c r="BK1441" s="14"/>
      <c r="BL1441" s="14"/>
      <c r="BM1441" s="14"/>
      <c r="BN1441" s="14"/>
      <c r="BO1441" s="14"/>
      <c r="BP1441" s="14"/>
      <c r="BQ1441" s="14"/>
      <c r="BR1441" s="14"/>
      <c r="BS1441" s="14"/>
      <c r="BT1441" s="14"/>
      <c r="BU1441" s="14"/>
      <c r="BV1441" s="14"/>
      <c r="BW1441" s="14"/>
      <c r="BX1441" s="14"/>
      <c r="BY1441" s="14"/>
      <c r="BZ1441" s="14"/>
      <c r="CA1441" s="14"/>
      <c r="CB1441" s="14"/>
      <c r="CC1441" s="14"/>
    </row>
    <row r="1442" spans="2:81" x14ac:dyDescent="0.3">
      <c r="B1442" s="24" t="s">
        <v>97</v>
      </c>
      <c r="C1442" s="14"/>
      <c r="D1442" s="14"/>
      <c r="E1442" s="14"/>
      <c r="F1442" s="14"/>
      <c r="G1442" s="14"/>
      <c r="H1442" s="14"/>
      <c r="I1442" s="14"/>
      <c r="J1442" s="14"/>
      <c r="K1442" s="14"/>
      <c r="L1442" s="14"/>
      <c r="M1442" s="14"/>
      <c r="N1442" s="14"/>
      <c r="O1442" s="14"/>
      <c r="P1442" s="14"/>
      <c r="Q1442" s="14"/>
      <c r="R1442" s="14"/>
      <c r="S1442" s="14"/>
      <c r="T1442" s="14"/>
      <c r="U1442" s="14"/>
      <c r="V1442" s="14"/>
      <c r="W1442" s="14"/>
      <c r="X1442" s="14"/>
      <c r="Y1442" s="14"/>
      <c r="Z1442" s="14"/>
      <c r="AA1442" s="14"/>
      <c r="AB1442" s="14"/>
      <c r="AC1442" s="14"/>
      <c r="AD1442" s="14"/>
      <c r="AE1442" s="14"/>
      <c r="AF1442" s="14"/>
      <c r="AG1442" s="14"/>
      <c r="AH1442" s="14"/>
      <c r="AI1442" s="14"/>
      <c r="AJ1442" s="14"/>
      <c r="AK1442" s="14"/>
      <c r="AL1442" s="14"/>
      <c r="AM1442" s="14"/>
      <c r="AN1442" s="14"/>
      <c r="AO1442" s="14"/>
      <c r="AP1442" s="14"/>
      <c r="AQ1442" s="14"/>
      <c r="AR1442" s="14"/>
      <c r="AS1442" s="14"/>
      <c r="AT1442" s="14"/>
      <c r="AU1442" s="14"/>
      <c r="AV1442" s="14"/>
      <c r="AW1442" s="14"/>
      <c r="AX1442" s="14"/>
      <c r="AY1442" s="14"/>
      <c r="AZ1442" s="14"/>
      <c r="BA1442" s="14"/>
      <c r="BB1442" s="14"/>
      <c r="BC1442" s="14"/>
      <c r="BD1442" s="14"/>
      <c r="BE1442" s="14"/>
      <c r="BF1442" s="14"/>
      <c r="BG1442" s="14"/>
      <c r="BH1442" s="14"/>
      <c r="BI1442" s="14"/>
      <c r="BJ1442" s="14"/>
      <c r="BK1442" s="14"/>
      <c r="BL1442" s="14"/>
      <c r="BM1442" s="14"/>
      <c r="BN1442" s="14"/>
      <c r="BO1442" s="14"/>
      <c r="BP1442" s="14"/>
      <c r="BQ1442" s="14"/>
      <c r="BR1442" s="14"/>
      <c r="BS1442" s="14"/>
      <c r="BT1442" s="14"/>
      <c r="BU1442" s="14"/>
      <c r="BV1442" s="14"/>
      <c r="BW1442" s="14"/>
      <c r="BX1442" s="14"/>
      <c r="BY1442" s="14"/>
      <c r="BZ1442" s="14"/>
      <c r="CA1442" s="14"/>
      <c r="CB1442" s="14"/>
      <c r="CC1442" s="14"/>
    </row>
    <row r="1443" spans="2:81" x14ac:dyDescent="0.3">
      <c r="B1443" t="s">
        <v>420</v>
      </c>
      <c r="C1443" s="14">
        <v>0.104128139981798</v>
      </c>
      <c r="D1443" s="14">
        <v>0.104997272996319</v>
      </c>
      <c r="E1443" s="14">
        <v>0.10348220282694399</v>
      </c>
      <c r="F1443" s="14"/>
      <c r="G1443" s="14">
        <v>0.136910483439836</v>
      </c>
      <c r="H1443" s="14">
        <v>0.14653300904234701</v>
      </c>
      <c r="I1443" s="14">
        <v>0.15001593256172599</v>
      </c>
      <c r="J1443" s="14">
        <v>7.37130240516152E-2</v>
      </c>
      <c r="K1443" s="14">
        <v>7.1541757676899603E-2</v>
      </c>
      <c r="L1443" s="14">
        <v>5.7086655684379803E-2</v>
      </c>
      <c r="M1443" s="14"/>
      <c r="N1443" s="14">
        <v>0.10367719868879</v>
      </c>
      <c r="O1443" s="14">
        <v>6.0836913080761799E-2</v>
      </c>
      <c r="P1443" s="14">
        <v>0.114749311145106</v>
      </c>
      <c r="Q1443" s="14">
        <v>0.141788652062797</v>
      </c>
      <c r="R1443" s="14"/>
      <c r="S1443" s="14">
        <v>0.104959433936486</v>
      </c>
      <c r="T1443" s="14">
        <v>0.127882329526083</v>
      </c>
      <c r="U1443" s="14">
        <v>9.6229105586688998E-2</v>
      </c>
      <c r="V1443" s="14">
        <v>4.6296094310276197E-2</v>
      </c>
      <c r="W1443" s="14">
        <v>9.6709929343955794E-2</v>
      </c>
      <c r="X1443" s="14">
        <v>0.15163982581326499</v>
      </c>
      <c r="Y1443" s="14">
        <v>0.110370672389544</v>
      </c>
      <c r="Z1443" s="14">
        <v>0.130386388996414</v>
      </c>
      <c r="AA1443" s="14">
        <v>9.5805405043963204E-2</v>
      </c>
      <c r="AB1443" s="14">
        <v>0.11006828509906499</v>
      </c>
      <c r="AC1443" s="14">
        <v>9.3963068542931294E-2</v>
      </c>
      <c r="AD1443" s="14">
        <v>4.4623194438816301E-2</v>
      </c>
      <c r="AE1443" s="14"/>
      <c r="AF1443" s="14">
        <v>0.123252174442236</v>
      </c>
      <c r="AG1443" s="14">
        <v>7.2074957424317201E-2</v>
      </c>
      <c r="AH1443" s="14">
        <v>0.12246222741905401</v>
      </c>
      <c r="AI1443" s="14">
        <v>0.113661565646087</v>
      </c>
      <c r="AJ1443" s="14">
        <v>0.116684752231318</v>
      </c>
      <c r="AK1443" s="14">
        <v>5.2921227374392102E-2</v>
      </c>
      <c r="AL1443" s="14"/>
      <c r="AM1443" s="14">
        <v>9.8697283109909703E-2</v>
      </c>
      <c r="AN1443" s="14">
        <v>0.109339748024174</v>
      </c>
      <c r="AO1443" s="14">
        <v>9.3214447117269006E-2</v>
      </c>
      <c r="AP1443" s="14">
        <v>6.1805430254950902E-2</v>
      </c>
      <c r="AQ1443" s="14">
        <v>0.29373886703017399</v>
      </c>
      <c r="AR1443" s="14"/>
      <c r="AS1443" s="14">
        <v>0.137177277746795</v>
      </c>
      <c r="AT1443" s="14">
        <v>8.4101172549694E-2</v>
      </c>
      <c r="AU1443" s="14"/>
      <c r="AV1443" s="14">
        <v>0.16152310835292999</v>
      </c>
      <c r="AW1443" s="14">
        <v>0.11517278175080201</v>
      </c>
      <c r="AX1443" s="14">
        <v>0.107563584900823</v>
      </c>
      <c r="AY1443" s="14"/>
      <c r="AZ1443" s="14">
        <v>0.23881826887402199</v>
      </c>
      <c r="BA1443" s="14">
        <v>0.16353495691105799</v>
      </c>
      <c r="BB1443" s="14">
        <v>0.10980662720480799</v>
      </c>
      <c r="BC1443" s="14"/>
      <c r="BD1443" s="14">
        <v>0.12471232371805401</v>
      </c>
      <c r="BE1443" s="14">
        <v>9.0774196798447504E-2</v>
      </c>
      <c r="BF1443" s="14"/>
      <c r="BG1443" s="14">
        <v>0.143404684163287</v>
      </c>
      <c r="BH1443" s="14">
        <v>9.6996195004587005E-2</v>
      </c>
      <c r="BI1443" s="14"/>
      <c r="BJ1443" s="14">
        <v>8.9358249882792298E-2</v>
      </c>
      <c r="BK1443" s="14">
        <v>0.10625755457366499</v>
      </c>
      <c r="BL1443" s="14"/>
      <c r="BM1443" s="14">
        <v>0.159711505204192</v>
      </c>
      <c r="BN1443" s="14">
        <v>9.6424706574238905E-2</v>
      </c>
      <c r="BO1443" s="14"/>
      <c r="BP1443" s="14">
        <v>0.131148785820249</v>
      </c>
      <c r="BQ1443" s="14">
        <v>9.5408556171644801E-2</v>
      </c>
      <c r="BR1443" s="14"/>
      <c r="BS1443" s="14">
        <v>0.16891643985219401</v>
      </c>
      <c r="BT1443" s="14">
        <v>0.106687854050607</v>
      </c>
      <c r="BU1443" s="14"/>
      <c r="BV1443" s="14">
        <v>5.4338638065043701E-2</v>
      </c>
      <c r="BW1443" s="14">
        <v>0.20918323435040001</v>
      </c>
      <c r="BX1443" s="14"/>
      <c r="BY1443" s="14">
        <v>0.152147564968487</v>
      </c>
      <c r="BZ1443" s="14">
        <v>9.9974319663887298E-2</v>
      </c>
      <c r="CA1443" s="14"/>
      <c r="CB1443" s="14">
        <v>0.109865385958737</v>
      </c>
      <c r="CC1443" s="14">
        <v>0.10179560355082</v>
      </c>
    </row>
    <row r="1444" spans="2:81" x14ac:dyDescent="0.3">
      <c r="B1444" t="s">
        <v>86</v>
      </c>
      <c r="C1444" s="14">
        <v>0.298530728148095</v>
      </c>
      <c r="D1444" s="14">
        <v>0.30462157997725697</v>
      </c>
      <c r="E1444" s="14">
        <v>0.29121789734411702</v>
      </c>
      <c r="F1444" s="14"/>
      <c r="G1444" s="14">
        <v>0.34386549685758899</v>
      </c>
      <c r="H1444" s="14">
        <v>0.30964355886686901</v>
      </c>
      <c r="I1444" s="14">
        <v>0.27688818878392402</v>
      </c>
      <c r="J1444" s="14">
        <v>0.31668122570158402</v>
      </c>
      <c r="K1444" s="14">
        <v>0.27141250061376199</v>
      </c>
      <c r="L1444" s="14">
        <v>0.280314367881773</v>
      </c>
      <c r="M1444" s="14"/>
      <c r="N1444" s="14">
        <v>0.30026959670159797</v>
      </c>
      <c r="O1444" s="14">
        <v>0.295564323462918</v>
      </c>
      <c r="P1444" s="14">
        <v>0.346877172872054</v>
      </c>
      <c r="Q1444" s="14">
        <v>0.257703527068806</v>
      </c>
      <c r="R1444" s="14"/>
      <c r="S1444" s="14">
        <v>0.29122931738421298</v>
      </c>
      <c r="T1444" s="14">
        <v>0.23361512488170399</v>
      </c>
      <c r="U1444" s="14">
        <v>0.31374980180734902</v>
      </c>
      <c r="V1444" s="14">
        <v>0.40707324902847197</v>
      </c>
      <c r="W1444" s="14">
        <v>0.31709647635453198</v>
      </c>
      <c r="X1444" s="14">
        <v>0.28215454090515202</v>
      </c>
      <c r="Y1444" s="14">
        <v>0.30456211700164498</v>
      </c>
      <c r="Z1444" s="14">
        <v>0.22427296181668699</v>
      </c>
      <c r="AA1444" s="14">
        <v>0.37235694993075602</v>
      </c>
      <c r="AB1444" s="14">
        <v>0.237686849748385</v>
      </c>
      <c r="AC1444" s="14">
        <v>0.18235096118164101</v>
      </c>
      <c r="AD1444" s="14">
        <v>0.43893948424553603</v>
      </c>
      <c r="AE1444" s="14"/>
      <c r="AF1444" s="14">
        <v>0.30763405298059099</v>
      </c>
      <c r="AG1444" s="14">
        <v>0.29772434774879097</v>
      </c>
      <c r="AH1444" s="14">
        <v>0.30025200088049298</v>
      </c>
      <c r="AI1444" s="14">
        <v>0.30361984519748098</v>
      </c>
      <c r="AJ1444" s="14">
        <v>0.36436410726483498</v>
      </c>
      <c r="AK1444" s="14">
        <v>0.20203639353519101</v>
      </c>
      <c r="AL1444" s="14"/>
      <c r="AM1444" s="14">
        <v>0.29146343745705799</v>
      </c>
      <c r="AN1444" s="14">
        <v>0.298945025551204</v>
      </c>
      <c r="AO1444" s="14">
        <v>0.29668887180800202</v>
      </c>
      <c r="AP1444" s="14">
        <v>0.35710712468636502</v>
      </c>
      <c r="AQ1444" s="14">
        <v>0.38373928784612799</v>
      </c>
      <c r="AR1444" s="14"/>
      <c r="AS1444" s="14">
        <v>0.33956690420686497</v>
      </c>
      <c r="AT1444" s="14">
        <v>0.27646641186943799</v>
      </c>
      <c r="AU1444" s="14"/>
      <c r="AV1444" s="14">
        <v>0.34512845922026297</v>
      </c>
      <c r="AW1444" s="14">
        <v>0.32965477974222002</v>
      </c>
      <c r="AX1444" s="14">
        <v>0.34370358842370702</v>
      </c>
      <c r="AY1444" s="14"/>
      <c r="AZ1444" s="14">
        <v>0.35698553121864202</v>
      </c>
      <c r="BA1444" s="14">
        <v>0.35482578046105701</v>
      </c>
      <c r="BB1444" s="14">
        <v>0.335831050489036</v>
      </c>
      <c r="BC1444" s="14"/>
      <c r="BD1444" s="14">
        <v>0.29524115569005099</v>
      </c>
      <c r="BE1444" s="14">
        <v>0.30165765265708699</v>
      </c>
      <c r="BF1444" s="14"/>
      <c r="BG1444" s="14">
        <v>0.26728343653069803</v>
      </c>
      <c r="BH1444" s="14">
        <v>0.30598293485858102</v>
      </c>
      <c r="BI1444" s="14"/>
      <c r="BJ1444" s="14">
        <v>0.30212187415059799</v>
      </c>
      <c r="BK1444" s="14">
        <v>0.29734919806273802</v>
      </c>
      <c r="BL1444" s="14"/>
      <c r="BM1444" s="14">
        <v>0.32122122557501198</v>
      </c>
      <c r="BN1444" s="14">
        <v>0.29669343866437498</v>
      </c>
      <c r="BO1444" s="14"/>
      <c r="BP1444" s="14">
        <v>0.29071191882360298</v>
      </c>
      <c r="BQ1444" s="14">
        <v>0.29767950318353498</v>
      </c>
      <c r="BR1444" s="14"/>
      <c r="BS1444" s="14">
        <v>0.32473145646163998</v>
      </c>
      <c r="BT1444" s="14">
        <v>0.35637883003752302</v>
      </c>
      <c r="BU1444" s="14"/>
      <c r="BV1444" s="14">
        <v>0.30010200094941902</v>
      </c>
      <c r="BW1444" s="14">
        <v>0.33338714026988497</v>
      </c>
      <c r="BX1444" s="14"/>
      <c r="BY1444" s="14">
        <v>0.30108897439601001</v>
      </c>
      <c r="BZ1444" s="14">
        <v>0.29921183639270299</v>
      </c>
      <c r="CA1444" s="14"/>
      <c r="CB1444" s="14">
        <v>0.301222426412525</v>
      </c>
      <c r="CC1444" s="14">
        <v>0.297598720343068</v>
      </c>
    </row>
    <row r="1445" spans="2:81" x14ac:dyDescent="0.3">
      <c r="B1445" t="s">
        <v>421</v>
      </c>
      <c r="C1445" s="14">
        <v>0.27987234972081099</v>
      </c>
      <c r="D1445" s="14">
        <v>0.29160584267064099</v>
      </c>
      <c r="E1445" s="14">
        <v>0.26896028357710899</v>
      </c>
      <c r="F1445" s="14"/>
      <c r="G1445" s="14">
        <v>0.22723007353188801</v>
      </c>
      <c r="H1445" s="14">
        <v>0.26450924306220902</v>
      </c>
      <c r="I1445" s="14">
        <v>0.232291616682027</v>
      </c>
      <c r="J1445" s="14">
        <v>0.24376421474809801</v>
      </c>
      <c r="K1445" s="14">
        <v>0.30724198835669603</v>
      </c>
      <c r="L1445" s="14">
        <v>0.37736911510188798</v>
      </c>
      <c r="M1445" s="14"/>
      <c r="N1445" s="14">
        <v>0.27377542880466399</v>
      </c>
      <c r="O1445" s="14">
        <v>0.28463569349657297</v>
      </c>
      <c r="P1445" s="14">
        <v>0.260794968946852</v>
      </c>
      <c r="Q1445" s="14">
        <v>0.29116455185628798</v>
      </c>
      <c r="R1445" s="14"/>
      <c r="S1445" s="14">
        <v>0.30003586844361102</v>
      </c>
      <c r="T1445" s="14">
        <v>0.35706703329864697</v>
      </c>
      <c r="U1445" s="14">
        <v>0.25348395417045899</v>
      </c>
      <c r="V1445" s="14">
        <v>0.243960101322336</v>
      </c>
      <c r="W1445" s="14">
        <v>0.26579587211231498</v>
      </c>
      <c r="X1445" s="14">
        <v>0.31408722931963301</v>
      </c>
      <c r="Y1445" s="14">
        <v>0.27710343474437099</v>
      </c>
      <c r="Z1445" s="14">
        <v>0.345253686387961</v>
      </c>
      <c r="AA1445" s="14">
        <v>0.18168727485692099</v>
      </c>
      <c r="AB1445" s="14">
        <v>0.28390452290907597</v>
      </c>
      <c r="AC1445" s="14">
        <v>0.26976796455097102</v>
      </c>
      <c r="AD1445" s="14">
        <v>0.246480851195642</v>
      </c>
      <c r="AE1445" s="14"/>
      <c r="AF1445" s="14">
        <v>0.25577952385050601</v>
      </c>
      <c r="AG1445" s="14">
        <v>0.32321720331128001</v>
      </c>
      <c r="AH1445" s="14">
        <v>0.251442747787951</v>
      </c>
      <c r="AI1445" s="14">
        <v>0.27875523614833297</v>
      </c>
      <c r="AJ1445" s="14">
        <v>0.21766324307666801</v>
      </c>
      <c r="AK1445" s="14">
        <v>0.33624080540045398</v>
      </c>
      <c r="AL1445" s="14"/>
      <c r="AM1445" s="14">
        <v>0.314765764651393</v>
      </c>
      <c r="AN1445" s="14">
        <v>0.28211639220243601</v>
      </c>
      <c r="AO1445" s="14">
        <v>0.28020461233866001</v>
      </c>
      <c r="AP1445" s="14">
        <v>0.267732410874917</v>
      </c>
      <c r="AQ1445" s="14">
        <v>0.13250293494170401</v>
      </c>
      <c r="AR1445" s="14"/>
      <c r="AS1445" s="14">
        <v>0.24801825085822099</v>
      </c>
      <c r="AT1445" s="14">
        <v>0.29905763517601303</v>
      </c>
      <c r="AU1445" s="14"/>
      <c r="AV1445" s="14">
        <v>0.21377515921142301</v>
      </c>
      <c r="AW1445" s="14">
        <v>0.291096747653044</v>
      </c>
      <c r="AX1445" s="14">
        <v>0.27395763404719398</v>
      </c>
      <c r="AY1445" s="14"/>
      <c r="AZ1445" s="14">
        <v>0.117485141163123</v>
      </c>
      <c r="BA1445" s="14">
        <v>0.23064308682774201</v>
      </c>
      <c r="BB1445" s="14">
        <v>0.28677797206988498</v>
      </c>
      <c r="BC1445" s="14"/>
      <c r="BD1445" s="14">
        <v>0.26437782341895499</v>
      </c>
      <c r="BE1445" s="14">
        <v>0.29105292394021498</v>
      </c>
      <c r="BF1445" s="14"/>
      <c r="BG1445" s="14">
        <v>0.284225254700258</v>
      </c>
      <c r="BH1445" s="14">
        <v>0.27917752715244698</v>
      </c>
      <c r="BI1445" s="14"/>
      <c r="BJ1445" s="14">
        <v>0.318169014004754</v>
      </c>
      <c r="BK1445" s="14">
        <v>0.27632771667596401</v>
      </c>
      <c r="BL1445" s="14"/>
      <c r="BM1445" s="14">
        <v>0.243546664094626</v>
      </c>
      <c r="BN1445" s="14">
        <v>0.28322836214666602</v>
      </c>
      <c r="BO1445" s="14"/>
      <c r="BP1445" s="14">
        <v>0.24716459983535999</v>
      </c>
      <c r="BQ1445" s="14">
        <v>0.290242252180889</v>
      </c>
      <c r="BR1445" s="14"/>
      <c r="BS1445" s="14">
        <v>0.229200213671819</v>
      </c>
      <c r="BT1445" s="14">
        <v>0.266446106995256</v>
      </c>
      <c r="BU1445" s="14"/>
      <c r="BV1445" s="14">
        <v>0.27105251103279898</v>
      </c>
      <c r="BW1445" s="14">
        <v>0.214491798683695</v>
      </c>
      <c r="BX1445" s="14"/>
      <c r="BY1445" s="14">
        <v>0.27818162525637002</v>
      </c>
      <c r="BZ1445" s="14">
        <v>0.279122990353037</v>
      </c>
      <c r="CA1445" s="14"/>
      <c r="CB1445" s="14">
        <v>0.26180752274057301</v>
      </c>
      <c r="CC1445" s="14">
        <v>0.284804025770799</v>
      </c>
    </row>
    <row r="1446" spans="2:81" x14ac:dyDescent="0.3">
      <c r="B1446" t="s">
        <v>88</v>
      </c>
      <c r="C1446" s="14">
        <v>0.16954048809183001</v>
      </c>
      <c r="D1446" s="14">
        <v>0.165075972938831</v>
      </c>
      <c r="E1446" s="14">
        <v>0.17422980723477599</v>
      </c>
      <c r="F1446" s="14"/>
      <c r="G1446" s="14">
        <v>0.19180583540031501</v>
      </c>
      <c r="H1446" s="14">
        <v>0.15182287874374001</v>
      </c>
      <c r="I1446" s="14">
        <v>0.16710234266051399</v>
      </c>
      <c r="J1446" s="14">
        <v>0.18228186388256801</v>
      </c>
      <c r="K1446" s="14">
        <v>0.168249361945183</v>
      </c>
      <c r="L1446" s="14">
        <v>0.16149907376962999</v>
      </c>
      <c r="M1446" s="14"/>
      <c r="N1446" s="14">
        <v>0.16178803108825801</v>
      </c>
      <c r="O1446" s="14">
        <v>0.20784088884132201</v>
      </c>
      <c r="P1446" s="14">
        <v>0.153770638717422</v>
      </c>
      <c r="Q1446" s="14">
        <v>0.15473020998255199</v>
      </c>
      <c r="R1446" s="14"/>
      <c r="S1446" s="14">
        <v>0.15746143117181299</v>
      </c>
      <c r="T1446" s="14">
        <v>0.13064424202890501</v>
      </c>
      <c r="U1446" s="14">
        <v>0.161243831357574</v>
      </c>
      <c r="V1446" s="14">
        <v>0.197841351130816</v>
      </c>
      <c r="W1446" s="14">
        <v>0.191268515709554</v>
      </c>
      <c r="X1446" s="14">
        <v>0.13679899803309101</v>
      </c>
      <c r="Y1446" s="14">
        <v>0.15399385860446199</v>
      </c>
      <c r="Z1446" s="14">
        <v>0.113528761054383</v>
      </c>
      <c r="AA1446" s="14">
        <v>0.19282924484421399</v>
      </c>
      <c r="AB1446" s="14">
        <v>0.18765383583699799</v>
      </c>
      <c r="AC1446" s="14">
        <v>0.29016683731520898</v>
      </c>
      <c r="AD1446" s="14">
        <v>0.15495198136112401</v>
      </c>
      <c r="AE1446" s="14"/>
      <c r="AF1446" s="14">
        <v>0.19369238830982299</v>
      </c>
      <c r="AG1446" s="14">
        <v>0.18432955829667499</v>
      </c>
      <c r="AH1446" s="14">
        <v>0.19272683913987701</v>
      </c>
      <c r="AI1446" s="14">
        <v>0.16641981357382801</v>
      </c>
      <c r="AJ1446" s="14">
        <v>0.16904454461938101</v>
      </c>
      <c r="AK1446" s="14">
        <v>0.14124007095035401</v>
      </c>
      <c r="AL1446" s="14"/>
      <c r="AM1446" s="14">
        <v>0.15700745836082899</v>
      </c>
      <c r="AN1446" s="14">
        <v>0.16324895793475799</v>
      </c>
      <c r="AO1446" s="14">
        <v>0.16541649880280901</v>
      </c>
      <c r="AP1446" s="14">
        <v>0.17342456181831301</v>
      </c>
      <c r="AQ1446" s="14">
        <v>9.2536838237679497E-2</v>
      </c>
      <c r="AR1446" s="14"/>
      <c r="AS1446" s="14">
        <v>0.167667392716531</v>
      </c>
      <c r="AT1446" s="14">
        <v>0.168560174100924</v>
      </c>
      <c r="AU1446" s="14"/>
      <c r="AV1446" s="14">
        <v>0.170730059670019</v>
      </c>
      <c r="AW1446" s="14">
        <v>0.13015997642588001</v>
      </c>
      <c r="AX1446" s="14">
        <v>0.17195826531361599</v>
      </c>
      <c r="AY1446" s="14"/>
      <c r="AZ1446" s="14">
        <v>0.17986811286200799</v>
      </c>
      <c r="BA1446" s="14">
        <v>0.124801663779654</v>
      </c>
      <c r="BB1446" s="14">
        <v>0.14185249226678001</v>
      </c>
      <c r="BC1446" s="14"/>
      <c r="BD1446" s="14">
        <v>0.170075643053196</v>
      </c>
      <c r="BE1446" s="14">
        <v>0.16971884913702201</v>
      </c>
      <c r="BF1446" s="14"/>
      <c r="BG1446" s="14">
        <v>0.163527271365252</v>
      </c>
      <c r="BH1446" s="14">
        <v>0.17149723981966</v>
      </c>
      <c r="BI1446" s="14"/>
      <c r="BJ1446" s="14">
        <v>0.15683817574875</v>
      </c>
      <c r="BK1446" s="14">
        <v>0.17338357594654499</v>
      </c>
      <c r="BL1446" s="14"/>
      <c r="BM1446" s="14">
        <v>0.18549551253159699</v>
      </c>
      <c r="BN1446" s="14">
        <v>0.170108516197327</v>
      </c>
      <c r="BO1446" s="14"/>
      <c r="BP1446" s="14">
        <v>0.19325526066728499</v>
      </c>
      <c r="BQ1446" s="14">
        <v>0.16685952365040699</v>
      </c>
      <c r="BR1446" s="14"/>
      <c r="BS1446" s="14">
        <v>0.162657318159982</v>
      </c>
      <c r="BT1446" s="14">
        <v>0.16789024946768699</v>
      </c>
      <c r="BU1446" s="14"/>
      <c r="BV1446" s="14">
        <v>0.22972042657455199</v>
      </c>
      <c r="BW1446" s="14">
        <v>0.13908890994460199</v>
      </c>
      <c r="BX1446" s="14"/>
      <c r="BY1446" s="14">
        <v>0.14760689560383899</v>
      </c>
      <c r="BZ1446" s="14">
        <v>0.17367803029297699</v>
      </c>
      <c r="CA1446" s="14"/>
      <c r="CB1446" s="14">
        <v>0.16281813598476499</v>
      </c>
      <c r="CC1446" s="14">
        <v>0.17478469814882699</v>
      </c>
    </row>
    <row r="1447" spans="2:81" x14ac:dyDescent="0.3">
      <c r="B1447" t="s">
        <v>422</v>
      </c>
      <c r="C1447" s="14">
        <v>6.85399721702179E-2</v>
      </c>
      <c r="D1447" s="14">
        <v>7.3034215860305299E-2</v>
      </c>
      <c r="E1447" s="14">
        <v>6.4285099705940693E-2</v>
      </c>
      <c r="F1447" s="14"/>
      <c r="G1447" s="14">
        <v>4.7411651468617602E-2</v>
      </c>
      <c r="H1447" s="14">
        <v>4.9414445915511397E-2</v>
      </c>
      <c r="I1447" s="14">
        <v>0.104180225834658</v>
      </c>
      <c r="J1447" s="14">
        <v>9.7835250037181298E-2</v>
      </c>
      <c r="K1447" s="14">
        <v>7.9629682979380806E-2</v>
      </c>
      <c r="L1447" s="14">
        <v>3.7772697681625701E-2</v>
      </c>
      <c r="M1447" s="14"/>
      <c r="N1447" s="14">
        <v>8.4307907078377195E-2</v>
      </c>
      <c r="O1447" s="14">
        <v>6.06065377282572E-2</v>
      </c>
      <c r="P1447" s="14">
        <v>7.08864474750939E-2</v>
      </c>
      <c r="Q1447" s="14">
        <v>5.8830070882693798E-2</v>
      </c>
      <c r="R1447" s="14"/>
      <c r="S1447" s="14">
        <v>9.1505246262417697E-2</v>
      </c>
      <c r="T1447" s="14">
        <v>3.0479238002360399E-2</v>
      </c>
      <c r="U1447" s="14">
        <v>9.9597139958804995E-2</v>
      </c>
      <c r="V1447" s="14">
        <v>4.6384510563488197E-2</v>
      </c>
      <c r="W1447" s="14">
        <v>7.2120094829431394E-2</v>
      </c>
      <c r="X1447" s="14">
        <v>6.43221249657282E-2</v>
      </c>
      <c r="Y1447" s="14">
        <v>4.8126617203017197E-2</v>
      </c>
      <c r="Z1447" s="14">
        <v>4.8960375812844799E-2</v>
      </c>
      <c r="AA1447" s="14">
        <v>5.6294462261378402E-2</v>
      </c>
      <c r="AB1447" s="14">
        <v>0.116711517500486</v>
      </c>
      <c r="AC1447" s="14">
        <v>0.125557137413735</v>
      </c>
      <c r="AD1447" s="14">
        <v>0</v>
      </c>
      <c r="AE1447" s="14"/>
      <c r="AF1447" s="14">
        <v>6.0094421927553897E-2</v>
      </c>
      <c r="AG1447" s="14">
        <v>7.5939614470512007E-2</v>
      </c>
      <c r="AH1447" s="14">
        <v>8.1977900778955101E-2</v>
      </c>
      <c r="AI1447" s="14">
        <v>6.5129621548229405E-2</v>
      </c>
      <c r="AJ1447" s="14">
        <v>4.0483524948156699E-2</v>
      </c>
      <c r="AK1447" s="14">
        <v>6.8714621194671394E-2</v>
      </c>
      <c r="AL1447" s="14"/>
      <c r="AM1447" s="14">
        <v>7.6329899664234202E-2</v>
      </c>
      <c r="AN1447" s="14">
        <v>4.7599907825395103E-2</v>
      </c>
      <c r="AO1447" s="14">
        <v>7.8723375575670704E-2</v>
      </c>
      <c r="AP1447" s="14">
        <v>5.6641582320396303E-2</v>
      </c>
      <c r="AQ1447" s="14">
        <v>4.6635400109862599E-2</v>
      </c>
      <c r="AR1447" s="14"/>
      <c r="AS1447" s="14">
        <v>7.8042836976212102E-2</v>
      </c>
      <c r="AT1447" s="14">
        <v>6.3776281842978899E-2</v>
      </c>
      <c r="AU1447" s="14"/>
      <c r="AV1447" s="14">
        <v>7.7198313041458105E-2</v>
      </c>
      <c r="AW1447" s="14">
        <v>8.2694361097594093E-2</v>
      </c>
      <c r="AX1447" s="14">
        <v>8.0231092826542796E-2</v>
      </c>
      <c r="AY1447" s="14"/>
      <c r="AZ1447" s="14">
        <v>6.8386278085065894E-2</v>
      </c>
      <c r="BA1447" s="14">
        <v>8.9168966817042394E-2</v>
      </c>
      <c r="BB1447" s="14">
        <v>8.1941230606788998E-2</v>
      </c>
      <c r="BC1447" s="14"/>
      <c r="BD1447" s="14">
        <v>7.2509517964731193E-2</v>
      </c>
      <c r="BE1447" s="14">
        <v>6.6117390273024296E-2</v>
      </c>
      <c r="BF1447" s="14"/>
      <c r="BG1447" s="14">
        <v>7.2343734250171599E-2</v>
      </c>
      <c r="BH1447" s="14">
        <v>6.8121837272427793E-2</v>
      </c>
      <c r="BI1447" s="14"/>
      <c r="BJ1447" s="14">
        <v>2.02036825311003E-2</v>
      </c>
      <c r="BK1447" s="14">
        <v>7.1395835620046796E-2</v>
      </c>
      <c r="BL1447" s="14"/>
      <c r="BM1447" s="14">
        <v>5.30152493840646E-2</v>
      </c>
      <c r="BN1447" s="14">
        <v>7.1024846347706297E-2</v>
      </c>
      <c r="BO1447" s="14"/>
      <c r="BP1447" s="14">
        <v>7.0168701164628006E-2</v>
      </c>
      <c r="BQ1447" s="14">
        <v>6.7005402211759393E-2</v>
      </c>
      <c r="BR1447" s="14"/>
      <c r="BS1447" s="14">
        <v>7.5381441840872795E-2</v>
      </c>
      <c r="BT1447" s="14">
        <v>7.9872862907788694E-2</v>
      </c>
      <c r="BU1447" s="14"/>
      <c r="BV1447" s="14">
        <v>0.12930500675138001</v>
      </c>
      <c r="BW1447" s="14">
        <v>5.6430745693849899E-2</v>
      </c>
      <c r="BX1447" s="14"/>
      <c r="BY1447" s="14">
        <v>9.0641943725320001E-2</v>
      </c>
      <c r="BZ1447" s="14">
        <v>6.5634342823671907E-2</v>
      </c>
      <c r="CA1447" s="14"/>
      <c r="CB1447" s="14">
        <v>9.2819775860369505E-2</v>
      </c>
      <c r="CC1447" s="14">
        <v>5.7385780845242602E-2</v>
      </c>
    </row>
    <row r="1448" spans="2:81" x14ac:dyDescent="0.3">
      <c r="B1448" t="s">
        <v>106</v>
      </c>
      <c r="C1448" s="14">
        <v>7.9388321887248606E-2</v>
      </c>
      <c r="D1448" s="14">
        <v>6.06651155566474E-2</v>
      </c>
      <c r="E1448" s="14">
        <v>9.7824709311113894E-2</v>
      </c>
      <c r="F1448" s="14"/>
      <c r="G1448" s="14">
        <v>5.2776459301754897E-2</v>
      </c>
      <c r="H1448" s="14">
        <v>7.8076864369322305E-2</v>
      </c>
      <c r="I1448" s="14">
        <v>6.9521693477151106E-2</v>
      </c>
      <c r="J1448" s="14">
        <v>8.57244215789532E-2</v>
      </c>
      <c r="K1448" s="14">
        <v>0.10192470842807801</v>
      </c>
      <c r="L1448" s="14">
        <v>8.5958089880703803E-2</v>
      </c>
      <c r="M1448" s="14"/>
      <c r="N1448" s="14">
        <v>7.6181837638312794E-2</v>
      </c>
      <c r="O1448" s="14">
        <v>9.0515643390168501E-2</v>
      </c>
      <c r="P1448" s="14">
        <v>5.2921460843472802E-2</v>
      </c>
      <c r="Q1448" s="14">
        <v>9.5782988146863507E-2</v>
      </c>
      <c r="R1448" s="14"/>
      <c r="S1448" s="14">
        <v>5.4808702801459601E-2</v>
      </c>
      <c r="T1448" s="14">
        <v>0.120312032262301</v>
      </c>
      <c r="U1448" s="14">
        <v>7.5696167119123303E-2</v>
      </c>
      <c r="V1448" s="14">
        <v>5.8444693644612702E-2</v>
      </c>
      <c r="W1448" s="14">
        <v>5.7009111650211199E-2</v>
      </c>
      <c r="X1448" s="14">
        <v>5.0997280963130803E-2</v>
      </c>
      <c r="Y1448" s="14">
        <v>0.10584330005696101</v>
      </c>
      <c r="Z1448" s="14">
        <v>0.13759782593170999</v>
      </c>
      <c r="AA1448" s="14">
        <v>0.101026663062768</v>
      </c>
      <c r="AB1448" s="14">
        <v>6.3974988905990293E-2</v>
      </c>
      <c r="AC1448" s="14">
        <v>3.8194030995512898E-2</v>
      </c>
      <c r="AD1448" s="14">
        <v>0.115004488758882</v>
      </c>
      <c r="AE1448" s="14"/>
      <c r="AF1448" s="14">
        <v>5.9547438489290803E-2</v>
      </c>
      <c r="AG1448" s="14">
        <v>4.6714318748424903E-2</v>
      </c>
      <c r="AH1448" s="14">
        <v>5.113828399367E-2</v>
      </c>
      <c r="AI1448" s="14">
        <v>7.2413917886041596E-2</v>
      </c>
      <c r="AJ1448" s="14">
        <v>9.1759827859642096E-2</v>
      </c>
      <c r="AK1448" s="14">
        <v>0.19884688154493799</v>
      </c>
      <c r="AL1448" s="14"/>
      <c r="AM1448" s="14">
        <v>6.1736156756576101E-2</v>
      </c>
      <c r="AN1448" s="14">
        <v>9.8749968462032295E-2</v>
      </c>
      <c r="AO1448" s="14">
        <v>8.5752194357589906E-2</v>
      </c>
      <c r="AP1448" s="14">
        <v>8.3288890045058503E-2</v>
      </c>
      <c r="AQ1448" s="14">
        <v>5.0846671834451802E-2</v>
      </c>
      <c r="AR1448" s="14"/>
      <c r="AS1448" s="14">
        <v>2.95273374953769E-2</v>
      </c>
      <c r="AT1448" s="14">
        <v>0.108038324460953</v>
      </c>
      <c r="AU1448" s="14"/>
      <c r="AV1448" s="14">
        <v>3.16449005039071E-2</v>
      </c>
      <c r="AW1448" s="14">
        <v>5.1221353330460802E-2</v>
      </c>
      <c r="AX1448" s="14">
        <v>2.25858344881175E-2</v>
      </c>
      <c r="AY1448" s="14"/>
      <c r="AZ1448" s="14">
        <v>3.84566677971395E-2</v>
      </c>
      <c r="BA1448" s="14">
        <v>3.7025545203446697E-2</v>
      </c>
      <c r="BB1448" s="14">
        <v>4.3790627362701999E-2</v>
      </c>
      <c r="BC1448" s="14"/>
      <c r="BD1448" s="14">
        <v>7.3083536155012799E-2</v>
      </c>
      <c r="BE1448" s="14">
        <v>8.0678987194204299E-2</v>
      </c>
      <c r="BF1448" s="14"/>
      <c r="BG1448" s="14">
        <v>6.9215618990333599E-2</v>
      </c>
      <c r="BH1448" s="14">
        <v>7.8224265892298001E-2</v>
      </c>
      <c r="BI1448" s="14"/>
      <c r="BJ1448" s="14">
        <v>0.113309003682005</v>
      </c>
      <c r="BK1448" s="14">
        <v>7.5286119121041703E-2</v>
      </c>
      <c r="BL1448" s="14"/>
      <c r="BM1448" s="14">
        <v>3.7009843210508701E-2</v>
      </c>
      <c r="BN1448" s="14">
        <v>8.2520130069685907E-2</v>
      </c>
      <c r="BO1448" s="14"/>
      <c r="BP1448" s="14">
        <v>6.7550733688874098E-2</v>
      </c>
      <c r="BQ1448" s="14">
        <v>8.2804762601764406E-2</v>
      </c>
      <c r="BR1448" s="14"/>
      <c r="BS1448" s="14">
        <v>3.9113130013492703E-2</v>
      </c>
      <c r="BT1448" s="14">
        <v>2.2724096541139101E-2</v>
      </c>
      <c r="BU1448" s="14"/>
      <c r="BV1448" s="14">
        <v>1.54814166268058E-2</v>
      </c>
      <c r="BW1448" s="14">
        <v>4.7418171057568202E-2</v>
      </c>
      <c r="BX1448" s="14"/>
      <c r="BY1448" s="14">
        <v>3.03329960499743E-2</v>
      </c>
      <c r="BZ1448" s="14">
        <v>8.23784804737243E-2</v>
      </c>
      <c r="CA1448" s="14"/>
      <c r="CB1448" s="14">
        <v>7.1466753043031003E-2</v>
      </c>
      <c r="CC1448" s="14">
        <v>8.3631171341243898E-2</v>
      </c>
    </row>
    <row r="1449" spans="2:81" x14ac:dyDescent="0.3">
      <c r="B1449" t="s">
        <v>91</v>
      </c>
      <c r="C1449" s="14">
        <v>0.40265886812989299</v>
      </c>
      <c r="D1449" s="14">
        <v>0.40961885297357598</v>
      </c>
      <c r="E1449" s="14">
        <v>0.394700100171061</v>
      </c>
      <c r="F1449" s="14"/>
      <c r="G1449" s="14">
        <v>0.48077598029742502</v>
      </c>
      <c r="H1449" s="14">
        <v>0.45617656790921601</v>
      </c>
      <c r="I1449" s="14">
        <v>0.42690412134564998</v>
      </c>
      <c r="J1449" s="14">
        <v>0.39039424975319897</v>
      </c>
      <c r="K1449" s="14">
        <v>0.34295425829066201</v>
      </c>
      <c r="L1449" s="14">
        <v>0.33740102356615298</v>
      </c>
      <c r="M1449" s="14"/>
      <c r="N1449" s="14">
        <v>0.40394679539038802</v>
      </c>
      <c r="O1449" s="14">
        <v>0.35640123654368</v>
      </c>
      <c r="P1449" s="14">
        <v>0.461626484017159</v>
      </c>
      <c r="Q1449" s="14">
        <v>0.39949217913160301</v>
      </c>
      <c r="R1449" s="14"/>
      <c r="S1449" s="14">
        <v>0.39618875132069897</v>
      </c>
      <c r="T1449" s="14">
        <v>0.36149745440778602</v>
      </c>
      <c r="U1449" s="14">
        <v>0.40997890739403797</v>
      </c>
      <c r="V1449" s="14">
        <v>0.45336934333874801</v>
      </c>
      <c r="W1449" s="14">
        <v>0.41380640569848798</v>
      </c>
      <c r="X1449" s="14">
        <v>0.43379436671841698</v>
      </c>
      <c r="Y1449" s="14">
        <v>0.41493278939118899</v>
      </c>
      <c r="Z1449" s="14">
        <v>0.35465935081310102</v>
      </c>
      <c r="AA1449" s="14">
        <v>0.46816235497471897</v>
      </c>
      <c r="AB1449" s="14">
        <v>0.34775513484744902</v>
      </c>
      <c r="AC1449" s="14">
        <v>0.27631402972457197</v>
      </c>
      <c r="AD1449" s="14">
        <v>0.48356267868435199</v>
      </c>
      <c r="AE1449" s="14"/>
      <c r="AF1449" s="14">
        <v>0.43088622742282601</v>
      </c>
      <c r="AG1449" s="14">
        <v>0.36979930517310899</v>
      </c>
      <c r="AH1449" s="14">
        <v>0.42271422829954702</v>
      </c>
      <c r="AI1449" s="14">
        <v>0.41728141084356801</v>
      </c>
      <c r="AJ1449" s="14">
        <v>0.481048859496153</v>
      </c>
      <c r="AK1449" s="14">
        <v>0.25495762090958302</v>
      </c>
      <c r="AL1449" s="14"/>
      <c r="AM1449" s="14">
        <v>0.39016072056696699</v>
      </c>
      <c r="AN1449" s="14">
        <v>0.40828477357537901</v>
      </c>
      <c r="AO1449" s="14">
        <v>0.38990331892527103</v>
      </c>
      <c r="AP1449" s="14">
        <v>0.41891255494131502</v>
      </c>
      <c r="AQ1449" s="14">
        <v>0.67747815487630203</v>
      </c>
      <c r="AR1449" s="14"/>
      <c r="AS1449" s="14">
        <v>0.47674418195365897</v>
      </c>
      <c r="AT1449" s="14">
        <v>0.360567584419132</v>
      </c>
      <c r="AU1449" s="14"/>
      <c r="AV1449" s="14">
        <v>0.50665156757319296</v>
      </c>
      <c r="AW1449" s="14">
        <v>0.44482756149302199</v>
      </c>
      <c r="AX1449" s="14">
        <v>0.45126717332452898</v>
      </c>
      <c r="AY1449" s="14"/>
      <c r="AZ1449" s="14">
        <v>0.59580380009266398</v>
      </c>
      <c r="BA1449" s="14">
        <v>0.51836073737211497</v>
      </c>
      <c r="BB1449" s="14">
        <v>0.44563767769384299</v>
      </c>
      <c r="BC1449" s="14"/>
      <c r="BD1449" s="14">
        <v>0.41995347940810401</v>
      </c>
      <c r="BE1449" s="14">
        <v>0.392431849455534</v>
      </c>
      <c r="BF1449" s="14"/>
      <c r="BG1449" s="14">
        <v>0.41068812069398503</v>
      </c>
      <c r="BH1449" s="14">
        <v>0.40297912986316697</v>
      </c>
      <c r="BI1449" s="14"/>
      <c r="BJ1449" s="14">
        <v>0.39148012403339</v>
      </c>
      <c r="BK1449" s="14">
        <v>0.403606752636402</v>
      </c>
      <c r="BL1449" s="14"/>
      <c r="BM1449" s="14">
        <v>0.48093273077920401</v>
      </c>
      <c r="BN1449" s="14">
        <v>0.39311814523861399</v>
      </c>
      <c r="BO1449" s="14"/>
      <c r="BP1449" s="14">
        <v>0.421860704643852</v>
      </c>
      <c r="BQ1449" s="14">
        <v>0.39308805935517999</v>
      </c>
      <c r="BR1449" s="14"/>
      <c r="BS1449" s="14">
        <v>0.49364789631383399</v>
      </c>
      <c r="BT1449" s="14">
        <v>0.46306668408813001</v>
      </c>
      <c r="BU1449" s="14"/>
      <c r="BV1449" s="14">
        <v>0.35444063901446199</v>
      </c>
      <c r="BW1449" s="14">
        <v>0.54257037462028501</v>
      </c>
      <c r="BX1449" s="14"/>
      <c r="BY1449" s="14">
        <v>0.45323653936449698</v>
      </c>
      <c r="BZ1449" s="14">
        <v>0.39918615605659102</v>
      </c>
      <c r="CA1449" s="14"/>
      <c r="CB1449" s="14">
        <v>0.41108781237126202</v>
      </c>
      <c r="CC1449" s="14">
        <v>0.39939432389388801</v>
      </c>
    </row>
    <row r="1450" spans="2:81" x14ac:dyDescent="0.3">
      <c r="B1450" t="s">
        <v>92</v>
      </c>
      <c r="C1450" s="14">
        <v>0.23808046026204799</v>
      </c>
      <c r="D1450" s="14">
        <v>0.23811018879913601</v>
      </c>
      <c r="E1450" s="14">
        <v>0.238514906940716</v>
      </c>
      <c r="F1450" s="14"/>
      <c r="G1450" s="14">
        <v>0.23921748686893299</v>
      </c>
      <c r="H1450" s="14">
        <v>0.20123732465925201</v>
      </c>
      <c r="I1450" s="14">
        <v>0.27128256849517202</v>
      </c>
      <c r="J1450" s="14">
        <v>0.28011711391974897</v>
      </c>
      <c r="K1450" s="14">
        <v>0.247879044924564</v>
      </c>
      <c r="L1450" s="14">
        <v>0.19927177145125599</v>
      </c>
      <c r="M1450" s="14"/>
      <c r="N1450" s="14">
        <v>0.246095938166635</v>
      </c>
      <c r="O1450" s="14">
        <v>0.26844742656957898</v>
      </c>
      <c r="P1450" s="14">
        <v>0.22465708619251601</v>
      </c>
      <c r="Q1450" s="14">
        <v>0.213560280865246</v>
      </c>
      <c r="R1450" s="14"/>
      <c r="S1450" s="14">
        <v>0.24896667743423101</v>
      </c>
      <c r="T1450" s="14">
        <v>0.161123480031266</v>
      </c>
      <c r="U1450" s="14">
        <v>0.26084097131637901</v>
      </c>
      <c r="V1450" s="14">
        <v>0.24422586169430399</v>
      </c>
      <c r="W1450" s="14">
        <v>0.26338861053898599</v>
      </c>
      <c r="X1450" s="14">
        <v>0.20112112299881901</v>
      </c>
      <c r="Y1450" s="14">
        <v>0.20212047580747899</v>
      </c>
      <c r="Z1450" s="14">
        <v>0.16248913686722799</v>
      </c>
      <c r="AA1450" s="14">
        <v>0.24912370710559201</v>
      </c>
      <c r="AB1450" s="14">
        <v>0.30436535333748399</v>
      </c>
      <c r="AC1450" s="14">
        <v>0.41572397472894501</v>
      </c>
      <c r="AD1450" s="14">
        <v>0.15495198136112401</v>
      </c>
      <c r="AE1450" s="14"/>
      <c r="AF1450" s="14">
        <v>0.25378681023737698</v>
      </c>
      <c r="AG1450" s="14">
        <v>0.26026917276718697</v>
      </c>
      <c r="AH1450" s="14">
        <v>0.27470473991883199</v>
      </c>
      <c r="AI1450" s="14">
        <v>0.231549435122057</v>
      </c>
      <c r="AJ1450" s="14">
        <v>0.209528069567538</v>
      </c>
      <c r="AK1450" s="14">
        <v>0.20995469214502499</v>
      </c>
      <c r="AL1450" s="14"/>
      <c r="AM1450" s="14">
        <v>0.233337358025063</v>
      </c>
      <c r="AN1450" s="14">
        <v>0.21084886576015299</v>
      </c>
      <c r="AO1450" s="14">
        <v>0.244139874378479</v>
      </c>
      <c r="AP1450" s="14">
        <v>0.23006614413870999</v>
      </c>
      <c r="AQ1450" s="14">
        <v>0.139172238347542</v>
      </c>
      <c r="AR1450" s="14"/>
      <c r="AS1450" s="14">
        <v>0.245710229692743</v>
      </c>
      <c r="AT1450" s="14">
        <v>0.23233645594390301</v>
      </c>
      <c r="AU1450" s="14"/>
      <c r="AV1450" s="14">
        <v>0.247928372711477</v>
      </c>
      <c r="AW1450" s="14">
        <v>0.21285433752347399</v>
      </c>
      <c r="AX1450" s="14">
        <v>0.25218935814015903</v>
      </c>
      <c r="AY1450" s="14"/>
      <c r="AZ1450" s="14">
        <v>0.24825439094707399</v>
      </c>
      <c r="BA1450" s="14">
        <v>0.21397063059669599</v>
      </c>
      <c r="BB1450" s="14">
        <v>0.223793722873569</v>
      </c>
      <c r="BC1450" s="14"/>
      <c r="BD1450" s="14">
        <v>0.24258516101792801</v>
      </c>
      <c r="BE1450" s="14">
        <v>0.235836239410046</v>
      </c>
      <c r="BF1450" s="14"/>
      <c r="BG1450" s="14">
        <v>0.23587100561542401</v>
      </c>
      <c r="BH1450" s="14">
        <v>0.23961907709208799</v>
      </c>
      <c r="BI1450" s="14"/>
      <c r="BJ1450" s="14">
        <v>0.17704185827985</v>
      </c>
      <c r="BK1450" s="14">
        <v>0.244779411566592</v>
      </c>
      <c r="BL1450" s="14"/>
      <c r="BM1450" s="14">
        <v>0.23851076191566101</v>
      </c>
      <c r="BN1450" s="14">
        <v>0.24113336254503301</v>
      </c>
      <c r="BO1450" s="14"/>
      <c r="BP1450" s="14">
        <v>0.26342396183191402</v>
      </c>
      <c r="BQ1450" s="14">
        <v>0.23386492586216601</v>
      </c>
      <c r="BR1450" s="14"/>
      <c r="BS1450" s="14">
        <v>0.238038760000854</v>
      </c>
      <c r="BT1450" s="14">
        <v>0.24776311237547499</v>
      </c>
      <c r="BU1450" s="14"/>
      <c r="BV1450" s="14">
        <v>0.35902543332593301</v>
      </c>
      <c r="BW1450" s="14">
        <v>0.195519655638451</v>
      </c>
      <c r="BX1450" s="14"/>
      <c r="BY1450" s="14">
        <v>0.238248839329159</v>
      </c>
      <c r="BZ1450" s="14">
        <v>0.23931237311664899</v>
      </c>
      <c r="CA1450" s="14"/>
      <c r="CB1450" s="14">
        <v>0.25563791184513401</v>
      </c>
      <c r="CC1450" s="14">
        <v>0.23217047899406901</v>
      </c>
    </row>
    <row r="1451" spans="2:81" x14ac:dyDescent="0.3">
      <c r="B1451" t="s">
        <v>93</v>
      </c>
      <c r="C1451" s="14">
        <v>0.164578407867845</v>
      </c>
      <c r="D1451" s="14">
        <v>0.17150866417444</v>
      </c>
      <c r="E1451" s="14">
        <v>0.15618519323034499</v>
      </c>
      <c r="F1451" s="14"/>
      <c r="G1451" s="14">
        <v>0.24155849342849101</v>
      </c>
      <c r="H1451" s="14">
        <v>0.25493924324996498</v>
      </c>
      <c r="I1451" s="14">
        <v>0.15562155285047799</v>
      </c>
      <c r="J1451" s="14">
        <v>0.11027713583345</v>
      </c>
      <c r="K1451" s="14">
        <v>9.5075213366098504E-2</v>
      </c>
      <c r="L1451" s="14">
        <v>0.13812925211489699</v>
      </c>
      <c r="M1451" s="14"/>
      <c r="N1451" s="14">
        <v>0.157850857223753</v>
      </c>
      <c r="O1451" s="14">
        <v>8.7953809974101196E-2</v>
      </c>
      <c r="P1451" s="14">
        <v>0.23696939782464299</v>
      </c>
      <c r="Q1451" s="14">
        <v>0.185931898266357</v>
      </c>
      <c r="R1451" s="14"/>
      <c r="S1451" s="14">
        <v>0.14722207388646799</v>
      </c>
      <c r="T1451" s="14">
        <v>0.20037397437652099</v>
      </c>
      <c r="U1451" s="14">
        <v>0.14913793607765899</v>
      </c>
      <c r="V1451" s="14">
        <v>0.20914348164444399</v>
      </c>
      <c r="W1451" s="14">
        <v>0.15041779515950199</v>
      </c>
      <c r="X1451" s="14">
        <v>0.23267324371959899</v>
      </c>
      <c r="Y1451" s="14">
        <v>0.21281231358371</v>
      </c>
      <c r="Z1451" s="14">
        <v>0.192170213945873</v>
      </c>
      <c r="AA1451" s="14">
        <v>0.219038647869126</v>
      </c>
      <c r="AB1451" s="14">
        <v>4.3389781509965399E-2</v>
      </c>
      <c r="AC1451" s="14">
        <v>-0.13940994500437301</v>
      </c>
      <c r="AD1451" s="14">
        <v>0.32861069732322801</v>
      </c>
      <c r="AE1451" s="14"/>
      <c r="AF1451" s="14">
        <v>0.177099417185449</v>
      </c>
      <c r="AG1451" s="14">
        <v>0.10953013240592201</v>
      </c>
      <c r="AH1451" s="14">
        <v>0.14800948838071401</v>
      </c>
      <c r="AI1451" s="14">
        <v>0.18573197572151001</v>
      </c>
      <c r="AJ1451" s="14">
        <v>0.271520789928615</v>
      </c>
      <c r="AK1451" s="14">
        <v>4.5002928764557297E-2</v>
      </c>
      <c r="AL1451" s="14"/>
      <c r="AM1451" s="14">
        <v>0.15682336254190399</v>
      </c>
      <c r="AN1451" s="14">
        <v>0.19743590781522599</v>
      </c>
      <c r="AO1451" s="14">
        <v>0.14576344454679099</v>
      </c>
      <c r="AP1451" s="14">
        <v>0.188846410802606</v>
      </c>
      <c r="AQ1451" s="14">
        <v>0.53830591652876003</v>
      </c>
      <c r="AR1451" s="14"/>
      <c r="AS1451" s="14">
        <v>0.231033952260916</v>
      </c>
      <c r="AT1451" s="14">
        <v>0.12823112847522899</v>
      </c>
      <c r="AU1451" s="14"/>
      <c r="AV1451" s="14">
        <v>0.25872319486171602</v>
      </c>
      <c r="AW1451" s="14">
        <v>0.231973223969548</v>
      </c>
      <c r="AX1451" s="14">
        <v>0.19907781518437101</v>
      </c>
      <c r="AY1451" s="14"/>
      <c r="AZ1451" s="14">
        <v>0.34754940914559002</v>
      </c>
      <c r="BA1451" s="14">
        <v>0.304390106775419</v>
      </c>
      <c r="BB1451" s="14">
        <v>0.221843954820274</v>
      </c>
      <c r="BC1451" s="14"/>
      <c r="BD1451" s="14">
        <v>0.177368318390177</v>
      </c>
      <c r="BE1451" s="14">
        <v>0.156595610045488</v>
      </c>
      <c r="BF1451" s="14"/>
      <c r="BG1451" s="14">
        <v>0.17481711507856201</v>
      </c>
      <c r="BH1451" s="14">
        <v>0.16336005277108001</v>
      </c>
      <c r="BI1451" s="14"/>
      <c r="BJ1451" s="14">
        <v>0.21443826575354</v>
      </c>
      <c r="BK1451" s="14">
        <v>0.15882734106981</v>
      </c>
      <c r="BL1451" s="14"/>
      <c r="BM1451" s="14">
        <v>0.242421968863543</v>
      </c>
      <c r="BN1451" s="14">
        <v>0.15198478269358101</v>
      </c>
      <c r="BO1451" s="14"/>
      <c r="BP1451" s="14">
        <v>0.15843674281193801</v>
      </c>
      <c r="BQ1451" s="14">
        <v>0.15922313349301401</v>
      </c>
      <c r="BR1451" s="14"/>
      <c r="BS1451" s="14">
        <v>0.25560913631297999</v>
      </c>
      <c r="BT1451" s="14">
        <v>0.21530357171265399</v>
      </c>
      <c r="BU1451" s="14"/>
      <c r="BV1451" s="14">
        <v>-4.5847943114703501E-3</v>
      </c>
      <c r="BW1451" s="14">
        <v>0.34705071898183398</v>
      </c>
      <c r="BX1451" s="14"/>
      <c r="BY1451" s="14">
        <v>0.21498770003533699</v>
      </c>
      <c r="BZ1451" s="14">
        <v>0.15987378293994201</v>
      </c>
      <c r="CA1451" s="14"/>
      <c r="CB1451" s="14">
        <v>0.155449900526128</v>
      </c>
      <c r="CC1451" s="14">
        <v>0.16722384489981901</v>
      </c>
    </row>
    <row r="1452" spans="2:81" x14ac:dyDescent="0.3">
      <c r="C1452" s="14"/>
      <c r="D1452" s="14"/>
      <c r="E1452" s="14"/>
      <c r="F1452" s="14"/>
      <c r="G1452" s="14"/>
      <c r="H1452" s="14"/>
      <c r="I1452" s="14"/>
      <c r="J1452" s="14"/>
      <c r="K1452" s="14"/>
      <c r="L1452" s="14"/>
      <c r="M1452" s="14"/>
      <c r="N1452" s="14"/>
      <c r="O1452" s="14"/>
      <c r="P1452" s="14"/>
      <c r="Q1452" s="14"/>
      <c r="R1452" s="14"/>
      <c r="S1452" s="14"/>
      <c r="T1452" s="14"/>
      <c r="U1452" s="14"/>
      <c r="V1452" s="14"/>
      <c r="W1452" s="14"/>
      <c r="X1452" s="14"/>
      <c r="Y1452" s="14"/>
      <c r="Z1452" s="14"/>
      <c r="AA1452" s="14"/>
      <c r="AB1452" s="14"/>
      <c r="AC1452" s="14"/>
      <c r="AD1452" s="14"/>
      <c r="AE1452" s="14"/>
      <c r="AF1452" s="14"/>
      <c r="AG1452" s="14"/>
      <c r="AH1452" s="14"/>
      <c r="AI1452" s="14"/>
      <c r="AJ1452" s="14"/>
      <c r="AK1452" s="14"/>
      <c r="AL1452" s="14"/>
      <c r="AM1452" s="14"/>
      <c r="AN1452" s="14"/>
      <c r="AO1452" s="14"/>
      <c r="AP1452" s="14"/>
      <c r="AQ1452" s="14"/>
      <c r="AR1452" s="14"/>
      <c r="AS1452" s="14"/>
      <c r="AT1452" s="14"/>
      <c r="AU1452" s="14"/>
      <c r="AV1452" s="14"/>
      <c r="AW1452" s="14"/>
      <c r="AX1452" s="14"/>
      <c r="AY1452" s="14"/>
      <c r="AZ1452" s="14"/>
      <c r="BA1452" s="14"/>
      <c r="BB1452" s="14"/>
      <c r="BC1452" s="14"/>
      <c r="BD1452" s="14"/>
      <c r="BE1452" s="14"/>
      <c r="BF1452" s="14"/>
      <c r="BG1452" s="14"/>
      <c r="BH1452" s="14"/>
      <c r="BI1452" s="14"/>
      <c r="BJ1452" s="14"/>
      <c r="BK1452" s="14"/>
      <c r="BL1452" s="14"/>
      <c r="BM1452" s="14"/>
      <c r="BN1452" s="14"/>
      <c r="BO1452" s="14"/>
      <c r="BP1452" s="14"/>
      <c r="BQ1452" s="14"/>
      <c r="BR1452" s="14"/>
      <c r="BS1452" s="14"/>
      <c r="BT1452" s="14"/>
      <c r="BU1452" s="14"/>
      <c r="BV1452" s="14"/>
      <c r="BW1452" s="14"/>
      <c r="BX1452" s="14"/>
      <c r="BY1452" s="14"/>
      <c r="BZ1452" s="14"/>
      <c r="CA1452" s="14"/>
      <c r="CB1452" s="14"/>
      <c r="CC1452" s="14"/>
    </row>
    <row r="1453" spans="2:81" x14ac:dyDescent="0.3">
      <c r="B1453" s="6" t="s">
        <v>544</v>
      </c>
      <c r="C1453" s="14"/>
      <c r="D1453" s="14"/>
      <c r="E1453" s="14"/>
      <c r="F1453" s="14"/>
      <c r="G1453" s="14"/>
      <c r="H1453" s="14"/>
      <c r="I1453" s="14"/>
      <c r="J1453" s="14"/>
      <c r="K1453" s="14"/>
      <c r="L1453" s="14"/>
      <c r="M1453" s="14"/>
      <c r="N1453" s="14"/>
      <c r="O1453" s="14"/>
      <c r="P1453" s="14"/>
      <c r="Q1453" s="14"/>
      <c r="R1453" s="14"/>
      <c r="S1453" s="14"/>
      <c r="T1453" s="14"/>
      <c r="U1453" s="14"/>
      <c r="V1453" s="14"/>
      <c r="W1453" s="14"/>
      <c r="X1453" s="14"/>
      <c r="Y1453" s="14"/>
      <c r="Z1453" s="14"/>
      <c r="AA1453" s="14"/>
      <c r="AB1453" s="14"/>
      <c r="AC1453" s="14"/>
      <c r="AD1453" s="14"/>
      <c r="AE1453" s="14"/>
      <c r="AF1453" s="14"/>
      <c r="AG1453" s="14"/>
      <c r="AH1453" s="14"/>
      <c r="AI1453" s="14"/>
      <c r="AJ1453" s="14"/>
      <c r="AK1453" s="14"/>
      <c r="AL1453" s="14"/>
      <c r="AM1453" s="14"/>
      <c r="AN1453" s="14"/>
      <c r="AO1453" s="14"/>
      <c r="AP1453" s="14"/>
      <c r="AQ1453" s="14"/>
      <c r="AR1453" s="14"/>
      <c r="AS1453" s="14"/>
      <c r="AT1453" s="14"/>
      <c r="AU1453" s="14"/>
      <c r="AV1453" s="14"/>
      <c r="AW1453" s="14"/>
      <c r="AX1453" s="14"/>
      <c r="AY1453" s="14"/>
      <c r="AZ1453" s="14"/>
      <c r="BA1453" s="14"/>
      <c r="BB1453" s="14"/>
      <c r="BC1453" s="14"/>
      <c r="BD1453" s="14"/>
      <c r="BE1453" s="14"/>
      <c r="BF1453" s="14"/>
      <c r="BG1453" s="14"/>
      <c r="BH1453" s="14"/>
      <c r="BI1453" s="14"/>
      <c r="BJ1453" s="14"/>
      <c r="BK1453" s="14"/>
      <c r="BL1453" s="14"/>
      <c r="BM1453" s="14"/>
      <c r="BN1453" s="14"/>
      <c r="BO1453" s="14"/>
      <c r="BP1453" s="14"/>
      <c r="BQ1453" s="14"/>
      <c r="BR1453" s="14"/>
      <c r="BS1453" s="14"/>
      <c r="BT1453" s="14"/>
      <c r="BU1453" s="14"/>
      <c r="BV1453" s="14"/>
      <c r="BW1453" s="14"/>
      <c r="BX1453" s="14"/>
      <c r="BY1453" s="14"/>
      <c r="BZ1453" s="14"/>
      <c r="CA1453" s="14"/>
      <c r="CB1453" s="14"/>
      <c r="CC1453" s="14"/>
    </row>
    <row r="1454" spans="2:81" x14ac:dyDescent="0.3">
      <c r="B1454" s="24" t="s">
        <v>97</v>
      </c>
      <c r="C1454" s="14"/>
      <c r="D1454" s="14"/>
      <c r="E1454" s="14"/>
      <c r="F1454" s="14"/>
      <c r="G1454" s="14"/>
      <c r="H1454" s="14"/>
      <c r="I1454" s="14"/>
      <c r="J1454" s="14"/>
      <c r="K1454" s="14"/>
      <c r="L1454" s="14"/>
      <c r="M1454" s="14"/>
      <c r="N1454" s="14"/>
      <c r="O1454" s="14"/>
      <c r="P1454" s="14"/>
      <c r="Q1454" s="14"/>
      <c r="R1454" s="14"/>
      <c r="S1454" s="14"/>
      <c r="T1454" s="14"/>
      <c r="U1454" s="14"/>
      <c r="V1454" s="14"/>
      <c r="W1454" s="14"/>
      <c r="X1454" s="14"/>
      <c r="Y1454" s="14"/>
      <c r="Z1454" s="14"/>
      <c r="AA1454" s="14"/>
      <c r="AB1454" s="14"/>
      <c r="AC1454" s="14"/>
      <c r="AD1454" s="14"/>
      <c r="AE1454" s="14"/>
      <c r="AF1454" s="14"/>
      <c r="AG1454" s="14"/>
      <c r="AH1454" s="14"/>
      <c r="AI1454" s="14"/>
      <c r="AJ1454" s="14"/>
      <c r="AK1454" s="14"/>
      <c r="AL1454" s="14"/>
      <c r="AM1454" s="14"/>
      <c r="AN1454" s="14"/>
      <c r="AO1454" s="14"/>
      <c r="AP1454" s="14"/>
      <c r="AQ1454" s="14"/>
      <c r="AR1454" s="14"/>
      <c r="AS1454" s="14"/>
      <c r="AT1454" s="14"/>
      <c r="AU1454" s="14"/>
      <c r="AV1454" s="14"/>
      <c r="AW1454" s="14"/>
      <c r="AX1454" s="14"/>
      <c r="AY1454" s="14"/>
      <c r="AZ1454" s="14"/>
      <c r="BA1454" s="14"/>
      <c r="BB1454" s="14"/>
      <c r="BC1454" s="14"/>
      <c r="BD1454" s="14"/>
      <c r="BE1454" s="14"/>
      <c r="BF1454" s="14"/>
      <c r="BG1454" s="14"/>
      <c r="BH1454" s="14"/>
      <c r="BI1454" s="14"/>
      <c r="BJ1454" s="14"/>
      <c r="BK1454" s="14"/>
      <c r="BL1454" s="14"/>
      <c r="BM1454" s="14"/>
      <c r="BN1454" s="14"/>
      <c r="BO1454" s="14"/>
      <c r="BP1454" s="14"/>
      <c r="BQ1454" s="14"/>
      <c r="BR1454" s="14"/>
      <c r="BS1454" s="14"/>
      <c r="BT1454" s="14"/>
      <c r="BU1454" s="14"/>
      <c r="BV1454" s="14"/>
      <c r="BW1454" s="14"/>
      <c r="BX1454" s="14"/>
      <c r="BY1454" s="14"/>
      <c r="BZ1454" s="14"/>
      <c r="CA1454" s="14"/>
      <c r="CB1454" s="14"/>
      <c r="CC1454" s="14"/>
    </row>
    <row r="1455" spans="2:81" x14ac:dyDescent="0.3">
      <c r="B1455" t="s">
        <v>420</v>
      </c>
      <c r="C1455" s="14">
        <v>0.212917612327468</v>
      </c>
      <c r="D1455" s="14">
        <v>0.20956456804075599</v>
      </c>
      <c r="E1455" s="14">
        <v>0.21660610431789601</v>
      </c>
      <c r="F1455" s="14"/>
      <c r="G1455" s="14">
        <v>0.244307385856431</v>
      </c>
      <c r="H1455" s="14">
        <v>0.245558379998191</v>
      </c>
      <c r="I1455" s="14">
        <v>0.22455250173903701</v>
      </c>
      <c r="J1455" s="14">
        <v>0.20986024195886699</v>
      </c>
      <c r="K1455" s="14">
        <v>0.19931320814089501</v>
      </c>
      <c r="L1455" s="14">
        <v>0.16759002358432701</v>
      </c>
      <c r="M1455" s="14"/>
      <c r="N1455" s="14">
        <v>0.24325418918875</v>
      </c>
      <c r="O1455" s="14">
        <v>0.14525721897587501</v>
      </c>
      <c r="P1455" s="14">
        <v>0.229568088249401</v>
      </c>
      <c r="Q1455" s="14">
        <v>0.23914803139858301</v>
      </c>
      <c r="R1455" s="14"/>
      <c r="S1455" s="14">
        <v>0.19746113269968699</v>
      </c>
      <c r="T1455" s="14">
        <v>0.17830933691907699</v>
      </c>
      <c r="U1455" s="14">
        <v>0.197255002744644</v>
      </c>
      <c r="V1455" s="14">
        <v>0.23677899354358201</v>
      </c>
      <c r="W1455" s="14">
        <v>0.262282628503408</v>
      </c>
      <c r="X1455" s="14">
        <v>0.22334046648363601</v>
      </c>
      <c r="Y1455" s="14">
        <v>0.18109867559090301</v>
      </c>
      <c r="Z1455" s="14">
        <v>0.223635257885936</v>
      </c>
      <c r="AA1455" s="14">
        <v>0.185474503615388</v>
      </c>
      <c r="AB1455" s="14">
        <v>0.246012621950181</v>
      </c>
      <c r="AC1455" s="14">
        <v>0.31019531972655401</v>
      </c>
      <c r="AD1455" s="14">
        <v>0.16870383953889301</v>
      </c>
      <c r="AE1455" s="14"/>
      <c r="AF1455" s="14">
        <v>0.22720766239704299</v>
      </c>
      <c r="AG1455" s="14">
        <v>0.22364631600760701</v>
      </c>
      <c r="AH1455" s="14">
        <v>0.23867967232288301</v>
      </c>
      <c r="AI1455" s="14">
        <v>0.19600106723899299</v>
      </c>
      <c r="AJ1455" s="14">
        <v>0.34570445870146399</v>
      </c>
      <c r="AK1455" s="14">
        <v>0.124026336300802</v>
      </c>
      <c r="AL1455" s="14"/>
      <c r="AM1455" s="14">
        <v>0.20443546293932999</v>
      </c>
      <c r="AN1455" s="14">
        <v>0.26227326660289602</v>
      </c>
      <c r="AO1455" s="14">
        <v>0.183133182864398</v>
      </c>
      <c r="AP1455" s="14">
        <v>0.228341878100975</v>
      </c>
      <c r="AQ1455" s="14">
        <v>0.267734415198842</v>
      </c>
      <c r="AR1455" s="14"/>
      <c r="AS1455" s="14">
        <v>0.25680108936368301</v>
      </c>
      <c r="AT1455" s="14">
        <v>0.183280472506158</v>
      </c>
      <c r="AU1455" s="14"/>
      <c r="AV1455" s="14">
        <v>0.243514378440124</v>
      </c>
      <c r="AW1455" s="14">
        <v>0.25945936032870498</v>
      </c>
      <c r="AX1455" s="14">
        <v>0.26137648086437698</v>
      </c>
      <c r="AY1455" s="14"/>
      <c r="AZ1455" s="14">
        <v>0.37726028488503299</v>
      </c>
      <c r="BA1455" s="14">
        <v>0.22010193720072499</v>
      </c>
      <c r="BB1455" s="14">
        <v>0.20191115884588601</v>
      </c>
      <c r="BC1455" s="14"/>
      <c r="BD1455" s="14">
        <v>0.231371690978943</v>
      </c>
      <c r="BE1455" s="14">
        <v>0.20132221149867699</v>
      </c>
      <c r="BF1455" s="14"/>
      <c r="BG1455" s="14">
        <v>0.245330734996386</v>
      </c>
      <c r="BH1455" s="14">
        <v>0.20762404583541499</v>
      </c>
      <c r="BI1455" s="14"/>
      <c r="BJ1455" s="14">
        <v>0.26936751335958597</v>
      </c>
      <c r="BK1455" s="14">
        <v>0.20745369520357301</v>
      </c>
      <c r="BL1455" s="14"/>
      <c r="BM1455" s="14">
        <v>0.227331380004827</v>
      </c>
      <c r="BN1455" s="14">
        <v>0.210975560398104</v>
      </c>
      <c r="BO1455" s="14"/>
      <c r="BP1455" s="14">
        <v>0.228301996610667</v>
      </c>
      <c r="BQ1455" s="14">
        <v>0.209402604284427</v>
      </c>
      <c r="BR1455" s="14"/>
      <c r="BS1455" s="14">
        <v>0.25880521105017401</v>
      </c>
      <c r="BT1455" s="14">
        <v>0.247235158544415</v>
      </c>
      <c r="BU1455" s="14"/>
      <c r="BV1455" s="14">
        <v>0.19425936191019799</v>
      </c>
      <c r="BW1455" s="14">
        <v>0.28148896307275101</v>
      </c>
      <c r="BX1455" s="14"/>
      <c r="BY1455" s="14">
        <v>0.301971802721335</v>
      </c>
      <c r="BZ1455" s="14">
        <v>0.204363527499303</v>
      </c>
      <c r="CA1455" s="14"/>
      <c r="CB1455" s="14">
        <v>0.26489304918995099</v>
      </c>
      <c r="CC1455" s="14">
        <v>0.18894055106834301</v>
      </c>
    </row>
    <row r="1456" spans="2:81" x14ac:dyDescent="0.3">
      <c r="B1456" t="s">
        <v>86</v>
      </c>
      <c r="C1456" s="14">
        <v>0.42492709871148698</v>
      </c>
      <c r="D1456" s="14">
        <v>0.41373358220794099</v>
      </c>
      <c r="E1456" s="14">
        <v>0.43473724649560502</v>
      </c>
      <c r="F1456" s="14"/>
      <c r="G1456" s="14">
        <v>0.43186768936565001</v>
      </c>
      <c r="H1456" s="14">
        <v>0.45973376090508999</v>
      </c>
      <c r="I1456" s="14">
        <v>0.42159587286561101</v>
      </c>
      <c r="J1456" s="14">
        <v>0.44955645533570698</v>
      </c>
      <c r="K1456" s="14">
        <v>0.41215159387045502</v>
      </c>
      <c r="L1456" s="14">
        <v>0.38328291593216401</v>
      </c>
      <c r="M1456" s="14"/>
      <c r="N1456" s="14">
        <v>0.42913742900979401</v>
      </c>
      <c r="O1456" s="14">
        <v>0.461322944347409</v>
      </c>
      <c r="P1456" s="14">
        <v>0.46007779348380001</v>
      </c>
      <c r="Q1456" s="14">
        <v>0.34711797638512898</v>
      </c>
      <c r="R1456" s="14"/>
      <c r="S1456" s="14">
        <v>0.44310139820238997</v>
      </c>
      <c r="T1456" s="14">
        <v>0.46244064905912902</v>
      </c>
      <c r="U1456" s="14">
        <v>0.46545008467661902</v>
      </c>
      <c r="V1456" s="14">
        <v>0.41624395166644701</v>
      </c>
      <c r="W1456" s="14">
        <v>0.42382064843522499</v>
      </c>
      <c r="X1456" s="14">
        <v>0.44955389675514601</v>
      </c>
      <c r="Y1456" s="14">
        <v>0.49029570267615602</v>
      </c>
      <c r="Z1456" s="14">
        <v>0.37837094197177101</v>
      </c>
      <c r="AA1456" s="14">
        <v>0.45424593065732899</v>
      </c>
      <c r="AB1456" s="14">
        <v>0.311024657616356</v>
      </c>
      <c r="AC1456" s="14">
        <v>0.27601342597992701</v>
      </c>
      <c r="AD1456" s="14">
        <v>0.39133852981770501</v>
      </c>
      <c r="AE1456" s="14"/>
      <c r="AF1456" s="14">
        <v>0.466082985180789</v>
      </c>
      <c r="AG1456" s="14">
        <v>0.37763680672046201</v>
      </c>
      <c r="AH1456" s="14">
        <v>0.49371210485878703</v>
      </c>
      <c r="AI1456" s="14">
        <v>0.46615441094267701</v>
      </c>
      <c r="AJ1456" s="14">
        <v>0.29030753377065899</v>
      </c>
      <c r="AK1456" s="14">
        <v>0.429170125748287</v>
      </c>
      <c r="AL1456" s="14"/>
      <c r="AM1456" s="14">
        <v>0.44310601107326503</v>
      </c>
      <c r="AN1456" s="14">
        <v>0.34253289456655001</v>
      </c>
      <c r="AO1456" s="14">
        <v>0.43535929877130403</v>
      </c>
      <c r="AP1456" s="14">
        <v>0.51021860521746698</v>
      </c>
      <c r="AQ1456" s="14">
        <v>0.59810148373722805</v>
      </c>
      <c r="AR1456" s="14"/>
      <c r="AS1456" s="14">
        <v>0.45962986149718998</v>
      </c>
      <c r="AT1456" s="14">
        <v>0.40714477563356</v>
      </c>
      <c r="AU1456" s="14"/>
      <c r="AV1456" s="14">
        <v>0.46962169172342799</v>
      </c>
      <c r="AW1456" s="14">
        <v>0.32795430328164299</v>
      </c>
      <c r="AX1456" s="14">
        <v>0.46426993307335002</v>
      </c>
      <c r="AY1456" s="14"/>
      <c r="AZ1456" s="14">
        <v>0.34340829990947203</v>
      </c>
      <c r="BA1456" s="14">
        <v>0.53525885248170801</v>
      </c>
      <c r="BB1456" s="14">
        <v>0.43200907270782102</v>
      </c>
      <c r="BC1456" s="14"/>
      <c r="BD1456" s="14">
        <v>0.41787828108964897</v>
      </c>
      <c r="BE1456" s="14">
        <v>0.42934195977855399</v>
      </c>
      <c r="BF1456" s="14"/>
      <c r="BG1456" s="14">
        <v>0.388847280741208</v>
      </c>
      <c r="BH1456" s="14">
        <v>0.43274962287799401</v>
      </c>
      <c r="BI1456" s="14"/>
      <c r="BJ1456" s="14">
        <v>0.40666193574364301</v>
      </c>
      <c r="BK1456" s="14">
        <v>0.43308384510417097</v>
      </c>
      <c r="BL1456" s="14"/>
      <c r="BM1456" s="14">
        <v>0.48782734981392101</v>
      </c>
      <c r="BN1456" s="14">
        <v>0.41975788643376299</v>
      </c>
      <c r="BO1456" s="14"/>
      <c r="BP1456" s="14">
        <v>0.39407845122183499</v>
      </c>
      <c r="BQ1456" s="14">
        <v>0.42990527836676201</v>
      </c>
      <c r="BR1456" s="14"/>
      <c r="BS1456" s="14">
        <v>0.47171858004735701</v>
      </c>
      <c r="BT1456" s="14">
        <v>0.43275340025396303</v>
      </c>
      <c r="BU1456" s="14"/>
      <c r="BV1456" s="14">
        <v>0.53667623271149201</v>
      </c>
      <c r="BW1456" s="14">
        <v>0.44889010533310397</v>
      </c>
      <c r="BX1456" s="14"/>
      <c r="BY1456" s="14">
        <v>0.42625834966197101</v>
      </c>
      <c r="BZ1456" s="14">
        <v>0.42623724666789398</v>
      </c>
      <c r="CA1456" s="14"/>
      <c r="CB1456" s="14">
        <v>0.42020086921208299</v>
      </c>
      <c r="CC1456" s="14">
        <v>0.427579535890247</v>
      </c>
    </row>
    <row r="1457" spans="2:81" x14ac:dyDescent="0.3">
      <c r="B1457" t="s">
        <v>421</v>
      </c>
      <c r="C1457" s="14">
        <v>0.219009435112378</v>
      </c>
      <c r="D1457" s="14">
        <v>0.221247065894286</v>
      </c>
      <c r="E1457" s="14">
        <v>0.21725090096821101</v>
      </c>
      <c r="F1457" s="14"/>
      <c r="G1457" s="14">
        <v>0.20978360704038601</v>
      </c>
      <c r="H1457" s="14">
        <v>0.18111840901908799</v>
      </c>
      <c r="I1457" s="14">
        <v>0.22777893893001699</v>
      </c>
      <c r="J1457" s="14">
        <v>0.16306621218621201</v>
      </c>
      <c r="K1457" s="14">
        <v>0.19555126671050099</v>
      </c>
      <c r="L1457" s="14">
        <v>0.31018407444843799</v>
      </c>
      <c r="M1457" s="14"/>
      <c r="N1457" s="14">
        <v>0.20018465612001901</v>
      </c>
      <c r="O1457" s="14">
        <v>0.22890291106771701</v>
      </c>
      <c r="P1457" s="14">
        <v>0.234052559136876</v>
      </c>
      <c r="Q1457" s="14">
        <v>0.21492139411321601</v>
      </c>
      <c r="R1457" s="14"/>
      <c r="S1457" s="14">
        <v>0.218145790045192</v>
      </c>
      <c r="T1457" s="14">
        <v>0.234073738738106</v>
      </c>
      <c r="U1457" s="14">
        <v>0.22657090805107599</v>
      </c>
      <c r="V1457" s="14">
        <v>0.22005215770342201</v>
      </c>
      <c r="W1457" s="14">
        <v>0.15474665732798601</v>
      </c>
      <c r="X1457" s="14">
        <v>0.21102324057871</v>
      </c>
      <c r="Y1457" s="14">
        <v>0.19449480738234701</v>
      </c>
      <c r="Z1457" s="14">
        <v>0.13951752967770201</v>
      </c>
      <c r="AA1457" s="14">
        <v>0.20433315871509</v>
      </c>
      <c r="AB1457" s="14">
        <v>0.245918405762064</v>
      </c>
      <c r="AC1457" s="14">
        <v>0.27414475459730198</v>
      </c>
      <c r="AD1457" s="14">
        <v>0.36304456049301398</v>
      </c>
      <c r="AE1457" s="14"/>
      <c r="AF1457" s="14">
        <v>0.17530295049537001</v>
      </c>
      <c r="AG1457" s="14">
        <v>0.23133240316065301</v>
      </c>
      <c r="AH1457" s="14">
        <v>0.16341789320976599</v>
      </c>
      <c r="AI1457" s="14">
        <v>0.22713421892861799</v>
      </c>
      <c r="AJ1457" s="14">
        <v>0.20644592271405901</v>
      </c>
      <c r="AK1457" s="14">
        <v>0.25543866183344299</v>
      </c>
      <c r="AL1457" s="14"/>
      <c r="AM1457" s="14">
        <v>0.22152426235248601</v>
      </c>
      <c r="AN1457" s="14">
        <v>0.25225220330072701</v>
      </c>
      <c r="AO1457" s="14">
        <v>0.197563191205193</v>
      </c>
      <c r="AP1457" s="14">
        <v>0.17655353333438101</v>
      </c>
      <c r="AQ1457" s="14">
        <v>0.13416410106392901</v>
      </c>
      <c r="AR1457" s="14"/>
      <c r="AS1457" s="14">
        <v>0.16759951929903499</v>
      </c>
      <c r="AT1457" s="14">
        <v>0.24917032533108199</v>
      </c>
      <c r="AU1457" s="14"/>
      <c r="AV1457" s="14">
        <v>0.16027898568726001</v>
      </c>
      <c r="AW1457" s="14">
        <v>0.223143888048767</v>
      </c>
      <c r="AX1457" s="14">
        <v>0.17584016828381399</v>
      </c>
      <c r="AY1457" s="14"/>
      <c r="AZ1457" s="14">
        <v>0.118844302626123</v>
      </c>
      <c r="BA1457" s="14">
        <v>0.12679010085713099</v>
      </c>
      <c r="BB1457" s="14">
        <v>0.21992046199357301</v>
      </c>
      <c r="BC1457" s="14"/>
      <c r="BD1457" s="14">
        <v>0.22744596004373799</v>
      </c>
      <c r="BE1457" s="14">
        <v>0.21409172189818201</v>
      </c>
      <c r="BF1457" s="14"/>
      <c r="BG1457" s="14">
        <v>0.26042085946932603</v>
      </c>
      <c r="BH1457" s="14">
        <v>0.21075579618946699</v>
      </c>
      <c r="BI1457" s="14"/>
      <c r="BJ1457" s="14">
        <v>0.22310706785651699</v>
      </c>
      <c r="BK1457" s="14">
        <v>0.21442260606329799</v>
      </c>
      <c r="BL1457" s="14"/>
      <c r="BM1457" s="14">
        <v>0.14189626608953301</v>
      </c>
      <c r="BN1457" s="14">
        <v>0.22662023552584001</v>
      </c>
      <c r="BO1457" s="14"/>
      <c r="BP1457" s="14">
        <v>0.25092089804397999</v>
      </c>
      <c r="BQ1457" s="14">
        <v>0.21053418240615801</v>
      </c>
      <c r="BR1457" s="14"/>
      <c r="BS1457" s="14">
        <v>0.183309550643453</v>
      </c>
      <c r="BT1457" s="14">
        <v>0.174860761791201</v>
      </c>
      <c r="BU1457" s="14"/>
      <c r="BV1457" s="14">
        <v>0.217077243811932</v>
      </c>
      <c r="BW1457" s="14">
        <v>0.171442358741661</v>
      </c>
      <c r="BX1457" s="14"/>
      <c r="BY1457" s="14">
        <v>0.16069874420187899</v>
      </c>
      <c r="BZ1457" s="14">
        <v>0.22552085358666901</v>
      </c>
      <c r="CA1457" s="14"/>
      <c r="CB1457" s="14">
        <v>0.18732735491191299</v>
      </c>
      <c r="CC1457" s="14">
        <v>0.235151722108776</v>
      </c>
    </row>
    <row r="1458" spans="2:81" x14ac:dyDescent="0.3">
      <c r="B1458" t="s">
        <v>88</v>
      </c>
      <c r="C1458" s="14">
        <v>7.20350185740114E-2</v>
      </c>
      <c r="D1458" s="14">
        <v>8.8184117583302496E-2</v>
      </c>
      <c r="E1458" s="14">
        <v>5.64068364616125E-2</v>
      </c>
      <c r="F1458" s="14"/>
      <c r="G1458" s="14">
        <v>7.9949278910677296E-2</v>
      </c>
      <c r="H1458" s="14">
        <v>7.5610927382822796E-2</v>
      </c>
      <c r="I1458" s="14">
        <v>5.12677676477978E-2</v>
      </c>
      <c r="J1458" s="14">
        <v>6.6841977026846494E-2</v>
      </c>
      <c r="K1458" s="14">
        <v>9.75169431060946E-2</v>
      </c>
      <c r="L1458" s="14">
        <v>6.7845208438532006E-2</v>
      </c>
      <c r="M1458" s="14"/>
      <c r="N1458" s="14">
        <v>6.6583191149481302E-2</v>
      </c>
      <c r="O1458" s="14">
        <v>7.1960999143820398E-2</v>
      </c>
      <c r="P1458" s="14">
        <v>4.99174726496147E-2</v>
      </c>
      <c r="Q1458" s="14">
        <v>9.8514709157008606E-2</v>
      </c>
      <c r="R1458" s="14"/>
      <c r="S1458" s="14">
        <v>9.1825026743822993E-2</v>
      </c>
      <c r="T1458" s="14">
        <v>3.6100377761167701E-2</v>
      </c>
      <c r="U1458" s="14">
        <v>2.4872938014313499E-2</v>
      </c>
      <c r="V1458" s="14">
        <v>9.1621921575004095E-2</v>
      </c>
      <c r="W1458" s="14">
        <v>7.2029807066737103E-2</v>
      </c>
      <c r="X1458" s="14">
        <v>7.5171652070921399E-2</v>
      </c>
      <c r="Y1458" s="14">
        <v>7.2671809729985506E-2</v>
      </c>
      <c r="Z1458" s="14">
        <v>9.3051016991954394E-2</v>
      </c>
      <c r="AA1458" s="14">
        <v>5.8930089579156297E-2</v>
      </c>
      <c r="AB1458" s="14">
        <v>0.12139626544218</v>
      </c>
      <c r="AC1458" s="14">
        <v>8.6836799296686695E-2</v>
      </c>
      <c r="AD1458" s="14">
        <v>3.8844462727996402E-2</v>
      </c>
      <c r="AE1458" s="14"/>
      <c r="AF1458" s="14">
        <v>7.2234999907731204E-2</v>
      </c>
      <c r="AG1458" s="14">
        <v>0.112537722120244</v>
      </c>
      <c r="AH1458" s="14">
        <v>6.1114784611739803E-2</v>
      </c>
      <c r="AI1458" s="14">
        <v>5.1809876314518798E-2</v>
      </c>
      <c r="AJ1458" s="14">
        <v>7.8402329287856398E-2</v>
      </c>
      <c r="AK1458" s="14">
        <v>4.0277017712979098E-2</v>
      </c>
      <c r="AL1458" s="14"/>
      <c r="AM1458" s="14">
        <v>8.1258999764780501E-2</v>
      </c>
      <c r="AN1458" s="14">
        <v>4.5426215118005098E-2</v>
      </c>
      <c r="AO1458" s="14">
        <v>0.10224605297756501</v>
      </c>
      <c r="AP1458" s="14">
        <v>5.9537405841805099E-2</v>
      </c>
      <c r="AQ1458" s="14">
        <v>0</v>
      </c>
      <c r="AR1458" s="14"/>
      <c r="AS1458" s="14">
        <v>7.13463611674479E-2</v>
      </c>
      <c r="AT1458" s="14">
        <v>7.3539514596251201E-2</v>
      </c>
      <c r="AU1458" s="14"/>
      <c r="AV1458" s="14">
        <v>7.4210242512646504E-2</v>
      </c>
      <c r="AW1458" s="14">
        <v>0.13733172367622501</v>
      </c>
      <c r="AX1458" s="14">
        <v>6.5220976909974901E-2</v>
      </c>
      <c r="AY1458" s="14"/>
      <c r="AZ1458" s="14">
        <v>0.14069400929645801</v>
      </c>
      <c r="BA1458" s="14">
        <v>8.38489646130368E-2</v>
      </c>
      <c r="BB1458" s="14">
        <v>7.0370623050169501E-2</v>
      </c>
      <c r="BC1458" s="14"/>
      <c r="BD1458" s="14">
        <v>6.3309998676245899E-2</v>
      </c>
      <c r="BE1458" s="14">
        <v>7.6520139788271199E-2</v>
      </c>
      <c r="BF1458" s="14"/>
      <c r="BG1458" s="14">
        <v>6.4414190239768396E-2</v>
      </c>
      <c r="BH1458" s="14">
        <v>7.1585766566225104E-2</v>
      </c>
      <c r="BI1458" s="14"/>
      <c r="BJ1458" s="14">
        <v>5.9194615562532998E-2</v>
      </c>
      <c r="BK1458" s="14">
        <v>7.2331136994023895E-2</v>
      </c>
      <c r="BL1458" s="14"/>
      <c r="BM1458" s="14">
        <v>6.6196453232303096E-2</v>
      </c>
      <c r="BN1458" s="14">
        <v>7.2281923580851296E-2</v>
      </c>
      <c r="BO1458" s="14"/>
      <c r="BP1458" s="14">
        <v>6.0885101046642402E-2</v>
      </c>
      <c r="BQ1458" s="14">
        <v>7.6294462120892206E-2</v>
      </c>
      <c r="BR1458" s="14"/>
      <c r="BS1458" s="14">
        <v>6.0965432449256299E-2</v>
      </c>
      <c r="BT1458" s="14">
        <v>8.9229968015574201E-2</v>
      </c>
      <c r="BU1458" s="14"/>
      <c r="BV1458" s="14">
        <v>5.1987161566377997E-2</v>
      </c>
      <c r="BW1458" s="14">
        <v>6.4120722417741596E-2</v>
      </c>
      <c r="BX1458" s="14"/>
      <c r="BY1458" s="14">
        <v>8.2236088677383301E-2</v>
      </c>
      <c r="BZ1458" s="14">
        <v>6.9624905951916394E-2</v>
      </c>
      <c r="CA1458" s="14"/>
      <c r="CB1458" s="14">
        <v>6.8953716240641602E-2</v>
      </c>
      <c r="CC1458" s="14">
        <v>6.9312640949819801E-2</v>
      </c>
    </row>
    <row r="1459" spans="2:81" x14ac:dyDescent="0.3">
      <c r="B1459" t="s">
        <v>422</v>
      </c>
      <c r="C1459" s="14">
        <v>2.28485342845762E-2</v>
      </c>
      <c r="D1459" s="14">
        <v>2.17632597595309E-2</v>
      </c>
      <c r="E1459" s="14">
        <v>2.3952705002758801E-2</v>
      </c>
      <c r="F1459" s="14"/>
      <c r="G1459" s="14">
        <v>7.1188411243505298E-3</v>
      </c>
      <c r="H1459" s="14">
        <v>1.61301382821008E-2</v>
      </c>
      <c r="I1459" s="14">
        <v>3.3163813755046699E-2</v>
      </c>
      <c r="J1459" s="14">
        <v>5.2986125384584297E-2</v>
      </c>
      <c r="K1459" s="14">
        <v>2.4524796353582099E-2</v>
      </c>
      <c r="L1459" s="14">
        <v>4.71563284913627E-3</v>
      </c>
      <c r="M1459" s="14"/>
      <c r="N1459" s="14">
        <v>3.5748345963876597E-2</v>
      </c>
      <c r="O1459" s="14">
        <v>2.8994606733539801E-2</v>
      </c>
      <c r="P1459" s="14">
        <v>8.4605331119989996E-3</v>
      </c>
      <c r="Q1459" s="14">
        <v>1.55912665147663E-2</v>
      </c>
      <c r="R1459" s="14"/>
      <c r="S1459" s="14">
        <v>2.27483398820265E-2</v>
      </c>
      <c r="T1459" s="14">
        <v>2.1483548130140698E-2</v>
      </c>
      <c r="U1459" s="14">
        <v>4.7905974790656898E-2</v>
      </c>
      <c r="V1459" s="14">
        <v>1.1024729730872099E-2</v>
      </c>
      <c r="W1459" s="14">
        <v>2.9134458279240699E-2</v>
      </c>
      <c r="X1459" s="14">
        <v>1.0920933614143299E-2</v>
      </c>
      <c r="Y1459" s="14">
        <v>0</v>
      </c>
      <c r="Z1459" s="14">
        <v>4.5026028989047201E-2</v>
      </c>
      <c r="AA1459" s="14">
        <v>3.2104635312726698E-2</v>
      </c>
      <c r="AB1459" s="14">
        <v>2.1439032038081601E-2</v>
      </c>
      <c r="AC1459" s="14">
        <v>3.5405773390758601E-2</v>
      </c>
      <c r="AD1459" s="14">
        <v>0</v>
      </c>
      <c r="AE1459" s="14"/>
      <c r="AF1459" s="14">
        <v>2.6952911525547699E-2</v>
      </c>
      <c r="AG1459" s="14">
        <v>3.1709563883958E-2</v>
      </c>
      <c r="AH1459" s="14">
        <v>1.1789185446598301E-2</v>
      </c>
      <c r="AI1459" s="14">
        <v>2.8269346964805001E-2</v>
      </c>
      <c r="AJ1459" s="14">
        <v>1.372174175558E-2</v>
      </c>
      <c r="AK1459" s="14">
        <v>9.8607278009255808E-3</v>
      </c>
      <c r="AL1459" s="14"/>
      <c r="AM1459" s="14">
        <v>1.6672219902212099E-2</v>
      </c>
      <c r="AN1459" s="14">
        <v>3.2608352191515103E-2</v>
      </c>
      <c r="AO1459" s="14">
        <v>3.6872153093108699E-2</v>
      </c>
      <c r="AP1459" s="14">
        <v>1.06224443721732E-2</v>
      </c>
      <c r="AQ1459" s="14">
        <v>0</v>
      </c>
      <c r="AR1459" s="14"/>
      <c r="AS1459" s="14">
        <v>2.9023007823752799E-2</v>
      </c>
      <c r="AT1459" s="14">
        <v>1.94268580502454E-2</v>
      </c>
      <c r="AU1459" s="14"/>
      <c r="AV1459" s="14">
        <v>4.6507462050340898E-2</v>
      </c>
      <c r="AW1459" s="14">
        <v>1.7258300524683499E-2</v>
      </c>
      <c r="AX1459" s="14">
        <v>1.36486783158698E-2</v>
      </c>
      <c r="AY1459" s="14"/>
      <c r="AZ1459" s="14">
        <v>1.97931032829151E-2</v>
      </c>
      <c r="BA1459" s="14">
        <v>3.40001448474E-2</v>
      </c>
      <c r="BB1459" s="14">
        <v>5.8481072648787401E-2</v>
      </c>
      <c r="BC1459" s="14"/>
      <c r="BD1459" s="14">
        <v>3.16558081088242E-2</v>
      </c>
      <c r="BE1459" s="14">
        <v>1.7066464167501301E-2</v>
      </c>
      <c r="BF1459" s="14"/>
      <c r="BG1459" s="14">
        <v>1.7230118510312E-2</v>
      </c>
      <c r="BH1459" s="14">
        <v>2.4044731273750002E-2</v>
      </c>
      <c r="BI1459" s="14"/>
      <c r="BJ1459" s="14">
        <v>7.9921521769803494E-3</v>
      </c>
      <c r="BK1459" s="14">
        <v>2.3672707534960102E-2</v>
      </c>
      <c r="BL1459" s="14"/>
      <c r="BM1459" s="14">
        <v>4.7825139132932903E-2</v>
      </c>
      <c r="BN1459" s="14">
        <v>2.05824557835016E-2</v>
      </c>
      <c r="BO1459" s="14"/>
      <c r="BP1459" s="14">
        <v>3.75627085066789E-2</v>
      </c>
      <c r="BQ1459" s="14">
        <v>1.9557724488683401E-2</v>
      </c>
      <c r="BR1459" s="14"/>
      <c r="BS1459" s="14">
        <v>2.0221292257573201E-2</v>
      </c>
      <c r="BT1459" s="14">
        <v>3.2287342646613398E-2</v>
      </c>
      <c r="BU1459" s="14"/>
      <c r="BV1459" s="14">
        <v>0</v>
      </c>
      <c r="BW1459" s="14">
        <v>2.7327787644319101E-2</v>
      </c>
      <c r="BX1459" s="14"/>
      <c r="BY1459" s="14">
        <v>2.8835014737431899E-2</v>
      </c>
      <c r="BZ1459" s="14">
        <v>2.12260603675937E-2</v>
      </c>
      <c r="CA1459" s="14"/>
      <c r="CB1459" s="14">
        <v>2.4589643887803801E-2</v>
      </c>
      <c r="CC1459" s="14">
        <v>2.24143421282459E-2</v>
      </c>
    </row>
    <row r="1460" spans="2:81" x14ac:dyDescent="0.3">
      <c r="B1460" t="s">
        <v>106</v>
      </c>
      <c r="C1460" s="14">
        <v>4.8262300990079499E-2</v>
      </c>
      <c r="D1460" s="14">
        <v>4.5507406514184501E-2</v>
      </c>
      <c r="E1460" s="14">
        <v>5.1046206753917502E-2</v>
      </c>
      <c r="F1460" s="14"/>
      <c r="G1460" s="14">
        <v>2.69731977025051E-2</v>
      </c>
      <c r="H1460" s="14">
        <v>2.1848384412707599E-2</v>
      </c>
      <c r="I1460" s="14">
        <v>4.1641105062490802E-2</v>
      </c>
      <c r="J1460" s="14">
        <v>5.7688988107783203E-2</v>
      </c>
      <c r="K1460" s="14">
        <v>7.0942191818472194E-2</v>
      </c>
      <c r="L1460" s="14">
        <v>6.6382144747403504E-2</v>
      </c>
      <c r="M1460" s="14"/>
      <c r="N1460" s="14">
        <v>2.50921885680787E-2</v>
      </c>
      <c r="O1460" s="14">
        <v>6.3561319731638796E-2</v>
      </c>
      <c r="P1460" s="14">
        <v>1.7923553368309302E-2</v>
      </c>
      <c r="Q1460" s="14">
        <v>8.4706622431296799E-2</v>
      </c>
      <c r="R1460" s="14"/>
      <c r="S1460" s="14">
        <v>2.6718312426881701E-2</v>
      </c>
      <c r="T1460" s="14">
        <v>6.7592349392379902E-2</v>
      </c>
      <c r="U1460" s="14">
        <v>3.7945091722690297E-2</v>
      </c>
      <c r="V1460" s="14">
        <v>2.4278245780672902E-2</v>
      </c>
      <c r="W1460" s="14">
        <v>5.7985800387403599E-2</v>
      </c>
      <c r="X1460" s="14">
        <v>2.9989810497443498E-2</v>
      </c>
      <c r="Y1460" s="14">
        <v>6.1439004620609299E-2</v>
      </c>
      <c r="Z1460" s="14">
        <v>0.12039922448359</v>
      </c>
      <c r="AA1460" s="14">
        <v>6.4911682120309094E-2</v>
      </c>
      <c r="AB1460" s="14">
        <v>5.4209017191138797E-2</v>
      </c>
      <c r="AC1460" s="14">
        <v>1.7403927008771899E-2</v>
      </c>
      <c r="AD1460" s="14">
        <v>3.8068607422392799E-2</v>
      </c>
      <c r="AE1460" s="14"/>
      <c r="AF1460" s="14">
        <v>3.2218490493518902E-2</v>
      </c>
      <c r="AG1460" s="14">
        <v>2.31371881070765E-2</v>
      </c>
      <c r="AH1460" s="14">
        <v>3.1286359550226198E-2</v>
      </c>
      <c r="AI1460" s="14">
        <v>3.0631079610388301E-2</v>
      </c>
      <c r="AJ1460" s="14">
        <v>6.5418013770381298E-2</v>
      </c>
      <c r="AK1460" s="14">
        <v>0.14122713060356301</v>
      </c>
      <c r="AL1460" s="14"/>
      <c r="AM1460" s="14">
        <v>3.3003043967925597E-2</v>
      </c>
      <c r="AN1460" s="14">
        <v>6.4907068220306202E-2</v>
      </c>
      <c r="AO1460" s="14">
        <v>4.4826121088431203E-2</v>
      </c>
      <c r="AP1460" s="14">
        <v>1.47261331331983E-2</v>
      </c>
      <c r="AQ1460" s="14">
        <v>0</v>
      </c>
      <c r="AR1460" s="14"/>
      <c r="AS1460" s="14">
        <v>1.56001608488914E-2</v>
      </c>
      <c r="AT1460" s="14">
        <v>6.7438053882702603E-2</v>
      </c>
      <c r="AU1460" s="14"/>
      <c r="AV1460" s="14">
        <v>5.8672395862010103E-3</v>
      </c>
      <c r="AW1460" s="14">
        <v>3.4852424139975399E-2</v>
      </c>
      <c r="AX1460" s="14">
        <v>1.9643762552614401E-2</v>
      </c>
      <c r="AY1460" s="14"/>
      <c r="AZ1460" s="14">
        <v>0</v>
      </c>
      <c r="BA1460" s="14">
        <v>0</v>
      </c>
      <c r="BB1460" s="14">
        <v>1.73076107537628E-2</v>
      </c>
      <c r="BC1460" s="14"/>
      <c r="BD1460" s="14">
        <v>2.8338261102599901E-2</v>
      </c>
      <c r="BE1460" s="14">
        <v>6.1657502868815099E-2</v>
      </c>
      <c r="BF1460" s="14"/>
      <c r="BG1460" s="14">
        <v>2.3756816042999E-2</v>
      </c>
      <c r="BH1460" s="14">
        <v>5.3240037257149202E-2</v>
      </c>
      <c r="BI1460" s="14"/>
      <c r="BJ1460" s="14">
        <v>3.3676715300740998E-2</v>
      </c>
      <c r="BK1460" s="14">
        <v>4.9036009099973799E-2</v>
      </c>
      <c r="BL1460" s="14"/>
      <c r="BM1460" s="14">
        <v>2.8923411726483401E-2</v>
      </c>
      <c r="BN1460" s="14">
        <v>4.9781938277939898E-2</v>
      </c>
      <c r="BO1460" s="14"/>
      <c r="BP1460" s="14">
        <v>2.8250844570197001E-2</v>
      </c>
      <c r="BQ1460" s="14">
        <v>5.43057483330779E-2</v>
      </c>
      <c r="BR1460" s="14"/>
      <c r="BS1460" s="14">
        <v>4.9799335521862097E-3</v>
      </c>
      <c r="BT1460" s="14">
        <v>2.3633368748233598E-2</v>
      </c>
      <c r="BU1460" s="14"/>
      <c r="BV1460" s="14">
        <v>0</v>
      </c>
      <c r="BW1460" s="14">
        <v>6.7300627904231204E-3</v>
      </c>
      <c r="BX1460" s="14"/>
      <c r="BY1460" s="14">
        <v>0</v>
      </c>
      <c r="BZ1460" s="14">
        <v>5.3027405926623597E-2</v>
      </c>
      <c r="CA1460" s="14"/>
      <c r="CB1460" s="14">
        <v>3.4035366557607201E-2</v>
      </c>
      <c r="CC1460" s="14">
        <v>5.66012078545685E-2</v>
      </c>
    </row>
    <row r="1461" spans="2:81" x14ac:dyDescent="0.3">
      <c r="B1461" t="s">
        <v>91</v>
      </c>
      <c r="C1461" s="14">
        <v>0.63784471103895501</v>
      </c>
      <c r="D1461" s="14">
        <v>0.62329815024869595</v>
      </c>
      <c r="E1461" s="14">
        <v>0.65134335081350003</v>
      </c>
      <c r="F1461" s="14"/>
      <c r="G1461" s="14">
        <v>0.67617507522208198</v>
      </c>
      <c r="H1461" s="14">
        <v>0.70529214090328096</v>
      </c>
      <c r="I1461" s="14">
        <v>0.64614837460464802</v>
      </c>
      <c r="J1461" s="14">
        <v>0.65941669729457397</v>
      </c>
      <c r="K1461" s="14">
        <v>0.61146480201135101</v>
      </c>
      <c r="L1461" s="14">
        <v>0.55087293951649097</v>
      </c>
      <c r="M1461" s="14"/>
      <c r="N1461" s="14">
        <v>0.67239161819854398</v>
      </c>
      <c r="O1461" s="14">
        <v>0.60658016332328402</v>
      </c>
      <c r="P1461" s="14">
        <v>0.68964588173320096</v>
      </c>
      <c r="Q1461" s="14">
        <v>0.58626600778371196</v>
      </c>
      <c r="R1461" s="14"/>
      <c r="S1461" s="14">
        <v>0.64056253090207704</v>
      </c>
      <c r="T1461" s="14">
        <v>0.64074998597820498</v>
      </c>
      <c r="U1461" s="14">
        <v>0.66270508742126299</v>
      </c>
      <c r="V1461" s="14">
        <v>0.65302294521002902</v>
      </c>
      <c r="W1461" s="14">
        <v>0.68610327693863304</v>
      </c>
      <c r="X1461" s="14">
        <v>0.67289436323878205</v>
      </c>
      <c r="Y1461" s="14">
        <v>0.67139437826705906</v>
      </c>
      <c r="Z1461" s="14">
        <v>0.60200619985770698</v>
      </c>
      <c r="AA1461" s="14">
        <v>0.63972043427271796</v>
      </c>
      <c r="AB1461" s="14">
        <v>0.55703727956653604</v>
      </c>
      <c r="AC1461" s="14">
        <v>0.58620874570648096</v>
      </c>
      <c r="AD1461" s="14">
        <v>0.56004236935659701</v>
      </c>
      <c r="AE1461" s="14"/>
      <c r="AF1461" s="14">
        <v>0.69329064757783199</v>
      </c>
      <c r="AG1461" s="14">
        <v>0.60128312272806905</v>
      </c>
      <c r="AH1461" s="14">
        <v>0.73239177718166903</v>
      </c>
      <c r="AI1461" s="14">
        <v>0.66215547818166998</v>
      </c>
      <c r="AJ1461" s="14">
        <v>0.63601199247212303</v>
      </c>
      <c r="AK1461" s="14">
        <v>0.55319646204908901</v>
      </c>
      <c r="AL1461" s="14"/>
      <c r="AM1461" s="14">
        <v>0.64754147401259499</v>
      </c>
      <c r="AN1461" s="14">
        <v>0.60480616116944697</v>
      </c>
      <c r="AO1461" s="14">
        <v>0.61849248163570203</v>
      </c>
      <c r="AP1461" s="14">
        <v>0.73856048331844204</v>
      </c>
      <c r="AQ1461" s="14">
        <v>0.86583589893607105</v>
      </c>
      <c r="AR1461" s="14"/>
      <c r="AS1461" s="14">
        <v>0.71643095086087305</v>
      </c>
      <c r="AT1461" s="14">
        <v>0.59042524813971897</v>
      </c>
      <c r="AU1461" s="14"/>
      <c r="AV1461" s="14">
        <v>0.71313607016355196</v>
      </c>
      <c r="AW1461" s="14">
        <v>0.58741366361034797</v>
      </c>
      <c r="AX1461" s="14">
        <v>0.725646413937727</v>
      </c>
      <c r="AY1461" s="14"/>
      <c r="AZ1461" s="14">
        <v>0.72066858479450402</v>
      </c>
      <c r="BA1461" s="14">
        <v>0.75536078968243203</v>
      </c>
      <c r="BB1461" s="14">
        <v>0.63392023155370703</v>
      </c>
      <c r="BC1461" s="14"/>
      <c r="BD1461" s="14">
        <v>0.64924997206859203</v>
      </c>
      <c r="BE1461" s="14">
        <v>0.63066417127722996</v>
      </c>
      <c r="BF1461" s="14"/>
      <c r="BG1461" s="14">
        <v>0.63417801573759403</v>
      </c>
      <c r="BH1461" s="14">
        <v>0.64037366871340895</v>
      </c>
      <c r="BI1461" s="14"/>
      <c r="BJ1461" s="14">
        <v>0.67602944910322804</v>
      </c>
      <c r="BK1461" s="14">
        <v>0.64053754030774401</v>
      </c>
      <c r="BL1461" s="14"/>
      <c r="BM1461" s="14">
        <v>0.71515872981874795</v>
      </c>
      <c r="BN1461" s="14">
        <v>0.63073344683186705</v>
      </c>
      <c r="BO1461" s="14"/>
      <c r="BP1461" s="14">
        <v>0.62238044783250202</v>
      </c>
      <c r="BQ1461" s="14">
        <v>0.63930788265118799</v>
      </c>
      <c r="BR1461" s="14"/>
      <c r="BS1461" s="14">
        <v>0.73052379109753096</v>
      </c>
      <c r="BT1461" s="14">
        <v>0.67998855879837805</v>
      </c>
      <c r="BU1461" s="14"/>
      <c r="BV1461" s="14">
        <v>0.73093559462169</v>
      </c>
      <c r="BW1461" s="14">
        <v>0.73037906840585498</v>
      </c>
      <c r="BX1461" s="14"/>
      <c r="BY1461" s="14">
        <v>0.72823015238330602</v>
      </c>
      <c r="BZ1461" s="14">
        <v>0.63060077416719695</v>
      </c>
      <c r="CA1461" s="14"/>
      <c r="CB1461" s="14">
        <v>0.68509391840203404</v>
      </c>
      <c r="CC1461" s="14">
        <v>0.61652008695858995</v>
      </c>
    </row>
    <row r="1462" spans="2:81" x14ac:dyDescent="0.3">
      <c r="B1462" t="s">
        <v>92</v>
      </c>
      <c r="C1462" s="14">
        <v>9.48835528585876E-2</v>
      </c>
      <c r="D1462" s="14">
        <v>0.109947377342833</v>
      </c>
      <c r="E1462" s="14">
        <v>8.0359541464371298E-2</v>
      </c>
      <c r="F1462" s="14"/>
      <c r="G1462" s="14">
        <v>8.7068120035027896E-2</v>
      </c>
      <c r="H1462" s="14">
        <v>9.1741065664923502E-2</v>
      </c>
      <c r="I1462" s="14">
        <v>8.4431581402844499E-2</v>
      </c>
      <c r="J1462" s="14">
        <v>0.11982810241143101</v>
      </c>
      <c r="K1462" s="14">
        <v>0.122041739459677</v>
      </c>
      <c r="L1462" s="14">
        <v>7.2560841287668307E-2</v>
      </c>
      <c r="M1462" s="14"/>
      <c r="N1462" s="14">
        <v>0.102331537113358</v>
      </c>
      <c r="O1462" s="14">
        <v>0.10095560587735999</v>
      </c>
      <c r="P1462" s="14">
        <v>5.8378005761613699E-2</v>
      </c>
      <c r="Q1462" s="14">
        <v>0.114105975671775</v>
      </c>
      <c r="R1462" s="14"/>
      <c r="S1462" s="14">
        <v>0.11457336662584899</v>
      </c>
      <c r="T1462" s="14">
        <v>5.75839258913085E-2</v>
      </c>
      <c r="U1462" s="14">
        <v>7.2778912804970494E-2</v>
      </c>
      <c r="V1462" s="14">
        <v>0.102646651305876</v>
      </c>
      <c r="W1462" s="14">
        <v>0.101164265345978</v>
      </c>
      <c r="X1462" s="14">
        <v>8.6092585685064699E-2</v>
      </c>
      <c r="Y1462" s="14">
        <v>7.2671809729985506E-2</v>
      </c>
      <c r="Z1462" s="14">
        <v>0.13807704598100201</v>
      </c>
      <c r="AA1462" s="14">
        <v>9.1034724891882995E-2</v>
      </c>
      <c r="AB1462" s="14">
        <v>0.142835297480261</v>
      </c>
      <c r="AC1462" s="14">
        <v>0.122242572687445</v>
      </c>
      <c r="AD1462" s="14">
        <v>3.8844462727996402E-2</v>
      </c>
      <c r="AE1462" s="14"/>
      <c r="AF1462" s="14">
        <v>9.9187911433279E-2</v>
      </c>
      <c r="AG1462" s="14">
        <v>0.144247286004202</v>
      </c>
      <c r="AH1462" s="14">
        <v>7.2903970058338097E-2</v>
      </c>
      <c r="AI1462" s="14">
        <v>8.0079223279323902E-2</v>
      </c>
      <c r="AJ1462" s="14">
        <v>9.2124071043436395E-2</v>
      </c>
      <c r="AK1462" s="14">
        <v>5.0137745513904701E-2</v>
      </c>
      <c r="AL1462" s="14"/>
      <c r="AM1462" s="14">
        <v>9.7931219666992697E-2</v>
      </c>
      <c r="AN1462" s="14">
        <v>7.8034567309520103E-2</v>
      </c>
      <c r="AO1462" s="14">
        <v>0.13911820607067399</v>
      </c>
      <c r="AP1462" s="14">
        <v>7.0159850213978303E-2</v>
      </c>
      <c r="AQ1462" s="14">
        <v>0</v>
      </c>
      <c r="AR1462" s="14"/>
      <c r="AS1462" s="14">
        <v>0.100369368991201</v>
      </c>
      <c r="AT1462" s="14">
        <v>9.2966372646496598E-2</v>
      </c>
      <c r="AU1462" s="14"/>
      <c r="AV1462" s="14">
        <v>0.120717704562987</v>
      </c>
      <c r="AW1462" s="14">
        <v>0.154590024200909</v>
      </c>
      <c r="AX1462" s="14">
        <v>7.8869655225844701E-2</v>
      </c>
      <c r="AY1462" s="14"/>
      <c r="AZ1462" s="14">
        <v>0.16048711257937301</v>
      </c>
      <c r="BA1462" s="14">
        <v>0.117849109460437</v>
      </c>
      <c r="BB1462" s="14">
        <v>0.12885169569895699</v>
      </c>
      <c r="BC1462" s="14"/>
      <c r="BD1462" s="14">
        <v>9.4965806785070106E-2</v>
      </c>
      <c r="BE1462" s="14">
        <v>9.3586603955772493E-2</v>
      </c>
      <c r="BF1462" s="14"/>
      <c r="BG1462" s="14">
        <v>8.1644308750080399E-2</v>
      </c>
      <c r="BH1462" s="14">
        <v>9.5630497839975098E-2</v>
      </c>
      <c r="BI1462" s="14"/>
      <c r="BJ1462" s="14">
        <v>6.7186767739513306E-2</v>
      </c>
      <c r="BK1462" s="14">
        <v>9.6003844528984097E-2</v>
      </c>
      <c r="BL1462" s="14"/>
      <c r="BM1462" s="14">
        <v>0.114021592365236</v>
      </c>
      <c r="BN1462" s="14">
        <v>9.2864379364352906E-2</v>
      </c>
      <c r="BO1462" s="14"/>
      <c r="BP1462" s="14">
        <v>9.8447809553321303E-2</v>
      </c>
      <c r="BQ1462" s="14">
        <v>9.5852186609575604E-2</v>
      </c>
      <c r="BR1462" s="14"/>
      <c r="BS1462" s="14">
        <v>8.1186724706829499E-2</v>
      </c>
      <c r="BT1462" s="14">
        <v>0.121517310662188</v>
      </c>
      <c r="BU1462" s="14"/>
      <c r="BV1462" s="14">
        <v>5.1987161566377997E-2</v>
      </c>
      <c r="BW1462" s="14">
        <v>9.1448510062060701E-2</v>
      </c>
      <c r="BX1462" s="14"/>
      <c r="BY1462" s="14">
        <v>0.11107110341481501</v>
      </c>
      <c r="BZ1462" s="14">
        <v>9.0850966319510201E-2</v>
      </c>
      <c r="CA1462" s="14"/>
      <c r="CB1462" s="14">
        <v>9.3543360128445399E-2</v>
      </c>
      <c r="CC1462" s="14">
        <v>9.1726983078065705E-2</v>
      </c>
    </row>
    <row r="1463" spans="2:81" x14ac:dyDescent="0.3">
      <c r="B1463" t="s">
        <v>93</v>
      </c>
      <c r="C1463" s="14">
        <v>0.54296115818036705</v>
      </c>
      <c r="D1463" s="14">
        <v>0.51335077290586295</v>
      </c>
      <c r="E1463" s="14">
        <v>0.57098380934912896</v>
      </c>
      <c r="F1463" s="14"/>
      <c r="G1463" s="14">
        <v>0.58910695518705403</v>
      </c>
      <c r="H1463" s="14">
        <v>0.61355107523835695</v>
      </c>
      <c r="I1463" s="14">
        <v>0.56171679320180301</v>
      </c>
      <c r="J1463" s="14">
        <v>0.53958859488314304</v>
      </c>
      <c r="K1463" s="14">
        <v>0.489423062551674</v>
      </c>
      <c r="L1463" s="14">
        <v>0.47831209822882198</v>
      </c>
      <c r="M1463" s="14"/>
      <c r="N1463" s="14">
        <v>0.57006008108518602</v>
      </c>
      <c r="O1463" s="14">
        <v>0.50562455744592405</v>
      </c>
      <c r="P1463" s="14">
        <v>0.63126787597158696</v>
      </c>
      <c r="Q1463" s="14">
        <v>0.47216003211193702</v>
      </c>
      <c r="R1463" s="14"/>
      <c r="S1463" s="14">
        <v>0.52598916427622799</v>
      </c>
      <c r="T1463" s="14">
        <v>0.58316606008689698</v>
      </c>
      <c r="U1463" s="14">
        <v>0.58992617461629204</v>
      </c>
      <c r="V1463" s="14">
        <v>0.55037629390415299</v>
      </c>
      <c r="W1463" s="14">
        <v>0.58493901159265504</v>
      </c>
      <c r="X1463" s="14">
        <v>0.58680177755371699</v>
      </c>
      <c r="Y1463" s="14">
        <v>0.59872256853707295</v>
      </c>
      <c r="Z1463" s="14">
        <v>0.46392915387670502</v>
      </c>
      <c r="AA1463" s="14">
        <v>0.54868570938083505</v>
      </c>
      <c r="AB1463" s="14">
        <v>0.41420198208627501</v>
      </c>
      <c r="AC1463" s="14">
        <v>0.46396617301903498</v>
      </c>
      <c r="AD1463" s="14">
        <v>0.52119790662860099</v>
      </c>
      <c r="AE1463" s="14"/>
      <c r="AF1463" s="14">
        <v>0.594102736144553</v>
      </c>
      <c r="AG1463" s="14">
        <v>0.45703583672386699</v>
      </c>
      <c r="AH1463" s="14">
        <v>0.65948780712333099</v>
      </c>
      <c r="AI1463" s="14">
        <v>0.58207625490234605</v>
      </c>
      <c r="AJ1463" s="14">
        <v>0.54388792142868603</v>
      </c>
      <c r="AK1463" s="14">
        <v>0.50305871653518497</v>
      </c>
      <c r="AL1463" s="14"/>
      <c r="AM1463" s="14">
        <v>0.54961025434560296</v>
      </c>
      <c r="AN1463" s="14">
        <v>0.526771593859926</v>
      </c>
      <c r="AO1463" s="14">
        <v>0.47937427556502799</v>
      </c>
      <c r="AP1463" s="14">
        <v>0.66840063310446396</v>
      </c>
      <c r="AQ1463" s="14">
        <v>0.86583589893607105</v>
      </c>
      <c r="AR1463" s="14"/>
      <c r="AS1463" s="14">
        <v>0.61606158186967197</v>
      </c>
      <c r="AT1463" s="14">
        <v>0.49745887549322199</v>
      </c>
      <c r="AU1463" s="14"/>
      <c r="AV1463" s="14">
        <v>0.59241836560056405</v>
      </c>
      <c r="AW1463" s="14">
        <v>0.43282363940943902</v>
      </c>
      <c r="AX1463" s="14">
        <v>0.646776758711882</v>
      </c>
      <c r="AY1463" s="14"/>
      <c r="AZ1463" s="14">
        <v>0.56018147221513204</v>
      </c>
      <c r="BA1463" s="14">
        <v>0.637511680221996</v>
      </c>
      <c r="BB1463" s="14">
        <v>0.50506853585474998</v>
      </c>
      <c r="BC1463" s="14"/>
      <c r="BD1463" s="14">
        <v>0.55428416528352198</v>
      </c>
      <c r="BE1463" s="14">
        <v>0.53707756732145795</v>
      </c>
      <c r="BF1463" s="14"/>
      <c r="BG1463" s="14">
        <v>0.55253370698751403</v>
      </c>
      <c r="BH1463" s="14">
        <v>0.54474317087343405</v>
      </c>
      <c r="BI1463" s="14"/>
      <c r="BJ1463" s="14">
        <v>0.608842681363715</v>
      </c>
      <c r="BK1463" s="14">
        <v>0.54453369577875999</v>
      </c>
      <c r="BL1463" s="14"/>
      <c r="BM1463" s="14">
        <v>0.60113713745351205</v>
      </c>
      <c r="BN1463" s="14">
        <v>0.53786906746751395</v>
      </c>
      <c r="BO1463" s="14"/>
      <c r="BP1463" s="14">
        <v>0.52393263827918102</v>
      </c>
      <c r="BQ1463" s="14">
        <v>0.54345569604161303</v>
      </c>
      <c r="BR1463" s="14"/>
      <c r="BS1463" s="14">
        <v>0.64933706639070099</v>
      </c>
      <c r="BT1463" s="14">
        <v>0.55847124813618998</v>
      </c>
      <c r="BU1463" s="14"/>
      <c r="BV1463" s="14">
        <v>0.67894843305531205</v>
      </c>
      <c r="BW1463" s="14">
        <v>0.63893055834379398</v>
      </c>
      <c r="BX1463" s="14"/>
      <c r="BY1463" s="14">
        <v>0.61715904896849105</v>
      </c>
      <c r="BZ1463" s="14">
        <v>0.539749807847687</v>
      </c>
      <c r="CA1463" s="14"/>
      <c r="CB1463" s="14">
        <v>0.59155055827358904</v>
      </c>
      <c r="CC1463" s="14">
        <v>0.52479310388052403</v>
      </c>
    </row>
    <row r="1464" spans="2:81" x14ac:dyDescent="0.3">
      <c r="C1464" s="14"/>
      <c r="D1464" s="14"/>
      <c r="E1464" s="14"/>
      <c r="F1464" s="14"/>
      <c r="G1464" s="14"/>
      <c r="H1464" s="14"/>
      <c r="I1464" s="14"/>
      <c r="J1464" s="14"/>
      <c r="K1464" s="14"/>
      <c r="L1464" s="14"/>
      <c r="M1464" s="14"/>
      <c r="N1464" s="14"/>
      <c r="O1464" s="14"/>
      <c r="P1464" s="14"/>
      <c r="Q1464" s="14"/>
      <c r="R1464" s="14"/>
      <c r="S1464" s="14"/>
      <c r="T1464" s="14"/>
      <c r="U1464" s="14"/>
      <c r="V1464" s="14"/>
      <c r="W1464" s="14"/>
      <c r="X1464" s="14"/>
      <c r="Y1464" s="14"/>
      <c r="Z1464" s="14"/>
      <c r="AA1464" s="14"/>
      <c r="AB1464" s="14"/>
      <c r="AC1464" s="14"/>
      <c r="AD1464" s="14"/>
      <c r="AE1464" s="14"/>
      <c r="AF1464" s="14"/>
      <c r="AG1464" s="14"/>
      <c r="AH1464" s="14"/>
      <c r="AI1464" s="14"/>
      <c r="AJ1464" s="14"/>
      <c r="AK1464" s="14"/>
      <c r="AL1464" s="14"/>
      <c r="AM1464" s="14"/>
      <c r="AN1464" s="14"/>
      <c r="AO1464" s="14"/>
      <c r="AP1464" s="14"/>
      <c r="AQ1464" s="14"/>
      <c r="AR1464" s="14"/>
      <c r="AS1464" s="14"/>
      <c r="AT1464" s="14"/>
      <c r="AU1464" s="14"/>
      <c r="AV1464" s="14"/>
      <c r="AW1464" s="14"/>
      <c r="AX1464" s="14"/>
      <c r="AY1464" s="14"/>
      <c r="AZ1464" s="14"/>
      <c r="BA1464" s="14"/>
      <c r="BB1464" s="14"/>
      <c r="BC1464" s="14"/>
      <c r="BD1464" s="14"/>
      <c r="BE1464" s="14"/>
      <c r="BF1464" s="14"/>
      <c r="BG1464" s="14"/>
      <c r="BH1464" s="14"/>
      <c r="BI1464" s="14"/>
      <c r="BJ1464" s="14"/>
      <c r="BK1464" s="14"/>
      <c r="BL1464" s="14"/>
      <c r="BM1464" s="14"/>
      <c r="BN1464" s="14"/>
      <c r="BO1464" s="14"/>
      <c r="BP1464" s="14"/>
      <c r="BQ1464" s="14"/>
      <c r="BR1464" s="14"/>
      <c r="BS1464" s="14"/>
      <c r="BT1464" s="14"/>
      <c r="BU1464" s="14"/>
      <c r="BV1464" s="14"/>
      <c r="BW1464" s="14"/>
      <c r="BX1464" s="14"/>
      <c r="BY1464" s="14"/>
      <c r="BZ1464" s="14"/>
      <c r="CA1464" s="14"/>
      <c r="CB1464" s="14"/>
      <c r="CC1464" s="14"/>
    </row>
    <row r="1465" spans="2:81" x14ac:dyDescent="0.3">
      <c r="B1465" s="6" t="s">
        <v>545</v>
      </c>
      <c r="C1465" s="14"/>
      <c r="D1465" s="14"/>
      <c r="E1465" s="14"/>
      <c r="F1465" s="14"/>
      <c r="G1465" s="14"/>
      <c r="H1465" s="14"/>
      <c r="I1465" s="14"/>
      <c r="J1465" s="14"/>
      <c r="K1465" s="14"/>
      <c r="L1465" s="14"/>
      <c r="M1465" s="14"/>
      <c r="N1465" s="14"/>
      <c r="O1465" s="14"/>
      <c r="P1465" s="14"/>
      <c r="Q1465" s="14"/>
      <c r="R1465" s="14"/>
      <c r="S1465" s="14"/>
      <c r="T1465" s="14"/>
      <c r="U1465" s="14"/>
      <c r="V1465" s="14"/>
      <c r="W1465" s="14"/>
      <c r="X1465" s="14"/>
      <c r="Y1465" s="14"/>
      <c r="Z1465" s="14"/>
      <c r="AA1465" s="14"/>
      <c r="AB1465" s="14"/>
      <c r="AC1465" s="14"/>
      <c r="AD1465" s="14"/>
      <c r="AE1465" s="14"/>
      <c r="AF1465" s="14"/>
      <c r="AG1465" s="14"/>
      <c r="AH1465" s="14"/>
      <c r="AI1465" s="14"/>
      <c r="AJ1465" s="14"/>
      <c r="AK1465" s="14"/>
      <c r="AL1465" s="14"/>
      <c r="AM1465" s="14"/>
      <c r="AN1465" s="14"/>
      <c r="AO1465" s="14"/>
      <c r="AP1465" s="14"/>
      <c r="AQ1465" s="14"/>
      <c r="AR1465" s="14"/>
      <c r="AS1465" s="14"/>
      <c r="AT1465" s="14"/>
      <c r="AU1465" s="14"/>
      <c r="AV1465" s="14"/>
      <c r="AW1465" s="14"/>
      <c r="AX1465" s="14"/>
      <c r="AY1465" s="14"/>
      <c r="AZ1465" s="14"/>
      <c r="BA1465" s="14"/>
      <c r="BB1465" s="14"/>
      <c r="BC1465" s="14"/>
      <c r="BD1465" s="14"/>
      <c r="BE1465" s="14"/>
      <c r="BF1465" s="14"/>
      <c r="BG1465" s="14"/>
      <c r="BH1465" s="14"/>
      <c r="BI1465" s="14"/>
      <c r="BJ1465" s="14"/>
      <c r="BK1465" s="14"/>
      <c r="BL1465" s="14"/>
      <c r="BM1465" s="14"/>
      <c r="BN1465" s="14"/>
      <c r="BO1465" s="14"/>
      <c r="BP1465" s="14"/>
      <c r="BQ1465" s="14"/>
      <c r="BR1465" s="14"/>
      <c r="BS1465" s="14"/>
      <c r="BT1465" s="14"/>
      <c r="BU1465" s="14"/>
      <c r="BV1465" s="14"/>
      <c r="BW1465" s="14"/>
      <c r="BX1465" s="14"/>
      <c r="BY1465" s="14"/>
      <c r="BZ1465" s="14"/>
      <c r="CA1465" s="14"/>
      <c r="CB1465" s="14"/>
      <c r="CC1465" s="14"/>
    </row>
    <row r="1466" spans="2:81" x14ac:dyDescent="0.3">
      <c r="B1466" s="24" t="s">
        <v>97</v>
      </c>
      <c r="C1466" s="14"/>
      <c r="D1466" s="14"/>
      <c r="E1466" s="14"/>
      <c r="F1466" s="14"/>
      <c r="G1466" s="14"/>
      <c r="H1466" s="14"/>
      <c r="I1466" s="14"/>
      <c r="J1466" s="14"/>
      <c r="K1466" s="14"/>
      <c r="L1466" s="14"/>
      <c r="M1466" s="14"/>
      <c r="N1466" s="14"/>
      <c r="O1466" s="14"/>
      <c r="P1466" s="14"/>
      <c r="Q1466" s="14"/>
      <c r="R1466" s="14"/>
      <c r="S1466" s="14"/>
      <c r="T1466" s="14"/>
      <c r="U1466" s="14"/>
      <c r="V1466" s="14"/>
      <c r="W1466" s="14"/>
      <c r="X1466" s="14"/>
      <c r="Y1466" s="14"/>
      <c r="Z1466" s="14"/>
      <c r="AA1466" s="14"/>
      <c r="AB1466" s="14"/>
      <c r="AC1466" s="14"/>
      <c r="AD1466" s="14"/>
      <c r="AE1466" s="14"/>
      <c r="AF1466" s="14"/>
      <c r="AG1466" s="14"/>
      <c r="AH1466" s="14"/>
      <c r="AI1466" s="14"/>
      <c r="AJ1466" s="14"/>
      <c r="AK1466" s="14"/>
      <c r="AL1466" s="14"/>
      <c r="AM1466" s="14"/>
      <c r="AN1466" s="14"/>
      <c r="AO1466" s="14"/>
      <c r="AP1466" s="14"/>
      <c r="AQ1466" s="14"/>
      <c r="AR1466" s="14"/>
      <c r="AS1466" s="14"/>
      <c r="AT1466" s="14"/>
      <c r="AU1466" s="14"/>
      <c r="AV1466" s="14"/>
      <c r="AW1466" s="14"/>
      <c r="AX1466" s="14"/>
      <c r="AY1466" s="14"/>
      <c r="AZ1466" s="14"/>
      <c r="BA1466" s="14"/>
      <c r="BB1466" s="14"/>
      <c r="BC1466" s="14"/>
      <c r="BD1466" s="14"/>
      <c r="BE1466" s="14"/>
      <c r="BF1466" s="14"/>
      <c r="BG1466" s="14"/>
      <c r="BH1466" s="14"/>
      <c r="BI1466" s="14"/>
      <c r="BJ1466" s="14"/>
      <c r="BK1466" s="14"/>
      <c r="BL1466" s="14"/>
      <c r="BM1466" s="14"/>
      <c r="BN1466" s="14"/>
      <c r="BO1466" s="14"/>
      <c r="BP1466" s="14"/>
      <c r="BQ1466" s="14"/>
      <c r="BR1466" s="14"/>
      <c r="BS1466" s="14"/>
      <c r="BT1466" s="14"/>
      <c r="BU1466" s="14"/>
      <c r="BV1466" s="14"/>
      <c r="BW1466" s="14"/>
      <c r="BX1466" s="14"/>
      <c r="BY1466" s="14"/>
      <c r="BZ1466" s="14"/>
      <c r="CA1466" s="14"/>
      <c r="CB1466" s="14"/>
      <c r="CC1466" s="14"/>
    </row>
    <row r="1467" spans="2:81" x14ac:dyDescent="0.3">
      <c r="B1467" t="s">
        <v>54</v>
      </c>
      <c r="C1467" s="14">
        <v>9.7282797824506301E-2</v>
      </c>
      <c r="D1467" s="14">
        <v>0.13112293412148801</v>
      </c>
      <c r="E1467" s="14">
        <v>6.4429762340128593E-2</v>
      </c>
      <c r="F1467" s="14"/>
      <c r="G1467" s="14">
        <v>0.14901121955531299</v>
      </c>
      <c r="H1467" s="14">
        <v>9.8128161017062204E-2</v>
      </c>
      <c r="I1467" s="14">
        <v>0.153512018465911</v>
      </c>
      <c r="J1467" s="14">
        <v>6.7050351569565403E-2</v>
      </c>
      <c r="K1467" s="14">
        <v>7.8499356956697006E-2</v>
      </c>
      <c r="L1467" s="14">
        <v>5.3412948176063797E-2</v>
      </c>
      <c r="M1467" s="14"/>
      <c r="N1467" s="14">
        <v>6.9035878955341801E-2</v>
      </c>
      <c r="O1467" s="14">
        <v>7.8688831108150198E-2</v>
      </c>
      <c r="P1467" s="14">
        <v>0.138944205027354</v>
      </c>
      <c r="Q1467" s="14">
        <v>0.111925260229193</v>
      </c>
      <c r="R1467" s="14"/>
      <c r="S1467" s="14">
        <v>8.5301315538779704E-2</v>
      </c>
      <c r="T1467" s="14">
        <v>5.4169525144363899E-2</v>
      </c>
      <c r="U1467" s="14">
        <v>0.160656361572212</v>
      </c>
      <c r="V1467" s="14">
        <v>0.118421140592003</v>
      </c>
      <c r="W1467" s="14">
        <v>0.17588482166224501</v>
      </c>
      <c r="X1467" s="14">
        <v>9.5287347976049194E-2</v>
      </c>
      <c r="Y1467" s="14">
        <v>6.0226924225185503E-2</v>
      </c>
      <c r="Z1467" s="14">
        <v>0.103492024191742</v>
      </c>
      <c r="AA1467" s="14">
        <v>7.5024666315401695E-2</v>
      </c>
      <c r="AB1467" s="14">
        <v>0.141373329588701</v>
      </c>
      <c r="AC1467" s="14">
        <v>5.4876744181304497E-2</v>
      </c>
      <c r="AD1467" s="14">
        <v>3.7582919371137301E-2</v>
      </c>
      <c r="AE1467" s="14"/>
      <c r="AF1467" s="14">
        <v>0.11043567763577</v>
      </c>
      <c r="AG1467" s="14">
        <v>5.4118962887250897E-2</v>
      </c>
      <c r="AH1467" s="14">
        <v>0.113483187797274</v>
      </c>
      <c r="AI1467" s="14">
        <v>0.14851285537124301</v>
      </c>
      <c r="AJ1467" s="14">
        <v>0.138359573936856</v>
      </c>
      <c r="AK1467" s="14">
        <v>4.0467561614445299E-2</v>
      </c>
      <c r="AL1467" s="14"/>
      <c r="AM1467" s="14">
        <v>0.135373535457461</v>
      </c>
      <c r="AN1467" s="14">
        <v>6.8899697782839595E-2</v>
      </c>
      <c r="AO1467" s="14">
        <v>8.4044259857706499E-2</v>
      </c>
      <c r="AP1467" s="14">
        <v>9.4343527071866606E-2</v>
      </c>
      <c r="AQ1467" s="14">
        <v>0.22913000703088801</v>
      </c>
      <c r="AR1467" s="14"/>
      <c r="AS1467" s="14">
        <v>0.138236195274582</v>
      </c>
      <c r="AT1467" s="14">
        <v>7.3770901632722194E-2</v>
      </c>
      <c r="AU1467" s="14"/>
      <c r="AV1467" s="14">
        <v>0.151205157223018</v>
      </c>
      <c r="AW1467" s="14">
        <v>0.14656340517369101</v>
      </c>
      <c r="AX1467" s="14">
        <v>9.4474683045851895E-2</v>
      </c>
      <c r="AY1467" s="14"/>
      <c r="AZ1467" s="14">
        <v>0.123269242036909</v>
      </c>
      <c r="BA1467" s="14">
        <v>0.36615887412412201</v>
      </c>
      <c r="BB1467" s="14">
        <v>6.17835580744302E-2</v>
      </c>
      <c r="BC1467" s="14"/>
      <c r="BD1467" s="14">
        <v>0.12662595266637799</v>
      </c>
      <c r="BE1467" s="14">
        <v>7.8085351846560402E-2</v>
      </c>
      <c r="BF1467" s="14"/>
      <c r="BG1467" s="14">
        <v>0.106649345179592</v>
      </c>
      <c r="BH1467" s="14">
        <v>9.59198118577579E-2</v>
      </c>
      <c r="BI1467" s="14"/>
      <c r="BJ1467" s="14">
        <v>0.13174429044185701</v>
      </c>
      <c r="BK1467" s="14">
        <v>9.6728532386188407E-2</v>
      </c>
      <c r="BL1467" s="14"/>
      <c r="BM1467" s="14">
        <v>0.16180389005656701</v>
      </c>
      <c r="BN1467" s="14">
        <v>9.0977619482570798E-2</v>
      </c>
      <c r="BO1467" s="14"/>
      <c r="BP1467" s="14">
        <v>0.139409047672758</v>
      </c>
      <c r="BQ1467" s="14">
        <v>8.5817310476057798E-2</v>
      </c>
      <c r="BR1467" s="14"/>
      <c r="BS1467" s="14">
        <v>0.167450546782975</v>
      </c>
      <c r="BT1467" s="14">
        <v>9.4526891689000803E-2</v>
      </c>
      <c r="BU1467" s="14"/>
      <c r="BV1467" s="14">
        <v>0.13807157195653899</v>
      </c>
      <c r="BW1467" s="14">
        <v>0.177775383910692</v>
      </c>
      <c r="BX1467" s="14"/>
      <c r="BY1467" s="14">
        <v>1</v>
      </c>
      <c r="BZ1467" s="14">
        <v>0</v>
      </c>
      <c r="CA1467" s="14"/>
      <c r="CB1467" s="14">
        <v>0.141209537191895</v>
      </c>
      <c r="CC1467" s="14">
        <v>7.4931042691826502E-2</v>
      </c>
    </row>
    <row r="1468" spans="2:81" x14ac:dyDescent="0.3">
      <c r="B1468" t="s">
        <v>55</v>
      </c>
      <c r="C1468" s="14">
        <v>0.89349744494179595</v>
      </c>
      <c r="D1468" s="14">
        <v>0.86153803117914196</v>
      </c>
      <c r="E1468" s="14">
        <v>0.92449614424797999</v>
      </c>
      <c r="F1468" s="14"/>
      <c r="G1468" s="14">
        <v>0.83799496256067196</v>
      </c>
      <c r="H1468" s="14">
        <v>0.880482077959168</v>
      </c>
      <c r="I1468" s="14">
        <v>0.84066270530739895</v>
      </c>
      <c r="J1468" s="14">
        <v>0.92179733985273404</v>
      </c>
      <c r="K1468" s="14">
        <v>0.92150064304330304</v>
      </c>
      <c r="L1468" s="14">
        <v>0.94236426553036001</v>
      </c>
      <c r="M1468" s="14"/>
      <c r="N1468" s="14">
        <v>0.92481660488047401</v>
      </c>
      <c r="O1468" s="14">
        <v>0.91761188472385702</v>
      </c>
      <c r="P1468" s="14">
        <v>0.84378385059213501</v>
      </c>
      <c r="Q1468" s="14">
        <v>0.87674876638839505</v>
      </c>
      <c r="R1468" s="14"/>
      <c r="S1468" s="14">
        <v>0.90828640890116596</v>
      </c>
      <c r="T1468" s="14">
        <v>0.93872825080524602</v>
      </c>
      <c r="U1468" s="14">
        <v>0.82697749967767198</v>
      </c>
      <c r="V1468" s="14">
        <v>0.88157885940799696</v>
      </c>
      <c r="W1468" s="14">
        <v>0.80879947661073703</v>
      </c>
      <c r="X1468" s="14">
        <v>0.89415923831634003</v>
      </c>
      <c r="Y1468" s="14">
        <v>0.93068813886139601</v>
      </c>
      <c r="Z1468" s="14">
        <v>0.87425488157269005</v>
      </c>
      <c r="AA1468" s="14">
        <v>0.91641254835338903</v>
      </c>
      <c r="AB1468" s="14">
        <v>0.84801491164775</v>
      </c>
      <c r="AC1468" s="14">
        <v>0.92760313765418101</v>
      </c>
      <c r="AD1468" s="14">
        <v>0.962417080628863</v>
      </c>
      <c r="AE1468" s="14"/>
      <c r="AF1468" s="14">
        <v>0.88329115907631905</v>
      </c>
      <c r="AG1468" s="14">
        <v>0.94145965923747799</v>
      </c>
      <c r="AH1468" s="14">
        <v>0.87472762675612703</v>
      </c>
      <c r="AI1468" s="14">
        <v>0.84540479478064101</v>
      </c>
      <c r="AJ1468" s="14">
        <v>0.86164042606314395</v>
      </c>
      <c r="AK1468" s="14">
        <v>0.93138879184448897</v>
      </c>
      <c r="AL1468" s="14"/>
      <c r="AM1468" s="14">
        <v>0.84429408776156101</v>
      </c>
      <c r="AN1468" s="14">
        <v>0.93110030221716</v>
      </c>
      <c r="AO1468" s="14">
        <v>0.91215855446294203</v>
      </c>
      <c r="AP1468" s="14">
        <v>0.89918011795637798</v>
      </c>
      <c r="AQ1468" s="14">
        <v>0.77086999296911196</v>
      </c>
      <c r="AR1468" s="14"/>
      <c r="AS1468" s="14">
        <v>0.84910701942241296</v>
      </c>
      <c r="AT1468" s="14">
        <v>0.920498457226261</v>
      </c>
      <c r="AU1468" s="14"/>
      <c r="AV1468" s="14">
        <v>0.83833313468711601</v>
      </c>
      <c r="AW1468" s="14">
        <v>0.82178678104299396</v>
      </c>
      <c r="AX1468" s="14">
        <v>0.89999422230220405</v>
      </c>
      <c r="AY1468" s="14"/>
      <c r="AZ1468" s="14">
        <v>0.87673075796309097</v>
      </c>
      <c r="BA1468" s="14">
        <v>0.61548738509753997</v>
      </c>
      <c r="BB1468" s="14">
        <v>0.92140729870847504</v>
      </c>
      <c r="BC1468" s="14"/>
      <c r="BD1468" s="14">
        <v>0.85973646521254199</v>
      </c>
      <c r="BE1468" s="14">
        <v>0.91560230091058903</v>
      </c>
      <c r="BF1468" s="14"/>
      <c r="BG1468" s="14">
        <v>0.88228871479582005</v>
      </c>
      <c r="BH1468" s="14">
        <v>0.89517472272381504</v>
      </c>
      <c r="BI1468" s="14"/>
      <c r="BJ1468" s="14">
        <v>0.84607015203526503</v>
      </c>
      <c r="BK1468" s="14">
        <v>0.89622820019475902</v>
      </c>
      <c r="BL1468" s="14"/>
      <c r="BM1468" s="14">
        <v>0.78855289577561805</v>
      </c>
      <c r="BN1468" s="14">
        <v>0.90383127341054803</v>
      </c>
      <c r="BO1468" s="14"/>
      <c r="BP1468" s="14">
        <v>0.84635787656502104</v>
      </c>
      <c r="BQ1468" s="14">
        <v>0.90964438317686502</v>
      </c>
      <c r="BR1468" s="14"/>
      <c r="BS1468" s="14">
        <v>0.82200165836182904</v>
      </c>
      <c r="BT1468" s="14">
        <v>0.89434501925872301</v>
      </c>
      <c r="BU1468" s="14"/>
      <c r="BV1468" s="14">
        <v>0.843832655142986</v>
      </c>
      <c r="BW1468" s="14">
        <v>0.81432945443256499</v>
      </c>
      <c r="BX1468" s="14"/>
      <c r="BY1468" s="14">
        <v>0</v>
      </c>
      <c r="BZ1468" s="14">
        <v>1</v>
      </c>
      <c r="CA1468" s="14"/>
      <c r="CB1468" s="14">
        <v>0.850462072190728</v>
      </c>
      <c r="CC1468" s="14">
        <v>0.92083146440899</v>
      </c>
    </row>
    <row r="1469" spans="2:81" x14ac:dyDescent="0.3">
      <c r="B1469" t="s">
        <v>196</v>
      </c>
      <c r="C1469" s="14">
        <v>9.2197572336974992E-3</v>
      </c>
      <c r="D1469" s="14">
        <v>7.3390346993700596E-3</v>
      </c>
      <c r="E1469" s="14">
        <v>1.1074093411891301E-2</v>
      </c>
      <c r="F1469" s="14"/>
      <c r="G1469" s="14">
        <v>1.29938178840154E-2</v>
      </c>
      <c r="H1469" s="14">
        <v>2.1389761023769702E-2</v>
      </c>
      <c r="I1469" s="14">
        <v>5.8252762266890303E-3</v>
      </c>
      <c r="J1469" s="14">
        <v>1.11523085777002E-2</v>
      </c>
      <c r="K1469" s="14">
        <v>0</v>
      </c>
      <c r="L1469" s="14">
        <v>4.2227862935760299E-3</v>
      </c>
      <c r="M1469" s="14"/>
      <c r="N1469" s="14">
        <v>6.1475161641845804E-3</v>
      </c>
      <c r="O1469" s="14">
        <v>3.6992841679929101E-3</v>
      </c>
      <c r="P1469" s="14">
        <v>1.72719443805101E-2</v>
      </c>
      <c r="Q1469" s="14">
        <v>1.1325973382412299E-2</v>
      </c>
      <c r="R1469" s="14"/>
      <c r="S1469" s="14">
        <v>6.4122755600544996E-3</v>
      </c>
      <c r="T1469" s="14">
        <v>7.1022240503899499E-3</v>
      </c>
      <c r="U1469" s="14">
        <v>1.23661387501161E-2</v>
      </c>
      <c r="V1469" s="14">
        <v>0</v>
      </c>
      <c r="W1469" s="14">
        <v>1.53157017270185E-2</v>
      </c>
      <c r="X1469" s="14">
        <v>1.0553413707611099E-2</v>
      </c>
      <c r="Y1469" s="14">
        <v>9.0849369134189204E-3</v>
      </c>
      <c r="Z1469" s="14">
        <v>2.22530942355679E-2</v>
      </c>
      <c r="AA1469" s="14">
        <v>8.5627853312095596E-3</v>
      </c>
      <c r="AB1469" s="14">
        <v>1.0611758763549001E-2</v>
      </c>
      <c r="AC1469" s="14">
        <v>1.7520118164515E-2</v>
      </c>
      <c r="AD1469" s="14">
        <v>0</v>
      </c>
      <c r="AE1469" s="14"/>
      <c r="AF1469" s="14">
        <v>6.2731632879107499E-3</v>
      </c>
      <c r="AG1469" s="14">
        <v>4.4213778752708304E-3</v>
      </c>
      <c r="AH1469" s="14">
        <v>1.1789185446598301E-2</v>
      </c>
      <c r="AI1469" s="14">
        <v>6.0823498481157598E-3</v>
      </c>
      <c r="AJ1469" s="14">
        <v>0</v>
      </c>
      <c r="AK1469" s="14">
        <v>2.81436465410661E-2</v>
      </c>
      <c r="AL1469" s="14"/>
      <c r="AM1469" s="14">
        <v>2.0332376780978E-2</v>
      </c>
      <c r="AN1469" s="14">
        <v>0</v>
      </c>
      <c r="AO1469" s="14">
        <v>3.7971856793516902E-3</v>
      </c>
      <c r="AP1469" s="14">
        <v>6.47635497175514E-3</v>
      </c>
      <c r="AQ1469" s="14">
        <v>0</v>
      </c>
      <c r="AR1469" s="14"/>
      <c r="AS1469" s="14">
        <v>1.26567853030048E-2</v>
      </c>
      <c r="AT1469" s="14">
        <v>5.7306411410167702E-3</v>
      </c>
      <c r="AU1469" s="14"/>
      <c r="AV1469" s="14">
        <v>1.0461708089866E-2</v>
      </c>
      <c r="AW1469" s="14">
        <v>3.16498137833146E-2</v>
      </c>
      <c r="AX1469" s="14">
        <v>5.5310946519438698E-3</v>
      </c>
      <c r="AY1469" s="14"/>
      <c r="AZ1469" s="14">
        <v>0</v>
      </c>
      <c r="BA1469" s="14">
        <v>1.8353740778338099E-2</v>
      </c>
      <c r="BB1469" s="14">
        <v>1.6809143217094799E-2</v>
      </c>
      <c r="BC1469" s="14"/>
      <c r="BD1469" s="14">
        <v>1.36375821210802E-2</v>
      </c>
      <c r="BE1469" s="14">
        <v>6.3123472428505403E-3</v>
      </c>
      <c r="BF1469" s="14"/>
      <c r="BG1469" s="14">
        <v>1.10619400245875E-2</v>
      </c>
      <c r="BH1469" s="14">
        <v>8.9054654184270599E-3</v>
      </c>
      <c r="BI1469" s="14"/>
      <c r="BJ1469" s="14">
        <v>2.2185557522877201E-2</v>
      </c>
      <c r="BK1469" s="14">
        <v>7.0432674190523698E-3</v>
      </c>
      <c r="BL1469" s="14"/>
      <c r="BM1469" s="14">
        <v>4.96432141678151E-2</v>
      </c>
      <c r="BN1469" s="14">
        <v>5.1911071068815803E-3</v>
      </c>
      <c r="BO1469" s="14"/>
      <c r="BP1469" s="14">
        <v>1.4233075762220999E-2</v>
      </c>
      <c r="BQ1469" s="14">
        <v>4.5383063470774299E-3</v>
      </c>
      <c r="BR1469" s="14"/>
      <c r="BS1469" s="14">
        <v>1.05477948551951E-2</v>
      </c>
      <c r="BT1469" s="14">
        <v>1.1128089052276399E-2</v>
      </c>
      <c r="BU1469" s="14"/>
      <c r="BV1469" s="14">
        <v>1.8095772900474899E-2</v>
      </c>
      <c r="BW1469" s="14">
        <v>7.8951616567430397E-3</v>
      </c>
      <c r="BX1469" s="14"/>
      <c r="BY1469" s="14">
        <v>0</v>
      </c>
      <c r="BZ1469" s="14">
        <v>0</v>
      </c>
      <c r="CA1469" s="14"/>
      <c r="CB1469" s="14">
        <v>8.3283906173769202E-3</v>
      </c>
      <c r="CC1469" s="14">
        <v>4.2374928991832797E-3</v>
      </c>
    </row>
    <row r="1470" spans="2:81" x14ac:dyDescent="0.3">
      <c r="C1470" s="14"/>
      <c r="D1470" s="14"/>
      <c r="E1470" s="14"/>
      <c r="F1470" s="14"/>
      <c r="G1470" s="14"/>
      <c r="H1470" s="14"/>
      <c r="I1470" s="14"/>
      <c r="J1470" s="14"/>
      <c r="K1470" s="14"/>
      <c r="L1470" s="14"/>
      <c r="M1470" s="14"/>
      <c r="N1470" s="14"/>
      <c r="O1470" s="14"/>
      <c r="P1470" s="14"/>
      <c r="Q1470" s="14"/>
      <c r="R1470" s="14"/>
      <c r="S1470" s="14"/>
      <c r="T1470" s="14"/>
      <c r="U1470" s="14"/>
      <c r="V1470" s="14"/>
      <c r="W1470" s="14"/>
      <c r="X1470" s="14"/>
      <c r="Y1470" s="14"/>
      <c r="Z1470" s="14"/>
      <c r="AA1470" s="14"/>
      <c r="AB1470" s="14"/>
      <c r="AC1470" s="14"/>
      <c r="AD1470" s="14"/>
      <c r="AE1470" s="14"/>
      <c r="AF1470" s="14"/>
      <c r="AG1470" s="14"/>
      <c r="AH1470" s="14"/>
      <c r="AI1470" s="14"/>
      <c r="AJ1470" s="14"/>
      <c r="AK1470" s="14"/>
      <c r="AL1470" s="14"/>
      <c r="AM1470" s="14"/>
      <c r="AN1470" s="14"/>
      <c r="AO1470" s="14"/>
      <c r="AP1470" s="14"/>
      <c r="AQ1470" s="14"/>
      <c r="AR1470" s="14"/>
      <c r="AS1470" s="14"/>
      <c r="AT1470" s="14"/>
      <c r="AU1470" s="14"/>
      <c r="AV1470" s="14"/>
      <c r="AW1470" s="14"/>
      <c r="AX1470" s="14"/>
      <c r="AY1470" s="14"/>
      <c r="AZ1470" s="14"/>
      <c r="BA1470" s="14"/>
      <c r="BB1470" s="14"/>
      <c r="BC1470" s="14"/>
      <c r="BD1470" s="14"/>
      <c r="BE1470" s="14"/>
      <c r="BF1470" s="14"/>
      <c r="BG1470" s="14"/>
      <c r="BH1470" s="14"/>
      <c r="BI1470" s="14"/>
      <c r="BJ1470" s="14"/>
      <c r="BK1470" s="14"/>
      <c r="BL1470" s="14"/>
      <c r="BM1470" s="14"/>
      <c r="BN1470" s="14"/>
      <c r="BO1470" s="14"/>
      <c r="BP1470" s="14"/>
      <c r="BQ1470" s="14"/>
      <c r="BR1470" s="14"/>
      <c r="BS1470" s="14"/>
      <c r="BT1470" s="14"/>
      <c r="BU1470" s="14"/>
      <c r="BV1470" s="14"/>
      <c r="BW1470" s="14"/>
      <c r="BX1470" s="14"/>
      <c r="BY1470" s="14"/>
      <c r="BZ1470" s="14"/>
      <c r="CA1470" s="14"/>
      <c r="CB1470" s="14"/>
      <c r="CC1470" s="14"/>
    </row>
    <row r="1471" spans="2:81" x14ac:dyDescent="0.3">
      <c r="B1471" s="6" t="s">
        <v>546</v>
      </c>
      <c r="C1471" s="14"/>
      <c r="D1471" s="14"/>
      <c r="E1471" s="14"/>
      <c r="F1471" s="14"/>
      <c r="G1471" s="14"/>
      <c r="H1471" s="14"/>
      <c r="I1471" s="14"/>
      <c r="J1471" s="14"/>
      <c r="K1471" s="14"/>
      <c r="L1471" s="14"/>
      <c r="M1471" s="14"/>
      <c r="N1471" s="14"/>
      <c r="O1471" s="14"/>
      <c r="P1471" s="14"/>
      <c r="Q1471" s="14"/>
      <c r="R1471" s="14"/>
      <c r="S1471" s="14"/>
      <c r="T1471" s="14"/>
      <c r="U1471" s="14"/>
      <c r="V1471" s="14"/>
      <c r="W1471" s="14"/>
      <c r="X1471" s="14"/>
      <c r="Y1471" s="14"/>
      <c r="Z1471" s="14"/>
      <c r="AA1471" s="14"/>
      <c r="AB1471" s="14"/>
      <c r="AC1471" s="14"/>
      <c r="AD1471" s="14"/>
      <c r="AE1471" s="14"/>
      <c r="AF1471" s="14"/>
      <c r="AG1471" s="14"/>
      <c r="AH1471" s="14"/>
      <c r="AI1471" s="14"/>
      <c r="AJ1471" s="14"/>
      <c r="AK1471" s="14"/>
      <c r="AL1471" s="14"/>
      <c r="AM1471" s="14"/>
      <c r="AN1471" s="14"/>
      <c r="AO1471" s="14"/>
      <c r="AP1471" s="14"/>
      <c r="AQ1471" s="14"/>
      <c r="AR1471" s="14"/>
      <c r="AS1471" s="14"/>
      <c r="AT1471" s="14"/>
      <c r="AU1471" s="14"/>
      <c r="AV1471" s="14"/>
      <c r="AW1471" s="14"/>
      <c r="AX1471" s="14"/>
      <c r="AY1471" s="14"/>
      <c r="AZ1471" s="14"/>
      <c r="BA1471" s="14"/>
      <c r="BB1471" s="14"/>
      <c r="BC1471" s="14"/>
      <c r="BD1471" s="14"/>
      <c r="BE1471" s="14"/>
      <c r="BF1471" s="14"/>
      <c r="BG1471" s="14"/>
      <c r="BH1471" s="14"/>
      <c r="BI1471" s="14"/>
      <c r="BJ1471" s="14"/>
      <c r="BK1471" s="14"/>
      <c r="BL1471" s="14"/>
      <c r="BM1471" s="14"/>
      <c r="BN1471" s="14"/>
      <c r="BO1471" s="14"/>
      <c r="BP1471" s="14"/>
      <c r="BQ1471" s="14"/>
      <c r="BR1471" s="14"/>
      <c r="BS1471" s="14"/>
      <c r="BT1471" s="14"/>
      <c r="BU1471" s="14"/>
      <c r="BV1471" s="14"/>
      <c r="BW1471" s="14"/>
      <c r="BX1471" s="14"/>
      <c r="BY1471" s="14"/>
      <c r="BZ1471" s="14"/>
      <c r="CA1471" s="14"/>
      <c r="CB1471" s="14"/>
      <c r="CC1471" s="14"/>
    </row>
    <row r="1472" spans="2:81" x14ac:dyDescent="0.3">
      <c r="B1472" s="24" t="s">
        <v>97</v>
      </c>
      <c r="C1472" s="14"/>
      <c r="D1472" s="14"/>
      <c r="E1472" s="14"/>
      <c r="F1472" s="14"/>
      <c r="G1472" s="14"/>
      <c r="H1472" s="14"/>
      <c r="I1472" s="14"/>
      <c r="J1472" s="14"/>
      <c r="K1472" s="14"/>
      <c r="L1472" s="14"/>
      <c r="M1472" s="14"/>
      <c r="N1472" s="14"/>
      <c r="O1472" s="14"/>
      <c r="P1472" s="14"/>
      <c r="Q1472" s="14"/>
      <c r="R1472" s="14"/>
      <c r="S1472" s="14"/>
      <c r="T1472" s="14"/>
      <c r="U1472" s="14"/>
      <c r="V1472" s="14"/>
      <c r="W1472" s="14"/>
      <c r="X1472" s="14"/>
      <c r="Y1472" s="14"/>
      <c r="Z1472" s="14"/>
      <c r="AA1472" s="14"/>
      <c r="AB1472" s="14"/>
      <c r="AC1472" s="14"/>
      <c r="AD1472" s="14"/>
      <c r="AE1472" s="14"/>
      <c r="AF1472" s="14"/>
      <c r="AG1472" s="14"/>
      <c r="AH1472" s="14"/>
      <c r="AI1472" s="14"/>
      <c r="AJ1472" s="14"/>
      <c r="AK1472" s="14"/>
      <c r="AL1472" s="14"/>
      <c r="AM1472" s="14"/>
      <c r="AN1472" s="14"/>
      <c r="AO1472" s="14"/>
      <c r="AP1472" s="14"/>
      <c r="AQ1472" s="14"/>
      <c r="AR1472" s="14"/>
      <c r="AS1472" s="14"/>
      <c r="AT1472" s="14"/>
      <c r="AU1472" s="14"/>
      <c r="AV1472" s="14"/>
      <c r="AW1472" s="14"/>
      <c r="AX1472" s="14"/>
      <c r="AY1472" s="14"/>
      <c r="AZ1472" s="14"/>
      <c r="BA1472" s="14"/>
      <c r="BB1472" s="14"/>
      <c r="BC1472" s="14"/>
      <c r="BD1472" s="14"/>
      <c r="BE1472" s="14"/>
      <c r="BF1472" s="14"/>
      <c r="BG1472" s="14"/>
      <c r="BH1472" s="14"/>
      <c r="BI1472" s="14"/>
      <c r="BJ1472" s="14"/>
      <c r="BK1472" s="14"/>
      <c r="BL1472" s="14"/>
      <c r="BM1472" s="14"/>
      <c r="BN1472" s="14"/>
      <c r="BO1472" s="14"/>
      <c r="BP1472" s="14"/>
      <c r="BQ1472" s="14"/>
      <c r="BR1472" s="14"/>
      <c r="BS1472" s="14"/>
      <c r="BT1472" s="14"/>
      <c r="BU1472" s="14"/>
      <c r="BV1472" s="14"/>
      <c r="BW1472" s="14"/>
      <c r="BX1472" s="14"/>
      <c r="BY1472" s="14"/>
      <c r="BZ1472" s="14"/>
      <c r="CA1472" s="14"/>
      <c r="CB1472" s="14"/>
      <c r="CC1472" s="14"/>
    </row>
    <row r="1473" spans="2:81" x14ac:dyDescent="0.3">
      <c r="B1473" t="s">
        <v>54</v>
      </c>
      <c r="C1473" s="14">
        <v>0.336268265900589</v>
      </c>
      <c r="D1473" s="14">
        <v>0.36754403885061898</v>
      </c>
      <c r="E1473" s="14">
        <v>0.30638437981597799</v>
      </c>
      <c r="F1473" s="14"/>
      <c r="G1473" s="14">
        <v>0.39232076636343599</v>
      </c>
      <c r="H1473" s="14">
        <v>0.32024880354927299</v>
      </c>
      <c r="I1473" s="14">
        <v>0.369922261730246</v>
      </c>
      <c r="J1473" s="14">
        <v>0.36007963448355901</v>
      </c>
      <c r="K1473" s="14">
        <v>0.31775338541364001</v>
      </c>
      <c r="L1473" s="14">
        <v>0.27738075974924198</v>
      </c>
      <c r="M1473" s="14"/>
      <c r="N1473" s="14">
        <v>0.30796016932199899</v>
      </c>
      <c r="O1473" s="14">
        <v>0.31609670063983503</v>
      </c>
      <c r="P1473" s="14">
        <v>0.38290024814256202</v>
      </c>
      <c r="Q1473" s="14">
        <v>0.33991247938786101</v>
      </c>
      <c r="R1473" s="14"/>
      <c r="S1473" s="14">
        <v>0.35963204872289101</v>
      </c>
      <c r="T1473" s="14">
        <v>0.25769303529122201</v>
      </c>
      <c r="U1473" s="14">
        <v>0.33266848036118202</v>
      </c>
      <c r="V1473" s="14">
        <v>0.34089109351977298</v>
      </c>
      <c r="W1473" s="14">
        <v>0.38951986773985497</v>
      </c>
      <c r="X1473" s="14">
        <v>0.33828940741951202</v>
      </c>
      <c r="Y1473" s="14">
        <v>0.377209348717647</v>
      </c>
      <c r="Z1473" s="14">
        <v>0.36330130887397299</v>
      </c>
      <c r="AA1473" s="14">
        <v>0.31691345780325197</v>
      </c>
      <c r="AB1473" s="14">
        <v>0.27102792379797702</v>
      </c>
      <c r="AC1473" s="14">
        <v>0.45833718966159598</v>
      </c>
      <c r="AD1473" s="14">
        <v>0.35246137775933301</v>
      </c>
      <c r="AE1473" s="14"/>
      <c r="AF1473" s="14">
        <v>0.35857757617556202</v>
      </c>
      <c r="AG1473" s="14">
        <v>0.26712902741761402</v>
      </c>
      <c r="AH1473" s="14">
        <v>0.26145619439752699</v>
      </c>
      <c r="AI1473" s="14">
        <v>0.41502357739476198</v>
      </c>
      <c r="AJ1473" s="14">
        <v>0.39014963815862802</v>
      </c>
      <c r="AK1473" s="14">
        <v>0.30666773763444899</v>
      </c>
      <c r="AL1473" s="14"/>
      <c r="AM1473" s="14">
        <v>0.38856273285242299</v>
      </c>
      <c r="AN1473" s="14">
        <v>0.35744834236657502</v>
      </c>
      <c r="AO1473" s="14">
        <v>0.31820511081165798</v>
      </c>
      <c r="AP1473" s="14">
        <v>0.27314429867663897</v>
      </c>
      <c r="AQ1473" s="14">
        <v>0.27720327096429498</v>
      </c>
      <c r="AR1473" s="14"/>
      <c r="AS1473" s="14">
        <v>0.44006004889126799</v>
      </c>
      <c r="AT1473" s="14">
        <v>0.27372883695847899</v>
      </c>
      <c r="AU1473" s="14"/>
      <c r="AV1473" s="14">
        <v>0.42287752314508298</v>
      </c>
      <c r="AW1473" s="14">
        <v>0.34722621118953501</v>
      </c>
      <c r="AX1473" s="14">
        <v>0.43260837691101001</v>
      </c>
      <c r="AY1473" s="14"/>
      <c r="AZ1473" s="14">
        <v>0.44635609106331497</v>
      </c>
      <c r="BA1473" s="14">
        <v>0.42755504588232102</v>
      </c>
      <c r="BB1473" s="14">
        <v>0.383668344701738</v>
      </c>
      <c r="BC1473" s="14"/>
      <c r="BD1473" s="14">
        <v>0.355547086793991</v>
      </c>
      <c r="BE1473" s="14">
        <v>0.324513239783493</v>
      </c>
      <c r="BF1473" s="14"/>
      <c r="BG1473" s="14">
        <v>0.309442553032093</v>
      </c>
      <c r="BH1473" s="14">
        <v>0.34179558555357797</v>
      </c>
      <c r="BI1473" s="14"/>
      <c r="BJ1473" s="14">
        <v>0.21031138828006299</v>
      </c>
      <c r="BK1473" s="14">
        <v>0.35189650097328501</v>
      </c>
      <c r="BL1473" s="14"/>
      <c r="BM1473" s="14">
        <v>0.40940653386572301</v>
      </c>
      <c r="BN1473" s="14">
        <v>0.33103127841260399</v>
      </c>
      <c r="BO1473" s="14"/>
      <c r="BP1473" s="14">
        <v>0.40605424271818602</v>
      </c>
      <c r="BQ1473" s="14">
        <v>0.31893369112561398</v>
      </c>
      <c r="BR1473" s="14"/>
      <c r="BS1473" s="14">
        <v>0.43204666676422299</v>
      </c>
      <c r="BT1473" s="14">
        <v>0.398038177124794</v>
      </c>
      <c r="BU1473" s="14"/>
      <c r="BV1473" s="14">
        <v>0.471498360430196</v>
      </c>
      <c r="BW1473" s="14">
        <v>0.418181910967939</v>
      </c>
      <c r="BX1473" s="14"/>
      <c r="BY1473" s="14">
        <v>0.48810568016148698</v>
      </c>
      <c r="BZ1473" s="14">
        <v>0.32007187916293101</v>
      </c>
      <c r="CA1473" s="14"/>
      <c r="CB1473" s="14">
        <v>1</v>
      </c>
      <c r="CC1473" s="14">
        <v>0</v>
      </c>
    </row>
    <row r="1474" spans="2:81" x14ac:dyDescent="0.3">
      <c r="B1474" t="s">
        <v>55</v>
      </c>
      <c r="C1474" s="14">
        <v>0.65046822663326498</v>
      </c>
      <c r="D1474" s="14">
        <v>0.62317944401340497</v>
      </c>
      <c r="E1474" s="14">
        <v>0.67643328811758296</v>
      </c>
      <c r="F1474" s="14"/>
      <c r="G1474" s="14">
        <v>0.60127761700431004</v>
      </c>
      <c r="H1474" s="14">
        <v>0.65232689365630903</v>
      </c>
      <c r="I1474" s="14">
        <v>0.61742997869924798</v>
      </c>
      <c r="J1474" s="14">
        <v>0.62876805693874105</v>
      </c>
      <c r="K1474" s="14">
        <v>0.66957446465116199</v>
      </c>
      <c r="L1474" s="14">
        <v>0.71363717420561701</v>
      </c>
      <c r="M1474" s="14"/>
      <c r="N1474" s="14">
        <v>0.68539014896177197</v>
      </c>
      <c r="O1474" s="14">
        <v>0.67336143963026096</v>
      </c>
      <c r="P1474" s="14">
        <v>0.600093549415049</v>
      </c>
      <c r="Q1474" s="14">
        <v>0.63996442871146197</v>
      </c>
      <c r="R1474" s="14"/>
      <c r="S1474" s="14">
        <v>0.62767147498838805</v>
      </c>
      <c r="T1474" s="14">
        <v>0.72784928190537002</v>
      </c>
      <c r="U1474" s="14">
        <v>0.653659297946516</v>
      </c>
      <c r="V1474" s="14">
        <v>0.65910890648022702</v>
      </c>
      <c r="W1474" s="14">
        <v>0.59685596565181198</v>
      </c>
      <c r="X1474" s="14">
        <v>0.62853627426152803</v>
      </c>
      <c r="Y1474" s="14">
        <v>0.622790651282353</v>
      </c>
      <c r="Z1474" s="14">
        <v>0.59138100567086205</v>
      </c>
      <c r="AA1474" s="14">
        <v>0.674523756865539</v>
      </c>
      <c r="AB1474" s="14">
        <v>0.71836031743847395</v>
      </c>
      <c r="AC1474" s="14">
        <v>0.52414269217388898</v>
      </c>
      <c r="AD1474" s="14">
        <v>0.64753862224066705</v>
      </c>
      <c r="AE1474" s="14"/>
      <c r="AF1474" s="14">
        <v>0.63052972295164</v>
      </c>
      <c r="AG1474" s="14">
        <v>0.71488889437210001</v>
      </c>
      <c r="AH1474" s="14">
        <v>0.73854380560247301</v>
      </c>
      <c r="AI1474" s="14">
        <v>0.57237897202320498</v>
      </c>
      <c r="AJ1474" s="14">
        <v>0.59484947336123495</v>
      </c>
      <c r="AK1474" s="14">
        <v>0.68400009597899902</v>
      </c>
      <c r="AL1474" s="14"/>
      <c r="AM1474" s="14">
        <v>0.60001008984576498</v>
      </c>
      <c r="AN1474" s="14">
        <v>0.63414366253401699</v>
      </c>
      <c r="AO1474" s="14">
        <v>0.66671116190592195</v>
      </c>
      <c r="AP1474" s="14">
        <v>0.698716801099726</v>
      </c>
      <c r="AQ1474" s="14">
        <v>0.72279672903570502</v>
      </c>
      <c r="AR1474" s="14"/>
      <c r="AS1474" s="14">
        <v>0.534426128341564</v>
      </c>
      <c r="AT1474" s="14">
        <v>0.72181090723247499</v>
      </c>
      <c r="AU1474" s="14"/>
      <c r="AV1474" s="14">
        <v>0.54427696629806199</v>
      </c>
      <c r="AW1474" s="14">
        <v>0.60277330550916697</v>
      </c>
      <c r="AX1474" s="14">
        <v>0.558156137437675</v>
      </c>
      <c r="AY1474" s="14"/>
      <c r="AZ1474" s="14">
        <v>0.55364390893668403</v>
      </c>
      <c r="BA1474" s="14">
        <v>0.48999818934962502</v>
      </c>
      <c r="BB1474" s="14">
        <v>0.58292386014735598</v>
      </c>
      <c r="BC1474" s="14"/>
      <c r="BD1474" s="14">
        <v>0.62551941955920898</v>
      </c>
      <c r="BE1474" s="14">
        <v>0.66595021486253803</v>
      </c>
      <c r="BF1474" s="14"/>
      <c r="BG1474" s="14">
        <v>0.66070213863110905</v>
      </c>
      <c r="BH1474" s="14">
        <v>0.64809695000521395</v>
      </c>
      <c r="BI1474" s="14"/>
      <c r="BJ1474" s="14">
        <v>0.74303536106165002</v>
      </c>
      <c r="BK1474" s="14">
        <v>0.63762063148256298</v>
      </c>
      <c r="BL1474" s="14"/>
      <c r="BM1474" s="14">
        <v>0.55911318441985802</v>
      </c>
      <c r="BN1474" s="14">
        <v>0.65847201274040801</v>
      </c>
      <c r="BO1474" s="14"/>
      <c r="BP1474" s="14">
        <v>0.58511267932577504</v>
      </c>
      <c r="BQ1474" s="14">
        <v>0.667614900359213</v>
      </c>
      <c r="BR1474" s="14"/>
      <c r="BS1474" s="14">
        <v>0.54227076197010904</v>
      </c>
      <c r="BT1474" s="14">
        <v>0.57916668780028102</v>
      </c>
      <c r="BU1474" s="14"/>
      <c r="BV1474" s="14">
        <v>0.51040586666932897</v>
      </c>
      <c r="BW1474" s="14">
        <v>0.55346924169977796</v>
      </c>
      <c r="BX1474" s="14"/>
      <c r="BY1474" s="14">
        <v>0.50101624901309905</v>
      </c>
      <c r="BZ1474" s="14">
        <v>0.67036745664252695</v>
      </c>
      <c r="CA1474" s="14"/>
      <c r="CB1474" s="14">
        <v>0</v>
      </c>
      <c r="CC1474" s="14">
        <v>1</v>
      </c>
    </row>
    <row r="1475" spans="2:81" x14ac:dyDescent="0.3">
      <c r="B1475" t="s">
        <v>196</v>
      </c>
      <c r="C1475" s="14">
        <v>1.32635074661464E-2</v>
      </c>
      <c r="D1475" s="14">
        <v>9.2765171359761398E-3</v>
      </c>
      <c r="E1475" s="14">
        <v>1.7182332066439099E-2</v>
      </c>
      <c r="F1475" s="14"/>
      <c r="G1475" s="14">
        <v>6.4016166322541099E-3</v>
      </c>
      <c r="H1475" s="14">
        <v>2.7424302794417502E-2</v>
      </c>
      <c r="I1475" s="14">
        <v>1.26477595705055E-2</v>
      </c>
      <c r="J1475" s="14">
        <v>1.11523085777002E-2</v>
      </c>
      <c r="K1475" s="14">
        <v>1.2672149935198E-2</v>
      </c>
      <c r="L1475" s="14">
        <v>8.9820660451415107E-3</v>
      </c>
      <c r="M1475" s="14"/>
      <c r="N1475" s="14">
        <v>6.6496817162292098E-3</v>
      </c>
      <c r="O1475" s="14">
        <v>1.0541859729904599E-2</v>
      </c>
      <c r="P1475" s="14">
        <v>1.70062024423887E-2</v>
      </c>
      <c r="Q1475" s="14">
        <v>2.0123091900677001E-2</v>
      </c>
      <c r="R1475" s="14"/>
      <c r="S1475" s="14">
        <v>1.2696476288720599E-2</v>
      </c>
      <c r="T1475" s="14">
        <v>1.4457682803408299E-2</v>
      </c>
      <c r="U1475" s="14">
        <v>1.3672221692301799E-2</v>
      </c>
      <c r="V1475" s="14">
        <v>0</v>
      </c>
      <c r="W1475" s="14">
        <v>1.3624166608332201E-2</v>
      </c>
      <c r="X1475" s="14">
        <v>3.3174318318959103E-2</v>
      </c>
      <c r="Y1475" s="14">
        <v>0</v>
      </c>
      <c r="Z1475" s="14">
        <v>4.5317685455164597E-2</v>
      </c>
      <c r="AA1475" s="14">
        <v>8.5627853312095596E-3</v>
      </c>
      <c r="AB1475" s="14">
        <v>1.0611758763549001E-2</v>
      </c>
      <c r="AC1475" s="14">
        <v>1.7520118164515E-2</v>
      </c>
      <c r="AD1475" s="14">
        <v>0</v>
      </c>
      <c r="AE1475" s="14"/>
      <c r="AF1475" s="14">
        <v>1.08927008727982E-2</v>
      </c>
      <c r="AG1475" s="14">
        <v>1.79820782102862E-2</v>
      </c>
      <c r="AH1475" s="14">
        <v>0</v>
      </c>
      <c r="AI1475" s="14">
        <v>1.25974505820333E-2</v>
      </c>
      <c r="AJ1475" s="14">
        <v>1.5000888480136899E-2</v>
      </c>
      <c r="AK1475" s="14">
        <v>9.3321663865521699E-3</v>
      </c>
      <c r="AL1475" s="14"/>
      <c r="AM1475" s="14">
        <v>1.14271773018118E-2</v>
      </c>
      <c r="AN1475" s="14">
        <v>8.4079950994071593E-3</v>
      </c>
      <c r="AO1475" s="14">
        <v>1.5083727282420399E-2</v>
      </c>
      <c r="AP1475" s="14">
        <v>2.8138900223635601E-2</v>
      </c>
      <c r="AQ1475" s="14">
        <v>0</v>
      </c>
      <c r="AR1475" s="14"/>
      <c r="AS1475" s="14">
        <v>2.5513822767168001E-2</v>
      </c>
      <c r="AT1475" s="14">
        <v>4.4602558090454502E-3</v>
      </c>
      <c r="AU1475" s="14"/>
      <c r="AV1475" s="14">
        <v>3.28455105568548E-2</v>
      </c>
      <c r="AW1475" s="14">
        <v>5.00004833012977E-2</v>
      </c>
      <c r="AX1475" s="14">
        <v>9.2354856513147295E-3</v>
      </c>
      <c r="AY1475" s="14"/>
      <c r="AZ1475" s="14">
        <v>0</v>
      </c>
      <c r="BA1475" s="14">
        <v>8.2446764768054195E-2</v>
      </c>
      <c r="BB1475" s="14">
        <v>3.3407795150906701E-2</v>
      </c>
      <c r="BC1475" s="14"/>
      <c r="BD1475" s="14">
        <v>1.89334936467998E-2</v>
      </c>
      <c r="BE1475" s="14">
        <v>9.5365453539685702E-3</v>
      </c>
      <c r="BF1475" s="14"/>
      <c r="BG1475" s="14">
        <v>2.98553083367981E-2</v>
      </c>
      <c r="BH1475" s="14">
        <v>1.0107464441207701E-2</v>
      </c>
      <c r="BI1475" s="14"/>
      <c r="BJ1475" s="14">
        <v>4.6653250658286703E-2</v>
      </c>
      <c r="BK1475" s="14">
        <v>1.04828675441527E-2</v>
      </c>
      <c r="BL1475" s="14"/>
      <c r="BM1475" s="14">
        <v>3.1480281714419002E-2</v>
      </c>
      <c r="BN1475" s="14">
        <v>1.0496708846988299E-2</v>
      </c>
      <c r="BO1475" s="14"/>
      <c r="BP1475" s="14">
        <v>8.8330779560394108E-3</v>
      </c>
      <c r="BQ1475" s="14">
        <v>1.3451408515173201E-2</v>
      </c>
      <c r="BR1475" s="14"/>
      <c r="BS1475" s="14">
        <v>2.5682571265667701E-2</v>
      </c>
      <c r="BT1475" s="14">
        <v>2.2795135074925098E-2</v>
      </c>
      <c r="BU1475" s="14"/>
      <c r="BV1475" s="14">
        <v>1.8095772900474899E-2</v>
      </c>
      <c r="BW1475" s="14">
        <v>2.83488473322836E-2</v>
      </c>
      <c r="BX1475" s="14"/>
      <c r="BY1475" s="14">
        <v>1.0878070825413399E-2</v>
      </c>
      <c r="BZ1475" s="14">
        <v>9.5606641945426996E-3</v>
      </c>
      <c r="CA1475" s="14"/>
      <c r="CB1475" s="14">
        <v>0</v>
      </c>
      <c r="CC1475" s="14">
        <v>0</v>
      </c>
    </row>
    <row r="1476" spans="2:81" x14ac:dyDescent="0.3">
      <c r="C1476" s="14"/>
      <c r="D1476" s="14"/>
      <c r="E1476" s="14"/>
      <c r="F1476" s="14"/>
      <c r="G1476" s="14"/>
      <c r="H1476" s="14"/>
      <c r="I1476" s="14"/>
      <c r="J1476" s="14"/>
      <c r="K1476" s="14"/>
      <c r="L1476" s="14"/>
      <c r="M1476" s="14"/>
      <c r="N1476" s="14"/>
      <c r="O1476" s="14"/>
      <c r="P1476" s="14"/>
      <c r="Q1476" s="14"/>
      <c r="R1476" s="14"/>
      <c r="S1476" s="14"/>
      <c r="T1476" s="14"/>
      <c r="U1476" s="14"/>
      <c r="V1476" s="14"/>
      <c r="W1476" s="14"/>
      <c r="X1476" s="14"/>
      <c r="Y1476" s="14"/>
      <c r="Z1476" s="14"/>
      <c r="AA1476" s="14"/>
      <c r="AB1476" s="14"/>
      <c r="AC1476" s="14"/>
      <c r="AD1476" s="14"/>
      <c r="AE1476" s="14"/>
      <c r="AF1476" s="14"/>
      <c r="AG1476" s="14"/>
      <c r="AH1476" s="14"/>
      <c r="AI1476" s="14"/>
      <c r="AJ1476" s="14"/>
      <c r="AK1476" s="14"/>
      <c r="AL1476" s="14"/>
      <c r="AM1476" s="14"/>
      <c r="AN1476" s="14"/>
      <c r="AO1476" s="14"/>
      <c r="AP1476" s="14"/>
      <c r="AQ1476" s="14"/>
      <c r="AR1476" s="14"/>
      <c r="AS1476" s="14"/>
      <c r="AT1476" s="14"/>
      <c r="AU1476" s="14"/>
      <c r="AV1476" s="14"/>
      <c r="AW1476" s="14"/>
      <c r="AX1476" s="14"/>
      <c r="AY1476" s="14"/>
      <c r="AZ1476" s="14"/>
      <c r="BA1476" s="14"/>
      <c r="BB1476" s="14"/>
      <c r="BC1476" s="14"/>
      <c r="BD1476" s="14"/>
      <c r="BE1476" s="14"/>
      <c r="BF1476" s="14"/>
      <c r="BG1476" s="14"/>
      <c r="BH1476" s="14"/>
      <c r="BI1476" s="14"/>
      <c r="BJ1476" s="14"/>
      <c r="BK1476" s="14"/>
      <c r="BL1476" s="14"/>
      <c r="BM1476" s="14"/>
      <c r="BN1476" s="14"/>
      <c r="BO1476" s="14"/>
      <c r="BP1476" s="14"/>
      <c r="BQ1476" s="14"/>
      <c r="BR1476" s="14"/>
      <c r="BS1476" s="14"/>
      <c r="BT1476" s="14"/>
      <c r="BU1476" s="14"/>
      <c r="BV1476" s="14"/>
      <c r="BW1476" s="14"/>
      <c r="BX1476" s="14"/>
      <c r="BY1476" s="14"/>
      <c r="BZ1476" s="14"/>
      <c r="CA1476" s="14"/>
      <c r="CB1476" s="14"/>
      <c r="CC1476" s="14"/>
    </row>
    <row r="1477" spans="2:81" x14ac:dyDescent="0.3">
      <c r="C1477" s="14"/>
      <c r="D1477" s="14"/>
      <c r="E1477" s="14"/>
      <c r="F1477" s="14"/>
      <c r="G1477" s="14"/>
      <c r="H1477" s="14"/>
      <c r="I1477" s="14"/>
      <c r="J1477" s="14"/>
      <c r="K1477" s="14"/>
      <c r="L1477" s="14"/>
      <c r="M1477" s="14"/>
      <c r="N1477" s="14"/>
      <c r="O1477" s="14"/>
      <c r="P1477" s="14"/>
      <c r="Q1477" s="14"/>
      <c r="R1477" s="14"/>
      <c r="S1477" s="14"/>
      <c r="T1477" s="14"/>
      <c r="U1477" s="14"/>
      <c r="V1477" s="14"/>
      <c r="W1477" s="14"/>
      <c r="X1477" s="14"/>
      <c r="Y1477" s="14"/>
      <c r="Z1477" s="14"/>
      <c r="AA1477" s="14"/>
      <c r="AB1477" s="14"/>
      <c r="AC1477" s="14"/>
      <c r="AD1477" s="14"/>
      <c r="AE1477" s="14"/>
      <c r="AF1477" s="14"/>
      <c r="AG1477" s="14"/>
      <c r="AH1477" s="14"/>
      <c r="AI1477" s="14"/>
      <c r="AJ1477" s="14"/>
      <c r="AK1477" s="14"/>
      <c r="AL1477" s="14"/>
      <c r="AM1477" s="14"/>
      <c r="AN1477" s="14"/>
      <c r="AO1477" s="14"/>
      <c r="AP1477" s="14"/>
      <c r="AQ1477" s="14"/>
      <c r="AR1477" s="14"/>
      <c r="AS1477" s="14"/>
      <c r="AT1477" s="14"/>
      <c r="AU1477" s="14"/>
      <c r="AV1477" s="14"/>
      <c r="AW1477" s="14"/>
      <c r="AX1477" s="14"/>
      <c r="AY1477" s="14"/>
      <c r="AZ1477" s="14"/>
      <c r="BA1477" s="14"/>
      <c r="BB1477" s="14"/>
      <c r="BC1477" s="14"/>
      <c r="BD1477" s="14"/>
      <c r="BE1477" s="14"/>
      <c r="BF1477" s="14"/>
      <c r="BG1477" s="14"/>
      <c r="BH1477" s="14"/>
      <c r="BI1477" s="14"/>
      <c r="BJ1477" s="14"/>
      <c r="BK1477" s="14"/>
      <c r="BL1477" s="14"/>
      <c r="BM1477" s="14"/>
      <c r="BN1477" s="14"/>
      <c r="BO1477" s="14"/>
      <c r="BP1477" s="14"/>
      <c r="BQ1477" s="14"/>
      <c r="BR1477" s="14"/>
      <c r="BS1477" s="14"/>
      <c r="BT1477" s="14"/>
      <c r="BU1477" s="14"/>
      <c r="BV1477" s="14"/>
      <c r="BW1477" s="14"/>
      <c r="BX1477" s="14"/>
      <c r="BY1477" s="14"/>
      <c r="BZ1477" s="14"/>
      <c r="CA1477" s="14"/>
      <c r="CB1477" s="14"/>
      <c r="CC1477" s="14"/>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E22"/>
  <sheetViews>
    <sheetView showGridLines="0" workbookViewId="0">
      <pane xSplit="2" topLeftCell="C1" activePane="topRight" state="frozen"/>
      <selection pane="topRight" activeCell="C13" sqref="C13:D13"/>
    </sheetView>
  </sheetViews>
  <sheetFormatPr defaultColWidth="11.5546875" defaultRowHeight="14.4" x14ac:dyDescent="0.3"/>
  <cols>
    <col min="2" max="2" width="25.6640625" customWidth="1"/>
    <col min="3" max="5" width="20.6640625" customWidth="1"/>
  </cols>
  <sheetData>
    <row r="2" spans="2:5" ht="40.049999999999997" customHeight="1" x14ac:dyDescent="0.3">
      <c r="D2" s="29" t="s">
        <v>94</v>
      </c>
      <c r="E2" s="26"/>
    </row>
    <row r="6" spans="2:5" ht="49.95" customHeight="1" x14ac:dyDescent="0.3">
      <c r="B6" s="17" t="s">
        <v>15</v>
      </c>
      <c r="C6" s="17" t="s">
        <v>83</v>
      </c>
      <c r="D6" s="17" t="s">
        <v>84</v>
      </c>
    </row>
    <row r="7" spans="2:5" x14ac:dyDescent="0.3">
      <c r="B7" s="15" t="s">
        <v>85</v>
      </c>
      <c r="C7" s="14">
        <v>0.185635708503256</v>
      </c>
      <c r="D7" s="14">
        <v>0.14692378320917299</v>
      </c>
    </row>
    <row r="8" spans="2:5" x14ac:dyDescent="0.3">
      <c r="B8" s="15" t="s">
        <v>86</v>
      </c>
      <c r="C8" s="14">
        <v>0.41118622083248002</v>
      </c>
      <c r="D8" s="14">
        <v>0.43664823502835898</v>
      </c>
    </row>
    <row r="9" spans="2:5" x14ac:dyDescent="0.3">
      <c r="B9" s="15" t="s">
        <v>87</v>
      </c>
      <c r="C9" s="14">
        <v>0.18934539271484799</v>
      </c>
      <c r="D9" s="14">
        <v>0.17875465056110701</v>
      </c>
    </row>
    <row r="10" spans="2:5" x14ac:dyDescent="0.3">
      <c r="B10" s="15" t="s">
        <v>88</v>
      </c>
      <c r="C10" s="14">
        <v>0.125893030709677</v>
      </c>
      <c r="D10" s="14">
        <v>0.14187454838930599</v>
      </c>
    </row>
    <row r="11" spans="2:5" x14ac:dyDescent="0.3">
      <c r="B11" s="15" t="s">
        <v>89</v>
      </c>
      <c r="C11" s="14">
        <v>4.23205833169958E-2</v>
      </c>
      <c r="D11" s="14">
        <v>4.47387809621555E-2</v>
      </c>
    </row>
    <row r="12" spans="2:5" x14ac:dyDescent="0.3">
      <c r="B12" s="15" t="s">
        <v>90</v>
      </c>
      <c r="C12" s="14">
        <v>4.5619063922743001E-2</v>
      </c>
      <c r="D12" s="14">
        <v>5.1060001849899402E-2</v>
      </c>
    </row>
    <row r="13" spans="2:5" x14ac:dyDescent="0.3">
      <c r="B13" s="20" t="s">
        <v>91</v>
      </c>
      <c r="C13" s="18">
        <v>0.59682192933573697</v>
      </c>
      <c r="D13" s="18">
        <v>0.58357201823753202</v>
      </c>
    </row>
    <row r="14" spans="2:5" x14ac:dyDescent="0.3">
      <c r="B14" s="20" t="s">
        <v>92</v>
      </c>
      <c r="C14" s="18">
        <v>0.16821361402667201</v>
      </c>
      <c r="D14" s="18">
        <v>0.18661332935146099</v>
      </c>
    </row>
    <row r="15" spans="2:5" x14ac:dyDescent="0.3">
      <c r="B15" s="20" t="s">
        <v>93</v>
      </c>
      <c r="C15" s="19">
        <v>0.42860831530906401</v>
      </c>
      <c r="D15" s="19">
        <v>0.396958688886071</v>
      </c>
    </row>
    <row r="16" spans="2:5" x14ac:dyDescent="0.3">
      <c r="B16" s="16"/>
      <c r="C16" s="16"/>
      <c r="D16" s="16"/>
    </row>
    <row r="17" spans="2:2" x14ac:dyDescent="0.3">
      <c r="B17" t="s">
        <v>95</v>
      </c>
    </row>
    <row r="18" spans="2:2" x14ac:dyDescent="0.3">
      <c r="B18" t="s">
        <v>96</v>
      </c>
    </row>
    <row r="22" spans="2:2" x14ac:dyDescent="0.3">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C22"/>
  <sheetViews>
    <sheetView showGridLines="0" topLeftCell="A9" workbookViewId="0">
      <pane xSplit="2" topLeftCell="C1" activePane="topRight" state="frozen"/>
      <selection pane="topRight" activeCell="B22" sqref="B2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85</v>
      </c>
      <c r="C9" s="14">
        <v>0.14692378320917299</v>
      </c>
      <c r="D9" s="14">
        <v>0.168128207292215</v>
      </c>
      <c r="E9" s="14">
        <v>0.126505232991692</v>
      </c>
      <c r="F9" s="14"/>
      <c r="G9" s="14">
        <v>0.150956190322801</v>
      </c>
      <c r="H9" s="14">
        <v>0.17737205881922999</v>
      </c>
      <c r="I9" s="14">
        <v>0.17052699461395199</v>
      </c>
      <c r="J9" s="14">
        <v>0.120619515994523</v>
      </c>
      <c r="K9" s="14">
        <v>0.12924352369664899</v>
      </c>
      <c r="L9" s="14">
        <v>0.13360805460771299</v>
      </c>
      <c r="M9" s="14"/>
      <c r="N9" s="14">
        <v>0.15734683287485601</v>
      </c>
      <c r="O9" s="14">
        <v>0.12569238067762001</v>
      </c>
      <c r="P9" s="14">
        <v>0.15393460699981601</v>
      </c>
      <c r="Q9" s="14">
        <v>0.14951918452278201</v>
      </c>
      <c r="R9" s="14"/>
      <c r="S9" s="14">
        <v>0.20178645560325201</v>
      </c>
      <c r="T9" s="14">
        <v>0.14105425696133</v>
      </c>
      <c r="U9" s="14">
        <v>0.110585403897588</v>
      </c>
      <c r="V9" s="14">
        <v>0.10278551618526301</v>
      </c>
      <c r="W9" s="14">
        <v>0.160388352746411</v>
      </c>
      <c r="X9" s="14">
        <v>0.18404220149082201</v>
      </c>
      <c r="Y9" s="14">
        <v>0.13003150959245099</v>
      </c>
      <c r="Z9" s="14">
        <v>0.12853134110842199</v>
      </c>
      <c r="AA9" s="14">
        <v>9.9615503138189496E-2</v>
      </c>
      <c r="AB9" s="14">
        <v>0.17345936837419701</v>
      </c>
      <c r="AC9" s="14">
        <v>0.19925239987292201</v>
      </c>
      <c r="AD9" s="14">
        <v>8.0204571021009599E-2</v>
      </c>
      <c r="AE9" s="14"/>
      <c r="AF9" s="14">
        <v>0.16045116734927001</v>
      </c>
      <c r="AG9" s="14">
        <v>0.16412365767332801</v>
      </c>
      <c r="AH9" s="14">
        <v>0.13277251653680899</v>
      </c>
      <c r="AI9" s="14">
        <v>0.16089636337834601</v>
      </c>
      <c r="AJ9" s="14">
        <v>0.13990280055829299</v>
      </c>
      <c r="AK9" s="14">
        <v>7.1248985506719098E-2</v>
      </c>
      <c r="AL9" s="14"/>
      <c r="AM9" s="14">
        <v>0.148030588100348</v>
      </c>
      <c r="AN9" s="14">
        <v>0.13311887314484999</v>
      </c>
      <c r="AO9" s="14">
        <v>0.14368407925034199</v>
      </c>
      <c r="AP9" s="14">
        <v>0.20908721021834101</v>
      </c>
      <c r="AQ9" s="14">
        <v>0.18181440753608399</v>
      </c>
      <c r="AR9" s="14"/>
      <c r="AS9" s="14">
        <v>0.16786827042809299</v>
      </c>
      <c r="AT9" s="14">
        <v>0.13492345131686601</v>
      </c>
      <c r="AU9" s="14"/>
      <c r="AV9" s="14">
        <v>0.23354129989275799</v>
      </c>
      <c r="AW9" s="14">
        <v>9.75378105217308E-2</v>
      </c>
      <c r="AX9" s="14">
        <v>0.137446133140805</v>
      </c>
      <c r="AY9" s="14"/>
      <c r="AZ9" s="14">
        <v>0.37539954721407498</v>
      </c>
      <c r="BA9" s="14">
        <v>0.14266244522966301</v>
      </c>
      <c r="BB9" s="14">
        <v>0.152849757905996</v>
      </c>
      <c r="BC9" s="14"/>
      <c r="BD9" s="14">
        <v>0.18740716917237299</v>
      </c>
      <c r="BE9" s="14">
        <v>0.120477988929068</v>
      </c>
      <c r="BF9" s="14"/>
      <c r="BG9" s="14">
        <v>0.203026511276515</v>
      </c>
      <c r="BH9" s="14">
        <v>0.136728038369299</v>
      </c>
      <c r="BI9" s="14"/>
      <c r="BJ9" s="14">
        <v>0.19373392835820399</v>
      </c>
      <c r="BK9" s="14">
        <v>0.14392094259343699</v>
      </c>
      <c r="BL9" s="14"/>
      <c r="BM9" s="14">
        <v>0.18097327612526901</v>
      </c>
      <c r="BN9" s="14">
        <v>0.14329966779022299</v>
      </c>
      <c r="BO9" s="14"/>
      <c r="BP9" s="14">
        <v>0.162435114793296</v>
      </c>
      <c r="BQ9" s="14">
        <v>0.14588228986951501</v>
      </c>
      <c r="BR9" s="14"/>
      <c r="BS9" s="14">
        <v>0.14790089037467399</v>
      </c>
      <c r="BT9" s="14">
        <v>0.18397098471107701</v>
      </c>
      <c r="BU9" s="14"/>
      <c r="BV9" s="14">
        <v>0.18196057953345199</v>
      </c>
      <c r="BW9" s="14">
        <v>0.13593108049320099</v>
      </c>
      <c r="BX9" s="14"/>
      <c r="BY9" s="14">
        <v>0.15529339247254301</v>
      </c>
      <c r="BZ9" s="14">
        <v>0.14752857800770899</v>
      </c>
      <c r="CA9" s="14"/>
      <c r="CB9" s="14">
        <v>0.16267261396319099</v>
      </c>
      <c r="CC9" s="14">
        <v>0.141778094034791</v>
      </c>
    </row>
    <row r="10" spans="2:81" x14ac:dyDescent="0.3">
      <c r="B10" s="15" t="s">
        <v>86</v>
      </c>
      <c r="C10" s="14">
        <v>0.43664823502835898</v>
      </c>
      <c r="D10" s="14">
        <v>0.447486496675222</v>
      </c>
      <c r="E10" s="14">
        <v>0.42496878107768699</v>
      </c>
      <c r="F10" s="14"/>
      <c r="G10" s="14">
        <v>0.44308658851967497</v>
      </c>
      <c r="H10" s="14">
        <v>0.40644952525018102</v>
      </c>
      <c r="I10" s="14">
        <v>0.44836880268124901</v>
      </c>
      <c r="J10" s="14">
        <v>0.45550164069000099</v>
      </c>
      <c r="K10" s="14">
        <v>0.44546625592817002</v>
      </c>
      <c r="L10" s="14">
        <v>0.42598192590950101</v>
      </c>
      <c r="M10" s="14"/>
      <c r="N10" s="14">
        <v>0.40077382227785602</v>
      </c>
      <c r="O10" s="14">
        <v>0.48367231573844099</v>
      </c>
      <c r="P10" s="14">
        <v>0.43801717040750199</v>
      </c>
      <c r="Q10" s="14">
        <v>0.42837203468037599</v>
      </c>
      <c r="R10" s="14"/>
      <c r="S10" s="14">
        <v>0.40569472538128898</v>
      </c>
      <c r="T10" s="14">
        <v>0.4652234011193</v>
      </c>
      <c r="U10" s="14">
        <v>0.45640725052618097</v>
      </c>
      <c r="V10" s="14">
        <v>0.49778945023339899</v>
      </c>
      <c r="W10" s="14">
        <v>0.37934438015741301</v>
      </c>
      <c r="X10" s="14">
        <v>0.376107930861177</v>
      </c>
      <c r="Y10" s="14">
        <v>0.42655609493021202</v>
      </c>
      <c r="Z10" s="14">
        <v>0.35925481043089402</v>
      </c>
      <c r="AA10" s="14">
        <v>0.526251519713268</v>
      </c>
      <c r="AB10" s="14">
        <v>0.39745196665855798</v>
      </c>
      <c r="AC10" s="14">
        <v>0.49346525784871098</v>
      </c>
      <c r="AD10" s="14">
        <v>0.36067679740900699</v>
      </c>
      <c r="AE10" s="14"/>
      <c r="AF10" s="14">
        <v>0.49604500712182198</v>
      </c>
      <c r="AG10" s="14">
        <v>0.41191793120599601</v>
      </c>
      <c r="AH10" s="14">
        <v>0.40128371228224202</v>
      </c>
      <c r="AI10" s="14">
        <v>0.46480895620217599</v>
      </c>
      <c r="AJ10" s="14">
        <v>0.50210826519937102</v>
      </c>
      <c r="AK10" s="14">
        <v>0.34888205811009199</v>
      </c>
      <c r="AL10" s="14"/>
      <c r="AM10" s="14">
        <v>0.41781758150805698</v>
      </c>
      <c r="AN10" s="14">
        <v>0.42936356085754401</v>
      </c>
      <c r="AO10" s="14">
        <v>0.45145403259747402</v>
      </c>
      <c r="AP10" s="14">
        <v>0.44944132581943003</v>
      </c>
      <c r="AQ10" s="14">
        <v>0.44593375838045102</v>
      </c>
      <c r="AR10" s="14"/>
      <c r="AS10" s="14">
        <v>0.47377491673230099</v>
      </c>
      <c r="AT10" s="14">
        <v>0.41436291427208499</v>
      </c>
      <c r="AU10" s="14"/>
      <c r="AV10" s="14">
        <v>0.41757574660202501</v>
      </c>
      <c r="AW10" s="14">
        <v>0.47447622790702998</v>
      </c>
      <c r="AX10" s="14">
        <v>0.50471939143131905</v>
      </c>
      <c r="AY10" s="14"/>
      <c r="AZ10" s="14">
        <v>0.32310170049071202</v>
      </c>
      <c r="BA10" s="14">
        <v>0.53310944781931802</v>
      </c>
      <c r="BB10" s="14">
        <v>0.43459711237764198</v>
      </c>
      <c r="BC10" s="14"/>
      <c r="BD10" s="14">
        <v>0.41622085069279602</v>
      </c>
      <c r="BE10" s="14">
        <v>0.45160145585962902</v>
      </c>
      <c r="BF10" s="14"/>
      <c r="BG10" s="14">
        <v>0.36026126834531003</v>
      </c>
      <c r="BH10" s="14">
        <v>0.45349903481711101</v>
      </c>
      <c r="BI10" s="14"/>
      <c r="BJ10" s="14">
        <v>0.34535482934065598</v>
      </c>
      <c r="BK10" s="14">
        <v>0.446149527699361</v>
      </c>
      <c r="BL10" s="14"/>
      <c r="BM10" s="14">
        <v>0.446650783446008</v>
      </c>
      <c r="BN10" s="14">
        <v>0.43805916185417698</v>
      </c>
      <c r="BO10" s="14"/>
      <c r="BP10" s="14">
        <v>0.45549084105479398</v>
      </c>
      <c r="BQ10" s="14">
        <v>0.434232854485472</v>
      </c>
      <c r="BR10" s="14"/>
      <c r="BS10" s="14">
        <v>0.49838871698332599</v>
      </c>
      <c r="BT10" s="14">
        <v>0.44878845896943298</v>
      </c>
      <c r="BU10" s="14"/>
      <c r="BV10" s="14">
        <v>0.44953812944486699</v>
      </c>
      <c r="BW10" s="14">
        <v>0.51555658491975198</v>
      </c>
      <c r="BX10" s="14"/>
      <c r="BY10" s="14">
        <v>0.46865562430614699</v>
      </c>
      <c r="BZ10" s="14">
        <v>0.43484925994531998</v>
      </c>
      <c r="CA10" s="14"/>
      <c r="CB10" s="14">
        <v>0.43749729870002302</v>
      </c>
      <c r="CC10" s="14">
        <v>0.43932287105665602</v>
      </c>
    </row>
    <row r="11" spans="2:81" x14ac:dyDescent="0.3">
      <c r="B11" s="15" t="s">
        <v>87</v>
      </c>
      <c r="C11" s="14">
        <v>0.17875465056110701</v>
      </c>
      <c r="D11" s="14">
        <v>0.17573936121348499</v>
      </c>
      <c r="E11" s="14">
        <v>0.182046844069923</v>
      </c>
      <c r="F11" s="14"/>
      <c r="G11" s="14">
        <v>0.16981620703282899</v>
      </c>
      <c r="H11" s="14">
        <v>0.208668992344065</v>
      </c>
      <c r="I11" s="14">
        <v>0.147577365247956</v>
      </c>
      <c r="J11" s="14">
        <v>0.16869376186978699</v>
      </c>
      <c r="K11" s="14">
        <v>0.22168304721917101</v>
      </c>
      <c r="L11" s="14">
        <v>0.16516806233107501</v>
      </c>
      <c r="M11" s="14"/>
      <c r="N11" s="14">
        <v>0.166934397693765</v>
      </c>
      <c r="O11" s="14">
        <v>0.13940218778831001</v>
      </c>
      <c r="P11" s="14">
        <v>0.21726892275890999</v>
      </c>
      <c r="Q11" s="14">
        <v>0.197404106539565</v>
      </c>
      <c r="R11" s="14"/>
      <c r="S11" s="14">
        <v>0.19637178835294999</v>
      </c>
      <c r="T11" s="14">
        <v>0.17431668545019199</v>
      </c>
      <c r="U11" s="14">
        <v>0.113383609120117</v>
      </c>
      <c r="V11" s="14">
        <v>0.18589851158453899</v>
      </c>
      <c r="W11" s="14">
        <v>0.20862716984725099</v>
      </c>
      <c r="X11" s="14">
        <v>0.19037559294541001</v>
      </c>
      <c r="Y11" s="14">
        <v>0.20421945568771599</v>
      </c>
      <c r="Z11" s="14">
        <v>0.21042581876994801</v>
      </c>
      <c r="AA11" s="14">
        <v>0.16866789487799499</v>
      </c>
      <c r="AB11" s="14">
        <v>0.18662666014713</v>
      </c>
      <c r="AC11" s="14">
        <v>0.14669820786393201</v>
      </c>
      <c r="AD11" s="14">
        <v>0.120274721232346</v>
      </c>
      <c r="AE11" s="14"/>
      <c r="AF11" s="14">
        <v>0.14194589830568699</v>
      </c>
      <c r="AG11" s="14">
        <v>0.183905845411442</v>
      </c>
      <c r="AH11" s="14">
        <v>0.22110361199172801</v>
      </c>
      <c r="AI11" s="14">
        <v>0.18507983304367601</v>
      </c>
      <c r="AJ11" s="14">
        <v>0.13955706795381001</v>
      </c>
      <c r="AK11" s="14">
        <v>0.22822413249420301</v>
      </c>
      <c r="AL11" s="14"/>
      <c r="AM11" s="14">
        <v>0.21805150646427601</v>
      </c>
      <c r="AN11" s="14">
        <v>0.162779043223719</v>
      </c>
      <c r="AO11" s="14">
        <v>0.174929606001055</v>
      </c>
      <c r="AP11" s="14">
        <v>0.11740946756647</v>
      </c>
      <c r="AQ11" s="14">
        <v>0.172880654156468</v>
      </c>
      <c r="AR11" s="14"/>
      <c r="AS11" s="14">
        <v>0.16002386447359701</v>
      </c>
      <c r="AT11" s="14">
        <v>0.189805777942013</v>
      </c>
      <c r="AU11" s="14"/>
      <c r="AV11" s="14">
        <v>0.13730940368484401</v>
      </c>
      <c r="AW11" s="14">
        <v>0.19366266090401199</v>
      </c>
      <c r="AX11" s="14">
        <v>0.16982212198033</v>
      </c>
      <c r="AY11" s="14"/>
      <c r="AZ11" s="14">
        <v>8.6900235061031603E-2</v>
      </c>
      <c r="BA11" s="14">
        <v>0.128261328604066</v>
      </c>
      <c r="BB11" s="14">
        <v>0.17383198609042799</v>
      </c>
      <c r="BC11" s="14"/>
      <c r="BD11" s="14">
        <v>0.16789921820349599</v>
      </c>
      <c r="BE11" s="14">
        <v>0.18492423599336399</v>
      </c>
      <c r="BF11" s="14"/>
      <c r="BG11" s="14">
        <v>0.19737752218379701</v>
      </c>
      <c r="BH11" s="14">
        <v>0.17366448633150999</v>
      </c>
      <c r="BI11" s="14"/>
      <c r="BJ11" s="14">
        <v>0.16802541724585199</v>
      </c>
      <c r="BK11" s="14">
        <v>0.17797025421243301</v>
      </c>
      <c r="BL11" s="14"/>
      <c r="BM11" s="14">
        <v>0.18524923635243501</v>
      </c>
      <c r="BN11" s="14">
        <v>0.176204950720072</v>
      </c>
      <c r="BO11" s="14"/>
      <c r="BP11" s="14">
        <v>0.15119522242956099</v>
      </c>
      <c r="BQ11" s="14">
        <v>0.178147056319996</v>
      </c>
      <c r="BR11" s="14"/>
      <c r="BS11" s="14">
        <v>0.14215975663206501</v>
      </c>
      <c r="BT11" s="14">
        <v>0.16778147539492999</v>
      </c>
      <c r="BU11" s="14"/>
      <c r="BV11" s="14">
        <v>0.17526369950026</v>
      </c>
      <c r="BW11" s="14">
        <v>0.130525830655459</v>
      </c>
      <c r="BX11" s="14"/>
      <c r="BY11" s="14">
        <v>0.22837064059510101</v>
      </c>
      <c r="BZ11" s="14">
        <v>0.16868566394793</v>
      </c>
      <c r="CA11" s="14"/>
      <c r="CB11" s="14">
        <v>0.152057239145866</v>
      </c>
      <c r="CC11" s="14">
        <v>0.18602833734340499</v>
      </c>
    </row>
    <row r="12" spans="2:81" x14ac:dyDescent="0.3">
      <c r="B12" s="15" t="s">
        <v>88</v>
      </c>
      <c r="C12" s="14">
        <v>0.14187454838930599</v>
      </c>
      <c r="D12" s="14">
        <v>0.118172513582812</v>
      </c>
      <c r="E12" s="14">
        <v>0.165294040322056</v>
      </c>
      <c r="F12" s="14"/>
      <c r="G12" s="14">
        <v>0.15945069344191601</v>
      </c>
      <c r="H12" s="14">
        <v>0.126711285202322</v>
      </c>
      <c r="I12" s="14">
        <v>0.144848354053523</v>
      </c>
      <c r="J12" s="14">
        <v>0.140132031246615</v>
      </c>
      <c r="K12" s="14">
        <v>0.108841151161441</v>
      </c>
      <c r="L12" s="14">
        <v>0.16367296939809101</v>
      </c>
      <c r="M12" s="14"/>
      <c r="N12" s="14">
        <v>0.17533217372424401</v>
      </c>
      <c r="O12" s="14">
        <v>0.12896193852833601</v>
      </c>
      <c r="P12" s="14">
        <v>0.133065791220976</v>
      </c>
      <c r="Q12" s="14">
        <v>0.12550448541665299</v>
      </c>
      <c r="R12" s="14"/>
      <c r="S12" s="14">
        <v>0.11489631415997199</v>
      </c>
      <c r="T12" s="14">
        <v>8.7173550812083694E-2</v>
      </c>
      <c r="U12" s="14">
        <v>0.220793181497595</v>
      </c>
      <c r="V12" s="14">
        <v>0.15354249373128601</v>
      </c>
      <c r="W12" s="14">
        <v>0.15446414193619501</v>
      </c>
      <c r="X12" s="14">
        <v>0.14343411905766301</v>
      </c>
      <c r="Y12" s="14">
        <v>0.131061717817965</v>
      </c>
      <c r="Z12" s="14">
        <v>0.16177878107384</v>
      </c>
      <c r="AA12" s="14">
        <v>0.121644986055015</v>
      </c>
      <c r="AB12" s="14">
        <v>0.16404741422521199</v>
      </c>
      <c r="AC12" s="14">
        <v>8.8538937585156893E-2</v>
      </c>
      <c r="AD12" s="14">
        <v>0.32324591136244102</v>
      </c>
      <c r="AE12" s="14"/>
      <c r="AF12" s="14">
        <v>0.127066558662838</v>
      </c>
      <c r="AG12" s="14">
        <v>0.14830510688683701</v>
      </c>
      <c r="AH12" s="14">
        <v>0.139752293838937</v>
      </c>
      <c r="AI12" s="14">
        <v>0.131990543140594</v>
      </c>
      <c r="AJ12" s="14">
        <v>0.14999665741722401</v>
      </c>
      <c r="AK12" s="14">
        <v>0.13210538154472401</v>
      </c>
      <c r="AL12" s="14"/>
      <c r="AM12" s="14">
        <v>0.12182230036118299</v>
      </c>
      <c r="AN12" s="14">
        <v>0.14626234988373499</v>
      </c>
      <c r="AO12" s="14">
        <v>0.15006459461758601</v>
      </c>
      <c r="AP12" s="14">
        <v>0.155548742625577</v>
      </c>
      <c r="AQ12" s="14">
        <v>9.8842499810300202E-2</v>
      </c>
      <c r="AR12" s="14"/>
      <c r="AS12" s="14">
        <v>0.134135891656497</v>
      </c>
      <c r="AT12" s="14">
        <v>0.14873011858840901</v>
      </c>
      <c r="AU12" s="14"/>
      <c r="AV12" s="14">
        <v>0.15551555952721499</v>
      </c>
      <c r="AW12" s="14">
        <v>0.179627187362843</v>
      </c>
      <c r="AX12" s="14">
        <v>0.120248371748068</v>
      </c>
      <c r="AY12" s="14"/>
      <c r="AZ12" s="14">
        <v>9.9087293257840506E-2</v>
      </c>
      <c r="BA12" s="14">
        <v>0.177310662709179</v>
      </c>
      <c r="BB12" s="14">
        <v>0.17841533796976999</v>
      </c>
      <c r="BC12" s="14"/>
      <c r="BD12" s="14">
        <v>0.14533110240184899</v>
      </c>
      <c r="BE12" s="14">
        <v>0.13848278587200399</v>
      </c>
      <c r="BF12" s="14"/>
      <c r="BG12" s="14">
        <v>0.140948765817521</v>
      </c>
      <c r="BH12" s="14">
        <v>0.14160804338511099</v>
      </c>
      <c r="BI12" s="14"/>
      <c r="BJ12" s="14">
        <v>0.17193050940724</v>
      </c>
      <c r="BK12" s="14">
        <v>0.13859786413562999</v>
      </c>
      <c r="BL12" s="14"/>
      <c r="BM12" s="14">
        <v>0.120272395864865</v>
      </c>
      <c r="BN12" s="14">
        <v>0.143577964506653</v>
      </c>
      <c r="BO12" s="14"/>
      <c r="BP12" s="14">
        <v>0.156630703187775</v>
      </c>
      <c r="BQ12" s="14">
        <v>0.14092533787855199</v>
      </c>
      <c r="BR12" s="14"/>
      <c r="BS12" s="14">
        <v>0.15008620513967999</v>
      </c>
      <c r="BT12" s="14">
        <v>0.13665045298332901</v>
      </c>
      <c r="BU12" s="14"/>
      <c r="BV12" s="14">
        <v>0.13345574900286999</v>
      </c>
      <c r="BW12" s="14">
        <v>0.15593075049861799</v>
      </c>
      <c r="BX12" s="14"/>
      <c r="BY12" s="14">
        <v>7.9264798699738001E-2</v>
      </c>
      <c r="BZ12" s="14">
        <v>0.15015537846506</v>
      </c>
      <c r="CA12" s="14"/>
      <c r="CB12" s="14">
        <v>0.13692431320464801</v>
      </c>
      <c r="CC12" s="14">
        <v>0.14424996276569399</v>
      </c>
    </row>
    <row r="13" spans="2:81" x14ac:dyDescent="0.3">
      <c r="B13" s="15" t="s">
        <v>89</v>
      </c>
      <c r="C13" s="14">
        <v>4.47387809621555E-2</v>
      </c>
      <c r="D13" s="14">
        <v>4.5411092205252301E-2</v>
      </c>
      <c r="E13" s="14">
        <v>4.4169411806329897E-2</v>
      </c>
      <c r="F13" s="14"/>
      <c r="G13" s="14">
        <v>5.6868440715935699E-2</v>
      </c>
      <c r="H13" s="14">
        <v>3.5829271414509603E-2</v>
      </c>
      <c r="I13" s="14">
        <v>3.29733741996645E-2</v>
      </c>
      <c r="J13" s="14">
        <v>3.9897506994848501E-2</v>
      </c>
      <c r="K13" s="14">
        <v>5.6954406937265702E-2</v>
      </c>
      <c r="L13" s="14">
        <v>4.9169878206688597E-2</v>
      </c>
      <c r="M13" s="14"/>
      <c r="N13" s="14">
        <v>5.3607157298360998E-2</v>
      </c>
      <c r="O13" s="14">
        <v>3.9952657737402503E-2</v>
      </c>
      <c r="P13" s="14">
        <v>3.9555864684618199E-2</v>
      </c>
      <c r="Q13" s="14">
        <v>4.5414288088080998E-2</v>
      </c>
      <c r="R13" s="14"/>
      <c r="S13" s="14">
        <v>4.8246798538437503E-2</v>
      </c>
      <c r="T13" s="14">
        <v>5.1140761100632898E-2</v>
      </c>
      <c r="U13" s="14">
        <v>1.22720563845634E-2</v>
      </c>
      <c r="V13" s="14">
        <v>3.6132704698752502E-2</v>
      </c>
      <c r="W13" s="14">
        <v>5.6556024114601401E-2</v>
      </c>
      <c r="X13" s="14">
        <v>7.6050345147485196E-2</v>
      </c>
      <c r="Y13" s="14">
        <v>4.8527196277659099E-2</v>
      </c>
      <c r="Z13" s="14">
        <v>4.5770529473019197E-2</v>
      </c>
      <c r="AA13" s="14">
        <v>5.1213791025068699E-2</v>
      </c>
      <c r="AB13" s="14">
        <v>2.2892615024345302E-2</v>
      </c>
      <c r="AC13" s="14">
        <v>3.46315632450497E-2</v>
      </c>
      <c r="AD13" s="14">
        <v>3.8662117638706202E-2</v>
      </c>
      <c r="AE13" s="14"/>
      <c r="AF13" s="14">
        <v>4.9088487107714997E-2</v>
      </c>
      <c r="AG13" s="14">
        <v>6.2764921331709495E-2</v>
      </c>
      <c r="AH13" s="14">
        <v>4.2858794549000601E-2</v>
      </c>
      <c r="AI13" s="14">
        <v>1.6441700193360002E-2</v>
      </c>
      <c r="AJ13" s="14">
        <v>2.8350280621229601E-2</v>
      </c>
      <c r="AK13" s="14">
        <v>5.07055798159372E-2</v>
      </c>
      <c r="AL13" s="14"/>
      <c r="AM13" s="14">
        <v>5.9966570837991298E-2</v>
      </c>
      <c r="AN13" s="14">
        <v>6.1746007320866103E-2</v>
      </c>
      <c r="AO13" s="14">
        <v>2.90764431209963E-2</v>
      </c>
      <c r="AP13" s="14">
        <v>4.0001276952552199E-2</v>
      </c>
      <c r="AQ13" s="14">
        <v>0</v>
      </c>
      <c r="AR13" s="14"/>
      <c r="AS13" s="14">
        <v>5.6715485759414201E-2</v>
      </c>
      <c r="AT13" s="14">
        <v>3.5242276296788499E-2</v>
      </c>
      <c r="AU13" s="14"/>
      <c r="AV13" s="14">
        <v>5.6057990293157799E-2</v>
      </c>
      <c r="AW13" s="14">
        <v>5.4696113304383301E-2</v>
      </c>
      <c r="AX13" s="14">
        <v>5.33557428934405E-2</v>
      </c>
      <c r="AY13" s="14"/>
      <c r="AZ13" s="14">
        <v>0.115511223976341</v>
      </c>
      <c r="BA13" s="14">
        <v>1.86561156377744E-2</v>
      </c>
      <c r="BB13" s="14">
        <v>6.0305805656164599E-2</v>
      </c>
      <c r="BC13" s="14"/>
      <c r="BD13" s="14">
        <v>5.37121729065341E-2</v>
      </c>
      <c r="BE13" s="14">
        <v>3.89152514143601E-2</v>
      </c>
      <c r="BF13" s="14"/>
      <c r="BG13" s="14">
        <v>6.9050466204112995E-2</v>
      </c>
      <c r="BH13" s="14">
        <v>4.0232270206188699E-2</v>
      </c>
      <c r="BI13" s="14"/>
      <c r="BJ13" s="14">
        <v>8.6005327723216896E-2</v>
      </c>
      <c r="BK13" s="14">
        <v>4.0352208378356701E-2</v>
      </c>
      <c r="BL13" s="14"/>
      <c r="BM13" s="14">
        <v>4.7479482062740698E-2</v>
      </c>
      <c r="BN13" s="14">
        <v>4.5039491090308199E-2</v>
      </c>
      <c r="BO13" s="14"/>
      <c r="BP13" s="14">
        <v>5.8896730408525999E-2</v>
      </c>
      <c r="BQ13" s="14">
        <v>4.0858826164666802E-2</v>
      </c>
      <c r="BR13" s="14"/>
      <c r="BS13" s="14">
        <v>5.6127105184813897E-2</v>
      </c>
      <c r="BT13" s="14">
        <v>5.5573433058906302E-2</v>
      </c>
      <c r="BU13" s="14"/>
      <c r="BV13" s="14">
        <v>5.9781842518550801E-2</v>
      </c>
      <c r="BW13" s="14">
        <v>5.48426979535084E-2</v>
      </c>
      <c r="BX13" s="14"/>
      <c r="BY13" s="14">
        <v>2.9484129458174201E-2</v>
      </c>
      <c r="BZ13" s="14">
        <v>4.6861334180728298E-2</v>
      </c>
      <c r="CA13" s="14"/>
      <c r="CB13" s="14">
        <v>6.5683206376690395E-2</v>
      </c>
      <c r="CC13" s="14">
        <v>3.48235349977307E-2</v>
      </c>
    </row>
    <row r="14" spans="2:81" x14ac:dyDescent="0.3">
      <c r="B14" s="15" t="s">
        <v>90</v>
      </c>
      <c r="C14" s="14">
        <v>5.1060001849899402E-2</v>
      </c>
      <c r="D14" s="14">
        <v>4.5062329031013697E-2</v>
      </c>
      <c r="E14" s="14">
        <v>5.7015689732312198E-2</v>
      </c>
      <c r="F14" s="14"/>
      <c r="G14" s="14">
        <v>1.9821879966842801E-2</v>
      </c>
      <c r="H14" s="14">
        <v>4.4968866969693301E-2</v>
      </c>
      <c r="I14" s="14">
        <v>5.5705109203656303E-2</v>
      </c>
      <c r="J14" s="14">
        <v>7.5155543204226793E-2</v>
      </c>
      <c r="K14" s="14">
        <v>3.7811615057303398E-2</v>
      </c>
      <c r="L14" s="14">
        <v>6.2399109546931397E-2</v>
      </c>
      <c r="M14" s="14"/>
      <c r="N14" s="14">
        <v>4.6005616130918199E-2</v>
      </c>
      <c r="O14" s="14">
        <v>8.2318519529890805E-2</v>
      </c>
      <c r="P14" s="14">
        <v>1.8157643928177598E-2</v>
      </c>
      <c r="Q14" s="14">
        <v>5.3785900752543199E-2</v>
      </c>
      <c r="R14" s="14"/>
      <c r="S14" s="14">
        <v>3.3003917964098801E-2</v>
      </c>
      <c r="T14" s="14">
        <v>8.1091344556461498E-2</v>
      </c>
      <c r="U14" s="14">
        <v>8.6558498573955103E-2</v>
      </c>
      <c r="V14" s="14">
        <v>2.38513235667605E-2</v>
      </c>
      <c r="W14" s="14">
        <v>4.0619931198128699E-2</v>
      </c>
      <c r="X14" s="14">
        <v>2.9989810497443498E-2</v>
      </c>
      <c r="Y14" s="14">
        <v>5.9604025693995998E-2</v>
      </c>
      <c r="Z14" s="14">
        <v>9.4238719143877603E-2</v>
      </c>
      <c r="AA14" s="14">
        <v>3.2606305190464098E-2</v>
      </c>
      <c r="AB14" s="14">
        <v>5.55219755705584E-2</v>
      </c>
      <c r="AC14" s="14">
        <v>3.7413633584227703E-2</v>
      </c>
      <c r="AD14" s="14">
        <v>7.6935881336489598E-2</v>
      </c>
      <c r="AE14" s="14"/>
      <c r="AF14" s="14">
        <v>2.5402881452668301E-2</v>
      </c>
      <c r="AG14" s="14">
        <v>2.8982537490687701E-2</v>
      </c>
      <c r="AH14" s="14">
        <v>6.2229070801282801E-2</v>
      </c>
      <c r="AI14" s="14">
        <v>4.0782604041848303E-2</v>
      </c>
      <c r="AJ14" s="14">
        <v>4.0084928250071802E-2</v>
      </c>
      <c r="AK14" s="14">
        <v>0.168833862528325</v>
      </c>
      <c r="AL14" s="14"/>
      <c r="AM14" s="14">
        <v>3.4311452728144197E-2</v>
      </c>
      <c r="AN14" s="14">
        <v>6.6730165569285793E-2</v>
      </c>
      <c r="AO14" s="14">
        <v>5.0791244412547003E-2</v>
      </c>
      <c r="AP14" s="14">
        <v>2.8511976817629899E-2</v>
      </c>
      <c r="AQ14" s="14">
        <v>0.100528680116696</v>
      </c>
      <c r="AR14" s="14"/>
      <c r="AS14" s="14">
        <v>7.4815709500974997E-3</v>
      </c>
      <c r="AT14" s="14">
        <v>7.6935461583837697E-2</v>
      </c>
      <c r="AU14" s="14"/>
      <c r="AV14" s="14">
        <v>0</v>
      </c>
      <c r="AW14" s="14">
        <v>0</v>
      </c>
      <c r="AX14" s="14">
        <v>1.44082388060374E-2</v>
      </c>
      <c r="AY14" s="14"/>
      <c r="AZ14" s="14">
        <v>0</v>
      </c>
      <c r="BA14" s="14">
        <v>0</v>
      </c>
      <c r="BB14" s="14">
        <v>0</v>
      </c>
      <c r="BC14" s="14"/>
      <c r="BD14" s="14">
        <v>2.9429486622952299E-2</v>
      </c>
      <c r="BE14" s="14">
        <v>6.5598281931574298E-2</v>
      </c>
      <c r="BF14" s="14"/>
      <c r="BG14" s="14">
        <v>2.93354661727444E-2</v>
      </c>
      <c r="BH14" s="14">
        <v>5.4268126890780602E-2</v>
      </c>
      <c r="BI14" s="14"/>
      <c r="BJ14" s="14">
        <v>3.4949987924830499E-2</v>
      </c>
      <c r="BK14" s="14">
        <v>5.3009202980782398E-2</v>
      </c>
      <c r="BL14" s="14"/>
      <c r="BM14" s="14">
        <v>1.9374826148681801E-2</v>
      </c>
      <c r="BN14" s="14">
        <v>5.3818764038566898E-2</v>
      </c>
      <c r="BO14" s="14"/>
      <c r="BP14" s="14">
        <v>1.5351388126048301E-2</v>
      </c>
      <c r="BQ14" s="14">
        <v>5.9953635281797799E-2</v>
      </c>
      <c r="BR14" s="14"/>
      <c r="BS14" s="14">
        <v>5.3373256854401096E-3</v>
      </c>
      <c r="BT14" s="14">
        <v>7.2351948823246998E-3</v>
      </c>
      <c r="BU14" s="14"/>
      <c r="BV14" s="14">
        <v>0</v>
      </c>
      <c r="BW14" s="14">
        <v>7.2130554794613199E-3</v>
      </c>
      <c r="BX14" s="14"/>
      <c r="BY14" s="14">
        <v>3.89314144682971E-2</v>
      </c>
      <c r="BZ14" s="14">
        <v>5.1919785453253403E-2</v>
      </c>
      <c r="CA14" s="14"/>
      <c r="CB14" s="14">
        <v>4.5165328609581799E-2</v>
      </c>
      <c r="CC14" s="14">
        <v>5.3797199801725003E-2</v>
      </c>
    </row>
    <row r="15" spans="2:81" x14ac:dyDescent="0.3">
      <c r="B15" s="15" t="s">
        <v>91</v>
      </c>
      <c r="C15" s="18">
        <v>0.58357201823753202</v>
      </c>
      <c r="D15" s="18">
        <v>0.615614703967437</v>
      </c>
      <c r="E15" s="18">
        <v>0.55147401406937901</v>
      </c>
      <c r="F15" s="18"/>
      <c r="G15" s="18">
        <v>0.59404277884247603</v>
      </c>
      <c r="H15" s="18">
        <v>0.58382158406940998</v>
      </c>
      <c r="I15" s="18">
        <v>0.61889579729520094</v>
      </c>
      <c r="J15" s="18">
        <v>0.57612115668452302</v>
      </c>
      <c r="K15" s="18">
        <v>0.57470977962481895</v>
      </c>
      <c r="L15" s="18">
        <v>0.55958998051721398</v>
      </c>
      <c r="M15" s="18"/>
      <c r="N15" s="18">
        <v>0.55812065515271203</v>
      </c>
      <c r="O15" s="18">
        <v>0.60936469641606095</v>
      </c>
      <c r="P15" s="18">
        <v>0.59195177740731797</v>
      </c>
      <c r="Q15" s="18">
        <v>0.577891219203158</v>
      </c>
      <c r="R15" s="18"/>
      <c r="S15" s="18">
        <v>0.60748118098454196</v>
      </c>
      <c r="T15" s="18">
        <v>0.60627765808063006</v>
      </c>
      <c r="U15" s="18">
        <v>0.566992654423769</v>
      </c>
      <c r="V15" s="18">
        <v>0.60057496641866204</v>
      </c>
      <c r="W15" s="18">
        <v>0.53973273290382395</v>
      </c>
      <c r="X15" s="18">
        <v>0.56015013235199795</v>
      </c>
      <c r="Y15" s="18">
        <v>0.55658760452266298</v>
      </c>
      <c r="Z15" s="18">
        <v>0.48778615153931598</v>
      </c>
      <c r="AA15" s="18">
        <v>0.62586702285145701</v>
      </c>
      <c r="AB15" s="18">
        <v>0.57091133503275404</v>
      </c>
      <c r="AC15" s="18">
        <v>0.69271765772163296</v>
      </c>
      <c r="AD15" s="18">
        <v>0.44088136843001702</v>
      </c>
      <c r="AE15" s="18"/>
      <c r="AF15" s="18">
        <v>0.65649617447109199</v>
      </c>
      <c r="AG15" s="18">
        <v>0.57604158887932499</v>
      </c>
      <c r="AH15" s="18">
        <v>0.53405622881905102</v>
      </c>
      <c r="AI15" s="18">
        <v>0.625705319580522</v>
      </c>
      <c r="AJ15" s="18">
        <v>0.64201106575766498</v>
      </c>
      <c r="AK15" s="18">
        <v>0.42013104361681097</v>
      </c>
      <c r="AL15" s="18"/>
      <c r="AM15" s="18">
        <v>0.565848169608405</v>
      </c>
      <c r="AN15" s="18">
        <v>0.56248243400239395</v>
      </c>
      <c r="AO15" s="18">
        <v>0.59513811184781495</v>
      </c>
      <c r="AP15" s="18">
        <v>0.65852853603776995</v>
      </c>
      <c r="AQ15" s="18">
        <v>0.62774816591653604</v>
      </c>
      <c r="AR15" s="18"/>
      <c r="AS15" s="18">
        <v>0.64164318716039404</v>
      </c>
      <c r="AT15" s="18">
        <v>0.54928636558895205</v>
      </c>
      <c r="AU15" s="18"/>
      <c r="AV15" s="18">
        <v>0.65111704649478297</v>
      </c>
      <c r="AW15" s="18">
        <v>0.57201403842876097</v>
      </c>
      <c r="AX15" s="18">
        <v>0.64216552457212395</v>
      </c>
      <c r="AY15" s="18"/>
      <c r="AZ15" s="18">
        <v>0.69850124770478705</v>
      </c>
      <c r="BA15" s="18">
        <v>0.67577189304898</v>
      </c>
      <c r="BB15" s="18">
        <v>0.58744687028363796</v>
      </c>
      <c r="BC15" s="18"/>
      <c r="BD15" s="18">
        <v>0.60362801986516901</v>
      </c>
      <c r="BE15" s="18">
        <v>0.57207944478869699</v>
      </c>
      <c r="BF15" s="18"/>
      <c r="BG15" s="18">
        <v>0.56328777962182497</v>
      </c>
      <c r="BH15" s="18">
        <v>0.59022707318640999</v>
      </c>
      <c r="BI15" s="18"/>
      <c r="BJ15" s="18">
        <v>0.53908875769886</v>
      </c>
      <c r="BK15" s="18">
        <v>0.59007047029279802</v>
      </c>
      <c r="BL15" s="18"/>
      <c r="BM15" s="18">
        <v>0.62762405957127698</v>
      </c>
      <c r="BN15" s="18">
        <v>0.5813588296444</v>
      </c>
      <c r="BO15" s="18"/>
      <c r="BP15" s="18">
        <v>0.61792595584808996</v>
      </c>
      <c r="BQ15" s="18">
        <v>0.58011514435498701</v>
      </c>
      <c r="BR15" s="18"/>
      <c r="BS15" s="18">
        <v>0.64628960735800101</v>
      </c>
      <c r="BT15" s="18">
        <v>0.63275944368050996</v>
      </c>
      <c r="BU15" s="18"/>
      <c r="BV15" s="18">
        <v>0.63149870897831895</v>
      </c>
      <c r="BW15" s="18">
        <v>0.651487665412954</v>
      </c>
      <c r="BX15" s="18"/>
      <c r="BY15" s="18">
        <v>0.62394901677868997</v>
      </c>
      <c r="BZ15" s="18">
        <v>0.582377837953029</v>
      </c>
      <c r="CA15" s="18"/>
      <c r="CB15" s="18">
        <v>0.60016991266321396</v>
      </c>
      <c r="CC15" s="18">
        <v>0.58110096509144604</v>
      </c>
    </row>
    <row r="16" spans="2:81" x14ac:dyDescent="0.3">
      <c r="B16" s="15" t="s">
        <v>92</v>
      </c>
      <c r="C16" s="18">
        <v>0.18661332935146099</v>
      </c>
      <c r="D16" s="18">
        <v>0.163583605788065</v>
      </c>
      <c r="E16" s="18">
        <v>0.20946345212838599</v>
      </c>
      <c r="F16" s="18"/>
      <c r="G16" s="18">
        <v>0.21631913415785201</v>
      </c>
      <c r="H16" s="18">
        <v>0.162540556616832</v>
      </c>
      <c r="I16" s="18">
        <v>0.17782172825318701</v>
      </c>
      <c r="J16" s="18">
        <v>0.18002953824146301</v>
      </c>
      <c r="K16" s="18">
        <v>0.165795558098707</v>
      </c>
      <c r="L16" s="18">
        <v>0.21284284760477901</v>
      </c>
      <c r="M16" s="18"/>
      <c r="N16" s="18">
        <v>0.228939331022605</v>
      </c>
      <c r="O16" s="18">
        <v>0.16891459626573799</v>
      </c>
      <c r="P16" s="18">
        <v>0.172621655905594</v>
      </c>
      <c r="Q16" s="18">
        <v>0.170918773504734</v>
      </c>
      <c r="R16" s="18"/>
      <c r="S16" s="18">
        <v>0.16314311269841</v>
      </c>
      <c r="T16" s="18">
        <v>0.13831431191271701</v>
      </c>
      <c r="U16" s="18">
        <v>0.23306523788215799</v>
      </c>
      <c r="V16" s="18">
        <v>0.18967519843003799</v>
      </c>
      <c r="W16" s="18">
        <v>0.21102016605079599</v>
      </c>
      <c r="X16" s="18">
        <v>0.219484464205148</v>
      </c>
      <c r="Y16" s="18">
        <v>0.179588914095624</v>
      </c>
      <c r="Z16" s="18">
        <v>0.20754931054685899</v>
      </c>
      <c r="AA16" s="18">
        <v>0.17285877708008399</v>
      </c>
      <c r="AB16" s="18">
        <v>0.18694002924955699</v>
      </c>
      <c r="AC16" s="18">
        <v>0.123170500830207</v>
      </c>
      <c r="AD16" s="18">
        <v>0.36190802900114699</v>
      </c>
      <c r="AE16" s="18"/>
      <c r="AF16" s="18">
        <v>0.17615504577055299</v>
      </c>
      <c r="AG16" s="18">
        <v>0.21107002821854601</v>
      </c>
      <c r="AH16" s="18">
        <v>0.18261108838793799</v>
      </c>
      <c r="AI16" s="18">
        <v>0.14843224333395399</v>
      </c>
      <c r="AJ16" s="18">
        <v>0.178346938038454</v>
      </c>
      <c r="AK16" s="18">
        <v>0.182810961360661</v>
      </c>
      <c r="AL16" s="18"/>
      <c r="AM16" s="18">
        <v>0.181788871199174</v>
      </c>
      <c r="AN16" s="18">
        <v>0.20800835720460101</v>
      </c>
      <c r="AO16" s="18">
        <v>0.179141037738582</v>
      </c>
      <c r="AP16" s="18">
        <v>0.19555001957812901</v>
      </c>
      <c r="AQ16" s="18">
        <v>9.8842499810300202E-2</v>
      </c>
      <c r="AR16" s="18"/>
      <c r="AS16" s="18">
        <v>0.19085137741591099</v>
      </c>
      <c r="AT16" s="18">
        <v>0.18397239488519701</v>
      </c>
      <c r="AU16" s="18"/>
      <c r="AV16" s="18">
        <v>0.21157354982037299</v>
      </c>
      <c r="AW16" s="18">
        <v>0.23432330066722701</v>
      </c>
      <c r="AX16" s="18">
        <v>0.17360411464150899</v>
      </c>
      <c r="AY16" s="18"/>
      <c r="AZ16" s="18">
        <v>0.214598517234181</v>
      </c>
      <c r="BA16" s="18">
        <v>0.195966778346953</v>
      </c>
      <c r="BB16" s="18">
        <v>0.238721143625935</v>
      </c>
      <c r="BC16" s="18"/>
      <c r="BD16" s="18">
        <v>0.19904327530838301</v>
      </c>
      <c r="BE16" s="18">
        <v>0.177398037286365</v>
      </c>
      <c r="BF16" s="18"/>
      <c r="BG16" s="18">
        <v>0.20999923202163401</v>
      </c>
      <c r="BH16" s="18">
        <v>0.18184031359130001</v>
      </c>
      <c r="BI16" s="18"/>
      <c r="BJ16" s="18">
        <v>0.25793583713045698</v>
      </c>
      <c r="BK16" s="18">
        <v>0.17895007251398701</v>
      </c>
      <c r="BL16" s="18"/>
      <c r="BM16" s="18">
        <v>0.16775187792760601</v>
      </c>
      <c r="BN16" s="18">
        <v>0.188617455596961</v>
      </c>
      <c r="BO16" s="18"/>
      <c r="BP16" s="18">
        <v>0.215527433596301</v>
      </c>
      <c r="BQ16" s="18">
        <v>0.18178416404321801</v>
      </c>
      <c r="BR16" s="18"/>
      <c r="BS16" s="18">
        <v>0.206213310324494</v>
      </c>
      <c r="BT16" s="18">
        <v>0.192223886042235</v>
      </c>
      <c r="BU16" s="18"/>
      <c r="BV16" s="18">
        <v>0.19323759152142</v>
      </c>
      <c r="BW16" s="18">
        <v>0.21077344845212601</v>
      </c>
      <c r="BX16" s="18"/>
      <c r="BY16" s="18">
        <v>0.108748928157912</v>
      </c>
      <c r="BZ16" s="18">
        <v>0.19701671264578799</v>
      </c>
      <c r="CA16" s="18"/>
      <c r="CB16" s="18">
        <v>0.20260751958133799</v>
      </c>
      <c r="CC16" s="18">
        <v>0.17907349776342399</v>
      </c>
    </row>
    <row r="17" spans="2:81" x14ac:dyDescent="0.3">
      <c r="B17" s="15" t="s">
        <v>93</v>
      </c>
      <c r="C17" s="19">
        <v>0.396958688886071</v>
      </c>
      <c r="D17" s="19">
        <v>0.45203109817937198</v>
      </c>
      <c r="E17" s="19">
        <v>0.342010561940993</v>
      </c>
      <c r="F17" s="19"/>
      <c r="G17" s="19">
        <v>0.37772364468462399</v>
      </c>
      <c r="H17" s="19">
        <v>0.421281027452579</v>
      </c>
      <c r="I17" s="19">
        <v>0.44107406904201402</v>
      </c>
      <c r="J17" s="19">
        <v>0.39609161844306001</v>
      </c>
      <c r="K17" s="19">
        <v>0.40891422152611301</v>
      </c>
      <c r="L17" s="19">
        <v>0.34674713291243497</v>
      </c>
      <c r="M17" s="19"/>
      <c r="N17" s="19">
        <v>0.32918132413010598</v>
      </c>
      <c r="O17" s="19">
        <v>0.44045010015032299</v>
      </c>
      <c r="P17" s="19">
        <v>0.419330121501724</v>
      </c>
      <c r="Q17" s="19">
        <v>0.406972445698424</v>
      </c>
      <c r="R17" s="19"/>
      <c r="S17" s="19">
        <v>0.44433806828613198</v>
      </c>
      <c r="T17" s="19">
        <v>0.46796334616791302</v>
      </c>
      <c r="U17" s="19">
        <v>0.33392741654161101</v>
      </c>
      <c r="V17" s="19">
        <v>0.41089976798862399</v>
      </c>
      <c r="W17" s="19">
        <v>0.32871256685302802</v>
      </c>
      <c r="X17" s="19">
        <v>0.34066566814685001</v>
      </c>
      <c r="Y17" s="19">
        <v>0.37699869042703898</v>
      </c>
      <c r="Z17" s="19">
        <v>0.28023684099245699</v>
      </c>
      <c r="AA17" s="19">
        <v>0.453008245771374</v>
      </c>
      <c r="AB17" s="19">
        <v>0.38397130578319699</v>
      </c>
      <c r="AC17" s="19">
        <v>0.56954715689142699</v>
      </c>
      <c r="AD17" s="19">
        <v>7.8973339428869999E-2</v>
      </c>
      <c r="AE17" s="19"/>
      <c r="AF17" s="19">
        <v>0.48034112870053902</v>
      </c>
      <c r="AG17" s="19">
        <v>0.36497156066077902</v>
      </c>
      <c r="AH17" s="19">
        <v>0.35144514043111302</v>
      </c>
      <c r="AI17" s="19">
        <v>0.47727307624656901</v>
      </c>
      <c r="AJ17" s="19">
        <v>0.46366412771921101</v>
      </c>
      <c r="AK17" s="19">
        <v>0.23732008225615001</v>
      </c>
      <c r="AL17" s="19"/>
      <c r="AM17" s="19">
        <v>0.38405929840923098</v>
      </c>
      <c r="AN17" s="19">
        <v>0.35447407679779203</v>
      </c>
      <c r="AO17" s="19">
        <v>0.41599707410923298</v>
      </c>
      <c r="AP17" s="19">
        <v>0.462978516459641</v>
      </c>
      <c r="AQ17" s="19">
        <v>0.52890566610623502</v>
      </c>
      <c r="AR17" s="19"/>
      <c r="AS17" s="19">
        <v>0.45079180974448302</v>
      </c>
      <c r="AT17" s="19">
        <v>0.36531397070375399</v>
      </c>
      <c r="AU17" s="19"/>
      <c r="AV17" s="19">
        <v>0.43954349667441101</v>
      </c>
      <c r="AW17" s="19">
        <v>0.33769073776153402</v>
      </c>
      <c r="AX17" s="19">
        <v>0.46856140993061501</v>
      </c>
      <c r="AY17" s="19"/>
      <c r="AZ17" s="19">
        <v>0.483902730470605</v>
      </c>
      <c r="BA17" s="19">
        <v>0.47980511470202702</v>
      </c>
      <c r="BB17" s="19">
        <v>0.34872572665770302</v>
      </c>
      <c r="BC17" s="19"/>
      <c r="BD17" s="19">
        <v>0.404584744556787</v>
      </c>
      <c r="BE17" s="19">
        <v>0.39468140750233199</v>
      </c>
      <c r="BF17" s="19"/>
      <c r="BG17" s="19">
        <v>0.35328854760019202</v>
      </c>
      <c r="BH17" s="19">
        <v>0.40838675959511</v>
      </c>
      <c r="BI17" s="19"/>
      <c r="BJ17" s="19">
        <v>0.28115292056840302</v>
      </c>
      <c r="BK17" s="19">
        <v>0.41112039777881199</v>
      </c>
      <c r="BL17" s="19"/>
      <c r="BM17" s="19">
        <v>0.459872181643672</v>
      </c>
      <c r="BN17" s="19">
        <v>0.39274137404743797</v>
      </c>
      <c r="BO17" s="19"/>
      <c r="BP17" s="19">
        <v>0.40239852225178901</v>
      </c>
      <c r="BQ17" s="19">
        <v>0.398330980311769</v>
      </c>
      <c r="BR17" s="19"/>
      <c r="BS17" s="19">
        <v>0.44007629703350698</v>
      </c>
      <c r="BT17" s="19">
        <v>0.44053555763827501</v>
      </c>
      <c r="BU17" s="19"/>
      <c r="BV17" s="19">
        <v>0.438261117456899</v>
      </c>
      <c r="BW17" s="19">
        <v>0.44071421696082802</v>
      </c>
      <c r="BX17" s="19"/>
      <c r="BY17" s="19">
        <v>0.51520008862077804</v>
      </c>
      <c r="BZ17" s="19">
        <v>0.38536112530724098</v>
      </c>
      <c r="CA17" s="19"/>
      <c r="CB17" s="19">
        <v>0.39756239308187602</v>
      </c>
      <c r="CC17" s="19">
        <v>0.40202746732802203</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85</v>
      </c>
      <c r="C9" s="14">
        <v>0.185635708503256</v>
      </c>
      <c r="D9" s="14">
        <v>0.22226214062475799</v>
      </c>
      <c r="E9" s="14">
        <v>0.15023405679749899</v>
      </c>
      <c r="F9" s="14"/>
      <c r="G9" s="14">
        <v>0.15013186263042799</v>
      </c>
      <c r="H9" s="14">
        <v>0.188683746705302</v>
      </c>
      <c r="I9" s="14">
        <v>0.17811490548270001</v>
      </c>
      <c r="J9" s="14">
        <v>0.17470151167940601</v>
      </c>
      <c r="K9" s="14">
        <v>0.19523388545960399</v>
      </c>
      <c r="L9" s="14">
        <v>0.215495579157922</v>
      </c>
      <c r="M9" s="14"/>
      <c r="N9" s="14">
        <v>0.19891876088782801</v>
      </c>
      <c r="O9" s="14">
        <v>0.17895429680290101</v>
      </c>
      <c r="P9" s="14">
        <v>0.21523208777375499</v>
      </c>
      <c r="Q9" s="14">
        <v>0.155262233395347</v>
      </c>
      <c r="R9" s="14"/>
      <c r="S9" s="14">
        <v>0.24848307052726601</v>
      </c>
      <c r="T9" s="14">
        <v>0.16690279942474201</v>
      </c>
      <c r="U9" s="14">
        <v>0.19988096879737799</v>
      </c>
      <c r="V9" s="14">
        <v>0.147964937429202</v>
      </c>
      <c r="W9" s="14">
        <v>0.21299348732426701</v>
      </c>
      <c r="X9" s="14">
        <v>0.20231582583537899</v>
      </c>
      <c r="Y9" s="14">
        <v>0.120727143133792</v>
      </c>
      <c r="Z9" s="14">
        <v>0.14830482116704</v>
      </c>
      <c r="AA9" s="14">
        <v>0.124719644044094</v>
      </c>
      <c r="AB9" s="14">
        <v>0.233631106183604</v>
      </c>
      <c r="AC9" s="14">
        <v>0.235993283219635</v>
      </c>
      <c r="AD9" s="14">
        <v>0.15395688286491199</v>
      </c>
      <c r="AE9" s="14"/>
      <c r="AF9" s="14">
        <v>0.14738555270256701</v>
      </c>
      <c r="AG9" s="14">
        <v>0.19985807839009101</v>
      </c>
      <c r="AH9" s="14">
        <v>0.227941765291335</v>
      </c>
      <c r="AI9" s="14">
        <v>0.23018838893534599</v>
      </c>
      <c r="AJ9" s="14">
        <v>0.198160826270671</v>
      </c>
      <c r="AK9" s="14">
        <v>9.2503173914304099E-2</v>
      </c>
      <c r="AL9" s="14"/>
      <c r="AM9" s="14">
        <v>0.20868729059364899</v>
      </c>
      <c r="AN9" s="14">
        <v>0.175562385618277</v>
      </c>
      <c r="AO9" s="14">
        <v>0.172983932233196</v>
      </c>
      <c r="AP9" s="14">
        <v>0.164948834075926</v>
      </c>
      <c r="AQ9" s="14">
        <v>0.30188288913015698</v>
      </c>
      <c r="AR9" s="14"/>
      <c r="AS9" s="14">
        <v>0.19442126330269</v>
      </c>
      <c r="AT9" s="14">
        <v>0.181633636268584</v>
      </c>
      <c r="AU9" s="14"/>
      <c r="AV9" s="14">
        <v>0.16686848096015799</v>
      </c>
      <c r="AW9" s="14">
        <v>0.24481036272572201</v>
      </c>
      <c r="AX9" s="14">
        <v>0.20852958570567301</v>
      </c>
      <c r="AY9" s="14"/>
      <c r="AZ9" s="14">
        <v>0.28911099341494101</v>
      </c>
      <c r="BA9" s="14">
        <v>0.189219041986563</v>
      </c>
      <c r="BB9" s="14">
        <v>0.16156838415928201</v>
      </c>
      <c r="BC9" s="14"/>
      <c r="BD9" s="14">
        <v>0.21115995390227099</v>
      </c>
      <c r="BE9" s="14">
        <v>0.167646016221003</v>
      </c>
      <c r="BF9" s="14"/>
      <c r="BG9" s="14">
        <v>0.178121746446739</v>
      </c>
      <c r="BH9" s="14">
        <v>0.18680229262206299</v>
      </c>
      <c r="BI9" s="14"/>
      <c r="BJ9" s="14">
        <v>0.18327866761745101</v>
      </c>
      <c r="BK9" s="14">
        <v>0.18465952808226699</v>
      </c>
      <c r="BL9" s="14"/>
      <c r="BM9" s="14">
        <v>0.24319584336636099</v>
      </c>
      <c r="BN9" s="14">
        <v>0.17998128578306999</v>
      </c>
      <c r="BO9" s="14"/>
      <c r="BP9" s="14">
        <v>0.230056320724527</v>
      </c>
      <c r="BQ9" s="14">
        <v>0.17671045511031999</v>
      </c>
      <c r="BR9" s="14"/>
      <c r="BS9" s="14">
        <v>0.21544485182772899</v>
      </c>
      <c r="BT9" s="14">
        <v>0.180510668605597</v>
      </c>
      <c r="BU9" s="14"/>
      <c r="BV9" s="14">
        <v>0.20756888509238</v>
      </c>
      <c r="BW9" s="14">
        <v>0.21821275214576899</v>
      </c>
      <c r="BX9" s="14"/>
      <c r="BY9" s="14">
        <v>0.20514793496761899</v>
      </c>
      <c r="BZ9" s="14">
        <v>0.18422032618283099</v>
      </c>
      <c r="CA9" s="14"/>
      <c r="CB9" s="14">
        <v>0.241803277610981</v>
      </c>
      <c r="CC9" s="14">
        <v>0.16038437448652201</v>
      </c>
    </row>
    <row r="10" spans="2:81" x14ac:dyDescent="0.3">
      <c r="B10" s="15" t="s">
        <v>86</v>
      </c>
      <c r="C10" s="14">
        <v>0.41118622083248002</v>
      </c>
      <c r="D10" s="14">
        <v>0.42312277104587798</v>
      </c>
      <c r="E10" s="14">
        <v>0.39838480120793202</v>
      </c>
      <c r="F10" s="14"/>
      <c r="G10" s="14">
        <v>0.51272413139552497</v>
      </c>
      <c r="H10" s="14">
        <v>0.426003629588947</v>
      </c>
      <c r="I10" s="14">
        <v>0.42484405575210099</v>
      </c>
      <c r="J10" s="14">
        <v>0.383611726584832</v>
      </c>
      <c r="K10" s="14">
        <v>0.378721099885099</v>
      </c>
      <c r="L10" s="14">
        <v>0.364435041464514</v>
      </c>
      <c r="M10" s="14"/>
      <c r="N10" s="14">
        <v>0.41139903587812199</v>
      </c>
      <c r="O10" s="14">
        <v>0.396044155804336</v>
      </c>
      <c r="P10" s="14">
        <v>0.42119140672585498</v>
      </c>
      <c r="Q10" s="14">
        <v>0.416770974564032</v>
      </c>
      <c r="R10" s="14"/>
      <c r="S10" s="14">
        <v>0.43833112099363197</v>
      </c>
      <c r="T10" s="14">
        <v>0.43524226540678401</v>
      </c>
      <c r="U10" s="14">
        <v>0.35331440316239399</v>
      </c>
      <c r="V10" s="14">
        <v>0.43814469106280002</v>
      </c>
      <c r="W10" s="14">
        <v>0.479816427455384</v>
      </c>
      <c r="X10" s="14">
        <v>0.33796876175732699</v>
      </c>
      <c r="Y10" s="14">
        <v>0.48363069887238802</v>
      </c>
      <c r="Z10" s="14">
        <v>0.29152703699284699</v>
      </c>
      <c r="AA10" s="14">
        <v>0.46008481045282601</v>
      </c>
      <c r="AB10" s="14">
        <v>0.279222054754864</v>
      </c>
      <c r="AC10" s="14">
        <v>0.48950919347515598</v>
      </c>
      <c r="AD10" s="14">
        <v>0.36563698907306202</v>
      </c>
      <c r="AE10" s="14"/>
      <c r="AF10" s="14">
        <v>0.49203938485311499</v>
      </c>
      <c r="AG10" s="14">
        <v>0.38470312386669198</v>
      </c>
      <c r="AH10" s="14">
        <v>0.339099206080959</v>
      </c>
      <c r="AI10" s="14">
        <v>0.42370337467882302</v>
      </c>
      <c r="AJ10" s="14">
        <v>0.47367534824595198</v>
      </c>
      <c r="AK10" s="14">
        <v>0.27910818714278302</v>
      </c>
      <c r="AL10" s="14"/>
      <c r="AM10" s="14">
        <v>0.38483686504700798</v>
      </c>
      <c r="AN10" s="14">
        <v>0.43933374919152701</v>
      </c>
      <c r="AO10" s="14">
        <v>0.427568158757275</v>
      </c>
      <c r="AP10" s="14">
        <v>0.39463269114190502</v>
      </c>
      <c r="AQ10" s="14">
        <v>0.40498457959455197</v>
      </c>
      <c r="AR10" s="14"/>
      <c r="AS10" s="14">
        <v>0.43919388972220602</v>
      </c>
      <c r="AT10" s="14">
        <v>0.39116505415942798</v>
      </c>
      <c r="AU10" s="14"/>
      <c r="AV10" s="14">
        <v>0.44774714688742701</v>
      </c>
      <c r="AW10" s="14">
        <v>0.33706314598607601</v>
      </c>
      <c r="AX10" s="14">
        <v>0.44783571962728802</v>
      </c>
      <c r="AY10" s="14"/>
      <c r="AZ10" s="14">
        <v>0.46773864092555201</v>
      </c>
      <c r="BA10" s="14">
        <v>0.473785025379794</v>
      </c>
      <c r="BB10" s="14">
        <v>0.39290921293563602</v>
      </c>
      <c r="BC10" s="14"/>
      <c r="BD10" s="14">
        <v>0.42399068342831098</v>
      </c>
      <c r="BE10" s="14">
        <v>0.40397058971405397</v>
      </c>
      <c r="BF10" s="14"/>
      <c r="BG10" s="14">
        <v>0.44480474149281202</v>
      </c>
      <c r="BH10" s="14">
        <v>0.40658334755061698</v>
      </c>
      <c r="BI10" s="14"/>
      <c r="BJ10" s="14">
        <v>0.49474617084215899</v>
      </c>
      <c r="BK10" s="14">
        <v>0.40626116644660498</v>
      </c>
      <c r="BL10" s="14"/>
      <c r="BM10" s="14">
        <v>0.35239545178179299</v>
      </c>
      <c r="BN10" s="14">
        <v>0.41953098602183098</v>
      </c>
      <c r="BO10" s="14"/>
      <c r="BP10" s="14">
        <v>0.419321153878152</v>
      </c>
      <c r="BQ10" s="14">
        <v>0.41106284152789602</v>
      </c>
      <c r="BR10" s="14"/>
      <c r="BS10" s="14">
        <v>0.46708662252255101</v>
      </c>
      <c r="BT10" s="14">
        <v>0.40951555747322599</v>
      </c>
      <c r="BU10" s="14"/>
      <c r="BV10" s="14">
        <v>0.44503329674187903</v>
      </c>
      <c r="BW10" s="14">
        <v>0.47483696092459099</v>
      </c>
      <c r="BX10" s="14"/>
      <c r="BY10" s="14">
        <v>0.438843077233805</v>
      </c>
      <c r="BZ10" s="14">
        <v>0.40827792101993299</v>
      </c>
      <c r="CA10" s="14"/>
      <c r="CB10" s="14">
        <v>0.38380205897608699</v>
      </c>
      <c r="CC10" s="14">
        <v>0.42532598811413502</v>
      </c>
    </row>
    <row r="11" spans="2:81" x14ac:dyDescent="0.3">
      <c r="B11" s="15" t="s">
        <v>87</v>
      </c>
      <c r="C11" s="14">
        <v>0.18934539271484799</v>
      </c>
      <c r="D11" s="14">
        <v>0.16009030969016</v>
      </c>
      <c r="E11" s="14">
        <v>0.21827944207699701</v>
      </c>
      <c r="F11" s="14"/>
      <c r="G11" s="14">
        <v>0.160900155979808</v>
      </c>
      <c r="H11" s="14">
        <v>0.197768985149777</v>
      </c>
      <c r="I11" s="14">
        <v>0.20269082405946101</v>
      </c>
      <c r="J11" s="14">
        <v>0.19578424015738299</v>
      </c>
      <c r="K11" s="14">
        <v>0.205122136543303</v>
      </c>
      <c r="L11" s="14">
        <v>0.17477355265198799</v>
      </c>
      <c r="M11" s="14"/>
      <c r="N11" s="14">
        <v>0.16733271819884099</v>
      </c>
      <c r="O11" s="14">
        <v>0.18769933411999401</v>
      </c>
      <c r="P11" s="14">
        <v>0.177923097549815</v>
      </c>
      <c r="Q11" s="14">
        <v>0.22386294585118099</v>
      </c>
      <c r="R11" s="14"/>
      <c r="S11" s="14">
        <v>0.16509215601350499</v>
      </c>
      <c r="T11" s="14">
        <v>0.207228274020725</v>
      </c>
      <c r="U11" s="14">
        <v>0.210311984027757</v>
      </c>
      <c r="V11" s="14">
        <v>0.18756448856289501</v>
      </c>
      <c r="W11" s="14">
        <v>0.20861603812186499</v>
      </c>
      <c r="X11" s="14">
        <v>0.178033414673437</v>
      </c>
      <c r="Y11" s="14">
        <v>0.135411523088623</v>
      </c>
      <c r="Z11" s="14">
        <v>0.27711266090479603</v>
      </c>
      <c r="AA11" s="14">
        <v>0.20460280599372099</v>
      </c>
      <c r="AB11" s="14">
        <v>0.20962594153059999</v>
      </c>
      <c r="AC11" s="14">
        <v>0.109671509128468</v>
      </c>
      <c r="AD11" s="14">
        <v>0.20602244920870999</v>
      </c>
      <c r="AE11" s="14"/>
      <c r="AF11" s="14">
        <v>0.175856143494203</v>
      </c>
      <c r="AG11" s="14">
        <v>0.164760982354823</v>
      </c>
      <c r="AH11" s="14">
        <v>0.180448678064145</v>
      </c>
      <c r="AI11" s="14">
        <v>0.16296615531172101</v>
      </c>
      <c r="AJ11" s="14">
        <v>0.181910843111215</v>
      </c>
      <c r="AK11" s="14">
        <v>0.301105027101288</v>
      </c>
      <c r="AL11" s="14"/>
      <c r="AM11" s="14">
        <v>0.18563245259479699</v>
      </c>
      <c r="AN11" s="14">
        <v>0.18810744534120699</v>
      </c>
      <c r="AO11" s="14">
        <v>0.162648757108075</v>
      </c>
      <c r="AP11" s="14">
        <v>0.25718036053363802</v>
      </c>
      <c r="AQ11" s="14">
        <v>0.29313253127529099</v>
      </c>
      <c r="AR11" s="14"/>
      <c r="AS11" s="14">
        <v>0.18496067906079899</v>
      </c>
      <c r="AT11" s="14">
        <v>0.191854869835028</v>
      </c>
      <c r="AU11" s="14"/>
      <c r="AV11" s="14">
        <v>0.18188164205166699</v>
      </c>
      <c r="AW11" s="14">
        <v>0.236545841823815</v>
      </c>
      <c r="AX11" s="14">
        <v>0.161546074883299</v>
      </c>
      <c r="AY11" s="14"/>
      <c r="AZ11" s="14">
        <v>6.4342518220493694E-2</v>
      </c>
      <c r="BA11" s="14">
        <v>0.17939698176823199</v>
      </c>
      <c r="BB11" s="14">
        <v>0.25808454452416402</v>
      </c>
      <c r="BC11" s="14"/>
      <c r="BD11" s="14">
        <v>0.175312542392627</v>
      </c>
      <c r="BE11" s="14">
        <v>0.199269246795379</v>
      </c>
      <c r="BF11" s="14"/>
      <c r="BG11" s="14">
        <v>0.203202823072654</v>
      </c>
      <c r="BH11" s="14">
        <v>0.18629738171048901</v>
      </c>
      <c r="BI11" s="14"/>
      <c r="BJ11" s="14">
        <v>0.14406379419763701</v>
      </c>
      <c r="BK11" s="14">
        <v>0.19447608765889601</v>
      </c>
      <c r="BL11" s="14"/>
      <c r="BM11" s="14">
        <v>0.231235473607144</v>
      </c>
      <c r="BN11" s="14">
        <v>0.18327446120690599</v>
      </c>
      <c r="BO11" s="14"/>
      <c r="BP11" s="14">
        <v>0.13125664433905601</v>
      </c>
      <c r="BQ11" s="14">
        <v>0.20065924513070699</v>
      </c>
      <c r="BR11" s="14"/>
      <c r="BS11" s="14">
        <v>0.174932549368088</v>
      </c>
      <c r="BT11" s="14">
        <v>0.18575481893887599</v>
      </c>
      <c r="BU11" s="14"/>
      <c r="BV11" s="14">
        <v>0.13391384454133201</v>
      </c>
      <c r="BW11" s="14">
        <v>0.18934800971100699</v>
      </c>
      <c r="BX11" s="14"/>
      <c r="BY11" s="14">
        <v>0.221941583846653</v>
      </c>
      <c r="BZ11" s="14">
        <v>0.18565289717946101</v>
      </c>
      <c r="CA11" s="14"/>
      <c r="CB11" s="14">
        <v>0.19101024942196901</v>
      </c>
      <c r="CC11" s="14">
        <v>0.18801900051641701</v>
      </c>
    </row>
    <row r="12" spans="2:81" x14ac:dyDescent="0.3">
      <c r="B12" s="15" t="s">
        <v>88</v>
      </c>
      <c r="C12" s="14">
        <v>0.125893030709677</v>
      </c>
      <c r="D12" s="14">
        <v>0.116306538465531</v>
      </c>
      <c r="E12" s="14">
        <v>0.13549861664732901</v>
      </c>
      <c r="F12" s="14"/>
      <c r="G12" s="14">
        <v>0.10809511330533</v>
      </c>
      <c r="H12" s="14">
        <v>0.10888437481831401</v>
      </c>
      <c r="I12" s="14">
        <v>0.108066647057855</v>
      </c>
      <c r="J12" s="14">
        <v>0.14942393569211401</v>
      </c>
      <c r="K12" s="14">
        <v>0.12985314197818401</v>
      </c>
      <c r="L12" s="14">
        <v>0.144300986372739</v>
      </c>
      <c r="M12" s="14"/>
      <c r="N12" s="14">
        <v>0.13800030452082701</v>
      </c>
      <c r="O12" s="14">
        <v>0.121213715505022</v>
      </c>
      <c r="P12" s="14">
        <v>0.13017977096460301</v>
      </c>
      <c r="Q12" s="14">
        <v>0.11595823940845899</v>
      </c>
      <c r="R12" s="14"/>
      <c r="S12" s="14">
        <v>0.10146536748603199</v>
      </c>
      <c r="T12" s="14">
        <v>7.3520649917777806E-2</v>
      </c>
      <c r="U12" s="14">
        <v>0.18588879977883799</v>
      </c>
      <c r="V12" s="14">
        <v>0.14340332075559101</v>
      </c>
      <c r="W12" s="14">
        <v>5.5403639844948602E-2</v>
      </c>
      <c r="X12" s="14">
        <v>0.19944462518915201</v>
      </c>
      <c r="Y12" s="14">
        <v>0.128346117623617</v>
      </c>
      <c r="Z12" s="14">
        <v>0.165341178852006</v>
      </c>
      <c r="AA12" s="14">
        <v>0.13476339567434301</v>
      </c>
      <c r="AB12" s="14">
        <v>0.13042404535896299</v>
      </c>
      <c r="AC12" s="14">
        <v>0.109909227122111</v>
      </c>
      <c r="AD12" s="14">
        <v>0.11842525958048</v>
      </c>
      <c r="AE12" s="14"/>
      <c r="AF12" s="14">
        <v>0.13578923615935301</v>
      </c>
      <c r="AG12" s="14">
        <v>0.14226133898872401</v>
      </c>
      <c r="AH12" s="14">
        <v>0.15141374838597199</v>
      </c>
      <c r="AI12" s="14">
        <v>0.13561544526194699</v>
      </c>
      <c r="AJ12" s="14">
        <v>6.9009743655374406E-2</v>
      </c>
      <c r="AK12" s="14">
        <v>0.122063741059944</v>
      </c>
      <c r="AL12" s="14"/>
      <c r="AM12" s="14">
        <v>0.14795849144556</v>
      </c>
      <c r="AN12" s="14">
        <v>0.121084770399004</v>
      </c>
      <c r="AO12" s="14">
        <v>0.120205941839983</v>
      </c>
      <c r="AP12" s="14">
        <v>0.147678327323639</v>
      </c>
      <c r="AQ12" s="14">
        <v>0</v>
      </c>
      <c r="AR12" s="14"/>
      <c r="AS12" s="14">
        <v>0.12978401388959099</v>
      </c>
      <c r="AT12" s="14">
        <v>0.12541535458935599</v>
      </c>
      <c r="AU12" s="14"/>
      <c r="AV12" s="14">
        <v>0.155384130397761</v>
      </c>
      <c r="AW12" s="14">
        <v>0.15990211198736901</v>
      </c>
      <c r="AX12" s="14">
        <v>0.122106719632431</v>
      </c>
      <c r="AY12" s="14"/>
      <c r="AZ12" s="14">
        <v>0.118941980849071</v>
      </c>
      <c r="BA12" s="14">
        <v>0.118634071821483</v>
      </c>
      <c r="BB12" s="14">
        <v>0.15051505339593901</v>
      </c>
      <c r="BC12" s="14"/>
      <c r="BD12" s="14">
        <v>0.13175105283303601</v>
      </c>
      <c r="BE12" s="14">
        <v>0.122395878538584</v>
      </c>
      <c r="BF12" s="14"/>
      <c r="BG12" s="14">
        <v>0.13707156265395601</v>
      </c>
      <c r="BH12" s="14">
        <v>0.12315645154461</v>
      </c>
      <c r="BI12" s="14"/>
      <c r="BJ12" s="14">
        <v>0.15123874937765899</v>
      </c>
      <c r="BK12" s="14">
        <v>0.12127560476669901</v>
      </c>
      <c r="BL12" s="14"/>
      <c r="BM12" s="14">
        <v>9.7741748416438595E-2</v>
      </c>
      <c r="BN12" s="14">
        <v>0.129130459372511</v>
      </c>
      <c r="BO12" s="14"/>
      <c r="BP12" s="14">
        <v>0.14554577232286101</v>
      </c>
      <c r="BQ12" s="14">
        <v>0.12090773950835</v>
      </c>
      <c r="BR12" s="14"/>
      <c r="BS12" s="14">
        <v>0.105947065391869</v>
      </c>
      <c r="BT12" s="14">
        <v>0.16233362527064901</v>
      </c>
      <c r="BU12" s="14"/>
      <c r="BV12" s="14">
        <v>0.19452850666464</v>
      </c>
      <c r="BW12" s="14">
        <v>7.4816334687925701E-2</v>
      </c>
      <c r="BX12" s="14"/>
      <c r="BY12" s="14">
        <v>7.3434319036372694E-2</v>
      </c>
      <c r="BZ12" s="14">
        <v>0.131016316280228</v>
      </c>
      <c r="CA12" s="14"/>
      <c r="CB12" s="14">
        <v>0.107301505154489</v>
      </c>
      <c r="CC12" s="14">
        <v>0.13040833820714301</v>
      </c>
    </row>
    <row r="13" spans="2:81" x14ac:dyDescent="0.3">
      <c r="B13" s="15" t="s">
        <v>89</v>
      </c>
      <c r="C13" s="14">
        <v>4.23205833169958E-2</v>
      </c>
      <c r="D13" s="14">
        <v>4.2564676641085403E-2</v>
      </c>
      <c r="E13" s="14">
        <v>4.2164630091148403E-2</v>
      </c>
      <c r="F13" s="14"/>
      <c r="G13" s="14">
        <v>3.5559717121884001E-2</v>
      </c>
      <c r="H13" s="14">
        <v>3.2432654011483097E-2</v>
      </c>
      <c r="I13" s="14">
        <v>3.4773761423795999E-2</v>
      </c>
      <c r="J13" s="14">
        <v>4.48110218832449E-2</v>
      </c>
      <c r="K13" s="14">
        <v>5.2129495508580599E-2</v>
      </c>
      <c r="L13" s="14">
        <v>5.2387740555279103E-2</v>
      </c>
      <c r="M13" s="14"/>
      <c r="N13" s="14">
        <v>3.4908923099682403E-2</v>
      </c>
      <c r="O13" s="14">
        <v>4.3213408876344499E-2</v>
      </c>
      <c r="P13" s="14">
        <v>4.1563475460362702E-2</v>
      </c>
      <c r="Q13" s="14">
        <v>4.6332980428407597E-2</v>
      </c>
      <c r="R13" s="14"/>
      <c r="S13" s="14">
        <v>2.7731050540750601E-2</v>
      </c>
      <c r="T13" s="14">
        <v>4.4090094128436098E-2</v>
      </c>
      <c r="U13" s="14">
        <v>0</v>
      </c>
      <c r="V13" s="14">
        <v>4.72906797683917E-2</v>
      </c>
      <c r="W13" s="14">
        <v>2.9204299919980799E-2</v>
      </c>
      <c r="X13" s="14">
        <v>4.2023698476404803E-2</v>
      </c>
      <c r="Y13" s="14">
        <v>7.2130948904488498E-2</v>
      </c>
      <c r="Z13" s="14">
        <v>4.5755938474624003E-2</v>
      </c>
      <c r="AA13" s="14">
        <v>4.17459876747956E-2</v>
      </c>
      <c r="AB13" s="14">
        <v>8.1545042810362706E-2</v>
      </c>
      <c r="AC13" s="14">
        <v>3.7512860045857598E-2</v>
      </c>
      <c r="AD13" s="14">
        <v>4.0360420297640302E-2</v>
      </c>
      <c r="AE13" s="14"/>
      <c r="AF13" s="14">
        <v>2.4509338449695099E-2</v>
      </c>
      <c r="AG13" s="14">
        <v>8.9411218007181201E-2</v>
      </c>
      <c r="AH13" s="14">
        <v>3.80947228382435E-2</v>
      </c>
      <c r="AI13" s="14">
        <v>1.7316555885227E-2</v>
      </c>
      <c r="AJ13" s="14">
        <v>9.8209670756534105E-3</v>
      </c>
      <c r="AK13" s="14">
        <v>5.4209027608512601E-2</v>
      </c>
      <c r="AL13" s="14"/>
      <c r="AM13" s="14">
        <v>5.0052439795463297E-2</v>
      </c>
      <c r="AN13" s="14">
        <v>2.90653940240818E-2</v>
      </c>
      <c r="AO13" s="14">
        <v>5.1483813799151699E-2</v>
      </c>
      <c r="AP13" s="14">
        <v>1.3867314982527201E-2</v>
      </c>
      <c r="AQ13" s="14">
        <v>0</v>
      </c>
      <c r="AR13" s="14"/>
      <c r="AS13" s="14">
        <v>4.42155865205483E-2</v>
      </c>
      <c r="AT13" s="14">
        <v>4.1802009800315398E-2</v>
      </c>
      <c r="AU13" s="14"/>
      <c r="AV13" s="14">
        <v>3.7339604773527699E-2</v>
      </c>
      <c r="AW13" s="14">
        <v>2.1678537477018599E-2</v>
      </c>
      <c r="AX13" s="14">
        <v>5.5449405875037501E-2</v>
      </c>
      <c r="AY13" s="14"/>
      <c r="AZ13" s="14">
        <v>3.7776099780645798E-2</v>
      </c>
      <c r="BA13" s="14">
        <v>2.0692479184890099E-2</v>
      </c>
      <c r="BB13" s="14">
        <v>3.6922804984979199E-2</v>
      </c>
      <c r="BC13" s="14"/>
      <c r="BD13" s="14">
        <v>3.49075359025088E-2</v>
      </c>
      <c r="BE13" s="14">
        <v>4.5840055275048697E-2</v>
      </c>
      <c r="BF13" s="14"/>
      <c r="BG13" s="14">
        <v>2.4609376142648399E-2</v>
      </c>
      <c r="BH13" s="14">
        <v>4.4845324284927802E-2</v>
      </c>
      <c r="BI13" s="14"/>
      <c r="BJ13" s="14">
        <v>2.66726179650934E-2</v>
      </c>
      <c r="BK13" s="14">
        <v>4.3127894441835797E-2</v>
      </c>
      <c r="BL13" s="14"/>
      <c r="BM13" s="14">
        <v>5.6056656679580603E-2</v>
      </c>
      <c r="BN13" s="14">
        <v>3.9176911419590302E-2</v>
      </c>
      <c r="BO13" s="14"/>
      <c r="BP13" s="14">
        <v>4.6954302758563403E-2</v>
      </c>
      <c r="BQ13" s="14">
        <v>3.9369451390921899E-2</v>
      </c>
      <c r="BR13" s="14"/>
      <c r="BS13" s="14">
        <v>3.6588910889763501E-2</v>
      </c>
      <c r="BT13" s="14">
        <v>5.0826849674474497E-2</v>
      </c>
      <c r="BU13" s="14"/>
      <c r="BV13" s="14">
        <v>1.89554669597688E-2</v>
      </c>
      <c r="BW13" s="14">
        <v>4.2785942530707201E-2</v>
      </c>
      <c r="BX13" s="14"/>
      <c r="BY13" s="14">
        <v>4.0856245968138097E-2</v>
      </c>
      <c r="BZ13" s="14">
        <v>4.2916712988594001E-2</v>
      </c>
      <c r="CA13" s="14"/>
      <c r="CB13" s="14">
        <v>4.5157131876933203E-2</v>
      </c>
      <c r="CC13" s="14">
        <v>4.1717138173136999E-2</v>
      </c>
    </row>
    <row r="14" spans="2:81" x14ac:dyDescent="0.3">
      <c r="B14" s="15" t="s">
        <v>90</v>
      </c>
      <c r="C14" s="14">
        <v>4.5619063922743001E-2</v>
      </c>
      <c r="D14" s="14">
        <v>3.5653563532587799E-2</v>
      </c>
      <c r="E14" s="14">
        <v>5.5438453179094703E-2</v>
      </c>
      <c r="F14" s="14"/>
      <c r="G14" s="14">
        <v>3.2589019567025902E-2</v>
      </c>
      <c r="H14" s="14">
        <v>4.6226609726176697E-2</v>
      </c>
      <c r="I14" s="14">
        <v>5.15098062240857E-2</v>
      </c>
      <c r="J14" s="14">
        <v>5.16675640030205E-2</v>
      </c>
      <c r="K14" s="14">
        <v>3.89402406252293E-2</v>
      </c>
      <c r="L14" s="14">
        <v>4.8607099797558798E-2</v>
      </c>
      <c r="M14" s="14"/>
      <c r="N14" s="14">
        <v>4.9440257414699297E-2</v>
      </c>
      <c r="O14" s="14">
        <v>7.2875088891402207E-2</v>
      </c>
      <c r="P14" s="14">
        <v>1.39101615256091E-2</v>
      </c>
      <c r="Q14" s="14">
        <v>4.1812626352573698E-2</v>
      </c>
      <c r="R14" s="14"/>
      <c r="S14" s="14">
        <v>1.8897234438813498E-2</v>
      </c>
      <c r="T14" s="14">
        <v>7.3015917101534697E-2</v>
      </c>
      <c r="U14" s="14">
        <v>5.06038442336324E-2</v>
      </c>
      <c r="V14" s="14">
        <v>3.5631882421120802E-2</v>
      </c>
      <c r="W14" s="14">
        <v>1.39661073335554E-2</v>
      </c>
      <c r="X14" s="14">
        <v>4.0213674068300599E-2</v>
      </c>
      <c r="Y14" s="14">
        <v>5.9753568377091497E-2</v>
      </c>
      <c r="Z14" s="14">
        <v>7.1958363608686696E-2</v>
      </c>
      <c r="AA14" s="14">
        <v>3.4083356160220402E-2</v>
      </c>
      <c r="AB14" s="14">
        <v>6.5551809361605998E-2</v>
      </c>
      <c r="AC14" s="14">
        <v>1.7403927008771899E-2</v>
      </c>
      <c r="AD14" s="14">
        <v>0.115597998975196</v>
      </c>
      <c r="AE14" s="14"/>
      <c r="AF14" s="14">
        <v>2.4420344341066599E-2</v>
      </c>
      <c r="AG14" s="14">
        <v>1.90052583924884E-2</v>
      </c>
      <c r="AH14" s="14">
        <v>6.3001879339345507E-2</v>
      </c>
      <c r="AI14" s="14">
        <v>3.02100799269359E-2</v>
      </c>
      <c r="AJ14" s="14">
        <v>6.7422271641133305E-2</v>
      </c>
      <c r="AK14" s="14">
        <v>0.15101084317316901</v>
      </c>
      <c r="AL14" s="14"/>
      <c r="AM14" s="14">
        <v>2.28324605235221E-2</v>
      </c>
      <c r="AN14" s="14">
        <v>4.6846255425902102E-2</v>
      </c>
      <c r="AO14" s="14">
        <v>6.5109396262320096E-2</v>
      </c>
      <c r="AP14" s="14">
        <v>2.16924719423644E-2</v>
      </c>
      <c r="AQ14" s="14">
        <v>0</v>
      </c>
      <c r="AR14" s="14"/>
      <c r="AS14" s="14">
        <v>7.4245675041668601E-3</v>
      </c>
      <c r="AT14" s="14">
        <v>6.8129075347288306E-2</v>
      </c>
      <c r="AU14" s="14"/>
      <c r="AV14" s="14">
        <v>1.0778994929458901E-2</v>
      </c>
      <c r="AW14" s="14">
        <v>0</v>
      </c>
      <c r="AX14" s="14">
        <v>4.5324942762723103E-3</v>
      </c>
      <c r="AY14" s="14"/>
      <c r="AZ14" s="14">
        <v>2.2089766809295901E-2</v>
      </c>
      <c r="BA14" s="14">
        <v>1.8272399859037301E-2</v>
      </c>
      <c r="BB14" s="14">
        <v>0</v>
      </c>
      <c r="BC14" s="14"/>
      <c r="BD14" s="14">
        <v>2.2878231541247299E-2</v>
      </c>
      <c r="BE14" s="14">
        <v>6.08782134559313E-2</v>
      </c>
      <c r="BF14" s="14"/>
      <c r="BG14" s="14">
        <v>1.2189750191190901E-2</v>
      </c>
      <c r="BH14" s="14">
        <v>5.2315202287293201E-2</v>
      </c>
      <c r="BI14" s="14"/>
      <c r="BJ14" s="14">
        <v>0</v>
      </c>
      <c r="BK14" s="14">
        <v>5.0199718603697097E-2</v>
      </c>
      <c r="BL14" s="14"/>
      <c r="BM14" s="14">
        <v>1.9374826148681801E-2</v>
      </c>
      <c r="BN14" s="14">
        <v>4.8905896196091002E-2</v>
      </c>
      <c r="BO14" s="14"/>
      <c r="BP14" s="14">
        <v>2.6865805976840799E-2</v>
      </c>
      <c r="BQ14" s="14">
        <v>5.12902673318043E-2</v>
      </c>
      <c r="BR14" s="14"/>
      <c r="BS14" s="14">
        <v>0</v>
      </c>
      <c r="BT14" s="14">
        <v>1.1058480037176801E-2</v>
      </c>
      <c r="BU14" s="14"/>
      <c r="BV14" s="14">
        <v>0</v>
      </c>
      <c r="BW14" s="14">
        <v>0</v>
      </c>
      <c r="BX14" s="14"/>
      <c r="BY14" s="14">
        <v>1.9776838947412001E-2</v>
      </c>
      <c r="BZ14" s="14">
        <v>4.7915826348953E-2</v>
      </c>
      <c r="CA14" s="14"/>
      <c r="CB14" s="14">
        <v>3.0925776959541799E-2</v>
      </c>
      <c r="CC14" s="14">
        <v>5.4145160502645701E-2</v>
      </c>
    </row>
    <row r="15" spans="2:81" x14ac:dyDescent="0.3">
      <c r="B15" s="15" t="s">
        <v>91</v>
      </c>
      <c r="C15" s="18">
        <v>0.59682192933573697</v>
      </c>
      <c r="D15" s="18">
        <v>0.64538491167063605</v>
      </c>
      <c r="E15" s="18">
        <v>0.54861885800543098</v>
      </c>
      <c r="F15" s="18"/>
      <c r="G15" s="18">
        <v>0.66285599402595197</v>
      </c>
      <c r="H15" s="18">
        <v>0.61468737629424897</v>
      </c>
      <c r="I15" s="18">
        <v>0.60295896123480197</v>
      </c>
      <c r="J15" s="18">
        <v>0.55831323826423696</v>
      </c>
      <c r="K15" s="18">
        <v>0.57395498534470302</v>
      </c>
      <c r="L15" s="18">
        <v>0.57993062062243494</v>
      </c>
      <c r="M15" s="18"/>
      <c r="N15" s="18">
        <v>0.61031779676594999</v>
      </c>
      <c r="O15" s="18">
        <v>0.57499845260723703</v>
      </c>
      <c r="P15" s="18">
        <v>0.63642349449961</v>
      </c>
      <c r="Q15" s="18">
        <v>0.57203320795937795</v>
      </c>
      <c r="R15" s="18"/>
      <c r="S15" s="18">
        <v>0.68681419152089895</v>
      </c>
      <c r="T15" s="18">
        <v>0.60214506483152597</v>
      </c>
      <c r="U15" s="18">
        <v>0.55319537195977198</v>
      </c>
      <c r="V15" s="18">
        <v>0.58610962849200099</v>
      </c>
      <c r="W15" s="18">
        <v>0.69280991477965004</v>
      </c>
      <c r="X15" s="18">
        <v>0.54028458759270603</v>
      </c>
      <c r="Y15" s="18">
        <v>0.60435784200618003</v>
      </c>
      <c r="Z15" s="18">
        <v>0.43983185815988701</v>
      </c>
      <c r="AA15" s="18">
        <v>0.58480445449691998</v>
      </c>
      <c r="AB15" s="18">
        <v>0.512853160938468</v>
      </c>
      <c r="AC15" s="18">
        <v>0.72550247669479095</v>
      </c>
      <c r="AD15" s="18">
        <v>0.51959387193797402</v>
      </c>
      <c r="AE15" s="18"/>
      <c r="AF15" s="18">
        <v>0.63942493755568197</v>
      </c>
      <c r="AG15" s="18">
        <v>0.58456120225678299</v>
      </c>
      <c r="AH15" s="18">
        <v>0.56704097137229303</v>
      </c>
      <c r="AI15" s="18">
        <v>0.65389176361416901</v>
      </c>
      <c r="AJ15" s="18">
        <v>0.67183617451662303</v>
      </c>
      <c r="AK15" s="18">
        <v>0.37161136105708698</v>
      </c>
      <c r="AL15" s="18"/>
      <c r="AM15" s="18">
        <v>0.59352415564065697</v>
      </c>
      <c r="AN15" s="18">
        <v>0.61489613480980498</v>
      </c>
      <c r="AO15" s="18">
        <v>0.60055209099047002</v>
      </c>
      <c r="AP15" s="18">
        <v>0.559581525217832</v>
      </c>
      <c r="AQ15" s="18">
        <v>0.70686746872470896</v>
      </c>
      <c r="AR15" s="18"/>
      <c r="AS15" s="18">
        <v>0.63361515302489602</v>
      </c>
      <c r="AT15" s="18">
        <v>0.57279869042801201</v>
      </c>
      <c r="AU15" s="18"/>
      <c r="AV15" s="18">
        <v>0.61461562784758506</v>
      </c>
      <c r="AW15" s="18">
        <v>0.58187350871179699</v>
      </c>
      <c r="AX15" s="18">
        <v>0.656365305332961</v>
      </c>
      <c r="AY15" s="18"/>
      <c r="AZ15" s="18">
        <v>0.75684963434049302</v>
      </c>
      <c r="BA15" s="18">
        <v>0.66300406736635698</v>
      </c>
      <c r="BB15" s="18">
        <v>0.55447759709491695</v>
      </c>
      <c r="BC15" s="18"/>
      <c r="BD15" s="18">
        <v>0.63515063733058097</v>
      </c>
      <c r="BE15" s="18">
        <v>0.57161660593505703</v>
      </c>
      <c r="BF15" s="18"/>
      <c r="BG15" s="18">
        <v>0.62292648793955097</v>
      </c>
      <c r="BH15" s="18">
        <v>0.59338564017268003</v>
      </c>
      <c r="BI15" s="18"/>
      <c r="BJ15" s="18">
        <v>0.67802483845961103</v>
      </c>
      <c r="BK15" s="18">
        <v>0.59092069452887197</v>
      </c>
      <c r="BL15" s="18"/>
      <c r="BM15" s="18">
        <v>0.59559129514815501</v>
      </c>
      <c r="BN15" s="18">
        <v>0.59951227180490096</v>
      </c>
      <c r="BO15" s="18"/>
      <c r="BP15" s="18">
        <v>0.64937747460267903</v>
      </c>
      <c r="BQ15" s="18">
        <v>0.58777329663821698</v>
      </c>
      <c r="BR15" s="18"/>
      <c r="BS15" s="18">
        <v>0.68253147435028005</v>
      </c>
      <c r="BT15" s="18">
        <v>0.59002622607882405</v>
      </c>
      <c r="BU15" s="18"/>
      <c r="BV15" s="18">
        <v>0.652602181834259</v>
      </c>
      <c r="BW15" s="18">
        <v>0.69304971307036001</v>
      </c>
      <c r="BX15" s="18"/>
      <c r="BY15" s="18">
        <v>0.64399101220142396</v>
      </c>
      <c r="BZ15" s="18">
        <v>0.59249824720276401</v>
      </c>
      <c r="CA15" s="18"/>
      <c r="CB15" s="18">
        <v>0.62560533658706696</v>
      </c>
      <c r="CC15" s="18">
        <v>0.58571036260065701</v>
      </c>
    </row>
    <row r="16" spans="2:81" x14ac:dyDescent="0.3">
      <c r="B16" s="15" t="s">
        <v>92</v>
      </c>
      <c r="C16" s="18">
        <v>0.16821361402667201</v>
      </c>
      <c r="D16" s="18">
        <v>0.158871215106616</v>
      </c>
      <c r="E16" s="18">
        <v>0.177663246738477</v>
      </c>
      <c r="F16" s="18"/>
      <c r="G16" s="18">
        <v>0.143654830427214</v>
      </c>
      <c r="H16" s="18">
        <v>0.14131702882979699</v>
      </c>
      <c r="I16" s="18">
        <v>0.142840408481651</v>
      </c>
      <c r="J16" s="18">
        <v>0.194234957575359</v>
      </c>
      <c r="K16" s="18">
        <v>0.18198263748676399</v>
      </c>
      <c r="L16" s="18">
        <v>0.196688726928018</v>
      </c>
      <c r="M16" s="18"/>
      <c r="N16" s="18">
        <v>0.17290922762051</v>
      </c>
      <c r="O16" s="18">
        <v>0.164427124381366</v>
      </c>
      <c r="P16" s="18">
        <v>0.171743246424966</v>
      </c>
      <c r="Q16" s="18">
        <v>0.16229121983686601</v>
      </c>
      <c r="R16" s="18"/>
      <c r="S16" s="18">
        <v>0.129196418026783</v>
      </c>
      <c r="T16" s="18">
        <v>0.11761074404621399</v>
      </c>
      <c r="U16" s="18">
        <v>0.18588879977883799</v>
      </c>
      <c r="V16" s="18">
        <v>0.190694000523983</v>
      </c>
      <c r="W16" s="18">
        <v>8.4607939764929405E-2</v>
      </c>
      <c r="X16" s="18">
        <v>0.24146832366555601</v>
      </c>
      <c r="Y16" s="18">
        <v>0.20047706652810501</v>
      </c>
      <c r="Z16" s="18">
        <v>0.21109711732663</v>
      </c>
      <c r="AA16" s="18">
        <v>0.17650938334913799</v>
      </c>
      <c r="AB16" s="18">
        <v>0.211969088169326</v>
      </c>
      <c r="AC16" s="18">
        <v>0.14742208716796901</v>
      </c>
      <c r="AD16" s="18">
        <v>0.15878567987812101</v>
      </c>
      <c r="AE16" s="18"/>
      <c r="AF16" s="18">
        <v>0.16029857460904801</v>
      </c>
      <c r="AG16" s="18">
        <v>0.231672556995906</v>
      </c>
      <c r="AH16" s="18">
        <v>0.18950847122421599</v>
      </c>
      <c r="AI16" s="18">
        <v>0.15293200114717401</v>
      </c>
      <c r="AJ16" s="18">
        <v>7.8830710731027806E-2</v>
      </c>
      <c r="AK16" s="18">
        <v>0.17627276866845601</v>
      </c>
      <c r="AL16" s="18"/>
      <c r="AM16" s="18">
        <v>0.19801093124102301</v>
      </c>
      <c r="AN16" s="18">
        <v>0.15015016442308601</v>
      </c>
      <c r="AO16" s="18">
        <v>0.171689755639134</v>
      </c>
      <c r="AP16" s="18">
        <v>0.161545642306166</v>
      </c>
      <c r="AQ16" s="18">
        <v>0</v>
      </c>
      <c r="AR16" s="18"/>
      <c r="AS16" s="18">
        <v>0.17399960041013901</v>
      </c>
      <c r="AT16" s="18">
        <v>0.167217364389671</v>
      </c>
      <c r="AU16" s="18"/>
      <c r="AV16" s="18">
        <v>0.19272373517128899</v>
      </c>
      <c r="AW16" s="18">
        <v>0.18158064946438701</v>
      </c>
      <c r="AX16" s="18">
        <v>0.17755612550746899</v>
      </c>
      <c r="AY16" s="18"/>
      <c r="AZ16" s="18">
        <v>0.15671808062971701</v>
      </c>
      <c r="BA16" s="18">
        <v>0.13932655100637401</v>
      </c>
      <c r="BB16" s="18">
        <v>0.187437858380918</v>
      </c>
      <c r="BC16" s="18"/>
      <c r="BD16" s="18">
        <v>0.16665858873554501</v>
      </c>
      <c r="BE16" s="18">
        <v>0.168235933813633</v>
      </c>
      <c r="BF16" s="18"/>
      <c r="BG16" s="18">
        <v>0.161680938796604</v>
      </c>
      <c r="BH16" s="18">
        <v>0.16800177582953699</v>
      </c>
      <c r="BI16" s="18"/>
      <c r="BJ16" s="18">
        <v>0.17791136734275201</v>
      </c>
      <c r="BK16" s="18">
        <v>0.164403499208535</v>
      </c>
      <c r="BL16" s="18"/>
      <c r="BM16" s="18">
        <v>0.153798405096019</v>
      </c>
      <c r="BN16" s="18">
        <v>0.16830737079210201</v>
      </c>
      <c r="BO16" s="18"/>
      <c r="BP16" s="18">
        <v>0.192500075081425</v>
      </c>
      <c r="BQ16" s="18">
        <v>0.160277190899272</v>
      </c>
      <c r="BR16" s="18"/>
      <c r="BS16" s="18">
        <v>0.142535976281633</v>
      </c>
      <c r="BT16" s="18">
        <v>0.213160474945124</v>
      </c>
      <c r="BU16" s="18"/>
      <c r="BV16" s="18">
        <v>0.21348397362440899</v>
      </c>
      <c r="BW16" s="18">
        <v>0.11760227721863301</v>
      </c>
      <c r="BX16" s="18"/>
      <c r="BY16" s="18">
        <v>0.114290565004511</v>
      </c>
      <c r="BZ16" s="18">
        <v>0.17393302926882201</v>
      </c>
      <c r="CA16" s="18"/>
      <c r="CB16" s="18">
        <v>0.15245863703142201</v>
      </c>
      <c r="CC16" s="18">
        <v>0.17212547638028</v>
      </c>
    </row>
    <row r="17" spans="2:81" x14ac:dyDescent="0.3">
      <c r="B17" s="15" t="s">
        <v>93</v>
      </c>
      <c r="C17" s="19">
        <v>0.42860831530906401</v>
      </c>
      <c r="D17" s="19">
        <v>0.48651369656401999</v>
      </c>
      <c r="E17" s="19">
        <v>0.37095561126695398</v>
      </c>
      <c r="F17" s="19"/>
      <c r="G17" s="19">
        <v>0.51920116359873902</v>
      </c>
      <c r="H17" s="19">
        <v>0.473370347464452</v>
      </c>
      <c r="I17" s="19">
        <v>0.460118552753151</v>
      </c>
      <c r="J17" s="19">
        <v>0.36407828068887899</v>
      </c>
      <c r="K17" s="19">
        <v>0.391972347857939</v>
      </c>
      <c r="L17" s="19">
        <v>0.38324189369441802</v>
      </c>
      <c r="M17" s="19"/>
      <c r="N17" s="19">
        <v>0.43740856914544002</v>
      </c>
      <c r="O17" s="19">
        <v>0.410571328225871</v>
      </c>
      <c r="P17" s="19">
        <v>0.46468024807464497</v>
      </c>
      <c r="Q17" s="19">
        <v>0.409741988122512</v>
      </c>
      <c r="R17" s="19"/>
      <c r="S17" s="19">
        <v>0.55761777349411601</v>
      </c>
      <c r="T17" s="19">
        <v>0.484534320785312</v>
      </c>
      <c r="U17" s="19">
        <v>0.36730657218093399</v>
      </c>
      <c r="V17" s="19">
        <v>0.39541562796801799</v>
      </c>
      <c r="W17" s="19">
        <v>0.60820197501472095</v>
      </c>
      <c r="X17" s="19">
        <v>0.29881626392714999</v>
      </c>
      <c r="Y17" s="19">
        <v>0.40388077547807499</v>
      </c>
      <c r="Z17" s="19">
        <v>0.22873474083325601</v>
      </c>
      <c r="AA17" s="19">
        <v>0.40829507114778202</v>
      </c>
      <c r="AB17" s="19">
        <v>0.30088407276914297</v>
      </c>
      <c r="AC17" s="19">
        <v>0.57808038952682195</v>
      </c>
      <c r="AD17" s="19">
        <v>0.36080819205985298</v>
      </c>
      <c r="AE17" s="19"/>
      <c r="AF17" s="19">
        <v>0.47912636294663402</v>
      </c>
      <c r="AG17" s="19">
        <v>0.35288864526087699</v>
      </c>
      <c r="AH17" s="19">
        <v>0.37753250014807799</v>
      </c>
      <c r="AI17" s="19">
        <v>0.50095976246699503</v>
      </c>
      <c r="AJ17" s="19">
        <v>0.59300546378559604</v>
      </c>
      <c r="AK17" s="19">
        <v>0.19533859238862999</v>
      </c>
      <c r="AL17" s="19"/>
      <c r="AM17" s="19">
        <v>0.39551322439963399</v>
      </c>
      <c r="AN17" s="19">
        <v>0.464745970386719</v>
      </c>
      <c r="AO17" s="19">
        <v>0.428862335351336</v>
      </c>
      <c r="AP17" s="19">
        <v>0.39803588291166597</v>
      </c>
      <c r="AQ17" s="19">
        <v>0.70686746872470896</v>
      </c>
      <c r="AR17" s="19"/>
      <c r="AS17" s="19">
        <v>0.45961555261475701</v>
      </c>
      <c r="AT17" s="19">
        <v>0.40558132603834102</v>
      </c>
      <c r="AU17" s="19"/>
      <c r="AV17" s="19">
        <v>0.42189189267629601</v>
      </c>
      <c r="AW17" s="19">
        <v>0.40029285924740998</v>
      </c>
      <c r="AX17" s="19">
        <v>0.47880917982549198</v>
      </c>
      <c r="AY17" s="19"/>
      <c r="AZ17" s="19">
        <v>0.60013155371077598</v>
      </c>
      <c r="BA17" s="19">
        <v>0.52367751635998405</v>
      </c>
      <c r="BB17" s="19">
        <v>0.36703973871399898</v>
      </c>
      <c r="BC17" s="19"/>
      <c r="BD17" s="19">
        <v>0.46849204859503701</v>
      </c>
      <c r="BE17" s="19">
        <v>0.40338067212142398</v>
      </c>
      <c r="BF17" s="19"/>
      <c r="BG17" s="19">
        <v>0.46124554914294702</v>
      </c>
      <c r="BH17" s="19">
        <v>0.42538386434314301</v>
      </c>
      <c r="BI17" s="19"/>
      <c r="BJ17" s="19">
        <v>0.500113471116858</v>
      </c>
      <c r="BK17" s="19">
        <v>0.42651719532033699</v>
      </c>
      <c r="BL17" s="19"/>
      <c r="BM17" s="19">
        <v>0.44179289005213601</v>
      </c>
      <c r="BN17" s="19">
        <v>0.43120490101279901</v>
      </c>
      <c r="BO17" s="19"/>
      <c r="BP17" s="19">
        <v>0.456877399521254</v>
      </c>
      <c r="BQ17" s="19">
        <v>0.42749610573894498</v>
      </c>
      <c r="BR17" s="19"/>
      <c r="BS17" s="19">
        <v>0.539995498068647</v>
      </c>
      <c r="BT17" s="19">
        <v>0.37686575113370002</v>
      </c>
      <c r="BU17" s="19"/>
      <c r="BV17" s="19">
        <v>0.43911820820984998</v>
      </c>
      <c r="BW17" s="19">
        <v>0.57544743585172697</v>
      </c>
      <c r="BX17" s="19"/>
      <c r="BY17" s="19">
        <v>0.529700447196914</v>
      </c>
      <c r="BZ17" s="19">
        <v>0.41856521793394202</v>
      </c>
      <c r="CA17" s="19"/>
      <c r="CB17" s="19">
        <v>0.47314669955564598</v>
      </c>
      <c r="CC17" s="19">
        <v>0.41358488622037698</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E18"/>
  <sheetViews>
    <sheetView showGridLines="0" workbookViewId="0">
      <pane xSplit="2" topLeftCell="C1" activePane="topRight" state="frozen"/>
      <selection pane="topRight" activeCell="D8" sqref="D8"/>
    </sheetView>
  </sheetViews>
  <sheetFormatPr defaultColWidth="11.5546875" defaultRowHeight="14.4" x14ac:dyDescent="0.3"/>
  <cols>
    <col min="2" max="2" width="25.6640625" customWidth="1"/>
    <col min="3" max="5" width="20.6640625" customWidth="1"/>
  </cols>
  <sheetData>
    <row r="2" spans="2:5" ht="40.049999999999997" customHeight="1" x14ac:dyDescent="0.3">
      <c r="D2" s="29" t="s">
        <v>107</v>
      </c>
      <c r="E2" s="26"/>
    </row>
    <row r="6" spans="2:5" ht="49.95" customHeight="1" x14ac:dyDescent="0.3">
      <c r="B6" s="17" t="s">
        <v>15</v>
      </c>
      <c r="C6" s="17" t="s">
        <v>100</v>
      </c>
      <c r="D6" s="17" t="s">
        <v>101</v>
      </c>
    </row>
    <row r="7" spans="2:5" x14ac:dyDescent="0.3">
      <c r="B7" s="15" t="s">
        <v>102</v>
      </c>
      <c r="C7" s="14">
        <v>8.1055103066119905E-2</v>
      </c>
      <c r="D7" s="14">
        <v>7.5553530981447001E-2</v>
      </c>
    </row>
    <row r="8" spans="2:5" x14ac:dyDescent="0.3">
      <c r="B8" s="15" t="s">
        <v>103</v>
      </c>
      <c r="C8" s="14">
        <v>0.315919264798315</v>
      </c>
      <c r="D8" s="14">
        <v>0.270406800226413</v>
      </c>
    </row>
    <row r="9" spans="2:5" x14ac:dyDescent="0.3">
      <c r="B9" s="15" t="s">
        <v>104</v>
      </c>
      <c r="C9" s="14">
        <v>0.32163331171581799</v>
      </c>
      <c r="D9" s="14">
        <v>0.35325005696464101</v>
      </c>
    </row>
    <row r="10" spans="2:5" x14ac:dyDescent="0.3">
      <c r="B10" s="15" t="s">
        <v>105</v>
      </c>
      <c r="C10" s="14">
        <v>0.158718496097568</v>
      </c>
      <c r="D10" s="14">
        <v>0.19299187486795299</v>
      </c>
    </row>
    <row r="11" spans="2:5" x14ac:dyDescent="0.3">
      <c r="B11" s="15" t="s">
        <v>106</v>
      </c>
      <c r="C11" s="14">
        <v>0.12267382432218001</v>
      </c>
      <c r="D11" s="14">
        <v>0.107797736959546</v>
      </c>
    </row>
    <row r="12" spans="2:5" x14ac:dyDescent="0.3">
      <c r="B12" s="16"/>
      <c r="C12" s="16"/>
      <c r="D12" s="16"/>
    </row>
    <row r="13" spans="2:5" x14ac:dyDescent="0.3">
      <c r="B13" t="s">
        <v>95</v>
      </c>
    </row>
    <row r="14" spans="2:5" x14ac:dyDescent="0.3">
      <c r="B14" t="s">
        <v>96</v>
      </c>
    </row>
    <row r="18" spans="2:2" x14ac:dyDescent="0.3">
      <c r="B18"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C18"/>
  <sheetViews>
    <sheetView showGridLines="0" topLeftCell="A3" workbookViewId="0">
      <pane xSplit="2" topLeftCell="AX1" activePane="topRight" state="frozen"/>
      <selection pane="topRight" activeCell="BG9" sqref="BG9:BG10"/>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8.1055103066119905E-2</v>
      </c>
      <c r="D9" s="14">
        <v>9.6329816428944295E-2</v>
      </c>
      <c r="E9" s="14">
        <v>6.6298254083089994E-2</v>
      </c>
      <c r="F9" s="14"/>
      <c r="G9" s="14">
        <v>0.11858221500878</v>
      </c>
      <c r="H9" s="14">
        <v>0.14421310182133501</v>
      </c>
      <c r="I9" s="14">
        <v>0.11574890282570401</v>
      </c>
      <c r="J9" s="14">
        <v>3.8538749730631101E-2</v>
      </c>
      <c r="K9" s="14">
        <v>3.3245406800869702E-2</v>
      </c>
      <c r="L9" s="14">
        <v>4.3247143628097902E-2</v>
      </c>
      <c r="M9" s="14"/>
      <c r="N9" s="14">
        <v>0.103011639659251</v>
      </c>
      <c r="O9" s="14">
        <v>7.8455811508788303E-2</v>
      </c>
      <c r="P9" s="14">
        <v>5.7960480267543003E-2</v>
      </c>
      <c r="Q9" s="14">
        <v>8.1675443266417805E-2</v>
      </c>
      <c r="R9" s="14"/>
      <c r="S9" s="14">
        <v>0.106162068488055</v>
      </c>
      <c r="T9" s="14">
        <v>0.104311609688027</v>
      </c>
      <c r="U9" s="14">
        <v>9.7385087329856998E-2</v>
      </c>
      <c r="V9" s="14">
        <v>6.5542252455076805E-2</v>
      </c>
      <c r="W9" s="14">
        <v>0.107059846814927</v>
      </c>
      <c r="X9" s="14">
        <v>0.107440938004355</v>
      </c>
      <c r="Y9" s="14">
        <v>3.54813732665561E-2</v>
      </c>
      <c r="Z9" s="14">
        <v>6.3945598412376597E-2</v>
      </c>
      <c r="AA9" s="14">
        <v>8.4443721308675904E-2</v>
      </c>
      <c r="AB9" s="14">
        <v>4.4391017012566203E-2</v>
      </c>
      <c r="AC9" s="14">
        <v>3.7397048259817697E-2</v>
      </c>
      <c r="AD9" s="14">
        <v>4.0360420297640302E-2</v>
      </c>
      <c r="AE9" s="14"/>
      <c r="AF9" s="14">
        <v>0.14869401443814001</v>
      </c>
      <c r="AG9" s="14">
        <v>6.2889246259321505E-2</v>
      </c>
      <c r="AH9" s="14">
        <v>8.6051345898269405E-2</v>
      </c>
      <c r="AI9" s="14">
        <v>7.92469328650421E-2</v>
      </c>
      <c r="AJ9" s="14">
        <v>4.2773747669800397E-2</v>
      </c>
      <c r="AK9" s="14">
        <v>2.1690136770736699E-2</v>
      </c>
      <c r="AL9" s="14"/>
      <c r="AM9" s="14">
        <v>7.2386100040429599E-2</v>
      </c>
      <c r="AN9" s="14">
        <v>6.2644112820842895E-2</v>
      </c>
      <c r="AO9" s="14">
        <v>7.26506008586561E-2</v>
      </c>
      <c r="AP9" s="14">
        <v>0.13855472504633801</v>
      </c>
      <c r="AQ9" s="14">
        <v>0.31537094861621001</v>
      </c>
      <c r="AR9" s="14"/>
      <c r="AS9" s="14">
        <v>0.104142102622515</v>
      </c>
      <c r="AT9" s="14">
        <v>6.8195188534905901E-2</v>
      </c>
      <c r="AU9" s="14"/>
      <c r="AV9" s="14">
        <v>0.14281767302151499</v>
      </c>
      <c r="AW9" s="14">
        <v>0.145908094909831</v>
      </c>
      <c r="AX9" s="14">
        <v>5.8898169874621702E-2</v>
      </c>
      <c r="AY9" s="14"/>
      <c r="AZ9" s="14">
        <v>0.25013422827989501</v>
      </c>
      <c r="BA9" s="14">
        <v>0.252066938223172</v>
      </c>
      <c r="BB9" s="14">
        <v>6.5502340902745301E-2</v>
      </c>
      <c r="BC9" s="14"/>
      <c r="BD9" s="14">
        <v>0.11024981307802</v>
      </c>
      <c r="BE9" s="14">
        <v>6.1905206986799702E-2</v>
      </c>
      <c r="BF9" s="14"/>
      <c r="BG9" s="14">
        <v>0.13375745444525799</v>
      </c>
      <c r="BH9" s="14">
        <v>7.1211714297267095E-2</v>
      </c>
      <c r="BI9" s="14"/>
      <c r="BJ9" s="14">
        <v>0.112940696239388</v>
      </c>
      <c r="BK9" s="14">
        <v>7.5928855980249399E-2</v>
      </c>
      <c r="BL9" s="14"/>
      <c r="BM9" s="14">
        <v>0.16102981687474999</v>
      </c>
      <c r="BN9" s="14">
        <v>7.2832775509339406E-2</v>
      </c>
      <c r="BO9" s="14"/>
      <c r="BP9" s="14">
        <v>5.4092163070356997E-2</v>
      </c>
      <c r="BQ9" s="14">
        <v>8.6840848864920994E-2</v>
      </c>
      <c r="BR9" s="14"/>
      <c r="BS9" s="14">
        <v>0.135178163561363</v>
      </c>
      <c r="BT9" s="14">
        <v>8.9625154368568993E-2</v>
      </c>
      <c r="BU9" s="14"/>
      <c r="BV9" s="14">
        <v>8.3919734632023596E-2</v>
      </c>
      <c r="BW9" s="14">
        <v>0.15319223427841999</v>
      </c>
      <c r="BX9" s="14"/>
      <c r="BY9" s="14">
        <v>0.16757907421018201</v>
      </c>
      <c r="BZ9" s="14">
        <v>7.1359365634996494E-2</v>
      </c>
      <c r="CA9" s="14"/>
      <c r="CB9" s="14">
        <v>7.1933762488320299E-2</v>
      </c>
      <c r="CC9" s="14">
        <v>8.4560769952521903E-2</v>
      </c>
    </row>
    <row r="10" spans="2:81" x14ac:dyDescent="0.3">
      <c r="B10" s="15" t="s">
        <v>103</v>
      </c>
      <c r="C10" s="14">
        <v>0.315919264798315</v>
      </c>
      <c r="D10" s="14">
        <v>0.32876713800592799</v>
      </c>
      <c r="E10" s="14">
        <v>0.30398926087783601</v>
      </c>
      <c r="F10" s="14"/>
      <c r="G10" s="14">
        <v>0.374568654165226</v>
      </c>
      <c r="H10" s="14">
        <v>0.41959673733664898</v>
      </c>
      <c r="I10" s="14">
        <v>0.324489865622344</v>
      </c>
      <c r="J10" s="14">
        <v>0.28288823229448101</v>
      </c>
      <c r="K10" s="14">
        <v>0.28870989023913302</v>
      </c>
      <c r="L10" s="14">
        <v>0.230794187329944</v>
      </c>
      <c r="M10" s="14"/>
      <c r="N10" s="14">
        <v>0.281827793385795</v>
      </c>
      <c r="O10" s="14">
        <v>0.29574534532593699</v>
      </c>
      <c r="P10" s="14">
        <v>0.35957800366294801</v>
      </c>
      <c r="Q10" s="14">
        <v>0.33209228803232699</v>
      </c>
      <c r="R10" s="14"/>
      <c r="S10" s="14">
        <v>0.31492000813452098</v>
      </c>
      <c r="T10" s="14">
        <v>0.273883823159013</v>
      </c>
      <c r="U10" s="14">
        <v>0.27608263274765099</v>
      </c>
      <c r="V10" s="14">
        <v>0.38046458966714097</v>
      </c>
      <c r="W10" s="14">
        <v>0.21922549980827</v>
      </c>
      <c r="X10" s="14">
        <v>0.31437267401740598</v>
      </c>
      <c r="Y10" s="14">
        <v>0.36423902535196401</v>
      </c>
      <c r="Z10" s="14">
        <v>0.20315497950621</v>
      </c>
      <c r="AA10" s="14">
        <v>0.36530862905608302</v>
      </c>
      <c r="AB10" s="14">
        <v>0.3520784658851</v>
      </c>
      <c r="AC10" s="14">
        <v>0.41894345953824402</v>
      </c>
      <c r="AD10" s="14">
        <v>0.20514660734089199</v>
      </c>
      <c r="AE10" s="14"/>
      <c r="AF10" s="14">
        <v>0.34581938374926502</v>
      </c>
      <c r="AG10" s="14">
        <v>0.378623387979311</v>
      </c>
      <c r="AH10" s="14">
        <v>0.27785299794920798</v>
      </c>
      <c r="AI10" s="14">
        <v>0.331226062010407</v>
      </c>
      <c r="AJ10" s="14">
        <v>0.185866865215504</v>
      </c>
      <c r="AK10" s="14">
        <v>0.25122673218140301</v>
      </c>
      <c r="AL10" s="14"/>
      <c r="AM10" s="14">
        <v>0.35656228621408498</v>
      </c>
      <c r="AN10" s="14">
        <v>0.26414727422489698</v>
      </c>
      <c r="AO10" s="14">
        <v>0.32194712263220399</v>
      </c>
      <c r="AP10" s="14">
        <v>0.31402102421074202</v>
      </c>
      <c r="AQ10" s="14">
        <v>0.31629911563466601</v>
      </c>
      <c r="AR10" s="14"/>
      <c r="AS10" s="14">
        <v>0.34892330540938299</v>
      </c>
      <c r="AT10" s="14">
        <v>0.294455153982562</v>
      </c>
      <c r="AU10" s="14"/>
      <c r="AV10" s="14">
        <v>0.33329720787720002</v>
      </c>
      <c r="AW10" s="14">
        <v>0.33866966844243601</v>
      </c>
      <c r="AX10" s="14">
        <v>0.32964751314458501</v>
      </c>
      <c r="AY10" s="14"/>
      <c r="AZ10" s="14">
        <v>0.37804210052991699</v>
      </c>
      <c r="BA10" s="14">
        <v>0.39746416799225398</v>
      </c>
      <c r="BB10" s="14">
        <v>0.27190735621548101</v>
      </c>
      <c r="BC10" s="14"/>
      <c r="BD10" s="14">
        <v>0.29612811163608199</v>
      </c>
      <c r="BE10" s="14">
        <v>0.33006928527406798</v>
      </c>
      <c r="BF10" s="14"/>
      <c r="BG10" s="14">
        <v>0.39724937542460398</v>
      </c>
      <c r="BH10" s="14">
        <v>0.300375483975099</v>
      </c>
      <c r="BI10" s="14"/>
      <c r="BJ10" s="14">
        <v>0.31744662101870302</v>
      </c>
      <c r="BK10" s="14">
        <v>0.315848572375171</v>
      </c>
      <c r="BL10" s="14"/>
      <c r="BM10" s="14">
        <v>0.21580627782447401</v>
      </c>
      <c r="BN10" s="14">
        <v>0.32249452805672602</v>
      </c>
      <c r="BO10" s="14"/>
      <c r="BP10" s="14">
        <v>0.23669854110406199</v>
      </c>
      <c r="BQ10" s="14">
        <v>0.33497607221779002</v>
      </c>
      <c r="BR10" s="14"/>
      <c r="BS10" s="14">
        <v>0.38048358535787102</v>
      </c>
      <c r="BT10" s="14">
        <v>0.29498853250920098</v>
      </c>
      <c r="BU10" s="14"/>
      <c r="BV10" s="14">
        <v>0.422225545330355</v>
      </c>
      <c r="BW10" s="14">
        <v>0.36581394692924502</v>
      </c>
      <c r="BX10" s="14"/>
      <c r="BY10" s="14">
        <v>0.29504943466432898</v>
      </c>
      <c r="BZ10" s="14">
        <v>0.31944816376013202</v>
      </c>
      <c r="CA10" s="14"/>
      <c r="CB10" s="14">
        <v>0.30493836691848097</v>
      </c>
      <c r="CC10" s="14">
        <v>0.325014892253984</v>
      </c>
    </row>
    <row r="11" spans="2:81" x14ac:dyDescent="0.3">
      <c r="B11" s="15" t="s">
        <v>104</v>
      </c>
      <c r="C11" s="14">
        <v>0.32163331171581799</v>
      </c>
      <c r="D11" s="14">
        <v>0.32226937466798899</v>
      </c>
      <c r="E11" s="14">
        <v>0.31969165726408599</v>
      </c>
      <c r="F11" s="14"/>
      <c r="G11" s="14">
        <v>0.27514972680476601</v>
      </c>
      <c r="H11" s="14">
        <v>0.218574863694598</v>
      </c>
      <c r="I11" s="14">
        <v>0.27272382728807898</v>
      </c>
      <c r="J11" s="14">
        <v>0.34982465131155899</v>
      </c>
      <c r="K11" s="14">
        <v>0.37136444827134701</v>
      </c>
      <c r="L11" s="14">
        <v>0.41979767015736003</v>
      </c>
      <c r="M11" s="14"/>
      <c r="N11" s="14">
        <v>0.36194806290400799</v>
      </c>
      <c r="O11" s="14">
        <v>0.31248442864890102</v>
      </c>
      <c r="P11" s="14">
        <v>0.32789450028862199</v>
      </c>
      <c r="Q11" s="14">
        <v>0.279605720965664</v>
      </c>
      <c r="R11" s="14"/>
      <c r="S11" s="14">
        <v>0.35485968494738901</v>
      </c>
      <c r="T11" s="14">
        <v>0.35528865540152799</v>
      </c>
      <c r="U11" s="14">
        <v>0.328647874471449</v>
      </c>
      <c r="V11" s="14">
        <v>0.37774027859533099</v>
      </c>
      <c r="W11" s="14">
        <v>0.349619283891133</v>
      </c>
      <c r="X11" s="14">
        <v>0.23375828859769601</v>
      </c>
      <c r="Y11" s="14">
        <v>0.27894842758809302</v>
      </c>
      <c r="Z11" s="14">
        <v>0.40994102538774002</v>
      </c>
      <c r="AA11" s="14">
        <v>0.32170081286546598</v>
      </c>
      <c r="AB11" s="14">
        <v>0.25631180993265501</v>
      </c>
      <c r="AC11" s="14">
        <v>0.28974804290283301</v>
      </c>
      <c r="AD11" s="14">
        <v>0.27857013310048701</v>
      </c>
      <c r="AE11" s="14"/>
      <c r="AF11" s="14">
        <v>0.28898245459324701</v>
      </c>
      <c r="AG11" s="14">
        <v>0.32933346177566197</v>
      </c>
      <c r="AH11" s="14">
        <v>0.41533027759497998</v>
      </c>
      <c r="AI11" s="14">
        <v>0.28404926771385303</v>
      </c>
      <c r="AJ11" s="14">
        <v>0.41536780646696397</v>
      </c>
      <c r="AK11" s="14">
        <v>0.37075557084696198</v>
      </c>
      <c r="AL11" s="14"/>
      <c r="AM11" s="14">
        <v>0.27435197884178503</v>
      </c>
      <c r="AN11" s="14">
        <v>0.36186018818624999</v>
      </c>
      <c r="AO11" s="14">
        <v>0.33152214038392003</v>
      </c>
      <c r="AP11" s="14">
        <v>0.28978399787937098</v>
      </c>
      <c r="AQ11" s="14">
        <v>0.27060313950148401</v>
      </c>
      <c r="AR11" s="14"/>
      <c r="AS11" s="14">
        <v>0.282675154186597</v>
      </c>
      <c r="AT11" s="14">
        <v>0.34729009697400498</v>
      </c>
      <c r="AU11" s="14"/>
      <c r="AV11" s="14">
        <v>0.25979307872826901</v>
      </c>
      <c r="AW11" s="14">
        <v>0.41567985041002398</v>
      </c>
      <c r="AX11" s="14">
        <v>0.33876561395750698</v>
      </c>
      <c r="AY11" s="14"/>
      <c r="AZ11" s="14">
        <v>0.25441886399535102</v>
      </c>
      <c r="BA11" s="14">
        <v>0.20748652658484801</v>
      </c>
      <c r="BB11" s="14">
        <v>0.38864243748891503</v>
      </c>
      <c r="BC11" s="14"/>
      <c r="BD11" s="14">
        <v>0.32208249898496499</v>
      </c>
      <c r="BE11" s="14">
        <v>0.32234792159731701</v>
      </c>
      <c r="BF11" s="14"/>
      <c r="BG11" s="14">
        <v>0.25945748507619298</v>
      </c>
      <c r="BH11" s="14">
        <v>0.33403608564375797</v>
      </c>
      <c r="BI11" s="14"/>
      <c r="BJ11" s="14">
        <v>0.349920842427135</v>
      </c>
      <c r="BK11" s="14">
        <v>0.32061691447313501</v>
      </c>
      <c r="BL11" s="14"/>
      <c r="BM11" s="14">
        <v>0.30079096802931898</v>
      </c>
      <c r="BN11" s="14">
        <v>0.324773693307846</v>
      </c>
      <c r="BO11" s="14"/>
      <c r="BP11" s="14">
        <v>0.38836343535104301</v>
      </c>
      <c r="BQ11" s="14">
        <v>0.30749517005682098</v>
      </c>
      <c r="BR11" s="14"/>
      <c r="BS11" s="14">
        <v>0.274643737349758</v>
      </c>
      <c r="BT11" s="14">
        <v>0.341536898088657</v>
      </c>
      <c r="BU11" s="14"/>
      <c r="BV11" s="14">
        <v>0.21369726628413599</v>
      </c>
      <c r="BW11" s="14">
        <v>0.296062537392276</v>
      </c>
      <c r="BX11" s="14"/>
      <c r="BY11" s="14">
        <v>0.28748378248329298</v>
      </c>
      <c r="BZ11" s="14">
        <v>0.32245399457596802</v>
      </c>
      <c r="CA11" s="14"/>
      <c r="CB11" s="14">
        <v>0.30333409248839799</v>
      </c>
      <c r="CC11" s="14">
        <v>0.32753316797538701</v>
      </c>
    </row>
    <row r="12" spans="2:81" x14ac:dyDescent="0.3">
      <c r="B12" s="15" t="s">
        <v>105</v>
      </c>
      <c r="C12" s="14">
        <v>0.158718496097568</v>
      </c>
      <c r="D12" s="14">
        <v>0.157435144334449</v>
      </c>
      <c r="E12" s="14">
        <v>0.16028057462064299</v>
      </c>
      <c r="F12" s="14"/>
      <c r="G12" s="14">
        <v>0.123839839029532</v>
      </c>
      <c r="H12" s="14">
        <v>0.12984911637318799</v>
      </c>
      <c r="I12" s="14">
        <v>0.187447579565449</v>
      </c>
      <c r="J12" s="14">
        <v>0.18951933856616099</v>
      </c>
      <c r="K12" s="14">
        <v>0.16080698600478799</v>
      </c>
      <c r="L12" s="14">
        <v>0.15553458690923699</v>
      </c>
      <c r="M12" s="14"/>
      <c r="N12" s="14">
        <v>0.149302528569631</v>
      </c>
      <c r="O12" s="14">
        <v>0.172185366850578</v>
      </c>
      <c r="P12" s="14">
        <v>0.146517633303994</v>
      </c>
      <c r="Q12" s="14">
        <v>0.16811587147576301</v>
      </c>
      <c r="R12" s="14"/>
      <c r="S12" s="14">
        <v>0.158087288145799</v>
      </c>
      <c r="T12" s="14">
        <v>0.120952498511589</v>
      </c>
      <c r="U12" s="14">
        <v>0.197688404697097</v>
      </c>
      <c r="V12" s="14">
        <v>0.11921955601383601</v>
      </c>
      <c r="W12" s="14">
        <v>0.19924439924296899</v>
      </c>
      <c r="X12" s="14">
        <v>0.178409346890673</v>
      </c>
      <c r="Y12" s="14">
        <v>0.18824609714039001</v>
      </c>
      <c r="Z12" s="14">
        <v>0.15966278210455101</v>
      </c>
      <c r="AA12" s="14">
        <v>7.52901849528919E-2</v>
      </c>
      <c r="AB12" s="14">
        <v>0.19481921443338601</v>
      </c>
      <c r="AC12" s="14">
        <v>0.19985556346547501</v>
      </c>
      <c r="AD12" s="14">
        <v>0.23518937689081701</v>
      </c>
      <c r="AE12" s="14"/>
      <c r="AF12" s="14">
        <v>0.12885168499371699</v>
      </c>
      <c r="AG12" s="14">
        <v>0.14492721383812299</v>
      </c>
      <c r="AH12" s="14">
        <v>0.146675307240549</v>
      </c>
      <c r="AI12" s="14">
        <v>0.16085694589331301</v>
      </c>
      <c r="AJ12" s="14">
        <v>0.26156569593961798</v>
      </c>
      <c r="AK12" s="14">
        <v>0.10240572985592</v>
      </c>
      <c r="AL12" s="14"/>
      <c r="AM12" s="14">
        <v>0.15132202651712501</v>
      </c>
      <c r="AN12" s="14">
        <v>0.178680972460943</v>
      </c>
      <c r="AO12" s="14">
        <v>0.14446819577856801</v>
      </c>
      <c r="AP12" s="14">
        <v>0.17467456784949001</v>
      </c>
      <c r="AQ12" s="14">
        <v>0</v>
      </c>
      <c r="AR12" s="14"/>
      <c r="AS12" s="14">
        <v>0.19001298504390099</v>
      </c>
      <c r="AT12" s="14">
        <v>0.139134585564303</v>
      </c>
      <c r="AU12" s="14"/>
      <c r="AV12" s="14">
        <v>0.20002250960521001</v>
      </c>
      <c r="AW12" s="14">
        <v>6.4133416195041801E-2</v>
      </c>
      <c r="AX12" s="14">
        <v>0.18878028501458899</v>
      </c>
      <c r="AY12" s="14"/>
      <c r="AZ12" s="14">
        <v>5.51073698328036E-2</v>
      </c>
      <c r="BA12" s="14">
        <v>0.103008049322208</v>
      </c>
      <c r="BB12" s="14">
        <v>0.198561012673549</v>
      </c>
      <c r="BC12" s="14"/>
      <c r="BD12" s="14">
        <v>0.20540028761481</v>
      </c>
      <c r="BE12" s="14">
        <v>0.12818988147586199</v>
      </c>
      <c r="BF12" s="14"/>
      <c r="BG12" s="14">
        <v>0.125655227970629</v>
      </c>
      <c r="BH12" s="14">
        <v>0.16587099432371299</v>
      </c>
      <c r="BI12" s="14"/>
      <c r="BJ12" s="14">
        <v>0.182342932909526</v>
      </c>
      <c r="BK12" s="14">
        <v>0.15768895636441799</v>
      </c>
      <c r="BL12" s="14"/>
      <c r="BM12" s="14">
        <v>0.27073419404587301</v>
      </c>
      <c r="BN12" s="14">
        <v>0.14928721622719399</v>
      </c>
      <c r="BO12" s="14"/>
      <c r="BP12" s="14">
        <v>0.25555066340337801</v>
      </c>
      <c r="BQ12" s="14">
        <v>0.13722720192428201</v>
      </c>
      <c r="BR12" s="14"/>
      <c r="BS12" s="14">
        <v>0.16286443864622599</v>
      </c>
      <c r="BT12" s="14">
        <v>0.18616426554008</v>
      </c>
      <c r="BU12" s="14"/>
      <c r="BV12" s="14">
        <v>0.22196552280416099</v>
      </c>
      <c r="BW12" s="14">
        <v>0.14209417448258199</v>
      </c>
      <c r="BX12" s="14"/>
      <c r="BY12" s="14">
        <v>0.180233574355774</v>
      </c>
      <c r="BZ12" s="14">
        <v>0.15801373638121999</v>
      </c>
      <c r="CA12" s="14"/>
      <c r="CB12" s="14">
        <v>0.20852661719465099</v>
      </c>
      <c r="CC12" s="14">
        <v>0.13485747980607199</v>
      </c>
    </row>
    <row r="13" spans="2:81" x14ac:dyDescent="0.3">
      <c r="B13" s="15" t="s">
        <v>106</v>
      </c>
      <c r="C13" s="23">
        <v>0.12267382432218001</v>
      </c>
      <c r="D13" s="23">
        <v>9.5198526562688901E-2</v>
      </c>
      <c r="E13" s="23">
        <v>0.149740253154346</v>
      </c>
      <c r="F13" s="23"/>
      <c r="G13" s="23">
        <v>0.10785956499169599</v>
      </c>
      <c r="H13" s="23">
        <v>8.7766180774229693E-2</v>
      </c>
      <c r="I13" s="23">
        <v>9.9589824698423299E-2</v>
      </c>
      <c r="J13" s="23">
        <v>0.139229028097167</v>
      </c>
      <c r="K13" s="23">
        <v>0.145873268683862</v>
      </c>
      <c r="L13" s="23">
        <v>0.150626411975361</v>
      </c>
      <c r="M13" s="23"/>
      <c r="N13" s="23">
        <v>0.103909975481316</v>
      </c>
      <c r="O13" s="23">
        <v>0.14112904766579601</v>
      </c>
      <c r="P13" s="23">
        <v>0.108049382476893</v>
      </c>
      <c r="Q13" s="23">
        <v>0.13851067625982799</v>
      </c>
      <c r="R13" s="23"/>
      <c r="S13" s="23">
        <v>6.5970950284236204E-2</v>
      </c>
      <c r="T13" s="23">
        <v>0.14556341323984301</v>
      </c>
      <c r="U13" s="23">
        <v>0.100196000753946</v>
      </c>
      <c r="V13" s="23">
        <v>5.7033323268615099E-2</v>
      </c>
      <c r="W13" s="23">
        <v>0.124850970242701</v>
      </c>
      <c r="X13" s="23">
        <v>0.16601875248987</v>
      </c>
      <c r="Y13" s="23">
        <v>0.13308507665299801</v>
      </c>
      <c r="Z13" s="23">
        <v>0.16329561458912301</v>
      </c>
      <c r="AA13" s="23">
        <v>0.153256651816884</v>
      </c>
      <c r="AB13" s="23">
        <v>0.152399492736293</v>
      </c>
      <c r="AC13" s="23">
        <v>5.4055885833630003E-2</v>
      </c>
      <c r="AD13" s="23">
        <v>0.24073346237016299</v>
      </c>
      <c r="AE13" s="23"/>
      <c r="AF13" s="23">
        <v>8.7652462225631195E-2</v>
      </c>
      <c r="AG13" s="23">
        <v>8.4226690147581898E-2</v>
      </c>
      <c r="AH13" s="23">
        <v>7.4090071316992703E-2</v>
      </c>
      <c r="AI13" s="23">
        <v>0.14462079151738499</v>
      </c>
      <c r="AJ13" s="23">
        <v>9.4425884708113597E-2</v>
      </c>
      <c r="AK13" s="23">
        <v>0.25392183034498</v>
      </c>
      <c r="AL13" s="23"/>
      <c r="AM13" s="23">
        <v>0.14537760838657601</v>
      </c>
      <c r="AN13" s="23">
        <v>0.132667452307067</v>
      </c>
      <c r="AO13" s="23">
        <v>0.12941194034665299</v>
      </c>
      <c r="AP13" s="23">
        <v>8.2965685014058099E-2</v>
      </c>
      <c r="AQ13" s="23">
        <v>9.7726796247640094E-2</v>
      </c>
      <c r="AR13" s="23"/>
      <c r="AS13" s="23">
        <v>7.4246452737604399E-2</v>
      </c>
      <c r="AT13" s="23">
        <v>0.15092497494422399</v>
      </c>
      <c r="AU13" s="23"/>
      <c r="AV13" s="23">
        <v>6.4069530767806401E-2</v>
      </c>
      <c r="AW13" s="23">
        <v>3.56089700426667E-2</v>
      </c>
      <c r="AX13" s="23">
        <v>8.3908418008697597E-2</v>
      </c>
      <c r="AY13" s="23"/>
      <c r="AZ13" s="23">
        <v>6.2297437362032498E-2</v>
      </c>
      <c r="BA13" s="23">
        <v>3.9974317877517797E-2</v>
      </c>
      <c r="BB13" s="23">
        <v>7.5386852719309602E-2</v>
      </c>
      <c r="BC13" s="23"/>
      <c r="BD13" s="23">
        <v>6.6139288686123399E-2</v>
      </c>
      <c r="BE13" s="23">
        <v>0.15748770466595199</v>
      </c>
      <c r="BF13" s="23"/>
      <c r="BG13" s="23">
        <v>8.3880457083316096E-2</v>
      </c>
      <c r="BH13" s="23">
        <v>0.12850572176016301</v>
      </c>
      <c r="BI13" s="23"/>
      <c r="BJ13" s="23">
        <v>3.73489074052476E-2</v>
      </c>
      <c r="BK13" s="23">
        <v>0.129916700807027</v>
      </c>
      <c r="BL13" s="23"/>
      <c r="BM13" s="23">
        <v>5.1638743225584503E-2</v>
      </c>
      <c r="BN13" s="23">
        <v>0.13061178689889499</v>
      </c>
      <c r="BO13" s="23"/>
      <c r="BP13" s="23">
        <v>6.5295197071160105E-2</v>
      </c>
      <c r="BQ13" s="23">
        <v>0.133460706936187</v>
      </c>
      <c r="BR13" s="23"/>
      <c r="BS13" s="23">
        <v>4.6830075084781299E-2</v>
      </c>
      <c r="BT13" s="23">
        <v>8.7685149493493306E-2</v>
      </c>
      <c r="BU13" s="23"/>
      <c r="BV13" s="23">
        <v>5.8191930949324101E-2</v>
      </c>
      <c r="BW13" s="23">
        <v>4.2837106917477101E-2</v>
      </c>
      <c r="BX13" s="23"/>
      <c r="BY13" s="23">
        <v>6.9654134286421907E-2</v>
      </c>
      <c r="BZ13" s="23">
        <v>0.128724739647683</v>
      </c>
      <c r="CA13" s="23"/>
      <c r="CB13" s="23">
        <v>0.11126716091015</v>
      </c>
      <c r="CC13" s="23">
        <v>0.12803369001203499</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7.5553530981447001E-2</v>
      </c>
      <c r="D9" s="14">
        <v>9.28127268679E-2</v>
      </c>
      <c r="E9" s="14">
        <v>5.8848270022999999E-2</v>
      </c>
      <c r="F9" s="14"/>
      <c r="G9" s="14">
        <v>0.102522874920788</v>
      </c>
      <c r="H9" s="14">
        <v>0.12805261768284501</v>
      </c>
      <c r="I9" s="14">
        <v>0.116843067494964</v>
      </c>
      <c r="J9" s="14">
        <v>2.7098720239834902E-2</v>
      </c>
      <c r="K9" s="14">
        <v>4.0441987952764102E-2</v>
      </c>
      <c r="L9" s="14">
        <v>4.43643815109084E-2</v>
      </c>
      <c r="M9" s="14"/>
      <c r="N9" s="14">
        <v>9.63410241768166E-2</v>
      </c>
      <c r="O9" s="14">
        <v>5.8549496933487703E-2</v>
      </c>
      <c r="P9" s="14">
        <v>6.7785840425194199E-2</v>
      </c>
      <c r="Q9" s="14">
        <v>7.8821451487121302E-2</v>
      </c>
      <c r="R9" s="14"/>
      <c r="S9" s="14">
        <v>5.7601687266226602E-2</v>
      </c>
      <c r="T9" s="14">
        <v>7.8465240659598201E-2</v>
      </c>
      <c r="U9" s="14">
        <v>7.4166302241174001E-2</v>
      </c>
      <c r="V9" s="14">
        <v>9.0659235074301597E-2</v>
      </c>
      <c r="W9" s="14">
        <v>0.13477503010009301</v>
      </c>
      <c r="X9" s="14">
        <v>8.5897601430152307E-2</v>
      </c>
      <c r="Y9" s="14">
        <v>4.7998123024365E-2</v>
      </c>
      <c r="Z9" s="14">
        <v>8.6757203080187598E-2</v>
      </c>
      <c r="AA9" s="14">
        <v>5.9436382833421599E-2</v>
      </c>
      <c r="AB9" s="14">
        <v>9.0687730359040805E-2</v>
      </c>
      <c r="AC9" s="14">
        <v>5.53752696987568E-2</v>
      </c>
      <c r="AD9" s="14">
        <v>4.0360420297640302E-2</v>
      </c>
      <c r="AE9" s="14"/>
      <c r="AF9" s="14">
        <v>0.100035926859996</v>
      </c>
      <c r="AG9" s="14">
        <v>8.4463306904065297E-2</v>
      </c>
      <c r="AH9" s="14">
        <v>7.7942042299023601E-2</v>
      </c>
      <c r="AI9" s="14">
        <v>7.5281300739865595E-2</v>
      </c>
      <c r="AJ9" s="14">
        <v>3.5303479619036002E-2</v>
      </c>
      <c r="AK9" s="14">
        <v>4.0904232027206201E-2</v>
      </c>
      <c r="AL9" s="14"/>
      <c r="AM9" s="14">
        <v>7.1968809548370899E-2</v>
      </c>
      <c r="AN9" s="14">
        <v>5.1162354806177403E-2</v>
      </c>
      <c r="AO9" s="14">
        <v>7.4674030030140504E-2</v>
      </c>
      <c r="AP9" s="14">
        <v>9.4086726524555506E-2</v>
      </c>
      <c r="AQ9" s="14">
        <v>0.39173387841523599</v>
      </c>
      <c r="AR9" s="14"/>
      <c r="AS9" s="14">
        <v>9.7350495711380103E-2</v>
      </c>
      <c r="AT9" s="14">
        <v>6.3397550949233106E-2</v>
      </c>
      <c r="AU9" s="14"/>
      <c r="AV9" s="14">
        <v>0.124826551843172</v>
      </c>
      <c r="AW9" s="14">
        <v>3.31714058229493E-2</v>
      </c>
      <c r="AX9" s="14">
        <v>8.6290420842628904E-2</v>
      </c>
      <c r="AY9" s="14"/>
      <c r="AZ9" s="14">
        <v>0.228529031375173</v>
      </c>
      <c r="BA9" s="14">
        <v>0.120823258446367</v>
      </c>
      <c r="BB9" s="14">
        <v>4.99439988529541E-2</v>
      </c>
      <c r="BC9" s="14"/>
      <c r="BD9" s="14">
        <v>0.10916503876853</v>
      </c>
      <c r="BE9" s="14">
        <v>5.3450533958907198E-2</v>
      </c>
      <c r="BF9" s="14"/>
      <c r="BG9" s="14">
        <v>0.163499887650746</v>
      </c>
      <c r="BH9" s="14">
        <v>5.8849111665975097E-2</v>
      </c>
      <c r="BI9" s="14"/>
      <c r="BJ9" s="14">
        <v>0.17694446807117301</v>
      </c>
      <c r="BK9" s="14">
        <v>6.3721779699179207E-2</v>
      </c>
      <c r="BL9" s="14"/>
      <c r="BM9" s="14">
        <v>6.2448622807294303E-2</v>
      </c>
      <c r="BN9" s="14">
        <v>7.5658552190797604E-2</v>
      </c>
      <c r="BO9" s="14"/>
      <c r="BP9" s="14">
        <v>5.6788491269684903E-2</v>
      </c>
      <c r="BQ9" s="14">
        <v>8.1819317095476199E-2</v>
      </c>
      <c r="BR9" s="14"/>
      <c r="BS9" s="14">
        <v>0.14279195904366501</v>
      </c>
      <c r="BT9" s="14">
        <v>6.70774071361806E-2</v>
      </c>
      <c r="BU9" s="14"/>
      <c r="BV9" s="14">
        <v>0.159667204688894</v>
      </c>
      <c r="BW9" s="14">
        <v>0.136861385774634</v>
      </c>
      <c r="BX9" s="14"/>
      <c r="BY9" s="14">
        <v>9.8685123126654298E-2</v>
      </c>
      <c r="BZ9" s="14">
        <v>7.3814610744999398E-2</v>
      </c>
      <c r="CA9" s="14"/>
      <c r="CB9" s="14">
        <v>6.4361659928138304E-2</v>
      </c>
      <c r="CC9" s="14">
        <v>8.0017405393679006E-2</v>
      </c>
    </row>
    <row r="10" spans="2:81" x14ac:dyDescent="0.3">
      <c r="B10" s="15" t="s">
        <v>103</v>
      </c>
      <c r="C10" s="14">
        <v>0.270406800226413</v>
      </c>
      <c r="D10" s="14">
        <v>0.28628170174536899</v>
      </c>
      <c r="E10" s="14">
        <v>0.25543252490559598</v>
      </c>
      <c r="F10" s="14"/>
      <c r="G10" s="14">
        <v>0.31564655307364697</v>
      </c>
      <c r="H10" s="14">
        <v>0.32125484397628001</v>
      </c>
      <c r="I10" s="14">
        <v>0.26032297548769001</v>
      </c>
      <c r="J10" s="14">
        <v>0.32497675326694703</v>
      </c>
      <c r="K10" s="14">
        <v>0.239087260323851</v>
      </c>
      <c r="L10" s="14">
        <v>0.183718718935483</v>
      </c>
      <c r="M10" s="14"/>
      <c r="N10" s="14">
        <v>0.24164389519374699</v>
      </c>
      <c r="O10" s="14">
        <v>0.25064712424150098</v>
      </c>
      <c r="P10" s="14">
        <v>0.27151537399474102</v>
      </c>
      <c r="Q10" s="14">
        <v>0.32138295494549202</v>
      </c>
      <c r="R10" s="14"/>
      <c r="S10" s="14">
        <v>0.30504074669495501</v>
      </c>
      <c r="T10" s="14">
        <v>0.27126581534268002</v>
      </c>
      <c r="U10" s="14">
        <v>0.23644515755614801</v>
      </c>
      <c r="V10" s="14">
        <v>0.28112261868665001</v>
      </c>
      <c r="W10" s="14">
        <v>0.24603354061042501</v>
      </c>
      <c r="X10" s="14">
        <v>0.24548834951641499</v>
      </c>
      <c r="Y10" s="14">
        <v>0.27446742880104802</v>
      </c>
      <c r="Z10" s="14">
        <v>0.26946042967257999</v>
      </c>
      <c r="AA10" s="14">
        <v>0.37637668382170603</v>
      </c>
      <c r="AB10" s="14">
        <v>0.20730887725792399</v>
      </c>
      <c r="AC10" s="14">
        <v>0.19890024911520601</v>
      </c>
      <c r="AD10" s="14">
        <v>0.20514660734089199</v>
      </c>
      <c r="AE10" s="14"/>
      <c r="AF10" s="14">
        <v>0.36662489375804302</v>
      </c>
      <c r="AG10" s="14">
        <v>0.25144195814593201</v>
      </c>
      <c r="AH10" s="14">
        <v>0.222592165402652</v>
      </c>
      <c r="AI10" s="14">
        <v>0.28981632617675901</v>
      </c>
      <c r="AJ10" s="14">
        <v>0.18735830176697599</v>
      </c>
      <c r="AK10" s="14">
        <v>0.18182637653004</v>
      </c>
      <c r="AL10" s="14"/>
      <c r="AM10" s="14">
        <v>0.28019015080364201</v>
      </c>
      <c r="AN10" s="14">
        <v>0.26248794809102399</v>
      </c>
      <c r="AO10" s="14">
        <v>0.27546183005625502</v>
      </c>
      <c r="AP10" s="14">
        <v>0.25691340574049099</v>
      </c>
      <c r="AQ10" s="14">
        <v>0.31812233070572599</v>
      </c>
      <c r="AR10" s="14"/>
      <c r="AS10" s="14">
        <v>0.29188262625899303</v>
      </c>
      <c r="AT10" s="14">
        <v>0.25667049701060501</v>
      </c>
      <c r="AU10" s="14"/>
      <c r="AV10" s="14">
        <v>0.29115351562518998</v>
      </c>
      <c r="AW10" s="14">
        <v>0.293527124449521</v>
      </c>
      <c r="AX10" s="14">
        <v>0.27337563257391201</v>
      </c>
      <c r="AY10" s="14"/>
      <c r="AZ10" s="14">
        <v>0.29848263423917998</v>
      </c>
      <c r="BA10" s="14">
        <v>0.37054265128076003</v>
      </c>
      <c r="BB10" s="14">
        <v>0.25928272960224003</v>
      </c>
      <c r="BC10" s="14"/>
      <c r="BD10" s="14">
        <v>0.27172385529612803</v>
      </c>
      <c r="BE10" s="14">
        <v>0.27038318450236998</v>
      </c>
      <c r="BF10" s="14"/>
      <c r="BG10" s="14">
        <v>0.32064419929545801</v>
      </c>
      <c r="BH10" s="14">
        <v>0.260681064900183</v>
      </c>
      <c r="BI10" s="14"/>
      <c r="BJ10" s="14">
        <v>0.32561668821859602</v>
      </c>
      <c r="BK10" s="14">
        <v>0.26836459516058597</v>
      </c>
      <c r="BL10" s="14"/>
      <c r="BM10" s="14">
        <v>0.23927444975349299</v>
      </c>
      <c r="BN10" s="14">
        <v>0.27372479569747399</v>
      </c>
      <c r="BO10" s="14"/>
      <c r="BP10" s="14">
        <v>0.213006812029787</v>
      </c>
      <c r="BQ10" s="14">
        <v>0.282827648929658</v>
      </c>
      <c r="BR10" s="14"/>
      <c r="BS10" s="14">
        <v>0.33631030102272802</v>
      </c>
      <c r="BT10" s="14">
        <v>0.244131302950923</v>
      </c>
      <c r="BU10" s="14"/>
      <c r="BV10" s="14">
        <v>0.378319403177442</v>
      </c>
      <c r="BW10" s="14">
        <v>0.32154677914385299</v>
      </c>
      <c r="BX10" s="14"/>
      <c r="BY10" s="14">
        <v>0.287035573782705</v>
      </c>
      <c r="BZ10" s="14">
        <v>0.26959831048829802</v>
      </c>
      <c r="CA10" s="14"/>
      <c r="CB10" s="14">
        <v>0.29049086489353199</v>
      </c>
      <c r="CC10" s="14">
        <v>0.26091251607612798</v>
      </c>
    </row>
    <row r="11" spans="2:81" x14ac:dyDescent="0.3">
      <c r="B11" s="15" t="s">
        <v>104</v>
      </c>
      <c r="C11" s="14">
        <v>0.35325005696464101</v>
      </c>
      <c r="D11" s="14">
        <v>0.34691237510189699</v>
      </c>
      <c r="E11" s="14">
        <v>0.35817930283799299</v>
      </c>
      <c r="F11" s="14"/>
      <c r="G11" s="14">
        <v>0.29121157154143301</v>
      </c>
      <c r="H11" s="14">
        <v>0.31111401723386101</v>
      </c>
      <c r="I11" s="14">
        <v>0.39491367070947597</v>
      </c>
      <c r="J11" s="14">
        <v>0.32778593141594398</v>
      </c>
      <c r="K11" s="14">
        <v>0.35993691977356701</v>
      </c>
      <c r="L11" s="14">
        <v>0.41121414155202002</v>
      </c>
      <c r="M11" s="14"/>
      <c r="N11" s="14">
        <v>0.38337712253359002</v>
      </c>
      <c r="O11" s="14">
        <v>0.32313475014612397</v>
      </c>
      <c r="P11" s="14">
        <v>0.41374739310639103</v>
      </c>
      <c r="Q11" s="14">
        <v>0.30071199248809</v>
      </c>
      <c r="R11" s="14"/>
      <c r="S11" s="14">
        <v>0.381165359289247</v>
      </c>
      <c r="T11" s="14">
        <v>0.29464557355330401</v>
      </c>
      <c r="U11" s="14">
        <v>0.34445169316898899</v>
      </c>
      <c r="V11" s="14">
        <v>0.446869808939938</v>
      </c>
      <c r="W11" s="14">
        <v>0.43342476914489098</v>
      </c>
      <c r="X11" s="14">
        <v>0.32154465907452401</v>
      </c>
      <c r="Y11" s="14">
        <v>0.28025240462904799</v>
      </c>
      <c r="Z11" s="14">
        <v>0.33991406011728598</v>
      </c>
      <c r="AA11" s="14">
        <v>0.33881744514934897</v>
      </c>
      <c r="AB11" s="14">
        <v>0.40933167691797601</v>
      </c>
      <c r="AC11" s="14">
        <v>0.34442562325193499</v>
      </c>
      <c r="AD11" s="14">
        <v>0.23720526747753201</v>
      </c>
      <c r="AE11" s="14"/>
      <c r="AF11" s="14">
        <v>0.28976630344361498</v>
      </c>
      <c r="AG11" s="14">
        <v>0.38711906704632298</v>
      </c>
      <c r="AH11" s="14">
        <v>0.495394006622286</v>
      </c>
      <c r="AI11" s="14">
        <v>0.32216498605020499</v>
      </c>
      <c r="AJ11" s="14">
        <v>0.43943022543106902</v>
      </c>
      <c r="AK11" s="14">
        <v>0.38365998726204698</v>
      </c>
      <c r="AL11" s="14"/>
      <c r="AM11" s="14">
        <v>0.32364252688536599</v>
      </c>
      <c r="AN11" s="14">
        <v>0.34895534161805902</v>
      </c>
      <c r="AO11" s="14">
        <v>0.35434814891716498</v>
      </c>
      <c r="AP11" s="14">
        <v>0.42176781590746698</v>
      </c>
      <c r="AQ11" s="14">
        <v>9.7768765985552397E-2</v>
      </c>
      <c r="AR11" s="14"/>
      <c r="AS11" s="14">
        <v>0.34664548224999098</v>
      </c>
      <c r="AT11" s="14">
        <v>0.35679822393431598</v>
      </c>
      <c r="AU11" s="14"/>
      <c r="AV11" s="14">
        <v>0.31472292394483797</v>
      </c>
      <c r="AW11" s="14">
        <v>0.478042543043802</v>
      </c>
      <c r="AX11" s="14">
        <v>0.37868539119245598</v>
      </c>
      <c r="AY11" s="14"/>
      <c r="AZ11" s="14">
        <v>0.24081362907151699</v>
      </c>
      <c r="BA11" s="14">
        <v>0.27156754769536001</v>
      </c>
      <c r="BB11" s="14">
        <v>0.40045307413254799</v>
      </c>
      <c r="BC11" s="14"/>
      <c r="BD11" s="14">
        <v>0.337619756246755</v>
      </c>
      <c r="BE11" s="14">
        <v>0.36475202523186201</v>
      </c>
      <c r="BF11" s="14"/>
      <c r="BG11" s="14">
        <v>0.32486679122183898</v>
      </c>
      <c r="BH11" s="14">
        <v>0.35924637266149601</v>
      </c>
      <c r="BI11" s="14"/>
      <c r="BJ11" s="14">
        <v>0.27693054698539599</v>
      </c>
      <c r="BK11" s="14">
        <v>0.36178889477183901</v>
      </c>
      <c r="BL11" s="14"/>
      <c r="BM11" s="14">
        <v>0.29932614990453998</v>
      </c>
      <c r="BN11" s="14">
        <v>0.358056232400845</v>
      </c>
      <c r="BO11" s="14"/>
      <c r="BP11" s="14">
        <v>0.37328716352850799</v>
      </c>
      <c r="BQ11" s="14">
        <v>0.34654351510772802</v>
      </c>
      <c r="BR11" s="14"/>
      <c r="BS11" s="14">
        <v>0.27436965699094001</v>
      </c>
      <c r="BT11" s="14">
        <v>0.42995377892331998</v>
      </c>
      <c r="BU11" s="14"/>
      <c r="BV11" s="14">
        <v>0.27084918338112302</v>
      </c>
      <c r="BW11" s="14">
        <v>0.27560687908083598</v>
      </c>
      <c r="BX11" s="14"/>
      <c r="BY11" s="14">
        <v>0.37153632111658103</v>
      </c>
      <c r="BZ11" s="14">
        <v>0.34939444111105999</v>
      </c>
      <c r="CA11" s="14"/>
      <c r="CB11" s="14">
        <v>0.34362084462938802</v>
      </c>
      <c r="CC11" s="14">
        <v>0.358015239224174</v>
      </c>
    </row>
    <row r="12" spans="2:81" x14ac:dyDescent="0.3">
      <c r="B12" s="15" t="s">
        <v>105</v>
      </c>
      <c r="C12" s="14">
        <v>0.19299187486795299</v>
      </c>
      <c r="D12" s="14">
        <v>0.18878286084579499</v>
      </c>
      <c r="E12" s="14">
        <v>0.19747736897882201</v>
      </c>
      <c r="F12" s="14"/>
      <c r="G12" s="14">
        <v>0.175574557835177</v>
      </c>
      <c r="H12" s="14">
        <v>0.12233365979595499</v>
      </c>
      <c r="I12" s="14">
        <v>0.17513667613526601</v>
      </c>
      <c r="J12" s="14">
        <v>0.217054656259205</v>
      </c>
      <c r="K12" s="14">
        <v>0.24217197066321</v>
      </c>
      <c r="L12" s="14">
        <v>0.22381407711591</v>
      </c>
      <c r="M12" s="14"/>
      <c r="N12" s="14">
        <v>0.19822768985540401</v>
      </c>
      <c r="O12" s="14">
        <v>0.216026513978086</v>
      </c>
      <c r="P12" s="14">
        <v>0.18623676260869901</v>
      </c>
      <c r="Q12" s="14">
        <v>0.16424150281757499</v>
      </c>
      <c r="R12" s="14"/>
      <c r="S12" s="14">
        <v>0.17792792235973701</v>
      </c>
      <c r="T12" s="14">
        <v>0.21654102228219299</v>
      </c>
      <c r="U12" s="14">
        <v>0.24396645787520899</v>
      </c>
      <c r="V12" s="14">
        <v>0.124944284067759</v>
      </c>
      <c r="W12" s="14">
        <v>0.171286880610836</v>
      </c>
      <c r="X12" s="14">
        <v>0.21181269644279599</v>
      </c>
      <c r="Y12" s="14">
        <v>0.23270681887897601</v>
      </c>
      <c r="Z12" s="14">
        <v>0.139836488348654</v>
      </c>
      <c r="AA12" s="14">
        <v>0.11643957775003901</v>
      </c>
      <c r="AB12" s="14">
        <v>0.18057336188127299</v>
      </c>
      <c r="AC12" s="14">
        <v>0.307550586535981</v>
      </c>
      <c r="AD12" s="14">
        <v>0.31766965042212603</v>
      </c>
      <c r="AE12" s="14"/>
      <c r="AF12" s="14">
        <v>0.17418902695406899</v>
      </c>
      <c r="AG12" s="14">
        <v>0.199270544917134</v>
      </c>
      <c r="AH12" s="14">
        <v>0.16175639173211401</v>
      </c>
      <c r="AI12" s="14">
        <v>0.18987265971134301</v>
      </c>
      <c r="AJ12" s="14">
        <v>0.21702047147853301</v>
      </c>
      <c r="AK12" s="14">
        <v>0.15288460141183099</v>
      </c>
      <c r="AL12" s="14"/>
      <c r="AM12" s="14">
        <v>0.192390242344634</v>
      </c>
      <c r="AN12" s="14">
        <v>0.20734698829457099</v>
      </c>
      <c r="AO12" s="14">
        <v>0.18706654623208399</v>
      </c>
      <c r="AP12" s="14">
        <v>0.14914787715289099</v>
      </c>
      <c r="AQ12" s="14">
        <v>4.97479238255331E-2</v>
      </c>
      <c r="AR12" s="14"/>
      <c r="AS12" s="14">
        <v>0.211253586306999</v>
      </c>
      <c r="AT12" s="14">
        <v>0.18187233827749899</v>
      </c>
      <c r="AU12" s="14"/>
      <c r="AV12" s="14">
        <v>0.21616223813480501</v>
      </c>
      <c r="AW12" s="14">
        <v>0.16253472023965701</v>
      </c>
      <c r="AX12" s="14">
        <v>0.20293132129367999</v>
      </c>
      <c r="AY12" s="14"/>
      <c r="AZ12" s="14">
        <v>0.16987726795209701</v>
      </c>
      <c r="BA12" s="14">
        <v>0.20028385896593501</v>
      </c>
      <c r="BB12" s="14">
        <v>0.232027179238423</v>
      </c>
      <c r="BC12" s="14"/>
      <c r="BD12" s="14">
        <v>0.22370965198522999</v>
      </c>
      <c r="BE12" s="14">
        <v>0.17318223396117999</v>
      </c>
      <c r="BF12" s="14"/>
      <c r="BG12" s="14">
        <v>0.127410293926419</v>
      </c>
      <c r="BH12" s="14">
        <v>0.20661092602204401</v>
      </c>
      <c r="BI12" s="14"/>
      <c r="BJ12" s="14">
        <v>0.176366952332524</v>
      </c>
      <c r="BK12" s="14">
        <v>0.19708721584097599</v>
      </c>
      <c r="BL12" s="14"/>
      <c r="BM12" s="14">
        <v>0.32812378132312198</v>
      </c>
      <c r="BN12" s="14">
        <v>0.180659055810478</v>
      </c>
      <c r="BO12" s="14"/>
      <c r="BP12" s="14">
        <v>0.29270436373747799</v>
      </c>
      <c r="BQ12" s="14">
        <v>0.16897048373451001</v>
      </c>
      <c r="BR12" s="14"/>
      <c r="BS12" s="14">
        <v>0.20264313904815001</v>
      </c>
      <c r="BT12" s="14">
        <v>0.19722996892090999</v>
      </c>
      <c r="BU12" s="14"/>
      <c r="BV12" s="14">
        <v>0.17568279212573501</v>
      </c>
      <c r="BW12" s="14">
        <v>0.21211798262336501</v>
      </c>
      <c r="BX12" s="14"/>
      <c r="BY12" s="14">
        <v>0.19485140806340701</v>
      </c>
      <c r="BZ12" s="14">
        <v>0.193779180329856</v>
      </c>
      <c r="CA12" s="14"/>
      <c r="CB12" s="14">
        <v>0.230651716102583</v>
      </c>
      <c r="CC12" s="14">
        <v>0.17473402848567701</v>
      </c>
    </row>
    <row r="13" spans="2:81" x14ac:dyDescent="0.3">
      <c r="B13" s="15" t="s">
        <v>106</v>
      </c>
      <c r="C13" s="23">
        <v>0.107797736959546</v>
      </c>
      <c r="D13" s="23">
        <v>8.52103354390394E-2</v>
      </c>
      <c r="E13" s="23">
        <v>0.130062533254589</v>
      </c>
      <c r="F13" s="23"/>
      <c r="G13" s="23">
        <v>0.115044442628954</v>
      </c>
      <c r="H13" s="23">
        <v>0.117244861311059</v>
      </c>
      <c r="I13" s="23">
        <v>5.2783610172604398E-2</v>
      </c>
      <c r="J13" s="23">
        <v>0.103083938818069</v>
      </c>
      <c r="K13" s="23">
        <v>0.118361861286608</v>
      </c>
      <c r="L13" s="23">
        <v>0.13688868088567899</v>
      </c>
      <c r="M13" s="23"/>
      <c r="N13" s="23">
        <v>8.0410268240442104E-2</v>
      </c>
      <c r="O13" s="23">
        <v>0.151642114700801</v>
      </c>
      <c r="P13" s="23">
        <v>6.0714629864974598E-2</v>
      </c>
      <c r="Q13" s="23">
        <v>0.134842098261722</v>
      </c>
      <c r="R13" s="23"/>
      <c r="S13" s="23">
        <v>7.8264284389834904E-2</v>
      </c>
      <c r="T13" s="23">
        <v>0.13908234816222501</v>
      </c>
      <c r="U13" s="23">
        <v>0.100970389158481</v>
      </c>
      <c r="V13" s="23">
        <v>5.64040532313521E-2</v>
      </c>
      <c r="W13" s="23">
        <v>1.4479779533755E-2</v>
      </c>
      <c r="X13" s="23">
        <v>0.135256693536112</v>
      </c>
      <c r="Y13" s="23">
        <v>0.16457522466656299</v>
      </c>
      <c r="Z13" s="23">
        <v>0.164031818781292</v>
      </c>
      <c r="AA13" s="23">
        <v>0.108929910445485</v>
      </c>
      <c r="AB13" s="23">
        <v>0.112098353583787</v>
      </c>
      <c r="AC13" s="23">
        <v>9.3748271398121003E-2</v>
      </c>
      <c r="AD13" s="23">
        <v>0.19961805446181</v>
      </c>
      <c r="AE13" s="23"/>
      <c r="AF13" s="23">
        <v>6.9383848984277297E-2</v>
      </c>
      <c r="AG13" s="23">
        <v>7.7705122986544806E-2</v>
      </c>
      <c r="AH13" s="23">
        <v>4.2315393943923897E-2</v>
      </c>
      <c r="AI13" s="23">
        <v>0.122864727321827</v>
      </c>
      <c r="AJ13" s="23">
        <v>0.12088752170438601</v>
      </c>
      <c r="AK13" s="23">
        <v>0.24072480276887701</v>
      </c>
      <c r="AL13" s="23"/>
      <c r="AM13" s="23">
        <v>0.13180827041798701</v>
      </c>
      <c r="AN13" s="23">
        <v>0.13004736719016799</v>
      </c>
      <c r="AO13" s="23">
        <v>0.108449444764356</v>
      </c>
      <c r="AP13" s="23">
        <v>7.80841746745954E-2</v>
      </c>
      <c r="AQ13" s="23">
        <v>0.14262710106795201</v>
      </c>
      <c r="AR13" s="23"/>
      <c r="AS13" s="23">
        <v>5.2867809472636897E-2</v>
      </c>
      <c r="AT13" s="23">
        <v>0.14126138982834699</v>
      </c>
      <c r="AU13" s="23"/>
      <c r="AV13" s="23">
        <v>5.3134770451995099E-2</v>
      </c>
      <c r="AW13" s="23">
        <v>3.2724206444071501E-2</v>
      </c>
      <c r="AX13" s="23">
        <v>5.87172340973224E-2</v>
      </c>
      <c r="AY13" s="23"/>
      <c r="AZ13" s="23">
        <v>6.2297437362032498E-2</v>
      </c>
      <c r="BA13" s="23">
        <v>3.6782683611578097E-2</v>
      </c>
      <c r="BB13" s="23">
        <v>5.8293018173835101E-2</v>
      </c>
      <c r="BC13" s="23"/>
      <c r="BD13" s="23">
        <v>5.7781697703357199E-2</v>
      </c>
      <c r="BE13" s="23">
        <v>0.13823202234567999</v>
      </c>
      <c r="BF13" s="23"/>
      <c r="BG13" s="23">
        <v>6.3578827905538093E-2</v>
      </c>
      <c r="BH13" s="23">
        <v>0.11461252475030199</v>
      </c>
      <c r="BI13" s="23"/>
      <c r="BJ13" s="23">
        <v>4.4141344392310301E-2</v>
      </c>
      <c r="BK13" s="23">
        <v>0.10903751452742</v>
      </c>
      <c r="BL13" s="23"/>
      <c r="BM13" s="23">
        <v>7.0826996211551599E-2</v>
      </c>
      <c r="BN13" s="23">
        <v>0.111901363900406</v>
      </c>
      <c r="BO13" s="23"/>
      <c r="BP13" s="23">
        <v>6.4213169434542097E-2</v>
      </c>
      <c r="BQ13" s="23">
        <v>0.119839035132627</v>
      </c>
      <c r="BR13" s="23"/>
      <c r="BS13" s="23">
        <v>4.3884943894517199E-2</v>
      </c>
      <c r="BT13" s="23">
        <v>6.16075420686664E-2</v>
      </c>
      <c r="BU13" s="23"/>
      <c r="BV13" s="23">
        <v>1.54814166268058E-2</v>
      </c>
      <c r="BW13" s="23">
        <v>5.3866973377311798E-2</v>
      </c>
      <c r="BX13" s="23"/>
      <c r="BY13" s="23">
        <v>4.78915739106524E-2</v>
      </c>
      <c r="BZ13" s="23">
        <v>0.113413457325787</v>
      </c>
      <c r="CA13" s="23"/>
      <c r="CB13" s="23">
        <v>7.0874914446358198E-2</v>
      </c>
      <c r="CC13" s="23">
        <v>0.12632081082034199</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XFD21"/>
  <sheetViews>
    <sheetView showGridLines="0" workbookViewId="0">
      <pane xSplit="2" topLeftCell="D1" activePane="topRight" state="frozen"/>
      <selection pane="topRight" activeCell="E4" sqref="E4"/>
    </sheetView>
  </sheetViews>
  <sheetFormatPr defaultColWidth="11.5546875" defaultRowHeight="14.4" x14ac:dyDescent="0.3"/>
  <cols>
    <col min="2" max="2" width="25.6640625" customWidth="1"/>
    <col min="3" max="16" width="20.6640625" customWidth="1"/>
  </cols>
  <sheetData>
    <row r="2" spans="2:16384" ht="40.049999999999997" customHeight="1" x14ac:dyDescent="0.3">
      <c r="D2" s="29" t="s">
        <v>128</v>
      </c>
      <c r="E2" s="26"/>
      <c r="F2" s="26"/>
      <c r="G2" s="26"/>
      <c r="H2" s="26"/>
      <c r="I2" s="26"/>
      <c r="J2" s="26"/>
      <c r="K2" s="26"/>
      <c r="L2" s="26"/>
      <c r="M2" s="26"/>
      <c r="N2" s="26"/>
      <c r="O2" s="26"/>
      <c r="P2" s="26"/>
    </row>
    <row r="6" spans="2:16384" ht="49.95" customHeight="1" x14ac:dyDescent="0.3">
      <c r="B6" s="17" t="s">
        <v>15</v>
      </c>
      <c r="C6" s="17" t="s">
        <v>110</v>
      </c>
      <c r="D6" s="17" t="s">
        <v>111</v>
      </c>
      <c r="E6" s="17" t="s">
        <v>112</v>
      </c>
      <c r="F6" s="17" t="s">
        <v>113</v>
      </c>
      <c r="G6" s="17" t="s">
        <v>114</v>
      </c>
      <c r="H6" s="17" t="s">
        <v>115</v>
      </c>
      <c r="I6" s="17" t="s">
        <v>116</v>
      </c>
      <c r="J6" s="17" t="s">
        <v>117</v>
      </c>
      <c r="K6" s="17" t="s">
        <v>118</v>
      </c>
      <c r="L6" s="17" t="s">
        <v>119</v>
      </c>
      <c r="M6" s="17" t="s">
        <v>120</v>
      </c>
      <c r="N6" s="17" t="s">
        <v>121</v>
      </c>
      <c r="O6" s="17" t="s">
        <v>122</v>
      </c>
    </row>
    <row r="7" spans="2:16384" x14ac:dyDescent="0.3">
      <c r="B7" s="15" t="s">
        <v>123</v>
      </c>
      <c r="C7" s="14">
        <v>0</v>
      </c>
      <c r="D7" s="14">
        <v>0.305530293714673</v>
      </c>
      <c r="E7" s="14">
        <v>0.26393885187942501</v>
      </c>
      <c r="F7" s="14">
        <v>0.38565528357685702</v>
      </c>
      <c r="G7" s="14">
        <v>0.38292490398527601</v>
      </c>
      <c r="H7" s="14">
        <v>0.369651379820717</v>
      </c>
      <c r="I7" s="14">
        <v>0.39832869031464702</v>
      </c>
      <c r="J7" s="14">
        <v>0.61589367786289595</v>
      </c>
      <c r="K7" s="14">
        <v>0.66051524212183099</v>
      </c>
      <c r="L7" s="14">
        <v>0.76828345947840104</v>
      </c>
      <c r="M7" s="14">
        <v>0.76558413347482901</v>
      </c>
      <c r="N7" s="14">
        <v>0.63662534976510099</v>
      </c>
      <c r="O7" s="14">
        <v>0.67008436415341699</v>
      </c>
    </row>
    <row r="8" spans="2:16384" x14ac:dyDescent="0.3">
      <c r="B8" s="15" t="s">
        <v>124</v>
      </c>
      <c r="C8" s="14">
        <v>0</v>
      </c>
      <c r="D8" s="14">
        <v>0.38486114259899601</v>
      </c>
      <c r="E8" s="14">
        <v>0.42832027698200498</v>
      </c>
      <c r="F8" s="14">
        <v>0.39484406430617702</v>
      </c>
      <c r="G8" s="14">
        <v>0.40267068117418298</v>
      </c>
      <c r="H8" s="14">
        <v>0.43593861144990498</v>
      </c>
      <c r="I8" s="14">
        <v>0.412073301211133</v>
      </c>
      <c r="J8" s="14">
        <v>0.298361063396055</v>
      </c>
      <c r="K8" s="14">
        <v>0.27023711967491998</v>
      </c>
      <c r="L8" s="14">
        <v>0.16396773411659499</v>
      </c>
      <c r="M8" s="14">
        <v>0.16756414946765</v>
      </c>
      <c r="N8" s="14">
        <v>0.29681856922334998</v>
      </c>
      <c r="O8" s="14">
        <v>0.26613520933171497</v>
      </c>
    </row>
    <row r="9" spans="2:16384" x14ac:dyDescent="0.3">
      <c r="B9" s="15" t="s">
        <v>125</v>
      </c>
      <c r="C9" s="14">
        <v>1</v>
      </c>
      <c r="D9" s="14">
        <v>0.13383815732012799</v>
      </c>
      <c r="E9" s="14">
        <v>0.19209576912475801</v>
      </c>
      <c r="F9" s="14">
        <v>0.12658705052694599</v>
      </c>
      <c r="G9" s="14">
        <v>0.124827322444755</v>
      </c>
      <c r="H9" s="14">
        <v>0.12482710369385901</v>
      </c>
      <c r="I9" s="14">
        <v>0.10824587139448499</v>
      </c>
      <c r="J9" s="14">
        <v>4.9093842077938703E-2</v>
      </c>
      <c r="K9" s="14">
        <v>4.3948916330923501E-2</v>
      </c>
      <c r="L9" s="14">
        <v>3.8919688852065898E-2</v>
      </c>
      <c r="M9" s="14">
        <v>3.8727478989212603E-2</v>
      </c>
      <c r="N9" s="14">
        <v>4.4573036480164301E-2</v>
      </c>
      <c r="O9" s="14">
        <v>3.51852363503228E-2</v>
      </c>
    </row>
    <row r="10" spans="2:16384" x14ac:dyDescent="0.3">
      <c r="B10" s="15" t="s">
        <v>126</v>
      </c>
      <c r="C10" s="14">
        <v>0</v>
      </c>
      <c r="D10" s="14">
        <v>6.3813506776056794E-2</v>
      </c>
      <c r="E10" s="14">
        <v>3.2947435771427003E-2</v>
      </c>
      <c r="F10" s="14">
        <v>3.1180063225285E-2</v>
      </c>
      <c r="G10" s="14">
        <v>3.1193550567536098E-2</v>
      </c>
      <c r="H10" s="14">
        <v>3.3633978755577401E-2</v>
      </c>
      <c r="I10" s="14">
        <v>3.4287783904032698E-2</v>
      </c>
      <c r="J10" s="14">
        <v>1.39369542632933E-2</v>
      </c>
      <c r="K10" s="14">
        <v>1.2537026719555601E-2</v>
      </c>
      <c r="L10" s="14">
        <v>9.2687265676598494E-3</v>
      </c>
      <c r="M10" s="14">
        <v>7.59373333813349E-3</v>
      </c>
      <c r="N10" s="14">
        <v>1.1069131663067E-2</v>
      </c>
      <c r="O10" s="14">
        <v>1.3981764528168E-2</v>
      </c>
    </row>
    <row r="11" spans="2:16384" x14ac:dyDescent="0.3">
      <c r="B11" s="20" t="s">
        <v>106</v>
      </c>
      <c r="C11" s="18">
        <v>0</v>
      </c>
      <c r="D11" s="18">
        <v>0.111956899590147</v>
      </c>
      <c r="E11" s="18">
        <v>8.2697666242384393E-2</v>
      </c>
      <c r="F11" s="18">
        <v>6.1733538364735802E-2</v>
      </c>
      <c r="G11" s="18">
        <v>5.8383541828250202E-2</v>
      </c>
      <c r="H11" s="18">
        <v>3.5948926279941798E-2</v>
      </c>
      <c r="I11" s="18">
        <v>4.7064353175702303E-2</v>
      </c>
      <c r="J11" s="18">
        <v>2.2714462399817399E-2</v>
      </c>
      <c r="K11" s="18">
        <v>1.27616951527697E-2</v>
      </c>
      <c r="L11" s="18">
        <v>1.9560390985278099E-2</v>
      </c>
      <c r="M11" s="18">
        <v>2.05305047301752E-2</v>
      </c>
      <c r="N11" s="18">
        <v>1.0913912868317501E-2</v>
      </c>
      <c r="O11" s="18">
        <v>1.46134256363772E-2</v>
      </c>
    </row>
    <row r="12" spans="2:16384" x14ac:dyDescent="0.3">
      <c r="B12" s="20" t="s">
        <v>127</v>
      </c>
      <c r="C12" s="18">
        <v>0</v>
      </c>
      <c r="D12" s="18">
        <v>0.69039143631366895</v>
      </c>
      <c r="E12" s="18">
        <v>0.69225912886143104</v>
      </c>
      <c r="F12" s="18">
        <v>0.78049934788303299</v>
      </c>
      <c r="G12" s="18">
        <v>0.78559558515945904</v>
      </c>
      <c r="H12" s="18">
        <v>0.80558999127062203</v>
      </c>
      <c r="I12" s="18">
        <v>0.81040199152577996</v>
      </c>
      <c r="J12" s="18">
        <v>0.91425474125895101</v>
      </c>
      <c r="K12" s="18">
        <v>0.93075236179675103</v>
      </c>
      <c r="L12" s="18">
        <v>0.93225119359499597</v>
      </c>
      <c r="M12" s="18">
        <v>0.93314828294247898</v>
      </c>
      <c r="N12" s="18">
        <v>0.93344391898845103</v>
      </c>
      <c r="O12" s="18">
        <v>0.93621957348513196</v>
      </c>
    </row>
    <row r="13" spans="2:16384" x14ac:dyDescent="0.3">
      <c r="B13" s="20" t="s">
        <v>93</v>
      </c>
      <c r="C13" s="19">
        <v>0</v>
      </c>
      <c r="D13" s="19">
        <v>-0.57843453672352196</v>
      </c>
      <c r="E13" s="19">
        <v>-0.60956146261904598</v>
      </c>
      <c r="F13" s="19">
        <v>-0.71876580951829705</v>
      </c>
      <c r="G13" s="19">
        <v>-0.72721204333120903</v>
      </c>
      <c r="H13" s="19">
        <v>-0.76964106499067997</v>
      </c>
      <c r="I13" s="19">
        <v>-0.76333763835007695</v>
      </c>
      <c r="J13" s="19">
        <v>-0.89154027885913301</v>
      </c>
      <c r="K13" s="19">
        <v>-0.91799066664398099</v>
      </c>
      <c r="L13" s="19">
        <v>-0.91269080260971802</v>
      </c>
      <c r="M13" s="19">
        <v>-0.91261777821230305</v>
      </c>
      <c r="N13" s="19">
        <v>-0.92253000612013403</v>
      </c>
      <c r="O13" s="19">
        <v>-0.92160614784875505</v>
      </c>
    </row>
    <row r="14" spans="2:16384" x14ac:dyDescent="0.3">
      <c r="B14" s="16"/>
      <c r="C14" s="16"/>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c r="KO14" s="14"/>
      <c r="KP14" s="14"/>
      <c r="KQ14" s="14"/>
      <c r="KR14" s="14"/>
      <c r="KS14" s="14"/>
      <c r="KT14" s="14"/>
      <c r="KU14" s="14"/>
      <c r="KV14" s="14"/>
      <c r="KW14" s="14"/>
      <c r="KX14" s="14"/>
      <c r="KY14" s="14"/>
      <c r="KZ14" s="14"/>
      <c r="LA14" s="14"/>
      <c r="LB14" s="14"/>
      <c r="LC14" s="14"/>
      <c r="LD14" s="14"/>
      <c r="LE14" s="14"/>
      <c r="LF14" s="14"/>
      <c r="LG14" s="14"/>
      <c r="LH14" s="14"/>
      <c r="LI14" s="14"/>
      <c r="LJ14" s="14"/>
      <c r="LK14" s="14"/>
      <c r="LL14" s="14"/>
      <c r="LM14" s="14"/>
      <c r="LN14" s="14"/>
      <c r="LO14" s="14"/>
      <c r="LP14" s="14"/>
      <c r="LQ14" s="14"/>
      <c r="LR14" s="14"/>
      <c r="LS14" s="14"/>
      <c r="LT14" s="14"/>
      <c r="LU14" s="14"/>
      <c r="LV14" s="14"/>
      <c r="LW14" s="14"/>
      <c r="LX14" s="14"/>
      <c r="LY14" s="14"/>
      <c r="LZ14" s="14"/>
      <c r="MA14" s="14"/>
      <c r="MB14" s="14"/>
      <c r="MC14" s="14"/>
      <c r="MD14" s="14"/>
      <c r="ME14" s="14"/>
      <c r="MF14" s="14"/>
      <c r="MG14" s="14"/>
      <c r="MH14" s="14"/>
      <c r="MI14" s="14"/>
      <c r="MJ14" s="14"/>
      <c r="MK14" s="14"/>
      <c r="ML14" s="14"/>
      <c r="MM14" s="14"/>
      <c r="MN14" s="14"/>
      <c r="MO14" s="14"/>
      <c r="MP14" s="14"/>
      <c r="MQ14" s="14"/>
      <c r="MR14" s="14"/>
      <c r="MS14" s="14"/>
      <c r="MT14" s="14"/>
      <c r="MU14" s="14"/>
      <c r="MV14" s="14"/>
      <c r="MW14" s="14"/>
      <c r="MX14" s="14"/>
      <c r="MY14" s="14"/>
      <c r="MZ14" s="14"/>
      <c r="NA14" s="14"/>
      <c r="NB14" s="14"/>
      <c r="NC14" s="14"/>
      <c r="ND14" s="14"/>
      <c r="NE14" s="14"/>
      <c r="NF14" s="14"/>
      <c r="NG14" s="14"/>
      <c r="NH14" s="14"/>
      <c r="NI14" s="14"/>
      <c r="NJ14" s="14"/>
      <c r="NK14" s="14"/>
      <c r="NL14" s="14"/>
      <c r="NM14" s="14"/>
      <c r="NN14" s="14"/>
      <c r="NO14" s="14"/>
      <c r="NP14" s="14"/>
      <c r="NQ14" s="14"/>
      <c r="NR14" s="14"/>
      <c r="NS14" s="14"/>
      <c r="NT14" s="14"/>
      <c r="NU14" s="14"/>
      <c r="NV14" s="14"/>
      <c r="NW14" s="14"/>
      <c r="NX14" s="14"/>
      <c r="NY14" s="14"/>
      <c r="NZ14" s="14"/>
      <c r="OA14" s="14"/>
      <c r="OB14" s="14"/>
      <c r="OC14" s="14"/>
      <c r="OD14" s="14"/>
      <c r="OE14" s="14"/>
      <c r="OF14" s="14"/>
      <c r="OG14" s="14"/>
      <c r="OH14" s="14"/>
      <c r="OI14" s="14"/>
      <c r="OJ14" s="14"/>
      <c r="OK14" s="14"/>
      <c r="OL14" s="14"/>
      <c r="OM14" s="14"/>
      <c r="ON14" s="14"/>
      <c r="OO14" s="14"/>
      <c r="OP14" s="14"/>
      <c r="OQ14" s="14"/>
      <c r="OR14" s="14"/>
      <c r="OS14" s="14"/>
      <c r="OT14" s="14"/>
      <c r="OU14" s="14"/>
      <c r="OV14" s="14"/>
      <c r="OW14" s="14"/>
      <c r="OX14" s="14"/>
      <c r="OY14" s="14"/>
      <c r="OZ14" s="14"/>
      <c r="PA14" s="14"/>
      <c r="PB14" s="14"/>
      <c r="PC14" s="14"/>
      <c r="PD14" s="14"/>
      <c r="PE14" s="14"/>
      <c r="PF14" s="14"/>
      <c r="PG14" s="14"/>
      <c r="PH14" s="14"/>
      <c r="PI14" s="14"/>
      <c r="PJ14" s="14"/>
      <c r="PK14" s="14"/>
      <c r="PL14" s="14"/>
      <c r="PM14" s="14"/>
      <c r="PN14" s="14"/>
      <c r="PO14" s="14"/>
      <c r="PP14" s="14"/>
      <c r="PQ14" s="14"/>
      <c r="PR14" s="14"/>
      <c r="PS14" s="14"/>
      <c r="PT14" s="14"/>
      <c r="PU14" s="14"/>
      <c r="PV14" s="14"/>
      <c r="PW14" s="14"/>
      <c r="PX14" s="14"/>
      <c r="PY14" s="14"/>
      <c r="PZ14" s="14"/>
      <c r="QA14" s="14"/>
      <c r="QB14" s="14"/>
      <c r="QC14" s="14"/>
      <c r="QD14" s="14"/>
      <c r="QE14" s="14"/>
      <c r="QF14" s="14"/>
      <c r="QG14" s="14"/>
      <c r="QH14" s="14"/>
      <c r="QI14" s="14"/>
      <c r="QJ14" s="14"/>
      <c r="QK14" s="14"/>
      <c r="QL14" s="14"/>
      <c r="QM14" s="14"/>
      <c r="QN14" s="14"/>
      <c r="QO14" s="14"/>
      <c r="QP14" s="14"/>
      <c r="QQ14" s="14"/>
      <c r="QR14" s="14"/>
      <c r="QS14" s="14"/>
      <c r="QT14" s="14"/>
      <c r="QU14" s="14"/>
      <c r="QV14" s="14"/>
      <c r="QW14" s="14"/>
      <c r="QX14" s="14"/>
      <c r="QY14" s="14"/>
      <c r="QZ14" s="14"/>
      <c r="RA14" s="14"/>
      <c r="RB14" s="14"/>
      <c r="RC14" s="14"/>
      <c r="RD14" s="14"/>
      <c r="RE14" s="14"/>
      <c r="RF14" s="14"/>
      <c r="RG14" s="14"/>
      <c r="RH14" s="14"/>
      <c r="RI14" s="14"/>
      <c r="RJ14" s="14"/>
      <c r="RK14" s="14"/>
      <c r="RL14" s="14"/>
      <c r="RM14" s="14"/>
      <c r="RN14" s="14"/>
      <c r="RO14" s="14"/>
      <c r="RP14" s="14"/>
      <c r="RQ14" s="14"/>
      <c r="RR14" s="14"/>
      <c r="RS14" s="14"/>
      <c r="RT14" s="14"/>
      <c r="RU14" s="14"/>
      <c r="RV14" s="14"/>
      <c r="RW14" s="14"/>
      <c r="RX14" s="14"/>
      <c r="RY14" s="14"/>
      <c r="RZ14" s="14"/>
      <c r="SA14" s="14"/>
      <c r="SB14" s="14"/>
      <c r="SC14" s="14"/>
      <c r="SD14" s="14"/>
      <c r="SE14" s="14"/>
      <c r="SF14" s="14"/>
      <c r="SG14" s="14"/>
      <c r="SH14" s="14"/>
      <c r="SI14" s="14"/>
      <c r="SJ14" s="14"/>
      <c r="SK14" s="14"/>
      <c r="SL14" s="14"/>
      <c r="SM14" s="14"/>
      <c r="SN14" s="14"/>
      <c r="SO14" s="14"/>
      <c r="SP14" s="14"/>
      <c r="SQ14" s="14"/>
      <c r="SR14" s="14"/>
      <c r="SS14" s="14"/>
      <c r="ST14" s="14"/>
      <c r="SU14" s="14"/>
      <c r="SV14" s="14"/>
      <c r="SW14" s="14"/>
      <c r="SX14" s="14"/>
      <c r="SY14" s="14"/>
      <c r="SZ14" s="14"/>
      <c r="TA14" s="14"/>
      <c r="TB14" s="14"/>
      <c r="TC14" s="14"/>
      <c r="TD14" s="14"/>
      <c r="TE14" s="14"/>
      <c r="TF14" s="14"/>
      <c r="TG14" s="14"/>
      <c r="TH14" s="14"/>
      <c r="TI14" s="14"/>
      <c r="TJ14" s="14"/>
      <c r="TK14" s="14"/>
      <c r="TL14" s="14"/>
      <c r="TM14" s="14"/>
      <c r="TN14" s="14"/>
      <c r="TO14" s="14"/>
      <c r="TP14" s="14"/>
      <c r="TQ14" s="14"/>
      <c r="TR14" s="14"/>
      <c r="TS14" s="14"/>
      <c r="TT14" s="14"/>
      <c r="TU14" s="14"/>
      <c r="TV14" s="14"/>
      <c r="TW14" s="14"/>
      <c r="TX14" s="14"/>
      <c r="TY14" s="14"/>
      <c r="TZ14" s="14"/>
      <c r="UA14" s="14"/>
      <c r="UB14" s="14"/>
      <c r="UC14" s="14"/>
      <c r="UD14" s="14"/>
      <c r="UE14" s="14"/>
      <c r="UF14" s="14"/>
      <c r="UG14" s="14"/>
      <c r="UH14" s="14"/>
      <c r="UI14" s="14"/>
      <c r="UJ14" s="14"/>
      <c r="UK14" s="14"/>
      <c r="UL14" s="14"/>
      <c r="UM14" s="14"/>
      <c r="UN14" s="14"/>
      <c r="UO14" s="14"/>
      <c r="UP14" s="14"/>
      <c r="UQ14" s="14"/>
      <c r="UR14" s="14"/>
      <c r="US14" s="14"/>
      <c r="UT14" s="14"/>
      <c r="UU14" s="14"/>
      <c r="UV14" s="14"/>
      <c r="UW14" s="14"/>
      <c r="UX14" s="14"/>
      <c r="UY14" s="14"/>
      <c r="UZ14" s="14"/>
      <c r="VA14" s="14"/>
      <c r="VB14" s="14"/>
      <c r="VC14" s="14"/>
      <c r="VD14" s="14"/>
      <c r="VE14" s="14"/>
      <c r="VF14" s="14"/>
      <c r="VG14" s="14"/>
      <c r="VH14" s="14"/>
      <c r="VI14" s="14"/>
      <c r="VJ14" s="14"/>
      <c r="VK14" s="14"/>
      <c r="VL14" s="14"/>
      <c r="VM14" s="14"/>
      <c r="VN14" s="14"/>
      <c r="VO14" s="14"/>
      <c r="VP14" s="14"/>
      <c r="VQ14" s="14"/>
      <c r="VR14" s="14"/>
      <c r="VS14" s="14"/>
      <c r="VT14" s="14"/>
      <c r="VU14" s="14"/>
      <c r="VV14" s="14"/>
      <c r="VW14" s="14"/>
      <c r="VX14" s="14"/>
      <c r="VY14" s="14"/>
      <c r="VZ14" s="14"/>
      <c r="WA14" s="14"/>
      <c r="WB14" s="14"/>
      <c r="WC14" s="14"/>
      <c r="WD14" s="14"/>
      <c r="WE14" s="14"/>
      <c r="WF14" s="14"/>
      <c r="WG14" s="14"/>
      <c r="WH14" s="14"/>
      <c r="WI14" s="14"/>
      <c r="WJ14" s="14"/>
      <c r="WK14" s="14"/>
      <c r="WL14" s="14"/>
      <c r="WM14" s="14"/>
      <c r="WN14" s="14"/>
      <c r="WO14" s="14"/>
      <c r="WP14" s="14"/>
      <c r="WQ14" s="14"/>
      <c r="WR14" s="14"/>
      <c r="WS14" s="14"/>
      <c r="WT14" s="14"/>
      <c r="WU14" s="14"/>
      <c r="WV14" s="14"/>
      <c r="WW14" s="14"/>
      <c r="WX14" s="14"/>
      <c r="WY14" s="14"/>
      <c r="WZ14" s="14"/>
      <c r="XA14" s="14"/>
      <c r="XB14" s="14"/>
      <c r="XC14" s="14"/>
      <c r="XD14" s="14"/>
      <c r="XE14" s="14"/>
      <c r="XF14" s="14"/>
      <c r="XG14" s="14"/>
      <c r="XH14" s="14"/>
      <c r="XI14" s="14"/>
      <c r="XJ14" s="14"/>
      <c r="XK14" s="14"/>
      <c r="XL14" s="14"/>
      <c r="XM14" s="14"/>
      <c r="XN14" s="14"/>
      <c r="XO14" s="14"/>
      <c r="XP14" s="14"/>
      <c r="XQ14" s="14"/>
      <c r="XR14" s="14"/>
      <c r="XS14" s="14"/>
      <c r="XT14" s="14"/>
      <c r="XU14" s="14"/>
      <c r="XV14" s="14"/>
      <c r="XW14" s="14"/>
      <c r="XX14" s="14"/>
      <c r="XY14" s="14"/>
      <c r="XZ14" s="14"/>
      <c r="YA14" s="14"/>
      <c r="YB14" s="14"/>
      <c r="YC14" s="14"/>
      <c r="YD14" s="14"/>
      <c r="YE14" s="14"/>
      <c r="YF14" s="14"/>
      <c r="YG14" s="14"/>
      <c r="YH14" s="14"/>
      <c r="YI14" s="14"/>
      <c r="YJ14" s="14"/>
      <c r="YK14" s="14"/>
      <c r="YL14" s="14"/>
      <c r="YM14" s="14"/>
      <c r="YN14" s="14"/>
      <c r="YO14" s="14"/>
      <c r="YP14" s="14"/>
      <c r="YQ14" s="14"/>
      <c r="YR14" s="14"/>
      <c r="YS14" s="14"/>
      <c r="YT14" s="14"/>
      <c r="YU14" s="14"/>
      <c r="YV14" s="14"/>
      <c r="YW14" s="14"/>
      <c r="YX14" s="14"/>
      <c r="YY14" s="14"/>
      <c r="YZ14" s="14"/>
      <c r="ZA14" s="14"/>
      <c r="ZB14" s="14"/>
      <c r="ZC14" s="14"/>
      <c r="ZD14" s="14"/>
      <c r="ZE14" s="14"/>
      <c r="ZF14" s="14"/>
      <c r="ZG14" s="14"/>
      <c r="ZH14" s="14"/>
      <c r="ZI14" s="14"/>
      <c r="ZJ14" s="14"/>
      <c r="ZK14" s="14"/>
      <c r="ZL14" s="14"/>
      <c r="ZM14" s="14"/>
      <c r="ZN14" s="14"/>
      <c r="ZO14" s="14"/>
      <c r="ZP14" s="14"/>
      <c r="ZQ14" s="14"/>
      <c r="ZR14" s="14"/>
      <c r="ZS14" s="14"/>
      <c r="ZT14" s="14"/>
      <c r="ZU14" s="14"/>
      <c r="ZV14" s="14"/>
      <c r="ZW14" s="14"/>
      <c r="ZX14" s="14"/>
      <c r="ZY14" s="14"/>
      <c r="ZZ14" s="14"/>
      <c r="AAA14" s="14"/>
      <c r="AAB14" s="14"/>
      <c r="AAC14" s="14"/>
      <c r="AAD14" s="14"/>
      <c r="AAE14" s="14"/>
      <c r="AAF14" s="14"/>
      <c r="AAG14" s="14"/>
      <c r="AAH14" s="14"/>
      <c r="AAI14" s="14"/>
      <c r="AAJ14" s="14"/>
      <c r="AAK14" s="14"/>
      <c r="AAL14" s="14"/>
      <c r="AAM14" s="14"/>
      <c r="AAN14" s="14"/>
      <c r="AAO14" s="14"/>
      <c r="AAP14" s="14"/>
      <c r="AAQ14" s="14"/>
      <c r="AAR14" s="14"/>
      <c r="AAS14" s="14"/>
      <c r="AAT14" s="14"/>
      <c r="AAU14" s="14"/>
      <c r="AAV14" s="14"/>
      <c r="AAW14" s="14"/>
      <c r="AAX14" s="14"/>
      <c r="AAY14" s="14"/>
      <c r="AAZ14" s="14"/>
      <c r="ABA14" s="14"/>
      <c r="ABB14" s="14"/>
      <c r="ABC14" s="14"/>
      <c r="ABD14" s="14"/>
      <c r="ABE14" s="14"/>
      <c r="ABF14" s="14"/>
      <c r="ABG14" s="14"/>
      <c r="ABH14" s="14"/>
      <c r="ABI14" s="14"/>
      <c r="ABJ14" s="14"/>
      <c r="ABK14" s="14"/>
      <c r="ABL14" s="14"/>
      <c r="ABM14" s="14"/>
      <c r="ABN14" s="14"/>
      <c r="ABO14" s="14"/>
      <c r="ABP14" s="14"/>
      <c r="ABQ14" s="14"/>
      <c r="ABR14" s="14"/>
      <c r="ABS14" s="14"/>
      <c r="ABT14" s="14"/>
      <c r="ABU14" s="14"/>
      <c r="ABV14" s="14"/>
      <c r="ABW14" s="14"/>
      <c r="ABX14" s="14"/>
      <c r="ABY14" s="14"/>
      <c r="ABZ14" s="14"/>
      <c r="ACA14" s="14"/>
      <c r="ACB14" s="14"/>
      <c r="ACC14" s="14"/>
      <c r="ACD14" s="14"/>
      <c r="ACE14" s="14"/>
      <c r="ACF14" s="14"/>
      <c r="ACG14" s="14"/>
      <c r="ACH14" s="14"/>
      <c r="ACI14" s="14"/>
      <c r="ACJ14" s="14"/>
      <c r="ACK14" s="14"/>
      <c r="ACL14" s="14"/>
      <c r="ACM14" s="14"/>
      <c r="ACN14" s="14"/>
      <c r="ACO14" s="14"/>
      <c r="ACP14" s="14"/>
      <c r="ACQ14" s="14"/>
      <c r="ACR14" s="14"/>
      <c r="ACS14" s="14"/>
      <c r="ACT14" s="14"/>
      <c r="ACU14" s="14"/>
      <c r="ACV14" s="14"/>
      <c r="ACW14" s="14"/>
      <c r="ACX14" s="14"/>
      <c r="ACY14" s="14"/>
      <c r="ACZ14" s="14"/>
      <c r="ADA14" s="14"/>
      <c r="ADB14" s="14"/>
      <c r="ADC14" s="14"/>
      <c r="ADD14" s="14"/>
      <c r="ADE14" s="14"/>
      <c r="ADF14" s="14"/>
      <c r="ADG14" s="14"/>
      <c r="ADH14" s="14"/>
      <c r="ADI14" s="14"/>
      <c r="ADJ14" s="14"/>
      <c r="ADK14" s="14"/>
      <c r="ADL14" s="14"/>
      <c r="ADM14" s="14"/>
      <c r="ADN14" s="14"/>
      <c r="ADO14" s="14"/>
      <c r="ADP14" s="14"/>
      <c r="ADQ14" s="14"/>
      <c r="ADR14" s="14"/>
      <c r="ADS14" s="14"/>
      <c r="ADT14" s="14"/>
      <c r="ADU14" s="14"/>
      <c r="ADV14" s="14"/>
      <c r="ADW14" s="14"/>
      <c r="ADX14" s="14"/>
      <c r="ADY14" s="14"/>
      <c r="ADZ14" s="14"/>
      <c r="AEA14" s="14"/>
      <c r="AEB14" s="14"/>
      <c r="AEC14" s="14"/>
      <c r="AED14" s="14"/>
      <c r="AEE14" s="14"/>
      <c r="AEF14" s="14"/>
      <c r="AEG14" s="14"/>
      <c r="AEH14" s="14"/>
      <c r="AEI14" s="14"/>
      <c r="AEJ14" s="14"/>
      <c r="AEK14" s="14"/>
      <c r="AEL14" s="14"/>
      <c r="AEM14" s="14"/>
      <c r="AEN14" s="14"/>
      <c r="AEO14" s="14"/>
      <c r="AEP14" s="14"/>
      <c r="AEQ14" s="14"/>
      <c r="AER14" s="14"/>
      <c r="AES14" s="14"/>
      <c r="AET14" s="14"/>
      <c r="AEU14" s="14"/>
      <c r="AEV14" s="14"/>
      <c r="AEW14" s="14"/>
      <c r="AEX14" s="14"/>
      <c r="AEY14" s="14"/>
      <c r="AEZ14" s="14"/>
      <c r="AFA14" s="14"/>
      <c r="AFB14" s="14"/>
      <c r="AFC14" s="14"/>
      <c r="AFD14" s="14"/>
      <c r="AFE14" s="14"/>
      <c r="AFF14" s="14"/>
      <c r="AFG14" s="14"/>
      <c r="AFH14" s="14"/>
      <c r="AFI14" s="14"/>
      <c r="AFJ14" s="14"/>
      <c r="AFK14" s="14"/>
      <c r="AFL14" s="14"/>
      <c r="AFM14" s="14"/>
      <c r="AFN14" s="14"/>
      <c r="AFO14" s="14"/>
      <c r="AFP14" s="14"/>
      <c r="AFQ14" s="14"/>
      <c r="AFR14" s="14"/>
      <c r="AFS14" s="14"/>
      <c r="AFT14" s="14"/>
      <c r="AFU14" s="14"/>
      <c r="AFV14" s="14"/>
      <c r="AFW14" s="14"/>
      <c r="AFX14" s="14"/>
      <c r="AFY14" s="14"/>
      <c r="AFZ14" s="14"/>
      <c r="AGA14" s="14"/>
      <c r="AGB14" s="14"/>
      <c r="AGC14" s="14"/>
      <c r="AGD14" s="14"/>
      <c r="AGE14" s="14"/>
      <c r="AGF14" s="14"/>
      <c r="AGG14" s="14"/>
      <c r="AGH14" s="14"/>
      <c r="AGI14" s="14"/>
      <c r="AGJ14" s="14"/>
      <c r="AGK14" s="14"/>
      <c r="AGL14" s="14"/>
      <c r="AGM14" s="14"/>
      <c r="AGN14" s="14"/>
      <c r="AGO14" s="14"/>
      <c r="AGP14" s="14"/>
      <c r="AGQ14" s="14"/>
      <c r="AGR14" s="14"/>
      <c r="AGS14" s="14"/>
      <c r="AGT14" s="14"/>
      <c r="AGU14" s="14"/>
      <c r="AGV14" s="14"/>
      <c r="AGW14" s="14"/>
      <c r="AGX14" s="14"/>
      <c r="AGY14" s="14"/>
      <c r="AGZ14" s="14"/>
      <c r="AHA14" s="14"/>
      <c r="AHB14" s="14"/>
      <c r="AHC14" s="14"/>
      <c r="AHD14" s="14"/>
      <c r="AHE14" s="14"/>
      <c r="AHF14" s="14"/>
      <c r="AHG14" s="14"/>
      <c r="AHH14" s="14"/>
      <c r="AHI14" s="14"/>
      <c r="AHJ14" s="14"/>
      <c r="AHK14" s="14"/>
      <c r="AHL14" s="14"/>
      <c r="AHM14" s="14"/>
      <c r="AHN14" s="14"/>
      <c r="AHO14" s="14"/>
      <c r="AHP14" s="14"/>
      <c r="AHQ14" s="14"/>
      <c r="AHR14" s="14"/>
      <c r="AHS14" s="14"/>
      <c r="AHT14" s="14"/>
      <c r="AHU14" s="14"/>
      <c r="AHV14" s="14"/>
      <c r="AHW14" s="14"/>
      <c r="AHX14" s="14"/>
      <c r="AHY14" s="14"/>
      <c r="AHZ14" s="14"/>
      <c r="AIA14" s="14"/>
      <c r="AIB14" s="14"/>
      <c r="AIC14" s="14"/>
      <c r="AID14" s="14"/>
      <c r="AIE14" s="14"/>
      <c r="AIF14" s="14"/>
      <c r="AIG14" s="14"/>
      <c r="AIH14" s="14"/>
      <c r="AII14" s="14"/>
      <c r="AIJ14" s="14"/>
      <c r="AIK14" s="14"/>
      <c r="AIL14" s="14"/>
      <c r="AIM14" s="14"/>
      <c r="AIN14" s="14"/>
      <c r="AIO14" s="14"/>
      <c r="AIP14" s="14"/>
      <c r="AIQ14" s="14"/>
      <c r="AIR14" s="14"/>
      <c r="AIS14" s="14"/>
      <c r="AIT14" s="14"/>
      <c r="AIU14" s="14"/>
      <c r="AIV14" s="14"/>
      <c r="AIW14" s="14"/>
      <c r="AIX14" s="14"/>
      <c r="AIY14" s="14"/>
      <c r="AIZ14" s="14"/>
      <c r="AJA14" s="14"/>
      <c r="AJB14" s="14"/>
      <c r="AJC14" s="14"/>
      <c r="AJD14" s="14"/>
      <c r="AJE14" s="14"/>
      <c r="AJF14" s="14"/>
      <c r="AJG14" s="14"/>
      <c r="AJH14" s="14"/>
      <c r="AJI14" s="14"/>
      <c r="AJJ14" s="14"/>
      <c r="AJK14" s="14"/>
      <c r="AJL14" s="14"/>
      <c r="AJM14" s="14"/>
      <c r="AJN14" s="14"/>
      <c r="AJO14" s="14"/>
      <c r="AJP14" s="14"/>
      <c r="AJQ14" s="14"/>
      <c r="AJR14" s="14"/>
      <c r="AJS14" s="14"/>
      <c r="AJT14" s="14"/>
      <c r="AJU14" s="14"/>
      <c r="AJV14" s="14"/>
      <c r="AJW14" s="14"/>
      <c r="AJX14" s="14"/>
      <c r="AJY14" s="14"/>
      <c r="AJZ14" s="14"/>
      <c r="AKA14" s="14"/>
      <c r="AKB14" s="14"/>
      <c r="AKC14" s="14"/>
      <c r="AKD14" s="14"/>
      <c r="AKE14" s="14"/>
      <c r="AKF14" s="14"/>
      <c r="AKG14" s="14"/>
      <c r="AKH14" s="14"/>
      <c r="AKI14" s="14"/>
      <c r="AKJ14" s="14"/>
      <c r="AKK14" s="14"/>
      <c r="AKL14" s="14"/>
      <c r="AKM14" s="14"/>
      <c r="AKN14" s="14"/>
      <c r="AKO14" s="14"/>
      <c r="AKP14" s="14"/>
      <c r="AKQ14" s="14"/>
      <c r="AKR14" s="14"/>
      <c r="AKS14" s="14"/>
      <c r="AKT14" s="14"/>
      <c r="AKU14" s="14"/>
      <c r="AKV14" s="14"/>
      <c r="AKW14" s="14"/>
      <c r="AKX14" s="14"/>
      <c r="AKY14" s="14"/>
      <c r="AKZ14" s="14"/>
      <c r="ALA14" s="14"/>
      <c r="ALB14" s="14"/>
      <c r="ALC14" s="14"/>
      <c r="ALD14" s="14"/>
      <c r="ALE14" s="14"/>
      <c r="ALF14" s="14"/>
      <c r="ALG14" s="14"/>
      <c r="ALH14" s="14"/>
      <c r="ALI14" s="14"/>
      <c r="ALJ14" s="14"/>
      <c r="ALK14" s="14"/>
      <c r="ALL14" s="14"/>
      <c r="ALM14" s="14"/>
      <c r="ALN14" s="14"/>
      <c r="ALO14" s="14"/>
      <c r="ALP14" s="14"/>
      <c r="ALQ14" s="14"/>
      <c r="ALR14" s="14"/>
      <c r="ALS14" s="14"/>
      <c r="ALT14" s="14"/>
      <c r="ALU14" s="14"/>
      <c r="ALV14" s="14"/>
      <c r="ALW14" s="14"/>
      <c r="ALX14" s="14"/>
      <c r="ALY14" s="14"/>
      <c r="ALZ14" s="14"/>
      <c r="AMA14" s="14"/>
      <c r="AMB14" s="14"/>
      <c r="AMC14" s="14"/>
      <c r="AMD14" s="14"/>
      <c r="AME14" s="14"/>
      <c r="AMF14" s="14"/>
      <c r="AMG14" s="14"/>
      <c r="AMH14" s="14"/>
      <c r="AMI14" s="14"/>
      <c r="AMJ14" s="14"/>
      <c r="AMK14" s="14"/>
      <c r="AML14" s="14"/>
      <c r="AMM14" s="14"/>
      <c r="AMN14" s="14"/>
      <c r="AMO14" s="14"/>
      <c r="AMP14" s="14"/>
      <c r="AMQ14" s="14"/>
      <c r="AMR14" s="14"/>
      <c r="AMS14" s="14"/>
      <c r="AMT14" s="14"/>
      <c r="AMU14" s="14"/>
      <c r="AMV14" s="14"/>
      <c r="AMW14" s="14"/>
      <c r="AMX14" s="14"/>
      <c r="AMY14" s="14"/>
      <c r="AMZ14" s="14"/>
      <c r="ANA14" s="14"/>
      <c r="ANB14" s="14"/>
      <c r="ANC14" s="14"/>
      <c r="AND14" s="14"/>
      <c r="ANE14" s="14"/>
      <c r="ANF14" s="14"/>
      <c r="ANG14" s="14"/>
      <c r="ANH14" s="14"/>
      <c r="ANI14" s="14"/>
      <c r="ANJ14" s="14"/>
      <c r="ANK14" s="14"/>
      <c r="ANL14" s="14"/>
      <c r="ANM14" s="14"/>
      <c r="ANN14" s="14"/>
      <c r="ANO14" s="14"/>
      <c r="ANP14" s="14"/>
      <c r="ANQ14" s="14"/>
      <c r="ANR14" s="14"/>
      <c r="ANS14" s="14"/>
      <c r="ANT14" s="14"/>
      <c r="ANU14" s="14"/>
      <c r="ANV14" s="14"/>
      <c r="ANW14" s="14"/>
      <c r="ANX14" s="14"/>
      <c r="ANY14" s="14"/>
      <c r="ANZ14" s="14"/>
      <c r="AOA14" s="14"/>
      <c r="AOB14" s="14"/>
      <c r="AOC14" s="14"/>
      <c r="AOD14" s="14"/>
      <c r="AOE14" s="14"/>
      <c r="AOF14" s="14"/>
      <c r="AOG14" s="14"/>
      <c r="AOH14" s="14"/>
      <c r="AOI14" s="14"/>
      <c r="AOJ14" s="14"/>
      <c r="AOK14" s="14"/>
      <c r="AOL14" s="14"/>
      <c r="AOM14" s="14"/>
      <c r="AON14" s="14"/>
      <c r="AOO14" s="14"/>
      <c r="AOP14" s="14"/>
      <c r="AOQ14" s="14"/>
      <c r="AOR14" s="14"/>
      <c r="AOS14" s="14"/>
      <c r="AOT14" s="14"/>
      <c r="AOU14" s="14"/>
      <c r="AOV14" s="14"/>
      <c r="AOW14" s="14"/>
      <c r="AOX14" s="14"/>
      <c r="AOY14" s="14"/>
      <c r="AOZ14" s="14"/>
      <c r="APA14" s="14"/>
      <c r="APB14" s="14"/>
      <c r="APC14" s="14"/>
      <c r="APD14" s="14"/>
      <c r="APE14" s="14"/>
      <c r="APF14" s="14"/>
      <c r="APG14" s="14"/>
      <c r="APH14" s="14"/>
      <c r="API14" s="14"/>
      <c r="APJ14" s="14"/>
      <c r="APK14" s="14"/>
      <c r="APL14" s="14"/>
      <c r="APM14" s="14"/>
      <c r="APN14" s="14"/>
      <c r="APO14" s="14"/>
      <c r="APP14" s="14"/>
      <c r="APQ14" s="14"/>
      <c r="APR14" s="14"/>
      <c r="APS14" s="14"/>
      <c r="APT14" s="14"/>
      <c r="APU14" s="14"/>
      <c r="APV14" s="14"/>
      <c r="APW14" s="14"/>
      <c r="APX14" s="14"/>
      <c r="APY14" s="14"/>
      <c r="APZ14" s="14"/>
      <c r="AQA14" s="14"/>
      <c r="AQB14" s="14"/>
      <c r="AQC14" s="14"/>
      <c r="AQD14" s="14"/>
      <c r="AQE14" s="14"/>
      <c r="AQF14" s="14"/>
      <c r="AQG14" s="14"/>
      <c r="AQH14" s="14"/>
      <c r="AQI14" s="14"/>
      <c r="AQJ14" s="14"/>
      <c r="AQK14" s="14"/>
      <c r="AQL14" s="14"/>
      <c r="AQM14" s="14"/>
      <c r="AQN14" s="14"/>
      <c r="AQO14" s="14"/>
      <c r="AQP14" s="14"/>
      <c r="AQQ14" s="14"/>
      <c r="AQR14" s="14"/>
      <c r="AQS14" s="14"/>
      <c r="AQT14" s="14"/>
      <c r="AQU14" s="14"/>
      <c r="AQV14" s="14"/>
      <c r="AQW14" s="14"/>
      <c r="AQX14" s="14"/>
      <c r="AQY14" s="14"/>
      <c r="AQZ14" s="14"/>
      <c r="ARA14" s="14"/>
      <c r="ARB14" s="14"/>
      <c r="ARC14" s="14"/>
      <c r="ARD14" s="14"/>
      <c r="ARE14" s="14"/>
      <c r="ARF14" s="14"/>
      <c r="ARG14" s="14"/>
      <c r="ARH14" s="14"/>
      <c r="ARI14" s="14"/>
      <c r="ARJ14" s="14"/>
      <c r="ARK14" s="14"/>
      <c r="ARL14" s="14"/>
      <c r="ARM14" s="14"/>
      <c r="ARN14" s="14"/>
      <c r="ARO14" s="14"/>
      <c r="ARP14" s="14"/>
      <c r="ARQ14" s="14"/>
      <c r="ARR14" s="14"/>
      <c r="ARS14" s="14"/>
      <c r="ART14" s="14"/>
      <c r="ARU14" s="14"/>
      <c r="ARV14" s="14"/>
      <c r="ARW14" s="14"/>
      <c r="ARX14" s="14"/>
      <c r="ARY14" s="14"/>
      <c r="ARZ14" s="14"/>
      <c r="ASA14" s="14"/>
      <c r="ASB14" s="14"/>
      <c r="ASC14" s="14"/>
      <c r="ASD14" s="14"/>
      <c r="ASE14" s="14"/>
      <c r="ASF14" s="14"/>
      <c r="ASG14" s="14"/>
      <c r="ASH14" s="14"/>
      <c r="ASI14" s="14"/>
      <c r="ASJ14" s="14"/>
      <c r="ASK14" s="14"/>
      <c r="ASL14" s="14"/>
      <c r="ASM14" s="14"/>
      <c r="ASN14" s="14"/>
      <c r="ASO14" s="14"/>
      <c r="ASP14" s="14"/>
      <c r="ASQ14" s="14"/>
      <c r="ASR14" s="14"/>
      <c r="ASS14" s="14"/>
      <c r="AST14" s="14"/>
      <c r="ASU14" s="14"/>
      <c r="ASV14" s="14"/>
      <c r="ASW14" s="14"/>
      <c r="ASX14" s="14"/>
      <c r="ASY14" s="14"/>
      <c r="ASZ14" s="14"/>
      <c r="ATA14" s="14"/>
      <c r="ATB14" s="14"/>
      <c r="ATC14" s="14"/>
      <c r="ATD14" s="14"/>
      <c r="ATE14" s="14"/>
      <c r="ATF14" s="14"/>
      <c r="ATG14" s="14"/>
      <c r="ATH14" s="14"/>
      <c r="ATI14" s="14"/>
      <c r="ATJ14" s="14"/>
      <c r="ATK14" s="14"/>
      <c r="ATL14" s="14"/>
      <c r="ATM14" s="14"/>
      <c r="ATN14" s="14"/>
      <c r="ATO14" s="14"/>
      <c r="ATP14" s="14"/>
      <c r="ATQ14" s="14"/>
      <c r="ATR14" s="14"/>
      <c r="ATS14" s="14"/>
      <c r="ATT14" s="14"/>
      <c r="ATU14" s="14"/>
      <c r="ATV14" s="14"/>
      <c r="ATW14" s="14"/>
      <c r="ATX14" s="14"/>
      <c r="ATY14" s="14"/>
      <c r="ATZ14" s="14"/>
      <c r="AUA14" s="14"/>
      <c r="AUB14" s="14"/>
      <c r="AUC14" s="14"/>
      <c r="AUD14" s="14"/>
      <c r="AUE14" s="14"/>
      <c r="AUF14" s="14"/>
      <c r="AUG14" s="14"/>
      <c r="AUH14" s="14"/>
      <c r="AUI14" s="14"/>
      <c r="AUJ14" s="14"/>
      <c r="AUK14" s="14"/>
      <c r="AUL14" s="14"/>
      <c r="AUM14" s="14"/>
      <c r="AUN14" s="14"/>
      <c r="AUO14" s="14"/>
      <c r="AUP14" s="14"/>
      <c r="AUQ14" s="14"/>
      <c r="AUR14" s="14"/>
      <c r="AUS14" s="14"/>
      <c r="AUT14" s="14"/>
      <c r="AUU14" s="14"/>
      <c r="AUV14" s="14"/>
      <c r="AUW14" s="14"/>
      <c r="AUX14" s="14"/>
      <c r="AUY14" s="14"/>
      <c r="AUZ14" s="14"/>
      <c r="AVA14" s="14"/>
      <c r="AVB14" s="14"/>
      <c r="AVC14" s="14"/>
      <c r="AVD14" s="14"/>
      <c r="AVE14" s="14"/>
      <c r="AVF14" s="14"/>
      <c r="AVG14" s="14"/>
      <c r="AVH14" s="14"/>
      <c r="AVI14" s="14"/>
      <c r="AVJ14" s="14"/>
      <c r="AVK14" s="14"/>
      <c r="AVL14" s="14"/>
      <c r="AVM14" s="14"/>
      <c r="AVN14" s="14"/>
      <c r="AVO14" s="14"/>
      <c r="AVP14" s="14"/>
      <c r="AVQ14" s="14"/>
      <c r="AVR14" s="14"/>
      <c r="AVS14" s="14"/>
      <c r="AVT14" s="14"/>
      <c r="AVU14" s="14"/>
      <c r="AVV14" s="14"/>
      <c r="AVW14" s="14"/>
      <c r="AVX14" s="14"/>
      <c r="AVY14" s="14"/>
      <c r="AVZ14" s="14"/>
      <c r="AWA14" s="14"/>
      <c r="AWB14" s="14"/>
      <c r="AWC14" s="14"/>
      <c r="AWD14" s="14"/>
      <c r="AWE14" s="14"/>
      <c r="AWF14" s="14"/>
      <c r="AWG14" s="14"/>
      <c r="AWH14" s="14"/>
      <c r="AWI14" s="14"/>
      <c r="AWJ14" s="14"/>
      <c r="AWK14" s="14"/>
      <c r="AWL14" s="14"/>
      <c r="AWM14" s="14"/>
      <c r="AWN14" s="14"/>
      <c r="AWO14" s="14"/>
      <c r="AWP14" s="14"/>
      <c r="AWQ14" s="14"/>
      <c r="AWR14" s="14"/>
      <c r="AWS14" s="14"/>
      <c r="AWT14" s="14"/>
      <c r="AWU14" s="14"/>
      <c r="AWV14" s="14"/>
      <c r="AWW14" s="14"/>
      <c r="AWX14" s="14"/>
      <c r="AWY14" s="14"/>
      <c r="AWZ14" s="14"/>
      <c r="AXA14" s="14"/>
      <c r="AXB14" s="14"/>
      <c r="AXC14" s="14"/>
      <c r="AXD14" s="14"/>
      <c r="AXE14" s="14"/>
      <c r="AXF14" s="14"/>
      <c r="AXG14" s="14"/>
      <c r="AXH14" s="14"/>
      <c r="AXI14" s="14"/>
      <c r="AXJ14" s="14"/>
      <c r="AXK14" s="14"/>
      <c r="AXL14" s="14"/>
      <c r="AXM14" s="14"/>
      <c r="AXN14" s="14"/>
      <c r="AXO14" s="14"/>
      <c r="AXP14" s="14"/>
      <c r="AXQ14" s="14"/>
      <c r="AXR14" s="14"/>
      <c r="AXS14" s="14"/>
      <c r="AXT14" s="14"/>
      <c r="AXU14" s="14"/>
      <c r="AXV14" s="14"/>
      <c r="AXW14" s="14"/>
      <c r="AXX14" s="14"/>
      <c r="AXY14" s="14"/>
      <c r="AXZ14" s="14"/>
      <c r="AYA14" s="14"/>
      <c r="AYB14" s="14"/>
      <c r="AYC14" s="14"/>
      <c r="AYD14" s="14"/>
      <c r="AYE14" s="14"/>
      <c r="AYF14" s="14"/>
      <c r="AYG14" s="14"/>
      <c r="AYH14" s="14"/>
      <c r="AYI14" s="14"/>
      <c r="AYJ14" s="14"/>
      <c r="AYK14" s="14"/>
      <c r="AYL14" s="14"/>
      <c r="AYM14" s="14"/>
      <c r="AYN14" s="14"/>
      <c r="AYO14" s="14"/>
      <c r="AYP14" s="14"/>
      <c r="AYQ14" s="14"/>
      <c r="AYR14" s="14"/>
      <c r="AYS14" s="14"/>
      <c r="AYT14" s="14"/>
      <c r="AYU14" s="14"/>
      <c r="AYV14" s="14"/>
      <c r="AYW14" s="14"/>
      <c r="AYX14" s="14"/>
      <c r="AYY14" s="14"/>
      <c r="AYZ14" s="14"/>
      <c r="AZA14" s="14"/>
      <c r="AZB14" s="14"/>
      <c r="AZC14" s="14"/>
      <c r="AZD14" s="14"/>
      <c r="AZE14" s="14"/>
      <c r="AZF14" s="14"/>
      <c r="AZG14" s="14"/>
      <c r="AZH14" s="14"/>
      <c r="AZI14" s="14"/>
      <c r="AZJ14" s="14"/>
      <c r="AZK14" s="14"/>
      <c r="AZL14" s="14"/>
      <c r="AZM14" s="14"/>
      <c r="AZN14" s="14"/>
      <c r="AZO14" s="14"/>
      <c r="AZP14" s="14"/>
      <c r="AZQ14" s="14"/>
      <c r="AZR14" s="14"/>
      <c r="AZS14" s="14"/>
      <c r="AZT14" s="14"/>
      <c r="AZU14" s="14"/>
      <c r="AZV14" s="14"/>
      <c r="AZW14" s="14"/>
      <c r="AZX14" s="14"/>
      <c r="AZY14" s="14"/>
      <c r="AZZ14" s="14"/>
      <c r="BAA14" s="14"/>
      <c r="BAB14" s="14"/>
      <c r="BAC14" s="14"/>
      <c r="BAD14" s="14"/>
      <c r="BAE14" s="14"/>
      <c r="BAF14" s="14"/>
      <c r="BAG14" s="14"/>
      <c r="BAH14" s="14"/>
      <c r="BAI14" s="14"/>
      <c r="BAJ14" s="14"/>
      <c r="BAK14" s="14"/>
      <c r="BAL14" s="14"/>
      <c r="BAM14" s="14"/>
      <c r="BAN14" s="14"/>
      <c r="BAO14" s="14"/>
      <c r="BAP14" s="14"/>
      <c r="BAQ14" s="14"/>
      <c r="BAR14" s="14"/>
      <c r="BAS14" s="14"/>
      <c r="BAT14" s="14"/>
      <c r="BAU14" s="14"/>
      <c r="BAV14" s="14"/>
      <c r="BAW14" s="14"/>
      <c r="BAX14" s="14"/>
      <c r="BAY14" s="14"/>
      <c r="BAZ14" s="14"/>
      <c r="BBA14" s="14"/>
      <c r="BBB14" s="14"/>
      <c r="BBC14" s="14"/>
      <c r="BBD14" s="14"/>
      <c r="BBE14" s="14"/>
      <c r="BBF14" s="14"/>
      <c r="BBG14" s="14"/>
      <c r="BBH14" s="14"/>
      <c r="BBI14" s="14"/>
      <c r="BBJ14" s="14"/>
      <c r="BBK14" s="14"/>
      <c r="BBL14" s="14"/>
      <c r="BBM14" s="14"/>
      <c r="BBN14" s="14"/>
      <c r="BBO14" s="14"/>
      <c r="BBP14" s="14"/>
      <c r="BBQ14" s="14"/>
      <c r="BBR14" s="14"/>
      <c r="BBS14" s="14"/>
      <c r="BBT14" s="14"/>
      <c r="BBU14" s="14"/>
      <c r="BBV14" s="14"/>
      <c r="BBW14" s="14"/>
      <c r="BBX14" s="14"/>
      <c r="BBY14" s="14"/>
      <c r="BBZ14" s="14"/>
      <c r="BCA14" s="14"/>
      <c r="BCB14" s="14"/>
      <c r="BCC14" s="14"/>
      <c r="BCD14" s="14"/>
      <c r="BCE14" s="14"/>
      <c r="BCF14" s="14"/>
      <c r="BCG14" s="14"/>
      <c r="BCH14" s="14"/>
      <c r="BCI14" s="14"/>
      <c r="BCJ14" s="14"/>
      <c r="BCK14" s="14"/>
      <c r="BCL14" s="14"/>
      <c r="BCM14" s="14"/>
      <c r="BCN14" s="14"/>
      <c r="BCO14" s="14"/>
      <c r="BCP14" s="14"/>
      <c r="BCQ14" s="14"/>
      <c r="BCR14" s="14"/>
      <c r="BCS14" s="14"/>
      <c r="BCT14" s="14"/>
      <c r="BCU14" s="14"/>
      <c r="BCV14" s="14"/>
      <c r="BCW14" s="14"/>
      <c r="BCX14" s="14"/>
      <c r="BCY14" s="14"/>
      <c r="BCZ14" s="14"/>
      <c r="BDA14" s="14"/>
      <c r="BDB14" s="14"/>
      <c r="BDC14" s="14"/>
      <c r="BDD14" s="14"/>
      <c r="BDE14" s="14"/>
      <c r="BDF14" s="14"/>
      <c r="BDG14" s="14"/>
      <c r="BDH14" s="14"/>
      <c r="BDI14" s="14"/>
      <c r="BDJ14" s="14"/>
      <c r="BDK14" s="14"/>
      <c r="BDL14" s="14"/>
      <c r="BDM14" s="14"/>
      <c r="BDN14" s="14"/>
      <c r="BDO14" s="14"/>
      <c r="BDP14" s="14"/>
      <c r="BDQ14" s="14"/>
      <c r="BDR14" s="14"/>
      <c r="BDS14" s="14"/>
      <c r="BDT14" s="14"/>
      <c r="BDU14" s="14"/>
      <c r="BDV14" s="14"/>
      <c r="BDW14" s="14"/>
      <c r="BDX14" s="14"/>
      <c r="BDY14" s="14"/>
      <c r="BDZ14" s="14"/>
      <c r="BEA14" s="14"/>
      <c r="BEB14" s="14"/>
      <c r="BEC14" s="14"/>
      <c r="BED14" s="14"/>
      <c r="BEE14" s="14"/>
      <c r="BEF14" s="14"/>
      <c r="BEG14" s="14"/>
      <c r="BEH14" s="14"/>
      <c r="BEI14" s="14"/>
      <c r="BEJ14" s="14"/>
      <c r="BEK14" s="14"/>
      <c r="BEL14" s="14"/>
      <c r="BEM14" s="14"/>
      <c r="BEN14" s="14"/>
      <c r="BEO14" s="14"/>
      <c r="BEP14" s="14"/>
      <c r="BEQ14" s="14"/>
      <c r="BER14" s="14"/>
      <c r="BES14" s="14"/>
      <c r="BET14" s="14"/>
      <c r="BEU14" s="14"/>
      <c r="BEV14" s="14"/>
      <c r="BEW14" s="14"/>
      <c r="BEX14" s="14"/>
      <c r="BEY14" s="14"/>
      <c r="BEZ14" s="14"/>
      <c r="BFA14" s="14"/>
      <c r="BFB14" s="14"/>
      <c r="BFC14" s="14"/>
      <c r="BFD14" s="14"/>
      <c r="BFE14" s="14"/>
      <c r="BFF14" s="14"/>
      <c r="BFG14" s="14"/>
      <c r="BFH14" s="14"/>
      <c r="BFI14" s="14"/>
      <c r="BFJ14" s="14"/>
      <c r="BFK14" s="14"/>
      <c r="BFL14" s="14"/>
      <c r="BFM14" s="14"/>
      <c r="BFN14" s="14"/>
      <c r="BFO14" s="14"/>
      <c r="BFP14" s="14"/>
      <c r="BFQ14" s="14"/>
      <c r="BFR14" s="14"/>
      <c r="BFS14" s="14"/>
      <c r="BFT14" s="14"/>
      <c r="BFU14" s="14"/>
      <c r="BFV14" s="14"/>
      <c r="BFW14" s="14"/>
      <c r="BFX14" s="14"/>
      <c r="BFY14" s="14"/>
      <c r="BFZ14" s="14"/>
      <c r="BGA14" s="14"/>
      <c r="BGB14" s="14"/>
      <c r="BGC14" s="14"/>
      <c r="BGD14" s="14"/>
      <c r="BGE14" s="14"/>
      <c r="BGF14" s="14"/>
      <c r="BGG14" s="14"/>
      <c r="BGH14" s="14"/>
      <c r="BGI14" s="14"/>
      <c r="BGJ14" s="14"/>
      <c r="BGK14" s="14"/>
      <c r="BGL14" s="14"/>
      <c r="BGM14" s="14"/>
      <c r="BGN14" s="14"/>
      <c r="BGO14" s="14"/>
      <c r="BGP14" s="14"/>
      <c r="BGQ14" s="14"/>
      <c r="BGR14" s="14"/>
      <c r="BGS14" s="14"/>
      <c r="BGT14" s="14"/>
      <c r="BGU14" s="14"/>
      <c r="BGV14" s="14"/>
      <c r="BGW14" s="14"/>
      <c r="BGX14" s="14"/>
      <c r="BGY14" s="14"/>
      <c r="BGZ14" s="14"/>
      <c r="BHA14" s="14"/>
      <c r="BHB14" s="14"/>
      <c r="BHC14" s="14"/>
      <c r="BHD14" s="14"/>
      <c r="BHE14" s="14"/>
      <c r="BHF14" s="14"/>
      <c r="BHG14" s="14"/>
      <c r="BHH14" s="14"/>
      <c r="BHI14" s="14"/>
      <c r="BHJ14" s="14"/>
      <c r="BHK14" s="14"/>
      <c r="BHL14" s="14"/>
      <c r="BHM14" s="14"/>
      <c r="BHN14" s="14"/>
      <c r="BHO14" s="14"/>
      <c r="BHP14" s="14"/>
      <c r="BHQ14" s="14"/>
      <c r="BHR14" s="14"/>
      <c r="BHS14" s="14"/>
      <c r="BHT14" s="14"/>
      <c r="BHU14" s="14"/>
      <c r="BHV14" s="14"/>
      <c r="BHW14" s="14"/>
      <c r="BHX14" s="14"/>
      <c r="BHY14" s="14"/>
      <c r="BHZ14" s="14"/>
      <c r="BIA14" s="14"/>
      <c r="BIB14" s="14"/>
      <c r="BIC14" s="14"/>
      <c r="BID14" s="14"/>
      <c r="BIE14" s="14"/>
      <c r="BIF14" s="14"/>
      <c r="BIG14" s="14"/>
      <c r="BIH14" s="14"/>
      <c r="BII14" s="14"/>
      <c r="BIJ14" s="14"/>
      <c r="BIK14" s="14"/>
      <c r="BIL14" s="14"/>
      <c r="BIM14" s="14"/>
      <c r="BIN14" s="14"/>
      <c r="BIO14" s="14"/>
      <c r="BIP14" s="14"/>
      <c r="BIQ14" s="14"/>
      <c r="BIR14" s="14"/>
      <c r="BIS14" s="14"/>
      <c r="BIT14" s="14"/>
      <c r="BIU14" s="14"/>
      <c r="BIV14" s="14"/>
      <c r="BIW14" s="14"/>
      <c r="BIX14" s="14"/>
      <c r="BIY14" s="14"/>
      <c r="BIZ14" s="14"/>
      <c r="BJA14" s="14"/>
      <c r="BJB14" s="14"/>
      <c r="BJC14" s="14"/>
      <c r="BJD14" s="14"/>
      <c r="BJE14" s="14"/>
      <c r="BJF14" s="14"/>
      <c r="BJG14" s="14"/>
      <c r="BJH14" s="14"/>
      <c r="BJI14" s="14"/>
      <c r="BJJ14" s="14"/>
      <c r="BJK14" s="14"/>
      <c r="BJL14" s="14"/>
      <c r="BJM14" s="14"/>
      <c r="BJN14" s="14"/>
      <c r="BJO14" s="14"/>
      <c r="BJP14" s="14"/>
      <c r="BJQ14" s="14"/>
      <c r="BJR14" s="14"/>
      <c r="BJS14" s="14"/>
      <c r="BJT14" s="14"/>
      <c r="BJU14" s="14"/>
      <c r="BJV14" s="14"/>
      <c r="BJW14" s="14"/>
      <c r="BJX14" s="14"/>
      <c r="BJY14" s="14"/>
      <c r="BJZ14" s="14"/>
      <c r="BKA14" s="14"/>
      <c r="BKB14" s="14"/>
      <c r="BKC14" s="14"/>
      <c r="BKD14" s="14"/>
      <c r="BKE14" s="14"/>
      <c r="BKF14" s="14"/>
      <c r="BKG14" s="14"/>
      <c r="BKH14" s="14"/>
      <c r="BKI14" s="14"/>
      <c r="BKJ14" s="14"/>
      <c r="BKK14" s="14"/>
      <c r="BKL14" s="14"/>
      <c r="BKM14" s="14"/>
      <c r="BKN14" s="14"/>
      <c r="BKO14" s="14"/>
      <c r="BKP14" s="14"/>
      <c r="BKQ14" s="14"/>
      <c r="BKR14" s="14"/>
      <c r="BKS14" s="14"/>
      <c r="BKT14" s="14"/>
      <c r="BKU14" s="14"/>
      <c r="BKV14" s="14"/>
      <c r="BKW14" s="14"/>
      <c r="BKX14" s="14"/>
      <c r="BKY14" s="14"/>
      <c r="BKZ14" s="14"/>
      <c r="BLA14" s="14"/>
      <c r="BLB14" s="14"/>
      <c r="BLC14" s="14"/>
      <c r="BLD14" s="14"/>
      <c r="BLE14" s="14"/>
      <c r="BLF14" s="14"/>
      <c r="BLG14" s="14"/>
      <c r="BLH14" s="14"/>
      <c r="BLI14" s="14"/>
      <c r="BLJ14" s="14"/>
      <c r="BLK14" s="14"/>
      <c r="BLL14" s="14"/>
      <c r="BLM14" s="14"/>
      <c r="BLN14" s="14"/>
      <c r="BLO14" s="14"/>
      <c r="BLP14" s="14"/>
      <c r="BLQ14" s="14"/>
      <c r="BLR14" s="14"/>
      <c r="BLS14" s="14"/>
      <c r="BLT14" s="14"/>
      <c r="BLU14" s="14"/>
      <c r="BLV14" s="14"/>
      <c r="BLW14" s="14"/>
      <c r="BLX14" s="14"/>
      <c r="BLY14" s="14"/>
      <c r="BLZ14" s="14"/>
      <c r="BMA14" s="14"/>
      <c r="BMB14" s="14"/>
      <c r="BMC14" s="14"/>
      <c r="BMD14" s="14"/>
      <c r="BME14" s="14"/>
      <c r="BMF14" s="14"/>
      <c r="BMG14" s="14"/>
      <c r="BMH14" s="14"/>
      <c r="BMI14" s="14"/>
      <c r="BMJ14" s="14"/>
      <c r="BMK14" s="14"/>
      <c r="BML14" s="14"/>
      <c r="BMM14" s="14"/>
      <c r="BMN14" s="14"/>
      <c r="BMO14" s="14"/>
      <c r="BMP14" s="14"/>
      <c r="BMQ14" s="14"/>
      <c r="BMR14" s="14"/>
      <c r="BMS14" s="14"/>
      <c r="BMT14" s="14"/>
      <c r="BMU14" s="14"/>
      <c r="BMV14" s="14"/>
      <c r="BMW14" s="14"/>
      <c r="BMX14" s="14"/>
      <c r="BMY14" s="14"/>
      <c r="BMZ14" s="14"/>
      <c r="BNA14" s="14"/>
      <c r="BNB14" s="14"/>
      <c r="BNC14" s="14"/>
      <c r="BND14" s="14"/>
      <c r="BNE14" s="14"/>
      <c r="BNF14" s="14"/>
      <c r="BNG14" s="14"/>
      <c r="BNH14" s="14"/>
      <c r="BNI14" s="14"/>
      <c r="BNJ14" s="14"/>
      <c r="BNK14" s="14"/>
      <c r="BNL14" s="14"/>
      <c r="BNM14" s="14"/>
      <c r="BNN14" s="14"/>
      <c r="BNO14" s="14"/>
      <c r="BNP14" s="14"/>
      <c r="BNQ14" s="14"/>
      <c r="BNR14" s="14"/>
      <c r="BNS14" s="14"/>
      <c r="BNT14" s="14"/>
      <c r="BNU14" s="14"/>
      <c r="BNV14" s="14"/>
      <c r="BNW14" s="14"/>
      <c r="BNX14" s="14"/>
      <c r="BNY14" s="14"/>
      <c r="BNZ14" s="14"/>
      <c r="BOA14" s="14"/>
      <c r="BOB14" s="14"/>
      <c r="BOC14" s="14"/>
      <c r="BOD14" s="14"/>
      <c r="BOE14" s="14"/>
      <c r="BOF14" s="14"/>
      <c r="BOG14" s="14"/>
      <c r="BOH14" s="14"/>
      <c r="BOI14" s="14"/>
      <c r="BOJ14" s="14"/>
      <c r="BOK14" s="14"/>
      <c r="BOL14" s="14"/>
      <c r="BOM14" s="14"/>
      <c r="BON14" s="14"/>
      <c r="BOO14" s="14"/>
      <c r="BOP14" s="14"/>
      <c r="BOQ14" s="14"/>
      <c r="BOR14" s="14"/>
      <c r="BOS14" s="14"/>
      <c r="BOT14" s="14"/>
      <c r="BOU14" s="14"/>
      <c r="BOV14" s="14"/>
      <c r="BOW14" s="14"/>
      <c r="BOX14" s="14"/>
      <c r="BOY14" s="14"/>
      <c r="BOZ14" s="14"/>
      <c r="BPA14" s="14"/>
      <c r="BPB14" s="14"/>
      <c r="BPC14" s="14"/>
      <c r="BPD14" s="14"/>
      <c r="BPE14" s="14"/>
      <c r="BPF14" s="14"/>
      <c r="BPG14" s="14"/>
      <c r="BPH14" s="14"/>
      <c r="BPI14" s="14"/>
      <c r="BPJ14" s="14"/>
      <c r="BPK14" s="14"/>
      <c r="BPL14" s="14"/>
      <c r="BPM14" s="14"/>
      <c r="BPN14" s="14"/>
      <c r="BPO14" s="14"/>
      <c r="BPP14" s="14"/>
      <c r="BPQ14" s="14"/>
      <c r="BPR14" s="14"/>
      <c r="BPS14" s="14"/>
      <c r="BPT14" s="14"/>
      <c r="BPU14" s="14"/>
      <c r="BPV14" s="14"/>
      <c r="BPW14" s="14"/>
      <c r="BPX14" s="14"/>
      <c r="BPY14" s="14"/>
      <c r="BPZ14" s="14"/>
      <c r="BQA14" s="14"/>
      <c r="BQB14" s="14"/>
      <c r="BQC14" s="14"/>
      <c r="BQD14" s="14"/>
      <c r="BQE14" s="14"/>
      <c r="BQF14" s="14"/>
      <c r="BQG14" s="14"/>
      <c r="BQH14" s="14"/>
      <c r="BQI14" s="14"/>
      <c r="BQJ14" s="14"/>
      <c r="BQK14" s="14"/>
      <c r="BQL14" s="14"/>
      <c r="BQM14" s="14"/>
      <c r="BQN14" s="14"/>
      <c r="BQO14" s="14"/>
      <c r="BQP14" s="14"/>
      <c r="BQQ14" s="14"/>
      <c r="BQR14" s="14"/>
      <c r="BQS14" s="14"/>
      <c r="BQT14" s="14"/>
      <c r="BQU14" s="14"/>
      <c r="BQV14" s="14"/>
      <c r="BQW14" s="14"/>
      <c r="BQX14" s="14"/>
      <c r="BQY14" s="14"/>
      <c r="BQZ14" s="14"/>
      <c r="BRA14" s="14"/>
      <c r="BRB14" s="14"/>
      <c r="BRC14" s="14"/>
      <c r="BRD14" s="14"/>
      <c r="BRE14" s="14"/>
      <c r="BRF14" s="14"/>
      <c r="BRG14" s="14"/>
      <c r="BRH14" s="14"/>
      <c r="BRI14" s="14"/>
      <c r="BRJ14" s="14"/>
      <c r="BRK14" s="14"/>
      <c r="BRL14" s="14"/>
      <c r="BRM14" s="14"/>
      <c r="BRN14" s="14"/>
      <c r="BRO14" s="14"/>
      <c r="BRP14" s="14"/>
      <c r="BRQ14" s="14"/>
      <c r="BRR14" s="14"/>
      <c r="BRS14" s="14"/>
      <c r="BRT14" s="14"/>
      <c r="BRU14" s="14"/>
      <c r="BRV14" s="14"/>
      <c r="BRW14" s="14"/>
      <c r="BRX14" s="14"/>
      <c r="BRY14" s="14"/>
      <c r="BRZ14" s="14"/>
      <c r="BSA14" s="14"/>
      <c r="BSB14" s="14"/>
      <c r="BSC14" s="14"/>
      <c r="BSD14" s="14"/>
      <c r="BSE14" s="14"/>
      <c r="BSF14" s="14"/>
      <c r="BSG14" s="14"/>
      <c r="BSH14" s="14"/>
      <c r="BSI14" s="14"/>
      <c r="BSJ14" s="14"/>
      <c r="BSK14" s="14"/>
      <c r="BSL14" s="14"/>
      <c r="BSM14" s="14"/>
      <c r="BSN14" s="14"/>
      <c r="BSO14" s="14"/>
      <c r="BSP14" s="14"/>
      <c r="BSQ14" s="14"/>
      <c r="BSR14" s="14"/>
      <c r="BSS14" s="14"/>
      <c r="BST14" s="14"/>
      <c r="BSU14" s="14"/>
      <c r="BSV14" s="14"/>
      <c r="BSW14" s="14"/>
      <c r="BSX14" s="14"/>
      <c r="BSY14" s="14"/>
      <c r="BSZ14" s="14"/>
      <c r="BTA14" s="14"/>
      <c r="BTB14" s="14"/>
      <c r="BTC14" s="14"/>
      <c r="BTD14" s="14"/>
      <c r="BTE14" s="14"/>
      <c r="BTF14" s="14"/>
      <c r="BTG14" s="14"/>
      <c r="BTH14" s="14"/>
      <c r="BTI14" s="14"/>
      <c r="BTJ14" s="14"/>
      <c r="BTK14" s="14"/>
      <c r="BTL14" s="14"/>
      <c r="BTM14" s="14"/>
      <c r="BTN14" s="14"/>
      <c r="BTO14" s="14"/>
      <c r="BTP14" s="14"/>
      <c r="BTQ14" s="14"/>
      <c r="BTR14" s="14"/>
      <c r="BTS14" s="14"/>
      <c r="BTT14" s="14"/>
      <c r="BTU14" s="14"/>
      <c r="BTV14" s="14"/>
      <c r="BTW14" s="14"/>
      <c r="BTX14" s="14"/>
      <c r="BTY14" s="14"/>
      <c r="BTZ14" s="14"/>
      <c r="BUA14" s="14"/>
      <c r="BUB14" s="14"/>
      <c r="BUC14" s="14"/>
      <c r="BUD14" s="14"/>
      <c r="BUE14" s="14"/>
      <c r="BUF14" s="14"/>
      <c r="BUG14" s="14"/>
      <c r="BUH14" s="14"/>
      <c r="BUI14" s="14"/>
      <c r="BUJ14" s="14"/>
      <c r="BUK14" s="14"/>
      <c r="BUL14" s="14"/>
      <c r="BUM14" s="14"/>
      <c r="BUN14" s="14"/>
      <c r="BUO14" s="14"/>
      <c r="BUP14" s="14"/>
      <c r="BUQ14" s="14"/>
      <c r="BUR14" s="14"/>
      <c r="BUS14" s="14"/>
      <c r="BUT14" s="14"/>
      <c r="BUU14" s="14"/>
      <c r="BUV14" s="14"/>
      <c r="BUW14" s="14"/>
      <c r="BUX14" s="14"/>
      <c r="BUY14" s="14"/>
      <c r="BUZ14" s="14"/>
      <c r="BVA14" s="14"/>
      <c r="BVB14" s="14"/>
      <c r="BVC14" s="14"/>
      <c r="BVD14" s="14"/>
      <c r="BVE14" s="14"/>
      <c r="BVF14" s="14"/>
      <c r="BVG14" s="14"/>
      <c r="BVH14" s="14"/>
      <c r="BVI14" s="14"/>
      <c r="BVJ14" s="14"/>
      <c r="BVK14" s="14"/>
      <c r="BVL14" s="14"/>
      <c r="BVM14" s="14"/>
      <c r="BVN14" s="14"/>
      <c r="BVO14" s="14"/>
      <c r="BVP14" s="14"/>
      <c r="BVQ14" s="14"/>
      <c r="BVR14" s="14"/>
      <c r="BVS14" s="14"/>
      <c r="BVT14" s="14"/>
      <c r="BVU14" s="14"/>
      <c r="BVV14" s="14"/>
      <c r="BVW14" s="14"/>
      <c r="BVX14" s="14"/>
      <c r="BVY14" s="14"/>
      <c r="BVZ14" s="14"/>
      <c r="BWA14" s="14"/>
      <c r="BWB14" s="14"/>
      <c r="BWC14" s="14"/>
      <c r="BWD14" s="14"/>
      <c r="BWE14" s="14"/>
      <c r="BWF14" s="14"/>
      <c r="BWG14" s="14"/>
      <c r="BWH14" s="14"/>
      <c r="BWI14" s="14"/>
      <c r="BWJ14" s="14"/>
      <c r="BWK14" s="14"/>
      <c r="BWL14" s="14"/>
      <c r="BWM14" s="14"/>
      <c r="BWN14" s="14"/>
      <c r="BWO14" s="14"/>
      <c r="BWP14" s="14"/>
      <c r="BWQ14" s="14"/>
      <c r="BWR14" s="14"/>
      <c r="BWS14" s="14"/>
      <c r="BWT14" s="14"/>
      <c r="BWU14" s="14"/>
      <c r="BWV14" s="14"/>
      <c r="BWW14" s="14"/>
      <c r="BWX14" s="14"/>
      <c r="BWY14" s="14"/>
      <c r="BWZ14" s="14"/>
      <c r="BXA14" s="14"/>
      <c r="BXB14" s="14"/>
      <c r="BXC14" s="14"/>
      <c r="BXD14" s="14"/>
      <c r="BXE14" s="14"/>
      <c r="BXF14" s="14"/>
      <c r="BXG14" s="14"/>
      <c r="BXH14" s="14"/>
      <c r="BXI14" s="14"/>
      <c r="BXJ14" s="14"/>
      <c r="BXK14" s="14"/>
      <c r="BXL14" s="14"/>
      <c r="BXM14" s="14"/>
      <c r="BXN14" s="14"/>
      <c r="BXO14" s="14"/>
      <c r="BXP14" s="14"/>
      <c r="BXQ14" s="14"/>
      <c r="BXR14" s="14"/>
      <c r="BXS14" s="14"/>
      <c r="BXT14" s="14"/>
      <c r="BXU14" s="14"/>
      <c r="BXV14" s="14"/>
      <c r="BXW14" s="14"/>
      <c r="BXX14" s="14"/>
      <c r="BXY14" s="14"/>
      <c r="BXZ14" s="14"/>
      <c r="BYA14" s="14"/>
      <c r="BYB14" s="14"/>
      <c r="BYC14" s="14"/>
      <c r="BYD14" s="14"/>
      <c r="BYE14" s="14"/>
      <c r="BYF14" s="14"/>
      <c r="BYG14" s="14"/>
      <c r="BYH14" s="14"/>
      <c r="BYI14" s="14"/>
      <c r="BYJ14" s="14"/>
      <c r="BYK14" s="14"/>
      <c r="BYL14" s="14"/>
      <c r="BYM14" s="14"/>
      <c r="BYN14" s="14"/>
      <c r="BYO14" s="14"/>
      <c r="BYP14" s="14"/>
      <c r="BYQ14" s="14"/>
      <c r="BYR14" s="14"/>
      <c r="BYS14" s="14"/>
      <c r="BYT14" s="14"/>
      <c r="BYU14" s="14"/>
      <c r="BYV14" s="14"/>
      <c r="BYW14" s="14"/>
      <c r="BYX14" s="14"/>
      <c r="BYY14" s="14"/>
      <c r="BYZ14" s="14"/>
      <c r="BZA14" s="14"/>
      <c r="BZB14" s="14"/>
      <c r="BZC14" s="14"/>
      <c r="BZD14" s="14"/>
      <c r="BZE14" s="14"/>
      <c r="BZF14" s="14"/>
      <c r="BZG14" s="14"/>
      <c r="BZH14" s="14"/>
      <c r="BZI14" s="14"/>
      <c r="BZJ14" s="14"/>
      <c r="BZK14" s="14"/>
      <c r="BZL14" s="14"/>
      <c r="BZM14" s="14"/>
      <c r="BZN14" s="14"/>
      <c r="BZO14" s="14"/>
      <c r="BZP14" s="14"/>
      <c r="BZQ14" s="14"/>
      <c r="BZR14" s="14"/>
      <c r="BZS14" s="14"/>
      <c r="BZT14" s="14"/>
      <c r="BZU14" s="14"/>
      <c r="BZV14" s="14"/>
      <c r="BZW14" s="14"/>
      <c r="BZX14" s="14"/>
      <c r="BZY14" s="14"/>
      <c r="BZZ14" s="14"/>
      <c r="CAA14" s="14"/>
      <c r="CAB14" s="14"/>
      <c r="CAC14" s="14"/>
      <c r="CAD14" s="14"/>
      <c r="CAE14" s="14"/>
      <c r="CAF14" s="14"/>
      <c r="CAG14" s="14"/>
      <c r="CAH14" s="14"/>
      <c r="CAI14" s="14"/>
      <c r="CAJ14" s="14"/>
      <c r="CAK14" s="14"/>
      <c r="CAL14" s="14"/>
      <c r="CAM14" s="14"/>
      <c r="CAN14" s="14"/>
      <c r="CAO14" s="14"/>
      <c r="CAP14" s="14"/>
      <c r="CAQ14" s="14"/>
      <c r="CAR14" s="14"/>
      <c r="CAS14" s="14"/>
      <c r="CAT14" s="14"/>
      <c r="CAU14" s="14"/>
      <c r="CAV14" s="14"/>
      <c r="CAW14" s="14"/>
      <c r="CAX14" s="14"/>
      <c r="CAY14" s="14"/>
      <c r="CAZ14" s="14"/>
      <c r="CBA14" s="14"/>
      <c r="CBB14" s="14"/>
      <c r="CBC14" s="14"/>
      <c r="CBD14" s="14"/>
      <c r="CBE14" s="14"/>
      <c r="CBF14" s="14"/>
      <c r="CBG14" s="14"/>
      <c r="CBH14" s="14"/>
      <c r="CBI14" s="14"/>
      <c r="CBJ14" s="14"/>
      <c r="CBK14" s="14"/>
      <c r="CBL14" s="14"/>
      <c r="CBM14" s="14"/>
      <c r="CBN14" s="14"/>
      <c r="CBO14" s="14"/>
      <c r="CBP14" s="14"/>
      <c r="CBQ14" s="14"/>
      <c r="CBR14" s="14"/>
      <c r="CBS14" s="14"/>
      <c r="CBT14" s="14"/>
      <c r="CBU14" s="14"/>
      <c r="CBV14" s="14"/>
      <c r="CBW14" s="14"/>
      <c r="CBX14" s="14"/>
      <c r="CBY14" s="14"/>
      <c r="CBZ14" s="14"/>
      <c r="CCA14" s="14"/>
      <c r="CCB14" s="14"/>
      <c r="CCC14" s="14"/>
      <c r="CCD14" s="14"/>
      <c r="CCE14" s="14"/>
      <c r="CCF14" s="14"/>
      <c r="CCG14" s="14"/>
      <c r="CCH14" s="14"/>
      <c r="CCI14" s="14"/>
      <c r="CCJ14" s="14"/>
      <c r="CCK14" s="14"/>
      <c r="CCL14" s="14"/>
      <c r="CCM14" s="14"/>
      <c r="CCN14" s="14"/>
      <c r="CCO14" s="14"/>
      <c r="CCP14" s="14"/>
      <c r="CCQ14" s="14"/>
      <c r="CCR14" s="14"/>
      <c r="CCS14" s="14"/>
      <c r="CCT14" s="14"/>
      <c r="CCU14" s="14"/>
      <c r="CCV14" s="14"/>
      <c r="CCW14" s="14"/>
      <c r="CCX14" s="14"/>
      <c r="CCY14" s="14"/>
      <c r="CCZ14" s="14"/>
      <c r="CDA14" s="14"/>
      <c r="CDB14" s="14"/>
      <c r="CDC14" s="14"/>
      <c r="CDD14" s="14"/>
      <c r="CDE14" s="14"/>
      <c r="CDF14" s="14"/>
      <c r="CDG14" s="14"/>
      <c r="CDH14" s="14"/>
      <c r="CDI14" s="14"/>
      <c r="CDJ14" s="14"/>
      <c r="CDK14" s="14"/>
      <c r="CDL14" s="14"/>
      <c r="CDM14" s="14"/>
      <c r="CDN14" s="14"/>
      <c r="CDO14" s="14"/>
      <c r="CDP14" s="14"/>
      <c r="CDQ14" s="14"/>
      <c r="CDR14" s="14"/>
      <c r="CDS14" s="14"/>
      <c r="CDT14" s="14"/>
      <c r="CDU14" s="14"/>
      <c r="CDV14" s="14"/>
      <c r="CDW14" s="14"/>
      <c r="CDX14" s="14"/>
      <c r="CDY14" s="14"/>
      <c r="CDZ14" s="14"/>
      <c r="CEA14" s="14"/>
      <c r="CEB14" s="14"/>
      <c r="CEC14" s="14"/>
      <c r="CED14" s="14"/>
      <c r="CEE14" s="14"/>
      <c r="CEF14" s="14"/>
      <c r="CEG14" s="14"/>
      <c r="CEH14" s="14"/>
      <c r="CEI14" s="14"/>
      <c r="CEJ14" s="14"/>
      <c r="CEK14" s="14"/>
      <c r="CEL14" s="14"/>
      <c r="CEM14" s="14"/>
      <c r="CEN14" s="14"/>
      <c r="CEO14" s="14"/>
      <c r="CEP14" s="14"/>
      <c r="CEQ14" s="14"/>
      <c r="CER14" s="14"/>
      <c r="CES14" s="14"/>
      <c r="CET14" s="14"/>
      <c r="CEU14" s="14"/>
      <c r="CEV14" s="14"/>
      <c r="CEW14" s="14"/>
      <c r="CEX14" s="14"/>
      <c r="CEY14" s="14"/>
      <c r="CEZ14" s="14"/>
      <c r="CFA14" s="14"/>
      <c r="CFB14" s="14"/>
      <c r="CFC14" s="14"/>
      <c r="CFD14" s="14"/>
      <c r="CFE14" s="14"/>
      <c r="CFF14" s="14"/>
      <c r="CFG14" s="14"/>
      <c r="CFH14" s="14"/>
      <c r="CFI14" s="14"/>
      <c r="CFJ14" s="14"/>
      <c r="CFK14" s="14"/>
      <c r="CFL14" s="14"/>
      <c r="CFM14" s="14"/>
      <c r="CFN14" s="14"/>
      <c r="CFO14" s="14"/>
      <c r="CFP14" s="14"/>
      <c r="CFQ14" s="14"/>
      <c r="CFR14" s="14"/>
      <c r="CFS14" s="14"/>
      <c r="CFT14" s="14"/>
      <c r="CFU14" s="14"/>
      <c r="CFV14" s="14"/>
      <c r="CFW14" s="14"/>
      <c r="CFX14" s="14"/>
      <c r="CFY14" s="14"/>
      <c r="CFZ14" s="14"/>
      <c r="CGA14" s="14"/>
      <c r="CGB14" s="14"/>
      <c r="CGC14" s="14"/>
      <c r="CGD14" s="14"/>
      <c r="CGE14" s="14"/>
      <c r="CGF14" s="14"/>
      <c r="CGG14" s="14"/>
      <c r="CGH14" s="14"/>
      <c r="CGI14" s="14"/>
      <c r="CGJ14" s="14"/>
      <c r="CGK14" s="14"/>
      <c r="CGL14" s="14"/>
      <c r="CGM14" s="14"/>
      <c r="CGN14" s="14"/>
      <c r="CGO14" s="14"/>
      <c r="CGP14" s="14"/>
      <c r="CGQ14" s="14"/>
      <c r="CGR14" s="14"/>
      <c r="CGS14" s="14"/>
      <c r="CGT14" s="14"/>
      <c r="CGU14" s="14"/>
      <c r="CGV14" s="14"/>
      <c r="CGW14" s="14"/>
      <c r="CGX14" s="14"/>
      <c r="CGY14" s="14"/>
      <c r="CGZ14" s="14"/>
      <c r="CHA14" s="14"/>
      <c r="CHB14" s="14"/>
      <c r="CHC14" s="14"/>
      <c r="CHD14" s="14"/>
      <c r="CHE14" s="14"/>
      <c r="CHF14" s="14"/>
      <c r="CHG14" s="14"/>
      <c r="CHH14" s="14"/>
      <c r="CHI14" s="14"/>
      <c r="CHJ14" s="14"/>
      <c r="CHK14" s="14"/>
      <c r="CHL14" s="14"/>
      <c r="CHM14" s="14"/>
      <c r="CHN14" s="14"/>
      <c r="CHO14" s="14"/>
      <c r="CHP14" s="14"/>
      <c r="CHQ14" s="14"/>
      <c r="CHR14" s="14"/>
      <c r="CHS14" s="14"/>
      <c r="CHT14" s="14"/>
      <c r="CHU14" s="14"/>
      <c r="CHV14" s="14"/>
      <c r="CHW14" s="14"/>
      <c r="CHX14" s="14"/>
      <c r="CHY14" s="14"/>
      <c r="CHZ14" s="14"/>
      <c r="CIA14" s="14"/>
      <c r="CIB14" s="14"/>
      <c r="CIC14" s="14"/>
      <c r="CID14" s="14"/>
      <c r="CIE14" s="14"/>
      <c r="CIF14" s="14"/>
      <c r="CIG14" s="14"/>
      <c r="CIH14" s="14"/>
      <c r="CII14" s="14"/>
      <c r="CIJ14" s="14"/>
      <c r="CIK14" s="14"/>
      <c r="CIL14" s="14"/>
      <c r="CIM14" s="14"/>
      <c r="CIN14" s="14"/>
      <c r="CIO14" s="14"/>
      <c r="CIP14" s="14"/>
      <c r="CIQ14" s="14"/>
      <c r="CIR14" s="14"/>
      <c r="CIS14" s="14"/>
      <c r="CIT14" s="14"/>
      <c r="CIU14" s="14"/>
      <c r="CIV14" s="14"/>
      <c r="CIW14" s="14"/>
      <c r="CIX14" s="14"/>
      <c r="CIY14" s="14"/>
      <c r="CIZ14" s="14"/>
      <c r="CJA14" s="14"/>
      <c r="CJB14" s="14"/>
      <c r="CJC14" s="14"/>
      <c r="CJD14" s="14"/>
      <c r="CJE14" s="14"/>
      <c r="CJF14" s="14"/>
      <c r="CJG14" s="14"/>
      <c r="CJH14" s="14"/>
      <c r="CJI14" s="14"/>
      <c r="CJJ14" s="14"/>
      <c r="CJK14" s="14"/>
      <c r="CJL14" s="14"/>
      <c r="CJM14" s="14"/>
      <c r="CJN14" s="14"/>
      <c r="CJO14" s="14"/>
      <c r="CJP14" s="14"/>
      <c r="CJQ14" s="14"/>
      <c r="CJR14" s="14"/>
      <c r="CJS14" s="14"/>
      <c r="CJT14" s="14"/>
      <c r="CJU14" s="14"/>
      <c r="CJV14" s="14"/>
      <c r="CJW14" s="14"/>
      <c r="CJX14" s="14"/>
      <c r="CJY14" s="14"/>
      <c r="CJZ14" s="14"/>
      <c r="CKA14" s="14"/>
      <c r="CKB14" s="14"/>
      <c r="CKC14" s="14"/>
      <c r="CKD14" s="14"/>
      <c r="CKE14" s="14"/>
      <c r="CKF14" s="14"/>
      <c r="CKG14" s="14"/>
      <c r="CKH14" s="14"/>
      <c r="CKI14" s="14"/>
      <c r="CKJ14" s="14"/>
      <c r="CKK14" s="14"/>
      <c r="CKL14" s="14"/>
      <c r="CKM14" s="14"/>
      <c r="CKN14" s="14"/>
      <c r="CKO14" s="14"/>
      <c r="CKP14" s="14"/>
      <c r="CKQ14" s="14"/>
      <c r="CKR14" s="14"/>
      <c r="CKS14" s="14"/>
      <c r="CKT14" s="14"/>
      <c r="CKU14" s="14"/>
      <c r="CKV14" s="14"/>
      <c r="CKW14" s="14"/>
      <c r="CKX14" s="14"/>
      <c r="CKY14" s="14"/>
      <c r="CKZ14" s="14"/>
      <c r="CLA14" s="14"/>
      <c r="CLB14" s="14"/>
      <c r="CLC14" s="14"/>
      <c r="CLD14" s="14"/>
      <c r="CLE14" s="14"/>
      <c r="CLF14" s="14"/>
      <c r="CLG14" s="14"/>
      <c r="CLH14" s="14"/>
      <c r="CLI14" s="14"/>
      <c r="CLJ14" s="14"/>
      <c r="CLK14" s="14"/>
      <c r="CLL14" s="14"/>
      <c r="CLM14" s="14"/>
      <c r="CLN14" s="14"/>
      <c r="CLO14" s="14"/>
      <c r="CLP14" s="14"/>
      <c r="CLQ14" s="14"/>
      <c r="CLR14" s="14"/>
      <c r="CLS14" s="14"/>
      <c r="CLT14" s="14"/>
      <c r="CLU14" s="14"/>
      <c r="CLV14" s="14"/>
      <c r="CLW14" s="14"/>
      <c r="CLX14" s="14"/>
      <c r="CLY14" s="14"/>
      <c r="CLZ14" s="14"/>
      <c r="CMA14" s="14"/>
      <c r="CMB14" s="14"/>
      <c r="CMC14" s="14"/>
      <c r="CMD14" s="14"/>
      <c r="CME14" s="14"/>
      <c r="CMF14" s="14"/>
      <c r="CMG14" s="14"/>
      <c r="CMH14" s="14"/>
      <c r="CMI14" s="14"/>
      <c r="CMJ14" s="14"/>
      <c r="CMK14" s="14"/>
      <c r="CML14" s="14"/>
      <c r="CMM14" s="14"/>
      <c r="CMN14" s="14"/>
      <c r="CMO14" s="14"/>
      <c r="CMP14" s="14"/>
      <c r="CMQ14" s="14"/>
      <c r="CMR14" s="14"/>
      <c r="CMS14" s="14"/>
      <c r="CMT14" s="14"/>
      <c r="CMU14" s="14"/>
      <c r="CMV14" s="14"/>
      <c r="CMW14" s="14"/>
      <c r="CMX14" s="14"/>
      <c r="CMY14" s="14"/>
      <c r="CMZ14" s="14"/>
      <c r="CNA14" s="14"/>
      <c r="CNB14" s="14"/>
      <c r="CNC14" s="14"/>
      <c r="CND14" s="14"/>
      <c r="CNE14" s="14"/>
      <c r="CNF14" s="14"/>
      <c r="CNG14" s="14"/>
      <c r="CNH14" s="14"/>
      <c r="CNI14" s="14"/>
      <c r="CNJ14" s="14"/>
      <c r="CNK14" s="14"/>
      <c r="CNL14" s="14"/>
      <c r="CNM14" s="14"/>
      <c r="CNN14" s="14"/>
      <c r="CNO14" s="14"/>
      <c r="CNP14" s="14"/>
      <c r="CNQ14" s="14"/>
      <c r="CNR14" s="14"/>
      <c r="CNS14" s="14"/>
      <c r="CNT14" s="14"/>
      <c r="CNU14" s="14"/>
      <c r="CNV14" s="14"/>
      <c r="CNW14" s="14"/>
      <c r="CNX14" s="14"/>
      <c r="CNY14" s="14"/>
      <c r="CNZ14" s="14"/>
      <c r="COA14" s="14"/>
      <c r="COB14" s="14"/>
      <c r="COC14" s="14"/>
      <c r="COD14" s="14"/>
      <c r="COE14" s="14"/>
      <c r="COF14" s="14"/>
      <c r="COG14" s="14"/>
      <c r="COH14" s="14"/>
      <c r="COI14" s="14"/>
      <c r="COJ14" s="14"/>
      <c r="COK14" s="14"/>
      <c r="COL14" s="14"/>
      <c r="COM14" s="14"/>
      <c r="CON14" s="14"/>
      <c r="COO14" s="14"/>
      <c r="COP14" s="14"/>
      <c r="COQ14" s="14"/>
      <c r="COR14" s="14"/>
      <c r="COS14" s="14"/>
      <c r="COT14" s="14"/>
      <c r="COU14" s="14"/>
      <c r="COV14" s="14"/>
      <c r="COW14" s="14"/>
      <c r="COX14" s="14"/>
      <c r="COY14" s="14"/>
      <c r="COZ14" s="14"/>
      <c r="CPA14" s="14"/>
      <c r="CPB14" s="14"/>
      <c r="CPC14" s="14"/>
      <c r="CPD14" s="14"/>
      <c r="CPE14" s="14"/>
      <c r="CPF14" s="14"/>
      <c r="CPG14" s="14"/>
      <c r="CPH14" s="14"/>
      <c r="CPI14" s="14"/>
      <c r="CPJ14" s="14"/>
      <c r="CPK14" s="14"/>
      <c r="CPL14" s="14"/>
      <c r="CPM14" s="14"/>
      <c r="CPN14" s="14"/>
      <c r="CPO14" s="14"/>
      <c r="CPP14" s="14"/>
      <c r="CPQ14" s="14"/>
      <c r="CPR14" s="14"/>
      <c r="CPS14" s="14"/>
      <c r="CPT14" s="14"/>
      <c r="CPU14" s="14"/>
      <c r="CPV14" s="14"/>
      <c r="CPW14" s="14"/>
      <c r="CPX14" s="14"/>
      <c r="CPY14" s="14"/>
      <c r="CPZ14" s="14"/>
      <c r="CQA14" s="14"/>
      <c r="CQB14" s="14"/>
      <c r="CQC14" s="14"/>
      <c r="CQD14" s="14"/>
      <c r="CQE14" s="14"/>
      <c r="CQF14" s="14"/>
      <c r="CQG14" s="14"/>
      <c r="CQH14" s="14"/>
      <c r="CQI14" s="14"/>
      <c r="CQJ14" s="14"/>
      <c r="CQK14" s="14"/>
      <c r="CQL14" s="14"/>
      <c r="CQM14" s="14"/>
      <c r="CQN14" s="14"/>
      <c r="CQO14" s="14"/>
      <c r="CQP14" s="14"/>
      <c r="CQQ14" s="14"/>
      <c r="CQR14" s="14"/>
      <c r="CQS14" s="14"/>
      <c r="CQT14" s="14"/>
      <c r="CQU14" s="14"/>
      <c r="CQV14" s="14"/>
      <c r="CQW14" s="14"/>
      <c r="CQX14" s="14"/>
      <c r="CQY14" s="14"/>
      <c r="CQZ14" s="14"/>
      <c r="CRA14" s="14"/>
      <c r="CRB14" s="14"/>
      <c r="CRC14" s="14"/>
      <c r="CRD14" s="14"/>
      <c r="CRE14" s="14"/>
      <c r="CRF14" s="14"/>
      <c r="CRG14" s="14"/>
      <c r="CRH14" s="14"/>
      <c r="CRI14" s="14"/>
      <c r="CRJ14" s="14"/>
      <c r="CRK14" s="14"/>
      <c r="CRL14" s="14"/>
      <c r="CRM14" s="14"/>
      <c r="CRN14" s="14"/>
      <c r="CRO14" s="14"/>
      <c r="CRP14" s="14"/>
      <c r="CRQ14" s="14"/>
      <c r="CRR14" s="14"/>
      <c r="CRS14" s="14"/>
      <c r="CRT14" s="14"/>
      <c r="CRU14" s="14"/>
      <c r="CRV14" s="14"/>
      <c r="CRW14" s="14"/>
      <c r="CRX14" s="14"/>
      <c r="CRY14" s="14"/>
      <c r="CRZ14" s="14"/>
      <c r="CSA14" s="14"/>
      <c r="CSB14" s="14"/>
      <c r="CSC14" s="14"/>
      <c r="CSD14" s="14"/>
      <c r="CSE14" s="14"/>
      <c r="CSF14" s="14"/>
      <c r="CSG14" s="14"/>
      <c r="CSH14" s="14"/>
      <c r="CSI14" s="14"/>
      <c r="CSJ14" s="14"/>
      <c r="CSK14" s="14"/>
      <c r="CSL14" s="14"/>
      <c r="CSM14" s="14"/>
      <c r="CSN14" s="14"/>
      <c r="CSO14" s="14"/>
      <c r="CSP14" s="14"/>
      <c r="CSQ14" s="14"/>
      <c r="CSR14" s="14"/>
      <c r="CSS14" s="14"/>
      <c r="CST14" s="14"/>
      <c r="CSU14" s="14"/>
      <c r="CSV14" s="14"/>
      <c r="CSW14" s="14"/>
      <c r="CSX14" s="14"/>
      <c r="CSY14" s="14"/>
      <c r="CSZ14" s="14"/>
      <c r="CTA14" s="14"/>
      <c r="CTB14" s="14"/>
      <c r="CTC14" s="14"/>
      <c r="CTD14" s="14"/>
      <c r="CTE14" s="14"/>
      <c r="CTF14" s="14"/>
      <c r="CTG14" s="14"/>
      <c r="CTH14" s="14"/>
      <c r="CTI14" s="14"/>
      <c r="CTJ14" s="14"/>
      <c r="CTK14" s="14"/>
      <c r="CTL14" s="14"/>
      <c r="CTM14" s="14"/>
      <c r="CTN14" s="14"/>
      <c r="CTO14" s="14"/>
      <c r="CTP14" s="14"/>
      <c r="CTQ14" s="14"/>
      <c r="CTR14" s="14"/>
      <c r="CTS14" s="14"/>
      <c r="CTT14" s="14"/>
      <c r="CTU14" s="14"/>
      <c r="CTV14" s="14"/>
      <c r="CTW14" s="14"/>
      <c r="CTX14" s="14"/>
      <c r="CTY14" s="14"/>
      <c r="CTZ14" s="14"/>
      <c r="CUA14" s="14"/>
      <c r="CUB14" s="14"/>
      <c r="CUC14" s="14"/>
      <c r="CUD14" s="14"/>
      <c r="CUE14" s="14"/>
      <c r="CUF14" s="14"/>
      <c r="CUG14" s="14"/>
      <c r="CUH14" s="14"/>
      <c r="CUI14" s="14"/>
      <c r="CUJ14" s="14"/>
      <c r="CUK14" s="14"/>
      <c r="CUL14" s="14"/>
      <c r="CUM14" s="14"/>
      <c r="CUN14" s="14"/>
      <c r="CUO14" s="14"/>
      <c r="CUP14" s="14"/>
      <c r="CUQ14" s="14"/>
      <c r="CUR14" s="14"/>
      <c r="CUS14" s="14"/>
      <c r="CUT14" s="14"/>
      <c r="CUU14" s="14"/>
      <c r="CUV14" s="14"/>
      <c r="CUW14" s="14"/>
      <c r="CUX14" s="14"/>
      <c r="CUY14" s="14"/>
      <c r="CUZ14" s="14"/>
      <c r="CVA14" s="14"/>
      <c r="CVB14" s="14"/>
      <c r="CVC14" s="14"/>
      <c r="CVD14" s="14"/>
      <c r="CVE14" s="14"/>
      <c r="CVF14" s="14"/>
      <c r="CVG14" s="14"/>
      <c r="CVH14" s="14"/>
      <c r="CVI14" s="14"/>
      <c r="CVJ14" s="14"/>
      <c r="CVK14" s="14"/>
      <c r="CVL14" s="14"/>
      <c r="CVM14" s="14"/>
      <c r="CVN14" s="14"/>
      <c r="CVO14" s="14"/>
      <c r="CVP14" s="14"/>
      <c r="CVQ14" s="14"/>
      <c r="CVR14" s="14"/>
      <c r="CVS14" s="14"/>
      <c r="CVT14" s="14"/>
      <c r="CVU14" s="14"/>
      <c r="CVV14" s="14"/>
      <c r="CVW14" s="14"/>
      <c r="CVX14" s="14"/>
      <c r="CVY14" s="14"/>
      <c r="CVZ14" s="14"/>
      <c r="CWA14" s="14"/>
      <c r="CWB14" s="14"/>
      <c r="CWC14" s="14"/>
      <c r="CWD14" s="14"/>
      <c r="CWE14" s="14"/>
      <c r="CWF14" s="14"/>
      <c r="CWG14" s="14"/>
      <c r="CWH14" s="14"/>
      <c r="CWI14" s="14"/>
      <c r="CWJ14" s="14"/>
      <c r="CWK14" s="14"/>
      <c r="CWL14" s="14"/>
      <c r="CWM14" s="14"/>
      <c r="CWN14" s="14"/>
      <c r="CWO14" s="14"/>
      <c r="CWP14" s="14"/>
      <c r="CWQ14" s="14"/>
      <c r="CWR14" s="14"/>
      <c r="CWS14" s="14"/>
      <c r="CWT14" s="14"/>
      <c r="CWU14" s="14"/>
      <c r="CWV14" s="14"/>
      <c r="CWW14" s="14"/>
      <c r="CWX14" s="14"/>
      <c r="CWY14" s="14"/>
      <c r="CWZ14" s="14"/>
      <c r="CXA14" s="14"/>
      <c r="CXB14" s="14"/>
      <c r="CXC14" s="14"/>
      <c r="CXD14" s="14"/>
      <c r="CXE14" s="14"/>
      <c r="CXF14" s="14"/>
      <c r="CXG14" s="14"/>
      <c r="CXH14" s="14"/>
      <c r="CXI14" s="14"/>
      <c r="CXJ14" s="14"/>
      <c r="CXK14" s="14"/>
      <c r="CXL14" s="14"/>
      <c r="CXM14" s="14"/>
      <c r="CXN14" s="14"/>
      <c r="CXO14" s="14"/>
      <c r="CXP14" s="14"/>
      <c r="CXQ14" s="14"/>
      <c r="CXR14" s="14"/>
      <c r="CXS14" s="14"/>
      <c r="CXT14" s="14"/>
      <c r="CXU14" s="14"/>
      <c r="CXV14" s="14"/>
      <c r="CXW14" s="14"/>
      <c r="CXX14" s="14"/>
      <c r="CXY14" s="14"/>
      <c r="CXZ14" s="14"/>
      <c r="CYA14" s="14"/>
      <c r="CYB14" s="14"/>
      <c r="CYC14" s="14"/>
      <c r="CYD14" s="14"/>
      <c r="CYE14" s="14"/>
      <c r="CYF14" s="14"/>
      <c r="CYG14" s="14"/>
      <c r="CYH14" s="14"/>
      <c r="CYI14" s="14"/>
      <c r="CYJ14" s="14"/>
      <c r="CYK14" s="14"/>
      <c r="CYL14" s="14"/>
      <c r="CYM14" s="14"/>
      <c r="CYN14" s="14"/>
      <c r="CYO14" s="14"/>
      <c r="CYP14" s="14"/>
      <c r="CYQ14" s="14"/>
      <c r="CYR14" s="14"/>
      <c r="CYS14" s="14"/>
      <c r="CYT14" s="14"/>
      <c r="CYU14" s="14"/>
      <c r="CYV14" s="14"/>
      <c r="CYW14" s="14"/>
      <c r="CYX14" s="14"/>
      <c r="CYY14" s="14"/>
      <c r="CYZ14" s="14"/>
      <c r="CZA14" s="14"/>
      <c r="CZB14" s="14"/>
      <c r="CZC14" s="14"/>
      <c r="CZD14" s="14"/>
      <c r="CZE14" s="14"/>
      <c r="CZF14" s="14"/>
      <c r="CZG14" s="14"/>
      <c r="CZH14" s="14"/>
      <c r="CZI14" s="14"/>
      <c r="CZJ14" s="14"/>
      <c r="CZK14" s="14"/>
      <c r="CZL14" s="14"/>
      <c r="CZM14" s="14"/>
      <c r="CZN14" s="14"/>
      <c r="CZO14" s="14"/>
      <c r="CZP14" s="14"/>
      <c r="CZQ14" s="14"/>
      <c r="CZR14" s="14"/>
      <c r="CZS14" s="14"/>
      <c r="CZT14" s="14"/>
      <c r="CZU14" s="14"/>
      <c r="CZV14" s="14"/>
      <c r="CZW14" s="14"/>
      <c r="CZX14" s="14"/>
      <c r="CZY14" s="14"/>
      <c r="CZZ14" s="14"/>
      <c r="DAA14" s="14"/>
      <c r="DAB14" s="14"/>
      <c r="DAC14" s="14"/>
      <c r="DAD14" s="14"/>
      <c r="DAE14" s="14"/>
      <c r="DAF14" s="14"/>
      <c r="DAG14" s="14"/>
      <c r="DAH14" s="14"/>
      <c r="DAI14" s="14"/>
      <c r="DAJ14" s="14"/>
      <c r="DAK14" s="14"/>
      <c r="DAL14" s="14"/>
      <c r="DAM14" s="14"/>
      <c r="DAN14" s="14"/>
      <c r="DAO14" s="14"/>
      <c r="DAP14" s="14"/>
      <c r="DAQ14" s="14"/>
      <c r="DAR14" s="14"/>
      <c r="DAS14" s="14"/>
      <c r="DAT14" s="14"/>
      <c r="DAU14" s="14"/>
      <c r="DAV14" s="14"/>
      <c r="DAW14" s="14"/>
      <c r="DAX14" s="14"/>
      <c r="DAY14" s="14"/>
      <c r="DAZ14" s="14"/>
      <c r="DBA14" s="14"/>
      <c r="DBB14" s="14"/>
      <c r="DBC14" s="14"/>
      <c r="DBD14" s="14"/>
      <c r="DBE14" s="14"/>
      <c r="DBF14" s="14"/>
      <c r="DBG14" s="14"/>
      <c r="DBH14" s="14"/>
      <c r="DBI14" s="14"/>
      <c r="DBJ14" s="14"/>
      <c r="DBK14" s="14"/>
      <c r="DBL14" s="14"/>
      <c r="DBM14" s="14"/>
      <c r="DBN14" s="14"/>
      <c r="DBO14" s="14"/>
      <c r="DBP14" s="14"/>
      <c r="DBQ14" s="14"/>
      <c r="DBR14" s="14"/>
      <c r="DBS14" s="14"/>
      <c r="DBT14" s="14"/>
      <c r="DBU14" s="14"/>
      <c r="DBV14" s="14"/>
      <c r="DBW14" s="14"/>
      <c r="DBX14" s="14"/>
      <c r="DBY14" s="14"/>
      <c r="DBZ14" s="14"/>
      <c r="DCA14" s="14"/>
      <c r="DCB14" s="14"/>
      <c r="DCC14" s="14"/>
      <c r="DCD14" s="14"/>
      <c r="DCE14" s="14"/>
      <c r="DCF14" s="14"/>
      <c r="DCG14" s="14"/>
      <c r="DCH14" s="14"/>
      <c r="DCI14" s="14"/>
      <c r="DCJ14" s="14"/>
      <c r="DCK14" s="14"/>
      <c r="DCL14" s="14"/>
      <c r="DCM14" s="14"/>
      <c r="DCN14" s="14"/>
      <c r="DCO14" s="14"/>
      <c r="DCP14" s="14"/>
      <c r="DCQ14" s="14"/>
      <c r="DCR14" s="14"/>
      <c r="DCS14" s="14"/>
      <c r="DCT14" s="14"/>
      <c r="DCU14" s="14"/>
      <c r="DCV14" s="14"/>
      <c r="DCW14" s="14"/>
      <c r="DCX14" s="14"/>
      <c r="DCY14" s="14"/>
      <c r="DCZ14" s="14"/>
      <c r="DDA14" s="14"/>
      <c r="DDB14" s="14"/>
      <c r="DDC14" s="14"/>
      <c r="DDD14" s="14"/>
      <c r="DDE14" s="14"/>
      <c r="DDF14" s="14"/>
      <c r="DDG14" s="14"/>
      <c r="DDH14" s="14"/>
      <c r="DDI14" s="14"/>
      <c r="DDJ14" s="14"/>
      <c r="DDK14" s="14"/>
      <c r="DDL14" s="14"/>
      <c r="DDM14" s="14"/>
      <c r="DDN14" s="14"/>
      <c r="DDO14" s="14"/>
      <c r="DDP14" s="14"/>
      <c r="DDQ14" s="14"/>
      <c r="DDR14" s="14"/>
      <c r="DDS14" s="14"/>
      <c r="DDT14" s="14"/>
      <c r="DDU14" s="14"/>
      <c r="DDV14" s="14"/>
      <c r="DDW14" s="14"/>
      <c r="DDX14" s="14"/>
      <c r="DDY14" s="14"/>
      <c r="DDZ14" s="14"/>
      <c r="DEA14" s="14"/>
      <c r="DEB14" s="14"/>
      <c r="DEC14" s="14"/>
      <c r="DED14" s="14"/>
      <c r="DEE14" s="14"/>
      <c r="DEF14" s="14"/>
      <c r="DEG14" s="14"/>
      <c r="DEH14" s="14"/>
      <c r="DEI14" s="14"/>
      <c r="DEJ14" s="14"/>
      <c r="DEK14" s="14"/>
      <c r="DEL14" s="14"/>
      <c r="DEM14" s="14"/>
      <c r="DEN14" s="14"/>
      <c r="DEO14" s="14"/>
      <c r="DEP14" s="14"/>
      <c r="DEQ14" s="14"/>
      <c r="DER14" s="14"/>
      <c r="DES14" s="14"/>
      <c r="DET14" s="14"/>
      <c r="DEU14" s="14"/>
      <c r="DEV14" s="14"/>
      <c r="DEW14" s="14"/>
      <c r="DEX14" s="14"/>
      <c r="DEY14" s="14"/>
      <c r="DEZ14" s="14"/>
      <c r="DFA14" s="14"/>
      <c r="DFB14" s="14"/>
      <c r="DFC14" s="14"/>
      <c r="DFD14" s="14"/>
      <c r="DFE14" s="14"/>
      <c r="DFF14" s="14"/>
      <c r="DFG14" s="14"/>
      <c r="DFH14" s="14"/>
      <c r="DFI14" s="14"/>
      <c r="DFJ14" s="14"/>
      <c r="DFK14" s="14"/>
      <c r="DFL14" s="14"/>
      <c r="DFM14" s="14"/>
      <c r="DFN14" s="14"/>
      <c r="DFO14" s="14"/>
      <c r="DFP14" s="14"/>
      <c r="DFQ14" s="14"/>
      <c r="DFR14" s="14"/>
      <c r="DFS14" s="14"/>
      <c r="DFT14" s="14"/>
      <c r="DFU14" s="14"/>
      <c r="DFV14" s="14"/>
      <c r="DFW14" s="14"/>
      <c r="DFX14" s="14"/>
      <c r="DFY14" s="14"/>
      <c r="DFZ14" s="14"/>
      <c r="DGA14" s="14"/>
      <c r="DGB14" s="14"/>
      <c r="DGC14" s="14"/>
      <c r="DGD14" s="14"/>
      <c r="DGE14" s="14"/>
      <c r="DGF14" s="14"/>
      <c r="DGG14" s="14"/>
      <c r="DGH14" s="14"/>
      <c r="DGI14" s="14"/>
      <c r="DGJ14" s="14"/>
      <c r="DGK14" s="14"/>
      <c r="DGL14" s="14"/>
      <c r="DGM14" s="14"/>
      <c r="DGN14" s="14"/>
      <c r="DGO14" s="14"/>
      <c r="DGP14" s="14"/>
      <c r="DGQ14" s="14"/>
      <c r="DGR14" s="14"/>
      <c r="DGS14" s="14"/>
      <c r="DGT14" s="14"/>
      <c r="DGU14" s="14"/>
      <c r="DGV14" s="14"/>
      <c r="DGW14" s="14"/>
      <c r="DGX14" s="14"/>
      <c r="DGY14" s="14"/>
      <c r="DGZ14" s="14"/>
      <c r="DHA14" s="14"/>
      <c r="DHB14" s="14"/>
      <c r="DHC14" s="14"/>
      <c r="DHD14" s="14"/>
      <c r="DHE14" s="14"/>
      <c r="DHF14" s="14"/>
      <c r="DHG14" s="14"/>
      <c r="DHH14" s="14"/>
      <c r="DHI14" s="14"/>
      <c r="DHJ14" s="14"/>
      <c r="DHK14" s="14"/>
      <c r="DHL14" s="14"/>
      <c r="DHM14" s="14"/>
      <c r="DHN14" s="14"/>
      <c r="DHO14" s="14"/>
      <c r="DHP14" s="14"/>
      <c r="DHQ14" s="14"/>
      <c r="DHR14" s="14"/>
      <c r="DHS14" s="14"/>
      <c r="DHT14" s="14"/>
      <c r="DHU14" s="14"/>
      <c r="DHV14" s="14"/>
      <c r="DHW14" s="14"/>
      <c r="DHX14" s="14"/>
      <c r="DHY14" s="14"/>
      <c r="DHZ14" s="14"/>
      <c r="DIA14" s="14"/>
      <c r="DIB14" s="14"/>
      <c r="DIC14" s="14"/>
      <c r="DID14" s="14"/>
      <c r="DIE14" s="14"/>
      <c r="DIF14" s="14"/>
      <c r="DIG14" s="14"/>
      <c r="DIH14" s="14"/>
      <c r="DII14" s="14"/>
      <c r="DIJ14" s="14"/>
      <c r="DIK14" s="14"/>
      <c r="DIL14" s="14"/>
      <c r="DIM14" s="14"/>
      <c r="DIN14" s="14"/>
      <c r="DIO14" s="14"/>
      <c r="DIP14" s="14"/>
      <c r="DIQ14" s="14"/>
      <c r="DIR14" s="14"/>
      <c r="DIS14" s="14"/>
      <c r="DIT14" s="14"/>
      <c r="DIU14" s="14"/>
      <c r="DIV14" s="14"/>
      <c r="DIW14" s="14"/>
      <c r="DIX14" s="14"/>
      <c r="DIY14" s="14"/>
      <c r="DIZ14" s="14"/>
      <c r="DJA14" s="14"/>
      <c r="DJB14" s="14"/>
      <c r="DJC14" s="14"/>
      <c r="DJD14" s="14"/>
      <c r="DJE14" s="14"/>
      <c r="DJF14" s="14"/>
      <c r="DJG14" s="14"/>
      <c r="DJH14" s="14"/>
      <c r="DJI14" s="14"/>
      <c r="DJJ14" s="14"/>
      <c r="DJK14" s="14"/>
      <c r="DJL14" s="14"/>
      <c r="DJM14" s="14"/>
      <c r="DJN14" s="14"/>
      <c r="DJO14" s="14"/>
      <c r="DJP14" s="14"/>
      <c r="DJQ14" s="14"/>
      <c r="DJR14" s="14"/>
      <c r="DJS14" s="14"/>
      <c r="DJT14" s="14"/>
      <c r="DJU14" s="14"/>
      <c r="DJV14" s="14"/>
      <c r="DJW14" s="14"/>
      <c r="DJX14" s="14"/>
      <c r="DJY14" s="14"/>
      <c r="DJZ14" s="14"/>
      <c r="DKA14" s="14"/>
      <c r="DKB14" s="14"/>
      <c r="DKC14" s="14"/>
      <c r="DKD14" s="14"/>
      <c r="DKE14" s="14"/>
      <c r="DKF14" s="14"/>
      <c r="DKG14" s="14"/>
      <c r="DKH14" s="14"/>
      <c r="DKI14" s="14"/>
      <c r="DKJ14" s="14"/>
      <c r="DKK14" s="14"/>
      <c r="DKL14" s="14"/>
      <c r="DKM14" s="14"/>
      <c r="DKN14" s="14"/>
      <c r="DKO14" s="14"/>
      <c r="DKP14" s="14"/>
      <c r="DKQ14" s="14"/>
      <c r="DKR14" s="14"/>
      <c r="DKS14" s="14"/>
      <c r="DKT14" s="14"/>
      <c r="DKU14" s="14"/>
      <c r="DKV14" s="14"/>
      <c r="DKW14" s="14"/>
      <c r="DKX14" s="14"/>
      <c r="DKY14" s="14"/>
      <c r="DKZ14" s="14"/>
      <c r="DLA14" s="14"/>
      <c r="DLB14" s="14"/>
      <c r="DLC14" s="14"/>
      <c r="DLD14" s="14"/>
      <c r="DLE14" s="14"/>
      <c r="DLF14" s="14"/>
      <c r="DLG14" s="14"/>
      <c r="DLH14" s="14"/>
      <c r="DLI14" s="14"/>
      <c r="DLJ14" s="14"/>
      <c r="DLK14" s="14"/>
      <c r="DLL14" s="14"/>
      <c r="DLM14" s="14"/>
      <c r="DLN14" s="14"/>
      <c r="DLO14" s="14"/>
      <c r="DLP14" s="14"/>
      <c r="DLQ14" s="14"/>
      <c r="DLR14" s="14"/>
      <c r="DLS14" s="14"/>
      <c r="DLT14" s="14"/>
      <c r="DLU14" s="14"/>
      <c r="DLV14" s="14"/>
      <c r="DLW14" s="14"/>
      <c r="DLX14" s="14"/>
      <c r="DLY14" s="14"/>
      <c r="DLZ14" s="14"/>
      <c r="DMA14" s="14"/>
      <c r="DMB14" s="14"/>
      <c r="DMC14" s="14"/>
      <c r="DMD14" s="14"/>
      <c r="DME14" s="14"/>
      <c r="DMF14" s="14"/>
      <c r="DMG14" s="14"/>
      <c r="DMH14" s="14"/>
      <c r="DMI14" s="14"/>
      <c r="DMJ14" s="14"/>
      <c r="DMK14" s="14"/>
      <c r="DML14" s="14"/>
      <c r="DMM14" s="14"/>
      <c r="DMN14" s="14"/>
      <c r="DMO14" s="14"/>
      <c r="DMP14" s="14"/>
      <c r="DMQ14" s="14"/>
      <c r="DMR14" s="14"/>
      <c r="DMS14" s="14"/>
      <c r="DMT14" s="14"/>
      <c r="DMU14" s="14"/>
      <c r="DMV14" s="14"/>
      <c r="DMW14" s="14"/>
      <c r="DMX14" s="14"/>
      <c r="DMY14" s="14"/>
      <c r="DMZ14" s="14"/>
      <c r="DNA14" s="14"/>
      <c r="DNB14" s="14"/>
      <c r="DNC14" s="14"/>
      <c r="DND14" s="14"/>
      <c r="DNE14" s="14"/>
      <c r="DNF14" s="14"/>
      <c r="DNG14" s="14"/>
      <c r="DNH14" s="14"/>
      <c r="DNI14" s="14"/>
      <c r="DNJ14" s="14"/>
      <c r="DNK14" s="14"/>
      <c r="DNL14" s="14"/>
      <c r="DNM14" s="14"/>
      <c r="DNN14" s="14"/>
      <c r="DNO14" s="14"/>
      <c r="DNP14" s="14"/>
      <c r="DNQ14" s="14"/>
      <c r="DNR14" s="14"/>
      <c r="DNS14" s="14"/>
      <c r="DNT14" s="14"/>
      <c r="DNU14" s="14"/>
      <c r="DNV14" s="14"/>
      <c r="DNW14" s="14"/>
      <c r="DNX14" s="14"/>
      <c r="DNY14" s="14"/>
      <c r="DNZ14" s="14"/>
      <c r="DOA14" s="14"/>
      <c r="DOB14" s="14"/>
      <c r="DOC14" s="14"/>
      <c r="DOD14" s="14"/>
      <c r="DOE14" s="14"/>
      <c r="DOF14" s="14"/>
      <c r="DOG14" s="14"/>
      <c r="DOH14" s="14"/>
      <c r="DOI14" s="14"/>
      <c r="DOJ14" s="14"/>
      <c r="DOK14" s="14"/>
      <c r="DOL14" s="14"/>
      <c r="DOM14" s="14"/>
      <c r="DON14" s="14"/>
      <c r="DOO14" s="14"/>
      <c r="DOP14" s="14"/>
      <c r="DOQ14" s="14"/>
      <c r="DOR14" s="14"/>
      <c r="DOS14" s="14"/>
      <c r="DOT14" s="14"/>
      <c r="DOU14" s="14"/>
      <c r="DOV14" s="14"/>
      <c r="DOW14" s="14"/>
      <c r="DOX14" s="14"/>
      <c r="DOY14" s="14"/>
      <c r="DOZ14" s="14"/>
      <c r="DPA14" s="14"/>
      <c r="DPB14" s="14"/>
      <c r="DPC14" s="14"/>
      <c r="DPD14" s="14"/>
      <c r="DPE14" s="14"/>
      <c r="DPF14" s="14"/>
      <c r="DPG14" s="14"/>
      <c r="DPH14" s="14"/>
      <c r="DPI14" s="14"/>
      <c r="DPJ14" s="14"/>
      <c r="DPK14" s="14"/>
      <c r="DPL14" s="14"/>
      <c r="DPM14" s="14"/>
      <c r="DPN14" s="14"/>
      <c r="DPO14" s="14"/>
      <c r="DPP14" s="14"/>
      <c r="DPQ14" s="14"/>
      <c r="DPR14" s="14"/>
      <c r="DPS14" s="14"/>
      <c r="DPT14" s="14"/>
      <c r="DPU14" s="14"/>
      <c r="DPV14" s="14"/>
      <c r="DPW14" s="14"/>
      <c r="DPX14" s="14"/>
      <c r="DPY14" s="14"/>
      <c r="DPZ14" s="14"/>
      <c r="DQA14" s="14"/>
      <c r="DQB14" s="14"/>
      <c r="DQC14" s="14"/>
      <c r="DQD14" s="14"/>
      <c r="DQE14" s="14"/>
      <c r="DQF14" s="14"/>
      <c r="DQG14" s="14"/>
      <c r="DQH14" s="14"/>
      <c r="DQI14" s="14"/>
      <c r="DQJ14" s="14"/>
      <c r="DQK14" s="14"/>
      <c r="DQL14" s="14"/>
      <c r="DQM14" s="14"/>
      <c r="DQN14" s="14"/>
      <c r="DQO14" s="14"/>
      <c r="DQP14" s="14"/>
      <c r="DQQ14" s="14"/>
      <c r="DQR14" s="14"/>
      <c r="DQS14" s="14"/>
      <c r="DQT14" s="14"/>
      <c r="DQU14" s="14"/>
      <c r="DQV14" s="14"/>
      <c r="DQW14" s="14"/>
      <c r="DQX14" s="14"/>
      <c r="DQY14" s="14"/>
      <c r="DQZ14" s="14"/>
      <c r="DRA14" s="14"/>
      <c r="DRB14" s="14"/>
      <c r="DRC14" s="14"/>
      <c r="DRD14" s="14"/>
      <c r="DRE14" s="14"/>
      <c r="DRF14" s="14"/>
      <c r="DRG14" s="14"/>
      <c r="DRH14" s="14"/>
      <c r="DRI14" s="14"/>
      <c r="DRJ14" s="14"/>
      <c r="DRK14" s="14"/>
      <c r="DRL14" s="14"/>
      <c r="DRM14" s="14"/>
      <c r="DRN14" s="14"/>
      <c r="DRO14" s="14"/>
      <c r="DRP14" s="14"/>
      <c r="DRQ14" s="14"/>
      <c r="DRR14" s="14"/>
      <c r="DRS14" s="14"/>
      <c r="DRT14" s="14"/>
      <c r="DRU14" s="14"/>
      <c r="DRV14" s="14"/>
      <c r="DRW14" s="14"/>
      <c r="DRX14" s="14"/>
      <c r="DRY14" s="14"/>
      <c r="DRZ14" s="14"/>
      <c r="DSA14" s="14"/>
      <c r="DSB14" s="14"/>
      <c r="DSC14" s="14"/>
      <c r="DSD14" s="14"/>
      <c r="DSE14" s="14"/>
      <c r="DSF14" s="14"/>
      <c r="DSG14" s="14"/>
      <c r="DSH14" s="14"/>
      <c r="DSI14" s="14"/>
      <c r="DSJ14" s="14"/>
      <c r="DSK14" s="14"/>
      <c r="DSL14" s="14"/>
      <c r="DSM14" s="14"/>
      <c r="DSN14" s="14"/>
      <c r="DSO14" s="14"/>
      <c r="DSP14" s="14"/>
      <c r="DSQ14" s="14"/>
      <c r="DSR14" s="14"/>
      <c r="DSS14" s="14"/>
      <c r="DST14" s="14"/>
      <c r="DSU14" s="14"/>
      <c r="DSV14" s="14"/>
      <c r="DSW14" s="14"/>
      <c r="DSX14" s="14"/>
      <c r="DSY14" s="14"/>
      <c r="DSZ14" s="14"/>
      <c r="DTA14" s="14"/>
      <c r="DTB14" s="14"/>
      <c r="DTC14" s="14"/>
      <c r="DTD14" s="14"/>
      <c r="DTE14" s="14"/>
      <c r="DTF14" s="14"/>
      <c r="DTG14" s="14"/>
      <c r="DTH14" s="14"/>
      <c r="DTI14" s="14"/>
      <c r="DTJ14" s="14"/>
      <c r="DTK14" s="14"/>
      <c r="DTL14" s="14"/>
      <c r="DTM14" s="14"/>
      <c r="DTN14" s="14"/>
      <c r="DTO14" s="14"/>
      <c r="DTP14" s="14"/>
      <c r="DTQ14" s="14"/>
      <c r="DTR14" s="14"/>
      <c r="DTS14" s="14"/>
      <c r="DTT14" s="14"/>
      <c r="DTU14" s="14"/>
      <c r="DTV14" s="14"/>
      <c r="DTW14" s="14"/>
      <c r="DTX14" s="14"/>
      <c r="DTY14" s="14"/>
      <c r="DTZ14" s="14"/>
      <c r="DUA14" s="14"/>
      <c r="DUB14" s="14"/>
      <c r="DUC14" s="14"/>
      <c r="DUD14" s="14"/>
      <c r="DUE14" s="14"/>
      <c r="DUF14" s="14"/>
      <c r="DUG14" s="14"/>
      <c r="DUH14" s="14"/>
      <c r="DUI14" s="14"/>
      <c r="DUJ14" s="14"/>
      <c r="DUK14" s="14"/>
      <c r="DUL14" s="14"/>
      <c r="DUM14" s="14"/>
      <c r="DUN14" s="14"/>
      <c r="DUO14" s="14"/>
      <c r="DUP14" s="14"/>
      <c r="DUQ14" s="14"/>
      <c r="DUR14" s="14"/>
      <c r="DUS14" s="14"/>
      <c r="DUT14" s="14"/>
      <c r="DUU14" s="14"/>
      <c r="DUV14" s="14"/>
      <c r="DUW14" s="14"/>
      <c r="DUX14" s="14"/>
      <c r="DUY14" s="14"/>
      <c r="DUZ14" s="14"/>
      <c r="DVA14" s="14"/>
      <c r="DVB14" s="14"/>
      <c r="DVC14" s="14"/>
      <c r="DVD14" s="14"/>
      <c r="DVE14" s="14"/>
      <c r="DVF14" s="14"/>
      <c r="DVG14" s="14"/>
      <c r="DVH14" s="14"/>
      <c r="DVI14" s="14"/>
      <c r="DVJ14" s="14"/>
      <c r="DVK14" s="14"/>
      <c r="DVL14" s="14"/>
      <c r="DVM14" s="14"/>
      <c r="DVN14" s="14"/>
      <c r="DVO14" s="14"/>
      <c r="DVP14" s="14"/>
      <c r="DVQ14" s="14"/>
      <c r="DVR14" s="14"/>
      <c r="DVS14" s="14"/>
      <c r="DVT14" s="14"/>
      <c r="DVU14" s="14"/>
      <c r="DVV14" s="14"/>
      <c r="DVW14" s="14"/>
      <c r="DVX14" s="14"/>
      <c r="DVY14" s="14"/>
      <c r="DVZ14" s="14"/>
      <c r="DWA14" s="14"/>
      <c r="DWB14" s="14"/>
      <c r="DWC14" s="14"/>
      <c r="DWD14" s="14"/>
      <c r="DWE14" s="14"/>
      <c r="DWF14" s="14"/>
      <c r="DWG14" s="14"/>
      <c r="DWH14" s="14"/>
      <c r="DWI14" s="14"/>
      <c r="DWJ14" s="14"/>
      <c r="DWK14" s="14"/>
      <c r="DWL14" s="14"/>
      <c r="DWM14" s="14"/>
      <c r="DWN14" s="14"/>
      <c r="DWO14" s="14"/>
      <c r="DWP14" s="14"/>
      <c r="DWQ14" s="14"/>
      <c r="DWR14" s="14"/>
      <c r="DWS14" s="14"/>
      <c r="DWT14" s="14"/>
      <c r="DWU14" s="14"/>
      <c r="DWV14" s="14"/>
      <c r="DWW14" s="14"/>
      <c r="DWX14" s="14"/>
      <c r="DWY14" s="14"/>
      <c r="DWZ14" s="14"/>
      <c r="DXA14" s="14"/>
      <c r="DXB14" s="14"/>
      <c r="DXC14" s="14"/>
      <c r="DXD14" s="14"/>
      <c r="DXE14" s="14"/>
      <c r="DXF14" s="14"/>
      <c r="DXG14" s="14"/>
      <c r="DXH14" s="14"/>
      <c r="DXI14" s="14"/>
      <c r="DXJ14" s="14"/>
      <c r="DXK14" s="14"/>
      <c r="DXL14" s="14"/>
      <c r="DXM14" s="14"/>
      <c r="DXN14" s="14"/>
      <c r="DXO14" s="14"/>
      <c r="DXP14" s="14"/>
      <c r="DXQ14" s="14"/>
      <c r="DXR14" s="14"/>
      <c r="DXS14" s="14"/>
      <c r="DXT14" s="14"/>
      <c r="DXU14" s="14"/>
      <c r="DXV14" s="14"/>
      <c r="DXW14" s="14"/>
      <c r="DXX14" s="14"/>
      <c r="DXY14" s="14"/>
      <c r="DXZ14" s="14"/>
      <c r="DYA14" s="14"/>
      <c r="DYB14" s="14"/>
      <c r="DYC14" s="14"/>
      <c r="DYD14" s="14"/>
      <c r="DYE14" s="14"/>
      <c r="DYF14" s="14"/>
      <c r="DYG14" s="14"/>
      <c r="DYH14" s="14"/>
      <c r="DYI14" s="14"/>
      <c r="DYJ14" s="14"/>
      <c r="DYK14" s="14"/>
      <c r="DYL14" s="14"/>
      <c r="DYM14" s="14"/>
      <c r="DYN14" s="14"/>
      <c r="DYO14" s="14"/>
      <c r="DYP14" s="14"/>
      <c r="DYQ14" s="14"/>
      <c r="DYR14" s="14"/>
      <c r="DYS14" s="14"/>
      <c r="DYT14" s="14"/>
      <c r="DYU14" s="14"/>
      <c r="DYV14" s="14"/>
      <c r="DYW14" s="14"/>
      <c r="DYX14" s="14"/>
      <c r="DYY14" s="14"/>
      <c r="DYZ14" s="14"/>
      <c r="DZA14" s="14"/>
      <c r="DZB14" s="14"/>
      <c r="DZC14" s="14"/>
      <c r="DZD14" s="14"/>
      <c r="DZE14" s="14"/>
      <c r="DZF14" s="14"/>
      <c r="DZG14" s="14"/>
      <c r="DZH14" s="14"/>
      <c r="DZI14" s="14"/>
      <c r="DZJ14" s="14"/>
      <c r="DZK14" s="14"/>
      <c r="DZL14" s="14"/>
      <c r="DZM14" s="14"/>
      <c r="DZN14" s="14"/>
      <c r="DZO14" s="14"/>
      <c r="DZP14" s="14"/>
      <c r="DZQ14" s="14"/>
      <c r="DZR14" s="14"/>
      <c r="DZS14" s="14"/>
      <c r="DZT14" s="14"/>
      <c r="DZU14" s="14"/>
      <c r="DZV14" s="14"/>
      <c r="DZW14" s="14"/>
      <c r="DZX14" s="14"/>
      <c r="DZY14" s="14"/>
      <c r="DZZ14" s="14"/>
      <c r="EAA14" s="14"/>
      <c r="EAB14" s="14"/>
      <c r="EAC14" s="14"/>
      <c r="EAD14" s="14"/>
      <c r="EAE14" s="14"/>
      <c r="EAF14" s="14"/>
      <c r="EAG14" s="14"/>
      <c r="EAH14" s="14"/>
      <c r="EAI14" s="14"/>
      <c r="EAJ14" s="14"/>
      <c r="EAK14" s="14"/>
      <c r="EAL14" s="14"/>
      <c r="EAM14" s="14"/>
      <c r="EAN14" s="14"/>
      <c r="EAO14" s="14"/>
      <c r="EAP14" s="14"/>
      <c r="EAQ14" s="14"/>
      <c r="EAR14" s="14"/>
      <c r="EAS14" s="14"/>
      <c r="EAT14" s="14"/>
      <c r="EAU14" s="14"/>
      <c r="EAV14" s="14"/>
      <c r="EAW14" s="14"/>
      <c r="EAX14" s="14"/>
      <c r="EAY14" s="14"/>
      <c r="EAZ14" s="14"/>
      <c r="EBA14" s="14"/>
      <c r="EBB14" s="14"/>
      <c r="EBC14" s="14"/>
      <c r="EBD14" s="14"/>
      <c r="EBE14" s="14"/>
      <c r="EBF14" s="14"/>
      <c r="EBG14" s="14"/>
      <c r="EBH14" s="14"/>
      <c r="EBI14" s="14"/>
      <c r="EBJ14" s="14"/>
      <c r="EBK14" s="14"/>
      <c r="EBL14" s="14"/>
      <c r="EBM14" s="14"/>
      <c r="EBN14" s="14"/>
      <c r="EBO14" s="14"/>
      <c r="EBP14" s="14"/>
      <c r="EBQ14" s="14"/>
      <c r="EBR14" s="14"/>
      <c r="EBS14" s="14"/>
      <c r="EBT14" s="14"/>
      <c r="EBU14" s="14"/>
      <c r="EBV14" s="14"/>
      <c r="EBW14" s="14"/>
      <c r="EBX14" s="14"/>
      <c r="EBY14" s="14"/>
      <c r="EBZ14" s="14"/>
      <c r="ECA14" s="14"/>
      <c r="ECB14" s="14"/>
      <c r="ECC14" s="14"/>
      <c r="ECD14" s="14"/>
      <c r="ECE14" s="14"/>
      <c r="ECF14" s="14"/>
      <c r="ECG14" s="14"/>
      <c r="ECH14" s="14"/>
      <c r="ECI14" s="14"/>
      <c r="ECJ14" s="14"/>
      <c r="ECK14" s="14"/>
      <c r="ECL14" s="14"/>
      <c r="ECM14" s="14"/>
      <c r="ECN14" s="14"/>
      <c r="ECO14" s="14"/>
      <c r="ECP14" s="14"/>
      <c r="ECQ14" s="14"/>
      <c r="ECR14" s="14"/>
      <c r="ECS14" s="14"/>
      <c r="ECT14" s="14"/>
      <c r="ECU14" s="14"/>
      <c r="ECV14" s="14"/>
      <c r="ECW14" s="14"/>
      <c r="ECX14" s="14"/>
      <c r="ECY14" s="14"/>
      <c r="ECZ14" s="14"/>
      <c r="EDA14" s="14"/>
      <c r="EDB14" s="14"/>
      <c r="EDC14" s="14"/>
      <c r="EDD14" s="14"/>
      <c r="EDE14" s="14"/>
      <c r="EDF14" s="14"/>
      <c r="EDG14" s="14"/>
      <c r="EDH14" s="14"/>
      <c r="EDI14" s="14"/>
      <c r="EDJ14" s="14"/>
      <c r="EDK14" s="14"/>
      <c r="EDL14" s="14"/>
      <c r="EDM14" s="14"/>
      <c r="EDN14" s="14"/>
      <c r="EDO14" s="14"/>
      <c r="EDP14" s="14"/>
      <c r="EDQ14" s="14"/>
      <c r="EDR14" s="14"/>
      <c r="EDS14" s="14"/>
      <c r="EDT14" s="14"/>
      <c r="EDU14" s="14"/>
      <c r="EDV14" s="14"/>
      <c r="EDW14" s="14"/>
      <c r="EDX14" s="14"/>
      <c r="EDY14" s="14"/>
      <c r="EDZ14" s="14"/>
      <c r="EEA14" s="14"/>
      <c r="EEB14" s="14"/>
      <c r="EEC14" s="14"/>
      <c r="EED14" s="14"/>
      <c r="EEE14" s="14"/>
      <c r="EEF14" s="14"/>
      <c r="EEG14" s="14"/>
      <c r="EEH14" s="14"/>
      <c r="EEI14" s="14"/>
      <c r="EEJ14" s="14"/>
      <c r="EEK14" s="14"/>
      <c r="EEL14" s="14"/>
      <c r="EEM14" s="14"/>
      <c r="EEN14" s="14"/>
      <c r="EEO14" s="14"/>
      <c r="EEP14" s="14"/>
      <c r="EEQ14" s="14"/>
      <c r="EER14" s="14"/>
      <c r="EES14" s="14"/>
      <c r="EET14" s="14"/>
      <c r="EEU14" s="14"/>
      <c r="EEV14" s="14"/>
      <c r="EEW14" s="14"/>
      <c r="EEX14" s="14"/>
      <c r="EEY14" s="14"/>
      <c r="EEZ14" s="14"/>
      <c r="EFA14" s="14"/>
      <c r="EFB14" s="14"/>
      <c r="EFC14" s="14"/>
      <c r="EFD14" s="14"/>
      <c r="EFE14" s="14"/>
      <c r="EFF14" s="14"/>
      <c r="EFG14" s="14"/>
      <c r="EFH14" s="14"/>
      <c r="EFI14" s="14"/>
      <c r="EFJ14" s="14"/>
      <c r="EFK14" s="14"/>
      <c r="EFL14" s="14"/>
      <c r="EFM14" s="14"/>
      <c r="EFN14" s="14"/>
      <c r="EFO14" s="14"/>
      <c r="EFP14" s="14"/>
      <c r="EFQ14" s="14"/>
      <c r="EFR14" s="14"/>
      <c r="EFS14" s="14"/>
      <c r="EFT14" s="14"/>
      <c r="EFU14" s="14"/>
      <c r="EFV14" s="14"/>
      <c r="EFW14" s="14"/>
      <c r="EFX14" s="14"/>
      <c r="EFY14" s="14"/>
      <c r="EFZ14" s="14"/>
      <c r="EGA14" s="14"/>
      <c r="EGB14" s="14"/>
      <c r="EGC14" s="14"/>
      <c r="EGD14" s="14"/>
      <c r="EGE14" s="14"/>
      <c r="EGF14" s="14"/>
      <c r="EGG14" s="14"/>
      <c r="EGH14" s="14"/>
      <c r="EGI14" s="14"/>
      <c r="EGJ14" s="14"/>
      <c r="EGK14" s="14"/>
      <c r="EGL14" s="14"/>
      <c r="EGM14" s="14"/>
      <c r="EGN14" s="14"/>
      <c r="EGO14" s="14"/>
      <c r="EGP14" s="14"/>
      <c r="EGQ14" s="14"/>
      <c r="EGR14" s="14"/>
      <c r="EGS14" s="14"/>
      <c r="EGT14" s="14"/>
      <c r="EGU14" s="14"/>
      <c r="EGV14" s="14"/>
      <c r="EGW14" s="14"/>
      <c r="EGX14" s="14"/>
      <c r="EGY14" s="14"/>
      <c r="EGZ14" s="14"/>
      <c r="EHA14" s="14"/>
      <c r="EHB14" s="14"/>
      <c r="EHC14" s="14"/>
      <c r="EHD14" s="14"/>
      <c r="EHE14" s="14"/>
      <c r="EHF14" s="14"/>
      <c r="EHG14" s="14"/>
      <c r="EHH14" s="14"/>
      <c r="EHI14" s="14"/>
      <c r="EHJ14" s="14"/>
      <c r="EHK14" s="14"/>
      <c r="EHL14" s="14"/>
      <c r="EHM14" s="14"/>
      <c r="EHN14" s="14"/>
      <c r="EHO14" s="14"/>
      <c r="EHP14" s="14"/>
      <c r="EHQ14" s="14"/>
      <c r="EHR14" s="14"/>
      <c r="EHS14" s="14"/>
      <c r="EHT14" s="14"/>
      <c r="EHU14" s="14"/>
      <c r="EHV14" s="14"/>
      <c r="EHW14" s="14"/>
      <c r="EHX14" s="14"/>
      <c r="EHY14" s="14"/>
      <c r="EHZ14" s="14"/>
      <c r="EIA14" s="14"/>
      <c r="EIB14" s="14"/>
      <c r="EIC14" s="14"/>
      <c r="EID14" s="14"/>
      <c r="EIE14" s="14"/>
      <c r="EIF14" s="14"/>
      <c r="EIG14" s="14"/>
      <c r="EIH14" s="14"/>
      <c r="EII14" s="14"/>
      <c r="EIJ14" s="14"/>
      <c r="EIK14" s="14"/>
      <c r="EIL14" s="14"/>
      <c r="EIM14" s="14"/>
      <c r="EIN14" s="14"/>
      <c r="EIO14" s="14"/>
      <c r="EIP14" s="14"/>
      <c r="EIQ14" s="14"/>
      <c r="EIR14" s="14"/>
      <c r="EIS14" s="14"/>
      <c r="EIT14" s="14"/>
      <c r="EIU14" s="14"/>
      <c r="EIV14" s="14"/>
      <c r="EIW14" s="14"/>
      <c r="EIX14" s="14"/>
      <c r="EIY14" s="14"/>
      <c r="EIZ14" s="14"/>
      <c r="EJA14" s="14"/>
      <c r="EJB14" s="14"/>
      <c r="EJC14" s="14"/>
      <c r="EJD14" s="14"/>
      <c r="EJE14" s="14"/>
      <c r="EJF14" s="14"/>
      <c r="EJG14" s="14"/>
      <c r="EJH14" s="14"/>
      <c r="EJI14" s="14"/>
      <c r="EJJ14" s="14"/>
      <c r="EJK14" s="14"/>
      <c r="EJL14" s="14"/>
      <c r="EJM14" s="14"/>
      <c r="EJN14" s="14"/>
      <c r="EJO14" s="14"/>
      <c r="EJP14" s="14"/>
      <c r="EJQ14" s="14"/>
      <c r="EJR14" s="14"/>
      <c r="EJS14" s="14"/>
      <c r="EJT14" s="14"/>
      <c r="EJU14" s="14"/>
      <c r="EJV14" s="14"/>
      <c r="EJW14" s="14"/>
      <c r="EJX14" s="14"/>
      <c r="EJY14" s="14"/>
      <c r="EJZ14" s="14"/>
      <c r="EKA14" s="14"/>
      <c r="EKB14" s="14"/>
      <c r="EKC14" s="14"/>
      <c r="EKD14" s="14"/>
      <c r="EKE14" s="14"/>
      <c r="EKF14" s="14"/>
      <c r="EKG14" s="14"/>
      <c r="EKH14" s="14"/>
      <c r="EKI14" s="14"/>
      <c r="EKJ14" s="14"/>
      <c r="EKK14" s="14"/>
      <c r="EKL14" s="14"/>
      <c r="EKM14" s="14"/>
      <c r="EKN14" s="14"/>
      <c r="EKO14" s="14"/>
      <c r="EKP14" s="14"/>
      <c r="EKQ14" s="14"/>
      <c r="EKR14" s="14"/>
      <c r="EKS14" s="14"/>
      <c r="EKT14" s="14"/>
      <c r="EKU14" s="14"/>
      <c r="EKV14" s="14"/>
      <c r="EKW14" s="14"/>
      <c r="EKX14" s="14"/>
      <c r="EKY14" s="14"/>
      <c r="EKZ14" s="14"/>
      <c r="ELA14" s="14"/>
      <c r="ELB14" s="14"/>
      <c r="ELC14" s="14"/>
      <c r="ELD14" s="14"/>
      <c r="ELE14" s="14"/>
      <c r="ELF14" s="14"/>
      <c r="ELG14" s="14"/>
      <c r="ELH14" s="14"/>
      <c r="ELI14" s="14"/>
      <c r="ELJ14" s="14"/>
      <c r="ELK14" s="14"/>
      <c r="ELL14" s="14"/>
      <c r="ELM14" s="14"/>
      <c r="ELN14" s="14"/>
      <c r="ELO14" s="14"/>
      <c r="ELP14" s="14"/>
      <c r="ELQ14" s="14"/>
      <c r="ELR14" s="14"/>
      <c r="ELS14" s="14"/>
      <c r="ELT14" s="14"/>
      <c r="ELU14" s="14"/>
      <c r="ELV14" s="14"/>
      <c r="ELW14" s="14"/>
      <c r="ELX14" s="14"/>
      <c r="ELY14" s="14"/>
      <c r="ELZ14" s="14"/>
      <c r="EMA14" s="14"/>
      <c r="EMB14" s="14"/>
      <c r="EMC14" s="14"/>
      <c r="EMD14" s="14"/>
      <c r="EME14" s="14"/>
      <c r="EMF14" s="14"/>
      <c r="EMG14" s="14"/>
      <c r="EMH14" s="14"/>
      <c r="EMI14" s="14"/>
      <c r="EMJ14" s="14"/>
      <c r="EMK14" s="14"/>
      <c r="EML14" s="14"/>
      <c r="EMM14" s="14"/>
      <c r="EMN14" s="14"/>
      <c r="EMO14" s="14"/>
      <c r="EMP14" s="14"/>
      <c r="EMQ14" s="14"/>
      <c r="EMR14" s="14"/>
      <c r="EMS14" s="14"/>
      <c r="EMT14" s="14"/>
      <c r="EMU14" s="14"/>
      <c r="EMV14" s="14"/>
      <c r="EMW14" s="14"/>
      <c r="EMX14" s="14"/>
      <c r="EMY14" s="14"/>
      <c r="EMZ14" s="14"/>
      <c r="ENA14" s="14"/>
      <c r="ENB14" s="14"/>
      <c r="ENC14" s="14"/>
      <c r="END14" s="14"/>
      <c r="ENE14" s="14"/>
      <c r="ENF14" s="14"/>
      <c r="ENG14" s="14"/>
      <c r="ENH14" s="14"/>
      <c r="ENI14" s="14"/>
      <c r="ENJ14" s="14"/>
      <c r="ENK14" s="14"/>
      <c r="ENL14" s="14"/>
      <c r="ENM14" s="14"/>
      <c r="ENN14" s="14"/>
      <c r="ENO14" s="14"/>
      <c r="ENP14" s="14"/>
      <c r="ENQ14" s="14"/>
      <c r="ENR14" s="14"/>
      <c r="ENS14" s="14"/>
      <c r="ENT14" s="14"/>
      <c r="ENU14" s="14"/>
      <c r="ENV14" s="14"/>
      <c r="ENW14" s="14"/>
      <c r="ENX14" s="14"/>
      <c r="ENY14" s="14"/>
      <c r="ENZ14" s="14"/>
      <c r="EOA14" s="14"/>
      <c r="EOB14" s="14"/>
      <c r="EOC14" s="14"/>
      <c r="EOD14" s="14"/>
      <c r="EOE14" s="14"/>
      <c r="EOF14" s="14"/>
      <c r="EOG14" s="14"/>
      <c r="EOH14" s="14"/>
      <c r="EOI14" s="14"/>
      <c r="EOJ14" s="14"/>
      <c r="EOK14" s="14"/>
      <c r="EOL14" s="14"/>
      <c r="EOM14" s="14"/>
      <c r="EON14" s="14"/>
      <c r="EOO14" s="14"/>
      <c r="EOP14" s="14"/>
      <c r="EOQ14" s="14"/>
      <c r="EOR14" s="14"/>
      <c r="EOS14" s="14"/>
      <c r="EOT14" s="14"/>
      <c r="EOU14" s="14"/>
      <c r="EOV14" s="14"/>
      <c r="EOW14" s="14"/>
      <c r="EOX14" s="14"/>
      <c r="EOY14" s="14"/>
      <c r="EOZ14" s="14"/>
      <c r="EPA14" s="14"/>
      <c r="EPB14" s="14"/>
      <c r="EPC14" s="14"/>
      <c r="EPD14" s="14"/>
      <c r="EPE14" s="14"/>
      <c r="EPF14" s="14"/>
      <c r="EPG14" s="14"/>
      <c r="EPH14" s="14"/>
      <c r="EPI14" s="14"/>
      <c r="EPJ14" s="14"/>
      <c r="EPK14" s="14"/>
      <c r="EPL14" s="14"/>
      <c r="EPM14" s="14"/>
      <c r="EPN14" s="14"/>
      <c r="EPO14" s="14"/>
      <c r="EPP14" s="14"/>
      <c r="EPQ14" s="14"/>
      <c r="EPR14" s="14"/>
      <c r="EPS14" s="14"/>
      <c r="EPT14" s="14"/>
      <c r="EPU14" s="14"/>
      <c r="EPV14" s="14"/>
      <c r="EPW14" s="14"/>
      <c r="EPX14" s="14"/>
      <c r="EPY14" s="14"/>
      <c r="EPZ14" s="14"/>
      <c r="EQA14" s="14"/>
      <c r="EQB14" s="14"/>
      <c r="EQC14" s="14"/>
      <c r="EQD14" s="14"/>
      <c r="EQE14" s="14"/>
      <c r="EQF14" s="14"/>
      <c r="EQG14" s="14"/>
      <c r="EQH14" s="14"/>
      <c r="EQI14" s="14"/>
      <c r="EQJ14" s="14"/>
      <c r="EQK14" s="14"/>
      <c r="EQL14" s="14"/>
      <c r="EQM14" s="14"/>
      <c r="EQN14" s="14"/>
      <c r="EQO14" s="14"/>
      <c r="EQP14" s="14"/>
      <c r="EQQ14" s="14"/>
      <c r="EQR14" s="14"/>
      <c r="EQS14" s="14"/>
      <c r="EQT14" s="14"/>
      <c r="EQU14" s="14"/>
      <c r="EQV14" s="14"/>
      <c r="EQW14" s="14"/>
      <c r="EQX14" s="14"/>
      <c r="EQY14" s="14"/>
      <c r="EQZ14" s="14"/>
      <c r="ERA14" s="14"/>
      <c r="ERB14" s="14"/>
      <c r="ERC14" s="14"/>
      <c r="ERD14" s="14"/>
      <c r="ERE14" s="14"/>
      <c r="ERF14" s="14"/>
      <c r="ERG14" s="14"/>
      <c r="ERH14" s="14"/>
      <c r="ERI14" s="14"/>
      <c r="ERJ14" s="14"/>
      <c r="ERK14" s="14"/>
      <c r="ERL14" s="14"/>
      <c r="ERM14" s="14"/>
      <c r="ERN14" s="14"/>
      <c r="ERO14" s="14"/>
      <c r="ERP14" s="14"/>
      <c r="ERQ14" s="14"/>
      <c r="ERR14" s="14"/>
      <c r="ERS14" s="14"/>
      <c r="ERT14" s="14"/>
      <c r="ERU14" s="14"/>
      <c r="ERV14" s="14"/>
      <c r="ERW14" s="14"/>
      <c r="ERX14" s="14"/>
      <c r="ERY14" s="14"/>
      <c r="ERZ14" s="14"/>
      <c r="ESA14" s="14"/>
      <c r="ESB14" s="14"/>
      <c r="ESC14" s="14"/>
      <c r="ESD14" s="14"/>
      <c r="ESE14" s="14"/>
      <c r="ESF14" s="14"/>
      <c r="ESG14" s="14"/>
      <c r="ESH14" s="14"/>
      <c r="ESI14" s="14"/>
      <c r="ESJ14" s="14"/>
      <c r="ESK14" s="14"/>
      <c r="ESL14" s="14"/>
      <c r="ESM14" s="14"/>
      <c r="ESN14" s="14"/>
      <c r="ESO14" s="14"/>
      <c r="ESP14" s="14"/>
      <c r="ESQ14" s="14"/>
      <c r="ESR14" s="14"/>
      <c r="ESS14" s="14"/>
      <c r="EST14" s="14"/>
      <c r="ESU14" s="14"/>
      <c r="ESV14" s="14"/>
      <c r="ESW14" s="14"/>
      <c r="ESX14" s="14"/>
      <c r="ESY14" s="14"/>
      <c r="ESZ14" s="14"/>
      <c r="ETA14" s="14"/>
      <c r="ETB14" s="14"/>
      <c r="ETC14" s="14"/>
      <c r="ETD14" s="14"/>
      <c r="ETE14" s="14"/>
      <c r="ETF14" s="14"/>
      <c r="ETG14" s="14"/>
      <c r="ETH14" s="14"/>
      <c r="ETI14" s="14"/>
      <c r="ETJ14" s="14"/>
      <c r="ETK14" s="14"/>
      <c r="ETL14" s="14"/>
      <c r="ETM14" s="14"/>
      <c r="ETN14" s="14"/>
      <c r="ETO14" s="14"/>
      <c r="ETP14" s="14"/>
      <c r="ETQ14" s="14"/>
      <c r="ETR14" s="14"/>
      <c r="ETS14" s="14"/>
      <c r="ETT14" s="14"/>
      <c r="ETU14" s="14"/>
      <c r="ETV14" s="14"/>
      <c r="ETW14" s="14"/>
      <c r="ETX14" s="14"/>
      <c r="ETY14" s="14"/>
      <c r="ETZ14" s="14"/>
      <c r="EUA14" s="14"/>
      <c r="EUB14" s="14"/>
      <c r="EUC14" s="14"/>
      <c r="EUD14" s="14"/>
      <c r="EUE14" s="14"/>
      <c r="EUF14" s="14"/>
      <c r="EUG14" s="14"/>
      <c r="EUH14" s="14"/>
      <c r="EUI14" s="14"/>
      <c r="EUJ14" s="14"/>
      <c r="EUK14" s="14"/>
      <c r="EUL14" s="14"/>
      <c r="EUM14" s="14"/>
      <c r="EUN14" s="14"/>
      <c r="EUO14" s="14"/>
      <c r="EUP14" s="14"/>
      <c r="EUQ14" s="14"/>
      <c r="EUR14" s="14"/>
      <c r="EUS14" s="14"/>
      <c r="EUT14" s="14"/>
      <c r="EUU14" s="14"/>
      <c r="EUV14" s="14"/>
      <c r="EUW14" s="14"/>
      <c r="EUX14" s="14"/>
      <c r="EUY14" s="14"/>
      <c r="EUZ14" s="14"/>
      <c r="EVA14" s="14"/>
      <c r="EVB14" s="14"/>
      <c r="EVC14" s="14"/>
      <c r="EVD14" s="14"/>
      <c r="EVE14" s="14"/>
      <c r="EVF14" s="14"/>
      <c r="EVG14" s="14"/>
      <c r="EVH14" s="14"/>
      <c r="EVI14" s="14"/>
      <c r="EVJ14" s="14"/>
      <c r="EVK14" s="14"/>
      <c r="EVL14" s="14"/>
      <c r="EVM14" s="14"/>
      <c r="EVN14" s="14"/>
      <c r="EVO14" s="14"/>
      <c r="EVP14" s="14"/>
      <c r="EVQ14" s="14"/>
      <c r="EVR14" s="14"/>
      <c r="EVS14" s="14"/>
      <c r="EVT14" s="14"/>
      <c r="EVU14" s="14"/>
      <c r="EVV14" s="14"/>
      <c r="EVW14" s="14"/>
      <c r="EVX14" s="14"/>
      <c r="EVY14" s="14"/>
      <c r="EVZ14" s="14"/>
      <c r="EWA14" s="14"/>
      <c r="EWB14" s="14"/>
      <c r="EWC14" s="14"/>
      <c r="EWD14" s="14"/>
      <c r="EWE14" s="14"/>
      <c r="EWF14" s="14"/>
      <c r="EWG14" s="14"/>
      <c r="EWH14" s="14"/>
      <c r="EWI14" s="14"/>
      <c r="EWJ14" s="14"/>
      <c r="EWK14" s="14"/>
      <c r="EWL14" s="14"/>
      <c r="EWM14" s="14"/>
      <c r="EWN14" s="14"/>
      <c r="EWO14" s="14"/>
      <c r="EWP14" s="14"/>
      <c r="EWQ14" s="14"/>
      <c r="EWR14" s="14"/>
      <c r="EWS14" s="14"/>
      <c r="EWT14" s="14"/>
      <c r="EWU14" s="14"/>
      <c r="EWV14" s="14"/>
      <c r="EWW14" s="14"/>
      <c r="EWX14" s="14"/>
      <c r="EWY14" s="14"/>
      <c r="EWZ14" s="14"/>
      <c r="EXA14" s="14"/>
      <c r="EXB14" s="14"/>
      <c r="EXC14" s="14"/>
      <c r="EXD14" s="14"/>
      <c r="EXE14" s="14"/>
      <c r="EXF14" s="14"/>
      <c r="EXG14" s="14"/>
      <c r="EXH14" s="14"/>
      <c r="EXI14" s="14"/>
      <c r="EXJ14" s="14"/>
      <c r="EXK14" s="14"/>
      <c r="EXL14" s="14"/>
      <c r="EXM14" s="14"/>
      <c r="EXN14" s="14"/>
      <c r="EXO14" s="14"/>
      <c r="EXP14" s="14"/>
      <c r="EXQ14" s="14"/>
      <c r="EXR14" s="14"/>
      <c r="EXS14" s="14"/>
      <c r="EXT14" s="14"/>
      <c r="EXU14" s="14"/>
      <c r="EXV14" s="14"/>
      <c r="EXW14" s="14"/>
      <c r="EXX14" s="14"/>
      <c r="EXY14" s="14"/>
      <c r="EXZ14" s="14"/>
      <c r="EYA14" s="14"/>
      <c r="EYB14" s="14"/>
      <c r="EYC14" s="14"/>
      <c r="EYD14" s="14"/>
      <c r="EYE14" s="14"/>
      <c r="EYF14" s="14"/>
      <c r="EYG14" s="14"/>
      <c r="EYH14" s="14"/>
      <c r="EYI14" s="14"/>
      <c r="EYJ14" s="14"/>
      <c r="EYK14" s="14"/>
      <c r="EYL14" s="14"/>
      <c r="EYM14" s="14"/>
      <c r="EYN14" s="14"/>
      <c r="EYO14" s="14"/>
      <c r="EYP14" s="14"/>
      <c r="EYQ14" s="14"/>
      <c r="EYR14" s="14"/>
      <c r="EYS14" s="14"/>
      <c r="EYT14" s="14"/>
      <c r="EYU14" s="14"/>
      <c r="EYV14" s="14"/>
      <c r="EYW14" s="14"/>
      <c r="EYX14" s="14"/>
      <c r="EYY14" s="14"/>
      <c r="EYZ14" s="14"/>
      <c r="EZA14" s="14"/>
      <c r="EZB14" s="14"/>
      <c r="EZC14" s="14"/>
      <c r="EZD14" s="14"/>
      <c r="EZE14" s="14"/>
      <c r="EZF14" s="14"/>
      <c r="EZG14" s="14"/>
      <c r="EZH14" s="14"/>
      <c r="EZI14" s="14"/>
      <c r="EZJ14" s="14"/>
      <c r="EZK14" s="14"/>
      <c r="EZL14" s="14"/>
      <c r="EZM14" s="14"/>
      <c r="EZN14" s="14"/>
      <c r="EZO14" s="14"/>
      <c r="EZP14" s="14"/>
      <c r="EZQ14" s="14"/>
      <c r="EZR14" s="14"/>
      <c r="EZS14" s="14"/>
      <c r="EZT14" s="14"/>
      <c r="EZU14" s="14"/>
      <c r="EZV14" s="14"/>
      <c r="EZW14" s="14"/>
      <c r="EZX14" s="14"/>
      <c r="EZY14" s="14"/>
      <c r="EZZ14" s="14"/>
      <c r="FAA14" s="14"/>
      <c r="FAB14" s="14"/>
      <c r="FAC14" s="14"/>
      <c r="FAD14" s="14"/>
      <c r="FAE14" s="14"/>
      <c r="FAF14" s="14"/>
      <c r="FAG14" s="14"/>
      <c r="FAH14" s="14"/>
      <c r="FAI14" s="14"/>
      <c r="FAJ14" s="14"/>
      <c r="FAK14" s="14"/>
      <c r="FAL14" s="14"/>
      <c r="FAM14" s="14"/>
      <c r="FAN14" s="14"/>
      <c r="FAO14" s="14"/>
      <c r="FAP14" s="14"/>
      <c r="FAQ14" s="14"/>
      <c r="FAR14" s="14"/>
      <c r="FAS14" s="14"/>
      <c r="FAT14" s="14"/>
      <c r="FAU14" s="14"/>
      <c r="FAV14" s="14"/>
      <c r="FAW14" s="14"/>
      <c r="FAX14" s="14"/>
      <c r="FAY14" s="14"/>
      <c r="FAZ14" s="14"/>
      <c r="FBA14" s="14"/>
      <c r="FBB14" s="14"/>
      <c r="FBC14" s="14"/>
      <c r="FBD14" s="14"/>
      <c r="FBE14" s="14"/>
      <c r="FBF14" s="14"/>
      <c r="FBG14" s="14"/>
      <c r="FBH14" s="14"/>
      <c r="FBI14" s="14"/>
      <c r="FBJ14" s="14"/>
      <c r="FBK14" s="14"/>
      <c r="FBL14" s="14"/>
      <c r="FBM14" s="14"/>
      <c r="FBN14" s="14"/>
      <c r="FBO14" s="14"/>
      <c r="FBP14" s="14"/>
      <c r="FBQ14" s="14"/>
      <c r="FBR14" s="14"/>
      <c r="FBS14" s="14"/>
      <c r="FBT14" s="14"/>
      <c r="FBU14" s="14"/>
      <c r="FBV14" s="14"/>
      <c r="FBW14" s="14"/>
      <c r="FBX14" s="14"/>
      <c r="FBY14" s="14"/>
      <c r="FBZ14" s="14"/>
      <c r="FCA14" s="14"/>
      <c r="FCB14" s="14"/>
      <c r="FCC14" s="14"/>
      <c r="FCD14" s="14"/>
      <c r="FCE14" s="14"/>
      <c r="FCF14" s="14"/>
      <c r="FCG14" s="14"/>
      <c r="FCH14" s="14"/>
      <c r="FCI14" s="14"/>
      <c r="FCJ14" s="14"/>
      <c r="FCK14" s="14"/>
      <c r="FCL14" s="14"/>
      <c r="FCM14" s="14"/>
      <c r="FCN14" s="14"/>
      <c r="FCO14" s="14"/>
      <c r="FCP14" s="14"/>
      <c r="FCQ14" s="14"/>
      <c r="FCR14" s="14"/>
      <c r="FCS14" s="14"/>
      <c r="FCT14" s="14"/>
      <c r="FCU14" s="14"/>
      <c r="FCV14" s="14"/>
      <c r="FCW14" s="14"/>
      <c r="FCX14" s="14"/>
      <c r="FCY14" s="14"/>
      <c r="FCZ14" s="14"/>
      <c r="FDA14" s="14"/>
      <c r="FDB14" s="14"/>
      <c r="FDC14" s="14"/>
      <c r="FDD14" s="14"/>
      <c r="FDE14" s="14"/>
      <c r="FDF14" s="14"/>
      <c r="FDG14" s="14"/>
      <c r="FDH14" s="14"/>
      <c r="FDI14" s="14"/>
      <c r="FDJ14" s="14"/>
      <c r="FDK14" s="14"/>
      <c r="FDL14" s="14"/>
      <c r="FDM14" s="14"/>
      <c r="FDN14" s="14"/>
      <c r="FDO14" s="14"/>
      <c r="FDP14" s="14"/>
      <c r="FDQ14" s="14"/>
      <c r="FDR14" s="14"/>
      <c r="FDS14" s="14"/>
      <c r="FDT14" s="14"/>
      <c r="FDU14" s="14"/>
      <c r="FDV14" s="14"/>
      <c r="FDW14" s="14"/>
      <c r="FDX14" s="14"/>
      <c r="FDY14" s="14"/>
      <c r="FDZ14" s="14"/>
      <c r="FEA14" s="14"/>
      <c r="FEB14" s="14"/>
      <c r="FEC14" s="14"/>
      <c r="FED14" s="14"/>
      <c r="FEE14" s="14"/>
      <c r="FEF14" s="14"/>
      <c r="FEG14" s="14"/>
      <c r="FEH14" s="14"/>
      <c r="FEI14" s="14"/>
      <c r="FEJ14" s="14"/>
      <c r="FEK14" s="14"/>
      <c r="FEL14" s="14"/>
      <c r="FEM14" s="14"/>
      <c r="FEN14" s="14"/>
      <c r="FEO14" s="14"/>
      <c r="FEP14" s="14"/>
      <c r="FEQ14" s="14"/>
      <c r="FER14" s="14"/>
      <c r="FES14" s="14"/>
      <c r="FET14" s="14"/>
      <c r="FEU14" s="14"/>
      <c r="FEV14" s="14"/>
      <c r="FEW14" s="14"/>
      <c r="FEX14" s="14"/>
      <c r="FEY14" s="14"/>
      <c r="FEZ14" s="14"/>
      <c r="FFA14" s="14"/>
      <c r="FFB14" s="14"/>
      <c r="FFC14" s="14"/>
      <c r="FFD14" s="14"/>
      <c r="FFE14" s="14"/>
      <c r="FFF14" s="14"/>
      <c r="FFG14" s="14"/>
      <c r="FFH14" s="14"/>
      <c r="FFI14" s="14"/>
      <c r="FFJ14" s="14"/>
      <c r="FFK14" s="14"/>
      <c r="FFL14" s="14"/>
      <c r="FFM14" s="14"/>
      <c r="FFN14" s="14"/>
      <c r="FFO14" s="14"/>
      <c r="FFP14" s="14"/>
      <c r="FFQ14" s="14"/>
      <c r="FFR14" s="14"/>
      <c r="FFS14" s="14"/>
      <c r="FFT14" s="14"/>
      <c r="FFU14" s="14"/>
      <c r="FFV14" s="14"/>
      <c r="FFW14" s="14"/>
      <c r="FFX14" s="14"/>
      <c r="FFY14" s="14"/>
      <c r="FFZ14" s="14"/>
      <c r="FGA14" s="14"/>
      <c r="FGB14" s="14"/>
      <c r="FGC14" s="14"/>
      <c r="FGD14" s="14"/>
      <c r="FGE14" s="14"/>
      <c r="FGF14" s="14"/>
      <c r="FGG14" s="14"/>
      <c r="FGH14" s="14"/>
      <c r="FGI14" s="14"/>
      <c r="FGJ14" s="14"/>
      <c r="FGK14" s="14"/>
      <c r="FGL14" s="14"/>
      <c r="FGM14" s="14"/>
      <c r="FGN14" s="14"/>
      <c r="FGO14" s="14"/>
      <c r="FGP14" s="14"/>
      <c r="FGQ14" s="14"/>
      <c r="FGR14" s="14"/>
      <c r="FGS14" s="14"/>
      <c r="FGT14" s="14"/>
      <c r="FGU14" s="14"/>
      <c r="FGV14" s="14"/>
      <c r="FGW14" s="14"/>
      <c r="FGX14" s="14"/>
      <c r="FGY14" s="14"/>
      <c r="FGZ14" s="14"/>
      <c r="FHA14" s="14"/>
      <c r="FHB14" s="14"/>
      <c r="FHC14" s="14"/>
      <c r="FHD14" s="14"/>
      <c r="FHE14" s="14"/>
      <c r="FHF14" s="14"/>
      <c r="FHG14" s="14"/>
      <c r="FHH14" s="14"/>
      <c r="FHI14" s="14"/>
      <c r="FHJ14" s="14"/>
      <c r="FHK14" s="14"/>
      <c r="FHL14" s="14"/>
      <c r="FHM14" s="14"/>
      <c r="FHN14" s="14"/>
      <c r="FHO14" s="14"/>
      <c r="FHP14" s="14"/>
      <c r="FHQ14" s="14"/>
      <c r="FHR14" s="14"/>
      <c r="FHS14" s="14"/>
      <c r="FHT14" s="14"/>
      <c r="FHU14" s="14"/>
      <c r="FHV14" s="14"/>
      <c r="FHW14" s="14"/>
      <c r="FHX14" s="14"/>
      <c r="FHY14" s="14"/>
      <c r="FHZ14" s="14"/>
      <c r="FIA14" s="14"/>
      <c r="FIB14" s="14"/>
      <c r="FIC14" s="14"/>
      <c r="FID14" s="14"/>
      <c r="FIE14" s="14"/>
      <c r="FIF14" s="14"/>
      <c r="FIG14" s="14"/>
      <c r="FIH14" s="14"/>
      <c r="FII14" s="14"/>
      <c r="FIJ14" s="14"/>
      <c r="FIK14" s="14"/>
      <c r="FIL14" s="14"/>
      <c r="FIM14" s="14"/>
      <c r="FIN14" s="14"/>
      <c r="FIO14" s="14"/>
      <c r="FIP14" s="14"/>
      <c r="FIQ14" s="14"/>
      <c r="FIR14" s="14"/>
      <c r="FIS14" s="14"/>
      <c r="FIT14" s="14"/>
      <c r="FIU14" s="14"/>
      <c r="FIV14" s="14"/>
      <c r="FIW14" s="14"/>
      <c r="FIX14" s="14"/>
      <c r="FIY14" s="14"/>
      <c r="FIZ14" s="14"/>
      <c r="FJA14" s="14"/>
      <c r="FJB14" s="14"/>
      <c r="FJC14" s="14"/>
      <c r="FJD14" s="14"/>
      <c r="FJE14" s="14"/>
      <c r="FJF14" s="14"/>
      <c r="FJG14" s="14"/>
      <c r="FJH14" s="14"/>
      <c r="FJI14" s="14"/>
      <c r="FJJ14" s="14"/>
      <c r="FJK14" s="14"/>
      <c r="FJL14" s="14"/>
      <c r="FJM14" s="14"/>
      <c r="FJN14" s="14"/>
      <c r="FJO14" s="14"/>
      <c r="FJP14" s="14"/>
      <c r="FJQ14" s="14"/>
      <c r="FJR14" s="14"/>
      <c r="FJS14" s="14"/>
      <c r="FJT14" s="14"/>
      <c r="FJU14" s="14"/>
      <c r="FJV14" s="14"/>
      <c r="FJW14" s="14"/>
      <c r="FJX14" s="14"/>
      <c r="FJY14" s="14"/>
      <c r="FJZ14" s="14"/>
      <c r="FKA14" s="14"/>
      <c r="FKB14" s="14"/>
      <c r="FKC14" s="14"/>
      <c r="FKD14" s="14"/>
      <c r="FKE14" s="14"/>
      <c r="FKF14" s="14"/>
      <c r="FKG14" s="14"/>
      <c r="FKH14" s="14"/>
      <c r="FKI14" s="14"/>
      <c r="FKJ14" s="14"/>
      <c r="FKK14" s="14"/>
      <c r="FKL14" s="14"/>
      <c r="FKM14" s="14"/>
      <c r="FKN14" s="14"/>
      <c r="FKO14" s="14"/>
      <c r="FKP14" s="14"/>
      <c r="FKQ14" s="14"/>
      <c r="FKR14" s="14"/>
      <c r="FKS14" s="14"/>
      <c r="FKT14" s="14"/>
      <c r="FKU14" s="14"/>
      <c r="FKV14" s="14"/>
      <c r="FKW14" s="14"/>
      <c r="FKX14" s="14"/>
      <c r="FKY14" s="14"/>
      <c r="FKZ14" s="14"/>
      <c r="FLA14" s="14"/>
      <c r="FLB14" s="14"/>
      <c r="FLC14" s="14"/>
      <c r="FLD14" s="14"/>
      <c r="FLE14" s="14"/>
      <c r="FLF14" s="14"/>
      <c r="FLG14" s="14"/>
      <c r="FLH14" s="14"/>
      <c r="FLI14" s="14"/>
      <c r="FLJ14" s="14"/>
      <c r="FLK14" s="14"/>
      <c r="FLL14" s="14"/>
      <c r="FLM14" s="14"/>
      <c r="FLN14" s="14"/>
      <c r="FLO14" s="14"/>
      <c r="FLP14" s="14"/>
      <c r="FLQ14" s="14"/>
      <c r="FLR14" s="14"/>
      <c r="FLS14" s="14"/>
      <c r="FLT14" s="14"/>
      <c r="FLU14" s="14"/>
      <c r="FLV14" s="14"/>
      <c r="FLW14" s="14"/>
      <c r="FLX14" s="14"/>
      <c r="FLY14" s="14"/>
      <c r="FLZ14" s="14"/>
      <c r="FMA14" s="14"/>
      <c r="FMB14" s="14"/>
      <c r="FMC14" s="14"/>
      <c r="FMD14" s="14"/>
      <c r="FME14" s="14"/>
      <c r="FMF14" s="14"/>
      <c r="FMG14" s="14"/>
      <c r="FMH14" s="14"/>
      <c r="FMI14" s="14"/>
      <c r="FMJ14" s="14"/>
      <c r="FMK14" s="14"/>
      <c r="FML14" s="14"/>
      <c r="FMM14" s="14"/>
      <c r="FMN14" s="14"/>
      <c r="FMO14" s="14"/>
      <c r="FMP14" s="14"/>
      <c r="FMQ14" s="14"/>
      <c r="FMR14" s="14"/>
      <c r="FMS14" s="14"/>
      <c r="FMT14" s="14"/>
      <c r="FMU14" s="14"/>
      <c r="FMV14" s="14"/>
      <c r="FMW14" s="14"/>
      <c r="FMX14" s="14"/>
      <c r="FMY14" s="14"/>
      <c r="FMZ14" s="14"/>
      <c r="FNA14" s="14"/>
      <c r="FNB14" s="14"/>
      <c r="FNC14" s="14"/>
      <c r="FND14" s="14"/>
      <c r="FNE14" s="14"/>
      <c r="FNF14" s="14"/>
      <c r="FNG14" s="14"/>
      <c r="FNH14" s="14"/>
      <c r="FNI14" s="14"/>
      <c r="FNJ14" s="14"/>
      <c r="FNK14" s="14"/>
      <c r="FNL14" s="14"/>
      <c r="FNM14" s="14"/>
      <c r="FNN14" s="14"/>
      <c r="FNO14" s="14"/>
      <c r="FNP14" s="14"/>
      <c r="FNQ14" s="14"/>
      <c r="FNR14" s="14"/>
      <c r="FNS14" s="14"/>
      <c r="FNT14" s="14"/>
      <c r="FNU14" s="14"/>
      <c r="FNV14" s="14"/>
      <c r="FNW14" s="14"/>
      <c r="FNX14" s="14"/>
      <c r="FNY14" s="14"/>
      <c r="FNZ14" s="14"/>
      <c r="FOA14" s="14"/>
      <c r="FOB14" s="14"/>
      <c r="FOC14" s="14"/>
      <c r="FOD14" s="14"/>
      <c r="FOE14" s="14"/>
      <c r="FOF14" s="14"/>
      <c r="FOG14" s="14"/>
      <c r="FOH14" s="14"/>
      <c r="FOI14" s="14"/>
      <c r="FOJ14" s="14"/>
      <c r="FOK14" s="14"/>
      <c r="FOL14" s="14"/>
      <c r="FOM14" s="14"/>
      <c r="FON14" s="14"/>
      <c r="FOO14" s="14"/>
      <c r="FOP14" s="14"/>
      <c r="FOQ14" s="14"/>
      <c r="FOR14" s="14"/>
      <c r="FOS14" s="14"/>
      <c r="FOT14" s="14"/>
      <c r="FOU14" s="14"/>
      <c r="FOV14" s="14"/>
      <c r="FOW14" s="14"/>
      <c r="FOX14" s="14"/>
      <c r="FOY14" s="14"/>
      <c r="FOZ14" s="14"/>
      <c r="FPA14" s="14"/>
      <c r="FPB14" s="14"/>
      <c r="FPC14" s="14"/>
      <c r="FPD14" s="14"/>
      <c r="FPE14" s="14"/>
      <c r="FPF14" s="14"/>
      <c r="FPG14" s="14"/>
      <c r="FPH14" s="14"/>
      <c r="FPI14" s="14"/>
      <c r="FPJ14" s="14"/>
      <c r="FPK14" s="14"/>
      <c r="FPL14" s="14"/>
      <c r="FPM14" s="14"/>
      <c r="FPN14" s="14"/>
      <c r="FPO14" s="14"/>
      <c r="FPP14" s="14"/>
      <c r="FPQ14" s="14"/>
      <c r="FPR14" s="14"/>
      <c r="FPS14" s="14"/>
      <c r="FPT14" s="14"/>
      <c r="FPU14" s="14"/>
      <c r="FPV14" s="14"/>
      <c r="FPW14" s="14"/>
      <c r="FPX14" s="14"/>
      <c r="FPY14" s="14"/>
      <c r="FPZ14" s="14"/>
      <c r="FQA14" s="14"/>
      <c r="FQB14" s="14"/>
      <c r="FQC14" s="14"/>
      <c r="FQD14" s="14"/>
      <c r="FQE14" s="14"/>
      <c r="FQF14" s="14"/>
      <c r="FQG14" s="14"/>
      <c r="FQH14" s="14"/>
      <c r="FQI14" s="14"/>
      <c r="FQJ14" s="14"/>
      <c r="FQK14" s="14"/>
      <c r="FQL14" s="14"/>
      <c r="FQM14" s="14"/>
      <c r="FQN14" s="14"/>
      <c r="FQO14" s="14"/>
      <c r="FQP14" s="14"/>
      <c r="FQQ14" s="14"/>
      <c r="FQR14" s="14"/>
      <c r="FQS14" s="14"/>
      <c r="FQT14" s="14"/>
      <c r="FQU14" s="14"/>
      <c r="FQV14" s="14"/>
      <c r="FQW14" s="14"/>
      <c r="FQX14" s="14"/>
      <c r="FQY14" s="14"/>
      <c r="FQZ14" s="14"/>
      <c r="FRA14" s="14"/>
      <c r="FRB14" s="14"/>
      <c r="FRC14" s="14"/>
      <c r="FRD14" s="14"/>
      <c r="FRE14" s="14"/>
      <c r="FRF14" s="14"/>
      <c r="FRG14" s="14"/>
      <c r="FRH14" s="14"/>
      <c r="FRI14" s="14"/>
      <c r="FRJ14" s="14"/>
      <c r="FRK14" s="14"/>
      <c r="FRL14" s="14"/>
      <c r="FRM14" s="14"/>
      <c r="FRN14" s="14"/>
      <c r="FRO14" s="14"/>
      <c r="FRP14" s="14"/>
      <c r="FRQ14" s="14"/>
      <c r="FRR14" s="14"/>
      <c r="FRS14" s="14"/>
      <c r="FRT14" s="14"/>
      <c r="FRU14" s="14"/>
      <c r="FRV14" s="14"/>
      <c r="FRW14" s="14"/>
      <c r="FRX14" s="14"/>
      <c r="FRY14" s="14"/>
      <c r="FRZ14" s="14"/>
      <c r="FSA14" s="14"/>
      <c r="FSB14" s="14"/>
      <c r="FSC14" s="14"/>
      <c r="FSD14" s="14"/>
      <c r="FSE14" s="14"/>
      <c r="FSF14" s="14"/>
      <c r="FSG14" s="14"/>
      <c r="FSH14" s="14"/>
      <c r="FSI14" s="14"/>
      <c r="FSJ14" s="14"/>
      <c r="FSK14" s="14"/>
      <c r="FSL14" s="14"/>
      <c r="FSM14" s="14"/>
      <c r="FSN14" s="14"/>
      <c r="FSO14" s="14"/>
      <c r="FSP14" s="14"/>
      <c r="FSQ14" s="14"/>
      <c r="FSR14" s="14"/>
      <c r="FSS14" s="14"/>
      <c r="FST14" s="14"/>
      <c r="FSU14" s="14"/>
      <c r="FSV14" s="14"/>
      <c r="FSW14" s="14"/>
      <c r="FSX14" s="14"/>
      <c r="FSY14" s="14"/>
      <c r="FSZ14" s="14"/>
      <c r="FTA14" s="14"/>
      <c r="FTB14" s="14"/>
      <c r="FTC14" s="14"/>
      <c r="FTD14" s="14"/>
      <c r="FTE14" s="14"/>
      <c r="FTF14" s="14"/>
      <c r="FTG14" s="14"/>
      <c r="FTH14" s="14"/>
      <c r="FTI14" s="14"/>
      <c r="FTJ14" s="14"/>
      <c r="FTK14" s="14"/>
      <c r="FTL14" s="14"/>
      <c r="FTM14" s="14"/>
      <c r="FTN14" s="14"/>
      <c r="FTO14" s="14"/>
      <c r="FTP14" s="14"/>
      <c r="FTQ14" s="14"/>
      <c r="FTR14" s="14"/>
      <c r="FTS14" s="14"/>
      <c r="FTT14" s="14"/>
      <c r="FTU14" s="14"/>
      <c r="FTV14" s="14"/>
      <c r="FTW14" s="14"/>
      <c r="FTX14" s="14"/>
      <c r="FTY14" s="14"/>
      <c r="FTZ14" s="14"/>
      <c r="FUA14" s="14"/>
      <c r="FUB14" s="14"/>
      <c r="FUC14" s="14"/>
      <c r="FUD14" s="14"/>
      <c r="FUE14" s="14"/>
      <c r="FUF14" s="14"/>
      <c r="FUG14" s="14"/>
      <c r="FUH14" s="14"/>
      <c r="FUI14" s="14"/>
      <c r="FUJ14" s="14"/>
      <c r="FUK14" s="14"/>
      <c r="FUL14" s="14"/>
      <c r="FUM14" s="14"/>
      <c r="FUN14" s="14"/>
      <c r="FUO14" s="14"/>
      <c r="FUP14" s="14"/>
      <c r="FUQ14" s="14"/>
      <c r="FUR14" s="14"/>
      <c r="FUS14" s="14"/>
      <c r="FUT14" s="14"/>
      <c r="FUU14" s="14"/>
      <c r="FUV14" s="14"/>
      <c r="FUW14" s="14"/>
      <c r="FUX14" s="14"/>
      <c r="FUY14" s="14"/>
      <c r="FUZ14" s="14"/>
      <c r="FVA14" s="14"/>
      <c r="FVB14" s="14"/>
      <c r="FVC14" s="14"/>
      <c r="FVD14" s="14"/>
      <c r="FVE14" s="14"/>
      <c r="FVF14" s="14"/>
      <c r="FVG14" s="14"/>
      <c r="FVH14" s="14"/>
      <c r="FVI14" s="14"/>
      <c r="FVJ14" s="14"/>
      <c r="FVK14" s="14"/>
      <c r="FVL14" s="14"/>
      <c r="FVM14" s="14"/>
      <c r="FVN14" s="14"/>
      <c r="FVO14" s="14"/>
      <c r="FVP14" s="14"/>
      <c r="FVQ14" s="14"/>
      <c r="FVR14" s="14"/>
      <c r="FVS14" s="14"/>
      <c r="FVT14" s="14"/>
      <c r="FVU14" s="14"/>
      <c r="FVV14" s="14"/>
      <c r="FVW14" s="14"/>
      <c r="FVX14" s="14"/>
      <c r="FVY14" s="14"/>
      <c r="FVZ14" s="14"/>
      <c r="FWA14" s="14"/>
      <c r="FWB14" s="14"/>
      <c r="FWC14" s="14"/>
      <c r="FWD14" s="14"/>
      <c r="FWE14" s="14"/>
      <c r="FWF14" s="14"/>
      <c r="FWG14" s="14"/>
      <c r="FWH14" s="14"/>
      <c r="FWI14" s="14"/>
      <c r="FWJ14" s="14"/>
      <c r="FWK14" s="14"/>
      <c r="FWL14" s="14"/>
      <c r="FWM14" s="14"/>
      <c r="FWN14" s="14"/>
      <c r="FWO14" s="14"/>
      <c r="FWP14" s="14"/>
      <c r="FWQ14" s="14"/>
      <c r="FWR14" s="14"/>
      <c r="FWS14" s="14"/>
      <c r="FWT14" s="14"/>
      <c r="FWU14" s="14"/>
      <c r="FWV14" s="14"/>
      <c r="FWW14" s="14"/>
      <c r="FWX14" s="14"/>
      <c r="FWY14" s="14"/>
      <c r="FWZ14" s="14"/>
      <c r="FXA14" s="14"/>
      <c r="FXB14" s="14"/>
      <c r="FXC14" s="14"/>
      <c r="FXD14" s="14"/>
      <c r="FXE14" s="14"/>
      <c r="FXF14" s="14"/>
      <c r="FXG14" s="14"/>
      <c r="FXH14" s="14"/>
      <c r="FXI14" s="14"/>
      <c r="FXJ14" s="14"/>
      <c r="FXK14" s="14"/>
      <c r="FXL14" s="14"/>
      <c r="FXM14" s="14"/>
      <c r="FXN14" s="14"/>
      <c r="FXO14" s="14"/>
      <c r="FXP14" s="14"/>
      <c r="FXQ14" s="14"/>
      <c r="FXR14" s="14"/>
      <c r="FXS14" s="14"/>
      <c r="FXT14" s="14"/>
      <c r="FXU14" s="14"/>
      <c r="FXV14" s="14"/>
      <c r="FXW14" s="14"/>
      <c r="FXX14" s="14"/>
      <c r="FXY14" s="14"/>
      <c r="FXZ14" s="14"/>
      <c r="FYA14" s="14"/>
      <c r="FYB14" s="14"/>
      <c r="FYC14" s="14"/>
      <c r="FYD14" s="14"/>
      <c r="FYE14" s="14"/>
      <c r="FYF14" s="14"/>
      <c r="FYG14" s="14"/>
      <c r="FYH14" s="14"/>
      <c r="FYI14" s="14"/>
      <c r="FYJ14" s="14"/>
      <c r="FYK14" s="14"/>
      <c r="FYL14" s="14"/>
      <c r="FYM14" s="14"/>
      <c r="FYN14" s="14"/>
      <c r="FYO14" s="14"/>
      <c r="FYP14" s="14"/>
      <c r="FYQ14" s="14"/>
      <c r="FYR14" s="14"/>
      <c r="FYS14" s="14"/>
      <c r="FYT14" s="14"/>
      <c r="FYU14" s="14"/>
      <c r="FYV14" s="14"/>
      <c r="FYW14" s="14"/>
      <c r="FYX14" s="14"/>
      <c r="FYY14" s="14"/>
      <c r="FYZ14" s="14"/>
      <c r="FZA14" s="14"/>
      <c r="FZB14" s="14"/>
      <c r="FZC14" s="14"/>
      <c r="FZD14" s="14"/>
      <c r="FZE14" s="14"/>
      <c r="FZF14" s="14"/>
      <c r="FZG14" s="14"/>
      <c r="FZH14" s="14"/>
      <c r="FZI14" s="14"/>
      <c r="FZJ14" s="14"/>
      <c r="FZK14" s="14"/>
      <c r="FZL14" s="14"/>
      <c r="FZM14" s="14"/>
      <c r="FZN14" s="14"/>
      <c r="FZO14" s="14"/>
      <c r="FZP14" s="14"/>
      <c r="FZQ14" s="14"/>
      <c r="FZR14" s="14"/>
      <c r="FZS14" s="14"/>
      <c r="FZT14" s="14"/>
      <c r="FZU14" s="14"/>
      <c r="FZV14" s="14"/>
      <c r="FZW14" s="14"/>
      <c r="FZX14" s="14"/>
      <c r="FZY14" s="14"/>
      <c r="FZZ14" s="14"/>
      <c r="GAA14" s="14"/>
      <c r="GAB14" s="14"/>
      <c r="GAC14" s="14"/>
      <c r="GAD14" s="14"/>
      <c r="GAE14" s="14"/>
      <c r="GAF14" s="14"/>
      <c r="GAG14" s="14"/>
      <c r="GAH14" s="14"/>
      <c r="GAI14" s="14"/>
      <c r="GAJ14" s="14"/>
      <c r="GAK14" s="14"/>
      <c r="GAL14" s="14"/>
      <c r="GAM14" s="14"/>
      <c r="GAN14" s="14"/>
      <c r="GAO14" s="14"/>
      <c r="GAP14" s="14"/>
      <c r="GAQ14" s="14"/>
      <c r="GAR14" s="14"/>
      <c r="GAS14" s="14"/>
      <c r="GAT14" s="14"/>
      <c r="GAU14" s="14"/>
      <c r="GAV14" s="14"/>
      <c r="GAW14" s="14"/>
      <c r="GAX14" s="14"/>
      <c r="GAY14" s="14"/>
      <c r="GAZ14" s="14"/>
      <c r="GBA14" s="14"/>
      <c r="GBB14" s="14"/>
      <c r="GBC14" s="14"/>
      <c r="GBD14" s="14"/>
      <c r="GBE14" s="14"/>
      <c r="GBF14" s="14"/>
      <c r="GBG14" s="14"/>
      <c r="GBH14" s="14"/>
      <c r="GBI14" s="14"/>
      <c r="GBJ14" s="14"/>
      <c r="GBK14" s="14"/>
      <c r="GBL14" s="14"/>
      <c r="GBM14" s="14"/>
      <c r="GBN14" s="14"/>
      <c r="GBO14" s="14"/>
      <c r="GBP14" s="14"/>
      <c r="GBQ14" s="14"/>
      <c r="GBR14" s="14"/>
      <c r="GBS14" s="14"/>
      <c r="GBT14" s="14"/>
      <c r="GBU14" s="14"/>
      <c r="GBV14" s="14"/>
      <c r="GBW14" s="14"/>
      <c r="GBX14" s="14"/>
      <c r="GBY14" s="14"/>
      <c r="GBZ14" s="14"/>
      <c r="GCA14" s="14"/>
      <c r="GCB14" s="14"/>
      <c r="GCC14" s="14"/>
      <c r="GCD14" s="14"/>
      <c r="GCE14" s="14"/>
      <c r="GCF14" s="14"/>
      <c r="GCG14" s="14"/>
      <c r="GCH14" s="14"/>
      <c r="GCI14" s="14"/>
      <c r="GCJ14" s="14"/>
      <c r="GCK14" s="14"/>
      <c r="GCL14" s="14"/>
      <c r="GCM14" s="14"/>
      <c r="GCN14" s="14"/>
      <c r="GCO14" s="14"/>
      <c r="GCP14" s="14"/>
      <c r="GCQ14" s="14"/>
      <c r="GCR14" s="14"/>
      <c r="GCS14" s="14"/>
      <c r="GCT14" s="14"/>
      <c r="GCU14" s="14"/>
      <c r="GCV14" s="14"/>
      <c r="GCW14" s="14"/>
      <c r="GCX14" s="14"/>
      <c r="GCY14" s="14"/>
      <c r="GCZ14" s="14"/>
      <c r="GDA14" s="14"/>
      <c r="GDB14" s="14"/>
      <c r="GDC14" s="14"/>
      <c r="GDD14" s="14"/>
      <c r="GDE14" s="14"/>
      <c r="GDF14" s="14"/>
      <c r="GDG14" s="14"/>
      <c r="GDH14" s="14"/>
      <c r="GDI14" s="14"/>
      <c r="GDJ14" s="14"/>
      <c r="GDK14" s="14"/>
      <c r="GDL14" s="14"/>
      <c r="GDM14" s="14"/>
      <c r="GDN14" s="14"/>
      <c r="GDO14" s="14"/>
      <c r="GDP14" s="14"/>
      <c r="GDQ14" s="14"/>
      <c r="GDR14" s="14"/>
      <c r="GDS14" s="14"/>
      <c r="GDT14" s="14"/>
      <c r="GDU14" s="14"/>
      <c r="GDV14" s="14"/>
      <c r="GDW14" s="14"/>
      <c r="GDX14" s="14"/>
      <c r="GDY14" s="14"/>
      <c r="GDZ14" s="14"/>
      <c r="GEA14" s="14"/>
      <c r="GEB14" s="14"/>
      <c r="GEC14" s="14"/>
      <c r="GED14" s="14"/>
      <c r="GEE14" s="14"/>
      <c r="GEF14" s="14"/>
      <c r="GEG14" s="14"/>
      <c r="GEH14" s="14"/>
      <c r="GEI14" s="14"/>
      <c r="GEJ14" s="14"/>
      <c r="GEK14" s="14"/>
      <c r="GEL14" s="14"/>
      <c r="GEM14" s="14"/>
      <c r="GEN14" s="14"/>
      <c r="GEO14" s="14"/>
      <c r="GEP14" s="14"/>
      <c r="GEQ14" s="14"/>
      <c r="GER14" s="14"/>
      <c r="GES14" s="14"/>
      <c r="GET14" s="14"/>
      <c r="GEU14" s="14"/>
      <c r="GEV14" s="14"/>
      <c r="GEW14" s="14"/>
      <c r="GEX14" s="14"/>
      <c r="GEY14" s="14"/>
      <c r="GEZ14" s="14"/>
      <c r="GFA14" s="14"/>
      <c r="GFB14" s="14"/>
      <c r="GFC14" s="14"/>
      <c r="GFD14" s="14"/>
      <c r="GFE14" s="14"/>
      <c r="GFF14" s="14"/>
      <c r="GFG14" s="14"/>
      <c r="GFH14" s="14"/>
      <c r="GFI14" s="14"/>
      <c r="GFJ14" s="14"/>
      <c r="GFK14" s="14"/>
      <c r="GFL14" s="14"/>
      <c r="GFM14" s="14"/>
      <c r="GFN14" s="14"/>
      <c r="GFO14" s="14"/>
      <c r="GFP14" s="14"/>
      <c r="GFQ14" s="14"/>
      <c r="GFR14" s="14"/>
      <c r="GFS14" s="14"/>
      <c r="GFT14" s="14"/>
      <c r="GFU14" s="14"/>
      <c r="GFV14" s="14"/>
      <c r="GFW14" s="14"/>
      <c r="GFX14" s="14"/>
      <c r="GFY14" s="14"/>
      <c r="GFZ14" s="14"/>
      <c r="GGA14" s="14"/>
      <c r="GGB14" s="14"/>
      <c r="GGC14" s="14"/>
      <c r="GGD14" s="14"/>
      <c r="GGE14" s="14"/>
      <c r="GGF14" s="14"/>
      <c r="GGG14" s="14"/>
      <c r="GGH14" s="14"/>
      <c r="GGI14" s="14"/>
      <c r="GGJ14" s="14"/>
      <c r="GGK14" s="14"/>
      <c r="GGL14" s="14"/>
      <c r="GGM14" s="14"/>
      <c r="GGN14" s="14"/>
      <c r="GGO14" s="14"/>
      <c r="GGP14" s="14"/>
      <c r="GGQ14" s="14"/>
      <c r="GGR14" s="14"/>
      <c r="GGS14" s="14"/>
      <c r="GGT14" s="14"/>
      <c r="GGU14" s="14"/>
      <c r="GGV14" s="14"/>
      <c r="GGW14" s="14"/>
      <c r="GGX14" s="14"/>
      <c r="GGY14" s="14"/>
      <c r="GGZ14" s="14"/>
      <c r="GHA14" s="14"/>
      <c r="GHB14" s="14"/>
      <c r="GHC14" s="14"/>
      <c r="GHD14" s="14"/>
      <c r="GHE14" s="14"/>
      <c r="GHF14" s="14"/>
      <c r="GHG14" s="14"/>
      <c r="GHH14" s="14"/>
      <c r="GHI14" s="14"/>
      <c r="GHJ14" s="14"/>
      <c r="GHK14" s="14"/>
      <c r="GHL14" s="14"/>
      <c r="GHM14" s="14"/>
      <c r="GHN14" s="14"/>
      <c r="GHO14" s="14"/>
      <c r="GHP14" s="14"/>
      <c r="GHQ14" s="14"/>
      <c r="GHR14" s="14"/>
      <c r="GHS14" s="14"/>
      <c r="GHT14" s="14"/>
      <c r="GHU14" s="14"/>
      <c r="GHV14" s="14"/>
      <c r="GHW14" s="14"/>
      <c r="GHX14" s="14"/>
      <c r="GHY14" s="14"/>
      <c r="GHZ14" s="14"/>
      <c r="GIA14" s="14"/>
      <c r="GIB14" s="14"/>
      <c r="GIC14" s="14"/>
      <c r="GID14" s="14"/>
      <c r="GIE14" s="14"/>
      <c r="GIF14" s="14"/>
      <c r="GIG14" s="14"/>
      <c r="GIH14" s="14"/>
      <c r="GII14" s="14"/>
      <c r="GIJ14" s="14"/>
      <c r="GIK14" s="14"/>
      <c r="GIL14" s="14"/>
      <c r="GIM14" s="14"/>
      <c r="GIN14" s="14"/>
      <c r="GIO14" s="14"/>
      <c r="GIP14" s="14"/>
      <c r="GIQ14" s="14"/>
      <c r="GIR14" s="14"/>
      <c r="GIS14" s="14"/>
      <c r="GIT14" s="14"/>
      <c r="GIU14" s="14"/>
      <c r="GIV14" s="14"/>
      <c r="GIW14" s="14"/>
      <c r="GIX14" s="14"/>
      <c r="GIY14" s="14"/>
      <c r="GIZ14" s="14"/>
      <c r="GJA14" s="14"/>
      <c r="GJB14" s="14"/>
      <c r="GJC14" s="14"/>
      <c r="GJD14" s="14"/>
      <c r="GJE14" s="14"/>
      <c r="GJF14" s="14"/>
      <c r="GJG14" s="14"/>
      <c r="GJH14" s="14"/>
      <c r="GJI14" s="14"/>
      <c r="GJJ14" s="14"/>
      <c r="GJK14" s="14"/>
      <c r="GJL14" s="14"/>
      <c r="GJM14" s="14"/>
      <c r="GJN14" s="14"/>
      <c r="GJO14" s="14"/>
      <c r="GJP14" s="14"/>
      <c r="GJQ14" s="14"/>
      <c r="GJR14" s="14"/>
      <c r="GJS14" s="14"/>
      <c r="GJT14" s="14"/>
      <c r="GJU14" s="14"/>
      <c r="GJV14" s="14"/>
      <c r="GJW14" s="14"/>
      <c r="GJX14" s="14"/>
      <c r="GJY14" s="14"/>
      <c r="GJZ14" s="14"/>
      <c r="GKA14" s="14"/>
      <c r="GKB14" s="14"/>
      <c r="GKC14" s="14"/>
      <c r="GKD14" s="14"/>
      <c r="GKE14" s="14"/>
      <c r="GKF14" s="14"/>
      <c r="GKG14" s="14"/>
      <c r="GKH14" s="14"/>
      <c r="GKI14" s="14"/>
      <c r="GKJ14" s="14"/>
      <c r="GKK14" s="14"/>
      <c r="GKL14" s="14"/>
      <c r="GKM14" s="14"/>
      <c r="GKN14" s="14"/>
      <c r="GKO14" s="14"/>
      <c r="GKP14" s="14"/>
      <c r="GKQ14" s="14"/>
      <c r="GKR14" s="14"/>
      <c r="GKS14" s="14"/>
      <c r="GKT14" s="14"/>
      <c r="GKU14" s="14"/>
      <c r="GKV14" s="14"/>
      <c r="GKW14" s="14"/>
      <c r="GKX14" s="14"/>
      <c r="GKY14" s="14"/>
      <c r="GKZ14" s="14"/>
      <c r="GLA14" s="14"/>
      <c r="GLB14" s="14"/>
      <c r="GLC14" s="14"/>
      <c r="GLD14" s="14"/>
      <c r="GLE14" s="14"/>
      <c r="GLF14" s="14"/>
      <c r="GLG14" s="14"/>
      <c r="GLH14" s="14"/>
      <c r="GLI14" s="14"/>
      <c r="GLJ14" s="14"/>
      <c r="GLK14" s="14"/>
      <c r="GLL14" s="14"/>
      <c r="GLM14" s="14"/>
      <c r="GLN14" s="14"/>
      <c r="GLO14" s="14"/>
      <c r="GLP14" s="14"/>
      <c r="GLQ14" s="14"/>
      <c r="GLR14" s="14"/>
      <c r="GLS14" s="14"/>
      <c r="GLT14" s="14"/>
      <c r="GLU14" s="14"/>
      <c r="GLV14" s="14"/>
      <c r="GLW14" s="14"/>
      <c r="GLX14" s="14"/>
      <c r="GLY14" s="14"/>
      <c r="GLZ14" s="14"/>
      <c r="GMA14" s="14"/>
      <c r="GMB14" s="14"/>
      <c r="GMC14" s="14"/>
      <c r="GMD14" s="14"/>
      <c r="GME14" s="14"/>
      <c r="GMF14" s="14"/>
      <c r="GMG14" s="14"/>
      <c r="GMH14" s="14"/>
      <c r="GMI14" s="14"/>
      <c r="GMJ14" s="14"/>
      <c r="GMK14" s="14"/>
      <c r="GML14" s="14"/>
      <c r="GMM14" s="14"/>
      <c r="GMN14" s="14"/>
      <c r="GMO14" s="14"/>
      <c r="GMP14" s="14"/>
      <c r="GMQ14" s="14"/>
      <c r="GMR14" s="14"/>
      <c r="GMS14" s="14"/>
      <c r="GMT14" s="14"/>
      <c r="GMU14" s="14"/>
      <c r="GMV14" s="14"/>
      <c r="GMW14" s="14"/>
      <c r="GMX14" s="14"/>
      <c r="GMY14" s="14"/>
      <c r="GMZ14" s="14"/>
      <c r="GNA14" s="14"/>
      <c r="GNB14" s="14"/>
      <c r="GNC14" s="14"/>
      <c r="GND14" s="14"/>
      <c r="GNE14" s="14"/>
      <c r="GNF14" s="14"/>
      <c r="GNG14" s="14"/>
      <c r="GNH14" s="14"/>
      <c r="GNI14" s="14"/>
      <c r="GNJ14" s="14"/>
      <c r="GNK14" s="14"/>
      <c r="GNL14" s="14"/>
      <c r="GNM14" s="14"/>
      <c r="GNN14" s="14"/>
      <c r="GNO14" s="14"/>
      <c r="GNP14" s="14"/>
      <c r="GNQ14" s="14"/>
      <c r="GNR14" s="14"/>
      <c r="GNS14" s="14"/>
      <c r="GNT14" s="14"/>
      <c r="GNU14" s="14"/>
      <c r="GNV14" s="14"/>
      <c r="GNW14" s="14"/>
      <c r="GNX14" s="14"/>
      <c r="GNY14" s="14"/>
      <c r="GNZ14" s="14"/>
      <c r="GOA14" s="14"/>
      <c r="GOB14" s="14"/>
      <c r="GOC14" s="14"/>
      <c r="GOD14" s="14"/>
      <c r="GOE14" s="14"/>
      <c r="GOF14" s="14"/>
      <c r="GOG14" s="14"/>
      <c r="GOH14" s="14"/>
      <c r="GOI14" s="14"/>
      <c r="GOJ14" s="14"/>
      <c r="GOK14" s="14"/>
      <c r="GOL14" s="14"/>
      <c r="GOM14" s="14"/>
      <c r="GON14" s="14"/>
      <c r="GOO14" s="14"/>
      <c r="GOP14" s="14"/>
      <c r="GOQ14" s="14"/>
      <c r="GOR14" s="14"/>
      <c r="GOS14" s="14"/>
      <c r="GOT14" s="14"/>
      <c r="GOU14" s="14"/>
      <c r="GOV14" s="14"/>
      <c r="GOW14" s="14"/>
      <c r="GOX14" s="14"/>
      <c r="GOY14" s="14"/>
      <c r="GOZ14" s="14"/>
      <c r="GPA14" s="14"/>
      <c r="GPB14" s="14"/>
      <c r="GPC14" s="14"/>
      <c r="GPD14" s="14"/>
      <c r="GPE14" s="14"/>
      <c r="GPF14" s="14"/>
      <c r="GPG14" s="14"/>
      <c r="GPH14" s="14"/>
      <c r="GPI14" s="14"/>
      <c r="GPJ14" s="14"/>
      <c r="GPK14" s="14"/>
      <c r="GPL14" s="14"/>
      <c r="GPM14" s="14"/>
      <c r="GPN14" s="14"/>
      <c r="GPO14" s="14"/>
      <c r="GPP14" s="14"/>
      <c r="GPQ14" s="14"/>
      <c r="GPR14" s="14"/>
      <c r="GPS14" s="14"/>
      <c r="GPT14" s="14"/>
      <c r="GPU14" s="14"/>
      <c r="GPV14" s="14"/>
      <c r="GPW14" s="14"/>
      <c r="GPX14" s="14"/>
      <c r="GPY14" s="14"/>
      <c r="GPZ14" s="14"/>
      <c r="GQA14" s="14"/>
      <c r="GQB14" s="14"/>
      <c r="GQC14" s="14"/>
      <c r="GQD14" s="14"/>
      <c r="GQE14" s="14"/>
      <c r="GQF14" s="14"/>
      <c r="GQG14" s="14"/>
      <c r="GQH14" s="14"/>
      <c r="GQI14" s="14"/>
      <c r="GQJ14" s="14"/>
      <c r="GQK14" s="14"/>
      <c r="GQL14" s="14"/>
      <c r="GQM14" s="14"/>
      <c r="GQN14" s="14"/>
      <c r="GQO14" s="14"/>
      <c r="GQP14" s="14"/>
      <c r="GQQ14" s="14"/>
      <c r="GQR14" s="14"/>
      <c r="GQS14" s="14"/>
      <c r="GQT14" s="14"/>
      <c r="GQU14" s="14"/>
      <c r="GQV14" s="14"/>
      <c r="GQW14" s="14"/>
      <c r="GQX14" s="14"/>
      <c r="GQY14" s="14"/>
      <c r="GQZ14" s="14"/>
      <c r="GRA14" s="14"/>
      <c r="GRB14" s="14"/>
      <c r="GRC14" s="14"/>
      <c r="GRD14" s="14"/>
      <c r="GRE14" s="14"/>
      <c r="GRF14" s="14"/>
      <c r="GRG14" s="14"/>
      <c r="GRH14" s="14"/>
      <c r="GRI14" s="14"/>
      <c r="GRJ14" s="14"/>
      <c r="GRK14" s="14"/>
      <c r="GRL14" s="14"/>
      <c r="GRM14" s="14"/>
      <c r="GRN14" s="14"/>
      <c r="GRO14" s="14"/>
      <c r="GRP14" s="14"/>
      <c r="GRQ14" s="14"/>
      <c r="GRR14" s="14"/>
      <c r="GRS14" s="14"/>
      <c r="GRT14" s="14"/>
      <c r="GRU14" s="14"/>
      <c r="GRV14" s="14"/>
      <c r="GRW14" s="14"/>
      <c r="GRX14" s="14"/>
      <c r="GRY14" s="14"/>
      <c r="GRZ14" s="14"/>
      <c r="GSA14" s="14"/>
      <c r="GSB14" s="14"/>
      <c r="GSC14" s="14"/>
      <c r="GSD14" s="14"/>
      <c r="GSE14" s="14"/>
      <c r="GSF14" s="14"/>
      <c r="GSG14" s="14"/>
      <c r="GSH14" s="14"/>
      <c r="GSI14" s="14"/>
      <c r="GSJ14" s="14"/>
      <c r="GSK14" s="14"/>
      <c r="GSL14" s="14"/>
      <c r="GSM14" s="14"/>
      <c r="GSN14" s="14"/>
      <c r="GSO14" s="14"/>
      <c r="GSP14" s="14"/>
      <c r="GSQ14" s="14"/>
      <c r="GSR14" s="14"/>
      <c r="GSS14" s="14"/>
      <c r="GST14" s="14"/>
      <c r="GSU14" s="14"/>
      <c r="GSV14" s="14"/>
      <c r="GSW14" s="14"/>
      <c r="GSX14" s="14"/>
      <c r="GSY14" s="14"/>
      <c r="GSZ14" s="14"/>
      <c r="GTA14" s="14"/>
      <c r="GTB14" s="14"/>
      <c r="GTC14" s="14"/>
      <c r="GTD14" s="14"/>
      <c r="GTE14" s="14"/>
      <c r="GTF14" s="14"/>
      <c r="GTG14" s="14"/>
      <c r="GTH14" s="14"/>
      <c r="GTI14" s="14"/>
      <c r="GTJ14" s="14"/>
      <c r="GTK14" s="14"/>
      <c r="GTL14" s="14"/>
      <c r="GTM14" s="14"/>
      <c r="GTN14" s="14"/>
      <c r="GTO14" s="14"/>
      <c r="GTP14" s="14"/>
      <c r="GTQ14" s="14"/>
      <c r="GTR14" s="14"/>
      <c r="GTS14" s="14"/>
      <c r="GTT14" s="14"/>
      <c r="GTU14" s="14"/>
      <c r="GTV14" s="14"/>
      <c r="GTW14" s="14"/>
      <c r="GTX14" s="14"/>
      <c r="GTY14" s="14"/>
      <c r="GTZ14" s="14"/>
      <c r="GUA14" s="14"/>
      <c r="GUB14" s="14"/>
      <c r="GUC14" s="14"/>
      <c r="GUD14" s="14"/>
      <c r="GUE14" s="14"/>
      <c r="GUF14" s="14"/>
      <c r="GUG14" s="14"/>
      <c r="GUH14" s="14"/>
      <c r="GUI14" s="14"/>
      <c r="GUJ14" s="14"/>
      <c r="GUK14" s="14"/>
      <c r="GUL14" s="14"/>
      <c r="GUM14" s="14"/>
      <c r="GUN14" s="14"/>
      <c r="GUO14" s="14"/>
      <c r="GUP14" s="14"/>
      <c r="GUQ14" s="14"/>
      <c r="GUR14" s="14"/>
      <c r="GUS14" s="14"/>
      <c r="GUT14" s="14"/>
      <c r="GUU14" s="14"/>
      <c r="GUV14" s="14"/>
      <c r="GUW14" s="14"/>
      <c r="GUX14" s="14"/>
      <c r="GUY14" s="14"/>
      <c r="GUZ14" s="14"/>
      <c r="GVA14" s="14"/>
      <c r="GVB14" s="14"/>
      <c r="GVC14" s="14"/>
      <c r="GVD14" s="14"/>
      <c r="GVE14" s="14"/>
      <c r="GVF14" s="14"/>
      <c r="GVG14" s="14"/>
      <c r="GVH14" s="14"/>
      <c r="GVI14" s="14"/>
      <c r="GVJ14" s="14"/>
      <c r="GVK14" s="14"/>
      <c r="GVL14" s="14"/>
      <c r="GVM14" s="14"/>
      <c r="GVN14" s="14"/>
      <c r="GVO14" s="14"/>
      <c r="GVP14" s="14"/>
      <c r="GVQ14" s="14"/>
      <c r="GVR14" s="14"/>
      <c r="GVS14" s="14"/>
      <c r="GVT14" s="14"/>
      <c r="GVU14" s="14"/>
      <c r="GVV14" s="14"/>
      <c r="GVW14" s="14"/>
      <c r="GVX14" s="14"/>
      <c r="GVY14" s="14"/>
      <c r="GVZ14" s="14"/>
      <c r="GWA14" s="14"/>
      <c r="GWB14" s="14"/>
      <c r="GWC14" s="14"/>
      <c r="GWD14" s="14"/>
      <c r="GWE14" s="14"/>
      <c r="GWF14" s="14"/>
      <c r="GWG14" s="14"/>
      <c r="GWH14" s="14"/>
      <c r="GWI14" s="14"/>
      <c r="GWJ14" s="14"/>
      <c r="GWK14" s="14"/>
      <c r="GWL14" s="14"/>
      <c r="GWM14" s="14"/>
      <c r="GWN14" s="14"/>
      <c r="GWO14" s="14"/>
      <c r="GWP14" s="14"/>
      <c r="GWQ14" s="14"/>
      <c r="GWR14" s="14"/>
      <c r="GWS14" s="14"/>
      <c r="GWT14" s="14"/>
      <c r="GWU14" s="14"/>
      <c r="GWV14" s="14"/>
      <c r="GWW14" s="14"/>
      <c r="GWX14" s="14"/>
      <c r="GWY14" s="14"/>
      <c r="GWZ14" s="14"/>
      <c r="GXA14" s="14"/>
      <c r="GXB14" s="14"/>
      <c r="GXC14" s="14"/>
      <c r="GXD14" s="14"/>
      <c r="GXE14" s="14"/>
      <c r="GXF14" s="14"/>
      <c r="GXG14" s="14"/>
      <c r="GXH14" s="14"/>
      <c r="GXI14" s="14"/>
      <c r="GXJ14" s="14"/>
      <c r="GXK14" s="14"/>
      <c r="GXL14" s="14"/>
      <c r="GXM14" s="14"/>
      <c r="GXN14" s="14"/>
      <c r="GXO14" s="14"/>
      <c r="GXP14" s="14"/>
      <c r="GXQ14" s="14"/>
      <c r="GXR14" s="14"/>
      <c r="GXS14" s="14"/>
      <c r="GXT14" s="14"/>
      <c r="GXU14" s="14"/>
      <c r="GXV14" s="14"/>
      <c r="GXW14" s="14"/>
      <c r="GXX14" s="14"/>
      <c r="GXY14" s="14"/>
      <c r="GXZ14" s="14"/>
      <c r="GYA14" s="14"/>
      <c r="GYB14" s="14"/>
      <c r="GYC14" s="14"/>
      <c r="GYD14" s="14"/>
      <c r="GYE14" s="14"/>
      <c r="GYF14" s="14"/>
      <c r="GYG14" s="14"/>
      <c r="GYH14" s="14"/>
      <c r="GYI14" s="14"/>
      <c r="GYJ14" s="14"/>
      <c r="GYK14" s="14"/>
      <c r="GYL14" s="14"/>
      <c r="GYM14" s="14"/>
      <c r="GYN14" s="14"/>
      <c r="GYO14" s="14"/>
      <c r="GYP14" s="14"/>
      <c r="GYQ14" s="14"/>
      <c r="GYR14" s="14"/>
      <c r="GYS14" s="14"/>
      <c r="GYT14" s="14"/>
      <c r="GYU14" s="14"/>
      <c r="GYV14" s="14"/>
      <c r="GYW14" s="14"/>
      <c r="GYX14" s="14"/>
      <c r="GYY14" s="14"/>
      <c r="GYZ14" s="14"/>
      <c r="GZA14" s="14"/>
      <c r="GZB14" s="14"/>
      <c r="GZC14" s="14"/>
      <c r="GZD14" s="14"/>
      <c r="GZE14" s="14"/>
      <c r="GZF14" s="14"/>
      <c r="GZG14" s="14"/>
      <c r="GZH14" s="14"/>
      <c r="GZI14" s="14"/>
      <c r="GZJ14" s="14"/>
      <c r="GZK14" s="14"/>
      <c r="GZL14" s="14"/>
      <c r="GZM14" s="14"/>
      <c r="GZN14" s="14"/>
      <c r="GZO14" s="14"/>
      <c r="GZP14" s="14"/>
      <c r="GZQ14" s="14"/>
      <c r="GZR14" s="14"/>
      <c r="GZS14" s="14"/>
      <c r="GZT14" s="14"/>
      <c r="GZU14" s="14"/>
      <c r="GZV14" s="14"/>
      <c r="GZW14" s="14"/>
      <c r="GZX14" s="14"/>
      <c r="GZY14" s="14"/>
      <c r="GZZ14" s="14"/>
      <c r="HAA14" s="14"/>
      <c r="HAB14" s="14"/>
      <c r="HAC14" s="14"/>
      <c r="HAD14" s="14"/>
      <c r="HAE14" s="14"/>
      <c r="HAF14" s="14"/>
      <c r="HAG14" s="14"/>
      <c r="HAH14" s="14"/>
      <c r="HAI14" s="14"/>
      <c r="HAJ14" s="14"/>
      <c r="HAK14" s="14"/>
      <c r="HAL14" s="14"/>
      <c r="HAM14" s="14"/>
      <c r="HAN14" s="14"/>
      <c r="HAO14" s="14"/>
      <c r="HAP14" s="14"/>
      <c r="HAQ14" s="14"/>
      <c r="HAR14" s="14"/>
      <c r="HAS14" s="14"/>
      <c r="HAT14" s="14"/>
      <c r="HAU14" s="14"/>
      <c r="HAV14" s="14"/>
      <c r="HAW14" s="14"/>
      <c r="HAX14" s="14"/>
      <c r="HAY14" s="14"/>
      <c r="HAZ14" s="14"/>
      <c r="HBA14" s="14"/>
      <c r="HBB14" s="14"/>
      <c r="HBC14" s="14"/>
      <c r="HBD14" s="14"/>
      <c r="HBE14" s="14"/>
      <c r="HBF14" s="14"/>
      <c r="HBG14" s="14"/>
      <c r="HBH14" s="14"/>
      <c r="HBI14" s="14"/>
      <c r="HBJ14" s="14"/>
      <c r="HBK14" s="14"/>
      <c r="HBL14" s="14"/>
      <c r="HBM14" s="14"/>
      <c r="HBN14" s="14"/>
      <c r="HBO14" s="14"/>
      <c r="HBP14" s="14"/>
      <c r="HBQ14" s="14"/>
      <c r="HBR14" s="14"/>
      <c r="HBS14" s="14"/>
      <c r="HBT14" s="14"/>
      <c r="HBU14" s="14"/>
      <c r="HBV14" s="14"/>
      <c r="HBW14" s="14"/>
      <c r="HBX14" s="14"/>
      <c r="HBY14" s="14"/>
      <c r="HBZ14" s="14"/>
      <c r="HCA14" s="14"/>
      <c r="HCB14" s="14"/>
      <c r="HCC14" s="14"/>
      <c r="HCD14" s="14"/>
      <c r="HCE14" s="14"/>
      <c r="HCF14" s="14"/>
      <c r="HCG14" s="14"/>
      <c r="HCH14" s="14"/>
      <c r="HCI14" s="14"/>
      <c r="HCJ14" s="14"/>
      <c r="HCK14" s="14"/>
      <c r="HCL14" s="14"/>
      <c r="HCM14" s="14"/>
      <c r="HCN14" s="14"/>
      <c r="HCO14" s="14"/>
      <c r="HCP14" s="14"/>
      <c r="HCQ14" s="14"/>
      <c r="HCR14" s="14"/>
      <c r="HCS14" s="14"/>
      <c r="HCT14" s="14"/>
      <c r="HCU14" s="14"/>
      <c r="HCV14" s="14"/>
      <c r="HCW14" s="14"/>
      <c r="HCX14" s="14"/>
      <c r="HCY14" s="14"/>
      <c r="HCZ14" s="14"/>
      <c r="HDA14" s="14"/>
      <c r="HDB14" s="14"/>
      <c r="HDC14" s="14"/>
      <c r="HDD14" s="14"/>
      <c r="HDE14" s="14"/>
      <c r="HDF14" s="14"/>
      <c r="HDG14" s="14"/>
      <c r="HDH14" s="14"/>
      <c r="HDI14" s="14"/>
      <c r="HDJ14" s="14"/>
      <c r="HDK14" s="14"/>
      <c r="HDL14" s="14"/>
      <c r="HDM14" s="14"/>
      <c r="HDN14" s="14"/>
      <c r="HDO14" s="14"/>
      <c r="HDP14" s="14"/>
      <c r="HDQ14" s="14"/>
      <c r="HDR14" s="14"/>
      <c r="HDS14" s="14"/>
      <c r="HDT14" s="14"/>
      <c r="HDU14" s="14"/>
      <c r="HDV14" s="14"/>
      <c r="HDW14" s="14"/>
      <c r="HDX14" s="14"/>
      <c r="HDY14" s="14"/>
      <c r="HDZ14" s="14"/>
      <c r="HEA14" s="14"/>
      <c r="HEB14" s="14"/>
      <c r="HEC14" s="14"/>
      <c r="HED14" s="14"/>
      <c r="HEE14" s="14"/>
      <c r="HEF14" s="14"/>
      <c r="HEG14" s="14"/>
      <c r="HEH14" s="14"/>
      <c r="HEI14" s="14"/>
      <c r="HEJ14" s="14"/>
      <c r="HEK14" s="14"/>
      <c r="HEL14" s="14"/>
      <c r="HEM14" s="14"/>
      <c r="HEN14" s="14"/>
      <c r="HEO14" s="14"/>
      <c r="HEP14" s="14"/>
      <c r="HEQ14" s="14"/>
      <c r="HER14" s="14"/>
      <c r="HES14" s="14"/>
      <c r="HET14" s="14"/>
      <c r="HEU14" s="14"/>
      <c r="HEV14" s="14"/>
      <c r="HEW14" s="14"/>
      <c r="HEX14" s="14"/>
      <c r="HEY14" s="14"/>
      <c r="HEZ14" s="14"/>
      <c r="HFA14" s="14"/>
      <c r="HFB14" s="14"/>
      <c r="HFC14" s="14"/>
      <c r="HFD14" s="14"/>
      <c r="HFE14" s="14"/>
      <c r="HFF14" s="14"/>
      <c r="HFG14" s="14"/>
      <c r="HFH14" s="14"/>
      <c r="HFI14" s="14"/>
      <c r="HFJ14" s="14"/>
      <c r="HFK14" s="14"/>
      <c r="HFL14" s="14"/>
      <c r="HFM14" s="14"/>
      <c r="HFN14" s="14"/>
      <c r="HFO14" s="14"/>
      <c r="HFP14" s="14"/>
      <c r="HFQ14" s="14"/>
      <c r="HFR14" s="14"/>
      <c r="HFS14" s="14"/>
      <c r="HFT14" s="14"/>
      <c r="HFU14" s="14"/>
      <c r="HFV14" s="14"/>
      <c r="HFW14" s="14"/>
      <c r="HFX14" s="14"/>
      <c r="HFY14" s="14"/>
      <c r="HFZ14" s="14"/>
      <c r="HGA14" s="14"/>
      <c r="HGB14" s="14"/>
      <c r="HGC14" s="14"/>
      <c r="HGD14" s="14"/>
      <c r="HGE14" s="14"/>
      <c r="HGF14" s="14"/>
      <c r="HGG14" s="14"/>
      <c r="HGH14" s="14"/>
      <c r="HGI14" s="14"/>
      <c r="HGJ14" s="14"/>
      <c r="HGK14" s="14"/>
      <c r="HGL14" s="14"/>
      <c r="HGM14" s="14"/>
      <c r="HGN14" s="14"/>
      <c r="HGO14" s="14"/>
      <c r="HGP14" s="14"/>
      <c r="HGQ14" s="14"/>
      <c r="HGR14" s="14"/>
      <c r="HGS14" s="14"/>
      <c r="HGT14" s="14"/>
      <c r="HGU14" s="14"/>
      <c r="HGV14" s="14"/>
      <c r="HGW14" s="14"/>
      <c r="HGX14" s="14"/>
      <c r="HGY14" s="14"/>
      <c r="HGZ14" s="14"/>
      <c r="HHA14" s="14"/>
      <c r="HHB14" s="14"/>
      <c r="HHC14" s="14"/>
      <c r="HHD14" s="14"/>
      <c r="HHE14" s="14"/>
      <c r="HHF14" s="14"/>
      <c r="HHG14" s="14"/>
      <c r="HHH14" s="14"/>
      <c r="HHI14" s="14"/>
      <c r="HHJ14" s="14"/>
      <c r="HHK14" s="14"/>
      <c r="HHL14" s="14"/>
      <c r="HHM14" s="14"/>
      <c r="HHN14" s="14"/>
      <c r="HHO14" s="14"/>
      <c r="HHP14" s="14"/>
      <c r="HHQ14" s="14"/>
      <c r="HHR14" s="14"/>
      <c r="HHS14" s="14"/>
      <c r="HHT14" s="14"/>
      <c r="HHU14" s="14"/>
      <c r="HHV14" s="14"/>
      <c r="HHW14" s="14"/>
      <c r="HHX14" s="14"/>
      <c r="HHY14" s="14"/>
      <c r="HHZ14" s="14"/>
      <c r="HIA14" s="14"/>
      <c r="HIB14" s="14"/>
      <c r="HIC14" s="14"/>
      <c r="HID14" s="14"/>
      <c r="HIE14" s="14"/>
      <c r="HIF14" s="14"/>
      <c r="HIG14" s="14"/>
      <c r="HIH14" s="14"/>
      <c r="HII14" s="14"/>
      <c r="HIJ14" s="14"/>
      <c r="HIK14" s="14"/>
      <c r="HIL14" s="14"/>
      <c r="HIM14" s="14"/>
      <c r="HIN14" s="14"/>
      <c r="HIO14" s="14"/>
      <c r="HIP14" s="14"/>
      <c r="HIQ14" s="14"/>
      <c r="HIR14" s="14"/>
      <c r="HIS14" s="14"/>
      <c r="HIT14" s="14"/>
      <c r="HIU14" s="14"/>
      <c r="HIV14" s="14"/>
      <c r="HIW14" s="14"/>
      <c r="HIX14" s="14"/>
      <c r="HIY14" s="14"/>
      <c r="HIZ14" s="14"/>
      <c r="HJA14" s="14"/>
      <c r="HJB14" s="14"/>
      <c r="HJC14" s="14"/>
      <c r="HJD14" s="14"/>
      <c r="HJE14" s="14"/>
      <c r="HJF14" s="14"/>
      <c r="HJG14" s="14"/>
      <c r="HJH14" s="14"/>
      <c r="HJI14" s="14"/>
      <c r="HJJ14" s="14"/>
      <c r="HJK14" s="14"/>
      <c r="HJL14" s="14"/>
      <c r="HJM14" s="14"/>
      <c r="HJN14" s="14"/>
      <c r="HJO14" s="14"/>
      <c r="HJP14" s="14"/>
      <c r="HJQ14" s="14"/>
      <c r="HJR14" s="14"/>
      <c r="HJS14" s="14"/>
      <c r="HJT14" s="14"/>
      <c r="HJU14" s="14"/>
      <c r="HJV14" s="14"/>
      <c r="HJW14" s="14"/>
      <c r="HJX14" s="14"/>
      <c r="HJY14" s="14"/>
      <c r="HJZ14" s="14"/>
      <c r="HKA14" s="14"/>
      <c r="HKB14" s="14"/>
      <c r="HKC14" s="14"/>
      <c r="HKD14" s="14"/>
      <c r="HKE14" s="14"/>
      <c r="HKF14" s="14"/>
      <c r="HKG14" s="14"/>
      <c r="HKH14" s="14"/>
      <c r="HKI14" s="14"/>
      <c r="HKJ14" s="14"/>
      <c r="HKK14" s="14"/>
      <c r="HKL14" s="14"/>
      <c r="HKM14" s="14"/>
      <c r="HKN14" s="14"/>
      <c r="HKO14" s="14"/>
      <c r="HKP14" s="14"/>
      <c r="HKQ14" s="14"/>
      <c r="HKR14" s="14"/>
      <c r="HKS14" s="14"/>
      <c r="HKT14" s="14"/>
      <c r="HKU14" s="14"/>
      <c r="HKV14" s="14"/>
      <c r="HKW14" s="14"/>
      <c r="HKX14" s="14"/>
      <c r="HKY14" s="14"/>
      <c r="HKZ14" s="14"/>
      <c r="HLA14" s="14"/>
      <c r="HLB14" s="14"/>
      <c r="HLC14" s="14"/>
      <c r="HLD14" s="14"/>
      <c r="HLE14" s="14"/>
      <c r="HLF14" s="14"/>
      <c r="HLG14" s="14"/>
      <c r="HLH14" s="14"/>
      <c r="HLI14" s="14"/>
      <c r="HLJ14" s="14"/>
      <c r="HLK14" s="14"/>
      <c r="HLL14" s="14"/>
      <c r="HLM14" s="14"/>
      <c r="HLN14" s="14"/>
      <c r="HLO14" s="14"/>
      <c r="HLP14" s="14"/>
      <c r="HLQ14" s="14"/>
      <c r="HLR14" s="14"/>
      <c r="HLS14" s="14"/>
      <c r="HLT14" s="14"/>
      <c r="HLU14" s="14"/>
      <c r="HLV14" s="14"/>
      <c r="HLW14" s="14"/>
      <c r="HLX14" s="14"/>
      <c r="HLY14" s="14"/>
      <c r="HLZ14" s="14"/>
      <c r="HMA14" s="14"/>
      <c r="HMB14" s="14"/>
      <c r="HMC14" s="14"/>
      <c r="HMD14" s="14"/>
      <c r="HME14" s="14"/>
      <c r="HMF14" s="14"/>
      <c r="HMG14" s="14"/>
      <c r="HMH14" s="14"/>
      <c r="HMI14" s="14"/>
      <c r="HMJ14" s="14"/>
      <c r="HMK14" s="14"/>
      <c r="HML14" s="14"/>
      <c r="HMM14" s="14"/>
      <c r="HMN14" s="14"/>
      <c r="HMO14" s="14"/>
      <c r="HMP14" s="14"/>
      <c r="HMQ14" s="14"/>
      <c r="HMR14" s="14"/>
      <c r="HMS14" s="14"/>
      <c r="HMT14" s="14"/>
      <c r="HMU14" s="14"/>
      <c r="HMV14" s="14"/>
      <c r="HMW14" s="14"/>
      <c r="HMX14" s="14"/>
      <c r="HMY14" s="14"/>
      <c r="HMZ14" s="14"/>
      <c r="HNA14" s="14"/>
      <c r="HNB14" s="14"/>
      <c r="HNC14" s="14"/>
      <c r="HND14" s="14"/>
      <c r="HNE14" s="14"/>
      <c r="HNF14" s="14"/>
      <c r="HNG14" s="14"/>
      <c r="HNH14" s="14"/>
      <c r="HNI14" s="14"/>
      <c r="HNJ14" s="14"/>
      <c r="HNK14" s="14"/>
      <c r="HNL14" s="14"/>
      <c r="HNM14" s="14"/>
      <c r="HNN14" s="14"/>
      <c r="HNO14" s="14"/>
      <c r="HNP14" s="14"/>
      <c r="HNQ14" s="14"/>
      <c r="HNR14" s="14"/>
      <c r="HNS14" s="14"/>
      <c r="HNT14" s="14"/>
      <c r="HNU14" s="14"/>
      <c r="HNV14" s="14"/>
      <c r="HNW14" s="14"/>
      <c r="HNX14" s="14"/>
      <c r="HNY14" s="14"/>
      <c r="HNZ14" s="14"/>
      <c r="HOA14" s="14"/>
      <c r="HOB14" s="14"/>
      <c r="HOC14" s="14"/>
      <c r="HOD14" s="14"/>
      <c r="HOE14" s="14"/>
      <c r="HOF14" s="14"/>
      <c r="HOG14" s="14"/>
      <c r="HOH14" s="14"/>
      <c r="HOI14" s="14"/>
      <c r="HOJ14" s="14"/>
      <c r="HOK14" s="14"/>
      <c r="HOL14" s="14"/>
      <c r="HOM14" s="14"/>
      <c r="HON14" s="14"/>
      <c r="HOO14" s="14"/>
      <c r="HOP14" s="14"/>
      <c r="HOQ14" s="14"/>
      <c r="HOR14" s="14"/>
      <c r="HOS14" s="14"/>
      <c r="HOT14" s="14"/>
      <c r="HOU14" s="14"/>
      <c r="HOV14" s="14"/>
      <c r="HOW14" s="14"/>
      <c r="HOX14" s="14"/>
      <c r="HOY14" s="14"/>
      <c r="HOZ14" s="14"/>
      <c r="HPA14" s="14"/>
      <c r="HPB14" s="14"/>
      <c r="HPC14" s="14"/>
      <c r="HPD14" s="14"/>
      <c r="HPE14" s="14"/>
      <c r="HPF14" s="14"/>
      <c r="HPG14" s="14"/>
      <c r="HPH14" s="14"/>
      <c r="HPI14" s="14"/>
      <c r="HPJ14" s="14"/>
      <c r="HPK14" s="14"/>
      <c r="HPL14" s="14"/>
      <c r="HPM14" s="14"/>
      <c r="HPN14" s="14"/>
      <c r="HPO14" s="14"/>
      <c r="HPP14" s="14"/>
      <c r="HPQ14" s="14"/>
      <c r="HPR14" s="14"/>
      <c r="HPS14" s="14"/>
      <c r="HPT14" s="14"/>
      <c r="HPU14" s="14"/>
      <c r="HPV14" s="14"/>
      <c r="HPW14" s="14"/>
      <c r="HPX14" s="14"/>
      <c r="HPY14" s="14"/>
      <c r="HPZ14" s="14"/>
      <c r="HQA14" s="14"/>
      <c r="HQB14" s="14"/>
      <c r="HQC14" s="14"/>
      <c r="HQD14" s="14"/>
      <c r="HQE14" s="14"/>
      <c r="HQF14" s="14"/>
      <c r="HQG14" s="14"/>
      <c r="HQH14" s="14"/>
      <c r="HQI14" s="14"/>
      <c r="HQJ14" s="14"/>
      <c r="HQK14" s="14"/>
      <c r="HQL14" s="14"/>
      <c r="HQM14" s="14"/>
      <c r="HQN14" s="14"/>
      <c r="HQO14" s="14"/>
      <c r="HQP14" s="14"/>
      <c r="HQQ14" s="14"/>
      <c r="HQR14" s="14"/>
      <c r="HQS14" s="14"/>
      <c r="HQT14" s="14"/>
      <c r="HQU14" s="14"/>
      <c r="HQV14" s="14"/>
      <c r="HQW14" s="14"/>
      <c r="HQX14" s="14"/>
      <c r="HQY14" s="14"/>
      <c r="HQZ14" s="14"/>
      <c r="HRA14" s="14"/>
      <c r="HRB14" s="14"/>
      <c r="HRC14" s="14"/>
      <c r="HRD14" s="14"/>
      <c r="HRE14" s="14"/>
      <c r="HRF14" s="14"/>
      <c r="HRG14" s="14"/>
      <c r="HRH14" s="14"/>
      <c r="HRI14" s="14"/>
      <c r="HRJ14" s="14"/>
      <c r="HRK14" s="14"/>
      <c r="HRL14" s="14"/>
      <c r="HRM14" s="14"/>
      <c r="HRN14" s="14"/>
      <c r="HRO14" s="14"/>
      <c r="HRP14" s="14"/>
      <c r="HRQ14" s="14"/>
      <c r="HRR14" s="14"/>
      <c r="HRS14" s="14"/>
      <c r="HRT14" s="14"/>
      <c r="HRU14" s="14"/>
      <c r="HRV14" s="14"/>
      <c r="HRW14" s="14"/>
      <c r="HRX14" s="14"/>
      <c r="HRY14" s="14"/>
      <c r="HRZ14" s="14"/>
      <c r="HSA14" s="14"/>
      <c r="HSB14" s="14"/>
      <c r="HSC14" s="14"/>
      <c r="HSD14" s="14"/>
      <c r="HSE14" s="14"/>
      <c r="HSF14" s="14"/>
      <c r="HSG14" s="14"/>
      <c r="HSH14" s="14"/>
      <c r="HSI14" s="14"/>
      <c r="HSJ14" s="14"/>
      <c r="HSK14" s="14"/>
      <c r="HSL14" s="14"/>
      <c r="HSM14" s="14"/>
      <c r="HSN14" s="14"/>
      <c r="HSO14" s="14"/>
      <c r="HSP14" s="14"/>
      <c r="HSQ14" s="14"/>
      <c r="HSR14" s="14"/>
      <c r="HSS14" s="14"/>
      <c r="HST14" s="14"/>
      <c r="HSU14" s="14"/>
      <c r="HSV14" s="14"/>
      <c r="HSW14" s="14"/>
      <c r="HSX14" s="14"/>
      <c r="HSY14" s="14"/>
      <c r="HSZ14" s="14"/>
      <c r="HTA14" s="14"/>
      <c r="HTB14" s="14"/>
      <c r="HTC14" s="14"/>
      <c r="HTD14" s="14"/>
      <c r="HTE14" s="14"/>
      <c r="HTF14" s="14"/>
      <c r="HTG14" s="14"/>
      <c r="HTH14" s="14"/>
      <c r="HTI14" s="14"/>
      <c r="HTJ14" s="14"/>
      <c r="HTK14" s="14"/>
      <c r="HTL14" s="14"/>
      <c r="HTM14" s="14"/>
      <c r="HTN14" s="14"/>
      <c r="HTO14" s="14"/>
      <c r="HTP14" s="14"/>
      <c r="HTQ14" s="14"/>
      <c r="HTR14" s="14"/>
      <c r="HTS14" s="14"/>
      <c r="HTT14" s="14"/>
      <c r="HTU14" s="14"/>
      <c r="HTV14" s="14"/>
      <c r="HTW14" s="14"/>
      <c r="HTX14" s="14"/>
      <c r="HTY14" s="14"/>
      <c r="HTZ14" s="14"/>
      <c r="HUA14" s="14"/>
      <c r="HUB14" s="14"/>
      <c r="HUC14" s="14"/>
      <c r="HUD14" s="14"/>
      <c r="HUE14" s="14"/>
      <c r="HUF14" s="14"/>
      <c r="HUG14" s="14"/>
      <c r="HUH14" s="14"/>
      <c r="HUI14" s="14"/>
      <c r="HUJ14" s="14"/>
      <c r="HUK14" s="14"/>
      <c r="HUL14" s="14"/>
      <c r="HUM14" s="14"/>
      <c r="HUN14" s="14"/>
      <c r="HUO14" s="14"/>
      <c r="HUP14" s="14"/>
      <c r="HUQ14" s="14"/>
      <c r="HUR14" s="14"/>
      <c r="HUS14" s="14"/>
      <c r="HUT14" s="14"/>
      <c r="HUU14" s="14"/>
      <c r="HUV14" s="14"/>
      <c r="HUW14" s="14"/>
      <c r="HUX14" s="14"/>
      <c r="HUY14" s="14"/>
      <c r="HUZ14" s="14"/>
      <c r="HVA14" s="14"/>
      <c r="HVB14" s="14"/>
      <c r="HVC14" s="14"/>
      <c r="HVD14" s="14"/>
      <c r="HVE14" s="14"/>
      <c r="HVF14" s="14"/>
      <c r="HVG14" s="14"/>
      <c r="HVH14" s="14"/>
      <c r="HVI14" s="14"/>
      <c r="HVJ14" s="14"/>
      <c r="HVK14" s="14"/>
      <c r="HVL14" s="14"/>
      <c r="HVM14" s="14"/>
      <c r="HVN14" s="14"/>
      <c r="HVO14" s="14"/>
      <c r="HVP14" s="14"/>
      <c r="HVQ14" s="14"/>
      <c r="HVR14" s="14"/>
      <c r="HVS14" s="14"/>
      <c r="HVT14" s="14"/>
      <c r="HVU14" s="14"/>
      <c r="HVV14" s="14"/>
      <c r="HVW14" s="14"/>
      <c r="HVX14" s="14"/>
      <c r="HVY14" s="14"/>
      <c r="HVZ14" s="14"/>
      <c r="HWA14" s="14"/>
      <c r="HWB14" s="14"/>
      <c r="HWC14" s="14"/>
      <c r="HWD14" s="14"/>
      <c r="HWE14" s="14"/>
      <c r="HWF14" s="14"/>
      <c r="HWG14" s="14"/>
      <c r="HWH14" s="14"/>
      <c r="HWI14" s="14"/>
      <c r="HWJ14" s="14"/>
      <c r="HWK14" s="14"/>
      <c r="HWL14" s="14"/>
      <c r="HWM14" s="14"/>
      <c r="HWN14" s="14"/>
      <c r="HWO14" s="14"/>
      <c r="HWP14" s="14"/>
      <c r="HWQ14" s="14"/>
      <c r="HWR14" s="14"/>
      <c r="HWS14" s="14"/>
      <c r="HWT14" s="14"/>
      <c r="HWU14" s="14"/>
      <c r="HWV14" s="14"/>
      <c r="HWW14" s="14"/>
      <c r="HWX14" s="14"/>
      <c r="HWY14" s="14"/>
      <c r="HWZ14" s="14"/>
      <c r="HXA14" s="14"/>
      <c r="HXB14" s="14"/>
      <c r="HXC14" s="14"/>
      <c r="HXD14" s="14"/>
      <c r="HXE14" s="14"/>
      <c r="HXF14" s="14"/>
      <c r="HXG14" s="14"/>
      <c r="HXH14" s="14"/>
      <c r="HXI14" s="14"/>
      <c r="HXJ14" s="14"/>
      <c r="HXK14" s="14"/>
      <c r="HXL14" s="14"/>
      <c r="HXM14" s="14"/>
      <c r="HXN14" s="14"/>
      <c r="HXO14" s="14"/>
      <c r="HXP14" s="14"/>
      <c r="HXQ14" s="14"/>
      <c r="HXR14" s="14"/>
      <c r="HXS14" s="14"/>
      <c r="HXT14" s="14"/>
      <c r="HXU14" s="14"/>
      <c r="HXV14" s="14"/>
      <c r="HXW14" s="14"/>
      <c r="HXX14" s="14"/>
      <c r="HXY14" s="14"/>
      <c r="HXZ14" s="14"/>
      <c r="HYA14" s="14"/>
      <c r="HYB14" s="14"/>
      <c r="HYC14" s="14"/>
      <c r="HYD14" s="14"/>
      <c r="HYE14" s="14"/>
      <c r="HYF14" s="14"/>
      <c r="HYG14" s="14"/>
      <c r="HYH14" s="14"/>
      <c r="HYI14" s="14"/>
      <c r="HYJ14" s="14"/>
      <c r="HYK14" s="14"/>
      <c r="HYL14" s="14"/>
      <c r="HYM14" s="14"/>
      <c r="HYN14" s="14"/>
      <c r="HYO14" s="14"/>
      <c r="HYP14" s="14"/>
      <c r="HYQ14" s="14"/>
      <c r="HYR14" s="14"/>
      <c r="HYS14" s="14"/>
      <c r="HYT14" s="14"/>
      <c r="HYU14" s="14"/>
      <c r="HYV14" s="14"/>
      <c r="HYW14" s="14"/>
      <c r="HYX14" s="14"/>
      <c r="HYY14" s="14"/>
      <c r="HYZ14" s="14"/>
      <c r="HZA14" s="14"/>
      <c r="HZB14" s="14"/>
      <c r="HZC14" s="14"/>
      <c r="HZD14" s="14"/>
      <c r="HZE14" s="14"/>
      <c r="HZF14" s="14"/>
      <c r="HZG14" s="14"/>
      <c r="HZH14" s="14"/>
      <c r="HZI14" s="14"/>
      <c r="HZJ14" s="14"/>
      <c r="HZK14" s="14"/>
      <c r="HZL14" s="14"/>
      <c r="HZM14" s="14"/>
      <c r="HZN14" s="14"/>
      <c r="HZO14" s="14"/>
      <c r="HZP14" s="14"/>
      <c r="HZQ14" s="14"/>
      <c r="HZR14" s="14"/>
      <c r="HZS14" s="14"/>
      <c r="HZT14" s="14"/>
      <c r="HZU14" s="14"/>
      <c r="HZV14" s="14"/>
      <c r="HZW14" s="14"/>
      <c r="HZX14" s="14"/>
      <c r="HZY14" s="14"/>
      <c r="HZZ14" s="14"/>
      <c r="IAA14" s="14"/>
      <c r="IAB14" s="14"/>
      <c r="IAC14" s="14"/>
      <c r="IAD14" s="14"/>
      <c r="IAE14" s="14"/>
      <c r="IAF14" s="14"/>
      <c r="IAG14" s="14"/>
      <c r="IAH14" s="14"/>
      <c r="IAI14" s="14"/>
      <c r="IAJ14" s="14"/>
      <c r="IAK14" s="14"/>
      <c r="IAL14" s="14"/>
      <c r="IAM14" s="14"/>
      <c r="IAN14" s="14"/>
      <c r="IAO14" s="14"/>
      <c r="IAP14" s="14"/>
      <c r="IAQ14" s="14"/>
      <c r="IAR14" s="14"/>
      <c r="IAS14" s="14"/>
      <c r="IAT14" s="14"/>
      <c r="IAU14" s="14"/>
      <c r="IAV14" s="14"/>
      <c r="IAW14" s="14"/>
      <c r="IAX14" s="14"/>
      <c r="IAY14" s="14"/>
      <c r="IAZ14" s="14"/>
      <c r="IBA14" s="14"/>
      <c r="IBB14" s="14"/>
      <c r="IBC14" s="14"/>
      <c r="IBD14" s="14"/>
      <c r="IBE14" s="14"/>
      <c r="IBF14" s="14"/>
      <c r="IBG14" s="14"/>
      <c r="IBH14" s="14"/>
      <c r="IBI14" s="14"/>
      <c r="IBJ14" s="14"/>
      <c r="IBK14" s="14"/>
      <c r="IBL14" s="14"/>
      <c r="IBM14" s="14"/>
      <c r="IBN14" s="14"/>
      <c r="IBO14" s="14"/>
      <c r="IBP14" s="14"/>
      <c r="IBQ14" s="14"/>
      <c r="IBR14" s="14"/>
      <c r="IBS14" s="14"/>
      <c r="IBT14" s="14"/>
      <c r="IBU14" s="14"/>
      <c r="IBV14" s="14"/>
      <c r="IBW14" s="14"/>
      <c r="IBX14" s="14"/>
      <c r="IBY14" s="14"/>
      <c r="IBZ14" s="14"/>
      <c r="ICA14" s="14"/>
      <c r="ICB14" s="14"/>
      <c r="ICC14" s="14"/>
      <c r="ICD14" s="14"/>
      <c r="ICE14" s="14"/>
      <c r="ICF14" s="14"/>
      <c r="ICG14" s="14"/>
      <c r="ICH14" s="14"/>
      <c r="ICI14" s="14"/>
      <c r="ICJ14" s="14"/>
      <c r="ICK14" s="14"/>
      <c r="ICL14" s="14"/>
      <c r="ICM14" s="14"/>
      <c r="ICN14" s="14"/>
      <c r="ICO14" s="14"/>
      <c r="ICP14" s="14"/>
      <c r="ICQ14" s="14"/>
      <c r="ICR14" s="14"/>
      <c r="ICS14" s="14"/>
      <c r="ICT14" s="14"/>
      <c r="ICU14" s="14"/>
      <c r="ICV14" s="14"/>
      <c r="ICW14" s="14"/>
      <c r="ICX14" s="14"/>
      <c r="ICY14" s="14"/>
      <c r="ICZ14" s="14"/>
      <c r="IDA14" s="14"/>
      <c r="IDB14" s="14"/>
      <c r="IDC14" s="14"/>
      <c r="IDD14" s="14"/>
      <c r="IDE14" s="14"/>
      <c r="IDF14" s="14"/>
      <c r="IDG14" s="14"/>
      <c r="IDH14" s="14"/>
      <c r="IDI14" s="14"/>
      <c r="IDJ14" s="14"/>
      <c r="IDK14" s="14"/>
      <c r="IDL14" s="14"/>
      <c r="IDM14" s="14"/>
      <c r="IDN14" s="14"/>
      <c r="IDO14" s="14"/>
      <c r="IDP14" s="14"/>
      <c r="IDQ14" s="14"/>
      <c r="IDR14" s="14"/>
      <c r="IDS14" s="14"/>
      <c r="IDT14" s="14"/>
      <c r="IDU14" s="14"/>
      <c r="IDV14" s="14"/>
      <c r="IDW14" s="14"/>
      <c r="IDX14" s="14"/>
      <c r="IDY14" s="14"/>
      <c r="IDZ14" s="14"/>
      <c r="IEA14" s="14"/>
      <c r="IEB14" s="14"/>
      <c r="IEC14" s="14"/>
      <c r="IED14" s="14"/>
      <c r="IEE14" s="14"/>
      <c r="IEF14" s="14"/>
      <c r="IEG14" s="14"/>
      <c r="IEH14" s="14"/>
      <c r="IEI14" s="14"/>
      <c r="IEJ14" s="14"/>
      <c r="IEK14" s="14"/>
      <c r="IEL14" s="14"/>
      <c r="IEM14" s="14"/>
      <c r="IEN14" s="14"/>
      <c r="IEO14" s="14"/>
      <c r="IEP14" s="14"/>
      <c r="IEQ14" s="14"/>
      <c r="IER14" s="14"/>
      <c r="IES14" s="14"/>
      <c r="IET14" s="14"/>
      <c r="IEU14" s="14"/>
      <c r="IEV14" s="14"/>
      <c r="IEW14" s="14"/>
      <c r="IEX14" s="14"/>
      <c r="IEY14" s="14"/>
      <c r="IEZ14" s="14"/>
      <c r="IFA14" s="14"/>
      <c r="IFB14" s="14"/>
      <c r="IFC14" s="14"/>
      <c r="IFD14" s="14"/>
      <c r="IFE14" s="14"/>
      <c r="IFF14" s="14"/>
      <c r="IFG14" s="14"/>
      <c r="IFH14" s="14"/>
      <c r="IFI14" s="14"/>
      <c r="IFJ14" s="14"/>
      <c r="IFK14" s="14"/>
      <c r="IFL14" s="14"/>
      <c r="IFM14" s="14"/>
      <c r="IFN14" s="14"/>
      <c r="IFO14" s="14"/>
      <c r="IFP14" s="14"/>
      <c r="IFQ14" s="14"/>
      <c r="IFR14" s="14"/>
      <c r="IFS14" s="14"/>
      <c r="IFT14" s="14"/>
      <c r="IFU14" s="14"/>
      <c r="IFV14" s="14"/>
      <c r="IFW14" s="14"/>
      <c r="IFX14" s="14"/>
      <c r="IFY14" s="14"/>
      <c r="IFZ14" s="14"/>
      <c r="IGA14" s="14"/>
      <c r="IGB14" s="14"/>
      <c r="IGC14" s="14"/>
      <c r="IGD14" s="14"/>
      <c r="IGE14" s="14"/>
      <c r="IGF14" s="14"/>
      <c r="IGG14" s="14"/>
      <c r="IGH14" s="14"/>
      <c r="IGI14" s="14"/>
      <c r="IGJ14" s="14"/>
      <c r="IGK14" s="14"/>
      <c r="IGL14" s="14"/>
      <c r="IGM14" s="14"/>
      <c r="IGN14" s="14"/>
      <c r="IGO14" s="14"/>
      <c r="IGP14" s="14"/>
      <c r="IGQ14" s="14"/>
      <c r="IGR14" s="14"/>
      <c r="IGS14" s="14"/>
      <c r="IGT14" s="14"/>
      <c r="IGU14" s="14"/>
      <c r="IGV14" s="14"/>
      <c r="IGW14" s="14"/>
      <c r="IGX14" s="14"/>
      <c r="IGY14" s="14"/>
      <c r="IGZ14" s="14"/>
      <c r="IHA14" s="14"/>
      <c r="IHB14" s="14"/>
      <c r="IHC14" s="14"/>
      <c r="IHD14" s="14"/>
      <c r="IHE14" s="14"/>
      <c r="IHF14" s="14"/>
      <c r="IHG14" s="14"/>
      <c r="IHH14" s="14"/>
      <c r="IHI14" s="14"/>
      <c r="IHJ14" s="14"/>
      <c r="IHK14" s="14"/>
      <c r="IHL14" s="14"/>
      <c r="IHM14" s="14"/>
      <c r="IHN14" s="14"/>
      <c r="IHO14" s="14"/>
      <c r="IHP14" s="14"/>
      <c r="IHQ14" s="14"/>
      <c r="IHR14" s="14"/>
      <c r="IHS14" s="14"/>
      <c r="IHT14" s="14"/>
      <c r="IHU14" s="14"/>
      <c r="IHV14" s="14"/>
      <c r="IHW14" s="14"/>
      <c r="IHX14" s="14"/>
      <c r="IHY14" s="14"/>
      <c r="IHZ14" s="14"/>
      <c r="IIA14" s="14"/>
      <c r="IIB14" s="14"/>
      <c r="IIC14" s="14"/>
      <c r="IID14" s="14"/>
      <c r="IIE14" s="14"/>
      <c r="IIF14" s="14"/>
      <c r="IIG14" s="14"/>
      <c r="IIH14" s="14"/>
      <c r="III14" s="14"/>
      <c r="IIJ14" s="14"/>
      <c r="IIK14" s="14"/>
      <c r="IIL14" s="14"/>
      <c r="IIM14" s="14"/>
      <c r="IIN14" s="14"/>
      <c r="IIO14" s="14"/>
      <c r="IIP14" s="14"/>
      <c r="IIQ14" s="14"/>
      <c r="IIR14" s="14"/>
      <c r="IIS14" s="14"/>
      <c r="IIT14" s="14"/>
      <c r="IIU14" s="14"/>
      <c r="IIV14" s="14"/>
      <c r="IIW14" s="14"/>
      <c r="IIX14" s="14"/>
      <c r="IIY14" s="14"/>
      <c r="IIZ14" s="14"/>
      <c r="IJA14" s="14"/>
      <c r="IJB14" s="14"/>
      <c r="IJC14" s="14"/>
      <c r="IJD14" s="14"/>
      <c r="IJE14" s="14"/>
      <c r="IJF14" s="14"/>
      <c r="IJG14" s="14"/>
      <c r="IJH14" s="14"/>
      <c r="IJI14" s="14"/>
      <c r="IJJ14" s="14"/>
      <c r="IJK14" s="14"/>
      <c r="IJL14" s="14"/>
      <c r="IJM14" s="14"/>
      <c r="IJN14" s="14"/>
      <c r="IJO14" s="14"/>
      <c r="IJP14" s="14"/>
      <c r="IJQ14" s="14"/>
      <c r="IJR14" s="14"/>
      <c r="IJS14" s="14"/>
      <c r="IJT14" s="14"/>
      <c r="IJU14" s="14"/>
      <c r="IJV14" s="14"/>
      <c r="IJW14" s="14"/>
      <c r="IJX14" s="14"/>
      <c r="IJY14" s="14"/>
      <c r="IJZ14" s="14"/>
      <c r="IKA14" s="14"/>
      <c r="IKB14" s="14"/>
      <c r="IKC14" s="14"/>
      <c r="IKD14" s="14"/>
      <c r="IKE14" s="14"/>
      <c r="IKF14" s="14"/>
      <c r="IKG14" s="14"/>
      <c r="IKH14" s="14"/>
      <c r="IKI14" s="14"/>
      <c r="IKJ14" s="14"/>
      <c r="IKK14" s="14"/>
      <c r="IKL14" s="14"/>
      <c r="IKM14" s="14"/>
      <c r="IKN14" s="14"/>
      <c r="IKO14" s="14"/>
      <c r="IKP14" s="14"/>
      <c r="IKQ14" s="14"/>
      <c r="IKR14" s="14"/>
      <c r="IKS14" s="14"/>
      <c r="IKT14" s="14"/>
      <c r="IKU14" s="14"/>
      <c r="IKV14" s="14"/>
      <c r="IKW14" s="14"/>
      <c r="IKX14" s="14"/>
      <c r="IKY14" s="14"/>
      <c r="IKZ14" s="14"/>
      <c r="ILA14" s="14"/>
      <c r="ILB14" s="14"/>
      <c r="ILC14" s="14"/>
      <c r="ILD14" s="14"/>
      <c r="ILE14" s="14"/>
      <c r="ILF14" s="14"/>
      <c r="ILG14" s="14"/>
      <c r="ILH14" s="14"/>
      <c r="ILI14" s="14"/>
      <c r="ILJ14" s="14"/>
      <c r="ILK14" s="14"/>
      <c r="ILL14" s="14"/>
      <c r="ILM14" s="14"/>
      <c r="ILN14" s="14"/>
      <c r="ILO14" s="14"/>
      <c r="ILP14" s="14"/>
      <c r="ILQ14" s="14"/>
      <c r="ILR14" s="14"/>
      <c r="ILS14" s="14"/>
      <c r="ILT14" s="14"/>
      <c r="ILU14" s="14"/>
      <c r="ILV14" s="14"/>
      <c r="ILW14" s="14"/>
      <c r="ILX14" s="14"/>
      <c r="ILY14" s="14"/>
      <c r="ILZ14" s="14"/>
      <c r="IMA14" s="14"/>
      <c r="IMB14" s="14"/>
      <c r="IMC14" s="14"/>
      <c r="IMD14" s="14"/>
      <c r="IME14" s="14"/>
      <c r="IMF14" s="14"/>
      <c r="IMG14" s="14"/>
      <c r="IMH14" s="14"/>
      <c r="IMI14" s="14"/>
      <c r="IMJ14" s="14"/>
      <c r="IMK14" s="14"/>
      <c r="IML14" s="14"/>
      <c r="IMM14" s="14"/>
      <c r="IMN14" s="14"/>
      <c r="IMO14" s="14"/>
      <c r="IMP14" s="14"/>
      <c r="IMQ14" s="14"/>
      <c r="IMR14" s="14"/>
      <c r="IMS14" s="14"/>
      <c r="IMT14" s="14"/>
      <c r="IMU14" s="14"/>
      <c r="IMV14" s="14"/>
      <c r="IMW14" s="14"/>
      <c r="IMX14" s="14"/>
      <c r="IMY14" s="14"/>
      <c r="IMZ14" s="14"/>
      <c r="INA14" s="14"/>
      <c r="INB14" s="14"/>
      <c r="INC14" s="14"/>
      <c r="IND14" s="14"/>
      <c r="INE14" s="14"/>
      <c r="INF14" s="14"/>
      <c r="ING14" s="14"/>
      <c r="INH14" s="14"/>
      <c r="INI14" s="14"/>
      <c r="INJ14" s="14"/>
      <c r="INK14" s="14"/>
      <c r="INL14" s="14"/>
      <c r="INM14" s="14"/>
      <c r="INN14" s="14"/>
      <c r="INO14" s="14"/>
      <c r="INP14" s="14"/>
      <c r="INQ14" s="14"/>
      <c r="INR14" s="14"/>
      <c r="INS14" s="14"/>
      <c r="INT14" s="14"/>
      <c r="INU14" s="14"/>
      <c r="INV14" s="14"/>
      <c r="INW14" s="14"/>
      <c r="INX14" s="14"/>
      <c r="INY14" s="14"/>
      <c r="INZ14" s="14"/>
      <c r="IOA14" s="14"/>
      <c r="IOB14" s="14"/>
      <c r="IOC14" s="14"/>
      <c r="IOD14" s="14"/>
      <c r="IOE14" s="14"/>
      <c r="IOF14" s="14"/>
      <c r="IOG14" s="14"/>
      <c r="IOH14" s="14"/>
      <c r="IOI14" s="14"/>
      <c r="IOJ14" s="14"/>
      <c r="IOK14" s="14"/>
      <c r="IOL14" s="14"/>
      <c r="IOM14" s="14"/>
      <c r="ION14" s="14"/>
      <c r="IOO14" s="14"/>
      <c r="IOP14" s="14"/>
      <c r="IOQ14" s="14"/>
      <c r="IOR14" s="14"/>
      <c r="IOS14" s="14"/>
      <c r="IOT14" s="14"/>
      <c r="IOU14" s="14"/>
      <c r="IOV14" s="14"/>
      <c r="IOW14" s="14"/>
      <c r="IOX14" s="14"/>
      <c r="IOY14" s="14"/>
      <c r="IOZ14" s="14"/>
      <c r="IPA14" s="14"/>
      <c r="IPB14" s="14"/>
      <c r="IPC14" s="14"/>
      <c r="IPD14" s="14"/>
      <c r="IPE14" s="14"/>
      <c r="IPF14" s="14"/>
      <c r="IPG14" s="14"/>
      <c r="IPH14" s="14"/>
      <c r="IPI14" s="14"/>
      <c r="IPJ14" s="14"/>
      <c r="IPK14" s="14"/>
      <c r="IPL14" s="14"/>
      <c r="IPM14" s="14"/>
      <c r="IPN14" s="14"/>
      <c r="IPO14" s="14"/>
      <c r="IPP14" s="14"/>
      <c r="IPQ14" s="14"/>
      <c r="IPR14" s="14"/>
      <c r="IPS14" s="14"/>
      <c r="IPT14" s="14"/>
      <c r="IPU14" s="14"/>
      <c r="IPV14" s="14"/>
      <c r="IPW14" s="14"/>
      <c r="IPX14" s="14"/>
      <c r="IPY14" s="14"/>
      <c r="IPZ14" s="14"/>
      <c r="IQA14" s="14"/>
      <c r="IQB14" s="14"/>
      <c r="IQC14" s="14"/>
      <c r="IQD14" s="14"/>
      <c r="IQE14" s="14"/>
      <c r="IQF14" s="14"/>
      <c r="IQG14" s="14"/>
      <c r="IQH14" s="14"/>
      <c r="IQI14" s="14"/>
      <c r="IQJ14" s="14"/>
      <c r="IQK14" s="14"/>
      <c r="IQL14" s="14"/>
      <c r="IQM14" s="14"/>
      <c r="IQN14" s="14"/>
      <c r="IQO14" s="14"/>
      <c r="IQP14" s="14"/>
      <c r="IQQ14" s="14"/>
      <c r="IQR14" s="14"/>
      <c r="IQS14" s="14"/>
      <c r="IQT14" s="14"/>
      <c r="IQU14" s="14"/>
      <c r="IQV14" s="14"/>
      <c r="IQW14" s="14"/>
      <c r="IQX14" s="14"/>
      <c r="IQY14" s="14"/>
      <c r="IQZ14" s="14"/>
      <c r="IRA14" s="14"/>
      <c r="IRB14" s="14"/>
      <c r="IRC14" s="14"/>
      <c r="IRD14" s="14"/>
      <c r="IRE14" s="14"/>
      <c r="IRF14" s="14"/>
      <c r="IRG14" s="14"/>
      <c r="IRH14" s="14"/>
      <c r="IRI14" s="14"/>
      <c r="IRJ14" s="14"/>
      <c r="IRK14" s="14"/>
      <c r="IRL14" s="14"/>
      <c r="IRM14" s="14"/>
      <c r="IRN14" s="14"/>
      <c r="IRO14" s="14"/>
      <c r="IRP14" s="14"/>
      <c r="IRQ14" s="14"/>
      <c r="IRR14" s="14"/>
      <c r="IRS14" s="14"/>
      <c r="IRT14" s="14"/>
      <c r="IRU14" s="14"/>
      <c r="IRV14" s="14"/>
      <c r="IRW14" s="14"/>
      <c r="IRX14" s="14"/>
      <c r="IRY14" s="14"/>
      <c r="IRZ14" s="14"/>
      <c r="ISA14" s="14"/>
      <c r="ISB14" s="14"/>
      <c r="ISC14" s="14"/>
      <c r="ISD14" s="14"/>
      <c r="ISE14" s="14"/>
      <c r="ISF14" s="14"/>
      <c r="ISG14" s="14"/>
      <c r="ISH14" s="14"/>
      <c r="ISI14" s="14"/>
      <c r="ISJ14" s="14"/>
      <c r="ISK14" s="14"/>
      <c r="ISL14" s="14"/>
      <c r="ISM14" s="14"/>
      <c r="ISN14" s="14"/>
      <c r="ISO14" s="14"/>
      <c r="ISP14" s="14"/>
      <c r="ISQ14" s="14"/>
      <c r="ISR14" s="14"/>
      <c r="ISS14" s="14"/>
      <c r="IST14" s="14"/>
      <c r="ISU14" s="14"/>
      <c r="ISV14" s="14"/>
      <c r="ISW14" s="14"/>
      <c r="ISX14" s="14"/>
      <c r="ISY14" s="14"/>
      <c r="ISZ14" s="14"/>
      <c r="ITA14" s="14"/>
      <c r="ITB14" s="14"/>
      <c r="ITC14" s="14"/>
      <c r="ITD14" s="14"/>
      <c r="ITE14" s="14"/>
      <c r="ITF14" s="14"/>
      <c r="ITG14" s="14"/>
      <c r="ITH14" s="14"/>
      <c r="ITI14" s="14"/>
      <c r="ITJ14" s="14"/>
      <c r="ITK14" s="14"/>
      <c r="ITL14" s="14"/>
      <c r="ITM14" s="14"/>
      <c r="ITN14" s="14"/>
      <c r="ITO14" s="14"/>
      <c r="ITP14" s="14"/>
      <c r="ITQ14" s="14"/>
      <c r="ITR14" s="14"/>
      <c r="ITS14" s="14"/>
      <c r="ITT14" s="14"/>
      <c r="ITU14" s="14"/>
      <c r="ITV14" s="14"/>
      <c r="ITW14" s="14"/>
      <c r="ITX14" s="14"/>
      <c r="ITY14" s="14"/>
      <c r="ITZ14" s="14"/>
      <c r="IUA14" s="14"/>
      <c r="IUB14" s="14"/>
      <c r="IUC14" s="14"/>
      <c r="IUD14" s="14"/>
      <c r="IUE14" s="14"/>
      <c r="IUF14" s="14"/>
      <c r="IUG14" s="14"/>
      <c r="IUH14" s="14"/>
      <c r="IUI14" s="14"/>
      <c r="IUJ14" s="14"/>
      <c r="IUK14" s="14"/>
      <c r="IUL14" s="14"/>
      <c r="IUM14" s="14"/>
      <c r="IUN14" s="14"/>
      <c r="IUO14" s="14"/>
      <c r="IUP14" s="14"/>
      <c r="IUQ14" s="14"/>
      <c r="IUR14" s="14"/>
      <c r="IUS14" s="14"/>
      <c r="IUT14" s="14"/>
      <c r="IUU14" s="14"/>
      <c r="IUV14" s="14"/>
      <c r="IUW14" s="14"/>
      <c r="IUX14" s="14"/>
      <c r="IUY14" s="14"/>
      <c r="IUZ14" s="14"/>
      <c r="IVA14" s="14"/>
      <c r="IVB14" s="14"/>
      <c r="IVC14" s="14"/>
      <c r="IVD14" s="14"/>
      <c r="IVE14" s="14"/>
      <c r="IVF14" s="14"/>
      <c r="IVG14" s="14"/>
      <c r="IVH14" s="14"/>
      <c r="IVI14" s="14"/>
      <c r="IVJ14" s="14"/>
      <c r="IVK14" s="14"/>
      <c r="IVL14" s="14"/>
      <c r="IVM14" s="14"/>
      <c r="IVN14" s="14"/>
      <c r="IVO14" s="14"/>
      <c r="IVP14" s="14"/>
      <c r="IVQ14" s="14"/>
      <c r="IVR14" s="14"/>
      <c r="IVS14" s="14"/>
      <c r="IVT14" s="14"/>
      <c r="IVU14" s="14"/>
      <c r="IVV14" s="14"/>
      <c r="IVW14" s="14"/>
      <c r="IVX14" s="14"/>
      <c r="IVY14" s="14"/>
      <c r="IVZ14" s="14"/>
      <c r="IWA14" s="14"/>
      <c r="IWB14" s="14"/>
      <c r="IWC14" s="14"/>
      <c r="IWD14" s="14"/>
      <c r="IWE14" s="14"/>
      <c r="IWF14" s="14"/>
      <c r="IWG14" s="14"/>
      <c r="IWH14" s="14"/>
      <c r="IWI14" s="14"/>
      <c r="IWJ14" s="14"/>
      <c r="IWK14" s="14"/>
      <c r="IWL14" s="14"/>
      <c r="IWM14" s="14"/>
      <c r="IWN14" s="14"/>
      <c r="IWO14" s="14"/>
      <c r="IWP14" s="14"/>
      <c r="IWQ14" s="14"/>
      <c r="IWR14" s="14"/>
      <c r="IWS14" s="14"/>
      <c r="IWT14" s="14"/>
      <c r="IWU14" s="14"/>
      <c r="IWV14" s="14"/>
      <c r="IWW14" s="14"/>
      <c r="IWX14" s="14"/>
      <c r="IWY14" s="14"/>
      <c r="IWZ14" s="14"/>
      <c r="IXA14" s="14"/>
      <c r="IXB14" s="14"/>
      <c r="IXC14" s="14"/>
      <c r="IXD14" s="14"/>
      <c r="IXE14" s="14"/>
      <c r="IXF14" s="14"/>
      <c r="IXG14" s="14"/>
      <c r="IXH14" s="14"/>
      <c r="IXI14" s="14"/>
      <c r="IXJ14" s="14"/>
      <c r="IXK14" s="14"/>
      <c r="IXL14" s="14"/>
      <c r="IXM14" s="14"/>
      <c r="IXN14" s="14"/>
      <c r="IXO14" s="14"/>
      <c r="IXP14" s="14"/>
      <c r="IXQ14" s="14"/>
      <c r="IXR14" s="14"/>
      <c r="IXS14" s="14"/>
      <c r="IXT14" s="14"/>
      <c r="IXU14" s="14"/>
      <c r="IXV14" s="14"/>
      <c r="IXW14" s="14"/>
      <c r="IXX14" s="14"/>
      <c r="IXY14" s="14"/>
      <c r="IXZ14" s="14"/>
      <c r="IYA14" s="14"/>
      <c r="IYB14" s="14"/>
      <c r="IYC14" s="14"/>
      <c r="IYD14" s="14"/>
      <c r="IYE14" s="14"/>
      <c r="IYF14" s="14"/>
      <c r="IYG14" s="14"/>
      <c r="IYH14" s="14"/>
      <c r="IYI14" s="14"/>
      <c r="IYJ14" s="14"/>
      <c r="IYK14" s="14"/>
      <c r="IYL14" s="14"/>
      <c r="IYM14" s="14"/>
      <c r="IYN14" s="14"/>
      <c r="IYO14" s="14"/>
      <c r="IYP14" s="14"/>
      <c r="IYQ14" s="14"/>
      <c r="IYR14" s="14"/>
      <c r="IYS14" s="14"/>
      <c r="IYT14" s="14"/>
      <c r="IYU14" s="14"/>
      <c r="IYV14" s="14"/>
      <c r="IYW14" s="14"/>
      <c r="IYX14" s="14"/>
      <c r="IYY14" s="14"/>
      <c r="IYZ14" s="14"/>
      <c r="IZA14" s="14"/>
      <c r="IZB14" s="14"/>
      <c r="IZC14" s="14"/>
      <c r="IZD14" s="14"/>
      <c r="IZE14" s="14"/>
      <c r="IZF14" s="14"/>
      <c r="IZG14" s="14"/>
      <c r="IZH14" s="14"/>
      <c r="IZI14" s="14"/>
      <c r="IZJ14" s="14"/>
      <c r="IZK14" s="14"/>
      <c r="IZL14" s="14"/>
      <c r="IZM14" s="14"/>
      <c r="IZN14" s="14"/>
      <c r="IZO14" s="14"/>
      <c r="IZP14" s="14"/>
      <c r="IZQ14" s="14"/>
      <c r="IZR14" s="14"/>
      <c r="IZS14" s="14"/>
      <c r="IZT14" s="14"/>
      <c r="IZU14" s="14"/>
      <c r="IZV14" s="14"/>
      <c r="IZW14" s="14"/>
      <c r="IZX14" s="14"/>
      <c r="IZY14" s="14"/>
      <c r="IZZ14" s="14"/>
      <c r="JAA14" s="14"/>
      <c r="JAB14" s="14"/>
      <c r="JAC14" s="14"/>
      <c r="JAD14" s="14"/>
      <c r="JAE14" s="14"/>
      <c r="JAF14" s="14"/>
      <c r="JAG14" s="14"/>
      <c r="JAH14" s="14"/>
      <c r="JAI14" s="14"/>
      <c r="JAJ14" s="14"/>
      <c r="JAK14" s="14"/>
      <c r="JAL14" s="14"/>
      <c r="JAM14" s="14"/>
      <c r="JAN14" s="14"/>
      <c r="JAO14" s="14"/>
      <c r="JAP14" s="14"/>
      <c r="JAQ14" s="14"/>
      <c r="JAR14" s="14"/>
      <c r="JAS14" s="14"/>
      <c r="JAT14" s="14"/>
      <c r="JAU14" s="14"/>
      <c r="JAV14" s="14"/>
      <c r="JAW14" s="14"/>
      <c r="JAX14" s="14"/>
      <c r="JAY14" s="14"/>
      <c r="JAZ14" s="14"/>
      <c r="JBA14" s="14"/>
      <c r="JBB14" s="14"/>
      <c r="JBC14" s="14"/>
      <c r="JBD14" s="14"/>
      <c r="JBE14" s="14"/>
      <c r="JBF14" s="14"/>
      <c r="JBG14" s="14"/>
      <c r="JBH14" s="14"/>
      <c r="JBI14" s="14"/>
      <c r="JBJ14" s="14"/>
      <c r="JBK14" s="14"/>
      <c r="JBL14" s="14"/>
      <c r="JBM14" s="14"/>
      <c r="JBN14" s="14"/>
      <c r="JBO14" s="14"/>
      <c r="JBP14" s="14"/>
      <c r="JBQ14" s="14"/>
      <c r="JBR14" s="14"/>
      <c r="JBS14" s="14"/>
      <c r="JBT14" s="14"/>
      <c r="JBU14" s="14"/>
      <c r="JBV14" s="14"/>
      <c r="JBW14" s="14"/>
      <c r="JBX14" s="14"/>
      <c r="JBY14" s="14"/>
      <c r="JBZ14" s="14"/>
      <c r="JCA14" s="14"/>
      <c r="JCB14" s="14"/>
      <c r="JCC14" s="14"/>
      <c r="JCD14" s="14"/>
      <c r="JCE14" s="14"/>
      <c r="JCF14" s="14"/>
      <c r="JCG14" s="14"/>
      <c r="JCH14" s="14"/>
      <c r="JCI14" s="14"/>
      <c r="JCJ14" s="14"/>
      <c r="JCK14" s="14"/>
      <c r="JCL14" s="14"/>
      <c r="JCM14" s="14"/>
      <c r="JCN14" s="14"/>
      <c r="JCO14" s="14"/>
      <c r="JCP14" s="14"/>
      <c r="JCQ14" s="14"/>
      <c r="JCR14" s="14"/>
      <c r="JCS14" s="14"/>
      <c r="JCT14" s="14"/>
      <c r="JCU14" s="14"/>
      <c r="JCV14" s="14"/>
      <c r="JCW14" s="14"/>
      <c r="JCX14" s="14"/>
      <c r="JCY14" s="14"/>
      <c r="JCZ14" s="14"/>
      <c r="JDA14" s="14"/>
      <c r="JDB14" s="14"/>
      <c r="JDC14" s="14"/>
      <c r="JDD14" s="14"/>
      <c r="JDE14" s="14"/>
      <c r="JDF14" s="14"/>
      <c r="JDG14" s="14"/>
      <c r="JDH14" s="14"/>
      <c r="JDI14" s="14"/>
      <c r="JDJ14" s="14"/>
      <c r="JDK14" s="14"/>
      <c r="JDL14" s="14"/>
      <c r="JDM14" s="14"/>
      <c r="JDN14" s="14"/>
      <c r="JDO14" s="14"/>
      <c r="JDP14" s="14"/>
      <c r="JDQ14" s="14"/>
      <c r="JDR14" s="14"/>
      <c r="JDS14" s="14"/>
      <c r="JDT14" s="14"/>
      <c r="JDU14" s="14"/>
      <c r="JDV14" s="14"/>
      <c r="JDW14" s="14"/>
      <c r="JDX14" s="14"/>
      <c r="JDY14" s="14"/>
      <c r="JDZ14" s="14"/>
      <c r="JEA14" s="14"/>
      <c r="JEB14" s="14"/>
      <c r="JEC14" s="14"/>
      <c r="JED14" s="14"/>
      <c r="JEE14" s="14"/>
      <c r="JEF14" s="14"/>
      <c r="JEG14" s="14"/>
      <c r="JEH14" s="14"/>
      <c r="JEI14" s="14"/>
      <c r="JEJ14" s="14"/>
      <c r="JEK14" s="14"/>
      <c r="JEL14" s="14"/>
      <c r="JEM14" s="14"/>
      <c r="JEN14" s="14"/>
      <c r="JEO14" s="14"/>
      <c r="JEP14" s="14"/>
      <c r="JEQ14" s="14"/>
      <c r="JER14" s="14"/>
      <c r="JES14" s="14"/>
      <c r="JET14" s="14"/>
      <c r="JEU14" s="14"/>
      <c r="JEV14" s="14"/>
      <c r="JEW14" s="14"/>
      <c r="JEX14" s="14"/>
      <c r="JEY14" s="14"/>
      <c r="JEZ14" s="14"/>
      <c r="JFA14" s="14"/>
      <c r="JFB14" s="14"/>
      <c r="JFC14" s="14"/>
      <c r="JFD14" s="14"/>
      <c r="JFE14" s="14"/>
      <c r="JFF14" s="14"/>
      <c r="JFG14" s="14"/>
      <c r="JFH14" s="14"/>
      <c r="JFI14" s="14"/>
      <c r="JFJ14" s="14"/>
      <c r="JFK14" s="14"/>
      <c r="JFL14" s="14"/>
      <c r="JFM14" s="14"/>
      <c r="JFN14" s="14"/>
      <c r="JFO14" s="14"/>
      <c r="JFP14" s="14"/>
      <c r="JFQ14" s="14"/>
      <c r="JFR14" s="14"/>
      <c r="JFS14" s="14"/>
      <c r="JFT14" s="14"/>
      <c r="JFU14" s="14"/>
      <c r="JFV14" s="14"/>
      <c r="JFW14" s="14"/>
      <c r="JFX14" s="14"/>
      <c r="JFY14" s="14"/>
      <c r="JFZ14" s="14"/>
      <c r="JGA14" s="14"/>
      <c r="JGB14" s="14"/>
      <c r="JGC14" s="14"/>
      <c r="JGD14" s="14"/>
      <c r="JGE14" s="14"/>
      <c r="JGF14" s="14"/>
      <c r="JGG14" s="14"/>
      <c r="JGH14" s="14"/>
      <c r="JGI14" s="14"/>
      <c r="JGJ14" s="14"/>
      <c r="JGK14" s="14"/>
      <c r="JGL14" s="14"/>
      <c r="JGM14" s="14"/>
      <c r="JGN14" s="14"/>
      <c r="JGO14" s="14"/>
      <c r="JGP14" s="14"/>
      <c r="JGQ14" s="14"/>
      <c r="JGR14" s="14"/>
      <c r="JGS14" s="14"/>
      <c r="JGT14" s="14"/>
      <c r="JGU14" s="14"/>
      <c r="JGV14" s="14"/>
      <c r="JGW14" s="14"/>
      <c r="JGX14" s="14"/>
      <c r="JGY14" s="14"/>
      <c r="JGZ14" s="14"/>
      <c r="JHA14" s="14"/>
      <c r="JHB14" s="14"/>
      <c r="JHC14" s="14"/>
      <c r="JHD14" s="14"/>
      <c r="JHE14" s="14"/>
      <c r="JHF14" s="14"/>
      <c r="JHG14" s="14"/>
      <c r="JHH14" s="14"/>
      <c r="JHI14" s="14"/>
      <c r="JHJ14" s="14"/>
      <c r="JHK14" s="14"/>
      <c r="JHL14" s="14"/>
      <c r="JHM14" s="14"/>
      <c r="JHN14" s="14"/>
      <c r="JHO14" s="14"/>
      <c r="JHP14" s="14"/>
      <c r="JHQ14" s="14"/>
      <c r="JHR14" s="14"/>
      <c r="JHS14" s="14"/>
      <c r="JHT14" s="14"/>
      <c r="JHU14" s="14"/>
      <c r="JHV14" s="14"/>
      <c r="JHW14" s="14"/>
      <c r="JHX14" s="14"/>
      <c r="JHY14" s="14"/>
      <c r="JHZ14" s="14"/>
      <c r="JIA14" s="14"/>
      <c r="JIB14" s="14"/>
      <c r="JIC14" s="14"/>
      <c r="JID14" s="14"/>
      <c r="JIE14" s="14"/>
      <c r="JIF14" s="14"/>
      <c r="JIG14" s="14"/>
      <c r="JIH14" s="14"/>
      <c r="JII14" s="14"/>
      <c r="JIJ14" s="14"/>
      <c r="JIK14" s="14"/>
      <c r="JIL14" s="14"/>
      <c r="JIM14" s="14"/>
      <c r="JIN14" s="14"/>
      <c r="JIO14" s="14"/>
      <c r="JIP14" s="14"/>
      <c r="JIQ14" s="14"/>
      <c r="JIR14" s="14"/>
      <c r="JIS14" s="14"/>
      <c r="JIT14" s="14"/>
      <c r="JIU14" s="14"/>
      <c r="JIV14" s="14"/>
      <c r="JIW14" s="14"/>
      <c r="JIX14" s="14"/>
      <c r="JIY14" s="14"/>
      <c r="JIZ14" s="14"/>
      <c r="JJA14" s="14"/>
      <c r="JJB14" s="14"/>
      <c r="JJC14" s="14"/>
      <c r="JJD14" s="14"/>
      <c r="JJE14" s="14"/>
      <c r="JJF14" s="14"/>
      <c r="JJG14" s="14"/>
      <c r="JJH14" s="14"/>
      <c r="JJI14" s="14"/>
      <c r="JJJ14" s="14"/>
      <c r="JJK14" s="14"/>
      <c r="JJL14" s="14"/>
      <c r="JJM14" s="14"/>
      <c r="JJN14" s="14"/>
      <c r="JJO14" s="14"/>
      <c r="JJP14" s="14"/>
      <c r="JJQ14" s="14"/>
      <c r="JJR14" s="14"/>
      <c r="JJS14" s="14"/>
      <c r="JJT14" s="14"/>
      <c r="JJU14" s="14"/>
      <c r="JJV14" s="14"/>
      <c r="JJW14" s="14"/>
      <c r="JJX14" s="14"/>
      <c r="JJY14" s="14"/>
      <c r="JJZ14" s="14"/>
      <c r="JKA14" s="14"/>
      <c r="JKB14" s="14"/>
      <c r="JKC14" s="14"/>
      <c r="JKD14" s="14"/>
      <c r="JKE14" s="14"/>
      <c r="JKF14" s="14"/>
      <c r="JKG14" s="14"/>
      <c r="JKH14" s="14"/>
      <c r="JKI14" s="14"/>
      <c r="JKJ14" s="14"/>
      <c r="JKK14" s="14"/>
      <c r="JKL14" s="14"/>
      <c r="JKM14" s="14"/>
      <c r="JKN14" s="14"/>
      <c r="JKO14" s="14"/>
      <c r="JKP14" s="14"/>
      <c r="JKQ14" s="14"/>
      <c r="JKR14" s="14"/>
      <c r="JKS14" s="14"/>
      <c r="JKT14" s="14"/>
      <c r="JKU14" s="14"/>
      <c r="JKV14" s="14"/>
      <c r="JKW14" s="14"/>
      <c r="JKX14" s="14"/>
      <c r="JKY14" s="14"/>
      <c r="JKZ14" s="14"/>
      <c r="JLA14" s="14"/>
      <c r="JLB14" s="14"/>
      <c r="JLC14" s="14"/>
      <c r="JLD14" s="14"/>
      <c r="JLE14" s="14"/>
      <c r="JLF14" s="14"/>
      <c r="JLG14" s="14"/>
      <c r="JLH14" s="14"/>
      <c r="JLI14" s="14"/>
      <c r="JLJ14" s="14"/>
      <c r="JLK14" s="14"/>
      <c r="JLL14" s="14"/>
      <c r="JLM14" s="14"/>
      <c r="JLN14" s="14"/>
      <c r="JLO14" s="14"/>
      <c r="JLP14" s="14"/>
      <c r="JLQ14" s="14"/>
      <c r="JLR14" s="14"/>
      <c r="JLS14" s="14"/>
      <c r="JLT14" s="14"/>
      <c r="JLU14" s="14"/>
      <c r="JLV14" s="14"/>
      <c r="JLW14" s="14"/>
      <c r="JLX14" s="14"/>
      <c r="JLY14" s="14"/>
      <c r="JLZ14" s="14"/>
      <c r="JMA14" s="14"/>
      <c r="JMB14" s="14"/>
      <c r="JMC14" s="14"/>
      <c r="JMD14" s="14"/>
      <c r="JME14" s="14"/>
      <c r="JMF14" s="14"/>
      <c r="JMG14" s="14"/>
      <c r="JMH14" s="14"/>
      <c r="JMI14" s="14"/>
      <c r="JMJ14" s="14"/>
      <c r="JMK14" s="14"/>
      <c r="JML14" s="14"/>
      <c r="JMM14" s="14"/>
      <c r="JMN14" s="14"/>
      <c r="JMO14" s="14"/>
      <c r="JMP14" s="14"/>
      <c r="JMQ14" s="14"/>
      <c r="JMR14" s="14"/>
      <c r="JMS14" s="14"/>
      <c r="JMT14" s="14"/>
      <c r="JMU14" s="14"/>
      <c r="JMV14" s="14"/>
      <c r="JMW14" s="14"/>
      <c r="JMX14" s="14"/>
      <c r="JMY14" s="14"/>
      <c r="JMZ14" s="14"/>
      <c r="JNA14" s="14"/>
      <c r="JNB14" s="14"/>
      <c r="JNC14" s="14"/>
      <c r="JND14" s="14"/>
      <c r="JNE14" s="14"/>
      <c r="JNF14" s="14"/>
      <c r="JNG14" s="14"/>
      <c r="JNH14" s="14"/>
      <c r="JNI14" s="14"/>
      <c r="JNJ14" s="14"/>
      <c r="JNK14" s="14"/>
      <c r="JNL14" s="14"/>
      <c r="JNM14" s="14"/>
      <c r="JNN14" s="14"/>
      <c r="JNO14" s="14"/>
      <c r="JNP14" s="14"/>
      <c r="JNQ14" s="14"/>
      <c r="JNR14" s="14"/>
      <c r="JNS14" s="14"/>
      <c r="JNT14" s="14"/>
      <c r="JNU14" s="14"/>
      <c r="JNV14" s="14"/>
      <c r="JNW14" s="14"/>
      <c r="JNX14" s="14"/>
      <c r="JNY14" s="14"/>
      <c r="JNZ14" s="14"/>
      <c r="JOA14" s="14"/>
      <c r="JOB14" s="14"/>
      <c r="JOC14" s="14"/>
      <c r="JOD14" s="14"/>
      <c r="JOE14" s="14"/>
      <c r="JOF14" s="14"/>
      <c r="JOG14" s="14"/>
      <c r="JOH14" s="14"/>
      <c r="JOI14" s="14"/>
      <c r="JOJ14" s="14"/>
      <c r="JOK14" s="14"/>
      <c r="JOL14" s="14"/>
      <c r="JOM14" s="14"/>
      <c r="JON14" s="14"/>
      <c r="JOO14" s="14"/>
      <c r="JOP14" s="14"/>
      <c r="JOQ14" s="14"/>
      <c r="JOR14" s="14"/>
      <c r="JOS14" s="14"/>
      <c r="JOT14" s="14"/>
      <c r="JOU14" s="14"/>
      <c r="JOV14" s="14"/>
      <c r="JOW14" s="14"/>
      <c r="JOX14" s="14"/>
      <c r="JOY14" s="14"/>
      <c r="JOZ14" s="14"/>
      <c r="JPA14" s="14"/>
      <c r="JPB14" s="14"/>
      <c r="JPC14" s="14"/>
      <c r="JPD14" s="14"/>
      <c r="JPE14" s="14"/>
      <c r="JPF14" s="14"/>
      <c r="JPG14" s="14"/>
      <c r="JPH14" s="14"/>
      <c r="JPI14" s="14"/>
      <c r="JPJ14" s="14"/>
      <c r="JPK14" s="14"/>
      <c r="JPL14" s="14"/>
      <c r="JPM14" s="14"/>
      <c r="JPN14" s="14"/>
      <c r="JPO14" s="14"/>
      <c r="JPP14" s="14"/>
      <c r="JPQ14" s="14"/>
      <c r="JPR14" s="14"/>
      <c r="JPS14" s="14"/>
      <c r="JPT14" s="14"/>
      <c r="JPU14" s="14"/>
      <c r="JPV14" s="14"/>
      <c r="JPW14" s="14"/>
      <c r="JPX14" s="14"/>
      <c r="JPY14" s="14"/>
      <c r="JPZ14" s="14"/>
      <c r="JQA14" s="14"/>
      <c r="JQB14" s="14"/>
      <c r="JQC14" s="14"/>
      <c r="JQD14" s="14"/>
      <c r="JQE14" s="14"/>
      <c r="JQF14" s="14"/>
      <c r="JQG14" s="14"/>
      <c r="JQH14" s="14"/>
      <c r="JQI14" s="14"/>
      <c r="JQJ14" s="14"/>
      <c r="JQK14" s="14"/>
      <c r="JQL14" s="14"/>
      <c r="JQM14" s="14"/>
      <c r="JQN14" s="14"/>
      <c r="JQO14" s="14"/>
      <c r="JQP14" s="14"/>
      <c r="JQQ14" s="14"/>
      <c r="JQR14" s="14"/>
      <c r="JQS14" s="14"/>
      <c r="JQT14" s="14"/>
      <c r="JQU14" s="14"/>
      <c r="JQV14" s="14"/>
      <c r="JQW14" s="14"/>
      <c r="JQX14" s="14"/>
      <c r="JQY14" s="14"/>
      <c r="JQZ14" s="14"/>
      <c r="JRA14" s="14"/>
      <c r="JRB14" s="14"/>
      <c r="JRC14" s="14"/>
      <c r="JRD14" s="14"/>
      <c r="JRE14" s="14"/>
      <c r="JRF14" s="14"/>
      <c r="JRG14" s="14"/>
      <c r="JRH14" s="14"/>
      <c r="JRI14" s="14"/>
      <c r="JRJ14" s="14"/>
      <c r="JRK14" s="14"/>
      <c r="JRL14" s="14"/>
      <c r="JRM14" s="14"/>
      <c r="JRN14" s="14"/>
      <c r="JRO14" s="14"/>
      <c r="JRP14" s="14"/>
      <c r="JRQ14" s="14"/>
      <c r="JRR14" s="14"/>
      <c r="JRS14" s="14"/>
      <c r="JRT14" s="14"/>
      <c r="JRU14" s="14"/>
      <c r="JRV14" s="14"/>
      <c r="JRW14" s="14"/>
      <c r="JRX14" s="14"/>
      <c r="JRY14" s="14"/>
      <c r="JRZ14" s="14"/>
      <c r="JSA14" s="14"/>
      <c r="JSB14" s="14"/>
      <c r="JSC14" s="14"/>
      <c r="JSD14" s="14"/>
      <c r="JSE14" s="14"/>
      <c r="JSF14" s="14"/>
      <c r="JSG14" s="14"/>
      <c r="JSH14" s="14"/>
      <c r="JSI14" s="14"/>
      <c r="JSJ14" s="14"/>
      <c r="JSK14" s="14"/>
      <c r="JSL14" s="14"/>
      <c r="JSM14" s="14"/>
      <c r="JSN14" s="14"/>
      <c r="JSO14" s="14"/>
      <c r="JSP14" s="14"/>
      <c r="JSQ14" s="14"/>
      <c r="JSR14" s="14"/>
      <c r="JSS14" s="14"/>
      <c r="JST14" s="14"/>
      <c r="JSU14" s="14"/>
      <c r="JSV14" s="14"/>
      <c r="JSW14" s="14"/>
      <c r="JSX14" s="14"/>
      <c r="JSY14" s="14"/>
      <c r="JSZ14" s="14"/>
      <c r="JTA14" s="14"/>
      <c r="JTB14" s="14"/>
      <c r="JTC14" s="14"/>
      <c r="JTD14" s="14"/>
      <c r="JTE14" s="14"/>
      <c r="JTF14" s="14"/>
      <c r="JTG14" s="14"/>
      <c r="JTH14" s="14"/>
      <c r="JTI14" s="14"/>
      <c r="JTJ14" s="14"/>
      <c r="JTK14" s="14"/>
      <c r="JTL14" s="14"/>
      <c r="JTM14" s="14"/>
      <c r="JTN14" s="14"/>
      <c r="JTO14" s="14"/>
      <c r="JTP14" s="14"/>
      <c r="JTQ14" s="14"/>
      <c r="JTR14" s="14"/>
      <c r="JTS14" s="14"/>
      <c r="JTT14" s="14"/>
      <c r="JTU14" s="14"/>
      <c r="JTV14" s="14"/>
      <c r="JTW14" s="14"/>
      <c r="JTX14" s="14"/>
      <c r="JTY14" s="14"/>
      <c r="JTZ14" s="14"/>
      <c r="JUA14" s="14"/>
      <c r="JUB14" s="14"/>
      <c r="JUC14" s="14"/>
      <c r="JUD14" s="14"/>
      <c r="JUE14" s="14"/>
      <c r="JUF14" s="14"/>
      <c r="JUG14" s="14"/>
      <c r="JUH14" s="14"/>
      <c r="JUI14" s="14"/>
      <c r="JUJ14" s="14"/>
      <c r="JUK14" s="14"/>
      <c r="JUL14" s="14"/>
      <c r="JUM14" s="14"/>
      <c r="JUN14" s="14"/>
      <c r="JUO14" s="14"/>
      <c r="JUP14" s="14"/>
      <c r="JUQ14" s="14"/>
      <c r="JUR14" s="14"/>
      <c r="JUS14" s="14"/>
      <c r="JUT14" s="14"/>
      <c r="JUU14" s="14"/>
      <c r="JUV14" s="14"/>
      <c r="JUW14" s="14"/>
      <c r="JUX14" s="14"/>
      <c r="JUY14" s="14"/>
      <c r="JUZ14" s="14"/>
      <c r="JVA14" s="14"/>
      <c r="JVB14" s="14"/>
      <c r="JVC14" s="14"/>
      <c r="JVD14" s="14"/>
      <c r="JVE14" s="14"/>
      <c r="JVF14" s="14"/>
      <c r="JVG14" s="14"/>
      <c r="JVH14" s="14"/>
      <c r="JVI14" s="14"/>
      <c r="JVJ14" s="14"/>
      <c r="JVK14" s="14"/>
      <c r="JVL14" s="14"/>
      <c r="JVM14" s="14"/>
      <c r="JVN14" s="14"/>
      <c r="JVO14" s="14"/>
      <c r="JVP14" s="14"/>
      <c r="JVQ14" s="14"/>
      <c r="JVR14" s="14"/>
      <c r="JVS14" s="14"/>
      <c r="JVT14" s="14"/>
      <c r="JVU14" s="14"/>
      <c r="JVV14" s="14"/>
      <c r="JVW14" s="14"/>
      <c r="JVX14" s="14"/>
      <c r="JVY14" s="14"/>
      <c r="JVZ14" s="14"/>
      <c r="JWA14" s="14"/>
      <c r="JWB14" s="14"/>
      <c r="JWC14" s="14"/>
      <c r="JWD14" s="14"/>
      <c r="JWE14" s="14"/>
      <c r="JWF14" s="14"/>
      <c r="JWG14" s="14"/>
      <c r="JWH14" s="14"/>
      <c r="JWI14" s="14"/>
      <c r="JWJ14" s="14"/>
      <c r="JWK14" s="14"/>
      <c r="JWL14" s="14"/>
      <c r="JWM14" s="14"/>
      <c r="JWN14" s="14"/>
      <c r="JWO14" s="14"/>
      <c r="JWP14" s="14"/>
      <c r="JWQ14" s="14"/>
      <c r="JWR14" s="14"/>
      <c r="JWS14" s="14"/>
      <c r="JWT14" s="14"/>
      <c r="JWU14" s="14"/>
      <c r="JWV14" s="14"/>
      <c r="JWW14" s="14"/>
      <c r="JWX14" s="14"/>
      <c r="JWY14" s="14"/>
      <c r="JWZ14" s="14"/>
      <c r="JXA14" s="14"/>
      <c r="JXB14" s="14"/>
      <c r="JXC14" s="14"/>
      <c r="JXD14" s="14"/>
      <c r="JXE14" s="14"/>
      <c r="JXF14" s="14"/>
      <c r="JXG14" s="14"/>
      <c r="JXH14" s="14"/>
      <c r="JXI14" s="14"/>
      <c r="JXJ14" s="14"/>
      <c r="JXK14" s="14"/>
      <c r="JXL14" s="14"/>
      <c r="JXM14" s="14"/>
      <c r="JXN14" s="14"/>
      <c r="JXO14" s="14"/>
      <c r="JXP14" s="14"/>
      <c r="JXQ14" s="14"/>
      <c r="JXR14" s="14"/>
      <c r="JXS14" s="14"/>
      <c r="JXT14" s="14"/>
      <c r="JXU14" s="14"/>
      <c r="JXV14" s="14"/>
      <c r="JXW14" s="14"/>
      <c r="JXX14" s="14"/>
      <c r="JXY14" s="14"/>
      <c r="JXZ14" s="14"/>
      <c r="JYA14" s="14"/>
      <c r="JYB14" s="14"/>
      <c r="JYC14" s="14"/>
      <c r="JYD14" s="14"/>
      <c r="JYE14" s="14"/>
      <c r="JYF14" s="14"/>
      <c r="JYG14" s="14"/>
      <c r="JYH14" s="14"/>
      <c r="JYI14" s="14"/>
      <c r="JYJ14" s="14"/>
      <c r="JYK14" s="14"/>
      <c r="JYL14" s="14"/>
      <c r="JYM14" s="14"/>
      <c r="JYN14" s="14"/>
      <c r="JYO14" s="14"/>
      <c r="JYP14" s="14"/>
      <c r="JYQ14" s="14"/>
      <c r="JYR14" s="14"/>
      <c r="JYS14" s="14"/>
      <c r="JYT14" s="14"/>
      <c r="JYU14" s="14"/>
      <c r="JYV14" s="14"/>
      <c r="JYW14" s="14"/>
      <c r="JYX14" s="14"/>
      <c r="JYY14" s="14"/>
      <c r="JYZ14" s="14"/>
      <c r="JZA14" s="14"/>
      <c r="JZB14" s="14"/>
      <c r="JZC14" s="14"/>
      <c r="JZD14" s="14"/>
      <c r="JZE14" s="14"/>
      <c r="JZF14" s="14"/>
      <c r="JZG14" s="14"/>
      <c r="JZH14" s="14"/>
      <c r="JZI14" s="14"/>
      <c r="JZJ14" s="14"/>
      <c r="JZK14" s="14"/>
      <c r="JZL14" s="14"/>
      <c r="JZM14" s="14"/>
      <c r="JZN14" s="14"/>
      <c r="JZO14" s="14"/>
      <c r="JZP14" s="14"/>
      <c r="JZQ14" s="14"/>
      <c r="JZR14" s="14"/>
      <c r="JZS14" s="14"/>
      <c r="JZT14" s="14"/>
      <c r="JZU14" s="14"/>
      <c r="JZV14" s="14"/>
      <c r="JZW14" s="14"/>
      <c r="JZX14" s="14"/>
      <c r="JZY14" s="14"/>
      <c r="JZZ14" s="14"/>
      <c r="KAA14" s="14"/>
      <c r="KAB14" s="14"/>
      <c r="KAC14" s="14"/>
      <c r="KAD14" s="14"/>
      <c r="KAE14" s="14"/>
      <c r="KAF14" s="14"/>
      <c r="KAG14" s="14"/>
      <c r="KAH14" s="14"/>
      <c r="KAI14" s="14"/>
      <c r="KAJ14" s="14"/>
      <c r="KAK14" s="14"/>
      <c r="KAL14" s="14"/>
      <c r="KAM14" s="14"/>
      <c r="KAN14" s="14"/>
      <c r="KAO14" s="14"/>
      <c r="KAP14" s="14"/>
      <c r="KAQ14" s="14"/>
      <c r="KAR14" s="14"/>
      <c r="KAS14" s="14"/>
      <c r="KAT14" s="14"/>
      <c r="KAU14" s="14"/>
      <c r="KAV14" s="14"/>
      <c r="KAW14" s="14"/>
      <c r="KAX14" s="14"/>
      <c r="KAY14" s="14"/>
      <c r="KAZ14" s="14"/>
      <c r="KBA14" s="14"/>
      <c r="KBB14" s="14"/>
      <c r="KBC14" s="14"/>
      <c r="KBD14" s="14"/>
      <c r="KBE14" s="14"/>
      <c r="KBF14" s="14"/>
      <c r="KBG14" s="14"/>
      <c r="KBH14" s="14"/>
      <c r="KBI14" s="14"/>
      <c r="KBJ14" s="14"/>
      <c r="KBK14" s="14"/>
      <c r="KBL14" s="14"/>
      <c r="KBM14" s="14"/>
      <c r="KBN14" s="14"/>
      <c r="KBO14" s="14"/>
      <c r="KBP14" s="14"/>
      <c r="KBQ14" s="14"/>
      <c r="KBR14" s="14"/>
      <c r="KBS14" s="14"/>
      <c r="KBT14" s="14"/>
      <c r="KBU14" s="14"/>
      <c r="KBV14" s="14"/>
      <c r="KBW14" s="14"/>
      <c r="KBX14" s="14"/>
      <c r="KBY14" s="14"/>
      <c r="KBZ14" s="14"/>
      <c r="KCA14" s="14"/>
      <c r="KCB14" s="14"/>
      <c r="KCC14" s="14"/>
      <c r="KCD14" s="14"/>
      <c r="KCE14" s="14"/>
      <c r="KCF14" s="14"/>
      <c r="KCG14" s="14"/>
      <c r="KCH14" s="14"/>
      <c r="KCI14" s="14"/>
      <c r="KCJ14" s="14"/>
      <c r="KCK14" s="14"/>
      <c r="KCL14" s="14"/>
      <c r="KCM14" s="14"/>
      <c r="KCN14" s="14"/>
      <c r="KCO14" s="14"/>
      <c r="KCP14" s="14"/>
      <c r="KCQ14" s="14"/>
      <c r="KCR14" s="14"/>
      <c r="KCS14" s="14"/>
      <c r="KCT14" s="14"/>
      <c r="KCU14" s="14"/>
      <c r="KCV14" s="14"/>
      <c r="KCW14" s="14"/>
      <c r="KCX14" s="14"/>
      <c r="KCY14" s="14"/>
      <c r="KCZ14" s="14"/>
      <c r="KDA14" s="14"/>
      <c r="KDB14" s="14"/>
      <c r="KDC14" s="14"/>
      <c r="KDD14" s="14"/>
      <c r="KDE14" s="14"/>
      <c r="KDF14" s="14"/>
      <c r="KDG14" s="14"/>
      <c r="KDH14" s="14"/>
      <c r="KDI14" s="14"/>
      <c r="KDJ14" s="14"/>
      <c r="KDK14" s="14"/>
      <c r="KDL14" s="14"/>
      <c r="KDM14" s="14"/>
      <c r="KDN14" s="14"/>
      <c r="KDO14" s="14"/>
      <c r="KDP14" s="14"/>
      <c r="KDQ14" s="14"/>
      <c r="KDR14" s="14"/>
      <c r="KDS14" s="14"/>
      <c r="KDT14" s="14"/>
      <c r="KDU14" s="14"/>
      <c r="KDV14" s="14"/>
      <c r="KDW14" s="14"/>
      <c r="KDX14" s="14"/>
      <c r="KDY14" s="14"/>
      <c r="KDZ14" s="14"/>
      <c r="KEA14" s="14"/>
      <c r="KEB14" s="14"/>
      <c r="KEC14" s="14"/>
      <c r="KED14" s="14"/>
      <c r="KEE14" s="14"/>
      <c r="KEF14" s="14"/>
      <c r="KEG14" s="14"/>
      <c r="KEH14" s="14"/>
      <c r="KEI14" s="14"/>
      <c r="KEJ14" s="14"/>
      <c r="KEK14" s="14"/>
      <c r="KEL14" s="14"/>
      <c r="KEM14" s="14"/>
      <c r="KEN14" s="14"/>
      <c r="KEO14" s="14"/>
      <c r="KEP14" s="14"/>
      <c r="KEQ14" s="14"/>
      <c r="KER14" s="14"/>
      <c r="KES14" s="14"/>
      <c r="KET14" s="14"/>
      <c r="KEU14" s="14"/>
      <c r="KEV14" s="14"/>
      <c r="KEW14" s="14"/>
      <c r="KEX14" s="14"/>
      <c r="KEY14" s="14"/>
      <c r="KEZ14" s="14"/>
      <c r="KFA14" s="14"/>
      <c r="KFB14" s="14"/>
      <c r="KFC14" s="14"/>
      <c r="KFD14" s="14"/>
      <c r="KFE14" s="14"/>
      <c r="KFF14" s="14"/>
      <c r="KFG14" s="14"/>
      <c r="KFH14" s="14"/>
      <c r="KFI14" s="14"/>
      <c r="KFJ14" s="14"/>
      <c r="KFK14" s="14"/>
      <c r="KFL14" s="14"/>
      <c r="KFM14" s="14"/>
      <c r="KFN14" s="14"/>
      <c r="KFO14" s="14"/>
      <c r="KFP14" s="14"/>
      <c r="KFQ14" s="14"/>
      <c r="KFR14" s="14"/>
      <c r="KFS14" s="14"/>
      <c r="KFT14" s="14"/>
      <c r="KFU14" s="14"/>
      <c r="KFV14" s="14"/>
      <c r="KFW14" s="14"/>
      <c r="KFX14" s="14"/>
      <c r="KFY14" s="14"/>
      <c r="KFZ14" s="14"/>
      <c r="KGA14" s="14"/>
      <c r="KGB14" s="14"/>
      <c r="KGC14" s="14"/>
      <c r="KGD14" s="14"/>
      <c r="KGE14" s="14"/>
      <c r="KGF14" s="14"/>
      <c r="KGG14" s="14"/>
      <c r="KGH14" s="14"/>
      <c r="KGI14" s="14"/>
      <c r="KGJ14" s="14"/>
      <c r="KGK14" s="14"/>
      <c r="KGL14" s="14"/>
      <c r="KGM14" s="14"/>
      <c r="KGN14" s="14"/>
      <c r="KGO14" s="14"/>
      <c r="KGP14" s="14"/>
      <c r="KGQ14" s="14"/>
      <c r="KGR14" s="14"/>
      <c r="KGS14" s="14"/>
      <c r="KGT14" s="14"/>
      <c r="KGU14" s="14"/>
      <c r="KGV14" s="14"/>
      <c r="KGW14" s="14"/>
      <c r="KGX14" s="14"/>
      <c r="KGY14" s="14"/>
      <c r="KGZ14" s="14"/>
      <c r="KHA14" s="14"/>
      <c r="KHB14" s="14"/>
      <c r="KHC14" s="14"/>
      <c r="KHD14" s="14"/>
      <c r="KHE14" s="14"/>
      <c r="KHF14" s="14"/>
      <c r="KHG14" s="14"/>
      <c r="KHH14" s="14"/>
      <c r="KHI14" s="14"/>
      <c r="KHJ14" s="14"/>
      <c r="KHK14" s="14"/>
      <c r="KHL14" s="14"/>
      <c r="KHM14" s="14"/>
      <c r="KHN14" s="14"/>
      <c r="KHO14" s="14"/>
      <c r="KHP14" s="14"/>
      <c r="KHQ14" s="14"/>
      <c r="KHR14" s="14"/>
      <c r="KHS14" s="14"/>
      <c r="KHT14" s="14"/>
      <c r="KHU14" s="14"/>
      <c r="KHV14" s="14"/>
      <c r="KHW14" s="14"/>
      <c r="KHX14" s="14"/>
      <c r="KHY14" s="14"/>
      <c r="KHZ14" s="14"/>
      <c r="KIA14" s="14"/>
      <c r="KIB14" s="14"/>
      <c r="KIC14" s="14"/>
      <c r="KID14" s="14"/>
      <c r="KIE14" s="14"/>
      <c r="KIF14" s="14"/>
      <c r="KIG14" s="14"/>
      <c r="KIH14" s="14"/>
      <c r="KII14" s="14"/>
      <c r="KIJ14" s="14"/>
      <c r="KIK14" s="14"/>
      <c r="KIL14" s="14"/>
      <c r="KIM14" s="14"/>
      <c r="KIN14" s="14"/>
      <c r="KIO14" s="14"/>
      <c r="KIP14" s="14"/>
      <c r="KIQ14" s="14"/>
      <c r="KIR14" s="14"/>
      <c r="KIS14" s="14"/>
      <c r="KIT14" s="14"/>
      <c r="KIU14" s="14"/>
      <c r="KIV14" s="14"/>
      <c r="KIW14" s="14"/>
      <c r="KIX14" s="14"/>
      <c r="KIY14" s="14"/>
      <c r="KIZ14" s="14"/>
      <c r="KJA14" s="14"/>
      <c r="KJB14" s="14"/>
      <c r="KJC14" s="14"/>
      <c r="KJD14" s="14"/>
      <c r="KJE14" s="14"/>
      <c r="KJF14" s="14"/>
      <c r="KJG14" s="14"/>
      <c r="KJH14" s="14"/>
      <c r="KJI14" s="14"/>
      <c r="KJJ14" s="14"/>
      <c r="KJK14" s="14"/>
      <c r="KJL14" s="14"/>
      <c r="KJM14" s="14"/>
      <c r="KJN14" s="14"/>
      <c r="KJO14" s="14"/>
      <c r="KJP14" s="14"/>
      <c r="KJQ14" s="14"/>
      <c r="KJR14" s="14"/>
      <c r="KJS14" s="14"/>
      <c r="KJT14" s="14"/>
      <c r="KJU14" s="14"/>
      <c r="KJV14" s="14"/>
      <c r="KJW14" s="14"/>
      <c r="KJX14" s="14"/>
      <c r="KJY14" s="14"/>
      <c r="KJZ14" s="14"/>
      <c r="KKA14" s="14"/>
      <c r="KKB14" s="14"/>
      <c r="KKC14" s="14"/>
      <c r="KKD14" s="14"/>
      <c r="KKE14" s="14"/>
      <c r="KKF14" s="14"/>
      <c r="KKG14" s="14"/>
      <c r="KKH14" s="14"/>
      <c r="KKI14" s="14"/>
      <c r="KKJ14" s="14"/>
      <c r="KKK14" s="14"/>
      <c r="KKL14" s="14"/>
      <c r="KKM14" s="14"/>
      <c r="KKN14" s="14"/>
      <c r="KKO14" s="14"/>
      <c r="KKP14" s="14"/>
      <c r="KKQ14" s="14"/>
      <c r="KKR14" s="14"/>
      <c r="KKS14" s="14"/>
      <c r="KKT14" s="14"/>
      <c r="KKU14" s="14"/>
      <c r="KKV14" s="14"/>
      <c r="KKW14" s="14"/>
      <c r="KKX14" s="14"/>
      <c r="KKY14" s="14"/>
      <c r="KKZ14" s="14"/>
      <c r="KLA14" s="14"/>
      <c r="KLB14" s="14"/>
      <c r="KLC14" s="14"/>
      <c r="KLD14" s="14"/>
      <c r="KLE14" s="14"/>
      <c r="KLF14" s="14"/>
      <c r="KLG14" s="14"/>
      <c r="KLH14" s="14"/>
      <c r="KLI14" s="14"/>
      <c r="KLJ14" s="14"/>
      <c r="KLK14" s="14"/>
      <c r="KLL14" s="14"/>
      <c r="KLM14" s="14"/>
      <c r="KLN14" s="14"/>
      <c r="KLO14" s="14"/>
      <c r="KLP14" s="14"/>
      <c r="KLQ14" s="14"/>
      <c r="KLR14" s="14"/>
      <c r="KLS14" s="14"/>
      <c r="KLT14" s="14"/>
      <c r="KLU14" s="14"/>
      <c r="KLV14" s="14"/>
      <c r="KLW14" s="14"/>
      <c r="KLX14" s="14"/>
      <c r="KLY14" s="14"/>
      <c r="KLZ14" s="14"/>
      <c r="KMA14" s="14"/>
      <c r="KMB14" s="14"/>
      <c r="KMC14" s="14"/>
      <c r="KMD14" s="14"/>
      <c r="KME14" s="14"/>
      <c r="KMF14" s="14"/>
      <c r="KMG14" s="14"/>
      <c r="KMH14" s="14"/>
      <c r="KMI14" s="14"/>
      <c r="KMJ14" s="14"/>
      <c r="KMK14" s="14"/>
      <c r="KML14" s="14"/>
      <c r="KMM14" s="14"/>
      <c r="KMN14" s="14"/>
      <c r="KMO14" s="14"/>
      <c r="KMP14" s="14"/>
      <c r="KMQ14" s="14"/>
      <c r="KMR14" s="14"/>
      <c r="KMS14" s="14"/>
      <c r="KMT14" s="14"/>
      <c r="KMU14" s="14"/>
      <c r="KMV14" s="14"/>
      <c r="KMW14" s="14"/>
      <c r="KMX14" s="14"/>
      <c r="KMY14" s="14"/>
      <c r="KMZ14" s="14"/>
      <c r="KNA14" s="14"/>
      <c r="KNB14" s="14"/>
      <c r="KNC14" s="14"/>
      <c r="KND14" s="14"/>
      <c r="KNE14" s="14"/>
      <c r="KNF14" s="14"/>
      <c r="KNG14" s="14"/>
      <c r="KNH14" s="14"/>
      <c r="KNI14" s="14"/>
      <c r="KNJ14" s="14"/>
      <c r="KNK14" s="14"/>
      <c r="KNL14" s="14"/>
      <c r="KNM14" s="14"/>
      <c r="KNN14" s="14"/>
      <c r="KNO14" s="14"/>
      <c r="KNP14" s="14"/>
      <c r="KNQ14" s="14"/>
      <c r="KNR14" s="14"/>
      <c r="KNS14" s="14"/>
      <c r="KNT14" s="14"/>
      <c r="KNU14" s="14"/>
      <c r="KNV14" s="14"/>
      <c r="KNW14" s="14"/>
      <c r="KNX14" s="14"/>
      <c r="KNY14" s="14"/>
      <c r="KNZ14" s="14"/>
      <c r="KOA14" s="14"/>
      <c r="KOB14" s="14"/>
      <c r="KOC14" s="14"/>
      <c r="KOD14" s="14"/>
      <c r="KOE14" s="14"/>
      <c r="KOF14" s="14"/>
      <c r="KOG14" s="14"/>
      <c r="KOH14" s="14"/>
      <c r="KOI14" s="14"/>
      <c r="KOJ14" s="14"/>
      <c r="KOK14" s="14"/>
      <c r="KOL14" s="14"/>
      <c r="KOM14" s="14"/>
      <c r="KON14" s="14"/>
      <c r="KOO14" s="14"/>
      <c r="KOP14" s="14"/>
      <c r="KOQ14" s="14"/>
      <c r="KOR14" s="14"/>
      <c r="KOS14" s="14"/>
      <c r="KOT14" s="14"/>
      <c r="KOU14" s="14"/>
      <c r="KOV14" s="14"/>
      <c r="KOW14" s="14"/>
      <c r="KOX14" s="14"/>
      <c r="KOY14" s="14"/>
      <c r="KOZ14" s="14"/>
      <c r="KPA14" s="14"/>
      <c r="KPB14" s="14"/>
      <c r="KPC14" s="14"/>
      <c r="KPD14" s="14"/>
      <c r="KPE14" s="14"/>
      <c r="KPF14" s="14"/>
      <c r="KPG14" s="14"/>
      <c r="KPH14" s="14"/>
      <c r="KPI14" s="14"/>
      <c r="KPJ14" s="14"/>
      <c r="KPK14" s="14"/>
      <c r="KPL14" s="14"/>
      <c r="KPM14" s="14"/>
      <c r="KPN14" s="14"/>
      <c r="KPO14" s="14"/>
      <c r="KPP14" s="14"/>
      <c r="KPQ14" s="14"/>
      <c r="KPR14" s="14"/>
      <c r="KPS14" s="14"/>
      <c r="KPT14" s="14"/>
      <c r="KPU14" s="14"/>
      <c r="KPV14" s="14"/>
      <c r="KPW14" s="14"/>
      <c r="KPX14" s="14"/>
      <c r="KPY14" s="14"/>
      <c r="KPZ14" s="14"/>
      <c r="KQA14" s="14"/>
      <c r="KQB14" s="14"/>
      <c r="KQC14" s="14"/>
      <c r="KQD14" s="14"/>
      <c r="KQE14" s="14"/>
      <c r="KQF14" s="14"/>
      <c r="KQG14" s="14"/>
      <c r="KQH14" s="14"/>
      <c r="KQI14" s="14"/>
      <c r="KQJ14" s="14"/>
      <c r="KQK14" s="14"/>
      <c r="KQL14" s="14"/>
      <c r="KQM14" s="14"/>
      <c r="KQN14" s="14"/>
      <c r="KQO14" s="14"/>
      <c r="KQP14" s="14"/>
      <c r="KQQ14" s="14"/>
      <c r="KQR14" s="14"/>
      <c r="KQS14" s="14"/>
      <c r="KQT14" s="14"/>
      <c r="KQU14" s="14"/>
      <c r="KQV14" s="14"/>
      <c r="KQW14" s="14"/>
      <c r="KQX14" s="14"/>
      <c r="KQY14" s="14"/>
      <c r="KQZ14" s="14"/>
      <c r="KRA14" s="14"/>
      <c r="KRB14" s="14"/>
      <c r="KRC14" s="14"/>
      <c r="KRD14" s="14"/>
      <c r="KRE14" s="14"/>
      <c r="KRF14" s="14"/>
      <c r="KRG14" s="14"/>
      <c r="KRH14" s="14"/>
      <c r="KRI14" s="14"/>
      <c r="KRJ14" s="14"/>
      <c r="KRK14" s="14"/>
      <c r="KRL14" s="14"/>
      <c r="KRM14" s="14"/>
      <c r="KRN14" s="14"/>
      <c r="KRO14" s="14"/>
      <c r="KRP14" s="14"/>
      <c r="KRQ14" s="14"/>
      <c r="KRR14" s="14"/>
      <c r="KRS14" s="14"/>
      <c r="KRT14" s="14"/>
      <c r="KRU14" s="14"/>
      <c r="KRV14" s="14"/>
      <c r="KRW14" s="14"/>
      <c r="KRX14" s="14"/>
      <c r="KRY14" s="14"/>
      <c r="KRZ14" s="14"/>
      <c r="KSA14" s="14"/>
      <c r="KSB14" s="14"/>
      <c r="KSC14" s="14"/>
      <c r="KSD14" s="14"/>
      <c r="KSE14" s="14"/>
      <c r="KSF14" s="14"/>
      <c r="KSG14" s="14"/>
      <c r="KSH14" s="14"/>
      <c r="KSI14" s="14"/>
      <c r="KSJ14" s="14"/>
      <c r="KSK14" s="14"/>
      <c r="KSL14" s="14"/>
      <c r="KSM14" s="14"/>
      <c r="KSN14" s="14"/>
      <c r="KSO14" s="14"/>
      <c r="KSP14" s="14"/>
      <c r="KSQ14" s="14"/>
      <c r="KSR14" s="14"/>
      <c r="KSS14" s="14"/>
      <c r="KST14" s="14"/>
      <c r="KSU14" s="14"/>
      <c r="KSV14" s="14"/>
      <c r="KSW14" s="14"/>
      <c r="KSX14" s="14"/>
      <c r="KSY14" s="14"/>
      <c r="KSZ14" s="14"/>
      <c r="KTA14" s="14"/>
      <c r="KTB14" s="14"/>
      <c r="KTC14" s="14"/>
      <c r="KTD14" s="14"/>
      <c r="KTE14" s="14"/>
      <c r="KTF14" s="14"/>
      <c r="KTG14" s="14"/>
      <c r="KTH14" s="14"/>
      <c r="KTI14" s="14"/>
      <c r="KTJ14" s="14"/>
      <c r="KTK14" s="14"/>
      <c r="KTL14" s="14"/>
      <c r="KTM14" s="14"/>
      <c r="KTN14" s="14"/>
      <c r="KTO14" s="14"/>
      <c r="KTP14" s="14"/>
      <c r="KTQ14" s="14"/>
      <c r="KTR14" s="14"/>
      <c r="KTS14" s="14"/>
      <c r="KTT14" s="14"/>
      <c r="KTU14" s="14"/>
      <c r="KTV14" s="14"/>
      <c r="KTW14" s="14"/>
      <c r="KTX14" s="14"/>
      <c r="KTY14" s="14"/>
      <c r="KTZ14" s="14"/>
      <c r="KUA14" s="14"/>
      <c r="KUB14" s="14"/>
      <c r="KUC14" s="14"/>
      <c r="KUD14" s="14"/>
      <c r="KUE14" s="14"/>
      <c r="KUF14" s="14"/>
      <c r="KUG14" s="14"/>
      <c r="KUH14" s="14"/>
      <c r="KUI14" s="14"/>
      <c r="KUJ14" s="14"/>
      <c r="KUK14" s="14"/>
      <c r="KUL14" s="14"/>
      <c r="KUM14" s="14"/>
      <c r="KUN14" s="14"/>
      <c r="KUO14" s="14"/>
      <c r="KUP14" s="14"/>
      <c r="KUQ14" s="14"/>
      <c r="KUR14" s="14"/>
      <c r="KUS14" s="14"/>
      <c r="KUT14" s="14"/>
      <c r="KUU14" s="14"/>
      <c r="KUV14" s="14"/>
      <c r="KUW14" s="14"/>
      <c r="KUX14" s="14"/>
      <c r="KUY14" s="14"/>
      <c r="KUZ14" s="14"/>
      <c r="KVA14" s="14"/>
      <c r="KVB14" s="14"/>
      <c r="KVC14" s="14"/>
      <c r="KVD14" s="14"/>
      <c r="KVE14" s="14"/>
      <c r="KVF14" s="14"/>
      <c r="KVG14" s="14"/>
      <c r="KVH14" s="14"/>
      <c r="KVI14" s="14"/>
      <c r="KVJ14" s="14"/>
      <c r="KVK14" s="14"/>
      <c r="KVL14" s="14"/>
      <c r="KVM14" s="14"/>
      <c r="KVN14" s="14"/>
      <c r="KVO14" s="14"/>
      <c r="KVP14" s="14"/>
      <c r="KVQ14" s="14"/>
      <c r="KVR14" s="14"/>
      <c r="KVS14" s="14"/>
      <c r="KVT14" s="14"/>
      <c r="KVU14" s="14"/>
      <c r="KVV14" s="14"/>
      <c r="KVW14" s="14"/>
      <c r="KVX14" s="14"/>
      <c r="KVY14" s="14"/>
      <c r="KVZ14" s="14"/>
      <c r="KWA14" s="14"/>
      <c r="KWB14" s="14"/>
      <c r="KWC14" s="14"/>
      <c r="KWD14" s="14"/>
      <c r="KWE14" s="14"/>
      <c r="KWF14" s="14"/>
      <c r="KWG14" s="14"/>
      <c r="KWH14" s="14"/>
      <c r="KWI14" s="14"/>
      <c r="KWJ14" s="14"/>
      <c r="KWK14" s="14"/>
      <c r="KWL14" s="14"/>
      <c r="KWM14" s="14"/>
      <c r="KWN14" s="14"/>
      <c r="KWO14" s="14"/>
      <c r="KWP14" s="14"/>
      <c r="KWQ14" s="14"/>
      <c r="KWR14" s="14"/>
      <c r="KWS14" s="14"/>
      <c r="KWT14" s="14"/>
      <c r="KWU14" s="14"/>
      <c r="KWV14" s="14"/>
      <c r="KWW14" s="14"/>
      <c r="KWX14" s="14"/>
      <c r="KWY14" s="14"/>
      <c r="KWZ14" s="14"/>
      <c r="KXA14" s="14"/>
      <c r="KXB14" s="14"/>
      <c r="KXC14" s="14"/>
      <c r="KXD14" s="14"/>
      <c r="KXE14" s="14"/>
      <c r="KXF14" s="14"/>
      <c r="KXG14" s="14"/>
      <c r="KXH14" s="14"/>
      <c r="KXI14" s="14"/>
      <c r="KXJ14" s="14"/>
      <c r="KXK14" s="14"/>
      <c r="KXL14" s="14"/>
      <c r="KXM14" s="14"/>
      <c r="KXN14" s="14"/>
      <c r="KXO14" s="14"/>
      <c r="KXP14" s="14"/>
      <c r="KXQ14" s="14"/>
      <c r="KXR14" s="14"/>
      <c r="KXS14" s="14"/>
      <c r="KXT14" s="14"/>
      <c r="KXU14" s="14"/>
      <c r="KXV14" s="14"/>
      <c r="KXW14" s="14"/>
      <c r="KXX14" s="14"/>
      <c r="KXY14" s="14"/>
      <c r="KXZ14" s="14"/>
      <c r="KYA14" s="14"/>
      <c r="KYB14" s="14"/>
      <c r="KYC14" s="14"/>
      <c r="KYD14" s="14"/>
      <c r="KYE14" s="14"/>
      <c r="KYF14" s="14"/>
      <c r="KYG14" s="14"/>
      <c r="KYH14" s="14"/>
      <c r="KYI14" s="14"/>
      <c r="KYJ14" s="14"/>
      <c r="KYK14" s="14"/>
      <c r="KYL14" s="14"/>
      <c r="KYM14" s="14"/>
      <c r="KYN14" s="14"/>
      <c r="KYO14" s="14"/>
      <c r="KYP14" s="14"/>
      <c r="KYQ14" s="14"/>
      <c r="KYR14" s="14"/>
      <c r="KYS14" s="14"/>
      <c r="KYT14" s="14"/>
      <c r="KYU14" s="14"/>
      <c r="KYV14" s="14"/>
      <c r="KYW14" s="14"/>
      <c r="KYX14" s="14"/>
      <c r="KYY14" s="14"/>
      <c r="KYZ14" s="14"/>
      <c r="KZA14" s="14"/>
      <c r="KZB14" s="14"/>
      <c r="KZC14" s="14"/>
      <c r="KZD14" s="14"/>
      <c r="KZE14" s="14"/>
      <c r="KZF14" s="14"/>
      <c r="KZG14" s="14"/>
      <c r="KZH14" s="14"/>
      <c r="KZI14" s="14"/>
      <c r="KZJ14" s="14"/>
      <c r="KZK14" s="14"/>
      <c r="KZL14" s="14"/>
      <c r="KZM14" s="14"/>
      <c r="KZN14" s="14"/>
      <c r="KZO14" s="14"/>
      <c r="KZP14" s="14"/>
      <c r="KZQ14" s="14"/>
      <c r="KZR14" s="14"/>
      <c r="KZS14" s="14"/>
      <c r="KZT14" s="14"/>
      <c r="KZU14" s="14"/>
      <c r="KZV14" s="14"/>
      <c r="KZW14" s="14"/>
      <c r="KZX14" s="14"/>
      <c r="KZY14" s="14"/>
      <c r="KZZ14" s="14"/>
      <c r="LAA14" s="14"/>
      <c r="LAB14" s="14"/>
      <c r="LAC14" s="14"/>
      <c r="LAD14" s="14"/>
      <c r="LAE14" s="14"/>
      <c r="LAF14" s="14"/>
      <c r="LAG14" s="14"/>
      <c r="LAH14" s="14"/>
      <c r="LAI14" s="14"/>
      <c r="LAJ14" s="14"/>
      <c r="LAK14" s="14"/>
      <c r="LAL14" s="14"/>
      <c r="LAM14" s="14"/>
      <c r="LAN14" s="14"/>
      <c r="LAO14" s="14"/>
      <c r="LAP14" s="14"/>
      <c r="LAQ14" s="14"/>
      <c r="LAR14" s="14"/>
      <c r="LAS14" s="14"/>
      <c r="LAT14" s="14"/>
      <c r="LAU14" s="14"/>
      <c r="LAV14" s="14"/>
      <c r="LAW14" s="14"/>
      <c r="LAX14" s="14"/>
      <c r="LAY14" s="14"/>
      <c r="LAZ14" s="14"/>
      <c r="LBA14" s="14"/>
      <c r="LBB14" s="14"/>
      <c r="LBC14" s="14"/>
      <c r="LBD14" s="14"/>
      <c r="LBE14" s="14"/>
      <c r="LBF14" s="14"/>
      <c r="LBG14" s="14"/>
      <c r="LBH14" s="14"/>
      <c r="LBI14" s="14"/>
      <c r="LBJ14" s="14"/>
      <c r="LBK14" s="14"/>
      <c r="LBL14" s="14"/>
      <c r="LBM14" s="14"/>
      <c r="LBN14" s="14"/>
      <c r="LBO14" s="14"/>
      <c r="LBP14" s="14"/>
      <c r="LBQ14" s="14"/>
      <c r="LBR14" s="14"/>
      <c r="LBS14" s="14"/>
      <c r="LBT14" s="14"/>
      <c r="LBU14" s="14"/>
      <c r="LBV14" s="14"/>
      <c r="LBW14" s="14"/>
      <c r="LBX14" s="14"/>
      <c r="LBY14" s="14"/>
      <c r="LBZ14" s="14"/>
      <c r="LCA14" s="14"/>
      <c r="LCB14" s="14"/>
      <c r="LCC14" s="14"/>
      <c r="LCD14" s="14"/>
      <c r="LCE14" s="14"/>
      <c r="LCF14" s="14"/>
      <c r="LCG14" s="14"/>
      <c r="LCH14" s="14"/>
      <c r="LCI14" s="14"/>
      <c r="LCJ14" s="14"/>
      <c r="LCK14" s="14"/>
      <c r="LCL14" s="14"/>
      <c r="LCM14" s="14"/>
      <c r="LCN14" s="14"/>
      <c r="LCO14" s="14"/>
      <c r="LCP14" s="14"/>
      <c r="LCQ14" s="14"/>
      <c r="LCR14" s="14"/>
      <c r="LCS14" s="14"/>
      <c r="LCT14" s="14"/>
      <c r="LCU14" s="14"/>
      <c r="LCV14" s="14"/>
      <c r="LCW14" s="14"/>
      <c r="LCX14" s="14"/>
      <c r="LCY14" s="14"/>
      <c r="LCZ14" s="14"/>
      <c r="LDA14" s="14"/>
      <c r="LDB14" s="14"/>
      <c r="LDC14" s="14"/>
      <c r="LDD14" s="14"/>
      <c r="LDE14" s="14"/>
      <c r="LDF14" s="14"/>
      <c r="LDG14" s="14"/>
      <c r="LDH14" s="14"/>
      <c r="LDI14" s="14"/>
      <c r="LDJ14" s="14"/>
      <c r="LDK14" s="14"/>
      <c r="LDL14" s="14"/>
      <c r="LDM14" s="14"/>
      <c r="LDN14" s="14"/>
      <c r="LDO14" s="14"/>
      <c r="LDP14" s="14"/>
      <c r="LDQ14" s="14"/>
      <c r="LDR14" s="14"/>
      <c r="LDS14" s="14"/>
      <c r="LDT14" s="14"/>
      <c r="LDU14" s="14"/>
      <c r="LDV14" s="14"/>
      <c r="LDW14" s="14"/>
      <c r="LDX14" s="14"/>
      <c r="LDY14" s="14"/>
      <c r="LDZ14" s="14"/>
      <c r="LEA14" s="14"/>
      <c r="LEB14" s="14"/>
      <c r="LEC14" s="14"/>
      <c r="LED14" s="14"/>
      <c r="LEE14" s="14"/>
      <c r="LEF14" s="14"/>
      <c r="LEG14" s="14"/>
      <c r="LEH14" s="14"/>
      <c r="LEI14" s="14"/>
      <c r="LEJ14" s="14"/>
      <c r="LEK14" s="14"/>
      <c r="LEL14" s="14"/>
      <c r="LEM14" s="14"/>
      <c r="LEN14" s="14"/>
      <c r="LEO14" s="14"/>
      <c r="LEP14" s="14"/>
      <c r="LEQ14" s="14"/>
      <c r="LER14" s="14"/>
      <c r="LES14" s="14"/>
      <c r="LET14" s="14"/>
      <c r="LEU14" s="14"/>
      <c r="LEV14" s="14"/>
      <c r="LEW14" s="14"/>
      <c r="LEX14" s="14"/>
      <c r="LEY14" s="14"/>
      <c r="LEZ14" s="14"/>
      <c r="LFA14" s="14"/>
      <c r="LFB14" s="14"/>
      <c r="LFC14" s="14"/>
      <c r="LFD14" s="14"/>
      <c r="LFE14" s="14"/>
      <c r="LFF14" s="14"/>
      <c r="LFG14" s="14"/>
      <c r="LFH14" s="14"/>
      <c r="LFI14" s="14"/>
      <c r="LFJ14" s="14"/>
      <c r="LFK14" s="14"/>
      <c r="LFL14" s="14"/>
      <c r="LFM14" s="14"/>
      <c r="LFN14" s="14"/>
      <c r="LFO14" s="14"/>
      <c r="LFP14" s="14"/>
      <c r="LFQ14" s="14"/>
      <c r="LFR14" s="14"/>
      <c r="LFS14" s="14"/>
      <c r="LFT14" s="14"/>
      <c r="LFU14" s="14"/>
      <c r="LFV14" s="14"/>
      <c r="LFW14" s="14"/>
      <c r="LFX14" s="14"/>
      <c r="LFY14" s="14"/>
      <c r="LFZ14" s="14"/>
      <c r="LGA14" s="14"/>
      <c r="LGB14" s="14"/>
      <c r="LGC14" s="14"/>
      <c r="LGD14" s="14"/>
      <c r="LGE14" s="14"/>
      <c r="LGF14" s="14"/>
      <c r="LGG14" s="14"/>
      <c r="LGH14" s="14"/>
      <c r="LGI14" s="14"/>
      <c r="LGJ14" s="14"/>
      <c r="LGK14" s="14"/>
      <c r="LGL14" s="14"/>
      <c r="LGM14" s="14"/>
      <c r="LGN14" s="14"/>
      <c r="LGO14" s="14"/>
      <c r="LGP14" s="14"/>
      <c r="LGQ14" s="14"/>
      <c r="LGR14" s="14"/>
      <c r="LGS14" s="14"/>
      <c r="LGT14" s="14"/>
      <c r="LGU14" s="14"/>
      <c r="LGV14" s="14"/>
      <c r="LGW14" s="14"/>
      <c r="LGX14" s="14"/>
      <c r="LGY14" s="14"/>
      <c r="LGZ14" s="14"/>
      <c r="LHA14" s="14"/>
      <c r="LHB14" s="14"/>
      <c r="LHC14" s="14"/>
      <c r="LHD14" s="14"/>
      <c r="LHE14" s="14"/>
      <c r="LHF14" s="14"/>
      <c r="LHG14" s="14"/>
      <c r="LHH14" s="14"/>
      <c r="LHI14" s="14"/>
      <c r="LHJ14" s="14"/>
      <c r="LHK14" s="14"/>
      <c r="LHL14" s="14"/>
      <c r="LHM14" s="14"/>
      <c r="LHN14" s="14"/>
      <c r="LHO14" s="14"/>
      <c r="LHP14" s="14"/>
      <c r="LHQ14" s="14"/>
      <c r="LHR14" s="14"/>
      <c r="LHS14" s="14"/>
      <c r="LHT14" s="14"/>
      <c r="LHU14" s="14"/>
      <c r="LHV14" s="14"/>
      <c r="LHW14" s="14"/>
      <c r="LHX14" s="14"/>
      <c r="LHY14" s="14"/>
      <c r="LHZ14" s="14"/>
      <c r="LIA14" s="14"/>
      <c r="LIB14" s="14"/>
      <c r="LIC14" s="14"/>
      <c r="LID14" s="14"/>
      <c r="LIE14" s="14"/>
      <c r="LIF14" s="14"/>
      <c r="LIG14" s="14"/>
      <c r="LIH14" s="14"/>
      <c r="LII14" s="14"/>
      <c r="LIJ14" s="14"/>
      <c r="LIK14" s="14"/>
      <c r="LIL14" s="14"/>
      <c r="LIM14" s="14"/>
      <c r="LIN14" s="14"/>
      <c r="LIO14" s="14"/>
      <c r="LIP14" s="14"/>
      <c r="LIQ14" s="14"/>
      <c r="LIR14" s="14"/>
      <c r="LIS14" s="14"/>
      <c r="LIT14" s="14"/>
      <c r="LIU14" s="14"/>
      <c r="LIV14" s="14"/>
      <c r="LIW14" s="14"/>
      <c r="LIX14" s="14"/>
      <c r="LIY14" s="14"/>
      <c r="LIZ14" s="14"/>
      <c r="LJA14" s="14"/>
      <c r="LJB14" s="14"/>
      <c r="LJC14" s="14"/>
      <c r="LJD14" s="14"/>
      <c r="LJE14" s="14"/>
      <c r="LJF14" s="14"/>
      <c r="LJG14" s="14"/>
      <c r="LJH14" s="14"/>
      <c r="LJI14" s="14"/>
      <c r="LJJ14" s="14"/>
      <c r="LJK14" s="14"/>
      <c r="LJL14" s="14"/>
      <c r="LJM14" s="14"/>
      <c r="LJN14" s="14"/>
      <c r="LJO14" s="14"/>
      <c r="LJP14" s="14"/>
      <c r="LJQ14" s="14"/>
      <c r="LJR14" s="14"/>
      <c r="LJS14" s="14"/>
      <c r="LJT14" s="14"/>
      <c r="LJU14" s="14"/>
      <c r="LJV14" s="14"/>
      <c r="LJW14" s="14"/>
      <c r="LJX14" s="14"/>
      <c r="LJY14" s="14"/>
      <c r="LJZ14" s="14"/>
      <c r="LKA14" s="14"/>
      <c r="LKB14" s="14"/>
      <c r="LKC14" s="14"/>
      <c r="LKD14" s="14"/>
      <c r="LKE14" s="14"/>
      <c r="LKF14" s="14"/>
      <c r="LKG14" s="14"/>
      <c r="LKH14" s="14"/>
      <c r="LKI14" s="14"/>
      <c r="LKJ14" s="14"/>
      <c r="LKK14" s="14"/>
      <c r="LKL14" s="14"/>
      <c r="LKM14" s="14"/>
      <c r="LKN14" s="14"/>
      <c r="LKO14" s="14"/>
      <c r="LKP14" s="14"/>
      <c r="LKQ14" s="14"/>
      <c r="LKR14" s="14"/>
      <c r="LKS14" s="14"/>
      <c r="LKT14" s="14"/>
      <c r="LKU14" s="14"/>
      <c r="LKV14" s="14"/>
      <c r="LKW14" s="14"/>
      <c r="LKX14" s="14"/>
      <c r="LKY14" s="14"/>
      <c r="LKZ14" s="14"/>
      <c r="LLA14" s="14"/>
      <c r="LLB14" s="14"/>
      <c r="LLC14" s="14"/>
      <c r="LLD14" s="14"/>
      <c r="LLE14" s="14"/>
      <c r="LLF14" s="14"/>
      <c r="LLG14" s="14"/>
      <c r="LLH14" s="14"/>
      <c r="LLI14" s="14"/>
      <c r="LLJ14" s="14"/>
      <c r="LLK14" s="14"/>
      <c r="LLL14" s="14"/>
      <c r="LLM14" s="14"/>
      <c r="LLN14" s="14"/>
      <c r="LLO14" s="14"/>
      <c r="LLP14" s="14"/>
      <c r="LLQ14" s="14"/>
      <c r="LLR14" s="14"/>
      <c r="LLS14" s="14"/>
      <c r="LLT14" s="14"/>
      <c r="LLU14" s="14"/>
      <c r="LLV14" s="14"/>
      <c r="LLW14" s="14"/>
      <c r="LLX14" s="14"/>
      <c r="LLY14" s="14"/>
      <c r="LLZ14" s="14"/>
      <c r="LMA14" s="14"/>
      <c r="LMB14" s="14"/>
      <c r="LMC14" s="14"/>
      <c r="LMD14" s="14"/>
      <c r="LME14" s="14"/>
      <c r="LMF14" s="14"/>
      <c r="LMG14" s="14"/>
      <c r="LMH14" s="14"/>
      <c r="LMI14" s="14"/>
      <c r="LMJ14" s="14"/>
      <c r="LMK14" s="14"/>
      <c r="LML14" s="14"/>
      <c r="LMM14" s="14"/>
      <c r="LMN14" s="14"/>
      <c r="LMO14" s="14"/>
      <c r="LMP14" s="14"/>
      <c r="LMQ14" s="14"/>
      <c r="LMR14" s="14"/>
      <c r="LMS14" s="14"/>
      <c r="LMT14" s="14"/>
      <c r="LMU14" s="14"/>
      <c r="LMV14" s="14"/>
      <c r="LMW14" s="14"/>
      <c r="LMX14" s="14"/>
      <c r="LMY14" s="14"/>
      <c r="LMZ14" s="14"/>
      <c r="LNA14" s="14"/>
      <c r="LNB14" s="14"/>
      <c r="LNC14" s="14"/>
      <c r="LND14" s="14"/>
      <c r="LNE14" s="14"/>
      <c r="LNF14" s="14"/>
      <c r="LNG14" s="14"/>
      <c r="LNH14" s="14"/>
      <c r="LNI14" s="14"/>
      <c r="LNJ14" s="14"/>
      <c r="LNK14" s="14"/>
      <c r="LNL14" s="14"/>
      <c r="LNM14" s="14"/>
      <c r="LNN14" s="14"/>
      <c r="LNO14" s="14"/>
      <c r="LNP14" s="14"/>
      <c r="LNQ14" s="14"/>
      <c r="LNR14" s="14"/>
      <c r="LNS14" s="14"/>
      <c r="LNT14" s="14"/>
      <c r="LNU14" s="14"/>
      <c r="LNV14" s="14"/>
      <c r="LNW14" s="14"/>
      <c r="LNX14" s="14"/>
      <c r="LNY14" s="14"/>
      <c r="LNZ14" s="14"/>
      <c r="LOA14" s="14"/>
      <c r="LOB14" s="14"/>
      <c r="LOC14" s="14"/>
      <c r="LOD14" s="14"/>
      <c r="LOE14" s="14"/>
      <c r="LOF14" s="14"/>
      <c r="LOG14" s="14"/>
      <c r="LOH14" s="14"/>
      <c r="LOI14" s="14"/>
      <c r="LOJ14" s="14"/>
      <c r="LOK14" s="14"/>
      <c r="LOL14" s="14"/>
      <c r="LOM14" s="14"/>
      <c r="LON14" s="14"/>
      <c r="LOO14" s="14"/>
      <c r="LOP14" s="14"/>
      <c r="LOQ14" s="14"/>
      <c r="LOR14" s="14"/>
      <c r="LOS14" s="14"/>
      <c r="LOT14" s="14"/>
      <c r="LOU14" s="14"/>
      <c r="LOV14" s="14"/>
      <c r="LOW14" s="14"/>
      <c r="LOX14" s="14"/>
      <c r="LOY14" s="14"/>
      <c r="LOZ14" s="14"/>
      <c r="LPA14" s="14"/>
      <c r="LPB14" s="14"/>
      <c r="LPC14" s="14"/>
      <c r="LPD14" s="14"/>
      <c r="LPE14" s="14"/>
      <c r="LPF14" s="14"/>
      <c r="LPG14" s="14"/>
      <c r="LPH14" s="14"/>
      <c r="LPI14" s="14"/>
      <c r="LPJ14" s="14"/>
      <c r="LPK14" s="14"/>
      <c r="LPL14" s="14"/>
      <c r="LPM14" s="14"/>
      <c r="LPN14" s="14"/>
      <c r="LPO14" s="14"/>
      <c r="LPP14" s="14"/>
      <c r="LPQ14" s="14"/>
      <c r="LPR14" s="14"/>
      <c r="LPS14" s="14"/>
      <c r="LPT14" s="14"/>
      <c r="LPU14" s="14"/>
      <c r="LPV14" s="14"/>
      <c r="LPW14" s="14"/>
      <c r="LPX14" s="14"/>
      <c r="LPY14" s="14"/>
      <c r="LPZ14" s="14"/>
      <c r="LQA14" s="14"/>
      <c r="LQB14" s="14"/>
      <c r="LQC14" s="14"/>
      <c r="LQD14" s="14"/>
      <c r="LQE14" s="14"/>
      <c r="LQF14" s="14"/>
      <c r="LQG14" s="14"/>
      <c r="LQH14" s="14"/>
      <c r="LQI14" s="14"/>
      <c r="LQJ14" s="14"/>
      <c r="LQK14" s="14"/>
      <c r="LQL14" s="14"/>
      <c r="LQM14" s="14"/>
      <c r="LQN14" s="14"/>
      <c r="LQO14" s="14"/>
      <c r="LQP14" s="14"/>
      <c r="LQQ14" s="14"/>
      <c r="LQR14" s="14"/>
      <c r="LQS14" s="14"/>
      <c r="LQT14" s="14"/>
      <c r="LQU14" s="14"/>
      <c r="LQV14" s="14"/>
      <c r="LQW14" s="14"/>
      <c r="LQX14" s="14"/>
      <c r="LQY14" s="14"/>
      <c r="LQZ14" s="14"/>
      <c r="LRA14" s="14"/>
      <c r="LRB14" s="14"/>
      <c r="LRC14" s="14"/>
      <c r="LRD14" s="14"/>
      <c r="LRE14" s="14"/>
      <c r="LRF14" s="14"/>
      <c r="LRG14" s="14"/>
      <c r="LRH14" s="14"/>
      <c r="LRI14" s="14"/>
      <c r="LRJ14" s="14"/>
      <c r="LRK14" s="14"/>
      <c r="LRL14" s="14"/>
      <c r="LRM14" s="14"/>
      <c r="LRN14" s="14"/>
      <c r="LRO14" s="14"/>
      <c r="LRP14" s="14"/>
      <c r="LRQ14" s="14"/>
      <c r="LRR14" s="14"/>
      <c r="LRS14" s="14"/>
      <c r="LRT14" s="14"/>
      <c r="LRU14" s="14"/>
      <c r="LRV14" s="14"/>
      <c r="LRW14" s="14"/>
      <c r="LRX14" s="14"/>
      <c r="LRY14" s="14"/>
      <c r="LRZ14" s="14"/>
      <c r="LSA14" s="14"/>
      <c r="LSB14" s="14"/>
      <c r="LSC14" s="14"/>
      <c r="LSD14" s="14"/>
      <c r="LSE14" s="14"/>
      <c r="LSF14" s="14"/>
      <c r="LSG14" s="14"/>
      <c r="LSH14" s="14"/>
      <c r="LSI14" s="14"/>
      <c r="LSJ14" s="14"/>
      <c r="LSK14" s="14"/>
      <c r="LSL14" s="14"/>
      <c r="LSM14" s="14"/>
      <c r="LSN14" s="14"/>
      <c r="LSO14" s="14"/>
      <c r="LSP14" s="14"/>
      <c r="LSQ14" s="14"/>
      <c r="LSR14" s="14"/>
      <c r="LSS14" s="14"/>
      <c r="LST14" s="14"/>
      <c r="LSU14" s="14"/>
      <c r="LSV14" s="14"/>
      <c r="LSW14" s="14"/>
      <c r="LSX14" s="14"/>
      <c r="LSY14" s="14"/>
      <c r="LSZ14" s="14"/>
      <c r="LTA14" s="14"/>
      <c r="LTB14" s="14"/>
      <c r="LTC14" s="14"/>
      <c r="LTD14" s="14"/>
      <c r="LTE14" s="14"/>
      <c r="LTF14" s="14"/>
      <c r="LTG14" s="14"/>
      <c r="LTH14" s="14"/>
      <c r="LTI14" s="14"/>
      <c r="LTJ14" s="14"/>
      <c r="LTK14" s="14"/>
      <c r="LTL14" s="14"/>
      <c r="LTM14" s="14"/>
      <c r="LTN14" s="14"/>
      <c r="LTO14" s="14"/>
      <c r="LTP14" s="14"/>
      <c r="LTQ14" s="14"/>
      <c r="LTR14" s="14"/>
      <c r="LTS14" s="14"/>
      <c r="LTT14" s="14"/>
      <c r="LTU14" s="14"/>
      <c r="LTV14" s="14"/>
      <c r="LTW14" s="14"/>
      <c r="LTX14" s="14"/>
      <c r="LTY14" s="14"/>
      <c r="LTZ14" s="14"/>
      <c r="LUA14" s="14"/>
      <c r="LUB14" s="14"/>
      <c r="LUC14" s="14"/>
      <c r="LUD14" s="14"/>
      <c r="LUE14" s="14"/>
      <c r="LUF14" s="14"/>
      <c r="LUG14" s="14"/>
      <c r="LUH14" s="14"/>
      <c r="LUI14" s="14"/>
      <c r="LUJ14" s="14"/>
      <c r="LUK14" s="14"/>
      <c r="LUL14" s="14"/>
      <c r="LUM14" s="14"/>
      <c r="LUN14" s="14"/>
      <c r="LUO14" s="14"/>
      <c r="LUP14" s="14"/>
      <c r="LUQ14" s="14"/>
      <c r="LUR14" s="14"/>
      <c r="LUS14" s="14"/>
      <c r="LUT14" s="14"/>
      <c r="LUU14" s="14"/>
      <c r="LUV14" s="14"/>
      <c r="LUW14" s="14"/>
      <c r="LUX14" s="14"/>
      <c r="LUY14" s="14"/>
      <c r="LUZ14" s="14"/>
      <c r="LVA14" s="14"/>
      <c r="LVB14" s="14"/>
      <c r="LVC14" s="14"/>
      <c r="LVD14" s="14"/>
      <c r="LVE14" s="14"/>
      <c r="LVF14" s="14"/>
      <c r="LVG14" s="14"/>
      <c r="LVH14" s="14"/>
      <c r="LVI14" s="14"/>
      <c r="LVJ14" s="14"/>
      <c r="LVK14" s="14"/>
      <c r="LVL14" s="14"/>
      <c r="LVM14" s="14"/>
      <c r="LVN14" s="14"/>
      <c r="LVO14" s="14"/>
      <c r="LVP14" s="14"/>
      <c r="LVQ14" s="14"/>
      <c r="LVR14" s="14"/>
      <c r="LVS14" s="14"/>
      <c r="LVT14" s="14"/>
      <c r="LVU14" s="14"/>
      <c r="LVV14" s="14"/>
      <c r="LVW14" s="14"/>
      <c r="LVX14" s="14"/>
      <c r="LVY14" s="14"/>
      <c r="LVZ14" s="14"/>
      <c r="LWA14" s="14"/>
      <c r="LWB14" s="14"/>
      <c r="LWC14" s="14"/>
      <c r="LWD14" s="14"/>
      <c r="LWE14" s="14"/>
      <c r="LWF14" s="14"/>
      <c r="LWG14" s="14"/>
      <c r="LWH14" s="14"/>
      <c r="LWI14" s="14"/>
      <c r="LWJ14" s="14"/>
      <c r="LWK14" s="14"/>
      <c r="LWL14" s="14"/>
      <c r="LWM14" s="14"/>
      <c r="LWN14" s="14"/>
      <c r="LWO14" s="14"/>
      <c r="LWP14" s="14"/>
      <c r="LWQ14" s="14"/>
      <c r="LWR14" s="14"/>
      <c r="LWS14" s="14"/>
      <c r="LWT14" s="14"/>
      <c r="LWU14" s="14"/>
      <c r="LWV14" s="14"/>
      <c r="LWW14" s="14"/>
      <c r="LWX14" s="14"/>
      <c r="LWY14" s="14"/>
      <c r="LWZ14" s="14"/>
      <c r="LXA14" s="14"/>
      <c r="LXB14" s="14"/>
      <c r="LXC14" s="14"/>
      <c r="LXD14" s="14"/>
      <c r="LXE14" s="14"/>
      <c r="LXF14" s="14"/>
      <c r="LXG14" s="14"/>
      <c r="LXH14" s="14"/>
      <c r="LXI14" s="14"/>
      <c r="LXJ14" s="14"/>
      <c r="LXK14" s="14"/>
      <c r="LXL14" s="14"/>
      <c r="LXM14" s="14"/>
      <c r="LXN14" s="14"/>
      <c r="LXO14" s="14"/>
      <c r="LXP14" s="14"/>
      <c r="LXQ14" s="14"/>
      <c r="LXR14" s="14"/>
      <c r="LXS14" s="14"/>
      <c r="LXT14" s="14"/>
      <c r="LXU14" s="14"/>
      <c r="LXV14" s="14"/>
      <c r="LXW14" s="14"/>
      <c r="LXX14" s="14"/>
      <c r="LXY14" s="14"/>
      <c r="LXZ14" s="14"/>
      <c r="LYA14" s="14"/>
      <c r="LYB14" s="14"/>
      <c r="LYC14" s="14"/>
      <c r="LYD14" s="14"/>
      <c r="LYE14" s="14"/>
      <c r="LYF14" s="14"/>
      <c r="LYG14" s="14"/>
      <c r="LYH14" s="14"/>
      <c r="LYI14" s="14"/>
      <c r="LYJ14" s="14"/>
      <c r="LYK14" s="14"/>
      <c r="LYL14" s="14"/>
      <c r="LYM14" s="14"/>
      <c r="LYN14" s="14"/>
      <c r="LYO14" s="14"/>
      <c r="LYP14" s="14"/>
      <c r="LYQ14" s="14"/>
      <c r="LYR14" s="14"/>
      <c r="LYS14" s="14"/>
      <c r="LYT14" s="14"/>
      <c r="LYU14" s="14"/>
      <c r="LYV14" s="14"/>
      <c r="LYW14" s="14"/>
      <c r="LYX14" s="14"/>
      <c r="LYY14" s="14"/>
      <c r="LYZ14" s="14"/>
      <c r="LZA14" s="14"/>
      <c r="LZB14" s="14"/>
      <c r="LZC14" s="14"/>
      <c r="LZD14" s="14"/>
      <c r="LZE14" s="14"/>
      <c r="LZF14" s="14"/>
      <c r="LZG14" s="14"/>
      <c r="LZH14" s="14"/>
      <c r="LZI14" s="14"/>
      <c r="LZJ14" s="14"/>
      <c r="LZK14" s="14"/>
      <c r="LZL14" s="14"/>
      <c r="LZM14" s="14"/>
      <c r="LZN14" s="14"/>
      <c r="LZO14" s="14"/>
      <c r="LZP14" s="14"/>
      <c r="LZQ14" s="14"/>
      <c r="LZR14" s="14"/>
      <c r="LZS14" s="14"/>
      <c r="LZT14" s="14"/>
      <c r="LZU14" s="14"/>
      <c r="LZV14" s="14"/>
      <c r="LZW14" s="14"/>
      <c r="LZX14" s="14"/>
      <c r="LZY14" s="14"/>
      <c r="LZZ14" s="14"/>
      <c r="MAA14" s="14"/>
      <c r="MAB14" s="14"/>
      <c r="MAC14" s="14"/>
      <c r="MAD14" s="14"/>
      <c r="MAE14" s="14"/>
      <c r="MAF14" s="14"/>
      <c r="MAG14" s="14"/>
      <c r="MAH14" s="14"/>
      <c r="MAI14" s="14"/>
      <c r="MAJ14" s="14"/>
      <c r="MAK14" s="14"/>
      <c r="MAL14" s="14"/>
      <c r="MAM14" s="14"/>
      <c r="MAN14" s="14"/>
      <c r="MAO14" s="14"/>
      <c r="MAP14" s="14"/>
      <c r="MAQ14" s="14"/>
      <c r="MAR14" s="14"/>
      <c r="MAS14" s="14"/>
      <c r="MAT14" s="14"/>
      <c r="MAU14" s="14"/>
      <c r="MAV14" s="14"/>
      <c r="MAW14" s="14"/>
      <c r="MAX14" s="14"/>
      <c r="MAY14" s="14"/>
      <c r="MAZ14" s="14"/>
      <c r="MBA14" s="14"/>
      <c r="MBB14" s="14"/>
      <c r="MBC14" s="14"/>
      <c r="MBD14" s="14"/>
      <c r="MBE14" s="14"/>
      <c r="MBF14" s="14"/>
      <c r="MBG14" s="14"/>
      <c r="MBH14" s="14"/>
      <c r="MBI14" s="14"/>
      <c r="MBJ14" s="14"/>
      <c r="MBK14" s="14"/>
      <c r="MBL14" s="14"/>
      <c r="MBM14" s="14"/>
      <c r="MBN14" s="14"/>
      <c r="MBO14" s="14"/>
      <c r="MBP14" s="14"/>
      <c r="MBQ14" s="14"/>
      <c r="MBR14" s="14"/>
      <c r="MBS14" s="14"/>
      <c r="MBT14" s="14"/>
      <c r="MBU14" s="14"/>
      <c r="MBV14" s="14"/>
      <c r="MBW14" s="14"/>
      <c r="MBX14" s="14"/>
      <c r="MBY14" s="14"/>
      <c r="MBZ14" s="14"/>
      <c r="MCA14" s="14"/>
      <c r="MCB14" s="14"/>
      <c r="MCC14" s="14"/>
      <c r="MCD14" s="14"/>
      <c r="MCE14" s="14"/>
      <c r="MCF14" s="14"/>
      <c r="MCG14" s="14"/>
      <c r="MCH14" s="14"/>
      <c r="MCI14" s="14"/>
      <c r="MCJ14" s="14"/>
      <c r="MCK14" s="14"/>
      <c r="MCL14" s="14"/>
      <c r="MCM14" s="14"/>
      <c r="MCN14" s="14"/>
      <c r="MCO14" s="14"/>
      <c r="MCP14" s="14"/>
      <c r="MCQ14" s="14"/>
      <c r="MCR14" s="14"/>
      <c r="MCS14" s="14"/>
      <c r="MCT14" s="14"/>
      <c r="MCU14" s="14"/>
      <c r="MCV14" s="14"/>
      <c r="MCW14" s="14"/>
      <c r="MCX14" s="14"/>
      <c r="MCY14" s="14"/>
      <c r="MCZ14" s="14"/>
      <c r="MDA14" s="14"/>
      <c r="MDB14" s="14"/>
      <c r="MDC14" s="14"/>
      <c r="MDD14" s="14"/>
      <c r="MDE14" s="14"/>
      <c r="MDF14" s="14"/>
      <c r="MDG14" s="14"/>
      <c r="MDH14" s="14"/>
      <c r="MDI14" s="14"/>
      <c r="MDJ14" s="14"/>
      <c r="MDK14" s="14"/>
      <c r="MDL14" s="14"/>
      <c r="MDM14" s="14"/>
      <c r="MDN14" s="14"/>
      <c r="MDO14" s="14"/>
      <c r="MDP14" s="14"/>
      <c r="MDQ14" s="14"/>
      <c r="MDR14" s="14"/>
      <c r="MDS14" s="14"/>
      <c r="MDT14" s="14"/>
      <c r="MDU14" s="14"/>
      <c r="MDV14" s="14"/>
      <c r="MDW14" s="14"/>
      <c r="MDX14" s="14"/>
      <c r="MDY14" s="14"/>
      <c r="MDZ14" s="14"/>
      <c r="MEA14" s="14"/>
      <c r="MEB14" s="14"/>
      <c r="MEC14" s="14"/>
      <c r="MED14" s="14"/>
      <c r="MEE14" s="14"/>
      <c r="MEF14" s="14"/>
      <c r="MEG14" s="14"/>
      <c r="MEH14" s="14"/>
      <c r="MEI14" s="14"/>
      <c r="MEJ14" s="14"/>
      <c r="MEK14" s="14"/>
      <c r="MEL14" s="14"/>
      <c r="MEM14" s="14"/>
      <c r="MEN14" s="14"/>
      <c r="MEO14" s="14"/>
      <c r="MEP14" s="14"/>
      <c r="MEQ14" s="14"/>
      <c r="MER14" s="14"/>
      <c r="MES14" s="14"/>
      <c r="MET14" s="14"/>
      <c r="MEU14" s="14"/>
      <c r="MEV14" s="14"/>
      <c r="MEW14" s="14"/>
      <c r="MEX14" s="14"/>
      <c r="MEY14" s="14"/>
      <c r="MEZ14" s="14"/>
      <c r="MFA14" s="14"/>
      <c r="MFB14" s="14"/>
      <c r="MFC14" s="14"/>
      <c r="MFD14" s="14"/>
      <c r="MFE14" s="14"/>
      <c r="MFF14" s="14"/>
      <c r="MFG14" s="14"/>
      <c r="MFH14" s="14"/>
      <c r="MFI14" s="14"/>
      <c r="MFJ14" s="14"/>
      <c r="MFK14" s="14"/>
      <c r="MFL14" s="14"/>
      <c r="MFM14" s="14"/>
      <c r="MFN14" s="14"/>
      <c r="MFO14" s="14"/>
      <c r="MFP14" s="14"/>
      <c r="MFQ14" s="14"/>
      <c r="MFR14" s="14"/>
      <c r="MFS14" s="14"/>
      <c r="MFT14" s="14"/>
      <c r="MFU14" s="14"/>
      <c r="MFV14" s="14"/>
      <c r="MFW14" s="14"/>
      <c r="MFX14" s="14"/>
      <c r="MFY14" s="14"/>
      <c r="MFZ14" s="14"/>
      <c r="MGA14" s="14"/>
      <c r="MGB14" s="14"/>
      <c r="MGC14" s="14"/>
      <c r="MGD14" s="14"/>
      <c r="MGE14" s="14"/>
      <c r="MGF14" s="14"/>
      <c r="MGG14" s="14"/>
      <c r="MGH14" s="14"/>
      <c r="MGI14" s="14"/>
      <c r="MGJ14" s="14"/>
      <c r="MGK14" s="14"/>
      <c r="MGL14" s="14"/>
      <c r="MGM14" s="14"/>
      <c r="MGN14" s="14"/>
      <c r="MGO14" s="14"/>
      <c r="MGP14" s="14"/>
      <c r="MGQ14" s="14"/>
      <c r="MGR14" s="14"/>
      <c r="MGS14" s="14"/>
      <c r="MGT14" s="14"/>
      <c r="MGU14" s="14"/>
      <c r="MGV14" s="14"/>
      <c r="MGW14" s="14"/>
      <c r="MGX14" s="14"/>
      <c r="MGY14" s="14"/>
      <c r="MGZ14" s="14"/>
      <c r="MHA14" s="14"/>
      <c r="MHB14" s="14"/>
      <c r="MHC14" s="14"/>
      <c r="MHD14" s="14"/>
      <c r="MHE14" s="14"/>
      <c r="MHF14" s="14"/>
      <c r="MHG14" s="14"/>
      <c r="MHH14" s="14"/>
      <c r="MHI14" s="14"/>
      <c r="MHJ14" s="14"/>
      <c r="MHK14" s="14"/>
      <c r="MHL14" s="14"/>
      <c r="MHM14" s="14"/>
      <c r="MHN14" s="14"/>
      <c r="MHO14" s="14"/>
      <c r="MHP14" s="14"/>
      <c r="MHQ14" s="14"/>
      <c r="MHR14" s="14"/>
      <c r="MHS14" s="14"/>
      <c r="MHT14" s="14"/>
      <c r="MHU14" s="14"/>
      <c r="MHV14" s="14"/>
      <c r="MHW14" s="14"/>
      <c r="MHX14" s="14"/>
      <c r="MHY14" s="14"/>
      <c r="MHZ14" s="14"/>
      <c r="MIA14" s="14"/>
      <c r="MIB14" s="14"/>
      <c r="MIC14" s="14"/>
      <c r="MID14" s="14"/>
      <c r="MIE14" s="14"/>
      <c r="MIF14" s="14"/>
      <c r="MIG14" s="14"/>
      <c r="MIH14" s="14"/>
      <c r="MII14" s="14"/>
      <c r="MIJ14" s="14"/>
      <c r="MIK14" s="14"/>
      <c r="MIL14" s="14"/>
      <c r="MIM14" s="14"/>
      <c r="MIN14" s="14"/>
      <c r="MIO14" s="14"/>
      <c r="MIP14" s="14"/>
      <c r="MIQ14" s="14"/>
      <c r="MIR14" s="14"/>
      <c r="MIS14" s="14"/>
      <c r="MIT14" s="14"/>
      <c r="MIU14" s="14"/>
      <c r="MIV14" s="14"/>
      <c r="MIW14" s="14"/>
      <c r="MIX14" s="14"/>
      <c r="MIY14" s="14"/>
      <c r="MIZ14" s="14"/>
      <c r="MJA14" s="14"/>
      <c r="MJB14" s="14"/>
      <c r="MJC14" s="14"/>
      <c r="MJD14" s="14"/>
      <c r="MJE14" s="14"/>
      <c r="MJF14" s="14"/>
      <c r="MJG14" s="14"/>
      <c r="MJH14" s="14"/>
      <c r="MJI14" s="14"/>
      <c r="MJJ14" s="14"/>
      <c r="MJK14" s="14"/>
      <c r="MJL14" s="14"/>
      <c r="MJM14" s="14"/>
      <c r="MJN14" s="14"/>
      <c r="MJO14" s="14"/>
      <c r="MJP14" s="14"/>
      <c r="MJQ14" s="14"/>
      <c r="MJR14" s="14"/>
      <c r="MJS14" s="14"/>
      <c r="MJT14" s="14"/>
      <c r="MJU14" s="14"/>
      <c r="MJV14" s="14"/>
      <c r="MJW14" s="14"/>
      <c r="MJX14" s="14"/>
      <c r="MJY14" s="14"/>
      <c r="MJZ14" s="14"/>
      <c r="MKA14" s="14"/>
      <c r="MKB14" s="14"/>
      <c r="MKC14" s="14"/>
      <c r="MKD14" s="14"/>
      <c r="MKE14" s="14"/>
      <c r="MKF14" s="14"/>
      <c r="MKG14" s="14"/>
      <c r="MKH14" s="14"/>
      <c r="MKI14" s="14"/>
      <c r="MKJ14" s="14"/>
      <c r="MKK14" s="14"/>
      <c r="MKL14" s="14"/>
      <c r="MKM14" s="14"/>
      <c r="MKN14" s="14"/>
      <c r="MKO14" s="14"/>
      <c r="MKP14" s="14"/>
      <c r="MKQ14" s="14"/>
      <c r="MKR14" s="14"/>
      <c r="MKS14" s="14"/>
      <c r="MKT14" s="14"/>
      <c r="MKU14" s="14"/>
      <c r="MKV14" s="14"/>
      <c r="MKW14" s="14"/>
      <c r="MKX14" s="14"/>
      <c r="MKY14" s="14"/>
      <c r="MKZ14" s="14"/>
      <c r="MLA14" s="14"/>
      <c r="MLB14" s="14"/>
      <c r="MLC14" s="14"/>
      <c r="MLD14" s="14"/>
      <c r="MLE14" s="14"/>
      <c r="MLF14" s="14"/>
      <c r="MLG14" s="14"/>
      <c r="MLH14" s="14"/>
      <c r="MLI14" s="14"/>
      <c r="MLJ14" s="14"/>
      <c r="MLK14" s="14"/>
      <c r="MLL14" s="14"/>
      <c r="MLM14" s="14"/>
      <c r="MLN14" s="14"/>
      <c r="MLO14" s="14"/>
      <c r="MLP14" s="14"/>
      <c r="MLQ14" s="14"/>
      <c r="MLR14" s="14"/>
      <c r="MLS14" s="14"/>
      <c r="MLT14" s="14"/>
      <c r="MLU14" s="14"/>
      <c r="MLV14" s="14"/>
      <c r="MLW14" s="14"/>
      <c r="MLX14" s="14"/>
      <c r="MLY14" s="14"/>
      <c r="MLZ14" s="14"/>
      <c r="MMA14" s="14"/>
      <c r="MMB14" s="14"/>
      <c r="MMC14" s="14"/>
      <c r="MMD14" s="14"/>
      <c r="MME14" s="14"/>
      <c r="MMF14" s="14"/>
      <c r="MMG14" s="14"/>
      <c r="MMH14" s="14"/>
      <c r="MMI14" s="14"/>
      <c r="MMJ14" s="14"/>
      <c r="MMK14" s="14"/>
      <c r="MML14" s="14"/>
      <c r="MMM14" s="14"/>
      <c r="MMN14" s="14"/>
      <c r="MMO14" s="14"/>
      <c r="MMP14" s="14"/>
      <c r="MMQ14" s="14"/>
      <c r="MMR14" s="14"/>
      <c r="MMS14" s="14"/>
      <c r="MMT14" s="14"/>
      <c r="MMU14" s="14"/>
      <c r="MMV14" s="14"/>
      <c r="MMW14" s="14"/>
      <c r="MMX14" s="14"/>
      <c r="MMY14" s="14"/>
      <c r="MMZ14" s="14"/>
      <c r="MNA14" s="14"/>
      <c r="MNB14" s="14"/>
      <c r="MNC14" s="14"/>
      <c r="MND14" s="14"/>
      <c r="MNE14" s="14"/>
      <c r="MNF14" s="14"/>
      <c r="MNG14" s="14"/>
      <c r="MNH14" s="14"/>
      <c r="MNI14" s="14"/>
      <c r="MNJ14" s="14"/>
      <c r="MNK14" s="14"/>
      <c r="MNL14" s="14"/>
      <c r="MNM14" s="14"/>
      <c r="MNN14" s="14"/>
      <c r="MNO14" s="14"/>
      <c r="MNP14" s="14"/>
      <c r="MNQ14" s="14"/>
      <c r="MNR14" s="14"/>
      <c r="MNS14" s="14"/>
      <c r="MNT14" s="14"/>
      <c r="MNU14" s="14"/>
      <c r="MNV14" s="14"/>
      <c r="MNW14" s="14"/>
      <c r="MNX14" s="14"/>
      <c r="MNY14" s="14"/>
      <c r="MNZ14" s="14"/>
      <c r="MOA14" s="14"/>
      <c r="MOB14" s="14"/>
      <c r="MOC14" s="14"/>
      <c r="MOD14" s="14"/>
      <c r="MOE14" s="14"/>
      <c r="MOF14" s="14"/>
      <c r="MOG14" s="14"/>
      <c r="MOH14" s="14"/>
      <c r="MOI14" s="14"/>
      <c r="MOJ14" s="14"/>
      <c r="MOK14" s="14"/>
      <c r="MOL14" s="14"/>
      <c r="MOM14" s="14"/>
      <c r="MON14" s="14"/>
      <c r="MOO14" s="14"/>
      <c r="MOP14" s="14"/>
      <c r="MOQ14" s="14"/>
      <c r="MOR14" s="14"/>
      <c r="MOS14" s="14"/>
      <c r="MOT14" s="14"/>
      <c r="MOU14" s="14"/>
      <c r="MOV14" s="14"/>
      <c r="MOW14" s="14"/>
      <c r="MOX14" s="14"/>
      <c r="MOY14" s="14"/>
      <c r="MOZ14" s="14"/>
      <c r="MPA14" s="14"/>
      <c r="MPB14" s="14"/>
      <c r="MPC14" s="14"/>
      <c r="MPD14" s="14"/>
      <c r="MPE14" s="14"/>
      <c r="MPF14" s="14"/>
      <c r="MPG14" s="14"/>
      <c r="MPH14" s="14"/>
      <c r="MPI14" s="14"/>
      <c r="MPJ14" s="14"/>
      <c r="MPK14" s="14"/>
      <c r="MPL14" s="14"/>
      <c r="MPM14" s="14"/>
      <c r="MPN14" s="14"/>
      <c r="MPO14" s="14"/>
      <c r="MPP14" s="14"/>
      <c r="MPQ14" s="14"/>
      <c r="MPR14" s="14"/>
      <c r="MPS14" s="14"/>
      <c r="MPT14" s="14"/>
      <c r="MPU14" s="14"/>
      <c r="MPV14" s="14"/>
      <c r="MPW14" s="14"/>
      <c r="MPX14" s="14"/>
      <c r="MPY14" s="14"/>
      <c r="MPZ14" s="14"/>
      <c r="MQA14" s="14"/>
      <c r="MQB14" s="14"/>
      <c r="MQC14" s="14"/>
      <c r="MQD14" s="14"/>
      <c r="MQE14" s="14"/>
      <c r="MQF14" s="14"/>
      <c r="MQG14" s="14"/>
      <c r="MQH14" s="14"/>
      <c r="MQI14" s="14"/>
      <c r="MQJ14" s="14"/>
      <c r="MQK14" s="14"/>
      <c r="MQL14" s="14"/>
      <c r="MQM14" s="14"/>
      <c r="MQN14" s="14"/>
      <c r="MQO14" s="14"/>
      <c r="MQP14" s="14"/>
      <c r="MQQ14" s="14"/>
      <c r="MQR14" s="14"/>
      <c r="MQS14" s="14"/>
      <c r="MQT14" s="14"/>
      <c r="MQU14" s="14"/>
      <c r="MQV14" s="14"/>
      <c r="MQW14" s="14"/>
      <c r="MQX14" s="14"/>
      <c r="MQY14" s="14"/>
      <c r="MQZ14" s="14"/>
      <c r="MRA14" s="14"/>
      <c r="MRB14" s="14"/>
      <c r="MRC14" s="14"/>
      <c r="MRD14" s="14"/>
      <c r="MRE14" s="14"/>
      <c r="MRF14" s="14"/>
      <c r="MRG14" s="14"/>
      <c r="MRH14" s="14"/>
      <c r="MRI14" s="14"/>
      <c r="MRJ14" s="14"/>
      <c r="MRK14" s="14"/>
      <c r="MRL14" s="14"/>
      <c r="MRM14" s="14"/>
      <c r="MRN14" s="14"/>
      <c r="MRO14" s="14"/>
      <c r="MRP14" s="14"/>
      <c r="MRQ14" s="14"/>
      <c r="MRR14" s="14"/>
      <c r="MRS14" s="14"/>
      <c r="MRT14" s="14"/>
      <c r="MRU14" s="14"/>
      <c r="MRV14" s="14"/>
      <c r="MRW14" s="14"/>
      <c r="MRX14" s="14"/>
      <c r="MRY14" s="14"/>
      <c r="MRZ14" s="14"/>
      <c r="MSA14" s="14"/>
      <c r="MSB14" s="14"/>
      <c r="MSC14" s="14"/>
      <c r="MSD14" s="14"/>
      <c r="MSE14" s="14"/>
      <c r="MSF14" s="14"/>
      <c r="MSG14" s="14"/>
      <c r="MSH14" s="14"/>
      <c r="MSI14" s="14"/>
      <c r="MSJ14" s="14"/>
      <c r="MSK14" s="14"/>
      <c r="MSL14" s="14"/>
      <c r="MSM14" s="14"/>
      <c r="MSN14" s="14"/>
      <c r="MSO14" s="14"/>
      <c r="MSP14" s="14"/>
      <c r="MSQ14" s="14"/>
      <c r="MSR14" s="14"/>
      <c r="MSS14" s="14"/>
      <c r="MST14" s="14"/>
      <c r="MSU14" s="14"/>
      <c r="MSV14" s="14"/>
      <c r="MSW14" s="14"/>
      <c r="MSX14" s="14"/>
      <c r="MSY14" s="14"/>
      <c r="MSZ14" s="14"/>
      <c r="MTA14" s="14"/>
      <c r="MTB14" s="14"/>
      <c r="MTC14" s="14"/>
      <c r="MTD14" s="14"/>
      <c r="MTE14" s="14"/>
      <c r="MTF14" s="14"/>
      <c r="MTG14" s="14"/>
      <c r="MTH14" s="14"/>
      <c r="MTI14" s="14"/>
      <c r="MTJ14" s="14"/>
      <c r="MTK14" s="14"/>
      <c r="MTL14" s="14"/>
      <c r="MTM14" s="14"/>
      <c r="MTN14" s="14"/>
      <c r="MTO14" s="14"/>
      <c r="MTP14" s="14"/>
      <c r="MTQ14" s="14"/>
      <c r="MTR14" s="14"/>
      <c r="MTS14" s="14"/>
      <c r="MTT14" s="14"/>
      <c r="MTU14" s="14"/>
      <c r="MTV14" s="14"/>
      <c r="MTW14" s="14"/>
      <c r="MTX14" s="14"/>
      <c r="MTY14" s="14"/>
      <c r="MTZ14" s="14"/>
      <c r="MUA14" s="14"/>
      <c r="MUB14" s="14"/>
      <c r="MUC14" s="14"/>
      <c r="MUD14" s="14"/>
      <c r="MUE14" s="14"/>
      <c r="MUF14" s="14"/>
      <c r="MUG14" s="14"/>
      <c r="MUH14" s="14"/>
      <c r="MUI14" s="14"/>
      <c r="MUJ14" s="14"/>
      <c r="MUK14" s="14"/>
      <c r="MUL14" s="14"/>
      <c r="MUM14" s="14"/>
      <c r="MUN14" s="14"/>
      <c r="MUO14" s="14"/>
      <c r="MUP14" s="14"/>
      <c r="MUQ14" s="14"/>
      <c r="MUR14" s="14"/>
      <c r="MUS14" s="14"/>
      <c r="MUT14" s="14"/>
      <c r="MUU14" s="14"/>
      <c r="MUV14" s="14"/>
      <c r="MUW14" s="14"/>
      <c r="MUX14" s="14"/>
      <c r="MUY14" s="14"/>
      <c r="MUZ14" s="14"/>
      <c r="MVA14" s="14"/>
      <c r="MVB14" s="14"/>
      <c r="MVC14" s="14"/>
      <c r="MVD14" s="14"/>
      <c r="MVE14" s="14"/>
      <c r="MVF14" s="14"/>
      <c r="MVG14" s="14"/>
      <c r="MVH14" s="14"/>
      <c r="MVI14" s="14"/>
      <c r="MVJ14" s="14"/>
      <c r="MVK14" s="14"/>
      <c r="MVL14" s="14"/>
      <c r="MVM14" s="14"/>
      <c r="MVN14" s="14"/>
      <c r="MVO14" s="14"/>
      <c r="MVP14" s="14"/>
      <c r="MVQ14" s="14"/>
      <c r="MVR14" s="14"/>
      <c r="MVS14" s="14"/>
      <c r="MVT14" s="14"/>
      <c r="MVU14" s="14"/>
      <c r="MVV14" s="14"/>
      <c r="MVW14" s="14"/>
      <c r="MVX14" s="14"/>
      <c r="MVY14" s="14"/>
      <c r="MVZ14" s="14"/>
      <c r="MWA14" s="14"/>
      <c r="MWB14" s="14"/>
      <c r="MWC14" s="14"/>
      <c r="MWD14" s="14"/>
      <c r="MWE14" s="14"/>
      <c r="MWF14" s="14"/>
      <c r="MWG14" s="14"/>
      <c r="MWH14" s="14"/>
      <c r="MWI14" s="14"/>
      <c r="MWJ14" s="14"/>
      <c r="MWK14" s="14"/>
      <c r="MWL14" s="14"/>
      <c r="MWM14" s="14"/>
      <c r="MWN14" s="14"/>
      <c r="MWO14" s="14"/>
      <c r="MWP14" s="14"/>
      <c r="MWQ14" s="14"/>
      <c r="MWR14" s="14"/>
      <c r="MWS14" s="14"/>
      <c r="MWT14" s="14"/>
      <c r="MWU14" s="14"/>
      <c r="MWV14" s="14"/>
      <c r="MWW14" s="14"/>
      <c r="MWX14" s="14"/>
      <c r="MWY14" s="14"/>
      <c r="MWZ14" s="14"/>
      <c r="MXA14" s="14"/>
      <c r="MXB14" s="14"/>
      <c r="MXC14" s="14"/>
      <c r="MXD14" s="14"/>
      <c r="MXE14" s="14"/>
      <c r="MXF14" s="14"/>
      <c r="MXG14" s="14"/>
      <c r="MXH14" s="14"/>
      <c r="MXI14" s="14"/>
      <c r="MXJ14" s="14"/>
      <c r="MXK14" s="14"/>
      <c r="MXL14" s="14"/>
      <c r="MXM14" s="14"/>
      <c r="MXN14" s="14"/>
      <c r="MXO14" s="14"/>
      <c r="MXP14" s="14"/>
      <c r="MXQ14" s="14"/>
      <c r="MXR14" s="14"/>
      <c r="MXS14" s="14"/>
      <c r="MXT14" s="14"/>
      <c r="MXU14" s="14"/>
      <c r="MXV14" s="14"/>
      <c r="MXW14" s="14"/>
      <c r="MXX14" s="14"/>
      <c r="MXY14" s="14"/>
      <c r="MXZ14" s="14"/>
      <c r="MYA14" s="14"/>
      <c r="MYB14" s="14"/>
      <c r="MYC14" s="14"/>
      <c r="MYD14" s="14"/>
      <c r="MYE14" s="14"/>
      <c r="MYF14" s="14"/>
      <c r="MYG14" s="14"/>
      <c r="MYH14" s="14"/>
      <c r="MYI14" s="14"/>
      <c r="MYJ14" s="14"/>
      <c r="MYK14" s="14"/>
      <c r="MYL14" s="14"/>
      <c r="MYM14" s="14"/>
      <c r="MYN14" s="14"/>
      <c r="MYO14" s="14"/>
      <c r="MYP14" s="14"/>
      <c r="MYQ14" s="14"/>
      <c r="MYR14" s="14"/>
      <c r="MYS14" s="14"/>
      <c r="MYT14" s="14"/>
      <c r="MYU14" s="14"/>
      <c r="MYV14" s="14"/>
      <c r="MYW14" s="14"/>
      <c r="MYX14" s="14"/>
      <c r="MYY14" s="14"/>
      <c r="MYZ14" s="14"/>
      <c r="MZA14" s="14"/>
      <c r="MZB14" s="14"/>
      <c r="MZC14" s="14"/>
      <c r="MZD14" s="14"/>
      <c r="MZE14" s="14"/>
      <c r="MZF14" s="14"/>
      <c r="MZG14" s="14"/>
      <c r="MZH14" s="14"/>
      <c r="MZI14" s="14"/>
      <c r="MZJ14" s="14"/>
      <c r="MZK14" s="14"/>
      <c r="MZL14" s="14"/>
      <c r="MZM14" s="14"/>
      <c r="MZN14" s="14"/>
      <c r="MZO14" s="14"/>
      <c r="MZP14" s="14"/>
      <c r="MZQ14" s="14"/>
      <c r="MZR14" s="14"/>
      <c r="MZS14" s="14"/>
      <c r="MZT14" s="14"/>
      <c r="MZU14" s="14"/>
      <c r="MZV14" s="14"/>
      <c r="MZW14" s="14"/>
      <c r="MZX14" s="14"/>
      <c r="MZY14" s="14"/>
      <c r="MZZ14" s="14"/>
      <c r="NAA14" s="14"/>
      <c r="NAB14" s="14"/>
      <c r="NAC14" s="14"/>
      <c r="NAD14" s="14"/>
      <c r="NAE14" s="14"/>
      <c r="NAF14" s="14"/>
      <c r="NAG14" s="14"/>
      <c r="NAH14" s="14"/>
      <c r="NAI14" s="14"/>
      <c r="NAJ14" s="14"/>
      <c r="NAK14" s="14"/>
      <c r="NAL14" s="14"/>
      <c r="NAM14" s="14"/>
      <c r="NAN14" s="14"/>
      <c r="NAO14" s="14"/>
      <c r="NAP14" s="14"/>
      <c r="NAQ14" s="14"/>
      <c r="NAR14" s="14"/>
      <c r="NAS14" s="14"/>
      <c r="NAT14" s="14"/>
      <c r="NAU14" s="14"/>
      <c r="NAV14" s="14"/>
      <c r="NAW14" s="14"/>
      <c r="NAX14" s="14"/>
      <c r="NAY14" s="14"/>
      <c r="NAZ14" s="14"/>
      <c r="NBA14" s="14"/>
      <c r="NBB14" s="14"/>
      <c r="NBC14" s="14"/>
      <c r="NBD14" s="14"/>
      <c r="NBE14" s="14"/>
      <c r="NBF14" s="14"/>
      <c r="NBG14" s="14"/>
      <c r="NBH14" s="14"/>
      <c r="NBI14" s="14"/>
      <c r="NBJ14" s="14"/>
      <c r="NBK14" s="14"/>
      <c r="NBL14" s="14"/>
      <c r="NBM14" s="14"/>
      <c r="NBN14" s="14"/>
      <c r="NBO14" s="14"/>
      <c r="NBP14" s="14"/>
      <c r="NBQ14" s="14"/>
      <c r="NBR14" s="14"/>
      <c r="NBS14" s="14"/>
      <c r="NBT14" s="14"/>
      <c r="NBU14" s="14"/>
      <c r="NBV14" s="14"/>
      <c r="NBW14" s="14"/>
      <c r="NBX14" s="14"/>
      <c r="NBY14" s="14"/>
      <c r="NBZ14" s="14"/>
      <c r="NCA14" s="14"/>
      <c r="NCB14" s="14"/>
      <c r="NCC14" s="14"/>
      <c r="NCD14" s="14"/>
      <c r="NCE14" s="14"/>
      <c r="NCF14" s="14"/>
      <c r="NCG14" s="14"/>
      <c r="NCH14" s="14"/>
      <c r="NCI14" s="14"/>
      <c r="NCJ14" s="14"/>
      <c r="NCK14" s="14"/>
      <c r="NCL14" s="14"/>
      <c r="NCM14" s="14"/>
      <c r="NCN14" s="14"/>
      <c r="NCO14" s="14"/>
      <c r="NCP14" s="14"/>
      <c r="NCQ14" s="14"/>
      <c r="NCR14" s="14"/>
      <c r="NCS14" s="14"/>
      <c r="NCT14" s="14"/>
      <c r="NCU14" s="14"/>
      <c r="NCV14" s="14"/>
      <c r="NCW14" s="14"/>
      <c r="NCX14" s="14"/>
      <c r="NCY14" s="14"/>
      <c r="NCZ14" s="14"/>
      <c r="NDA14" s="14"/>
      <c r="NDB14" s="14"/>
      <c r="NDC14" s="14"/>
      <c r="NDD14" s="14"/>
      <c r="NDE14" s="14"/>
      <c r="NDF14" s="14"/>
      <c r="NDG14" s="14"/>
      <c r="NDH14" s="14"/>
      <c r="NDI14" s="14"/>
      <c r="NDJ14" s="14"/>
      <c r="NDK14" s="14"/>
      <c r="NDL14" s="14"/>
      <c r="NDM14" s="14"/>
      <c r="NDN14" s="14"/>
      <c r="NDO14" s="14"/>
      <c r="NDP14" s="14"/>
      <c r="NDQ14" s="14"/>
      <c r="NDR14" s="14"/>
      <c r="NDS14" s="14"/>
      <c r="NDT14" s="14"/>
      <c r="NDU14" s="14"/>
      <c r="NDV14" s="14"/>
      <c r="NDW14" s="14"/>
      <c r="NDX14" s="14"/>
      <c r="NDY14" s="14"/>
      <c r="NDZ14" s="14"/>
      <c r="NEA14" s="14"/>
      <c r="NEB14" s="14"/>
      <c r="NEC14" s="14"/>
      <c r="NED14" s="14"/>
      <c r="NEE14" s="14"/>
      <c r="NEF14" s="14"/>
      <c r="NEG14" s="14"/>
      <c r="NEH14" s="14"/>
      <c r="NEI14" s="14"/>
      <c r="NEJ14" s="14"/>
      <c r="NEK14" s="14"/>
      <c r="NEL14" s="14"/>
      <c r="NEM14" s="14"/>
      <c r="NEN14" s="14"/>
      <c r="NEO14" s="14"/>
      <c r="NEP14" s="14"/>
      <c r="NEQ14" s="14"/>
      <c r="NER14" s="14"/>
      <c r="NES14" s="14"/>
      <c r="NET14" s="14"/>
      <c r="NEU14" s="14"/>
      <c r="NEV14" s="14"/>
      <c r="NEW14" s="14"/>
      <c r="NEX14" s="14"/>
      <c r="NEY14" s="14"/>
      <c r="NEZ14" s="14"/>
      <c r="NFA14" s="14"/>
      <c r="NFB14" s="14"/>
      <c r="NFC14" s="14"/>
      <c r="NFD14" s="14"/>
      <c r="NFE14" s="14"/>
      <c r="NFF14" s="14"/>
      <c r="NFG14" s="14"/>
      <c r="NFH14" s="14"/>
      <c r="NFI14" s="14"/>
      <c r="NFJ14" s="14"/>
      <c r="NFK14" s="14"/>
      <c r="NFL14" s="14"/>
      <c r="NFM14" s="14"/>
      <c r="NFN14" s="14"/>
      <c r="NFO14" s="14"/>
      <c r="NFP14" s="14"/>
      <c r="NFQ14" s="14"/>
      <c r="NFR14" s="14"/>
      <c r="NFS14" s="14"/>
      <c r="NFT14" s="14"/>
      <c r="NFU14" s="14"/>
      <c r="NFV14" s="14"/>
      <c r="NFW14" s="14"/>
      <c r="NFX14" s="14"/>
      <c r="NFY14" s="14"/>
      <c r="NFZ14" s="14"/>
      <c r="NGA14" s="14"/>
      <c r="NGB14" s="14"/>
      <c r="NGC14" s="14"/>
      <c r="NGD14" s="14"/>
      <c r="NGE14" s="14"/>
      <c r="NGF14" s="14"/>
      <c r="NGG14" s="14"/>
      <c r="NGH14" s="14"/>
      <c r="NGI14" s="14"/>
      <c r="NGJ14" s="14"/>
      <c r="NGK14" s="14"/>
      <c r="NGL14" s="14"/>
      <c r="NGM14" s="14"/>
      <c r="NGN14" s="14"/>
      <c r="NGO14" s="14"/>
      <c r="NGP14" s="14"/>
      <c r="NGQ14" s="14"/>
      <c r="NGR14" s="14"/>
      <c r="NGS14" s="14"/>
      <c r="NGT14" s="14"/>
      <c r="NGU14" s="14"/>
      <c r="NGV14" s="14"/>
      <c r="NGW14" s="14"/>
      <c r="NGX14" s="14"/>
      <c r="NGY14" s="14"/>
      <c r="NGZ14" s="14"/>
      <c r="NHA14" s="14"/>
      <c r="NHB14" s="14"/>
      <c r="NHC14" s="14"/>
      <c r="NHD14" s="14"/>
      <c r="NHE14" s="14"/>
      <c r="NHF14" s="14"/>
      <c r="NHG14" s="14"/>
      <c r="NHH14" s="14"/>
      <c r="NHI14" s="14"/>
      <c r="NHJ14" s="14"/>
      <c r="NHK14" s="14"/>
      <c r="NHL14" s="14"/>
      <c r="NHM14" s="14"/>
      <c r="NHN14" s="14"/>
      <c r="NHO14" s="14"/>
      <c r="NHP14" s="14"/>
      <c r="NHQ14" s="14"/>
      <c r="NHR14" s="14"/>
      <c r="NHS14" s="14"/>
      <c r="NHT14" s="14"/>
      <c r="NHU14" s="14"/>
      <c r="NHV14" s="14"/>
      <c r="NHW14" s="14"/>
      <c r="NHX14" s="14"/>
      <c r="NHY14" s="14"/>
      <c r="NHZ14" s="14"/>
      <c r="NIA14" s="14"/>
      <c r="NIB14" s="14"/>
      <c r="NIC14" s="14"/>
      <c r="NID14" s="14"/>
      <c r="NIE14" s="14"/>
      <c r="NIF14" s="14"/>
      <c r="NIG14" s="14"/>
      <c r="NIH14" s="14"/>
      <c r="NII14" s="14"/>
      <c r="NIJ14" s="14"/>
      <c r="NIK14" s="14"/>
      <c r="NIL14" s="14"/>
      <c r="NIM14" s="14"/>
      <c r="NIN14" s="14"/>
      <c r="NIO14" s="14"/>
      <c r="NIP14" s="14"/>
      <c r="NIQ14" s="14"/>
      <c r="NIR14" s="14"/>
      <c r="NIS14" s="14"/>
      <c r="NIT14" s="14"/>
      <c r="NIU14" s="14"/>
      <c r="NIV14" s="14"/>
      <c r="NIW14" s="14"/>
      <c r="NIX14" s="14"/>
      <c r="NIY14" s="14"/>
      <c r="NIZ14" s="14"/>
      <c r="NJA14" s="14"/>
      <c r="NJB14" s="14"/>
      <c r="NJC14" s="14"/>
      <c r="NJD14" s="14"/>
      <c r="NJE14" s="14"/>
      <c r="NJF14" s="14"/>
      <c r="NJG14" s="14"/>
      <c r="NJH14" s="14"/>
      <c r="NJI14" s="14"/>
      <c r="NJJ14" s="14"/>
      <c r="NJK14" s="14"/>
      <c r="NJL14" s="14"/>
      <c r="NJM14" s="14"/>
      <c r="NJN14" s="14"/>
      <c r="NJO14" s="14"/>
      <c r="NJP14" s="14"/>
      <c r="NJQ14" s="14"/>
      <c r="NJR14" s="14"/>
      <c r="NJS14" s="14"/>
      <c r="NJT14" s="14"/>
      <c r="NJU14" s="14"/>
      <c r="NJV14" s="14"/>
      <c r="NJW14" s="14"/>
      <c r="NJX14" s="14"/>
      <c r="NJY14" s="14"/>
      <c r="NJZ14" s="14"/>
      <c r="NKA14" s="14"/>
      <c r="NKB14" s="14"/>
      <c r="NKC14" s="14"/>
      <c r="NKD14" s="14"/>
      <c r="NKE14" s="14"/>
      <c r="NKF14" s="14"/>
      <c r="NKG14" s="14"/>
      <c r="NKH14" s="14"/>
      <c r="NKI14" s="14"/>
      <c r="NKJ14" s="14"/>
      <c r="NKK14" s="14"/>
      <c r="NKL14" s="14"/>
      <c r="NKM14" s="14"/>
      <c r="NKN14" s="14"/>
      <c r="NKO14" s="14"/>
      <c r="NKP14" s="14"/>
      <c r="NKQ14" s="14"/>
      <c r="NKR14" s="14"/>
      <c r="NKS14" s="14"/>
      <c r="NKT14" s="14"/>
      <c r="NKU14" s="14"/>
      <c r="NKV14" s="14"/>
      <c r="NKW14" s="14"/>
      <c r="NKX14" s="14"/>
      <c r="NKY14" s="14"/>
      <c r="NKZ14" s="14"/>
      <c r="NLA14" s="14"/>
      <c r="NLB14" s="14"/>
      <c r="NLC14" s="14"/>
      <c r="NLD14" s="14"/>
      <c r="NLE14" s="14"/>
      <c r="NLF14" s="14"/>
      <c r="NLG14" s="14"/>
      <c r="NLH14" s="14"/>
      <c r="NLI14" s="14"/>
      <c r="NLJ14" s="14"/>
      <c r="NLK14" s="14"/>
      <c r="NLL14" s="14"/>
      <c r="NLM14" s="14"/>
      <c r="NLN14" s="14"/>
      <c r="NLO14" s="14"/>
      <c r="NLP14" s="14"/>
      <c r="NLQ14" s="14"/>
      <c r="NLR14" s="14"/>
      <c r="NLS14" s="14"/>
      <c r="NLT14" s="14"/>
      <c r="NLU14" s="14"/>
      <c r="NLV14" s="14"/>
      <c r="NLW14" s="14"/>
      <c r="NLX14" s="14"/>
      <c r="NLY14" s="14"/>
      <c r="NLZ14" s="14"/>
      <c r="NMA14" s="14"/>
      <c r="NMB14" s="14"/>
      <c r="NMC14" s="14"/>
      <c r="NMD14" s="14"/>
      <c r="NME14" s="14"/>
      <c r="NMF14" s="14"/>
      <c r="NMG14" s="14"/>
      <c r="NMH14" s="14"/>
      <c r="NMI14" s="14"/>
      <c r="NMJ14" s="14"/>
      <c r="NMK14" s="14"/>
      <c r="NML14" s="14"/>
      <c r="NMM14" s="14"/>
      <c r="NMN14" s="14"/>
      <c r="NMO14" s="14"/>
      <c r="NMP14" s="14"/>
      <c r="NMQ14" s="14"/>
      <c r="NMR14" s="14"/>
      <c r="NMS14" s="14"/>
      <c r="NMT14" s="14"/>
      <c r="NMU14" s="14"/>
      <c r="NMV14" s="14"/>
      <c r="NMW14" s="14"/>
      <c r="NMX14" s="14"/>
      <c r="NMY14" s="14"/>
      <c r="NMZ14" s="14"/>
      <c r="NNA14" s="14"/>
      <c r="NNB14" s="14"/>
      <c r="NNC14" s="14"/>
      <c r="NND14" s="14"/>
      <c r="NNE14" s="14"/>
      <c r="NNF14" s="14"/>
      <c r="NNG14" s="14"/>
      <c r="NNH14" s="14"/>
      <c r="NNI14" s="14"/>
      <c r="NNJ14" s="14"/>
      <c r="NNK14" s="14"/>
      <c r="NNL14" s="14"/>
      <c r="NNM14" s="14"/>
      <c r="NNN14" s="14"/>
      <c r="NNO14" s="14"/>
      <c r="NNP14" s="14"/>
      <c r="NNQ14" s="14"/>
      <c r="NNR14" s="14"/>
      <c r="NNS14" s="14"/>
      <c r="NNT14" s="14"/>
      <c r="NNU14" s="14"/>
      <c r="NNV14" s="14"/>
      <c r="NNW14" s="14"/>
      <c r="NNX14" s="14"/>
      <c r="NNY14" s="14"/>
      <c r="NNZ14" s="14"/>
      <c r="NOA14" s="14"/>
      <c r="NOB14" s="14"/>
      <c r="NOC14" s="14"/>
      <c r="NOD14" s="14"/>
      <c r="NOE14" s="14"/>
      <c r="NOF14" s="14"/>
      <c r="NOG14" s="14"/>
      <c r="NOH14" s="14"/>
      <c r="NOI14" s="14"/>
      <c r="NOJ14" s="14"/>
      <c r="NOK14" s="14"/>
      <c r="NOL14" s="14"/>
      <c r="NOM14" s="14"/>
      <c r="NON14" s="14"/>
      <c r="NOO14" s="14"/>
      <c r="NOP14" s="14"/>
      <c r="NOQ14" s="14"/>
      <c r="NOR14" s="14"/>
      <c r="NOS14" s="14"/>
      <c r="NOT14" s="14"/>
      <c r="NOU14" s="14"/>
      <c r="NOV14" s="14"/>
      <c r="NOW14" s="14"/>
      <c r="NOX14" s="14"/>
      <c r="NOY14" s="14"/>
      <c r="NOZ14" s="14"/>
      <c r="NPA14" s="14"/>
      <c r="NPB14" s="14"/>
      <c r="NPC14" s="14"/>
      <c r="NPD14" s="14"/>
      <c r="NPE14" s="14"/>
      <c r="NPF14" s="14"/>
      <c r="NPG14" s="14"/>
      <c r="NPH14" s="14"/>
      <c r="NPI14" s="14"/>
      <c r="NPJ14" s="14"/>
      <c r="NPK14" s="14"/>
      <c r="NPL14" s="14"/>
      <c r="NPM14" s="14"/>
      <c r="NPN14" s="14"/>
      <c r="NPO14" s="14"/>
      <c r="NPP14" s="14"/>
      <c r="NPQ14" s="14"/>
      <c r="NPR14" s="14"/>
      <c r="NPS14" s="14"/>
      <c r="NPT14" s="14"/>
      <c r="NPU14" s="14"/>
      <c r="NPV14" s="14"/>
      <c r="NPW14" s="14"/>
      <c r="NPX14" s="14"/>
      <c r="NPY14" s="14"/>
      <c r="NPZ14" s="14"/>
      <c r="NQA14" s="14"/>
      <c r="NQB14" s="14"/>
      <c r="NQC14" s="14"/>
      <c r="NQD14" s="14"/>
      <c r="NQE14" s="14"/>
      <c r="NQF14" s="14"/>
      <c r="NQG14" s="14"/>
      <c r="NQH14" s="14"/>
      <c r="NQI14" s="14"/>
      <c r="NQJ14" s="14"/>
      <c r="NQK14" s="14"/>
      <c r="NQL14" s="14"/>
      <c r="NQM14" s="14"/>
      <c r="NQN14" s="14"/>
      <c r="NQO14" s="14"/>
      <c r="NQP14" s="14"/>
      <c r="NQQ14" s="14"/>
      <c r="NQR14" s="14"/>
      <c r="NQS14" s="14"/>
      <c r="NQT14" s="14"/>
      <c r="NQU14" s="14"/>
      <c r="NQV14" s="14"/>
      <c r="NQW14" s="14"/>
      <c r="NQX14" s="14"/>
      <c r="NQY14" s="14"/>
      <c r="NQZ14" s="14"/>
      <c r="NRA14" s="14"/>
      <c r="NRB14" s="14"/>
      <c r="NRC14" s="14"/>
      <c r="NRD14" s="14"/>
      <c r="NRE14" s="14"/>
      <c r="NRF14" s="14"/>
      <c r="NRG14" s="14"/>
      <c r="NRH14" s="14"/>
      <c r="NRI14" s="14"/>
      <c r="NRJ14" s="14"/>
      <c r="NRK14" s="14"/>
      <c r="NRL14" s="14"/>
      <c r="NRM14" s="14"/>
      <c r="NRN14" s="14"/>
      <c r="NRO14" s="14"/>
      <c r="NRP14" s="14"/>
      <c r="NRQ14" s="14"/>
      <c r="NRR14" s="14"/>
      <c r="NRS14" s="14"/>
      <c r="NRT14" s="14"/>
      <c r="NRU14" s="14"/>
      <c r="NRV14" s="14"/>
      <c r="NRW14" s="14"/>
      <c r="NRX14" s="14"/>
      <c r="NRY14" s="14"/>
      <c r="NRZ14" s="14"/>
      <c r="NSA14" s="14"/>
      <c r="NSB14" s="14"/>
      <c r="NSC14" s="14"/>
      <c r="NSD14" s="14"/>
      <c r="NSE14" s="14"/>
      <c r="NSF14" s="14"/>
      <c r="NSG14" s="14"/>
      <c r="NSH14" s="14"/>
      <c r="NSI14" s="14"/>
      <c r="NSJ14" s="14"/>
      <c r="NSK14" s="14"/>
      <c r="NSL14" s="14"/>
      <c r="NSM14" s="14"/>
      <c r="NSN14" s="14"/>
      <c r="NSO14" s="14"/>
      <c r="NSP14" s="14"/>
      <c r="NSQ14" s="14"/>
      <c r="NSR14" s="14"/>
      <c r="NSS14" s="14"/>
      <c r="NST14" s="14"/>
      <c r="NSU14" s="14"/>
      <c r="NSV14" s="14"/>
      <c r="NSW14" s="14"/>
      <c r="NSX14" s="14"/>
      <c r="NSY14" s="14"/>
      <c r="NSZ14" s="14"/>
      <c r="NTA14" s="14"/>
      <c r="NTB14" s="14"/>
      <c r="NTC14" s="14"/>
      <c r="NTD14" s="14"/>
      <c r="NTE14" s="14"/>
      <c r="NTF14" s="14"/>
      <c r="NTG14" s="14"/>
      <c r="NTH14" s="14"/>
      <c r="NTI14" s="14"/>
      <c r="NTJ14" s="14"/>
      <c r="NTK14" s="14"/>
      <c r="NTL14" s="14"/>
      <c r="NTM14" s="14"/>
      <c r="NTN14" s="14"/>
      <c r="NTO14" s="14"/>
      <c r="NTP14" s="14"/>
      <c r="NTQ14" s="14"/>
      <c r="NTR14" s="14"/>
      <c r="NTS14" s="14"/>
      <c r="NTT14" s="14"/>
      <c r="NTU14" s="14"/>
      <c r="NTV14" s="14"/>
      <c r="NTW14" s="14"/>
      <c r="NTX14" s="14"/>
      <c r="NTY14" s="14"/>
      <c r="NTZ14" s="14"/>
      <c r="NUA14" s="14"/>
      <c r="NUB14" s="14"/>
      <c r="NUC14" s="14"/>
      <c r="NUD14" s="14"/>
      <c r="NUE14" s="14"/>
      <c r="NUF14" s="14"/>
      <c r="NUG14" s="14"/>
      <c r="NUH14" s="14"/>
      <c r="NUI14" s="14"/>
      <c r="NUJ14" s="14"/>
      <c r="NUK14" s="14"/>
      <c r="NUL14" s="14"/>
      <c r="NUM14" s="14"/>
      <c r="NUN14" s="14"/>
      <c r="NUO14" s="14"/>
      <c r="NUP14" s="14"/>
      <c r="NUQ14" s="14"/>
      <c r="NUR14" s="14"/>
      <c r="NUS14" s="14"/>
      <c r="NUT14" s="14"/>
      <c r="NUU14" s="14"/>
      <c r="NUV14" s="14"/>
      <c r="NUW14" s="14"/>
      <c r="NUX14" s="14"/>
      <c r="NUY14" s="14"/>
      <c r="NUZ14" s="14"/>
      <c r="NVA14" s="14"/>
      <c r="NVB14" s="14"/>
      <c r="NVC14" s="14"/>
      <c r="NVD14" s="14"/>
      <c r="NVE14" s="14"/>
      <c r="NVF14" s="14"/>
      <c r="NVG14" s="14"/>
      <c r="NVH14" s="14"/>
      <c r="NVI14" s="14"/>
      <c r="NVJ14" s="14"/>
      <c r="NVK14" s="14"/>
      <c r="NVL14" s="14"/>
      <c r="NVM14" s="14"/>
      <c r="NVN14" s="14"/>
      <c r="NVO14" s="14"/>
      <c r="NVP14" s="14"/>
      <c r="NVQ14" s="14"/>
      <c r="NVR14" s="14"/>
      <c r="NVS14" s="14"/>
      <c r="NVT14" s="14"/>
      <c r="NVU14" s="14"/>
      <c r="NVV14" s="14"/>
      <c r="NVW14" s="14"/>
      <c r="NVX14" s="14"/>
      <c r="NVY14" s="14"/>
      <c r="NVZ14" s="14"/>
      <c r="NWA14" s="14"/>
      <c r="NWB14" s="14"/>
      <c r="NWC14" s="14"/>
      <c r="NWD14" s="14"/>
      <c r="NWE14" s="14"/>
      <c r="NWF14" s="14"/>
      <c r="NWG14" s="14"/>
      <c r="NWH14" s="14"/>
      <c r="NWI14" s="14"/>
      <c r="NWJ14" s="14"/>
      <c r="NWK14" s="14"/>
      <c r="NWL14" s="14"/>
      <c r="NWM14" s="14"/>
      <c r="NWN14" s="14"/>
      <c r="NWO14" s="14"/>
      <c r="NWP14" s="14"/>
      <c r="NWQ14" s="14"/>
      <c r="NWR14" s="14"/>
      <c r="NWS14" s="14"/>
      <c r="NWT14" s="14"/>
      <c r="NWU14" s="14"/>
      <c r="NWV14" s="14"/>
      <c r="NWW14" s="14"/>
      <c r="NWX14" s="14"/>
      <c r="NWY14" s="14"/>
      <c r="NWZ14" s="14"/>
      <c r="NXA14" s="14"/>
      <c r="NXB14" s="14"/>
      <c r="NXC14" s="14"/>
      <c r="NXD14" s="14"/>
      <c r="NXE14" s="14"/>
      <c r="NXF14" s="14"/>
      <c r="NXG14" s="14"/>
      <c r="NXH14" s="14"/>
      <c r="NXI14" s="14"/>
      <c r="NXJ14" s="14"/>
      <c r="NXK14" s="14"/>
      <c r="NXL14" s="14"/>
      <c r="NXM14" s="14"/>
      <c r="NXN14" s="14"/>
      <c r="NXO14" s="14"/>
      <c r="NXP14" s="14"/>
      <c r="NXQ14" s="14"/>
      <c r="NXR14" s="14"/>
      <c r="NXS14" s="14"/>
      <c r="NXT14" s="14"/>
      <c r="NXU14" s="14"/>
      <c r="NXV14" s="14"/>
      <c r="NXW14" s="14"/>
      <c r="NXX14" s="14"/>
      <c r="NXY14" s="14"/>
      <c r="NXZ14" s="14"/>
      <c r="NYA14" s="14"/>
      <c r="NYB14" s="14"/>
      <c r="NYC14" s="14"/>
      <c r="NYD14" s="14"/>
      <c r="NYE14" s="14"/>
      <c r="NYF14" s="14"/>
      <c r="NYG14" s="14"/>
      <c r="NYH14" s="14"/>
      <c r="NYI14" s="14"/>
      <c r="NYJ14" s="14"/>
      <c r="NYK14" s="14"/>
      <c r="NYL14" s="14"/>
      <c r="NYM14" s="14"/>
      <c r="NYN14" s="14"/>
      <c r="NYO14" s="14"/>
      <c r="NYP14" s="14"/>
      <c r="NYQ14" s="14"/>
      <c r="NYR14" s="14"/>
      <c r="NYS14" s="14"/>
      <c r="NYT14" s="14"/>
      <c r="NYU14" s="14"/>
      <c r="NYV14" s="14"/>
      <c r="NYW14" s="14"/>
      <c r="NYX14" s="14"/>
      <c r="NYY14" s="14"/>
      <c r="NYZ14" s="14"/>
      <c r="NZA14" s="14"/>
      <c r="NZB14" s="14"/>
      <c r="NZC14" s="14"/>
      <c r="NZD14" s="14"/>
      <c r="NZE14" s="14"/>
      <c r="NZF14" s="14"/>
      <c r="NZG14" s="14"/>
      <c r="NZH14" s="14"/>
      <c r="NZI14" s="14"/>
      <c r="NZJ14" s="14"/>
      <c r="NZK14" s="14"/>
      <c r="NZL14" s="14"/>
      <c r="NZM14" s="14"/>
      <c r="NZN14" s="14"/>
      <c r="NZO14" s="14"/>
      <c r="NZP14" s="14"/>
      <c r="NZQ14" s="14"/>
      <c r="NZR14" s="14"/>
      <c r="NZS14" s="14"/>
      <c r="NZT14" s="14"/>
      <c r="NZU14" s="14"/>
      <c r="NZV14" s="14"/>
      <c r="NZW14" s="14"/>
      <c r="NZX14" s="14"/>
      <c r="NZY14" s="14"/>
      <c r="NZZ14" s="14"/>
      <c r="OAA14" s="14"/>
      <c r="OAB14" s="14"/>
      <c r="OAC14" s="14"/>
      <c r="OAD14" s="14"/>
      <c r="OAE14" s="14"/>
      <c r="OAF14" s="14"/>
      <c r="OAG14" s="14"/>
      <c r="OAH14" s="14"/>
      <c r="OAI14" s="14"/>
      <c r="OAJ14" s="14"/>
      <c r="OAK14" s="14"/>
      <c r="OAL14" s="14"/>
      <c r="OAM14" s="14"/>
      <c r="OAN14" s="14"/>
      <c r="OAO14" s="14"/>
      <c r="OAP14" s="14"/>
      <c r="OAQ14" s="14"/>
      <c r="OAR14" s="14"/>
      <c r="OAS14" s="14"/>
      <c r="OAT14" s="14"/>
      <c r="OAU14" s="14"/>
      <c r="OAV14" s="14"/>
      <c r="OAW14" s="14"/>
      <c r="OAX14" s="14"/>
      <c r="OAY14" s="14"/>
      <c r="OAZ14" s="14"/>
      <c r="OBA14" s="14"/>
      <c r="OBB14" s="14"/>
      <c r="OBC14" s="14"/>
      <c r="OBD14" s="14"/>
      <c r="OBE14" s="14"/>
      <c r="OBF14" s="14"/>
      <c r="OBG14" s="14"/>
      <c r="OBH14" s="14"/>
      <c r="OBI14" s="14"/>
      <c r="OBJ14" s="14"/>
      <c r="OBK14" s="14"/>
      <c r="OBL14" s="14"/>
      <c r="OBM14" s="14"/>
      <c r="OBN14" s="14"/>
      <c r="OBO14" s="14"/>
      <c r="OBP14" s="14"/>
      <c r="OBQ14" s="14"/>
      <c r="OBR14" s="14"/>
      <c r="OBS14" s="14"/>
      <c r="OBT14" s="14"/>
      <c r="OBU14" s="14"/>
      <c r="OBV14" s="14"/>
      <c r="OBW14" s="14"/>
      <c r="OBX14" s="14"/>
      <c r="OBY14" s="14"/>
      <c r="OBZ14" s="14"/>
      <c r="OCA14" s="14"/>
      <c r="OCB14" s="14"/>
      <c r="OCC14" s="14"/>
      <c r="OCD14" s="14"/>
      <c r="OCE14" s="14"/>
      <c r="OCF14" s="14"/>
      <c r="OCG14" s="14"/>
      <c r="OCH14" s="14"/>
      <c r="OCI14" s="14"/>
      <c r="OCJ14" s="14"/>
      <c r="OCK14" s="14"/>
      <c r="OCL14" s="14"/>
      <c r="OCM14" s="14"/>
      <c r="OCN14" s="14"/>
      <c r="OCO14" s="14"/>
      <c r="OCP14" s="14"/>
      <c r="OCQ14" s="14"/>
      <c r="OCR14" s="14"/>
      <c r="OCS14" s="14"/>
      <c r="OCT14" s="14"/>
      <c r="OCU14" s="14"/>
      <c r="OCV14" s="14"/>
      <c r="OCW14" s="14"/>
      <c r="OCX14" s="14"/>
      <c r="OCY14" s="14"/>
      <c r="OCZ14" s="14"/>
      <c r="ODA14" s="14"/>
      <c r="ODB14" s="14"/>
      <c r="ODC14" s="14"/>
      <c r="ODD14" s="14"/>
      <c r="ODE14" s="14"/>
      <c r="ODF14" s="14"/>
      <c r="ODG14" s="14"/>
      <c r="ODH14" s="14"/>
      <c r="ODI14" s="14"/>
      <c r="ODJ14" s="14"/>
      <c r="ODK14" s="14"/>
      <c r="ODL14" s="14"/>
      <c r="ODM14" s="14"/>
      <c r="ODN14" s="14"/>
      <c r="ODO14" s="14"/>
      <c r="ODP14" s="14"/>
      <c r="ODQ14" s="14"/>
      <c r="ODR14" s="14"/>
      <c r="ODS14" s="14"/>
      <c r="ODT14" s="14"/>
      <c r="ODU14" s="14"/>
      <c r="ODV14" s="14"/>
      <c r="ODW14" s="14"/>
      <c r="ODX14" s="14"/>
      <c r="ODY14" s="14"/>
      <c r="ODZ14" s="14"/>
      <c r="OEA14" s="14"/>
      <c r="OEB14" s="14"/>
      <c r="OEC14" s="14"/>
      <c r="OED14" s="14"/>
      <c r="OEE14" s="14"/>
      <c r="OEF14" s="14"/>
      <c r="OEG14" s="14"/>
      <c r="OEH14" s="14"/>
      <c r="OEI14" s="14"/>
      <c r="OEJ14" s="14"/>
      <c r="OEK14" s="14"/>
      <c r="OEL14" s="14"/>
      <c r="OEM14" s="14"/>
      <c r="OEN14" s="14"/>
      <c r="OEO14" s="14"/>
      <c r="OEP14" s="14"/>
      <c r="OEQ14" s="14"/>
      <c r="OER14" s="14"/>
      <c r="OES14" s="14"/>
      <c r="OET14" s="14"/>
      <c r="OEU14" s="14"/>
      <c r="OEV14" s="14"/>
      <c r="OEW14" s="14"/>
      <c r="OEX14" s="14"/>
      <c r="OEY14" s="14"/>
      <c r="OEZ14" s="14"/>
      <c r="OFA14" s="14"/>
      <c r="OFB14" s="14"/>
      <c r="OFC14" s="14"/>
      <c r="OFD14" s="14"/>
      <c r="OFE14" s="14"/>
      <c r="OFF14" s="14"/>
      <c r="OFG14" s="14"/>
      <c r="OFH14" s="14"/>
      <c r="OFI14" s="14"/>
      <c r="OFJ14" s="14"/>
      <c r="OFK14" s="14"/>
      <c r="OFL14" s="14"/>
      <c r="OFM14" s="14"/>
      <c r="OFN14" s="14"/>
      <c r="OFO14" s="14"/>
      <c r="OFP14" s="14"/>
      <c r="OFQ14" s="14"/>
      <c r="OFR14" s="14"/>
      <c r="OFS14" s="14"/>
      <c r="OFT14" s="14"/>
      <c r="OFU14" s="14"/>
      <c r="OFV14" s="14"/>
      <c r="OFW14" s="14"/>
      <c r="OFX14" s="14"/>
      <c r="OFY14" s="14"/>
      <c r="OFZ14" s="14"/>
      <c r="OGA14" s="14"/>
      <c r="OGB14" s="14"/>
      <c r="OGC14" s="14"/>
      <c r="OGD14" s="14"/>
      <c r="OGE14" s="14"/>
      <c r="OGF14" s="14"/>
      <c r="OGG14" s="14"/>
      <c r="OGH14" s="14"/>
      <c r="OGI14" s="14"/>
      <c r="OGJ14" s="14"/>
      <c r="OGK14" s="14"/>
      <c r="OGL14" s="14"/>
      <c r="OGM14" s="14"/>
      <c r="OGN14" s="14"/>
      <c r="OGO14" s="14"/>
      <c r="OGP14" s="14"/>
      <c r="OGQ14" s="14"/>
      <c r="OGR14" s="14"/>
      <c r="OGS14" s="14"/>
      <c r="OGT14" s="14"/>
      <c r="OGU14" s="14"/>
      <c r="OGV14" s="14"/>
      <c r="OGW14" s="14"/>
      <c r="OGX14" s="14"/>
      <c r="OGY14" s="14"/>
      <c r="OGZ14" s="14"/>
      <c r="OHA14" s="14"/>
      <c r="OHB14" s="14"/>
      <c r="OHC14" s="14"/>
      <c r="OHD14" s="14"/>
      <c r="OHE14" s="14"/>
      <c r="OHF14" s="14"/>
      <c r="OHG14" s="14"/>
      <c r="OHH14" s="14"/>
      <c r="OHI14" s="14"/>
      <c r="OHJ14" s="14"/>
      <c r="OHK14" s="14"/>
      <c r="OHL14" s="14"/>
      <c r="OHM14" s="14"/>
      <c r="OHN14" s="14"/>
      <c r="OHO14" s="14"/>
      <c r="OHP14" s="14"/>
      <c r="OHQ14" s="14"/>
      <c r="OHR14" s="14"/>
      <c r="OHS14" s="14"/>
      <c r="OHT14" s="14"/>
      <c r="OHU14" s="14"/>
      <c r="OHV14" s="14"/>
      <c r="OHW14" s="14"/>
      <c r="OHX14" s="14"/>
      <c r="OHY14" s="14"/>
      <c r="OHZ14" s="14"/>
      <c r="OIA14" s="14"/>
      <c r="OIB14" s="14"/>
      <c r="OIC14" s="14"/>
      <c r="OID14" s="14"/>
      <c r="OIE14" s="14"/>
      <c r="OIF14" s="14"/>
      <c r="OIG14" s="14"/>
      <c r="OIH14" s="14"/>
      <c r="OII14" s="14"/>
      <c r="OIJ14" s="14"/>
      <c r="OIK14" s="14"/>
      <c r="OIL14" s="14"/>
      <c r="OIM14" s="14"/>
      <c r="OIN14" s="14"/>
      <c r="OIO14" s="14"/>
      <c r="OIP14" s="14"/>
      <c r="OIQ14" s="14"/>
      <c r="OIR14" s="14"/>
      <c r="OIS14" s="14"/>
      <c r="OIT14" s="14"/>
      <c r="OIU14" s="14"/>
      <c r="OIV14" s="14"/>
      <c r="OIW14" s="14"/>
      <c r="OIX14" s="14"/>
      <c r="OIY14" s="14"/>
      <c r="OIZ14" s="14"/>
      <c r="OJA14" s="14"/>
      <c r="OJB14" s="14"/>
      <c r="OJC14" s="14"/>
      <c r="OJD14" s="14"/>
      <c r="OJE14" s="14"/>
      <c r="OJF14" s="14"/>
      <c r="OJG14" s="14"/>
      <c r="OJH14" s="14"/>
      <c r="OJI14" s="14"/>
      <c r="OJJ14" s="14"/>
      <c r="OJK14" s="14"/>
      <c r="OJL14" s="14"/>
      <c r="OJM14" s="14"/>
      <c r="OJN14" s="14"/>
      <c r="OJO14" s="14"/>
      <c r="OJP14" s="14"/>
      <c r="OJQ14" s="14"/>
      <c r="OJR14" s="14"/>
      <c r="OJS14" s="14"/>
      <c r="OJT14" s="14"/>
      <c r="OJU14" s="14"/>
      <c r="OJV14" s="14"/>
      <c r="OJW14" s="14"/>
      <c r="OJX14" s="14"/>
      <c r="OJY14" s="14"/>
      <c r="OJZ14" s="14"/>
      <c r="OKA14" s="14"/>
      <c r="OKB14" s="14"/>
      <c r="OKC14" s="14"/>
      <c r="OKD14" s="14"/>
      <c r="OKE14" s="14"/>
      <c r="OKF14" s="14"/>
      <c r="OKG14" s="14"/>
      <c r="OKH14" s="14"/>
      <c r="OKI14" s="14"/>
      <c r="OKJ14" s="14"/>
      <c r="OKK14" s="14"/>
      <c r="OKL14" s="14"/>
      <c r="OKM14" s="14"/>
      <c r="OKN14" s="14"/>
      <c r="OKO14" s="14"/>
      <c r="OKP14" s="14"/>
      <c r="OKQ14" s="14"/>
      <c r="OKR14" s="14"/>
      <c r="OKS14" s="14"/>
      <c r="OKT14" s="14"/>
      <c r="OKU14" s="14"/>
      <c r="OKV14" s="14"/>
      <c r="OKW14" s="14"/>
      <c r="OKX14" s="14"/>
      <c r="OKY14" s="14"/>
      <c r="OKZ14" s="14"/>
      <c r="OLA14" s="14"/>
      <c r="OLB14" s="14"/>
      <c r="OLC14" s="14"/>
      <c r="OLD14" s="14"/>
      <c r="OLE14" s="14"/>
      <c r="OLF14" s="14"/>
      <c r="OLG14" s="14"/>
      <c r="OLH14" s="14"/>
      <c r="OLI14" s="14"/>
      <c r="OLJ14" s="14"/>
      <c r="OLK14" s="14"/>
      <c r="OLL14" s="14"/>
      <c r="OLM14" s="14"/>
      <c r="OLN14" s="14"/>
      <c r="OLO14" s="14"/>
      <c r="OLP14" s="14"/>
      <c r="OLQ14" s="14"/>
      <c r="OLR14" s="14"/>
      <c r="OLS14" s="14"/>
      <c r="OLT14" s="14"/>
      <c r="OLU14" s="14"/>
      <c r="OLV14" s="14"/>
      <c r="OLW14" s="14"/>
      <c r="OLX14" s="14"/>
      <c r="OLY14" s="14"/>
      <c r="OLZ14" s="14"/>
      <c r="OMA14" s="14"/>
      <c r="OMB14" s="14"/>
      <c r="OMC14" s="14"/>
      <c r="OMD14" s="14"/>
      <c r="OME14" s="14"/>
      <c r="OMF14" s="14"/>
      <c r="OMG14" s="14"/>
      <c r="OMH14" s="14"/>
      <c r="OMI14" s="14"/>
      <c r="OMJ14" s="14"/>
      <c r="OMK14" s="14"/>
      <c r="OML14" s="14"/>
      <c r="OMM14" s="14"/>
      <c r="OMN14" s="14"/>
      <c r="OMO14" s="14"/>
      <c r="OMP14" s="14"/>
      <c r="OMQ14" s="14"/>
      <c r="OMR14" s="14"/>
      <c r="OMS14" s="14"/>
      <c r="OMT14" s="14"/>
      <c r="OMU14" s="14"/>
      <c r="OMV14" s="14"/>
      <c r="OMW14" s="14"/>
      <c r="OMX14" s="14"/>
      <c r="OMY14" s="14"/>
      <c r="OMZ14" s="14"/>
      <c r="ONA14" s="14"/>
      <c r="ONB14" s="14"/>
      <c r="ONC14" s="14"/>
      <c r="OND14" s="14"/>
      <c r="ONE14" s="14"/>
      <c r="ONF14" s="14"/>
      <c r="ONG14" s="14"/>
      <c r="ONH14" s="14"/>
      <c r="ONI14" s="14"/>
      <c r="ONJ14" s="14"/>
      <c r="ONK14" s="14"/>
      <c r="ONL14" s="14"/>
      <c r="ONM14" s="14"/>
      <c r="ONN14" s="14"/>
      <c r="ONO14" s="14"/>
      <c r="ONP14" s="14"/>
      <c r="ONQ14" s="14"/>
      <c r="ONR14" s="14"/>
      <c r="ONS14" s="14"/>
      <c r="ONT14" s="14"/>
      <c r="ONU14" s="14"/>
      <c r="ONV14" s="14"/>
      <c r="ONW14" s="14"/>
      <c r="ONX14" s="14"/>
      <c r="ONY14" s="14"/>
      <c r="ONZ14" s="14"/>
      <c r="OOA14" s="14"/>
      <c r="OOB14" s="14"/>
      <c r="OOC14" s="14"/>
      <c r="OOD14" s="14"/>
      <c r="OOE14" s="14"/>
      <c r="OOF14" s="14"/>
      <c r="OOG14" s="14"/>
      <c r="OOH14" s="14"/>
      <c r="OOI14" s="14"/>
      <c r="OOJ14" s="14"/>
      <c r="OOK14" s="14"/>
      <c r="OOL14" s="14"/>
      <c r="OOM14" s="14"/>
      <c r="OON14" s="14"/>
      <c r="OOO14" s="14"/>
      <c r="OOP14" s="14"/>
      <c r="OOQ14" s="14"/>
      <c r="OOR14" s="14"/>
      <c r="OOS14" s="14"/>
      <c r="OOT14" s="14"/>
      <c r="OOU14" s="14"/>
      <c r="OOV14" s="14"/>
      <c r="OOW14" s="14"/>
      <c r="OOX14" s="14"/>
      <c r="OOY14" s="14"/>
      <c r="OOZ14" s="14"/>
      <c r="OPA14" s="14"/>
      <c r="OPB14" s="14"/>
      <c r="OPC14" s="14"/>
      <c r="OPD14" s="14"/>
      <c r="OPE14" s="14"/>
      <c r="OPF14" s="14"/>
      <c r="OPG14" s="14"/>
      <c r="OPH14" s="14"/>
      <c r="OPI14" s="14"/>
      <c r="OPJ14" s="14"/>
      <c r="OPK14" s="14"/>
      <c r="OPL14" s="14"/>
      <c r="OPM14" s="14"/>
      <c r="OPN14" s="14"/>
      <c r="OPO14" s="14"/>
      <c r="OPP14" s="14"/>
      <c r="OPQ14" s="14"/>
      <c r="OPR14" s="14"/>
      <c r="OPS14" s="14"/>
      <c r="OPT14" s="14"/>
      <c r="OPU14" s="14"/>
      <c r="OPV14" s="14"/>
      <c r="OPW14" s="14"/>
      <c r="OPX14" s="14"/>
      <c r="OPY14" s="14"/>
      <c r="OPZ14" s="14"/>
      <c r="OQA14" s="14"/>
      <c r="OQB14" s="14"/>
      <c r="OQC14" s="14"/>
      <c r="OQD14" s="14"/>
      <c r="OQE14" s="14"/>
      <c r="OQF14" s="14"/>
      <c r="OQG14" s="14"/>
      <c r="OQH14" s="14"/>
      <c r="OQI14" s="14"/>
      <c r="OQJ14" s="14"/>
      <c r="OQK14" s="14"/>
      <c r="OQL14" s="14"/>
      <c r="OQM14" s="14"/>
      <c r="OQN14" s="14"/>
      <c r="OQO14" s="14"/>
      <c r="OQP14" s="14"/>
      <c r="OQQ14" s="14"/>
      <c r="OQR14" s="14"/>
      <c r="OQS14" s="14"/>
      <c r="OQT14" s="14"/>
      <c r="OQU14" s="14"/>
      <c r="OQV14" s="14"/>
      <c r="OQW14" s="14"/>
      <c r="OQX14" s="14"/>
      <c r="OQY14" s="14"/>
      <c r="OQZ14" s="14"/>
      <c r="ORA14" s="14"/>
      <c r="ORB14" s="14"/>
      <c r="ORC14" s="14"/>
      <c r="ORD14" s="14"/>
      <c r="ORE14" s="14"/>
      <c r="ORF14" s="14"/>
      <c r="ORG14" s="14"/>
      <c r="ORH14" s="14"/>
      <c r="ORI14" s="14"/>
      <c r="ORJ14" s="14"/>
      <c r="ORK14" s="14"/>
      <c r="ORL14" s="14"/>
      <c r="ORM14" s="14"/>
      <c r="ORN14" s="14"/>
      <c r="ORO14" s="14"/>
      <c r="ORP14" s="14"/>
      <c r="ORQ14" s="14"/>
      <c r="ORR14" s="14"/>
      <c r="ORS14" s="14"/>
      <c r="ORT14" s="14"/>
      <c r="ORU14" s="14"/>
      <c r="ORV14" s="14"/>
      <c r="ORW14" s="14"/>
      <c r="ORX14" s="14"/>
      <c r="ORY14" s="14"/>
      <c r="ORZ14" s="14"/>
      <c r="OSA14" s="14"/>
      <c r="OSB14" s="14"/>
      <c r="OSC14" s="14"/>
      <c r="OSD14" s="14"/>
      <c r="OSE14" s="14"/>
      <c r="OSF14" s="14"/>
      <c r="OSG14" s="14"/>
      <c r="OSH14" s="14"/>
      <c r="OSI14" s="14"/>
      <c r="OSJ14" s="14"/>
      <c r="OSK14" s="14"/>
      <c r="OSL14" s="14"/>
      <c r="OSM14" s="14"/>
      <c r="OSN14" s="14"/>
      <c r="OSO14" s="14"/>
      <c r="OSP14" s="14"/>
      <c r="OSQ14" s="14"/>
      <c r="OSR14" s="14"/>
      <c r="OSS14" s="14"/>
      <c r="OST14" s="14"/>
      <c r="OSU14" s="14"/>
      <c r="OSV14" s="14"/>
      <c r="OSW14" s="14"/>
      <c r="OSX14" s="14"/>
      <c r="OSY14" s="14"/>
      <c r="OSZ14" s="14"/>
      <c r="OTA14" s="14"/>
      <c r="OTB14" s="14"/>
      <c r="OTC14" s="14"/>
      <c r="OTD14" s="14"/>
      <c r="OTE14" s="14"/>
      <c r="OTF14" s="14"/>
      <c r="OTG14" s="14"/>
      <c r="OTH14" s="14"/>
      <c r="OTI14" s="14"/>
      <c r="OTJ14" s="14"/>
      <c r="OTK14" s="14"/>
      <c r="OTL14" s="14"/>
      <c r="OTM14" s="14"/>
      <c r="OTN14" s="14"/>
      <c r="OTO14" s="14"/>
      <c r="OTP14" s="14"/>
      <c r="OTQ14" s="14"/>
      <c r="OTR14" s="14"/>
      <c r="OTS14" s="14"/>
      <c r="OTT14" s="14"/>
      <c r="OTU14" s="14"/>
      <c r="OTV14" s="14"/>
      <c r="OTW14" s="14"/>
      <c r="OTX14" s="14"/>
      <c r="OTY14" s="14"/>
      <c r="OTZ14" s="14"/>
      <c r="OUA14" s="14"/>
      <c r="OUB14" s="14"/>
      <c r="OUC14" s="14"/>
      <c r="OUD14" s="14"/>
      <c r="OUE14" s="14"/>
      <c r="OUF14" s="14"/>
      <c r="OUG14" s="14"/>
      <c r="OUH14" s="14"/>
      <c r="OUI14" s="14"/>
      <c r="OUJ14" s="14"/>
      <c r="OUK14" s="14"/>
      <c r="OUL14" s="14"/>
      <c r="OUM14" s="14"/>
      <c r="OUN14" s="14"/>
      <c r="OUO14" s="14"/>
      <c r="OUP14" s="14"/>
      <c r="OUQ14" s="14"/>
      <c r="OUR14" s="14"/>
      <c r="OUS14" s="14"/>
      <c r="OUT14" s="14"/>
      <c r="OUU14" s="14"/>
      <c r="OUV14" s="14"/>
      <c r="OUW14" s="14"/>
      <c r="OUX14" s="14"/>
      <c r="OUY14" s="14"/>
      <c r="OUZ14" s="14"/>
      <c r="OVA14" s="14"/>
      <c r="OVB14" s="14"/>
      <c r="OVC14" s="14"/>
      <c r="OVD14" s="14"/>
      <c r="OVE14" s="14"/>
      <c r="OVF14" s="14"/>
      <c r="OVG14" s="14"/>
      <c r="OVH14" s="14"/>
      <c r="OVI14" s="14"/>
      <c r="OVJ14" s="14"/>
      <c r="OVK14" s="14"/>
      <c r="OVL14" s="14"/>
      <c r="OVM14" s="14"/>
      <c r="OVN14" s="14"/>
      <c r="OVO14" s="14"/>
      <c r="OVP14" s="14"/>
      <c r="OVQ14" s="14"/>
      <c r="OVR14" s="14"/>
      <c r="OVS14" s="14"/>
      <c r="OVT14" s="14"/>
      <c r="OVU14" s="14"/>
      <c r="OVV14" s="14"/>
      <c r="OVW14" s="14"/>
      <c r="OVX14" s="14"/>
      <c r="OVY14" s="14"/>
      <c r="OVZ14" s="14"/>
      <c r="OWA14" s="14"/>
      <c r="OWB14" s="14"/>
      <c r="OWC14" s="14"/>
      <c r="OWD14" s="14"/>
      <c r="OWE14" s="14"/>
      <c r="OWF14" s="14"/>
      <c r="OWG14" s="14"/>
      <c r="OWH14" s="14"/>
      <c r="OWI14" s="14"/>
      <c r="OWJ14" s="14"/>
      <c r="OWK14" s="14"/>
      <c r="OWL14" s="14"/>
      <c r="OWM14" s="14"/>
      <c r="OWN14" s="14"/>
      <c r="OWO14" s="14"/>
      <c r="OWP14" s="14"/>
      <c r="OWQ14" s="14"/>
      <c r="OWR14" s="14"/>
      <c r="OWS14" s="14"/>
      <c r="OWT14" s="14"/>
      <c r="OWU14" s="14"/>
      <c r="OWV14" s="14"/>
      <c r="OWW14" s="14"/>
      <c r="OWX14" s="14"/>
      <c r="OWY14" s="14"/>
      <c r="OWZ14" s="14"/>
      <c r="OXA14" s="14"/>
      <c r="OXB14" s="14"/>
      <c r="OXC14" s="14"/>
      <c r="OXD14" s="14"/>
      <c r="OXE14" s="14"/>
      <c r="OXF14" s="14"/>
      <c r="OXG14" s="14"/>
      <c r="OXH14" s="14"/>
      <c r="OXI14" s="14"/>
      <c r="OXJ14" s="14"/>
      <c r="OXK14" s="14"/>
      <c r="OXL14" s="14"/>
      <c r="OXM14" s="14"/>
      <c r="OXN14" s="14"/>
      <c r="OXO14" s="14"/>
      <c r="OXP14" s="14"/>
      <c r="OXQ14" s="14"/>
      <c r="OXR14" s="14"/>
      <c r="OXS14" s="14"/>
      <c r="OXT14" s="14"/>
      <c r="OXU14" s="14"/>
      <c r="OXV14" s="14"/>
      <c r="OXW14" s="14"/>
      <c r="OXX14" s="14"/>
      <c r="OXY14" s="14"/>
      <c r="OXZ14" s="14"/>
      <c r="OYA14" s="14"/>
      <c r="OYB14" s="14"/>
      <c r="OYC14" s="14"/>
      <c r="OYD14" s="14"/>
      <c r="OYE14" s="14"/>
      <c r="OYF14" s="14"/>
      <c r="OYG14" s="14"/>
      <c r="OYH14" s="14"/>
      <c r="OYI14" s="14"/>
      <c r="OYJ14" s="14"/>
      <c r="OYK14" s="14"/>
      <c r="OYL14" s="14"/>
      <c r="OYM14" s="14"/>
      <c r="OYN14" s="14"/>
      <c r="OYO14" s="14"/>
      <c r="OYP14" s="14"/>
      <c r="OYQ14" s="14"/>
      <c r="OYR14" s="14"/>
      <c r="OYS14" s="14"/>
      <c r="OYT14" s="14"/>
      <c r="OYU14" s="14"/>
      <c r="OYV14" s="14"/>
      <c r="OYW14" s="14"/>
      <c r="OYX14" s="14"/>
      <c r="OYY14" s="14"/>
      <c r="OYZ14" s="14"/>
      <c r="OZA14" s="14"/>
      <c r="OZB14" s="14"/>
      <c r="OZC14" s="14"/>
      <c r="OZD14" s="14"/>
      <c r="OZE14" s="14"/>
      <c r="OZF14" s="14"/>
      <c r="OZG14" s="14"/>
      <c r="OZH14" s="14"/>
      <c r="OZI14" s="14"/>
      <c r="OZJ14" s="14"/>
      <c r="OZK14" s="14"/>
      <c r="OZL14" s="14"/>
      <c r="OZM14" s="14"/>
      <c r="OZN14" s="14"/>
      <c r="OZO14" s="14"/>
      <c r="OZP14" s="14"/>
      <c r="OZQ14" s="14"/>
      <c r="OZR14" s="14"/>
      <c r="OZS14" s="14"/>
      <c r="OZT14" s="14"/>
      <c r="OZU14" s="14"/>
      <c r="OZV14" s="14"/>
      <c r="OZW14" s="14"/>
      <c r="OZX14" s="14"/>
      <c r="OZY14" s="14"/>
      <c r="OZZ14" s="14"/>
      <c r="PAA14" s="14"/>
      <c r="PAB14" s="14"/>
      <c r="PAC14" s="14"/>
      <c r="PAD14" s="14"/>
      <c r="PAE14" s="14"/>
      <c r="PAF14" s="14"/>
      <c r="PAG14" s="14"/>
      <c r="PAH14" s="14"/>
      <c r="PAI14" s="14"/>
      <c r="PAJ14" s="14"/>
      <c r="PAK14" s="14"/>
      <c r="PAL14" s="14"/>
      <c r="PAM14" s="14"/>
      <c r="PAN14" s="14"/>
      <c r="PAO14" s="14"/>
      <c r="PAP14" s="14"/>
      <c r="PAQ14" s="14"/>
      <c r="PAR14" s="14"/>
      <c r="PAS14" s="14"/>
      <c r="PAT14" s="14"/>
      <c r="PAU14" s="14"/>
      <c r="PAV14" s="14"/>
      <c r="PAW14" s="14"/>
      <c r="PAX14" s="14"/>
      <c r="PAY14" s="14"/>
      <c r="PAZ14" s="14"/>
      <c r="PBA14" s="14"/>
      <c r="PBB14" s="14"/>
      <c r="PBC14" s="14"/>
      <c r="PBD14" s="14"/>
      <c r="PBE14" s="14"/>
      <c r="PBF14" s="14"/>
      <c r="PBG14" s="14"/>
      <c r="PBH14" s="14"/>
      <c r="PBI14" s="14"/>
      <c r="PBJ14" s="14"/>
      <c r="PBK14" s="14"/>
      <c r="PBL14" s="14"/>
      <c r="PBM14" s="14"/>
      <c r="PBN14" s="14"/>
      <c r="PBO14" s="14"/>
      <c r="PBP14" s="14"/>
      <c r="PBQ14" s="14"/>
      <c r="PBR14" s="14"/>
      <c r="PBS14" s="14"/>
      <c r="PBT14" s="14"/>
      <c r="PBU14" s="14"/>
      <c r="PBV14" s="14"/>
      <c r="PBW14" s="14"/>
      <c r="PBX14" s="14"/>
      <c r="PBY14" s="14"/>
      <c r="PBZ14" s="14"/>
      <c r="PCA14" s="14"/>
      <c r="PCB14" s="14"/>
      <c r="PCC14" s="14"/>
      <c r="PCD14" s="14"/>
      <c r="PCE14" s="14"/>
      <c r="PCF14" s="14"/>
      <c r="PCG14" s="14"/>
      <c r="PCH14" s="14"/>
      <c r="PCI14" s="14"/>
      <c r="PCJ14" s="14"/>
      <c r="PCK14" s="14"/>
      <c r="PCL14" s="14"/>
      <c r="PCM14" s="14"/>
      <c r="PCN14" s="14"/>
      <c r="PCO14" s="14"/>
      <c r="PCP14" s="14"/>
      <c r="PCQ14" s="14"/>
      <c r="PCR14" s="14"/>
      <c r="PCS14" s="14"/>
      <c r="PCT14" s="14"/>
      <c r="PCU14" s="14"/>
      <c r="PCV14" s="14"/>
      <c r="PCW14" s="14"/>
      <c r="PCX14" s="14"/>
      <c r="PCY14" s="14"/>
      <c r="PCZ14" s="14"/>
      <c r="PDA14" s="14"/>
      <c r="PDB14" s="14"/>
      <c r="PDC14" s="14"/>
      <c r="PDD14" s="14"/>
      <c r="PDE14" s="14"/>
      <c r="PDF14" s="14"/>
      <c r="PDG14" s="14"/>
      <c r="PDH14" s="14"/>
      <c r="PDI14" s="14"/>
      <c r="PDJ14" s="14"/>
      <c r="PDK14" s="14"/>
      <c r="PDL14" s="14"/>
      <c r="PDM14" s="14"/>
      <c r="PDN14" s="14"/>
      <c r="PDO14" s="14"/>
      <c r="PDP14" s="14"/>
      <c r="PDQ14" s="14"/>
      <c r="PDR14" s="14"/>
      <c r="PDS14" s="14"/>
      <c r="PDT14" s="14"/>
      <c r="PDU14" s="14"/>
      <c r="PDV14" s="14"/>
      <c r="PDW14" s="14"/>
      <c r="PDX14" s="14"/>
      <c r="PDY14" s="14"/>
      <c r="PDZ14" s="14"/>
      <c r="PEA14" s="14"/>
      <c r="PEB14" s="14"/>
      <c r="PEC14" s="14"/>
      <c r="PED14" s="14"/>
      <c r="PEE14" s="14"/>
      <c r="PEF14" s="14"/>
      <c r="PEG14" s="14"/>
      <c r="PEH14" s="14"/>
      <c r="PEI14" s="14"/>
      <c r="PEJ14" s="14"/>
      <c r="PEK14" s="14"/>
      <c r="PEL14" s="14"/>
      <c r="PEM14" s="14"/>
      <c r="PEN14" s="14"/>
      <c r="PEO14" s="14"/>
      <c r="PEP14" s="14"/>
      <c r="PEQ14" s="14"/>
      <c r="PER14" s="14"/>
      <c r="PES14" s="14"/>
      <c r="PET14" s="14"/>
      <c r="PEU14" s="14"/>
      <c r="PEV14" s="14"/>
      <c r="PEW14" s="14"/>
      <c r="PEX14" s="14"/>
      <c r="PEY14" s="14"/>
      <c r="PEZ14" s="14"/>
      <c r="PFA14" s="14"/>
      <c r="PFB14" s="14"/>
      <c r="PFC14" s="14"/>
      <c r="PFD14" s="14"/>
      <c r="PFE14" s="14"/>
      <c r="PFF14" s="14"/>
      <c r="PFG14" s="14"/>
      <c r="PFH14" s="14"/>
      <c r="PFI14" s="14"/>
      <c r="PFJ14" s="14"/>
      <c r="PFK14" s="14"/>
      <c r="PFL14" s="14"/>
      <c r="PFM14" s="14"/>
      <c r="PFN14" s="14"/>
      <c r="PFO14" s="14"/>
      <c r="PFP14" s="14"/>
      <c r="PFQ14" s="14"/>
      <c r="PFR14" s="14"/>
      <c r="PFS14" s="14"/>
      <c r="PFT14" s="14"/>
      <c r="PFU14" s="14"/>
      <c r="PFV14" s="14"/>
      <c r="PFW14" s="14"/>
      <c r="PFX14" s="14"/>
      <c r="PFY14" s="14"/>
      <c r="PFZ14" s="14"/>
      <c r="PGA14" s="14"/>
      <c r="PGB14" s="14"/>
      <c r="PGC14" s="14"/>
      <c r="PGD14" s="14"/>
      <c r="PGE14" s="14"/>
      <c r="PGF14" s="14"/>
      <c r="PGG14" s="14"/>
      <c r="PGH14" s="14"/>
      <c r="PGI14" s="14"/>
      <c r="PGJ14" s="14"/>
      <c r="PGK14" s="14"/>
      <c r="PGL14" s="14"/>
      <c r="PGM14" s="14"/>
      <c r="PGN14" s="14"/>
      <c r="PGO14" s="14"/>
      <c r="PGP14" s="14"/>
      <c r="PGQ14" s="14"/>
      <c r="PGR14" s="14"/>
      <c r="PGS14" s="14"/>
      <c r="PGT14" s="14"/>
      <c r="PGU14" s="14"/>
      <c r="PGV14" s="14"/>
      <c r="PGW14" s="14"/>
      <c r="PGX14" s="14"/>
      <c r="PGY14" s="14"/>
      <c r="PGZ14" s="14"/>
      <c r="PHA14" s="14"/>
      <c r="PHB14" s="14"/>
      <c r="PHC14" s="14"/>
      <c r="PHD14" s="14"/>
      <c r="PHE14" s="14"/>
      <c r="PHF14" s="14"/>
      <c r="PHG14" s="14"/>
      <c r="PHH14" s="14"/>
      <c r="PHI14" s="14"/>
      <c r="PHJ14" s="14"/>
      <c r="PHK14" s="14"/>
      <c r="PHL14" s="14"/>
      <c r="PHM14" s="14"/>
      <c r="PHN14" s="14"/>
      <c r="PHO14" s="14"/>
      <c r="PHP14" s="14"/>
      <c r="PHQ14" s="14"/>
      <c r="PHR14" s="14"/>
      <c r="PHS14" s="14"/>
      <c r="PHT14" s="14"/>
      <c r="PHU14" s="14"/>
      <c r="PHV14" s="14"/>
      <c r="PHW14" s="14"/>
      <c r="PHX14" s="14"/>
      <c r="PHY14" s="14"/>
      <c r="PHZ14" s="14"/>
      <c r="PIA14" s="14"/>
      <c r="PIB14" s="14"/>
      <c r="PIC14" s="14"/>
      <c r="PID14" s="14"/>
      <c r="PIE14" s="14"/>
      <c r="PIF14" s="14"/>
      <c r="PIG14" s="14"/>
      <c r="PIH14" s="14"/>
      <c r="PII14" s="14"/>
      <c r="PIJ14" s="14"/>
      <c r="PIK14" s="14"/>
      <c r="PIL14" s="14"/>
      <c r="PIM14" s="14"/>
      <c r="PIN14" s="14"/>
      <c r="PIO14" s="14"/>
      <c r="PIP14" s="14"/>
      <c r="PIQ14" s="14"/>
      <c r="PIR14" s="14"/>
      <c r="PIS14" s="14"/>
      <c r="PIT14" s="14"/>
      <c r="PIU14" s="14"/>
      <c r="PIV14" s="14"/>
      <c r="PIW14" s="14"/>
      <c r="PIX14" s="14"/>
      <c r="PIY14" s="14"/>
      <c r="PIZ14" s="14"/>
      <c r="PJA14" s="14"/>
      <c r="PJB14" s="14"/>
      <c r="PJC14" s="14"/>
      <c r="PJD14" s="14"/>
      <c r="PJE14" s="14"/>
      <c r="PJF14" s="14"/>
      <c r="PJG14" s="14"/>
      <c r="PJH14" s="14"/>
      <c r="PJI14" s="14"/>
      <c r="PJJ14" s="14"/>
      <c r="PJK14" s="14"/>
      <c r="PJL14" s="14"/>
      <c r="PJM14" s="14"/>
      <c r="PJN14" s="14"/>
      <c r="PJO14" s="14"/>
      <c r="PJP14" s="14"/>
      <c r="PJQ14" s="14"/>
      <c r="PJR14" s="14"/>
      <c r="PJS14" s="14"/>
      <c r="PJT14" s="14"/>
      <c r="PJU14" s="14"/>
      <c r="PJV14" s="14"/>
      <c r="PJW14" s="14"/>
      <c r="PJX14" s="14"/>
      <c r="PJY14" s="14"/>
      <c r="PJZ14" s="14"/>
      <c r="PKA14" s="14"/>
      <c r="PKB14" s="14"/>
      <c r="PKC14" s="14"/>
      <c r="PKD14" s="14"/>
      <c r="PKE14" s="14"/>
      <c r="PKF14" s="14"/>
      <c r="PKG14" s="14"/>
      <c r="PKH14" s="14"/>
      <c r="PKI14" s="14"/>
      <c r="PKJ14" s="14"/>
      <c r="PKK14" s="14"/>
      <c r="PKL14" s="14"/>
      <c r="PKM14" s="14"/>
      <c r="PKN14" s="14"/>
      <c r="PKO14" s="14"/>
      <c r="PKP14" s="14"/>
      <c r="PKQ14" s="14"/>
      <c r="PKR14" s="14"/>
      <c r="PKS14" s="14"/>
      <c r="PKT14" s="14"/>
      <c r="PKU14" s="14"/>
      <c r="PKV14" s="14"/>
      <c r="PKW14" s="14"/>
      <c r="PKX14" s="14"/>
      <c r="PKY14" s="14"/>
      <c r="PKZ14" s="14"/>
      <c r="PLA14" s="14"/>
      <c r="PLB14" s="14"/>
      <c r="PLC14" s="14"/>
      <c r="PLD14" s="14"/>
      <c r="PLE14" s="14"/>
      <c r="PLF14" s="14"/>
      <c r="PLG14" s="14"/>
      <c r="PLH14" s="14"/>
      <c r="PLI14" s="14"/>
      <c r="PLJ14" s="14"/>
      <c r="PLK14" s="14"/>
      <c r="PLL14" s="14"/>
      <c r="PLM14" s="14"/>
      <c r="PLN14" s="14"/>
      <c r="PLO14" s="14"/>
      <c r="PLP14" s="14"/>
      <c r="PLQ14" s="14"/>
      <c r="PLR14" s="14"/>
      <c r="PLS14" s="14"/>
      <c r="PLT14" s="14"/>
      <c r="PLU14" s="14"/>
      <c r="PLV14" s="14"/>
      <c r="PLW14" s="14"/>
      <c r="PLX14" s="14"/>
      <c r="PLY14" s="14"/>
      <c r="PLZ14" s="14"/>
      <c r="PMA14" s="14"/>
      <c r="PMB14" s="14"/>
      <c r="PMC14" s="14"/>
      <c r="PMD14" s="14"/>
      <c r="PME14" s="14"/>
      <c r="PMF14" s="14"/>
      <c r="PMG14" s="14"/>
      <c r="PMH14" s="14"/>
      <c r="PMI14" s="14"/>
      <c r="PMJ14" s="14"/>
      <c r="PMK14" s="14"/>
      <c r="PML14" s="14"/>
      <c r="PMM14" s="14"/>
      <c r="PMN14" s="14"/>
      <c r="PMO14" s="14"/>
      <c r="PMP14" s="14"/>
      <c r="PMQ14" s="14"/>
      <c r="PMR14" s="14"/>
      <c r="PMS14" s="14"/>
      <c r="PMT14" s="14"/>
      <c r="PMU14" s="14"/>
      <c r="PMV14" s="14"/>
      <c r="PMW14" s="14"/>
      <c r="PMX14" s="14"/>
      <c r="PMY14" s="14"/>
      <c r="PMZ14" s="14"/>
      <c r="PNA14" s="14"/>
      <c r="PNB14" s="14"/>
      <c r="PNC14" s="14"/>
      <c r="PND14" s="14"/>
      <c r="PNE14" s="14"/>
      <c r="PNF14" s="14"/>
      <c r="PNG14" s="14"/>
      <c r="PNH14" s="14"/>
      <c r="PNI14" s="14"/>
      <c r="PNJ14" s="14"/>
      <c r="PNK14" s="14"/>
      <c r="PNL14" s="14"/>
      <c r="PNM14" s="14"/>
      <c r="PNN14" s="14"/>
      <c r="PNO14" s="14"/>
      <c r="PNP14" s="14"/>
      <c r="PNQ14" s="14"/>
      <c r="PNR14" s="14"/>
      <c r="PNS14" s="14"/>
      <c r="PNT14" s="14"/>
      <c r="PNU14" s="14"/>
      <c r="PNV14" s="14"/>
      <c r="PNW14" s="14"/>
      <c r="PNX14" s="14"/>
      <c r="PNY14" s="14"/>
      <c r="PNZ14" s="14"/>
      <c r="POA14" s="14"/>
      <c r="POB14" s="14"/>
      <c r="POC14" s="14"/>
      <c r="POD14" s="14"/>
      <c r="POE14" s="14"/>
      <c r="POF14" s="14"/>
      <c r="POG14" s="14"/>
      <c r="POH14" s="14"/>
      <c r="POI14" s="14"/>
      <c r="POJ14" s="14"/>
      <c r="POK14" s="14"/>
      <c r="POL14" s="14"/>
      <c r="POM14" s="14"/>
      <c r="PON14" s="14"/>
      <c r="POO14" s="14"/>
      <c r="POP14" s="14"/>
      <c r="POQ14" s="14"/>
      <c r="POR14" s="14"/>
      <c r="POS14" s="14"/>
      <c r="POT14" s="14"/>
      <c r="POU14" s="14"/>
      <c r="POV14" s="14"/>
      <c r="POW14" s="14"/>
      <c r="POX14" s="14"/>
      <c r="POY14" s="14"/>
      <c r="POZ14" s="14"/>
      <c r="PPA14" s="14"/>
      <c r="PPB14" s="14"/>
      <c r="PPC14" s="14"/>
      <c r="PPD14" s="14"/>
      <c r="PPE14" s="14"/>
      <c r="PPF14" s="14"/>
      <c r="PPG14" s="14"/>
      <c r="PPH14" s="14"/>
      <c r="PPI14" s="14"/>
      <c r="PPJ14" s="14"/>
      <c r="PPK14" s="14"/>
      <c r="PPL14" s="14"/>
      <c r="PPM14" s="14"/>
      <c r="PPN14" s="14"/>
      <c r="PPO14" s="14"/>
      <c r="PPP14" s="14"/>
      <c r="PPQ14" s="14"/>
      <c r="PPR14" s="14"/>
      <c r="PPS14" s="14"/>
      <c r="PPT14" s="14"/>
      <c r="PPU14" s="14"/>
      <c r="PPV14" s="14"/>
      <c r="PPW14" s="14"/>
      <c r="PPX14" s="14"/>
      <c r="PPY14" s="14"/>
      <c r="PPZ14" s="14"/>
      <c r="PQA14" s="14"/>
      <c r="PQB14" s="14"/>
      <c r="PQC14" s="14"/>
      <c r="PQD14" s="14"/>
      <c r="PQE14" s="14"/>
      <c r="PQF14" s="14"/>
      <c r="PQG14" s="14"/>
      <c r="PQH14" s="14"/>
      <c r="PQI14" s="14"/>
      <c r="PQJ14" s="14"/>
      <c r="PQK14" s="14"/>
      <c r="PQL14" s="14"/>
      <c r="PQM14" s="14"/>
      <c r="PQN14" s="14"/>
      <c r="PQO14" s="14"/>
      <c r="PQP14" s="14"/>
      <c r="PQQ14" s="14"/>
      <c r="PQR14" s="14"/>
      <c r="PQS14" s="14"/>
      <c r="PQT14" s="14"/>
      <c r="PQU14" s="14"/>
      <c r="PQV14" s="14"/>
      <c r="PQW14" s="14"/>
      <c r="PQX14" s="14"/>
      <c r="PQY14" s="14"/>
      <c r="PQZ14" s="14"/>
      <c r="PRA14" s="14"/>
      <c r="PRB14" s="14"/>
      <c r="PRC14" s="14"/>
      <c r="PRD14" s="14"/>
      <c r="PRE14" s="14"/>
      <c r="PRF14" s="14"/>
      <c r="PRG14" s="14"/>
      <c r="PRH14" s="14"/>
      <c r="PRI14" s="14"/>
      <c r="PRJ14" s="14"/>
      <c r="PRK14" s="14"/>
      <c r="PRL14" s="14"/>
      <c r="PRM14" s="14"/>
      <c r="PRN14" s="14"/>
      <c r="PRO14" s="14"/>
      <c r="PRP14" s="14"/>
      <c r="PRQ14" s="14"/>
      <c r="PRR14" s="14"/>
      <c r="PRS14" s="14"/>
      <c r="PRT14" s="14"/>
      <c r="PRU14" s="14"/>
      <c r="PRV14" s="14"/>
      <c r="PRW14" s="14"/>
      <c r="PRX14" s="14"/>
      <c r="PRY14" s="14"/>
      <c r="PRZ14" s="14"/>
      <c r="PSA14" s="14"/>
      <c r="PSB14" s="14"/>
      <c r="PSC14" s="14"/>
      <c r="PSD14" s="14"/>
      <c r="PSE14" s="14"/>
      <c r="PSF14" s="14"/>
      <c r="PSG14" s="14"/>
      <c r="PSH14" s="14"/>
      <c r="PSI14" s="14"/>
      <c r="PSJ14" s="14"/>
      <c r="PSK14" s="14"/>
      <c r="PSL14" s="14"/>
      <c r="PSM14" s="14"/>
      <c r="PSN14" s="14"/>
      <c r="PSO14" s="14"/>
      <c r="PSP14" s="14"/>
      <c r="PSQ14" s="14"/>
      <c r="PSR14" s="14"/>
      <c r="PSS14" s="14"/>
      <c r="PST14" s="14"/>
      <c r="PSU14" s="14"/>
      <c r="PSV14" s="14"/>
      <c r="PSW14" s="14"/>
      <c r="PSX14" s="14"/>
      <c r="PSY14" s="14"/>
      <c r="PSZ14" s="14"/>
      <c r="PTA14" s="14"/>
      <c r="PTB14" s="14"/>
      <c r="PTC14" s="14"/>
      <c r="PTD14" s="14"/>
      <c r="PTE14" s="14"/>
      <c r="PTF14" s="14"/>
      <c r="PTG14" s="14"/>
      <c r="PTH14" s="14"/>
      <c r="PTI14" s="14"/>
      <c r="PTJ14" s="14"/>
      <c r="PTK14" s="14"/>
      <c r="PTL14" s="14"/>
      <c r="PTM14" s="14"/>
      <c r="PTN14" s="14"/>
      <c r="PTO14" s="14"/>
      <c r="PTP14" s="14"/>
      <c r="PTQ14" s="14"/>
      <c r="PTR14" s="14"/>
      <c r="PTS14" s="14"/>
      <c r="PTT14" s="14"/>
      <c r="PTU14" s="14"/>
      <c r="PTV14" s="14"/>
      <c r="PTW14" s="14"/>
      <c r="PTX14" s="14"/>
      <c r="PTY14" s="14"/>
      <c r="PTZ14" s="14"/>
      <c r="PUA14" s="14"/>
      <c r="PUB14" s="14"/>
      <c r="PUC14" s="14"/>
      <c r="PUD14" s="14"/>
      <c r="PUE14" s="14"/>
      <c r="PUF14" s="14"/>
      <c r="PUG14" s="14"/>
      <c r="PUH14" s="14"/>
      <c r="PUI14" s="14"/>
      <c r="PUJ14" s="14"/>
      <c r="PUK14" s="14"/>
      <c r="PUL14" s="14"/>
      <c r="PUM14" s="14"/>
      <c r="PUN14" s="14"/>
      <c r="PUO14" s="14"/>
      <c r="PUP14" s="14"/>
      <c r="PUQ14" s="14"/>
      <c r="PUR14" s="14"/>
      <c r="PUS14" s="14"/>
      <c r="PUT14" s="14"/>
      <c r="PUU14" s="14"/>
      <c r="PUV14" s="14"/>
      <c r="PUW14" s="14"/>
      <c r="PUX14" s="14"/>
      <c r="PUY14" s="14"/>
      <c r="PUZ14" s="14"/>
      <c r="PVA14" s="14"/>
      <c r="PVB14" s="14"/>
      <c r="PVC14" s="14"/>
      <c r="PVD14" s="14"/>
      <c r="PVE14" s="14"/>
      <c r="PVF14" s="14"/>
      <c r="PVG14" s="14"/>
      <c r="PVH14" s="14"/>
      <c r="PVI14" s="14"/>
      <c r="PVJ14" s="14"/>
      <c r="PVK14" s="14"/>
      <c r="PVL14" s="14"/>
      <c r="PVM14" s="14"/>
      <c r="PVN14" s="14"/>
      <c r="PVO14" s="14"/>
      <c r="PVP14" s="14"/>
      <c r="PVQ14" s="14"/>
      <c r="PVR14" s="14"/>
      <c r="PVS14" s="14"/>
      <c r="PVT14" s="14"/>
      <c r="PVU14" s="14"/>
      <c r="PVV14" s="14"/>
      <c r="PVW14" s="14"/>
      <c r="PVX14" s="14"/>
      <c r="PVY14" s="14"/>
      <c r="PVZ14" s="14"/>
      <c r="PWA14" s="14"/>
      <c r="PWB14" s="14"/>
      <c r="PWC14" s="14"/>
      <c r="PWD14" s="14"/>
      <c r="PWE14" s="14"/>
      <c r="PWF14" s="14"/>
      <c r="PWG14" s="14"/>
      <c r="PWH14" s="14"/>
      <c r="PWI14" s="14"/>
      <c r="PWJ14" s="14"/>
      <c r="PWK14" s="14"/>
      <c r="PWL14" s="14"/>
      <c r="PWM14" s="14"/>
      <c r="PWN14" s="14"/>
      <c r="PWO14" s="14"/>
      <c r="PWP14" s="14"/>
      <c r="PWQ14" s="14"/>
      <c r="PWR14" s="14"/>
      <c r="PWS14" s="14"/>
      <c r="PWT14" s="14"/>
      <c r="PWU14" s="14"/>
      <c r="PWV14" s="14"/>
      <c r="PWW14" s="14"/>
      <c r="PWX14" s="14"/>
      <c r="PWY14" s="14"/>
      <c r="PWZ14" s="14"/>
      <c r="PXA14" s="14"/>
      <c r="PXB14" s="14"/>
      <c r="PXC14" s="14"/>
      <c r="PXD14" s="14"/>
      <c r="PXE14" s="14"/>
      <c r="PXF14" s="14"/>
      <c r="PXG14" s="14"/>
      <c r="PXH14" s="14"/>
      <c r="PXI14" s="14"/>
      <c r="PXJ14" s="14"/>
      <c r="PXK14" s="14"/>
      <c r="PXL14" s="14"/>
      <c r="PXM14" s="14"/>
      <c r="PXN14" s="14"/>
      <c r="PXO14" s="14"/>
      <c r="PXP14" s="14"/>
      <c r="PXQ14" s="14"/>
      <c r="PXR14" s="14"/>
      <c r="PXS14" s="14"/>
      <c r="PXT14" s="14"/>
      <c r="PXU14" s="14"/>
      <c r="PXV14" s="14"/>
      <c r="PXW14" s="14"/>
      <c r="PXX14" s="14"/>
      <c r="PXY14" s="14"/>
      <c r="PXZ14" s="14"/>
      <c r="PYA14" s="14"/>
      <c r="PYB14" s="14"/>
      <c r="PYC14" s="14"/>
      <c r="PYD14" s="14"/>
      <c r="PYE14" s="14"/>
      <c r="PYF14" s="14"/>
      <c r="PYG14" s="14"/>
      <c r="PYH14" s="14"/>
      <c r="PYI14" s="14"/>
      <c r="PYJ14" s="14"/>
      <c r="PYK14" s="14"/>
      <c r="PYL14" s="14"/>
      <c r="PYM14" s="14"/>
      <c r="PYN14" s="14"/>
      <c r="PYO14" s="14"/>
      <c r="PYP14" s="14"/>
      <c r="PYQ14" s="14"/>
      <c r="PYR14" s="14"/>
      <c r="PYS14" s="14"/>
      <c r="PYT14" s="14"/>
      <c r="PYU14" s="14"/>
      <c r="PYV14" s="14"/>
      <c r="PYW14" s="14"/>
      <c r="PYX14" s="14"/>
      <c r="PYY14" s="14"/>
      <c r="PYZ14" s="14"/>
      <c r="PZA14" s="14"/>
      <c r="PZB14" s="14"/>
      <c r="PZC14" s="14"/>
      <c r="PZD14" s="14"/>
      <c r="PZE14" s="14"/>
      <c r="PZF14" s="14"/>
      <c r="PZG14" s="14"/>
      <c r="PZH14" s="14"/>
      <c r="PZI14" s="14"/>
      <c r="PZJ14" s="14"/>
      <c r="PZK14" s="14"/>
      <c r="PZL14" s="14"/>
      <c r="PZM14" s="14"/>
      <c r="PZN14" s="14"/>
      <c r="PZO14" s="14"/>
      <c r="PZP14" s="14"/>
      <c r="PZQ14" s="14"/>
      <c r="PZR14" s="14"/>
      <c r="PZS14" s="14"/>
      <c r="PZT14" s="14"/>
      <c r="PZU14" s="14"/>
      <c r="PZV14" s="14"/>
      <c r="PZW14" s="14"/>
      <c r="PZX14" s="14"/>
      <c r="PZY14" s="14"/>
      <c r="PZZ14" s="14"/>
      <c r="QAA14" s="14"/>
      <c r="QAB14" s="14"/>
      <c r="QAC14" s="14"/>
      <c r="QAD14" s="14"/>
      <c r="QAE14" s="14"/>
      <c r="QAF14" s="14"/>
      <c r="QAG14" s="14"/>
      <c r="QAH14" s="14"/>
      <c r="QAI14" s="14"/>
      <c r="QAJ14" s="14"/>
      <c r="QAK14" s="14"/>
      <c r="QAL14" s="14"/>
      <c r="QAM14" s="14"/>
      <c r="QAN14" s="14"/>
      <c r="QAO14" s="14"/>
      <c r="QAP14" s="14"/>
      <c r="QAQ14" s="14"/>
      <c r="QAR14" s="14"/>
      <c r="QAS14" s="14"/>
      <c r="QAT14" s="14"/>
      <c r="QAU14" s="14"/>
      <c r="QAV14" s="14"/>
      <c r="QAW14" s="14"/>
      <c r="QAX14" s="14"/>
      <c r="QAY14" s="14"/>
      <c r="QAZ14" s="14"/>
      <c r="QBA14" s="14"/>
      <c r="QBB14" s="14"/>
      <c r="QBC14" s="14"/>
      <c r="QBD14" s="14"/>
      <c r="QBE14" s="14"/>
      <c r="QBF14" s="14"/>
      <c r="QBG14" s="14"/>
      <c r="QBH14" s="14"/>
      <c r="QBI14" s="14"/>
      <c r="QBJ14" s="14"/>
      <c r="QBK14" s="14"/>
      <c r="QBL14" s="14"/>
      <c r="QBM14" s="14"/>
      <c r="QBN14" s="14"/>
      <c r="QBO14" s="14"/>
      <c r="QBP14" s="14"/>
      <c r="QBQ14" s="14"/>
      <c r="QBR14" s="14"/>
      <c r="QBS14" s="14"/>
      <c r="QBT14" s="14"/>
      <c r="QBU14" s="14"/>
      <c r="QBV14" s="14"/>
      <c r="QBW14" s="14"/>
      <c r="QBX14" s="14"/>
      <c r="QBY14" s="14"/>
      <c r="QBZ14" s="14"/>
      <c r="QCA14" s="14"/>
      <c r="QCB14" s="14"/>
      <c r="QCC14" s="14"/>
      <c r="QCD14" s="14"/>
      <c r="QCE14" s="14"/>
      <c r="QCF14" s="14"/>
      <c r="QCG14" s="14"/>
      <c r="QCH14" s="14"/>
      <c r="QCI14" s="14"/>
      <c r="QCJ14" s="14"/>
      <c r="QCK14" s="14"/>
      <c r="QCL14" s="14"/>
      <c r="QCM14" s="14"/>
      <c r="QCN14" s="14"/>
      <c r="QCO14" s="14"/>
      <c r="QCP14" s="14"/>
      <c r="QCQ14" s="14"/>
      <c r="QCR14" s="14"/>
      <c r="QCS14" s="14"/>
      <c r="QCT14" s="14"/>
      <c r="QCU14" s="14"/>
      <c r="QCV14" s="14"/>
      <c r="QCW14" s="14"/>
      <c r="QCX14" s="14"/>
      <c r="QCY14" s="14"/>
      <c r="QCZ14" s="14"/>
      <c r="QDA14" s="14"/>
      <c r="QDB14" s="14"/>
      <c r="QDC14" s="14"/>
      <c r="QDD14" s="14"/>
      <c r="QDE14" s="14"/>
      <c r="QDF14" s="14"/>
      <c r="QDG14" s="14"/>
      <c r="QDH14" s="14"/>
      <c r="QDI14" s="14"/>
      <c r="QDJ14" s="14"/>
      <c r="QDK14" s="14"/>
      <c r="QDL14" s="14"/>
      <c r="QDM14" s="14"/>
      <c r="QDN14" s="14"/>
      <c r="QDO14" s="14"/>
      <c r="QDP14" s="14"/>
      <c r="QDQ14" s="14"/>
      <c r="QDR14" s="14"/>
      <c r="QDS14" s="14"/>
      <c r="QDT14" s="14"/>
      <c r="QDU14" s="14"/>
      <c r="QDV14" s="14"/>
      <c r="QDW14" s="14"/>
      <c r="QDX14" s="14"/>
      <c r="QDY14" s="14"/>
      <c r="QDZ14" s="14"/>
      <c r="QEA14" s="14"/>
      <c r="QEB14" s="14"/>
      <c r="QEC14" s="14"/>
      <c r="QED14" s="14"/>
      <c r="QEE14" s="14"/>
      <c r="QEF14" s="14"/>
      <c r="QEG14" s="14"/>
      <c r="QEH14" s="14"/>
      <c r="QEI14" s="14"/>
      <c r="QEJ14" s="14"/>
      <c r="QEK14" s="14"/>
      <c r="QEL14" s="14"/>
      <c r="QEM14" s="14"/>
      <c r="QEN14" s="14"/>
      <c r="QEO14" s="14"/>
      <c r="QEP14" s="14"/>
      <c r="QEQ14" s="14"/>
      <c r="QER14" s="14"/>
      <c r="QES14" s="14"/>
      <c r="QET14" s="14"/>
      <c r="QEU14" s="14"/>
      <c r="QEV14" s="14"/>
      <c r="QEW14" s="14"/>
      <c r="QEX14" s="14"/>
      <c r="QEY14" s="14"/>
      <c r="QEZ14" s="14"/>
      <c r="QFA14" s="14"/>
      <c r="QFB14" s="14"/>
      <c r="QFC14" s="14"/>
      <c r="QFD14" s="14"/>
      <c r="QFE14" s="14"/>
      <c r="QFF14" s="14"/>
      <c r="QFG14" s="14"/>
      <c r="QFH14" s="14"/>
      <c r="QFI14" s="14"/>
      <c r="QFJ14" s="14"/>
      <c r="QFK14" s="14"/>
      <c r="QFL14" s="14"/>
      <c r="QFM14" s="14"/>
      <c r="QFN14" s="14"/>
      <c r="QFO14" s="14"/>
      <c r="QFP14" s="14"/>
      <c r="QFQ14" s="14"/>
      <c r="QFR14" s="14"/>
      <c r="QFS14" s="14"/>
      <c r="QFT14" s="14"/>
      <c r="QFU14" s="14"/>
      <c r="QFV14" s="14"/>
      <c r="QFW14" s="14"/>
      <c r="QFX14" s="14"/>
      <c r="QFY14" s="14"/>
      <c r="QFZ14" s="14"/>
      <c r="QGA14" s="14"/>
      <c r="QGB14" s="14"/>
      <c r="QGC14" s="14"/>
      <c r="QGD14" s="14"/>
      <c r="QGE14" s="14"/>
      <c r="QGF14" s="14"/>
      <c r="QGG14" s="14"/>
      <c r="QGH14" s="14"/>
      <c r="QGI14" s="14"/>
      <c r="QGJ14" s="14"/>
      <c r="QGK14" s="14"/>
      <c r="QGL14" s="14"/>
      <c r="QGM14" s="14"/>
      <c r="QGN14" s="14"/>
      <c r="QGO14" s="14"/>
      <c r="QGP14" s="14"/>
      <c r="QGQ14" s="14"/>
      <c r="QGR14" s="14"/>
      <c r="QGS14" s="14"/>
      <c r="QGT14" s="14"/>
      <c r="QGU14" s="14"/>
      <c r="QGV14" s="14"/>
      <c r="QGW14" s="14"/>
      <c r="QGX14" s="14"/>
      <c r="QGY14" s="14"/>
      <c r="QGZ14" s="14"/>
      <c r="QHA14" s="14"/>
      <c r="QHB14" s="14"/>
      <c r="QHC14" s="14"/>
      <c r="QHD14" s="14"/>
      <c r="QHE14" s="14"/>
      <c r="QHF14" s="14"/>
      <c r="QHG14" s="14"/>
      <c r="QHH14" s="14"/>
      <c r="QHI14" s="14"/>
      <c r="QHJ14" s="14"/>
      <c r="QHK14" s="14"/>
      <c r="QHL14" s="14"/>
      <c r="QHM14" s="14"/>
      <c r="QHN14" s="14"/>
      <c r="QHO14" s="14"/>
      <c r="QHP14" s="14"/>
      <c r="QHQ14" s="14"/>
      <c r="QHR14" s="14"/>
      <c r="QHS14" s="14"/>
      <c r="QHT14" s="14"/>
      <c r="QHU14" s="14"/>
      <c r="QHV14" s="14"/>
      <c r="QHW14" s="14"/>
      <c r="QHX14" s="14"/>
      <c r="QHY14" s="14"/>
      <c r="QHZ14" s="14"/>
      <c r="QIA14" s="14"/>
      <c r="QIB14" s="14"/>
      <c r="QIC14" s="14"/>
      <c r="QID14" s="14"/>
      <c r="QIE14" s="14"/>
      <c r="QIF14" s="14"/>
      <c r="QIG14" s="14"/>
      <c r="QIH14" s="14"/>
      <c r="QII14" s="14"/>
      <c r="QIJ14" s="14"/>
      <c r="QIK14" s="14"/>
      <c r="QIL14" s="14"/>
      <c r="QIM14" s="14"/>
      <c r="QIN14" s="14"/>
      <c r="QIO14" s="14"/>
      <c r="QIP14" s="14"/>
      <c r="QIQ14" s="14"/>
      <c r="QIR14" s="14"/>
      <c r="QIS14" s="14"/>
      <c r="QIT14" s="14"/>
      <c r="QIU14" s="14"/>
      <c r="QIV14" s="14"/>
      <c r="QIW14" s="14"/>
      <c r="QIX14" s="14"/>
      <c r="QIY14" s="14"/>
      <c r="QIZ14" s="14"/>
      <c r="QJA14" s="14"/>
      <c r="QJB14" s="14"/>
      <c r="QJC14" s="14"/>
      <c r="QJD14" s="14"/>
      <c r="QJE14" s="14"/>
      <c r="QJF14" s="14"/>
      <c r="QJG14" s="14"/>
      <c r="QJH14" s="14"/>
      <c r="QJI14" s="14"/>
      <c r="QJJ14" s="14"/>
      <c r="QJK14" s="14"/>
      <c r="QJL14" s="14"/>
      <c r="QJM14" s="14"/>
      <c r="QJN14" s="14"/>
      <c r="QJO14" s="14"/>
      <c r="QJP14" s="14"/>
      <c r="QJQ14" s="14"/>
      <c r="QJR14" s="14"/>
      <c r="QJS14" s="14"/>
      <c r="QJT14" s="14"/>
      <c r="QJU14" s="14"/>
      <c r="QJV14" s="14"/>
      <c r="QJW14" s="14"/>
      <c r="QJX14" s="14"/>
      <c r="QJY14" s="14"/>
      <c r="QJZ14" s="14"/>
      <c r="QKA14" s="14"/>
      <c r="QKB14" s="14"/>
      <c r="QKC14" s="14"/>
      <c r="QKD14" s="14"/>
      <c r="QKE14" s="14"/>
      <c r="QKF14" s="14"/>
      <c r="QKG14" s="14"/>
      <c r="QKH14" s="14"/>
      <c r="QKI14" s="14"/>
      <c r="QKJ14" s="14"/>
      <c r="QKK14" s="14"/>
      <c r="QKL14" s="14"/>
      <c r="QKM14" s="14"/>
      <c r="QKN14" s="14"/>
      <c r="QKO14" s="14"/>
      <c r="QKP14" s="14"/>
      <c r="QKQ14" s="14"/>
      <c r="QKR14" s="14"/>
      <c r="QKS14" s="14"/>
      <c r="QKT14" s="14"/>
      <c r="QKU14" s="14"/>
      <c r="QKV14" s="14"/>
      <c r="QKW14" s="14"/>
      <c r="QKX14" s="14"/>
      <c r="QKY14" s="14"/>
      <c r="QKZ14" s="14"/>
      <c r="QLA14" s="14"/>
      <c r="QLB14" s="14"/>
      <c r="QLC14" s="14"/>
      <c r="QLD14" s="14"/>
      <c r="QLE14" s="14"/>
      <c r="QLF14" s="14"/>
      <c r="QLG14" s="14"/>
      <c r="QLH14" s="14"/>
      <c r="QLI14" s="14"/>
      <c r="QLJ14" s="14"/>
      <c r="QLK14" s="14"/>
      <c r="QLL14" s="14"/>
      <c r="QLM14" s="14"/>
      <c r="QLN14" s="14"/>
      <c r="QLO14" s="14"/>
      <c r="QLP14" s="14"/>
      <c r="QLQ14" s="14"/>
      <c r="QLR14" s="14"/>
      <c r="QLS14" s="14"/>
      <c r="QLT14" s="14"/>
      <c r="QLU14" s="14"/>
      <c r="QLV14" s="14"/>
      <c r="QLW14" s="14"/>
      <c r="QLX14" s="14"/>
      <c r="QLY14" s="14"/>
      <c r="QLZ14" s="14"/>
      <c r="QMA14" s="14"/>
      <c r="QMB14" s="14"/>
      <c r="QMC14" s="14"/>
      <c r="QMD14" s="14"/>
      <c r="QME14" s="14"/>
      <c r="QMF14" s="14"/>
      <c r="QMG14" s="14"/>
      <c r="QMH14" s="14"/>
      <c r="QMI14" s="14"/>
      <c r="QMJ14" s="14"/>
      <c r="QMK14" s="14"/>
      <c r="QML14" s="14"/>
      <c r="QMM14" s="14"/>
      <c r="QMN14" s="14"/>
      <c r="QMO14" s="14"/>
      <c r="QMP14" s="14"/>
      <c r="QMQ14" s="14"/>
      <c r="QMR14" s="14"/>
      <c r="QMS14" s="14"/>
      <c r="QMT14" s="14"/>
      <c r="QMU14" s="14"/>
      <c r="QMV14" s="14"/>
      <c r="QMW14" s="14"/>
      <c r="QMX14" s="14"/>
      <c r="QMY14" s="14"/>
      <c r="QMZ14" s="14"/>
      <c r="QNA14" s="14"/>
      <c r="QNB14" s="14"/>
      <c r="QNC14" s="14"/>
      <c r="QND14" s="14"/>
      <c r="QNE14" s="14"/>
      <c r="QNF14" s="14"/>
      <c r="QNG14" s="14"/>
      <c r="QNH14" s="14"/>
      <c r="QNI14" s="14"/>
      <c r="QNJ14" s="14"/>
      <c r="QNK14" s="14"/>
      <c r="QNL14" s="14"/>
      <c r="QNM14" s="14"/>
      <c r="QNN14" s="14"/>
      <c r="QNO14" s="14"/>
      <c r="QNP14" s="14"/>
      <c r="QNQ14" s="14"/>
      <c r="QNR14" s="14"/>
      <c r="QNS14" s="14"/>
      <c r="QNT14" s="14"/>
      <c r="QNU14" s="14"/>
      <c r="QNV14" s="14"/>
      <c r="QNW14" s="14"/>
      <c r="QNX14" s="14"/>
      <c r="QNY14" s="14"/>
      <c r="QNZ14" s="14"/>
      <c r="QOA14" s="14"/>
      <c r="QOB14" s="14"/>
      <c r="QOC14" s="14"/>
      <c r="QOD14" s="14"/>
      <c r="QOE14" s="14"/>
      <c r="QOF14" s="14"/>
      <c r="QOG14" s="14"/>
      <c r="QOH14" s="14"/>
      <c r="QOI14" s="14"/>
      <c r="QOJ14" s="14"/>
      <c r="QOK14" s="14"/>
      <c r="QOL14" s="14"/>
      <c r="QOM14" s="14"/>
      <c r="QON14" s="14"/>
      <c r="QOO14" s="14"/>
      <c r="QOP14" s="14"/>
      <c r="QOQ14" s="14"/>
      <c r="QOR14" s="14"/>
      <c r="QOS14" s="14"/>
      <c r="QOT14" s="14"/>
      <c r="QOU14" s="14"/>
      <c r="QOV14" s="14"/>
      <c r="QOW14" s="14"/>
      <c r="QOX14" s="14"/>
      <c r="QOY14" s="14"/>
      <c r="QOZ14" s="14"/>
      <c r="QPA14" s="14"/>
      <c r="QPB14" s="14"/>
      <c r="QPC14" s="14"/>
      <c r="QPD14" s="14"/>
      <c r="QPE14" s="14"/>
      <c r="QPF14" s="14"/>
      <c r="QPG14" s="14"/>
      <c r="QPH14" s="14"/>
      <c r="QPI14" s="14"/>
      <c r="QPJ14" s="14"/>
      <c r="QPK14" s="14"/>
      <c r="QPL14" s="14"/>
      <c r="QPM14" s="14"/>
      <c r="QPN14" s="14"/>
      <c r="QPO14" s="14"/>
      <c r="QPP14" s="14"/>
      <c r="QPQ14" s="14"/>
      <c r="QPR14" s="14"/>
      <c r="QPS14" s="14"/>
      <c r="QPT14" s="14"/>
      <c r="QPU14" s="14"/>
      <c r="QPV14" s="14"/>
      <c r="QPW14" s="14"/>
      <c r="QPX14" s="14"/>
      <c r="QPY14" s="14"/>
      <c r="QPZ14" s="14"/>
      <c r="QQA14" s="14"/>
      <c r="QQB14" s="14"/>
      <c r="QQC14" s="14"/>
      <c r="QQD14" s="14"/>
      <c r="QQE14" s="14"/>
      <c r="QQF14" s="14"/>
      <c r="QQG14" s="14"/>
      <c r="QQH14" s="14"/>
      <c r="QQI14" s="14"/>
      <c r="QQJ14" s="14"/>
      <c r="QQK14" s="14"/>
      <c r="QQL14" s="14"/>
      <c r="QQM14" s="14"/>
      <c r="QQN14" s="14"/>
      <c r="QQO14" s="14"/>
      <c r="QQP14" s="14"/>
      <c r="QQQ14" s="14"/>
      <c r="QQR14" s="14"/>
      <c r="QQS14" s="14"/>
      <c r="QQT14" s="14"/>
      <c r="QQU14" s="14"/>
      <c r="QQV14" s="14"/>
      <c r="QQW14" s="14"/>
      <c r="QQX14" s="14"/>
      <c r="QQY14" s="14"/>
      <c r="QQZ14" s="14"/>
      <c r="QRA14" s="14"/>
      <c r="QRB14" s="14"/>
      <c r="QRC14" s="14"/>
      <c r="QRD14" s="14"/>
      <c r="QRE14" s="14"/>
      <c r="QRF14" s="14"/>
      <c r="QRG14" s="14"/>
      <c r="QRH14" s="14"/>
      <c r="QRI14" s="14"/>
      <c r="QRJ14" s="14"/>
      <c r="QRK14" s="14"/>
      <c r="QRL14" s="14"/>
      <c r="QRM14" s="14"/>
      <c r="QRN14" s="14"/>
      <c r="QRO14" s="14"/>
      <c r="QRP14" s="14"/>
      <c r="QRQ14" s="14"/>
      <c r="QRR14" s="14"/>
      <c r="QRS14" s="14"/>
      <c r="QRT14" s="14"/>
      <c r="QRU14" s="14"/>
      <c r="QRV14" s="14"/>
      <c r="QRW14" s="14"/>
      <c r="QRX14" s="14"/>
      <c r="QRY14" s="14"/>
      <c r="QRZ14" s="14"/>
      <c r="QSA14" s="14"/>
      <c r="QSB14" s="14"/>
      <c r="QSC14" s="14"/>
      <c r="QSD14" s="14"/>
      <c r="QSE14" s="14"/>
      <c r="QSF14" s="14"/>
      <c r="QSG14" s="14"/>
      <c r="QSH14" s="14"/>
      <c r="QSI14" s="14"/>
      <c r="QSJ14" s="14"/>
      <c r="QSK14" s="14"/>
      <c r="QSL14" s="14"/>
      <c r="QSM14" s="14"/>
      <c r="QSN14" s="14"/>
      <c r="QSO14" s="14"/>
      <c r="QSP14" s="14"/>
      <c r="QSQ14" s="14"/>
      <c r="QSR14" s="14"/>
      <c r="QSS14" s="14"/>
      <c r="QST14" s="14"/>
      <c r="QSU14" s="14"/>
      <c r="QSV14" s="14"/>
      <c r="QSW14" s="14"/>
      <c r="QSX14" s="14"/>
      <c r="QSY14" s="14"/>
      <c r="QSZ14" s="14"/>
      <c r="QTA14" s="14"/>
      <c r="QTB14" s="14"/>
      <c r="QTC14" s="14"/>
      <c r="QTD14" s="14"/>
      <c r="QTE14" s="14"/>
      <c r="QTF14" s="14"/>
      <c r="QTG14" s="14"/>
      <c r="QTH14" s="14"/>
      <c r="QTI14" s="14"/>
      <c r="QTJ14" s="14"/>
      <c r="QTK14" s="14"/>
      <c r="QTL14" s="14"/>
      <c r="QTM14" s="14"/>
      <c r="QTN14" s="14"/>
      <c r="QTO14" s="14"/>
      <c r="QTP14" s="14"/>
      <c r="QTQ14" s="14"/>
      <c r="QTR14" s="14"/>
      <c r="QTS14" s="14"/>
      <c r="QTT14" s="14"/>
      <c r="QTU14" s="14"/>
      <c r="QTV14" s="14"/>
      <c r="QTW14" s="14"/>
      <c r="QTX14" s="14"/>
      <c r="QTY14" s="14"/>
      <c r="QTZ14" s="14"/>
      <c r="QUA14" s="14"/>
      <c r="QUB14" s="14"/>
      <c r="QUC14" s="14"/>
      <c r="QUD14" s="14"/>
      <c r="QUE14" s="14"/>
      <c r="QUF14" s="14"/>
      <c r="QUG14" s="14"/>
      <c r="QUH14" s="14"/>
      <c r="QUI14" s="14"/>
      <c r="QUJ14" s="14"/>
      <c r="QUK14" s="14"/>
      <c r="QUL14" s="14"/>
      <c r="QUM14" s="14"/>
      <c r="QUN14" s="14"/>
      <c r="QUO14" s="14"/>
      <c r="QUP14" s="14"/>
      <c r="QUQ14" s="14"/>
      <c r="QUR14" s="14"/>
      <c r="QUS14" s="14"/>
      <c r="QUT14" s="14"/>
      <c r="QUU14" s="14"/>
      <c r="QUV14" s="14"/>
      <c r="QUW14" s="14"/>
      <c r="QUX14" s="14"/>
      <c r="QUY14" s="14"/>
      <c r="QUZ14" s="14"/>
      <c r="QVA14" s="14"/>
      <c r="QVB14" s="14"/>
      <c r="QVC14" s="14"/>
      <c r="QVD14" s="14"/>
      <c r="QVE14" s="14"/>
      <c r="QVF14" s="14"/>
      <c r="QVG14" s="14"/>
      <c r="QVH14" s="14"/>
      <c r="QVI14" s="14"/>
      <c r="QVJ14" s="14"/>
      <c r="QVK14" s="14"/>
      <c r="QVL14" s="14"/>
      <c r="QVM14" s="14"/>
      <c r="QVN14" s="14"/>
      <c r="QVO14" s="14"/>
      <c r="QVP14" s="14"/>
      <c r="QVQ14" s="14"/>
      <c r="QVR14" s="14"/>
      <c r="QVS14" s="14"/>
      <c r="QVT14" s="14"/>
      <c r="QVU14" s="14"/>
      <c r="QVV14" s="14"/>
      <c r="QVW14" s="14"/>
      <c r="QVX14" s="14"/>
      <c r="QVY14" s="14"/>
      <c r="QVZ14" s="14"/>
      <c r="QWA14" s="14"/>
      <c r="QWB14" s="14"/>
      <c r="QWC14" s="14"/>
      <c r="QWD14" s="14"/>
      <c r="QWE14" s="14"/>
      <c r="QWF14" s="14"/>
      <c r="QWG14" s="14"/>
      <c r="QWH14" s="14"/>
      <c r="QWI14" s="14"/>
      <c r="QWJ14" s="14"/>
      <c r="QWK14" s="14"/>
      <c r="QWL14" s="14"/>
      <c r="QWM14" s="14"/>
      <c r="QWN14" s="14"/>
      <c r="QWO14" s="14"/>
      <c r="QWP14" s="14"/>
      <c r="QWQ14" s="14"/>
      <c r="QWR14" s="14"/>
      <c r="QWS14" s="14"/>
      <c r="QWT14" s="14"/>
      <c r="QWU14" s="14"/>
      <c r="QWV14" s="14"/>
      <c r="QWW14" s="14"/>
      <c r="QWX14" s="14"/>
      <c r="QWY14" s="14"/>
      <c r="QWZ14" s="14"/>
      <c r="QXA14" s="14"/>
      <c r="QXB14" s="14"/>
      <c r="QXC14" s="14"/>
      <c r="QXD14" s="14"/>
      <c r="QXE14" s="14"/>
      <c r="QXF14" s="14"/>
      <c r="QXG14" s="14"/>
      <c r="QXH14" s="14"/>
      <c r="QXI14" s="14"/>
      <c r="QXJ14" s="14"/>
      <c r="QXK14" s="14"/>
      <c r="QXL14" s="14"/>
      <c r="QXM14" s="14"/>
      <c r="QXN14" s="14"/>
      <c r="QXO14" s="14"/>
      <c r="QXP14" s="14"/>
      <c r="QXQ14" s="14"/>
      <c r="QXR14" s="14"/>
      <c r="QXS14" s="14"/>
      <c r="QXT14" s="14"/>
      <c r="QXU14" s="14"/>
      <c r="QXV14" s="14"/>
      <c r="QXW14" s="14"/>
      <c r="QXX14" s="14"/>
      <c r="QXY14" s="14"/>
      <c r="QXZ14" s="14"/>
      <c r="QYA14" s="14"/>
      <c r="QYB14" s="14"/>
      <c r="QYC14" s="14"/>
      <c r="QYD14" s="14"/>
      <c r="QYE14" s="14"/>
      <c r="QYF14" s="14"/>
      <c r="QYG14" s="14"/>
      <c r="QYH14" s="14"/>
      <c r="QYI14" s="14"/>
      <c r="QYJ14" s="14"/>
      <c r="QYK14" s="14"/>
      <c r="QYL14" s="14"/>
      <c r="QYM14" s="14"/>
      <c r="QYN14" s="14"/>
      <c r="QYO14" s="14"/>
      <c r="QYP14" s="14"/>
      <c r="QYQ14" s="14"/>
      <c r="QYR14" s="14"/>
      <c r="QYS14" s="14"/>
      <c r="QYT14" s="14"/>
      <c r="QYU14" s="14"/>
      <c r="QYV14" s="14"/>
      <c r="QYW14" s="14"/>
      <c r="QYX14" s="14"/>
      <c r="QYY14" s="14"/>
      <c r="QYZ14" s="14"/>
      <c r="QZA14" s="14"/>
      <c r="QZB14" s="14"/>
      <c r="QZC14" s="14"/>
      <c r="QZD14" s="14"/>
      <c r="QZE14" s="14"/>
      <c r="QZF14" s="14"/>
      <c r="QZG14" s="14"/>
      <c r="QZH14" s="14"/>
      <c r="QZI14" s="14"/>
      <c r="QZJ14" s="14"/>
      <c r="QZK14" s="14"/>
      <c r="QZL14" s="14"/>
      <c r="QZM14" s="14"/>
      <c r="QZN14" s="14"/>
      <c r="QZO14" s="14"/>
      <c r="QZP14" s="14"/>
      <c r="QZQ14" s="14"/>
      <c r="QZR14" s="14"/>
      <c r="QZS14" s="14"/>
      <c r="QZT14" s="14"/>
      <c r="QZU14" s="14"/>
      <c r="QZV14" s="14"/>
      <c r="QZW14" s="14"/>
      <c r="QZX14" s="14"/>
      <c r="QZY14" s="14"/>
      <c r="QZZ14" s="14"/>
      <c r="RAA14" s="14"/>
      <c r="RAB14" s="14"/>
      <c r="RAC14" s="14"/>
      <c r="RAD14" s="14"/>
      <c r="RAE14" s="14"/>
      <c r="RAF14" s="14"/>
      <c r="RAG14" s="14"/>
      <c r="RAH14" s="14"/>
      <c r="RAI14" s="14"/>
      <c r="RAJ14" s="14"/>
      <c r="RAK14" s="14"/>
      <c r="RAL14" s="14"/>
      <c r="RAM14" s="14"/>
      <c r="RAN14" s="14"/>
      <c r="RAO14" s="14"/>
      <c r="RAP14" s="14"/>
      <c r="RAQ14" s="14"/>
      <c r="RAR14" s="14"/>
      <c r="RAS14" s="14"/>
      <c r="RAT14" s="14"/>
      <c r="RAU14" s="14"/>
      <c r="RAV14" s="14"/>
      <c r="RAW14" s="14"/>
      <c r="RAX14" s="14"/>
      <c r="RAY14" s="14"/>
      <c r="RAZ14" s="14"/>
      <c r="RBA14" s="14"/>
      <c r="RBB14" s="14"/>
      <c r="RBC14" s="14"/>
      <c r="RBD14" s="14"/>
      <c r="RBE14" s="14"/>
      <c r="RBF14" s="14"/>
      <c r="RBG14" s="14"/>
      <c r="RBH14" s="14"/>
      <c r="RBI14" s="14"/>
      <c r="RBJ14" s="14"/>
      <c r="RBK14" s="14"/>
      <c r="RBL14" s="14"/>
      <c r="RBM14" s="14"/>
      <c r="RBN14" s="14"/>
      <c r="RBO14" s="14"/>
      <c r="RBP14" s="14"/>
      <c r="RBQ14" s="14"/>
      <c r="RBR14" s="14"/>
      <c r="RBS14" s="14"/>
      <c r="RBT14" s="14"/>
      <c r="RBU14" s="14"/>
      <c r="RBV14" s="14"/>
      <c r="RBW14" s="14"/>
      <c r="RBX14" s="14"/>
      <c r="RBY14" s="14"/>
      <c r="RBZ14" s="14"/>
      <c r="RCA14" s="14"/>
      <c r="RCB14" s="14"/>
      <c r="RCC14" s="14"/>
      <c r="RCD14" s="14"/>
      <c r="RCE14" s="14"/>
      <c r="RCF14" s="14"/>
      <c r="RCG14" s="14"/>
      <c r="RCH14" s="14"/>
      <c r="RCI14" s="14"/>
      <c r="RCJ14" s="14"/>
      <c r="RCK14" s="14"/>
      <c r="RCL14" s="14"/>
      <c r="RCM14" s="14"/>
      <c r="RCN14" s="14"/>
      <c r="RCO14" s="14"/>
      <c r="RCP14" s="14"/>
      <c r="RCQ14" s="14"/>
      <c r="RCR14" s="14"/>
      <c r="RCS14" s="14"/>
      <c r="RCT14" s="14"/>
      <c r="RCU14" s="14"/>
      <c r="RCV14" s="14"/>
      <c r="RCW14" s="14"/>
      <c r="RCX14" s="14"/>
      <c r="RCY14" s="14"/>
      <c r="RCZ14" s="14"/>
      <c r="RDA14" s="14"/>
      <c r="RDB14" s="14"/>
      <c r="RDC14" s="14"/>
      <c r="RDD14" s="14"/>
      <c r="RDE14" s="14"/>
      <c r="RDF14" s="14"/>
      <c r="RDG14" s="14"/>
      <c r="RDH14" s="14"/>
      <c r="RDI14" s="14"/>
      <c r="RDJ14" s="14"/>
      <c r="RDK14" s="14"/>
      <c r="RDL14" s="14"/>
      <c r="RDM14" s="14"/>
      <c r="RDN14" s="14"/>
      <c r="RDO14" s="14"/>
      <c r="RDP14" s="14"/>
      <c r="RDQ14" s="14"/>
      <c r="RDR14" s="14"/>
      <c r="RDS14" s="14"/>
      <c r="RDT14" s="14"/>
      <c r="RDU14" s="14"/>
      <c r="RDV14" s="14"/>
      <c r="RDW14" s="14"/>
      <c r="RDX14" s="14"/>
      <c r="RDY14" s="14"/>
      <c r="RDZ14" s="14"/>
      <c r="REA14" s="14"/>
      <c r="REB14" s="14"/>
      <c r="REC14" s="14"/>
      <c r="RED14" s="14"/>
      <c r="REE14" s="14"/>
      <c r="REF14" s="14"/>
      <c r="REG14" s="14"/>
      <c r="REH14" s="14"/>
      <c r="REI14" s="14"/>
      <c r="REJ14" s="14"/>
      <c r="REK14" s="14"/>
      <c r="REL14" s="14"/>
      <c r="REM14" s="14"/>
      <c r="REN14" s="14"/>
      <c r="REO14" s="14"/>
      <c r="REP14" s="14"/>
      <c r="REQ14" s="14"/>
      <c r="RER14" s="14"/>
      <c r="RES14" s="14"/>
      <c r="RET14" s="14"/>
      <c r="REU14" s="14"/>
      <c r="REV14" s="14"/>
      <c r="REW14" s="14"/>
      <c r="REX14" s="14"/>
      <c r="REY14" s="14"/>
      <c r="REZ14" s="14"/>
      <c r="RFA14" s="14"/>
      <c r="RFB14" s="14"/>
      <c r="RFC14" s="14"/>
      <c r="RFD14" s="14"/>
      <c r="RFE14" s="14"/>
      <c r="RFF14" s="14"/>
      <c r="RFG14" s="14"/>
      <c r="RFH14" s="14"/>
      <c r="RFI14" s="14"/>
      <c r="RFJ14" s="14"/>
      <c r="RFK14" s="14"/>
      <c r="RFL14" s="14"/>
      <c r="RFM14" s="14"/>
      <c r="RFN14" s="14"/>
      <c r="RFO14" s="14"/>
      <c r="RFP14" s="14"/>
      <c r="RFQ14" s="14"/>
      <c r="RFR14" s="14"/>
      <c r="RFS14" s="14"/>
      <c r="RFT14" s="14"/>
      <c r="RFU14" s="14"/>
      <c r="RFV14" s="14"/>
      <c r="RFW14" s="14"/>
      <c r="RFX14" s="14"/>
      <c r="RFY14" s="14"/>
      <c r="RFZ14" s="14"/>
      <c r="RGA14" s="14"/>
      <c r="RGB14" s="14"/>
      <c r="RGC14" s="14"/>
      <c r="RGD14" s="14"/>
      <c r="RGE14" s="14"/>
      <c r="RGF14" s="14"/>
      <c r="RGG14" s="14"/>
      <c r="RGH14" s="14"/>
      <c r="RGI14" s="14"/>
      <c r="RGJ14" s="14"/>
      <c r="RGK14" s="14"/>
      <c r="RGL14" s="14"/>
      <c r="RGM14" s="14"/>
      <c r="RGN14" s="14"/>
      <c r="RGO14" s="14"/>
      <c r="RGP14" s="14"/>
      <c r="RGQ14" s="14"/>
      <c r="RGR14" s="14"/>
      <c r="RGS14" s="14"/>
      <c r="RGT14" s="14"/>
      <c r="RGU14" s="14"/>
      <c r="RGV14" s="14"/>
      <c r="RGW14" s="14"/>
      <c r="RGX14" s="14"/>
      <c r="RGY14" s="14"/>
      <c r="RGZ14" s="14"/>
      <c r="RHA14" s="14"/>
      <c r="RHB14" s="14"/>
      <c r="RHC14" s="14"/>
      <c r="RHD14" s="14"/>
      <c r="RHE14" s="14"/>
      <c r="RHF14" s="14"/>
      <c r="RHG14" s="14"/>
      <c r="RHH14" s="14"/>
      <c r="RHI14" s="14"/>
      <c r="RHJ14" s="14"/>
      <c r="RHK14" s="14"/>
      <c r="RHL14" s="14"/>
      <c r="RHM14" s="14"/>
      <c r="RHN14" s="14"/>
      <c r="RHO14" s="14"/>
      <c r="RHP14" s="14"/>
      <c r="RHQ14" s="14"/>
      <c r="RHR14" s="14"/>
      <c r="RHS14" s="14"/>
      <c r="RHT14" s="14"/>
      <c r="RHU14" s="14"/>
      <c r="RHV14" s="14"/>
      <c r="RHW14" s="14"/>
      <c r="RHX14" s="14"/>
      <c r="RHY14" s="14"/>
      <c r="RHZ14" s="14"/>
      <c r="RIA14" s="14"/>
      <c r="RIB14" s="14"/>
      <c r="RIC14" s="14"/>
      <c r="RID14" s="14"/>
      <c r="RIE14" s="14"/>
      <c r="RIF14" s="14"/>
      <c r="RIG14" s="14"/>
      <c r="RIH14" s="14"/>
      <c r="RII14" s="14"/>
      <c r="RIJ14" s="14"/>
      <c r="RIK14" s="14"/>
      <c r="RIL14" s="14"/>
      <c r="RIM14" s="14"/>
      <c r="RIN14" s="14"/>
      <c r="RIO14" s="14"/>
      <c r="RIP14" s="14"/>
      <c r="RIQ14" s="14"/>
      <c r="RIR14" s="14"/>
      <c r="RIS14" s="14"/>
      <c r="RIT14" s="14"/>
      <c r="RIU14" s="14"/>
      <c r="RIV14" s="14"/>
      <c r="RIW14" s="14"/>
      <c r="RIX14" s="14"/>
      <c r="RIY14" s="14"/>
      <c r="RIZ14" s="14"/>
      <c r="RJA14" s="14"/>
      <c r="RJB14" s="14"/>
      <c r="RJC14" s="14"/>
      <c r="RJD14" s="14"/>
      <c r="RJE14" s="14"/>
      <c r="RJF14" s="14"/>
      <c r="RJG14" s="14"/>
      <c r="RJH14" s="14"/>
      <c r="RJI14" s="14"/>
      <c r="RJJ14" s="14"/>
      <c r="RJK14" s="14"/>
      <c r="RJL14" s="14"/>
      <c r="RJM14" s="14"/>
      <c r="RJN14" s="14"/>
      <c r="RJO14" s="14"/>
      <c r="RJP14" s="14"/>
      <c r="RJQ14" s="14"/>
      <c r="RJR14" s="14"/>
      <c r="RJS14" s="14"/>
      <c r="RJT14" s="14"/>
      <c r="RJU14" s="14"/>
      <c r="RJV14" s="14"/>
      <c r="RJW14" s="14"/>
      <c r="RJX14" s="14"/>
      <c r="RJY14" s="14"/>
      <c r="RJZ14" s="14"/>
      <c r="RKA14" s="14"/>
      <c r="RKB14" s="14"/>
      <c r="RKC14" s="14"/>
      <c r="RKD14" s="14"/>
      <c r="RKE14" s="14"/>
      <c r="RKF14" s="14"/>
      <c r="RKG14" s="14"/>
      <c r="RKH14" s="14"/>
      <c r="RKI14" s="14"/>
      <c r="RKJ14" s="14"/>
      <c r="RKK14" s="14"/>
      <c r="RKL14" s="14"/>
      <c r="RKM14" s="14"/>
      <c r="RKN14" s="14"/>
      <c r="RKO14" s="14"/>
      <c r="RKP14" s="14"/>
      <c r="RKQ14" s="14"/>
      <c r="RKR14" s="14"/>
      <c r="RKS14" s="14"/>
      <c r="RKT14" s="14"/>
      <c r="RKU14" s="14"/>
      <c r="RKV14" s="14"/>
      <c r="RKW14" s="14"/>
      <c r="RKX14" s="14"/>
      <c r="RKY14" s="14"/>
      <c r="RKZ14" s="14"/>
      <c r="RLA14" s="14"/>
      <c r="RLB14" s="14"/>
      <c r="RLC14" s="14"/>
      <c r="RLD14" s="14"/>
      <c r="RLE14" s="14"/>
      <c r="RLF14" s="14"/>
      <c r="RLG14" s="14"/>
      <c r="RLH14" s="14"/>
      <c r="RLI14" s="14"/>
      <c r="RLJ14" s="14"/>
      <c r="RLK14" s="14"/>
      <c r="RLL14" s="14"/>
      <c r="RLM14" s="14"/>
      <c r="RLN14" s="14"/>
      <c r="RLO14" s="14"/>
      <c r="RLP14" s="14"/>
      <c r="RLQ14" s="14"/>
      <c r="RLR14" s="14"/>
      <c r="RLS14" s="14"/>
      <c r="RLT14" s="14"/>
      <c r="RLU14" s="14"/>
      <c r="RLV14" s="14"/>
      <c r="RLW14" s="14"/>
      <c r="RLX14" s="14"/>
      <c r="RLY14" s="14"/>
      <c r="RLZ14" s="14"/>
      <c r="RMA14" s="14"/>
      <c r="RMB14" s="14"/>
      <c r="RMC14" s="14"/>
      <c r="RMD14" s="14"/>
      <c r="RME14" s="14"/>
      <c r="RMF14" s="14"/>
      <c r="RMG14" s="14"/>
      <c r="RMH14" s="14"/>
      <c r="RMI14" s="14"/>
      <c r="RMJ14" s="14"/>
      <c r="RMK14" s="14"/>
      <c r="RML14" s="14"/>
      <c r="RMM14" s="14"/>
      <c r="RMN14" s="14"/>
      <c r="RMO14" s="14"/>
      <c r="RMP14" s="14"/>
      <c r="RMQ14" s="14"/>
      <c r="RMR14" s="14"/>
      <c r="RMS14" s="14"/>
      <c r="RMT14" s="14"/>
      <c r="RMU14" s="14"/>
      <c r="RMV14" s="14"/>
      <c r="RMW14" s="14"/>
      <c r="RMX14" s="14"/>
      <c r="RMY14" s="14"/>
      <c r="RMZ14" s="14"/>
      <c r="RNA14" s="14"/>
      <c r="RNB14" s="14"/>
      <c r="RNC14" s="14"/>
      <c r="RND14" s="14"/>
      <c r="RNE14" s="14"/>
      <c r="RNF14" s="14"/>
      <c r="RNG14" s="14"/>
      <c r="RNH14" s="14"/>
      <c r="RNI14" s="14"/>
      <c r="RNJ14" s="14"/>
      <c r="RNK14" s="14"/>
      <c r="RNL14" s="14"/>
      <c r="RNM14" s="14"/>
      <c r="RNN14" s="14"/>
      <c r="RNO14" s="14"/>
      <c r="RNP14" s="14"/>
      <c r="RNQ14" s="14"/>
      <c r="RNR14" s="14"/>
      <c r="RNS14" s="14"/>
      <c r="RNT14" s="14"/>
      <c r="RNU14" s="14"/>
      <c r="RNV14" s="14"/>
      <c r="RNW14" s="14"/>
      <c r="RNX14" s="14"/>
      <c r="RNY14" s="14"/>
      <c r="RNZ14" s="14"/>
      <c r="ROA14" s="14"/>
      <c r="ROB14" s="14"/>
      <c r="ROC14" s="14"/>
      <c r="ROD14" s="14"/>
      <c r="ROE14" s="14"/>
      <c r="ROF14" s="14"/>
      <c r="ROG14" s="14"/>
      <c r="ROH14" s="14"/>
      <c r="ROI14" s="14"/>
      <c r="ROJ14" s="14"/>
      <c r="ROK14" s="14"/>
      <c r="ROL14" s="14"/>
      <c r="ROM14" s="14"/>
      <c r="RON14" s="14"/>
      <c r="ROO14" s="14"/>
      <c r="ROP14" s="14"/>
      <c r="ROQ14" s="14"/>
      <c r="ROR14" s="14"/>
      <c r="ROS14" s="14"/>
      <c r="ROT14" s="14"/>
      <c r="ROU14" s="14"/>
      <c r="ROV14" s="14"/>
      <c r="ROW14" s="14"/>
      <c r="ROX14" s="14"/>
      <c r="ROY14" s="14"/>
      <c r="ROZ14" s="14"/>
      <c r="RPA14" s="14"/>
      <c r="RPB14" s="14"/>
      <c r="RPC14" s="14"/>
      <c r="RPD14" s="14"/>
      <c r="RPE14" s="14"/>
      <c r="RPF14" s="14"/>
      <c r="RPG14" s="14"/>
      <c r="RPH14" s="14"/>
      <c r="RPI14" s="14"/>
      <c r="RPJ14" s="14"/>
      <c r="RPK14" s="14"/>
      <c r="RPL14" s="14"/>
      <c r="RPM14" s="14"/>
      <c r="RPN14" s="14"/>
      <c r="RPO14" s="14"/>
      <c r="RPP14" s="14"/>
      <c r="RPQ14" s="14"/>
      <c r="RPR14" s="14"/>
      <c r="RPS14" s="14"/>
      <c r="RPT14" s="14"/>
      <c r="RPU14" s="14"/>
      <c r="RPV14" s="14"/>
      <c r="RPW14" s="14"/>
      <c r="RPX14" s="14"/>
      <c r="RPY14" s="14"/>
      <c r="RPZ14" s="14"/>
      <c r="RQA14" s="14"/>
      <c r="RQB14" s="14"/>
      <c r="RQC14" s="14"/>
      <c r="RQD14" s="14"/>
      <c r="RQE14" s="14"/>
      <c r="RQF14" s="14"/>
      <c r="RQG14" s="14"/>
      <c r="RQH14" s="14"/>
      <c r="RQI14" s="14"/>
      <c r="RQJ14" s="14"/>
      <c r="RQK14" s="14"/>
      <c r="RQL14" s="14"/>
      <c r="RQM14" s="14"/>
      <c r="RQN14" s="14"/>
      <c r="RQO14" s="14"/>
      <c r="RQP14" s="14"/>
      <c r="RQQ14" s="14"/>
      <c r="RQR14" s="14"/>
      <c r="RQS14" s="14"/>
      <c r="RQT14" s="14"/>
      <c r="RQU14" s="14"/>
      <c r="RQV14" s="14"/>
      <c r="RQW14" s="14"/>
      <c r="RQX14" s="14"/>
      <c r="RQY14" s="14"/>
      <c r="RQZ14" s="14"/>
      <c r="RRA14" s="14"/>
      <c r="RRB14" s="14"/>
      <c r="RRC14" s="14"/>
      <c r="RRD14" s="14"/>
      <c r="RRE14" s="14"/>
      <c r="RRF14" s="14"/>
      <c r="RRG14" s="14"/>
      <c r="RRH14" s="14"/>
      <c r="RRI14" s="14"/>
      <c r="RRJ14" s="14"/>
      <c r="RRK14" s="14"/>
      <c r="RRL14" s="14"/>
      <c r="RRM14" s="14"/>
      <c r="RRN14" s="14"/>
      <c r="RRO14" s="14"/>
      <c r="RRP14" s="14"/>
      <c r="RRQ14" s="14"/>
      <c r="RRR14" s="14"/>
      <c r="RRS14" s="14"/>
      <c r="RRT14" s="14"/>
      <c r="RRU14" s="14"/>
      <c r="RRV14" s="14"/>
      <c r="RRW14" s="14"/>
      <c r="RRX14" s="14"/>
      <c r="RRY14" s="14"/>
      <c r="RRZ14" s="14"/>
      <c r="RSA14" s="14"/>
      <c r="RSB14" s="14"/>
      <c r="RSC14" s="14"/>
      <c r="RSD14" s="14"/>
      <c r="RSE14" s="14"/>
      <c r="RSF14" s="14"/>
      <c r="RSG14" s="14"/>
      <c r="RSH14" s="14"/>
      <c r="RSI14" s="14"/>
      <c r="RSJ14" s="14"/>
      <c r="RSK14" s="14"/>
      <c r="RSL14" s="14"/>
      <c r="RSM14" s="14"/>
      <c r="RSN14" s="14"/>
      <c r="RSO14" s="14"/>
      <c r="RSP14" s="14"/>
      <c r="RSQ14" s="14"/>
      <c r="RSR14" s="14"/>
      <c r="RSS14" s="14"/>
      <c r="RST14" s="14"/>
      <c r="RSU14" s="14"/>
      <c r="RSV14" s="14"/>
      <c r="RSW14" s="14"/>
      <c r="RSX14" s="14"/>
      <c r="RSY14" s="14"/>
      <c r="RSZ14" s="14"/>
      <c r="RTA14" s="14"/>
      <c r="RTB14" s="14"/>
      <c r="RTC14" s="14"/>
      <c r="RTD14" s="14"/>
      <c r="RTE14" s="14"/>
      <c r="RTF14" s="14"/>
      <c r="RTG14" s="14"/>
      <c r="RTH14" s="14"/>
      <c r="RTI14" s="14"/>
      <c r="RTJ14" s="14"/>
      <c r="RTK14" s="14"/>
      <c r="RTL14" s="14"/>
      <c r="RTM14" s="14"/>
      <c r="RTN14" s="14"/>
      <c r="RTO14" s="14"/>
      <c r="RTP14" s="14"/>
      <c r="RTQ14" s="14"/>
      <c r="RTR14" s="14"/>
      <c r="RTS14" s="14"/>
      <c r="RTT14" s="14"/>
      <c r="RTU14" s="14"/>
      <c r="RTV14" s="14"/>
      <c r="RTW14" s="14"/>
      <c r="RTX14" s="14"/>
      <c r="RTY14" s="14"/>
      <c r="RTZ14" s="14"/>
      <c r="RUA14" s="14"/>
      <c r="RUB14" s="14"/>
      <c r="RUC14" s="14"/>
      <c r="RUD14" s="14"/>
      <c r="RUE14" s="14"/>
      <c r="RUF14" s="14"/>
      <c r="RUG14" s="14"/>
      <c r="RUH14" s="14"/>
      <c r="RUI14" s="14"/>
      <c r="RUJ14" s="14"/>
      <c r="RUK14" s="14"/>
      <c r="RUL14" s="14"/>
      <c r="RUM14" s="14"/>
      <c r="RUN14" s="14"/>
      <c r="RUO14" s="14"/>
      <c r="RUP14" s="14"/>
      <c r="RUQ14" s="14"/>
      <c r="RUR14" s="14"/>
      <c r="RUS14" s="14"/>
      <c r="RUT14" s="14"/>
      <c r="RUU14" s="14"/>
      <c r="RUV14" s="14"/>
      <c r="RUW14" s="14"/>
      <c r="RUX14" s="14"/>
      <c r="RUY14" s="14"/>
      <c r="RUZ14" s="14"/>
      <c r="RVA14" s="14"/>
      <c r="RVB14" s="14"/>
      <c r="RVC14" s="14"/>
      <c r="RVD14" s="14"/>
      <c r="RVE14" s="14"/>
      <c r="RVF14" s="14"/>
      <c r="RVG14" s="14"/>
      <c r="RVH14" s="14"/>
      <c r="RVI14" s="14"/>
      <c r="RVJ14" s="14"/>
      <c r="RVK14" s="14"/>
      <c r="RVL14" s="14"/>
      <c r="RVM14" s="14"/>
      <c r="RVN14" s="14"/>
      <c r="RVO14" s="14"/>
      <c r="RVP14" s="14"/>
      <c r="RVQ14" s="14"/>
      <c r="RVR14" s="14"/>
      <c r="RVS14" s="14"/>
      <c r="RVT14" s="14"/>
      <c r="RVU14" s="14"/>
      <c r="RVV14" s="14"/>
      <c r="RVW14" s="14"/>
      <c r="RVX14" s="14"/>
      <c r="RVY14" s="14"/>
      <c r="RVZ14" s="14"/>
      <c r="RWA14" s="14"/>
      <c r="RWB14" s="14"/>
      <c r="RWC14" s="14"/>
      <c r="RWD14" s="14"/>
      <c r="RWE14" s="14"/>
      <c r="RWF14" s="14"/>
      <c r="RWG14" s="14"/>
      <c r="RWH14" s="14"/>
      <c r="RWI14" s="14"/>
      <c r="RWJ14" s="14"/>
      <c r="RWK14" s="14"/>
      <c r="RWL14" s="14"/>
      <c r="RWM14" s="14"/>
      <c r="RWN14" s="14"/>
      <c r="RWO14" s="14"/>
      <c r="RWP14" s="14"/>
      <c r="RWQ14" s="14"/>
      <c r="RWR14" s="14"/>
      <c r="RWS14" s="14"/>
      <c r="RWT14" s="14"/>
      <c r="RWU14" s="14"/>
      <c r="RWV14" s="14"/>
      <c r="RWW14" s="14"/>
      <c r="RWX14" s="14"/>
      <c r="RWY14" s="14"/>
      <c r="RWZ14" s="14"/>
      <c r="RXA14" s="14"/>
      <c r="RXB14" s="14"/>
      <c r="RXC14" s="14"/>
      <c r="RXD14" s="14"/>
      <c r="RXE14" s="14"/>
      <c r="RXF14" s="14"/>
      <c r="RXG14" s="14"/>
      <c r="RXH14" s="14"/>
      <c r="RXI14" s="14"/>
      <c r="RXJ14" s="14"/>
      <c r="RXK14" s="14"/>
      <c r="RXL14" s="14"/>
      <c r="RXM14" s="14"/>
      <c r="RXN14" s="14"/>
      <c r="RXO14" s="14"/>
      <c r="RXP14" s="14"/>
      <c r="RXQ14" s="14"/>
      <c r="RXR14" s="14"/>
      <c r="RXS14" s="14"/>
      <c r="RXT14" s="14"/>
      <c r="RXU14" s="14"/>
      <c r="RXV14" s="14"/>
      <c r="RXW14" s="14"/>
      <c r="RXX14" s="14"/>
      <c r="RXY14" s="14"/>
      <c r="RXZ14" s="14"/>
      <c r="RYA14" s="14"/>
      <c r="RYB14" s="14"/>
      <c r="RYC14" s="14"/>
      <c r="RYD14" s="14"/>
      <c r="RYE14" s="14"/>
      <c r="RYF14" s="14"/>
      <c r="RYG14" s="14"/>
      <c r="RYH14" s="14"/>
      <c r="RYI14" s="14"/>
      <c r="RYJ14" s="14"/>
      <c r="RYK14" s="14"/>
      <c r="RYL14" s="14"/>
      <c r="RYM14" s="14"/>
      <c r="RYN14" s="14"/>
      <c r="RYO14" s="14"/>
      <c r="RYP14" s="14"/>
      <c r="RYQ14" s="14"/>
      <c r="RYR14" s="14"/>
      <c r="RYS14" s="14"/>
      <c r="RYT14" s="14"/>
      <c r="RYU14" s="14"/>
      <c r="RYV14" s="14"/>
      <c r="RYW14" s="14"/>
      <c r="RYX14" s="14"/>
      <c r="RYY14" s="14"/>
      <c r="RYZ14" s="14"/>
      <c r="RZA14" s="14"/>
      <c r="RZB14" s="14"/>
      <c r="RZC14" s="14"/>
      <c r="RZD14" s="14"/>
      <c r="RZE14" s="14"/>
      <c r="RZF14" s="14"/>
      <c r="RZG14" s="14"/>
      <c r="RZH14" s="14"/>
      <c r="RZI14" s="14"/>
      <c r="RZJ14" s="14"/>
      <c r="RZK14" s="14"/>
      <c r="RZL14" s="14"/>
      <c r="RZM14" s="14"/>
      <c r="RZN14" s="14"/>
      <c r="RZO14" s="14"/>
      <c r="RZP14" s="14"/>
      <c r="RZQ14" s="14"/>
      <c r="RZR14" s="14"/>
      <c r="RZS14" s="14"/>
      <c r="RZT14" s="14"/>
      <c r="RZU14" s="14"/>
      <c r="RZV14" s="14"/>
      <c r="RZW14" s="14"/>
      <c r="RZX14" s="14"/>
      <c r="RZY14" s="14"/>
      <c r="RZZ14" s="14"/>
      <c r="SAA14" s="14"/>
      <c r="SAB14" s="14"/>
      <c r="SAC14" s="14"/>
      <c r="SAD14" s="14"/>
      <c r="SAE14" s="14"/>
      <c r="SAF14" s="14"/>
      <c r="SAG14" s="14"/>
      <c r="SAH14" s="14"/>
      <c r="SAI14" s="14"/>
      <c r="SAJ14" s="14"/>
      <c r="SAK14" s="14"/>
      <c r="SAL14" s="14"/>
      <c r="SAM14" s="14"/>
      <c r="SAN14" s="14"/>
      <c r="SAO14" s="14"/>
      <c r="SAP14" s="14"/>
      <c r="SAQ14" s="14"/>
      <c r="SAR14" s="14"/>
      <c r="SAS14" s="14"/>
      <c r="SAT14" s="14"/>
      <c r="SAU14" s="14"/>
      <c r="SAV14" s="14"/>
      <c r="SAW14" s="14"/>
      <c r="SAX14" s="14"/>
      <c r="SAY14" s="14"/>
      <c r="SAZ14" s="14"/>
      <c r="SBA14" s="14"/>
      <c r="SBB14" s="14"/>
      <c r="SBC14" s="14"/>
      <c r="SBD14" s="14"/>
      <c r="SBE14" s="14"/>
      <c r="SBF14" s="14"/>
      <c r="SBG14" s="14"/>
      <c r="SBH14" s="14"/>
      <c r="SBI14" s="14"/>
      <c r="SBJ14" s="14"/>
      <c r="SBK14" s="14"/>
      <c r="SBL14" s="14"/>
      <c r="SBM14" s="14"/>
      <c r="SBN14" s="14"/>
      <c r="SBO14" s="14"/>
      <c r="SBP14" s="14"/>
      <c r="SBQ14" s="14"/>
      <c r="SBR14" s="14"/>
      <c r="SBS14" s="14"/>
      <c r="SBT14" s="14"/>
      <c r="SBU14" s="14"/>
      <c r="SBV14" s="14"/>
      <c r="SBW14" s="14"/>
      <c r="SBX14" s="14"/>
      <c r="SBY14" s="14"/>
      <c r="SBZ14" s="14"/>
      <c r="SCA14" s="14"/>
      <c r="SCB14" s="14"/>
      <c r="SCC14" s="14"/>
      <c r="SCD14" s="14"/>
      <c r="SCE14" s="14"/>
      <c r="SCF14" s="14"/>
      <c r="SCG14" s="14"/>
      <c r="SCH14" s="14"/>
      <c r="SCI14" s="14"/>
      <c r="SCJ14" s="14"/>
      <c r="SCK14" s="14"/>
      <c r="SCL14" s="14"/>
      <c r="SCM14" s="14"/>
      <c r="SCN14" s="14"/>
      <c r="SCO14" s="14"/>
      <c r="SCP14" s="14"/>
      <c r="SCQ14" s="14"/>
      <c r="SCR14" s="14"/>
      <c r="SCS14" s="14"/>
      <c r="SCT14" s="14"/>
      <c r="SCU14" s="14"/>
      <c r="SCV14" s="14"/>
      <c r="SCW14" s="14"/>
      <c r="SCX14" s="14"/>
      <c r="SCY14" s="14"/>
      <c r="SCZ14" s="14"/>
      <c r="SDA14" s="14"/>
      <c r="SDB14" s="14"/>
      <c r="SDC14" s="14"/>
      <c r="SDD14" s="14"/>
      <c r="SDE14" s="14"/>
      <c r="SDF14" s="14"/>
      <c r="SDG14" s="14"/>
      <c r="SDH14" s="14"/>
      <c r="SDI14" s="14"/>
      <c r="SDJ14" s="14"/>
      <c r="SDK14" s="14"/>
      <c r="SDL14" s="14"/>
      <c r="SDM14" s="14"/>
      <c r="SDN14" s="14"/>
      <c r="SDO14" s="14"/>
      <c r="SDP14" s="14"/>
      <c r="SDQ14" s="14"/>
      <c r="SDR14" s="14"/>
      <c r="SDS14" s="14"/>
      <c r="SDT14" s="14"/>
      <c r="SDU14" s="14"/>
      <c r="SDV14" s="14"/>
      <c r="SDW14" s="14"/>
      <c r="SDX14" s="14"/>
      <c r="SDY14" s="14"/>
      <c r="SDZ14" s="14"/>
      <c r="SEA14" s="14"/>
      <c r="SEB14" s="14"/>
      <c r="SEC14" s="14"/>
      <c r="SED14" s="14"/>
      <c r="SEE14" s="14"/>
      <c r="SEF14" s="14"/>
      <c r="SEG14" s="14"/>
      <c r="SEH14" s="14"/>
      <c r="SEI14" s="14"/>
      <c r="SEJ14" s="14"/>
      <c r="SEK14" s="14"/>
      <c r="SEL14" s="14"/>
      <c r="SEM14" s="14"/>
      <c r="SEN14" s="14"/>
      <c r="SEO14" s="14"/>
      <c r="SEP14" s="14"/>
      <c r="SEQ14" s="14"/>
      <c r="SER14" s="14"/>
      <c r="SES14" s="14"/>
      <c r="SET14" s="14"/>
      <c r="SEU14" s="14"/>
      <c r="SEV14" s="14"/>
      <c r="SEW14" s="14"/>
      <c r="SEX14" s="14"/>
      <c r="SEY14" s="14"/>
      <c r="SEZ14" s="14"/>
      <c r="SFA14" s="14"/>
      <c r="SFB14" s="14"/>
      <c r="SFC14" s="14"/>
      <c r="SFD14" s="14"/>
      <c r="SFE14" s="14"/>
      <c r="SFF14" s="14"/>
      <c r="SFG14" s="14"/>
      <c r="SFH14" s="14"/>
      <c r="SFI14" s="14"/>
      <c r="SFJ14" s="14"/>
      <c r="SFK14" s="14"/>
      <c r="SFL14" s="14"/>
      <c r="SFM14" s="14"/>
      <c r="SFN14" s="14"/>
      <c r="SFO14" s="14"/>
      <c r="SFP14" s="14"/>
      <c r="SFQ14" s="14"/>
      <c r="SFR14" s="14"/>
      <c r="SFS14" s="14"/>
      <c r="SFT14" s="14"/>
      <c r="SFU14" s="14"/>
      <c r="SFV14" s="14"/>
      <c r="SFW14" s="14"/>
      <c r="SFX14" s="14"/>
      <c r="SFY14" s="14"/>
      <c r="SFZ14" s="14"/>
      <c r="SGA14" s="14"/>
      <c r="SGB14" s="14"/>
      <c r="SGC14" s="14"/>
      <c r="SGD14" s="14"/>
      <c r="SGE14" s="14"/>
      <c r="SGF14" s="14"/>
      <c r="SGG14" s="14"/>
      <c r="SGH14" s="14"/>
      <c r="SGI14" s="14"/>
      <c r="SGJ14" s="14"/>
      <c r="SGK14" s="14"/>
      <c r="SGL14" s="14"/>
      <c r="SGM14" s="14"/>
      <c r="SGN14" s="14"/>
      <c r="SGO14" s="14"/>
      <c r="SGP14" s="14"/>
      <c r="SGQ14" s="14"/>
      <c r="SGR14" s="14"/>
      <c r="SGS14" s="14"/>
      <c r="SGT14" s="14"/>
      <c r="SGU14" s="14"/>
      <c r="SGV14" s="14"/>
      <c r="SGW14" s="14"/>
      <c r="SGX14" s="14"/>
      <c r="SGY14" s="14"/>
      <c r="SGZ14" s="14"/>
      <c r="SHA14" s="14"/>
      <c r="SHB14" s="14"/>
      <c r="SHC14" s="14"/>
      <c r="SHD14" s="14"/>
      <c r="SHE14" s="14"/>
      <c r="SHF14" s="14"/>
      <c r="SHG14" s="14"/>
      <c r="SHH14" s="14"/>
      <c r="SHI14" s="14"/>
      <c r="SHJ14" s="14"/>
      <c r="SHK14" s="14"/>
      <c r="SHL14" s="14"/>
      <c r="SHM14" s="14"/>
      <c r="SHN14" s="14"/>
      <c r="SHO14" s="14"/>
      <c r="SHP14" s="14"/>
      <c r="SHQ14" s="14"/>
      <c r="SHR14" s="14"/>
      <c r="SHS14" s="14"/>
      <c r="SHT14" s="14"/>
      <c r="SHU14" s="14"/>
      <c r="SHV14" s="14"/>
      <c r="SHW14" s="14"/>
      <c r="SHX14" s="14"/>
      <c r="SHY14" s="14"/>
      <c r="SHZ14" s="14"/>
      <c r="SIA14" s="14"/>
      <c r="SIB14" s="14"/>
      <c r="SIC14" s="14"/>
      <c r="SID14" s="14"/>
      <c r="SIE14" s="14"/>
      <c r="SIF14" s="14"/>
      <c r="SIG14" s="14"/>
      <c r="SIH14" s="14"/>
      <c r="SII14" s="14"/>
      <c r="SIJ14" s="14"/>
      <c r="SIK14" s="14"/>
      <c r="SIL14" s="14"/>
      <c r="SIM14" s="14"/>
      <c r="SIN14" s="14"/>
      <c r="SIO14" s="14"/>
      <c r="SIP14" s="14"/>
      <c r="SIQ14" s="14"/>
      <c r="SIR14" s="14"/>
      <c r="SIS14" s="14"/>
      <c r="SIT14" s="14"/>
      <c r="SIU14" s="14"/>
      <c r="SIV14" s="14"/>
      <c r="SIW14" s="14"/>
      <c r="SIX14" s="14"/>
      <c r="SIY14" s="14"/>
      <c r="SIZ14" s="14"/>
      <c r="SJA14" s="14"/>
      <c r="SJB14" s="14"/>
      <c r="SJC14" s="14"/>
      <c r="SJD14" s="14"/>
      <c r="SJE14" s="14"/>
      <c r="SJF14" s="14"/>
      <c r="SJG14" s="14"/>
      <c r="SJH14" s="14"/>
      <c r="SJI14" s="14"/>
      <c r="SJJ14" s="14"/>
      <c r="SJK14" s="14"/>
      <c r="SJL14" s="14"/>
      <c r="SJM14" s="14"/>
      <c r="SJN14" s="14"/>
      <c r="SJO14" s="14"/>
      <c r="SJP14" s="14"/>
      <c r="SJQ14" s="14"/>
      <c r="SJR14" s="14"/>
      <c r="SJS14" s="14"/>
      <c r="SJT14" s="14"/>
      <c r="SJU14" s="14"/>
      <c r="SJV14" s="14"/>
      <c r="SJW14" s="14"/>
      <c r="SJX14" s="14"/>
      <c r="SJY14" s="14"/>
      <c r="SJZ14" s="14"/>
      <c r="SKA14" s="14"/>
      <c r="SKB14" s="14"/>
      <c r="SKC14" s="14"/>
      <c r="SKD14" s="14"/>
      <c r="SKE14" s="14"/>
      <c r="SKF14" s="14"/>
      <c r="SKG14" s="14"/>
      <c r="SKH14" s="14"/>
      <c r="SKI14" s="14"/>
      <c r="SKJ14" s="14"/>
      <c r="SKK14" s="14"/>
      <c r="SKL14" s="14"/>
      <c r="SKM14" s="14"/>
      <c r="SKN14" s="14"/>
      <c r="SKO14" s="14"/>
      <c r="SKP14" s="14"/>
      <c r="SKQ14" s="14"/>
      <c r="SKR14" s="14"/>
      <c r="SKS14" s="14"/>
      <c r="SKT14" s="14"/>
      <c r="SKU14" s="14"/>
      <c r="SKV14" s="14"/>
      <c r="SKW14" s="14"/>
      <c r="SKX14" s="14"/>
      <c r="SKY14" s="14"/>
      <c r="SKZ14" s="14"/>
      <c r="SLA14" s="14"/>
      <c r="SLB14" s="14"/>
      <c r="SLC14" s="14"/>
      <c r="SLD14" s="14"/>
      <c r="SLE14" s="14"/>
      <c r="SLF14" s="14"/>
      <c r="SLG14" s="14"/>
      <c r="SLH14" s="14"/>
      <c r="SLI14" s="14"/>
      <c r="SLJ14" s="14"/>
      <c r="SLK14" s="14"/>
      <c r="SLL14" s="14"/>
      <c r="SLM14" s="14"/>
      <c r="SLN14" s="14"/>
      <c r="SLO14" s="14"/>
      <c r="SLP14" s="14"/>
      <c r="SLQ14" s="14"/>
      <c r="SLR14" s="14"/>
      <c r="SLS14" s="14"/>
      <c r="SLT14" s="14"/>
      <c r="SLU14" s="14"/>
      <c r="SLV14" s="14"/>
      <c r="SLW14" s="14"/>
      <c r="SLX14" s="14"/>
      <c r="SLY14" s="14"/>
      <c r="SLZ14" s="14"/>
      <c r="SMA14" s="14"/>
      <c r="SMB14" s="14"/>
      <c r="SMC14" s="14"/>
      <c r="SMD14" s="14"/>
      <c r="SME14" s="14"/>
      <c r="SMF14" s="14"/>
      <c r="SMG14" s="14"/>
      <c r="SMH14" s="14"/>
      <c r="SMI14" s="14"/>
      <c r="SMJ14" s="14"/>
      <c r="SMK14" s="14"/>
      <c r="SML14" s="14"/>
      <c r="SMM14" s="14"/>
      <c r="SMN14" s="14"/>
      <c r="SMO14" s="14"/>
      <c r="SMP14" s="14"/>
      <c r="SMQ14" s="14"/>
      <c r="SMR14" s="14"/>
      <c r="SMS14" s="14"/>
      <c r="SMT14" s="14"/>
      <c r="SMU14" s="14"/>
      <c r="SMV14" s="14"/>
      <c r="SMW14" s="14"/>
      <c r="SMX14" s="14"/>
      <c r="SMY14" s="14"/>
      <c r="SMZ14" s="14"/>
      <c r="SNA14" s="14"/>
      <c r="SNB14" s="14"/>
      <c r="SNC14" s="14"/>
      <c r="SND14" s="14"/>
      <c r="SNE14" s="14"/>
      <c r="SNF14" s="14"/>
      <c r="SNG14" s="14"/>
      <c r="SNH14" s="14"/>
      <c r="SNI14" s="14"/>
      <c r="SNJ14" s="14"/>
      <c r="SNK14" s="14"/>
      <c r="SNL14" s="14"/>
      <c r="SNM14" s="14"/>
      <c r="SNN14" s="14"/>
      <c r="SNO14" s="14"/>
      <c r="SNP14" s="14"/>
      <c r="SNQ14" s="14"/>
      <c r="SNR14" s="14"/>
      <c r="SNS14" s="14"/>
      <c r="SNT14" s="14"/>
      <c r="SNU14" s="14"/>
      <c r="SNV14" s="14"/>
      <c r="SNW14" s="14"/>
      <c r="SNX14" s="14"/>
      <c r="SNY14" s="14"/>
      <c r="SNZ14" s="14"/>
      <c r="SOA14" s="14"/>
      <c r="SOB14" s="14"/>
      <c r="SOC14" s="14"/>
      <c r="SOD14" s="14"/>
      <c r="SOE14" s="14"/>
      <c r="SOF14" s="14"/>
      <c r="SOG14" s="14"/>
      <c r="SOH14" s="14"/>
      <c r="SOI14" s="14"/>
      <c r="SOJ14" s="14"/>
      <c r="SOK14" s="14"/>
      <c r="SOL14" s="14"/>
      <c r="SOM14" s="14"/>
      <c r="SON14" s="14"/>
      <c r="SOO14" s="14"/>
      <c r="SOP14" s="14"/>
      <c r="SOQ14" s="14"/>
      <c r="SOR14" s="14"/>
      <c r="SOS14" s="14"/>
      <c r="SOT14" s="14"/>
      <c r="SOU14" s="14"/>
      <c r="SOV14" s="14"/>
      <c r="SOW14" s="14"/>
      <c r="SOX14" s="14"/>
      <c r="SOY14" s="14"/>
      <c r="SOZ14" s="14"/>
      <c r="SPA14" s="14"/>
      <c r="SPB14" s="14"/>
      <c r="SPC14" s="14"/>
      <c r="SPD14" s="14"/>
      <c r="SPE14" s="14"/>
      <c r="SPF14" s="14"/>
      <c r="SPG14" s="14"/>
      <c r="SPH14" s="14"/>
      <c r="SPI14" s="14"/>
      <c r="SPJ14" s="14"/>
      <c r="SPK14" s="14"/>
      <c r="SPL14" s="14"/>
      <c r="SPM14" s="14"/>
      <c r="SPN14" s="14"/>
      <c r="SPO14" s="14"/>
      <c r="SPP14" s="14"/>
      <c r="SPQ14" s="14"/>
      <c r="SPR14" s="14"/>
      <c r="SPS14" s="14"/>
      <c r="SPT14" s="14"/>
      <c r="SPU14" s="14"/>
      <c r="SPV14" s="14"/>
      <c r="SPW14" s="14"/>
      <c r="SPX14" s="14"/>
      <c r="SPY14" s="14"/>
      <c r="SPZ14" s="14"/>
      <c r="SQA14" s="14"/>
      <c r="SQB14" s="14"/>
      <c r="SQC14" s="14"/>
      <c r="SQD14" s="14"/>
      <c r="SQE14" s="14"/>
      <c r="SQF14" s="14"/>
      <c r="SQG14" s="14"/>
      <c r="SQH14" s="14"/>
      <c r="SQI14" s="14"/>
      <c r="SQJ14" s="14"/>
      <c r="SQK14" s="14"/>
      <c r="SQL14" s="14"/>
      <c r="SQM14" s="14"/>
      <c r="SQN14" s="14"/>
      <c r="SQO14" s="14"/>
      <c r="SQP14" s="14"/>
      <c r="SQQ14" s="14"/>
      <c r="SQR14" s="14"/>
      <c r="SQS14" s="14"/>
      <c r="SQT14" s="14"/>
      <c r="SQU14" s="14"/>
      <c r="SQV14" s="14"/>
      <c r="SQW14" s="14"/>
      <c r="SQX14" s="14"/>
      <c r="SQY14" s="14"/>
      <c r="SQZ14" s="14"/>
      <c r="SRA14" s="14"/>
      <c r="SRB14" s="14"/>
      <c r="SRC14" s="14"/>
      <c r="SRD14" s="14"/>
      <c r="SRE14" s="14"/>
      <c r="SRF14" s="14"/>
      <c r="SRG14" s="14"/>
      <c r="SRH14" s="14"/>
      <c r="SRI14" s="14"/>
      <c r="SRJ14" s="14"/>
      <c r="SRK14" s="14"/>
      <c r="SRL14" s="14"/>
      <c r="SRM14" s="14"/>
      <c r="SRN14" s="14"/>
      <c r="SRO14" s="14"/>
      <c r="SRP14" s="14"/>
      <c r="SRQ14" s="14"/>
      <c r="SRR14" s="14"/>
      <c r="SRS14" s="14"/>
      <c r="SRT14" s="14"/>
      <c r="SRU14" s="14"/>
      <c r="SRV14" s="14"/>
      <c r="SRW14" s="14"/>
      <c r="SRX14" s="14"/>
      <c r="SRY14" s="14"/>
      <c r="SRZ14" s="14"/>
      <c r="SSA14" s="14"/>
      <c r="SSB14" s="14"/>
      <c r="SSC14" s="14"/>
      <c r="SSD14" s="14"/>
      <c r="SSE14" s="14"/>
      <c r="SSF14" s="14"/>
      <c r="SSG14" s="14"/>
      <c r="SSH14" s="14"/>
      <c r="SSI14" s="14"/>
      <c r="SSJ14" s="14"/>
      <c r="SSK14" s="14"/>
      <c r="SSL14" s="14"/>
      <c r="SSM14" s="14"/>
      <c r="SSN14" s="14"/>
      <c r="SSO14" s="14"/>
      <c r="SSP14" s="14"/>
      <c r="SSQ14" s="14"/>
      <c r="SSR14" s="14"/>
      <c r="SSS14" s="14"/>
      <c r="SST14" s="14"/>
      <c r="SSU14" s="14"/>
      <c r="SSV14" s="14"/>
      <c r="SSW14" s="14"/>
      <c r="SSX14" s="14"/>
      <c r="SSY14" s="14"/>
      <c r="SSZ14" s="14"/>
      <c r="STA14" s="14"/>
      <c r="STB14" s="14"/>
      <c r="STC14" s="14"/>
      <c r="STD14" s="14"/>
      <c r="STE14" s="14"/>
      <c r="STF14" s="14"/>
      <c r="STG14" s="14"/>
      <c r="STH14" s="14"/>
      <c r="STI14" s="14"/>
      <c r="STJ14" s="14"/>
      <c r="STK14" s="14"/>
      <c r="STL14" s="14"/>
      <c r="STM14" s="14"/>
      <c r="STN14" s="14"/>
      <c r="STO14" s="14"/>
      <c r="STP14" s="14"/>
      <c r="STQ14" s="14"/>
      <c r="STR14" s="14"/>
      <c r="STS14" s="14"/>
      <c r="STT14" s="14"/>
      <c r="STU14" s="14"/>
      <c r="STV14" s="14"/>
      <c r="STW14" s="14"/>
      <c r="STX14" s="14"/>
      <c r="STY14" s="14"/>
      <c r="STZ14" s="14"/>
      <c r="SUA14" s="14"/>
      <c r="SUB14" s="14"/>
      <c r="SUC14" s="14"/>
      <c r="SUD14" s="14"/>
      <c r="SUE14" s="14"/>
      <c r="SUF14" s="14"/>
      <c r="SUG14" s="14"/>
      <c r="SUH14" s="14"/>
      <c r="SUI14" s="14"/>
      <c r="SUJ14" s="14"/>
      <c r="SUK14" s="14"/>
      <c r="SUL14" s="14"/>
      <c r="SUM14" s="14"/>
      <c r="SUN14" s="14"/>
      <c r="SUO14" s="14"/>
      <c r="SUP14" s="14"/>
      <c r="SUQ14" s="14"/>
      <c r="SUR14" s="14"/>
      <c r="SUS14" s="14"/>
      <c r="SUT14" s="14"/>
      <c r="SUU14" s="14"/>
      <c r="SUV14" s="14"/>
      <c r="SUW14" s="14"/>
      <c r="SUX14" s="14"/>
      <c r="SUY14" s="14"/>
      <c r="SUZ14" s="14"/>
      <c r="SVA14" s="14"/>
      <c r="SVB14" s="14"/>
      <c r="SVC14" s="14"/>
      <c r="SVD14" s="14"/>
      <c r="SVE14" s="14"/>
      <c r="SVF14" s="14"/>
      <c r="SVG14" s="14"/>
      <c r="SVH14" s="14"/>
      <c r="SVI14" s="14"/>
      <c r="SVJ14" s="14"/>
      <c r="SVK14" s="14"/>
      <c r="SVL14" s="14"/>
      <c r="SVM14" s="14"/>
      <c r="SVN14" s="14"/>
      <c r="SVO14" s="14"/>
      <c r="SVP14" s="14"/>
      <c r="SVQ14" s="14"/>
      <c r="SVR14" s="14"/>
      <c r="SVS14" s="14"/>
      <c r="SVT14" s="14"/>
      <c r="SVU14" s="14"/>
      <c r="SVV14" s="14"/>
      <c r="SVW14" s="14"/>
      <c r="SVX14" s="14"/>
      <c r="SVY14" s="14"/>
      <c r="SVZ14" s="14"/>
      <c r="SWA14" s="14"/>
      <c r="SWB14" s="14"/>
      <c r="SWC14" s="14"/>
      <c r="SWD14" s="14"/>
      <c r="SWE14" s="14"/>
      <c r="SWF14" s="14"/>
      <c r="SWG14" s="14"/>
      <c r="SWH14" s="14"/>
      <c r="SWI14" s="14"/>
      <c r="SWJ14" s="14"/>
      <c r="SWK14" s="14"/>
      <c r="SWL14" s="14"/>
      <c r="SWM14" s="14"/>
      <c r="SWN14" s="14"/>
      <c r="SWO14" s="14"/>
      <c r="SWP14" s="14"/>
      <c r="SWQ14" s="14"/>
      <c r="SWR14" s="14"/>
      <c r="SWS14" s="14"/>
      <c r="SWT14" s="14"/>
      <c r="SWU14" s="14"/>
      <c r="SWV14" s="14"/>
      <c r="SWW14" s="14"/>
      <c r="SWX14" s="14"/>
      <c r="SWY14" s="14"/>
      <c r="SWZ14" s="14"/>
      <c r="SXA14" s="14"/>
      <c r="SXB14" s="14"/>
      <c r="SXC14" s="14"/>
      <c r="SXD14" s="14"/>
      <c r="SXE14" s="14"/>
      <c r="SXF14" s="14"/>
      <c r="SXG14" s="14"/>
      <c r="SXH14" s="14"/>
      <c r="SXI14" s="14"/>
      <c r="SXJ14" s="14"/>
      <c r="SXK14" s="14"/>
      <c r="SXL14" s="14"/>
      <c r="SXM14" s="14"/>
      <c r="SXN14" s="14"/>
      <c r="SXO14" s="14"/>
      <c r="SXP14" s="14"/>
      <c r="SXQ14" s="14"/>
      <c r="SXR14" s="14"/>
      <c r="SXS14" s="14"/>
      <c r="SXT14" s="14"/>
      <c r="SXU14" s="14"/>
      <c r="SXV14" s="14"/>
      <c r="SXW14" s="14"/>
      <c r="SXX14" s="14"/>
      <c r="SXY14" s="14"/>
      <c r="SXZ14" s="14"/>
      <c r="SYA14" s="14"/>
      <c r="SYB14" s="14"/>
      <c r="SYC14" s="14"/>
      <c r="SYD14" s="14"/>
      <c r="SYE14" s="14"/>
      <c r="SYF14" s="14"/>
      <c r="SYG14" s="14"/>
      <c r="SYH14" s="14"/>
      <c r="SYI14" s="14"/>
      <c r="SYJ14" s="14"/>
      <c r="SYK14" s="14"/>
      <c r="SYL14" s="14"/>
      <c r="SYM14" s="14"/>
      <c r="SYN14" s="14"/>
      <c r="SYO14" s="14"/>
      <c r="SYP14" s="14"/>
      <c r="SYQ14" s="14"/>
      <c r="SYR14" s="14"/>
      <c r="SYS14" s="14"/>
      <c r="SYT14" s="14"/>
      <c r="SYU14" s="14"/>
      <c r="SYV14" s="14"/>
      <c r="SYW14" s="14"/>
      <c r="SYX14" s="14"/>
      <c r="SYY14" s="14"/>
      <c r="SYZ14" s="14"/>
      <c r="SZA14" s="14"/>
      <c r="SZB14" s="14"/>
      <c r="SZC14" s="14"/>
      <c r="SZD14" s="14"/>
      <c r="SZE14" s="14"/>
      <c r="SZF14" s="14"/>
      <c r="SZG14" s="14"/>
      <c r="SZH14" s="14"/>
      <c r="SZI14" s="14"/>
      <c r="SZJ14" s="14"/>
      <c r="SZK14" s="14"/>
      <c r="SZL14" s="14"/>
      <c r="SZM14" s="14"/>
      <c r="SZN14" s="14"/>
      <c r="SZO14" s="14"/>
      <c r="SZP14" s="14"/>
      <c r="SZQ14" s="14"/>
      <c r="SZR14" s="14"/>
      <c r="SZS14" s="14"/>
      <c r="SZT14" s="14"/>
      <c r="SZU14" s="14"/>
      <c r="SZV14" s="14"/>
      <c r="SZW14" s="14"/>
      <c r="SZX14" s="14"/>
      <c r="SZY14" s="14"/>
      <c r="SZZ14" s="14"/>
      <c r="TAA14" s="14"/>
      <c r="TAB14" s="14"/>
      <c r="TAC14" s="14"/>
      <c r="TAD14" s="14"/>
      <c r="TAE14" s="14"/>
      <c r="TAF14" s="14"/>
      <c r="TAG14" s="14"/>
      <c r="TAH14" s="14"/>
      <c r="TAI14" s="14"/>
      <c r="TAJ14" s="14"/>
      <c r="TAK14" s="14"/>
      <c r="TAL14" s="14"/>
      <c r="TAM14" s="14"/>
      <c r="TAN14" s="14"/>
      <c r="TAO14" s="14"/>
      <c r="TAP14" s="14"/>
      <c r="TAQ14" s="14"/>
      <c r="TAR14" s="14"/>
      <c r="TAS14" s="14"/>
      <c r="TAT14" s="14"/>
      <c r="TAU14" s="14"/>
      <c r="TAV14" s="14"/>
      <c r="TAW14" s="14"/>
      <c r="TAX14" s="14"/>
      <c r="TAY14" s="14"/>
      <c r="TAZ14" s="14"/>
      <c r="TBA14" s="14"/>
      <c r="TBB14" s="14"/>
      <c r="TBC14" s="14"/>
      <c r="TBD14" s="14"/>
      <c r="TBE14" s="14"/>
      <c r="TBF14" s="14"/>
      <c r="TBG14" s="14"/>
      <c r="TBH14" s="14"/>
      <c r="TBI14" s="14"/>
      <c r="TBJ14" s="14"/>
      <c r="TBK14" s="14"/>
      <c r="TBL14" s="14"/>
      <c r="TBM14" s="14"/>
      <c r="TBN14" s="14"/>
      <c r="TBO14" s="14"/>
      <c r="TBP14" s="14"/>
      <c r="TBQ14" s="14"/>
      <c r="TBR14" s="14"/>
      <c r="TBS14" s="14"/>
      <c r="TBT14" s="14"/>
      <c r="TBU14" s="14"/>
      <c r="TBV14" s="14"/>
      <c r="TBW14" s="14"/>
      <c r="TBX14" s="14"/>
      <c r="TBY14" s="14"/>
      <c r="TBZ14" s="14"/>
      <c r="TCA14" s="14"/>
      <c r="TCB14" s="14"/>
      <c r="TCC14" s="14"/>
      <c r="TCD14" s="14"/>
      <c r="TCE14" s="14"/>
      <c r="TCF14" s="14"/>
      <c r="TCG14" s="14"/>
      <c r="TCH14" s="14"/>
      <c r="TCI14" s="14"/>
      <c r="TCJ14" s="14"/>
      <c r="TCK14" s="14"/>
      <c r="TCL14" s="14"/>
      <c r="TCM14" s="14"/>
      <c r="TCN14" s="14"/>
      <c r="TCO14" s="14"/>
      <c r="TCP14" s="14"/>
      <c r="TCQ14" s="14"/>
      <c r="TCR14" s="14"/>
      <c r="TCS14" s="14"/>
      <c r="TCT14" s="14"/>
      <c r="TCU14" s="14"/>
      <c r="TCV14" s="14"/>
      <c r="TCW14" s="14"/>
      <c r="TCX14" s="14"/>
      <c r="TCY14" s="14"/>
      <c r="TCZ14" s="14"/>
      <c r="TDA14" s="14"/>
      <c r="TDB14" s="14"/>
      <c r="TDC14" s="14"/>
      <c r="TDD14" s="14"/>
      <c r="TDE14" s="14"/>
      <c r="TDF14" s="14"/>
      <c r="TDG14" s="14"/>
      <c r="TDH14" s="14"/>
      <c r="TDI14" s="14"/>
      <c r="TDJ14" s="14"/>
      <c r="TDK14" s="14"/>
      <c r="TDL14" s="14"/>
      <c r="TDM14" s="14"/>
      <c r="TDN14" s="14"/>
      <c r="TDO14" s="14"/>
      <c r="TDP14" s="14"/>
      <c r="TDQ14" s="14"/>
      <c r="TDR14" s="14"/>
      <c r="TDS14" s="14"/>
      <c r="TDT14" s="14"/>
      <c r="TDU14" s="14"/>
      <c r="TDV14" s="14"/>
      <c r="TDW14" s="14"/>
      <c r="TDX14" s="14"/>
      <c r="TDY14" s="14"/>
      <c r="TDZ14" s="14"/>
      <c r="TEA14" s="14"/>
      <c r="TEB14" s="14"/>
      <c r="TEC14" s="14"/>
      <c r="TED14" s="14"/>
      <c r="TEE14" s="14"/>
      <c r="TEF14" s="14"/>
      <c r="TEG14" s="14"/>
      <c r="TEH14" s="14"/>
      <c r="TEI14" s="14"/>
      <c r="TEJ14" s="14"/>
      <c r="TEK14" s="14"/>
      <c r="TEL14" s="14"/>
      <c r="TEM14" s="14"/>
      <c r="TEN14" s="14"/>
      <c r="TEO14" s="14"/>
      <c r="TEP14" s="14"/>
      <c r="TEQ14" s="14"/>
      <c r="TER14" s="14"/>
      <c r="TES14" s="14"/>
      <c r="TET14" s="14"/>
      <c r="TEU14" s="14"/>
      <c r="TEV14" s="14"/>
      <c r="TEW14" s="14"/>
      <c r="TEX14" s="14"/>
      <c r="TEY14" s="14"/>
      <c r="TEZ14" s="14"/>
      <c r="TFA14" s="14"/>
      <c r="TFB14" s="14"/>
      <c r="TFC14" s="14"/>
      <c r="TFD14" s="14"/>
      <c r="TFE14" s="14"/>
      <c r="TFF14" s="14"/>
      <c r="TFG14" s="14"/>
      <c r="TFH14" s="14"/>
      <c r="TFI14" s="14"/>
      <c r="TFJ14" s="14"/>
      <c r="TFK14" s="14"/>
      <c r="TFL14" s="14"/>
      <c r="TFM14" s="14"/>
      <c r="TFN14" s="14"/>
      <c r="TFO14" s="14"/>
      <c r="TFP14" s="14"/>
      <c r="TFQ14" s="14"/>
      <c r="TFR14" s="14"/>
      <c r="TFS14" s="14"/>
      <c r="TFT14" s="14"/>
      <c r="TFU14" s="14"/>
      <c r="TFV14" s="14"/>
      <c r="TFW14" s="14"/>
      <c r="TFX14" s="14"/>
      <c r="TFY14" s="14"/>
      <c r="TFZ14" s="14"/>
      <c r="TGA14" s="14"/>
      <c r="TGB14" s="14"/>
      <c r="TGC14" s="14"/>
      <c r="TGD14" s="14"/>
      <c r="TGE14" s="14"/>
      <c r="TGF14" s="14"/>
      <c r="TGG14" s="14"/>
      <c r="TGH14" s="14"/>
      <c r="TGI14" s="14"/>
      <c r="TGJ14" s="14"/>
      <c r="TGK14" s="14"/>
      <c r="TGL14" s="14"/>
      <c r="TGM14" s="14"/>
      <c r="TGN14" s="14"/>
      <c r="TGO14" s="14"/>
      <c r="TGP14" s="14"/>
      <c r="TGQ14" s="14"/>
      <c r="TGR14" s="14"/>
      <c r="TGS14" s="14"/>
      <c r="TGT14" s="14"/>
      <c r="TGU14" s="14"/>
      <c r="TGV14" s="14"/>
      <c r="TGW14" s="14"/>
      <c r="TGX14" s="14"/>
      <c r="TGY14" s="14"/>
      <c r="TGZ14" s="14"/>
      <c r="THA14" s="14"/>
      <c r="THB14" s="14"/>
      <c r="THC14" s="14"/>
      <c r="THD14" s="14"/>
      <c r="THE14" s="14"/>
      <c r="THF14" s="14"/>
      <c r="THG14" s="14"/>
      <c r="THH14" s="14"/>
      <c r="THI14" s="14"/>
      <c r="THJ14" s="14"/>
      <c r="THK14" s="14"/>
      <c r="THL14" s="14"/>
      <c r="THM14" s="14"/>
      <c r="THN14" s="14"/>
      <c r="THO14" s="14"/>
      <c r="THP14" s="14"/>
      <c r="THQ14" s="14"/>
      <c r="THR14" s="14"/>
      <c r="THS14" s="14"/>
      <c r="THT14" s="14"/>
      <c r="THU14" s="14"/>
      <c r="THV14" s="14"/>
      <c r="THW14" s="14"/>
      <c r="THX14" s="14"/>
      <c r="THY14" s="14"/>
      <c r="THZ14" s="14"/>
      <c r="TIA14" s="14"/>
      <c r="TIB14" s="14"/>
      <c r="TIC14" s="14"/>
      <c r="TID14" s="14"/>
      <c r="TIE14" s="14"/>
      <c r="TIF14" s="14"/>
      <c r="TIG14" s="14"/>
      <c r="TIH14" s="14"/>
      <c r="TII14" s="14"/>
      <c r="TIJ14" s="14"/>
      <c r="TIK14" s="14"/>
      <c r="TIL14" s="14"/>
      <c r="TIM14" s="14"/>
      <c r="TIN14" s="14"/>
      <c r="TIO14" s="14"/>
      <c r="TIP14" s="14"/>
      <c r="TIQ14" s="14"/>
      <c r="TIR14" s="14"/>
      <c r="TIS14" s="14"/>
      <c r="TIT14" s="14"/>
      <c r="TIU14" s="14"/>
      <c r="TIV14" s="14"/>
      <c r="TIW14" s="14"/>
      <c r="TIX14" s="14"/>
      <c r="TIY14" s="14"/>
      <c r="TIZ14" s="14"/>
      <c r="TJA14" s="14"/>
      <c r="TJB14" s="14"/>
      <c r="TJC14" s="14"/>
      <c r="TJD14" s="14"/>
      <c r="TJE14" s="14"/>
      <c r="TJF14" s="14"/>
      <c r="TJG14" s="14"/>
      <c r="TJH14" s="14"/>
      <c r="TJI14" s="14"/>
      <c r="TJJ14" s="14"/>
      <c r="TJK14" s="14"/>
      <c r="TJL14" s="14"/>
      <c r="TJM14" s="14"/>
      <c r="TJN14" s="14"/>
      <c r="TJO14" s="14"/>
      <c r="TJP14" s="14"/>
      <c r="TJQ14" s="14"/>
      <c r="TJR14" s="14"/>
      <c r="TJS14" s="14"/>
      <c r="TJT14" s="14"/>
      <c r="TJU14" s="14"/>
      <c r="TJV14" s="14"/>
      <c r="TJW14" s="14"/>
      <c r="TJX14" s="14"/>
      <c r="TJY14" s="14"/>
      <c r="TJZ14" s="14"/>
      <c r="TKA14" s="14"/>
      <c r="TKB14" s="14"/>
      <c r="TKC14" s="14"/>
      <c r="TKD14" s="14"/>
      <c r="TKE14" s="14"/>
      <c r="TKF14" s="14"/>
      <c r="TKG14" s="14"/>
      <c r="TKH14" s="14"/>
      <c r="TKI14" s="14"/>
      <c r="TKJ14" s="14"/>
      <c r="TKK14" s="14"/>
      <c r="TKL14" s="14"/>
      <c r="TKM14" s="14"/>
      <c r="TKN14" s="14"/>
      <c r="TKO14" s="14"/>
      <c r="TKP14" s="14"/>
      <c r="TKQ14" s="14"/>
      <c r="TKR14" s="14"/>
      <c r="TKS14" s="14"/>
      <c r="TKT14" s="14"/>
      <c r="TKU14" s="14"/>
      <c r="TKV14" s="14"/>
      <c r="TKW14" s="14"/>
      <c r="TKX14" s="14"/>
      <c r="TKY14" s="14"/>
      <c r="TKZ14" s="14"/>
      <c r="TLA14" s="14"/>
      <c r="TLB14" s="14"/>
      <c r="TLC14" s="14"/>
      <c r="TLD14" s="14"/>
      <c r="TLE14" s="14"/>
      <c r="TLF14" s="14"/>
      <c r="TLG14" s="14"/>
      <c r="TLH14" s="14"/>
      <c r="TLI14" s="14"/>
      <c r="TLJ14" s="14"/>
      <c r="TLK14" s="14"/>
      <c r="TLL14" s="14"/>
      <c r="TLM14" s="14"/>
      <c r="TLN14" s="14"/>
      <c r="TLO14" s="14"/>
      <c r="TLP14" s="14"/>
      <c r="TLQ14" s="14"/>
      <c r="TLR14" s="14"/>
      <c r="TLS14" s="14"/>
      <c r="TLT14" s="14"/>
      <c r="TLU14" s="14"/>
      <c r="TLV14" s="14"/>
      <c r="TLW14" s="14"/>
      <c r="TLX14" s="14"/>
      <c r="TLY14" s="14"/>
      <c r="TLZ14" s="14"/>
      <c r="TMA14" s="14"/>
      <c r="TMB14" s="14"/>
      <c r="TMC14" s="14"/>
      <c r="TMD14" s="14"/>
      <c r="TME14" s="14"/>
      <c r="TMF14" s="14"/>
      <c r="TMG14" s="14"/>
      <c r="TMH14" s="14"/>
      <c r="TMI14" s="14"/>
      <c r="TMJ14" s="14"/>
      <c r="TMK14" s="14"/>
      <c r="TML14" s="14"/>
      <c r="TMM14" s="14"/>
      <c r="TMN14" s="14"/>
      <c r="TMO14" s="14"/>
      <c r="TMP14" s="14"/>
      <c r="TMQ14" s="14"/>
      <c r="TMR14" s="14"/>
      <c r="TMS14" s="14"/>
      <c r="TMT14" s="14"/>
      <c r="TMU14" s="14"/>
      <c r="TMV14" s="14"/>
      <c r="TMW14" s="14"/>
      <c r="TMX14" s="14"/>
      <c r="TMY14" s="14"/>
      <c r="TMZ14" s="14"/>
      <c r="TNA14" s="14"/>
      <c r="TNB14" s="14"/>
      <c r="TNC14" s="14"/>
      <c r="TND14" s="14"/>
      <c r="TNE14" s="14"/>
      <c r="TNF14" s="14"/>
      <c r="TNG14" s="14"/>
      <c r="TNH14" s="14"/>
      <c r="TNI14" s="14"/>
      <c r="TNJ14" s="14"/>
      <c r="TNK14" s="14"/>
      <c r="TNL14" s="14"/>
      <c r="TNM14" s="14"/>
      <c r="TNN14" s="14"/>
      <c r="TNO14" s="14"/>
      <c r="TNP14" s="14"/>
      <c r="TNQ14" s="14"/>
      <c r="TNR14" s="14"/>
      <c r="TNS14" s="14"/>
      <c r="TNT14" s="14"/>
      <c r="TNU14" s="14"/>
      <c r="TNV14" s="14"/>
      <c r="TNW14" s="14"/>
      <c r="TNX14" s="14"/>
      <c r="TNY14" s="14"/>
      <c r="TNZ14" s="14"/>
      <c r="TOA14" s="14"/>
      <c r="TOB14" s="14"/>
      <c r="TOC14" s="14"/>
      <c r="TOD14" s="14"/>
      <c r="TOE14" s="14"/>
      <c r="TOF14" s="14"/>
      <c r="TOG14" s="14"/>
      <c r="TOH14" s="14"/>
      <c r="TOI14" s="14"/>
      <c r="TOJ14" s="14"/>
      <c r="TOK14" s="14"/>
      <c r="TOL14" s="14"/>
      <c r="TOM14" s="14"/>
      <c r="TON14" s="14"/>
      <c r="TOO14" s="14"/>
      <c r="TOP14" s="14"/>
      <c r="TOQ14" s="14"/>
      <c r="TOR14" s="14"/>
      <c r="TOS14" s="14"/>
      <c r="TOT14" s="14"/>
      <c r="TOU14" s="14"/>
      <c r="TOV14" s="14"/>
      <c r="TOW14" s="14"/>
      <c r="TOX14" s="14"/>
      <c r="TOY14" s="14"/>
      <c r="TOZ14" s="14"/>
      <c r="TPA14" s="14"/>
      <c r="TPB14" s="14"/>
      <c r="TPC14" s="14"/>
      <c r="TPD14" s="14"/>
      <c r="TPE14" s="14"/>
      <c r="TPF14" s="14"/>
      <c r="TPG14" s="14"/>
      <c r="TPH14" s="14"/>
      <c r="TPI14" s="14"/>
      <c r="TPJ14" s="14"/>
      <c r="TPK14" s="14"/>
      <c r="TPL14" s="14"/>
      <c r="TPM14" s="14"/>
      <c r="TPN14" s="14"/>
      <c r="TPO14" s="14"/>
      <c r="TPP14" s="14"/>
      <c r="TPQ14" s="14"/>
      <c r="TPR14" s="14"/>
      <c r="TPS14" s="14"/>
      <c r="TPT14" s="14"/>
      <c r="TPU14" s="14"/>
      <c r="TPV14" s="14"/>
      <c r="TPW14" s="14"/>
      <c r="TPX14" s="14"/>
      <c r="TPY14" s="14"/>
      <c r="TPZ14" s="14"/>
      <c r="TQA14" s="14"/>
      <c r="TQB14" s="14"/>
      <c r="TQC14" s="14"/>
      <c r="TQD14" s="14"/>
      <c r="TQE14" s="14"/>
      <c r="TQF14" s="14"/>
      <c r="TQG14" s="14"/>
      <c r="TQH14" s="14"/>
      <c r="TQI14" s="14"/>
      <c r="TQJ14" s="14"/>
      <c r="TQK14" s="14"/>
      <c r="TQL14" s="14"/>
      <c r="TQM14" s="14"/>
      <c r="TQN14" s="14"/>
      <c r="TQO14" s="14"/>
      <c r="TQP14" s="14"/>
      <c r="TQQ14" s="14"/>
      <c r="TQR14" s="14"/>
      <c r="TQS14" s="14"/>
      <c r="TQT14" s="14"/>
      <c r="TQU14" s="14"/>
      <c r="TQV14" s="14"/>
      <c r="TQW14" s="14"/>
      <c r="TQX14" s="14"/>
      <c r="TQY14" s="14"/>
      <c r="TQZ14" s="14"/>
      <c r="TRA14" s="14"/>
      <c r="TRB14" s="14"/>
      <c r="TRC14" s="14"/>
      <c r="TRD14" s="14"/>
      <c r="TRE14" s="14"/>
      <c r="TRF14" s="14"/>
      <c r="TRG14" s="14"/>
      <c r="TRH14" s="14"/>
      <c r="TRI14" s="14"/>
      <c r="TRJ14" s="14"/>
      <c r="TRK14" s="14"/>
      <c r="TRL14" s="14"/>
      <c r="TRM14" s="14"/>
      <c r="TRN14" s="14"/>
      <c r="TRO14" s="14"/>
      <c r="TRP14" s="14"/>
      <c r="TRQ14" s="14"/>
      <c r="TRR14" s="14"/>
      <c r="TRS14" s="14"/>
      <c r="TRT14" s="14"/>
      <c r="TRU14" s="14"/>
      <c r="TRV14" s="14"/>
      <c r="TRW14" s="14"/>
      <c r="TRX14" s="14"/>
      <c r="TRY14" s="14"/>
      <c r="TRZ14" s="14"/>
      <c r="TSA14" s="14"/>
      <c r="TSB14" s="14"/>
      <c r="TSC14" s="14"/>
      <c r="TSD14" s="14"/>
      <c r="TSE14" s="14"/>
      <c r="TSF14" s="14"/>
      <c r="TSG14" s="14"/>
      <c r="TSH14" s="14"/>
      <c r="TSI14" s="14"/>
      <c r="TSJ14" s="14"/>
      <c r="TSK14" s="14"/>
      <c r="TSL14" s="14"/>
      <c r="TSM14" s="14"/>
      <c r="TSN14" s="14"/>
      <c r="TSO14" s="14"/>
      <c r="TSP14" s="14"/>
      <c r="TSQ14" s="14"/>
      <c r="TSR14" s="14"/>
      <c r="TSS14" s="14"/>
      <c r="TST14" s="14"/>
      <c r="TSU14" s="14"/>
      <c r="TSV14" s="14"/>
      <c r="TSW14" s="14"/>
      <c r="TSX14" s="14"/>
      <c r="TSY14" s="14"/>
      <c r="TSZ14" s="14"/>
      <c r="TTA14" s="14"/>
      <c r="TTB14" s="14"/>
      <c r="TTC14" s="14"/>
      <c r="TTD14" s="14"/>
      <c r="TTE14" s="14"/>
      <c r="TTF14" s="14"/>
      <c r="TTG14" s="14"/>
      <c r="TTH14" s="14"/>
      <c r="TTI14" s="14"/>
      <c r="TTJ14" s="14"/>
      <c r="TTK14" s="14"/>
      <c r="TTL14" s="14"/>
      <c r="TTM14" s="14"/>
      <c r="TTN14" s="14"/>
      <c r="TTO14" s="14"/>
      <c r="TTP14" s="14"/>
      <c r="TTQ14" s="14"/>
      <c r="TTR14" s="14"/>
      <c r="TTS14" s="14"/>
      <c r="TTT14" s="14"/>
      <c r="TTU14" s="14"/>
      <c r="TTV14" s="14"/>
      <c r="TTW14" s="14"/>
      <c r="TTX14" s="14"/>
      <c r="TTY14" s="14"/>
      <c r="TTZ14" s="14"/>
      <c r="TUA14" s="14"/>
      <c r="TUB14" s="14"/>
      <c r="TUC14" s="14"/>
      <c r="TUD14" s="14"/>
      <c r="TUE14" s="14"/>
      <c r="TUF14" s="14"/>
      <c r="TUG14" s="14"/>
      <c r="TUH14" s="14"/>
      <c r="TUI14" s="14"/>
      <c r="TUJ14" s="14"/>
      <c r="TUK14" s="14"/>
      <c r="TUL14" s="14"/>
      <c r="TUM14" s="14"/>
      <c r="TUN14" s="14"/>
      <c r="TUO14" s="14"/>
      <c r="TUP14" s="14"/>
      <c r="TUQ14" s="14"/>
      <c r="TUR14" s="14"/>
      <c r="TUS14" s="14"/>
      <c r="TUT14" s="14"/>
      <c r="TUU14" s="14"/>
      <c r="TUV14" s="14"/>
      <c r="TUW14" s="14"/>
      <c r="TUX14" s="14"/>
      <c r="TUY14" s="14"/>
      <c r="TUZ14" s="14"/>
      <c r="TVA14" s="14"/>
      <c r="TVB14" s="14"/>
      <c r="TVC14" s="14"/>
      <c r="TVD14" s="14"/>
      <c r="TVE14" s="14"/>
      <c r="TVF14" s="14"/>
      <c r="TVG14" s="14"/>
      <c r="TVH14" s="14"/>
      <c r="TVI14" s="14"/>
      <c r="TVJ14" s="14"/>
      <c r="TVK14" s="14"/>
      <c r="TVL14" s="14"/>
      <c r="TVM14" s="14"/>
      <c r="TVN14" s="14"/>
      <c r="TVO14" s="14"/>
      <c r="TVP14" s="14"/>
      <c r="TVQ14" s="14"/>
      <c r="TVR14" s="14"/>
      <c r="TVS14" s="14"/>
      <c r="TVT14" s="14"/>
      <c r="TVU14" s="14"/>
      <c r="TVV14" s="14"/>
      <c r="TVW14" s="14"/>
      <c r="TVX14" s="14"/>
      <c r="TVY14" s="14"/>
      <c r="TVZ14" s="14"/>
      <c r="TWA14" s="14"/>
      <c r="TWB14" s="14"/>
      <c r="TWC14" s="14"/>
      <c r="TWD14" s="14"/>
      <c r="TWE14" s="14"/>
      <c r="TWF14" s="14"/>
      <c r="TWG14" s="14"/>
      <c r="TWH14" s="14"/>
      <c r="TWI14" s="14"/>
      <c r="TWJ14" s="14"/>
      <c r="TWK14" s="14"/>
      <c r="TWL14" s="14"/>
      <c r="TWM14" s="14"/>
      <c r="TWN14" s="14"/>
      <c r="TWO14" s="14"/>
      <c r="TWP14" s="14"/>
      <c r="TWQ14" s="14"/>
      <c r="TWR14" s="14"/>
      <c r="TWS14" s="14"/>
      <c r="TWT14" s="14"/>
      <c r="TWU14" s="14"/>
      <c r="TWV14" s="14"/>
      <c r="TWW14" s="14"/>
      <c r="TWX14" s="14"/>
      <c r="TWY14" s="14"/>
      <c r="TWZ14" s="14"/>
      <c r="TXA14" s="14"/>
      <c r="TXB14" s="14"/>
      <c r="TXC14" s="14"/>
      <c r="TXD14" s="14"/>
      <c r="TXE14" s="14"/>
      <c r="TXF14" s="14"/>
      <c r="TXG14" s="14"/>
      <c r="TXH14" s="14"/>
      <c r="TXI14" s="14"/>
      <c r="TXJ14" s="14"/>
      <c r="TXK14" s="14"/>
      <c r="TXL14" s="14"/>
      <c r="TXM14" s="14"/>
      <c r="TXN14" s="14"/>
      <c r="TXO14" s="14"/>
      <c r="TXP14" s="14"/>
      <c r="TXQ14" s="14"/>
      <c r="TXR14" s="14"/>
      <c r="TXS14" s="14"/>
      <c r="TXT14" s="14"/>
      <c r="TXU14" s="14"/>
      <c r="TXV14" s="14"/>
      <c r="TXW14" s="14"/>
      <c r="TXX14" s="14"/>
      <c r="TXY14" s="14"/>
      <c r="TXZ14" s="14"/>
      <c r="TYA14" s="14"/>
      <c r="TYB14" s="14"/>
      <c r="TYC14" s="14"/>
      <c r="TYD14" s="14"/>
      <c r="TYE14" s="14"/>
      <c r="TYF14" s="14"/>
      <c r="TYG14" s="14"/>
      <c r="TYH14" s="14"/>
      <c r="TYI14" s="14"/>
      <c r="TYJ14" s="14"/>
      <c r="TYK14" s="14"/>
      <c r="TYL14" s="14"/>
      <c r="TYM14" s="14"/>
      <c r="TYN14" s="14"/>
      <c r="TYO14" s="14"/>
      <c r="TYP14" s="14"/>
      <c r="TYQ14" s="14"/>
      <c r="TYR14" s="14"/>
      <c r="TYS14" s="14"/>
      <c r="TYT14" s="14"/>
      <c r="TYU14" s="14"/>
      <c r="TYV14" s="14"/>
      <c r="TYW14" s="14"/>
      <c r="TYX14" s="14"/>
      <c r="TYY14" s="14"/>
      <c r="TYZ14" s="14"/>
      <c r="TZA14" s="14"/>
      <c r="TZB14" s="14"/>
      <c r="TZC14" s="14"/>
      <c r="TZD14" s="14"/>
      <c r="TZE14" s="14"/>
      <c r="TZF14" s="14"/>
      <c r="TZG14" s="14"/>
      <c r="TZH14" s="14"/>
      <c r="TZI14" s="14"/>
      <c r="TZJ14" s="14"/>
      <c r="TZK14" s="14"/>
      <c r="TZL14" s="14"/>
      <c r="TZM14" s="14"/>
      <c r="TZN14" s="14"/>
      <c r="TZO14" s="14"/>
      <c r="TZP14" s="14"/>
      <c r="TZQ14" s="14"/>
      <c r="TZR14" s="14"/>
      <c r="TZS14" s="14"/>
      <c r="TZT14" s="14"/>
      <c r="TZU14" s="14"/>
      <c r="TZV14" s="14"/>
      <c r="TZW14" s="14"/>
      <c r="TZX14" s="14"/>
      <c r="TZY14" s="14"/>
      <c r="TZZ14" s="14"/>
      <c r="UAA14" s="14"/>
      <c r="UAB14" s="14"/>
      <c r="UAC14" s="14"/>
      <c r="UAD14" s="14"/>
      <c r="UAE14" s="14"/>
      <c r="UAF14" s="14"/>
      <c r="UAG14" s="14"/>
      <c r="UAH14" s="14"/>
      <c r="UAI14" s="14"/>
      <c r="UAJ14" s="14"/>
      <c r="UAK14" s="14"/>
      <c r="UAL14" s="14"/>
      <c r="UAM14" s="14"/>
      <c r="UAN14" s="14"/>
      <c r="UAO14" s="14"/>
      <c r="UAP14" s="14"/>
      <c r="UAQ14" s="14"/>
      <c r="UAR14" s="14"/>
      <c r="UAS14" s="14"/>
      <c r="UAT14" s="14"/>
      <c r="UAU14" s="14"/>
      <c r="UAV14" s="14"/>
      <c r="UAW14" s="14"/>
      <c r="UAX14" s="14"/>
      <c r="UAY14" s="14"/>
      <c r="UAZ14" s="14"/>
      <c r="UBA14" s="14"/>
      <c r="UBB14" s="14"/>
      <c r="UBC14" s="14"/>
      <c r="UBD14" s="14"/>
      <c r="UBE14" s="14"/>
      <c r="UBF14" s="14"/>
      <c r="UBG14" s="14"/>
      <c r="UBH14" s="14"/>
      <c r="UBI14" s="14"/>
      <c r="UBJ14" s="14"/>
      <c r="UBK14" s="14"/>
      <c r="UBL14" s="14"/>
      <c r="UBM14" s="14"/>
      <c r="UBN14" s="14"/>
      <c r="UBO14" s="14"/>
      <c r="UBP14" s="14"/>
      <c r="UBQ14" s="14"/>
      <c r="UBR14" s="14"/>
      <c r="UBS14" s="14"/>
      <c r="UBT14" s="14"/>
      <c r="UBU14" s="14"/>
      <c r="UBV14" s="14"/>
      <c r="UBW14" s="14"/>
      <c r="UBX14" s="14"/>
      <c r="UBY14" s="14"/>
      <c r="UBZ14" s="14"/>
      <c r="UCA14" s="14"/>
      <c r="UCB14" s="14"/>
      <c r="UCC14" s="14"/>
      <c r="UCD14" s="14"/>
      <c r="UCE14" s="14"/>
      <c r="UCF14" s="14"/>
      <c r="UCG14" s="14"/>
      <c r="UCH14" s="14"/>
      <c r="UCI14" s="14"/>
      <c r="UCJ14" s="14"/>
      <c r="UCK14" s="14"/>
      <c r="UCL14" s="14"/>
      <c r="UCM14" s="14"/>
      <c r="UCN14" s="14"/>
      <c r="UCO14" s="14"/>
      <c r="UCP14" s="14"/>
      <c r="UCQ14" s="14"/>
      <c r="UCR14" s="14"/>
      <c r="UCS14" s="14"/>
      <c r="UCT14" s="14"/>
      <c r="UCU14" s="14"/>
      <c r="UCV14" s="14"/>
      <c r="UCW14" s="14"/>
      <c r="UCX14" s="14"/>
      <c r="UCY14" s="14"/>
      <c r="UCZ14" s="14"/>
      <c r="UDA14" s="14"/>
      <c r="UDB14" s="14"/>
      <c r="UDC14" s="14"/>
      <c r="UDD14" s="14"/>
      <c r="UDE14" s="14"/>
      <c r="UDF14" s="14"/>
      <c r="UDG14" s="14"/>
      <c r="UDH14" s="14"/>
      <c r="UDI14" s="14"/>
      <c r="UDJ14" s="14"/>
      <c r="UDK14" s="14"/>
      <c r="UDL14" s="14"/>
      <c r="UDM14" s="14"/>
      <c r="UDN14" s="14"/>
      <c r="UDO14" s="14"/>
      <c r="UDP14" s="14"/>
      <c r="UDQ14" s="14"/>
      <c r="UDR14" s="14"/>
      <c r="UDS14" s="14"/>
      <c r="UDT14" s="14"/>
      <c r="UDU14" s="14"/>
      <c r="UDV14" s="14"/>
      <c r="UDW14" s="14"/>
      <c r="UDX14" s="14"/>
      <c r="UDY14" s="14"/>
      <c r="UDZ14" s="14"/>
      <c r="UEA14" s="14"/>
      <c r="UEB14" s="14"/>
      <c r="UEC14" s="14"/>
      <c r="UED14" s="14"/>
      <c r="UEE14" s="14"/>
      <c r="UEF14" s="14"/>
      <c r="UEG14" s="14"/>
      <c r="UEH14" s="14"/>
      <c r="UEI14" s="14"/>
      <c r="UEJ14" s="14"/>
      <c r="UEK14" s="14"/>
      <c r="UEL14" s="14"/>
      <c r="UEM14" s="14"/>
      <c r="UEN14" s="14"/>
      <c r="UEO14" s="14"/>
      <c r="UEP14" s="14"/>
      <c r="UEQ14" s="14"/>
      <c r="UER14" s="14"/>
      <c r="UES14" s="14"/>
      <c r="UET14" s="14"/>
      <c r="UEU14" s="14"/>
      <c r="UEV14" s="14"/>
      <c r="UEW14" s="14"/>
      <c r="UEX14" s="14"/>
      <c r="UEY14" s="14"/>
      <c r="UEZ14" s="14"/>
      <c r="UFA14" s="14"/>
      <c r="UFB14" s="14"/>
      <c r="UFC14" s="14"/>
      <c r="UFD14" s="14"/>
      <c r="UFE14" s="14"/>
      <c r="UFF14" s="14"/>
      <c r="UFG14" s="14"/>
      <c r="UFH14" s="14"/>
      <c r="UFI14" s="14"/>
      <c r="UFJ14" s="14"/>
      <c r="UFK14" s="14"/>
      <c r="UFL14" s="14"/>
      <c r="UFM14" s="14"/>
      <c r="UFN14" s="14"/>
      <c r="UFO14" s="14"/>
      <c r="UFP14" s="14"/>
      <c r="UFQ14" s="14"/>
      <c r="UFR14" s="14"/>
      <c r="UFS14" s="14"/>
      <c r="UFT14" s="14"/>
      <c r="UFU14" s="14"/>
      <c r="UFV14" s="14"/>
      <c r="UFW14" s="14"/>
      <c r="UFX14" s="14"/>
      <c r="UFY14" s="14"/>
      <c r="UFZ14" s="14"/>
      <c r="UGA14" s="14"/>
      <c r="UGB14" s="14"/>
      <c r="UGC14" s="14"/>
      <c r="UGD14" s="14"/>
      <c r="UGE14" s="14"/>
      <c r="UGF14" s="14"/>
      <c r="UGG14" s="14"/>
      <c r="UGH14" s="14"/>
      <c r="UGI14" s="14"/>
      <c r="UGJ14" s="14"/>
      <c r="UGK14" s="14"/>
      <c r="UGL14" s="14"/>
      <c r="UGM14" s="14"/>
      <c r="UGN14" s="14"/>
      <c r="UGO14" s="14"/>
      <c r="UGP14" s="14"/>
      <c r="UGQ14" s="14"/>
      <c r="UGR14" s="14"/>
      <c r="UGS14" s="14"/>
      <c r="UGT14" s="14"/>
      <c r="UGU14" s="14"/>
      <c r="UGV14" s="14"/>
      <c r="UGW14" s="14"/>
      <c r="UGX14" s="14"/>
      <c r="UGY14" s="14"/>
      <c r="UGZ14" s="14"/>
      <c r="UHA14" s="14"/>
      <c r="UHB14" s="14"/>
      <c r="UHC14" s="14"/>
      <c r="UHD14" s="14"/>
      <c r="UHE14" s="14"/>
      <c r="UHF14" s="14"/>
      <c r="UHG14" s="14"/>
      <c r="UHH14" s="14"/>
      <c r="UHI14" s="14"/>
      <c r="UHJ14" s="14"/>
      <c r="UHK14" s="14"/>
      <c r="UHL14" s="14"/>
      <c r="UHM14" s="14"/>
      <c r="UHN14" s="14"/>
      <c r="UHO14" s="14"/>
      <c r="UHP14" s="14"/>
      <c r="UHQ14" s="14"/>
      <c r="UHR14" s="14"/>
      <c r="UHS14" s="14"/>
      <c r="UHT14" s="14"/>
      <c r="UHU14" s="14"/>
      <c r="UHV14" s="14"/>
      <c r="UHW14" s="14"/>
      <c r="UHX14" s="14"/>
      <c r="UHY14" s="14"/>
      <c r="UHZ14" s="14"/>
      <c r="UIA14" s="14"/>
      <c r="UIB14" s="14"/>
      <c r="UIC14" s="14"/>
      <c r="UID14" s="14"/>
      <c r="UIE14" s="14"/>
      <c r="UIF14" s="14"/>
      <c r="UIG14" s="14"/>
      <c r="UIH14" s="14"/>
      <c r="UII14" s="14"/>
      <c r="UIJ14" s="14"/>
      <c r="UIK14" s="14"/>
      <c r="UIL14" s="14"/>
      <c r="UIM14" s="14"/>
      <c r="UIN14" s="14"/>
      <c r="UIO14" s="14"/>
      <c r="UIP14" s="14"/>
      <c r="UIQ14" s="14"/>
      <c r="UIR14" s="14"/>
      <c r="UIS14" s="14"/>
      <c r="UIT14" s="14"/>
      <c r="UIU14" s="14"/>
      <c r="UIV14" s="14"/>
      <c r="UIW14" s="14"/>
      <c r="UIX14" s="14"/>
      <c r="UIY14" s="14"/>
      <c r="UIZ14" s="14"/>
      <c r="UJA14" s="14"/>
      <c r="UJB14" s="14"/>
      <c r="UJC14" s="14"/>
      <c r="UJD14" s="14"/>
      <c r="UJE14" s="14"/>
      <c r="UJF14" s="14"/>
      <c r="UJG14" s="14"/>
      <c r="UJH14" s="14"/>
      <c r="UJI14" s="14"/>
      <c r="UJJ14" s="14"/>
      <c r="UJK14" s="14"/>
      <c r="UJL14" s="14"/>
      <c r="UJM14" s="14"/>
      <c r="UJN14" s="14"/>
      <c r="UJO14" s="14"/>
      <c r="UJP14" s="14"/>
      <c r="UJQ14" s="14"/>
      <c r="UJR14" s="14"/>
      <c r="UJS14" s="14"/>
      <c r="UJT14" s="14"/>
      <c r="UJU14" s="14"/>
      <c r="UJV14" s="14"/>
      <c r="UJW14" s="14"/>
      <c r="UJX14" s="14"/>
      <c r="UJY14" s="14"/>
      <c r="UJZ14" s="14"/>
      <c r="UKA14" s="14"/>
      <c r="UKB14" s="14"/>
      <c r="UKC14" s="14"/>
      <c r="UKD14" s="14"/>
      <c r="UKE14" s="14"/>
      <c r="UKF14" s="14"/>
      <c r="UKG14" s="14"/>
      <c r="UKH14" s="14"/>
      <c r="UKI14" s="14"/>
      <c r="UKJ14" s="14"/>
      <c r="UKK14" s="14"/>
      <c r="UKL14" s="14"/>
      <c r="UKM14" s="14"/>
      <c r="UKN14" s="14"/>
      <c r="UKO14" s="14"/>
      <c r="UKP14" s="14"/>
      <c r="UKQ14" s="14"/>
      <c r="UKR14" s="14"/>
      <c r="UKS14" s="14"/>
      <c r="UKT14" s="14"/>
      <c r="UKU14" s="14"/>
      <c r="UKV14" s="14"/>
      <c r="UKW14" s="14"/>
      <c r="UKX14" s="14"/>
      <c r="UKY14" s="14"/>
      <c r="UKZ14" s="14"/>
      <c r="ULA14" s="14"/>
      <c r="ULB14" s="14"/>
      <c r="ULC14" s="14"/>
      <c r="ULD14" s="14"/>
      <c r="ULE14" s="14"/>
      <c r="ULF14" s="14"/>
      <c r="ULG14" s="14"/>
      <c r="ULH14" s="14"/>
      <c r="ULI14" s="14"/>
      <c r="ULJ14" s="14"/>
      <c r="ULK14" s="14"/>
      <c r="ULL14" s="14"/>
      <c r="ULM14" s="14"/>
      <c r="ULN14" s="14"/>
      <c r="ULO14" s="14"/>
      <c r="ULP14" s="14"/>
      <c r="ULQ14" s="14"/>
      <c r="ULR14" s="14"/>
      <c r="ULS14" s="14"/>
      <c r="ULT14" s="14"/>
      <c r="ULU14" s="14"/>
      <c r="ULV14" s="14"/>
      <c r="ULW14" s="14"/>
      <c r="ULX14" s="14"/>
      <c r="ULY14" s="14"/>
      <c r="ULZ14" s="14"/>
      <c r="UMA14" s="14"/>
      <c r="UMB14" s="14"/>
      <c r="UMC14" s="14"/>
      <c r="UMD14" s="14"/>
      <c r="UME14" s="14"/>
      <c r="UMF14" s="14"/>
      <c r="UMG14" s="14"/>
      <c r="UMH14" s="14"/>
      <c r="UMI14" s="14"/>
      <c r="UMJ14" s="14"/>
      <c r="UMK14" s="14"/>
      <c r="UML14" s="14"/>
      <c r="UMM14" s="14"/>
      <c r="UMN14" s="14"/>
      <c r="UMO14" s="14"/>
      <c r="UMP14" s="14"/>
      <c r="UMQ14" s="14"/>
      <c r="UMR14" s="14"/>
      <c r="UMS14" s="14"/>
      <c r="UMT14" s="14"/>
      <c r="UMU14" s="14"/>
      <c r="UMV14" s="14"/>
      <c r="UMW14" s="14"/>
      <c r="UMX14" s="14"/>
      <c r="UMY14" s="14"/>
      <c r="UMZ14" s="14"/>
      <c r="UNA14" s="14"/>
      <c r="UNB14" s="14"/>
      <c r="UNC14" s="14"/>
      <c r="UND14" s="14"/>
      <c r="UNE14" s="14"/>
      <c r="UNF14" s="14"/>
      <c r="UNG14" s="14"/>
      <c r="UNH14" s="14"/>
      <c r="UNI14" s="14"/>
      <c r="UNJ14" s="14"/>
      <c r="UNK14" s="14"/>
      <c r="UNL14" s="14"/>
      <c r="UNM14" s="14"/>
      <c r="UNN14" s="14"/>
      <c r="UNO14" s="14"/>
      <c r="UNP14" s="14"/>
      <c r="UNQ14" s="14"/>
      <c r="UNR14" s="14"/>
      <c r="UNS14" s="14"/>
      <c r="UNT14" s="14"/>
      <c r="UNU14" s="14"/>
      <c r="UNV14" s="14"/>
      <c r="UNW14" s="14"/>
      <c r="UNX14" s="14"/>
      <c r="UNY14" s="14"/>
      <c r="UNZ14" s="14"/>
      <c r="UOA14" s="14"/>
      <c r="UOB14" s="14"/>
      <c r="UOC14" s="14"/>
      <c r="UOD14" s="14"/>
      <c r="UOE14" s="14"/>
      <c r="UOF14" s="14"/>
      <c r="UOG14" s="14"/>
      <c r="UOH14" s="14"/>
      <c r="UOI14" s="14"/>
      <c r="UOJ14" s="14"/>
      <c r="UOK14" s="14"/>
      <c r="UOL14" s="14"/>
      <c r="UOM14" s="14"/>
      <c r="UON14" s="14"/>
      <c r="UOO14" s="14"/>
      <c r="UOP14" s="14"/>
      <c r="UOQ14" s="14"/>
      <c r="UOR14" s="14"/>
      <c r="UOS14" s="14"/>
      <c r="UOT14" s="14"/>
      <c r="UOU14" s="14"/>
      <c r="UOV14" s="14"/>
      <c r="UOW14" s="14"/>
      <c r="UOX14" s="14"/>
      <c r="UOY14" s="14"/>
      <c r="UOZ14" s="14"/>
      <c r="UPA14" s="14"/>
      <c r="UPB14" s="14"/>
      <c r="UPC14" s="14"/>
      <c r="UPD14" s="14"/>
      <c r="UPE14" s="14"/>
      <c r="UPF14" s="14"/>
      <c r="UPG14" s="14"/>
      <c r="UPH14" s="14"/>
      <c r="UPI14" s="14"/>
      <c r="UPJ14" s="14"/>
      <c r="UPK14" s="14"/>
      <c r="UPL14" s="14"/>
      <c r="UPM14" s="14"/>
      <c r="UPN14" s="14"/>
      <c r="UPO14" s="14"/>
      <c r="UPP14" s="14"/>
      <c r="UPQ14" s="14"/>
      <c r="UPR14" s="14"/>
      <c r="UPS14" s="14"/>
      <c r="UPT14" s="14"/>
      <c r="UPU14" s="14"/>
      <c r="UPV14" s="14"/>
      <c r="UPW14" s="14"/>
      <c r="UPX14" s="14"/>
      <c r="UPY14" s="14"/>
      <c r="UPZ14" s="14"/>
      <c r="UQA14" s="14"/>
      <c r="UQB14" s="14"/>
      <c r="UQC14" s="14"/>
      <c r="UQD14" s="14"/>
      <c r="UQE14" s="14"/>
      <c r="UQF14" s="14"/>
      <c r="UQG14" s="14"/>
      <c r="UQH14" s="14"/>
      <c r="UQI14" s="14"/>
      <c r="UQJ14" s="14"/>
      <c r="UQK14" s="14"/>
      <c r="UQL14" s="14"/>
      <c r="UQM14" s="14"/>
      <c r="UQN14" s="14"/>
      <c r="UQO14" s="14"/>
      <c r="UQP14" s="14"/>
      <c r="UQQ14" s="14"/>
      <c r="UQR14" s="14"/>
      <c r="UQS14" s="14"/>
      <c r="UQT14" s="14"/>
      <c r="UQU14" s="14"/>
      <c r="UQV14" s="14"/>
      <c r="UQW14" s="14"/>
      <c r="UQX14" s="14"/>
      <c r="UQY14" s="14"/>
      <c r="UQZ14" s="14"/>
      <c r="URA14" s="14"/>
      <c r="URB14" s="14"/>
      <c r="URC14" s="14"/>
      <c r="URD14" s="14"/>
      <c r="URE14" s="14"/>
      <c r="URF14" s="14"/>
      <c r="URG14" s="14"/>
      <c r="URH14" s="14"/>
      <c r="URI14" s="14"/>
      <c r="URJ14" s="14"/>
      <c r="URK14" s="14"/>
      <c r="URL14" s="14"/>
      <c r="URM14" s="14"/>
      <c r="URN14" s="14"/>
      <c r="URO14" s="14"/>
      <c r="URP14" s="14"/>
      <c r="URQ14" s="14"/>
      <c r="URR14" s="14"/>
      <c r="URS14" s="14"/>
      <c r="URT14" s="14"/>
      <c r="URU14" s="14"/>
      <c r="URV14" s="14"/>
      <c r="URW14" s="14"/>
      <c r="URX14" s="14"/>
      <c r="URY14" s="14"/>
      <c r="URZ14" s="14"/>
      <c r="USA14" s="14"/>
      <c r="USB14" s="14"/>
      <c r="USC14" s="14"/>
      <c r="USD14" s="14"/>
      <c r="USE14" s="14"/>
      <c r="USF14" s="14"/>
      <c r="USG14" s="14"/>
      <c r="USH14" s="14"/>
      <c r="USI14" s="14"/>
      <c r="USJ14" s="14"/>
      <c r="USK14" s="14"/>
      <c r="USL14" s="14"/>
      <c r="USM14" s="14"/>
      <c r="USN14" s="14"/>
      <c r="USO14" s="14"/>
      <c r="USP14" s="14"/>
      <c r="USQ14" s="14"/>
      <c r="USR14" s="14"/>
      <c r="USS14" s="14"/>
      <c r="UST14" s="14"/>
      <c r="USU14" s="14"/>
      <c r="USV14" s="14"/>
      <c r="USW14" s="14"/>
      <c r="USX14" s="14"/>
      <c r="USY14" s="14"/>
      <c r="USZ14" s="14"/>
      <c r="UTA14" s="14"/>
      <c r="UTB14" s="14"/>
      <c r="UTC14" s="14"/>
      <c r="UTD14" s="14"/>
      <c r="UTE14" s="14"/>
      <c r="UTF14" s="14"/>
      <c r="UTG14" s="14"/>
      <c r="UTH14" s="14"/>
      <c r="UTI14" s="14"/>
      <c r="UTJ14" s="14"/>
      <c r="UTK14" s="14"/>
      <c r="UTL14" s="14"/>
      <c r="UTM14" s="14"/>
      <c r="UTN14" s="14"/>
      <c r="UTO14" s="14"/>
      <c r="UTP14" s="14"/>
      <c r="UTQ14" s="14"/>
      <c r="UTR14" s="14"/>
      <c r="UTS14" s="14"/>
      <c r="UTT14" s="14"/>
      <c r="UTU14" s="14"/>
      <c r="UTV14" s="14"/>
      <c r="UTW14" s="14"/>
      <c r="UTX14" s="14"/>
      <c r="UTY14" s="14"/>
      <c r="UTZ14" s="14"/>
      <c r="UUA14" s="14"/>
      <c r="UUB14" s="14"/>
      <c r="UUC14" s="14"/>
      <c r="UUD14" s="14"/>
      <c r="UUE14" s="14"/>
      <c r="UUF14" s="14"/>
      <c r="UUG14" s="14"/>
      <c r="UUH14" s="14"/>
      <c r="UUI14" s="14"/>
      <c r="UUJ14" s="14"/>
      <c r="UUK14" s="14"/>
      <c r="UUL14" s="14"/>
      <c r="UUM14" s="14"/>
      <c r="UUN14" s="14"/>
      <c r="UUO14" s="14"/>
      <c r="UUP14" s="14"/>
      <c r="UUQ14" s="14"/>
      <c r="UUR14" s="14"/>
      <c r="UUS14" s="14"/>
      <c r="UUT14" s="14"/>
      <c r="UUU14" s="14"/>
      <c r="UUV14" s="14"/>
      <c r="UUW14" s="14"/>
      <c r="UUX14" s="14"/>
      <c r="UUY14" s="14"/>
      <c r="UUZ14" s="14"/>
      <c r="UVA14" s="14"/>
      <c r="UVB14" s="14"/>
      <c r="UVC14" s="14"/>
      <c r="UVD14" s="14"/>
      <c r="UVE14" s="14"/>
      <c r="UVF14" s="14"/>
      <c r="UVG14" s="14"/>
      <c r="UVH14" s="14"/>
      <c r="UVI14" s="14"/>
      <c r="UVJ14" s="14"/>
      <c r="UVK14" s="14"/>
      <c r="UVL14" s="14"/>
      <c r="UVM14" s="14"/>
      <c r="UVN14" s="14"/>
      <c r="UVO14" s="14"/>
      <c r="UVP14" s="14"/>
      <c r="UVQ14" s="14"/>
      <c r="UVR14" s="14"/>
      <c r="UVS14" s="14"/>
      <c r="UVT14" s="14"/>
      <c r="UVU14" s="14"/>
      <c r="UVV14" s="14"/>
      <c r="UVW14" s="14"/>
      <c r="UVX14" s="14"/>
      <c r="UVY14" s="14"/>
      <c r="UVZ14" s="14"/>
      <c r="UWA14" s="14"/>
      <c r="UWB14" s="14"/>
      <c r="UWC14" s="14"/>
      <c r="UWD14" s="14"/>
      <c r="UWE14" s="14"/>
      <c r="UWF14" s="14"/>
      <c r="UWG14" s="14"/>
      <c r="UWH14" s="14"/>
      <c r="UWI14" s="14"/>
      <c r="UWJ14" s="14"/>
      <c r="UWK14" s="14"/>
      <c r="UWL14" s="14"/>
      <c r="UWM14" s="14"/>
      <c r="UWN14" s="14"/>
      <c r="UWO14" s="14"/>
      <c r="UWP14" s="14"/>
      <c r="UWQ14" s="14"/>
      <c r="UWR14" s="14"/>
      <c r="UWS14" s="14"/>
      <c r="UWT14" s="14"/>
      <c r="UWU14" s="14"/>
      <c r="UWV14" s="14"/>
      <c r="UWW14" s="14"/>
      <c r="UWX14" s="14"/>
      <c r="UWY14" s="14"/>
      <c r="UWZ14" s="14"/>
      <c r="UXA14" s="14"/>
      <c r="UXB14" s="14"/>
      <c r="UXC14" s="14"/>
      <c r="UXD14" s="14"/>
      <c r="UXE14" s="14"/>
      <c r="UXF14" s="14"/>
      <c r="UXG14" s="14"/>
      <c r="UXH14" s="14"/>
      <c r="UXI14" s="14"/>
      <c r="UXJ14" s="14"/>
      <c r="UXK14" s="14"/>
      <c r="UXL14" s="14"/>
      <c r="UXM14" s="14"/>
      <c r="UXN14" s="14"/>
      <c r="UXO14" s="14"/>
      <c r="UXP14" s="14"/>
      <c r="UXQ14" s="14"/>
      <c r="UXR14" s="14"/>
      <c r="UXS14" s="14"/>
      <c r="UXT14" s="14"/>
      <c r="UXU14" s="14"/>
      <c r="UXV14" s="14"/>
      <c r="UXW14" s="14"/>
      <c r="UXX14" s="14"/>
      <c r="UXY14" s="14"/>
      <c r="UXZ14" s="14"/>
      <c r="UYA14" s="14"/>
      <c r="UYB14" s="14"/>
      <c r="UYC14" s="14"/>
      <c r="UYD14" s="14"/>
      <c r="UYE14" s="14"/>
      <c r="UYF14" s="14"/>
      <c r="UYG14" s="14"/>
      <c r="UYH14" s="14"/>
      <c r="UYI14" s="14"/>
      <c r="UYJ14" s="14"/>
      <c r="UYK14" s="14"/>
      <c r="UYL14" s="14"/>
      <c r="UYM14" s="14"/>
      <c r="UYN14" s="14"/>
      <c r="UYO14" s="14"/>
      <c r="UYP14" s="14"/>
      <c r="UYQ14" s="14"/>
      <c r="UYR14" s="14"/>
      <c r="UYS14" s="14"/>
      <c r="UYT14" s="14"/>
      <c r="UYU14" s="14"/>
      <c r="UYV14" s="14"/>
      <c r="UYW14" s="14"/>
      <c r="UYX14" s="14"/>
      <c r="UYY14" s="14"/>
      <c r="UYZ14" s="14"/>
      <c r="UZA14" s="14"/>
      <c r="UZB14" s="14"/>
      <c r="UZC14" s="14"/>
      <c r="UZD14" s="14"/>
      <c r="UZE14" s="14"/>
      <c r="UZF14" s="14"/>
      <c r="UZG14" s="14"/>
      <c r="UZH14" s="14"/>
      <c r="UZI14" s="14"/>
      <c r="UZJ14" s="14"/>
      <c r="UZK14" s="14"/>
      <c r="UZL14" s="14"/>
      <c r="UZM14" s="14"/>
      <c r="UZN14" s="14"/>
      <c r="UZO14" s="14"/>
      <c r="UZP14" s="14"/>
      <c r="UZQ14" s="14"/>
      <c r="UZR14" s="14"/>
      <c r="UZS14" s="14"/>
      <c r="UZT14" s="14"/>
      <c r="UZU14" s="14"/>
      <c r="UZV14" s="14"/>
      <c r="UZW14" s="14"/>
      <c r="UZX14" s="14"/>
      <c r="UZY14" s="14"/>
      <c r="UZZ14" s="14"/>
      <c r="VAA14" s="14"/>
      <c r="VAB14" s="14"/>
      <c r="VAC14" s="14"/>
      <c r="VAD14" s="14"/>
      <c r="VAE14" s="14"/>
      <c r="VAF14" s="14"/>
      <c r="VAG14" s="14"/>
      <c r="VAH14" s="14"/>
      <c r="VAI14" s="14"/>
      <c r="VAJ14" s="14"/>
      <c r="VAK14" s="14"/>
      <c r="VAL14" s="14"/>
      <c r="VAM14" s="14"/>
      <c r="VAN14" s="14"/>
      <c r="VAO14" s="14"/>
      <c r="VAP14" s="14"/>
      <c r="VAQ14" s="14"/>
      <c r="VAR14" s="14"/>
      <c r="VAS14" s="14"/>
      <c r="VAT14" s="14"/>
      <c r="VAU14" s="14"/>
      <c r="VAV14" s="14"/>
      <c r="VAW14" s="14"/>
      <c r="VAX14" s="14"/>
      <c r="VAY14" s="14"/>
      <c r="VAZ14" s="14"/>
      <c r="VBA14" s="14"/>
      <c r="VBB14" s="14"/>
      <c r="VBC14" s="14"/>
      <c r="VBD14" s="14"/>
      <c r="VBE14" s="14"/>
      <c r="VBF14" s="14"/>
      <c r="VBG14" s="14"/>
      <c r="VBH14" s="14"/>
      <c r="VBI14" s="14"/>
      <c r="VBJ14" s="14"/>
      <c r="VBK14" s="14"/>
      <c r="VBL14" s="14"/>
      <c r="VBM14" s="14"/>
      <c r="VBN14" s="14"/>
      <c r="VBO14" s="14"/>
      <c r="VBP14" s="14"/>
      <c r="VBQ14" s="14"/>
      <c r="VBR14" s="14"/>
      <c r="VBS14" s="14"/>
      <c r="VBT14" s="14"/>
      <c r="VBU14" s="14"/>
      <c r="VBV14" s="14"/>
      <c r="VBW14" s="14"/>
      <c r="VBX14" s="14"/>
      <c r="VBY14" s="14"/>
      <c r="VBZ14" s="14"/>
      <c r="VCA14" s="14"/>
      <c r="VCB14" s="14"/>
      <c r="VCC14" s="14"/>
      <c r="VCD14" s="14"/>
      <c r="VCE14" s="14"/>
      <c r="VCF14" s="14"/>
      <c r="VCG14" s="14"/>
      <c r="VCH14" s="14"/>
      <c r="VCI14" s="14"/>
      <c r="VCJ14" s="14"/>
      <c r="VCK14" s="14"/>
      <c r="VCL14" s="14"/>
      <c r="VCM14" s="14"/>
      <c r="VCN14" s="14"/>
      <c r="VCO14" s="14"/>
      <c r="VCP14" s="14"/>
      <c r="VCQ14" s="14"/>
      <c r="VCR14" s="14"/>
      <c r="VCS14" s="14"/>
      <c r="VCT14" s="14"/>
      <c r="VCU14" s="14"/>
      <c r="VCV14" s="14"/>
      <c r="VCW14" s="14"/>
      <c r="VCX14" s="14"/>
      <c r="VCY14" s="14"/>
      <c r="VCZ14" s="14"/>
      <c r="VDA14" s="14"/>
      <c r="VDB14" s="14"/>
      <c r="VDC14" s="14"/>
      <c r="VDD14" s="14"/>
      <c r="VDE14" s="14"/>
      <c r="VDF14" s="14"/>
      <c r="VDG14" s="14"/>
      <c r="VDH14" s="14"/>
      <c r="VDI14" s="14"/>
      <c r="VDJ14" s="14"/>
      <c r="VDK14" s="14"/>
      <c r="VDL14" s="14"/>
      <c r="VDM14" s="14"/>
      <c r="VDN14" s="14"/>
      <c r="VDO14" s="14"/>
      <c r="VDP14" s="14"/>
      <c r="VDQ14" s="14"/>
      <c r="VDR14" s="14"/>
      <c r="VDS14" s="14"/>
      <c r="VDT14" s="14"/>
      <c r="VDU14" s="14"/>
      <c r="VDV14" s="14"/>
      <c r="VDW14" s="14"/>
      <c r="VDX14" s="14"/>
      <c r="VDY14" s="14"/>
      <c r="VDZ14" s="14"/>
      <c r="VEA14" s="14"/>
      <c r="VEB14" s="14"/>
      <c r="VEC14" s="14"/>
      <c r="VED14" s="14"/>
      <c r="VEE14" s="14"/>
      <c r="VEF14" s="14"/>
      <c r="VEG14" s="14"/>
      <c r="VEH14" s="14"/>
      <c r="VEI14" s="14"/>
      <c r="VEJ14" s="14"/>
      <c r="VEK14" s="14"/>
      <c r="VEL14" s="14"/>
      <c r="VEM14" s="14"/>
      <c r="VEN14" s="14"/>
      <c r="VEO14" s="14"/>
      <c r="VEP14" s="14"/>
      <c r="VEQ14" s="14"/>
      <c r="VER14" s="14"/>
      <c r="VES14" s="14"/>
      <c r="VET14" s="14"/>
      <c r="VEU14" s="14"/>
      <c r="VEV14" s="14"/>
      <c r="VEW14" s="14"/>
      <c r="VEX14" s="14"/>
      <c r="VEY14" s="14"/>
      <c r="VEZ14" s="14"/>
      <c r="VFA14" s="14"/>
      <c r="VFB14" s="14"/>
      <c r="VFC14" s="14"/>
      <c r="VFD14" s="14"/>
      <c r="VFE14" s="14"/>
      <c r="VFF14" s="14"/>
      <c r="VFG14" s="14"/>
      <c r="VFH14" s="14"/>
      <c r="VFI14" s="14"/>
      <c r="VFJ14" s="14"/>
      <c r="VFK14" s="14"/>
      <c r="VFL14" s="14"/>
      <c r="VFM14" s="14"/>
      <c r="VFN14" s="14"/>
      <c r="VFO14" s="14"/>
      <c r="VFP14" s="14"/>
      <c r="VFQ14" s="14"/>
      <c r="VFR14" s="14"/>
      <c r="VFS14" s="14"/>
      <c r="VFT14" s="14"/>
      <c r="VFU14" s="14"/>
      <c r="VFV14" s="14"/>
      <c r="VFW14" s="14"/>
      <c r="VFX14" s="14"/>
      <c r="VFY14" s="14"/>
      <c r="VFZ14" s="14"/>
      <c r="VGA14" s="14"/>
      <c r="VGB14" s="14"/>
      <c r="VGC14" s="14"/>
      <c r="VGD14" s="14"/>
      <c r="VGE14" s="14"/>
      <c r="VGF14" s="14"/>
      <c r="VGG14" s="14"/>
      <c r="VGH14" s="14"/>
      <c r="VGI14" s="14"/>
      <c r="VGJ14" s="14"/>
      <c r="VGK14" s="14"/>
      <c r="VGL14" s="14"/>
      <c r="VGM14" s="14"/>
      <c r="VGN14" s="14"/>
      <c r="VGO14" s="14"/>
      <c r="VGP14" s="14"/>
      <c r="VGQ14" s="14"/>
      <c r="VGR14" s="14"/>
      <c r="VGS14" s="14"/>
      <c r="VGT14" s="14"/>
      <c r="VGU14" s="14"/>
      <c r="VGV14" s="14"/>
      <c r="VGW14" s="14"/>
      <c r="VGX14" s="14"/>
      <c r="VGY14" s="14"/>
      <c r="VGZ14" s="14"/>
      <c r="VHA14" s="14"/>
      <c r="VHB14" s="14"/>
      <c r="VHC14" s="14"/>
      <c r="VHD14" s="14"/>
      <c r="VHE14" s="14"/>
      <c r="VHF14" s="14"/>
      <c r="VHG14" s="14"/>
      <c r="VHH14" s="14"/>
      <c r="VHI14" s="14"/>
      <c r="VHJ14" s="14"/>
      <c r="VHK14" s="14"/>
      <c r="VHL14" s="14"/>
      <c r="VHM14" s="14"/>
      <c r="VHN14" s="14"/>
      <c r="VHO14" s="14"/>
      <c r="VHP14" s="14"/>
      <c r="VHQ14" s="14"/>
      <c r="VHR14" s="14"/>
      <c r="VHS14" s="14"/>
      <c r="VHT14" s="14"/>
      <c r="VHU14" s="14"/>
      <c r="VHV14" s="14"/>
      <c r="VHW14" s="14"/>
      <c r="VHX14" s="14"/>
      <c r="VHY14" s="14"/>
      <c r="VHZ14" s="14"/>
      <c r="VIA14" s="14"/>
      <c r="VIB14" s="14"/>
      <c r="VIC14" s="14"/>
      <c r="VID14" s="14"/>
      <c r="VIE14" s="14"/>
      <c r="VIF14" s="14"/>
      <c r="VIG14" s="14"/>
      <c r="VIH14" s="14"/>
      <c r="VII14" s="14"/>
      <c r="VIJ14" s="14"/>
      <c r="VIK14" s="14"/>
      <c r="VIL14" s="14"/>
      <c r="VIM14" s="14"/>
      <c r="VIN14" s="14"/>
      <c r="VIO14" s="14"/>
      <c r="VIP14" s="14"/>
      <c r="VIQ14" s="14"/>
      <c r="VIR14" s="14"/>
      <c r="VIS14" s="14"/>
      <c r="VIT14" s="14"/>
      <c r="VIU14" s="14"/>
      <c r="VIV14" s="14"/>
      <c r="VIW14" s="14"/>
      <c r="VIX14" s="14"/>
      <c r="VIY14" s="14"/>
      <c r="VIZ14" s="14"/>
      <c r="VJA14" s="14"/>
      <c r="VJB14" s="14"/>
      <c r="VJC14" s="14"/>
      <c r="VJD14" s="14"/>
      <c r="VJE14" s="14"/>
      <c r="VJF14" s="14"/>
      <c r="VJG14" s="14"/>
      <c r="VJH14" s="14"/>
      <c r="VJI14" s="14"/>
      <c r="VJJ14" s="14"/>
      <c r="VJK14" s="14"/>
      <c r="VJL14" s="14"/>
      <c r="VJM14" s="14"/>
      <c r="VJN14" s="14"/>
      <c r="VJO14" s="14"/>
      <c r="VJP14" s="14"/>
      <c r="VJQ14" s="14"/>
      <c r="VJR14" s="14"/>
      <c r="VJS14" s="14"/>
      <c r="VJT14" s="14"/>
      <c r="VJU14" s="14"/>
      <c r="VJV14" s="14"/>
      <c r="VJW14" s="14"/>
      <c r="VJX14" s="14"/>
      <c r="VJY14" s="14"/>
      <c r="VJZ14" s="14"/>
      <c r="VKA14" s="14"/>
      <c r="VKB14" s="14"/>
      <c r="VKC14" s="14"/>
      <c r="VKD14" s="14"/>
      <c r="VKE14" s="14"/>
      <c r="VKF14" s="14"/>
      <c r="VKG14" s="14"/>
      <c r="VKH14" s="14"/>
      <c r="VKI14" s="14"/>
      <c r="VKJ14" s="14"/>
      <c r="VKK14" s="14"/>
      <c r="VKL14" s="14"/>
      <c r="VKM14" s="14"/>
      <c r="VKN14" s="14"/>
      <c r="VKO14" s="14"/>
      <c r="VKP14" s="14"/>
      <c r="VKQ14" s="14"/>
      <c r="VKR14" s="14"/>
      <c r="VKS14" s="14"/>
      <c r="VKT14" s="14"/>
      <c r="VKU14" s="14"/>
      <c r="VKV14" s="14"/>
      <c r="VKW14" s="14"/>
      <c r="VKX14" s="14"/>
      <c r="VKY14" s="14"/>
      <c r="VKZ14" s="14"/>
      <c r="VLA14" s="14"/>
      <c r="VLB14" s="14"/>
      <c r="VLC14" s="14"/>
      <c r="VLD14" s="14"/>
      <c r="VLE14" s="14"/>
      <c r="VLF14" s="14"/>
      <c r="VLG14" s="14"/>
      <c r="VLH14" s="14"/>
      <c r="VLI14" s="14"/>
      <c r="VLJ14" s="14"/>
      <c r="VLK14" s="14"/>
      <c r="VLL14" s="14"/>
      <c r="VLM14" s="14"/>
      <c r="VLN14" s="14"/>
      <c r="VLO14" s="14"/>
      <c r="VLP14" s="14"/>
      <c r="VLQ14" s="14"/>
      <c r="VLR14" s="14"/>
      <c r="VLS14" s="14"/>
      <c r="VLT14" s="14"/>
      <c r="VLU14" s="14"/>
      <c r="VLV14" s="14"/>
      <c r="VLW14" s="14"/>
      <c r="VLX14" s="14"/>
      <c r="VLY14" s="14"/>
      <c r="VLZ14" s="14"/>
      <c r="VMA14" s="14"/>
      <c r="VMB14" s="14"/>
      <c r="VMC14" s="14"/>
      <c r="VMD14" s="14"/>
      <c r="VME14" s="14"/>
      <c r="VMF14" s="14"/>
      <c r="VMG14" s="14"/>
      <c r="VMH14" s="14"/>
      <c r="VMI14" s="14"/>
      <c r="VMJ14" s="14"/>
      <c r="VMK14" s="14"/>
      <c r="VML14" s="14"/>
      <c r="VMM14" s="14"/>
      <c r="VMN14" s="14"/>
      <c r="VMO14" s="14"/>
      <c r="VMP14" s="14"/>
      <c r="VMQ14" s="14"/>
      <c r="VMR14" s="14"/>
      <c r="VMS14" s="14"/>
      <c r="VMT14" s="14"/>
      <c r="VMU14" s="14"/>
      <c r="VMV14" s="14"/>
      <c r="VMW14" s="14"/>
      <c r="VMX14" s="14"/>
      <c r="VMY14" s="14"/>
      <c r="VMZ14" s="14"/>
      <c r="VNA14" s="14"/>
      <c r="VNB14" s="14"/>
      <c r="VNC14" s="14"/>
      <c r="VND14" s="14"/>
      <c r="VNE14" s="14"/>
      <c r="VNF14" s="14"/>
      <c r="VNG14" s="14"/>
      <c r="VNH14" s="14"/>
      <c r="VNI14" s="14"/>
      <c r="VNJ14" s="14"/>
      <c r="VNK14" s="14"/>
      <c r="VNL14" s="14"/>
      <c r="VNM14" s="14"/>
      <c r="VNN14" s="14"/>
      <c r="VNO14" s="14"/>
      <c r="VNP14" s="14"/>
      <c r="VNQ14" s="14"/>
      <c r="VNR14" s="14"/>
      <c r="VNS14" s="14"/>
      <c r="VNT14" s="14"/>
      <c r="VNU14" s="14"/>
      <c r="VNV14" s="14"/>
      <c r="VNW14" s="14"/>
      <c r="VNX14" s="14"/>
      <c r="VNY14" s="14"/>
      <c r="VNZ14" s="14"/>
      <c r="VOA14" s="14"/>
      <c r="VOB14" s="14"/>
      <c r="VOC14" s="14"/>
      <c r="VOD14" s="14"/>
      <c r="VOE14" s="14"/>
      <c r="VOF14" s="14"/>
      <c r="VOG14" s="14"/>
      <c r="VOH14" s="14"/>
      <c r="VOI14" s="14"/>
      <c r="VOJ14" s="14"/>
      <c r="VOK14" s="14"/>
      <c r="VOL14" s="14"/>
      <c r="VOM14" s="14"/>
      <c r="VON14" s="14"/>
      <c r="VOO14" s="14"/>
      <c r="VOP14" s="14"/>
      <c r="VOQ14" s="14"/>
      <c r="VOR14" s="14"/>
      <c r="VOS14" s="14"/>
      <c r="VOT14" s="14"/>
      <c r="VOU14" s="14"/>
      <c r="VOV14" s="14"/>
      <c r="VOW14" s="14"/>
      <c r="VOX14" s="14"/>
      <c r="VOY14" s="14"/>
      <c r="VOZ14" s="14"/>
      <c r="VPA14" s="14"/>
      <c r="VPB14" s="14"/>
      <c r="VPC14" s="14"/>
      <c r="VPD14" s="14"/>
      <c r="VPE14" s="14"/>
      <c r="VPF14" s="14"/>
      <c r="VPG14" s="14"/>
      <c r="VPH14" s="14"/>
      <c r="VPI14" s="14"/>
      <c r="VPJ14" s="14"/>
      <c r="VPK14" s="14"/>
      <c r="VPL14" s="14"/>
      <c r="VPM14" s="14"/>
      <c r="VPN14" s="14"/>
      <c r="VPO14" s="14"/>
      <c r="VPP14" s="14"/>
      <c r="VPQ14" s="14"/>
      <c r="VPR14" s="14"/>
      <c r="VPS14" s="14"/>
      <c r="VPT14" s="14"/>
      <c r="VPU14" s="14"/>
      <c r="VPV14" s="14"/>
      <c r="VPW14" s="14"/>
      <c r="VPX14" s="14"/>
      <c r="VPY14" s="14"/>
      <c r="VPZ14" s="14"/>
      <c r="VQA14" s="14"/>
      <c r="VQB14" s="14"/>
      <c r="VQC14" s="14"/>
      <c r="VQD14" s="14"/>
      <c r="VQE14" s="14"/>
      <c r="VQF14" s="14"/>
      <c r="VQG14" s="14"/>
      <c r="VQH14" s="14"/>
      <c r="VQI14" s="14"/>
      <c r="VQJ14" s="14"/>
      <c r="VQK14" s="14"/>
      <c r="VQL14" s="14"/>
      <c r="VQM14" s="14"/>
      <c r="VQN14" s="14"/>
      <c r="VQO14" s="14"/>
      <c r="VQP14" s="14"/>
      <c r="VQQ14" s="14"/>
      <c r="VQR14" s="14"/>
      <c r="VQS14" s="14"/>
      <c r="VQT14" s="14"/>
      <c r="VQU14" s="14"/>
      <c r="VQV14" s="14"/>
      <c r="VQW14" s="14"/>
      <c r="VQX14" s="14"/>
      <c r="VQY14" s="14"/>
      <c r="VQZ14" s="14"/>
      <c r="VRA14" s="14"/>
      <c r="VRB14" s="14"/>
      <c r="VRC14" s="14"/>
      <c r="VRD14" s="14"/>
      <c r="VRE14" s="14"/>
      <c r="VRF14" s="14"/>
      <c r="VRG14" s="14"/>
      <c r="VRH14" s="14"/>
      <c r="VRI14" s="14"/>
      <c r="VRJ14" s="14"/>
      <c r="VRK14" s="14"/>
      <c r="VRL14" s="14"/>
      <c r="VRM14" s="14"/>
      <c r="VRN14" s="14"/>
      <c r="VRO14" s="14"/>
      <c r="VRP14" s="14"/>
      <c r="VRQ14" s="14"/>
      <c r="VRR14" s="14"/>
      <c r="VRS14" s="14"/>
      <c r="VRT14" s="14"/>
      <c r="VRU14" s="14"/>
      <c r="VRV14" s="14"/>
      <c r="VRW14" s="14"/>
      <c r="VRX14" s="14"/>
      <c r="VRY14" s="14"/>
      <c r="VRZ14" s="14"/>
      <c r="VSA14" s="14"/>
      <c r="VSB14" s="14"/>
      <c r="VSC14" s="14"/>
      <c r="VSD14" s="14"/>
      <c r="VSE14" s="14"/>
      <c r="VSF14" s="14"/>
      <c r="VSG14" s="14"/>
      <c r="VSH14" s="14"/>
      <c r="VSI14" s="14"/>
      <c r="VSJ14" s="14"/>
      <c r="VSK14" s="14"/>
      <c r="VSL14" s="14"/>
      <c r="VSM14" s="14"/>
      <c r="VSN14" s="14"/>
      <c r="VSO14" s="14"/>
      <c r="VSP14" s="14"/>
      <c r="VSQ14" s="14"/>
      <c r="VSR14" s="14"/>
      <c r="VSS14" s="14"/>
      <c r="VST14" s="14"/>
      <c r="VSU14" s="14"/>
      <c r="VSV14" s="14"/>
      <c r="VSW14" s="14"/>
      <c r="VSX14" s="14"/>
      <c r="VSY14" s="14"/>
      <c r="VSZ14" s="14"/>
      <c r="VTA14" s="14"/>
      <c r="VTB14" s="14"/>
      <c r="VTC14" s="14"/>
      <c r="VTD14" s="14"/>
      <c r="VTE14" s="14"/>
      <c r="VTF14" s="14"/>
      <c r="VTG14" s="14"/>
      <c r="VTH14" s="14"/>
      <c r="VTI14" s="14"/>
      <c r="VTJ14" s="14"/>
      <c r="VTK14" s="14"/>
      <c r="VTL14" s="14"/>
      <c r="VTM14" s="14"/>
      <c r="VTN14" s="14"/>
      <c r="VTO14" s="14"/>
      <c r="VTP14" s="14"/>
      <c r="VTQ14" s="14"/>
      <c r="VTR14" s="14"/>
      <c r="VTS14" s="14"/>
      <c r="VTT14" s="14"/>
      <c r="VTU14" s="14"/>
      <c r="VTV14" s="14"/>
      <c r="VTW14" s="14"/>
      <c r="VTX14" s="14"/>
      <c r="VTY14" s="14"/>
      <c r="VTZ14" s="14"/>
      <c r="VUA14" s="14"/>
      <c r="VUB14" s="14"/>
      <c r="VUC14" s="14"/>
      <c r="VUD14" s="14"/>
      <c r="VUE14" s="14"/>
      <c r="VUF14" s="14"/>
      <c r="VUG14" s="14"/>
      <c r="VUH14" s="14"/>
      <c r="VUI14" s="14"/>
      <c r="VUJ14" s="14"/>
      <c r="VUK14" s="14"/>
      <c r="VUL14" s="14"/>
      <c r="VUM14" s="14"/>
      <c r="VUN14" s="14"/>
      <c r="VUO14" s="14"/>
      <c r="VUP14" s="14"/>
      <c r="VUQ14" s="14"/>
      <c r="VUR14" s="14"/>
      <c r="VUS14" s="14"/>
      <c r="VUT14" s="14"/>
      <c r="VUU14" s="14"/>
      <c r="VUV14" s="14"/>
      <c r="VUW14" s="14"/>
      <c r="VUX14" s="14"/>
      <c r="VUY14" s="14"/>
      <c r="VUZ14" s="14"/>
      <c r="VVA14" s="14"/>
      <c r="VVB14" s="14"/>
      <c r="VVC14" s="14"/>
      <c r="VVD14" s="14"/>
      <c r="VVE14" s="14"/>
      <c r="VVF14" s="14"/>
      <c r="VVG14" s="14"/>
      <c r="VVH14" s="14"/>
      <c r="VVI14" s="14"/>
      <c r="VVJ14" s="14"/>
      <c r="VVK14" s="14"/>
      <c r="VVL14" s="14"/>
      <c r="VVM14" s="14"/>
      <c r="VVN14" s="14"/>
      <c r="VVO14" s="14"/>
      <c r="VVP14" s="14"/>
      <c r="VVQ14" s="14"/>
      <c r="VVR14" s="14"/>
      <c r="VVS14" s="14"/>
      <c r="VVT14" s="14"/>
      <c r="VVU14" s="14"/>
      <c r="VVV14" s="14"/>
      <c r="VVW14" s="14"/>
      <c r="VVX14" s="14"/>
      <c r="VVY14" s="14"/>
      <c r="VVZ14" s="14"/>
      <c r="VWA14" s="14"/>
      <c r="VWB14" s="14"/>
      <c r="VWC14" s="14"/>
      <c r="VWD14" s="14"/>
      <c r="VWE14" s="14"/>
      <c r="VWF14" s="14"/>
      <c r="VWG14" s="14"/>
      <c r="VWH14" s="14"/>
      <c r="VWI14" s="14"/>
      <c r="VWJ14" s="14"/>
      <c r="VWK14" s="14"/>
      <c r="VWL14" s="14"/>
      <c r="VWM14" s="14"/>
      <c r="VWN14" s="14"/>
      <c r="VWO14" s="14"/>
      <c r="VWP14" s="14"/>
      <c r="VWQ14" s="14"/>
      <c r="VWR14" s="14"/>
      <c r="VWS14" s="14"/>
      <c r="VWT14" s="14"/>
      <c r="VWU14" s="14"/>
      <c r="VWV14" s="14"/>
      <c r="VWW14" s="14"/>
      <c r="VWX14" s="14"/>
      <c r="VWY14" s="14"/>
      <c r="VWZ14" s="14"/>
      <c r="VXA14" s="14"/>
      <c r="VXB14" s="14"/>
      <c r="VXC14" s="14"/>
      <c r="VXD14" s="14"/>
      <c r="VXE14" s="14"/>
      <c r="VXF14" s="14"/>
      <c r="VXG14" s="14"/>
      <c r="VXH14" s="14"/>
      <c r="VXI14" s="14"/>
      <c r="VXJ14" s="14"/>
      <c r="VXK14" s="14"/>
      <c r="VXL14" s="14"/>
      <c r="VXM14" s="14"/>
      <c r="VXN14" s="14"/>
      <c r="VXO14" s="14"/>
      <c r="VXP14" s="14"/>
      <c r="VXQ14" s="14"/>
      <c r="VXR14" s="14"/>
      <c r="VXS14" s="14"/>
      <c r="VXT14" s="14"/>
      <c r="VXU14" s="14"/>
      <c r="VXV14" s="14"/>
      <c r="VXW14" s="14"/>
      <c r="VXX14" s="14"/>
      <c r="VXY14" s="14"/>
      <c r="VXZ14" s="14"/>
      <c r="VYA14" s="14"/>
      <c r="VYB14" s="14"/>
      <c r="VYC14" s="14"/>
      <c r="VYD14" s="14"/>
      <c r="VYE14" s="14"/>
      <c r="VYF14" s="14"/>
      <c r="VYG14" s="14"/>
      <c r="VYH14" s="14"/>
      <c r="VYI14" s="14"/>
      <c r="VYJ14" s="14"/>
      <c r="VYK14" s="14"/>
      <c r="VYL14" s="14"/>
      <c r="VYM14" s="14"/>
      <c r="VYN14" s="14"/>
      <c r="VYO14" s="14"/>
      <c r="VYP14" s="14"/>
      <c r="VYQ14" s="14"/>
      <c r="VYR14" s="14"/>
      <c r="VYS14" s="14"/>
      <c r="VYT14" s="14"/>
      <c r="VYU14" s="14"/>
      <c r="VYV14" s="14"/>
      <c r="VYW14" s="14"/>
      <c r="VYX14" s="14"/>
      <c r="VYY14" s="14"/>
      <c r="VYZ14" s="14"/>
      <c r="VZA14" s="14"/>
      <c r="VZB14" s="14"/>
      <c r="VZC14" s="14"/>
      <c r="VZD14" s="14"/>
      <c r="VZE14" s="14"/>
      <c r="VZF14" s="14"/>
      <c r="VZG14" s="14"/>
      <c r="VZH14" s="14"/>
      <c r="VZI14" s="14"/>
      <c r="VZJ14" s="14"/>
      <c r="VZK14" s="14"/>
      <c r="VZL14" s="14"/>
      <c r="VZM14" s="14"/>
      <c r="VZN14" s="14"/>
      <c r="VZO14" s="14"/>
      <c r="VZP14" s="14"/>
      <c r="VZQ14" s="14"/>
      <c r="VZR14" s="14"/>
      <c r="VZS14" s="14"/>
      <c r="VZT14" s="14"/>
      <c r="VZU14" s="14"/>
      <c r="VZV14" s="14"/>
      <c r="VZW14" s="14"/>
      <c r="VZX14" s="14"/>
      <c r="VZY14" s="14"/>
      <c r="VZZ14" s="14"/>
      <c r="WAA14" s="14"/>
      <c r="WAB14" s="14"/>
      <c r="WAC14" s="14"/>
      <c r="WAD14" s="14"/>
      <c r="WAE14" s="14"/>
      <c r="WAF14" s="14"/>
      <c r="WAG14" s="14"/>
      <c r="WAH14" s="14"/>
      <c r="WAI14" s="14"/>
      <c r="WAJ14" s="14"/>
      <c r="WAK14" s="14"/>
      <c r="WAL14" s="14"/>
      <c r="WAM14" s="14"/>
      <c r="WAN14" s="14"/>
      <c r="WAO14" s="14"/>
      <c r="WAP14" s="14"/>
      <c r="WAQ14" s="14"/>
      <c r="WAR14" s="14"/>
      <c r="WAS14" s="14"/>
      <c r="WAT14" s="14"/>
      <c r="WAU14" s="14"/>
      <c r="WAV14" s="14"/>
      <c r="WAW14" s="14"/>
      <c r="WAX14" s="14"/>
      <c r="WAY14" s="14"/>
      <c r="WAZ14" s="14"/>
      <c r="WBA14" s="14"/>
      <c r="WBB14" s="14"/>
      <c r="WBC14" s="14"/>
      <c r="WBD14" s="14"/>
      <c r="WBE14" s="14"/>
      <c r="WBF14" s="14"/>
      <c r="WBG14" s="14"/>
      <c r="WBH14" s="14"/>
      <c r="WBI14" s="14"/>
      <c r="WBJ14" s="14"/>
      <c r="WBK14" s="14"/>
      <c r="WBL14" s="14"/>
      <c r="WBM14" s="14"/>
      <c r="WBN14" s="14"/>
      <c r="WBO14" s="14"/>
      <c r="WBP14" s="14"/>
      <c r="WBQ14" s="14"/>
      <c r="WBR14" s="14"/>
      <c r="WBS14" s="14"/>
      <c r="WBT14" s="14"/>
      <c r="WBU14" s="14"/>
      <c r="WBV14" s="14"/>
      <c r="WBW14" s="14"/>
      <c r="WBX14" s="14"/>
      <c r="WBY14" s="14"/>
      <c r="WBZ14" s="14"/>
      <c r="WCA14" s="14"/>
      <c r="WCB14" s="14"/>
      <c r="WCC14" s="14"/>
      <c r="WCD14" s="14"/>
      <c r="WCE14" s="14"/>
      <c r="WCF14" s="14"/>
      <c r="WCG14" s="14"/>
      <c r="WCH14" s="14"/>
      <c r="WCI14" s="14"/>
      <c r="WCJ14" s="14"/>
      <c r="WCK14" s="14"/>
      <c r="WCL14" s="14"/>
      <c r="WCM14" s="14"/>
      <c r="WCN14" s="14"/>
      <c r="WCO14" s="14"/>
      <c r="WCP14" s="14"/>
      <c r="WCQ14" s="14"/>
      <c r="WCR14" s="14"/>
      <c r="WCS14" s="14"/>
      <c r="WCT14" s="14"/>
      <c r="WCU14" s="14"/>
      <c r="WCV14" s="14"/>
      <c r="WCW14" s="14"/>
      <c r="WCX14" s="14"/>
      <c r="WCY14" s="14"/>
      <c r="WCZ14" s="14"/>
      <c r="WDA14" s="14"/>
      <c r="WDB14" s="14"/>
      <c r="WDC14" s="14"/>
      <c r="WDD14" s="14"/>
      <c r="WDE14" s="14"/>
      <c r="WDF14" s="14"/>
      <c r="WDG14" s="14"/>
      <c r="WDH14" s="14"/>
      <c r="WDI14" s="14"/>
      <c r="WDJ14" s="14"/>
      <c r="WDK14" s="14"/>
      <c r="WDL14" s="14"/>
      <c r="WDM14" s="14"/>
      <c r="WDN14" s="14"/>
      <c r="WDO14" s="14"/>
      <c r="WDP14" s="14"/>
      <c r="WDQ14" s="14"/>
      <c r="WDR14" s="14"/>
      <c r="WDS14" s="14"/>
      <c r="WDT14" s="14"/>
      <c r="WDU14" s="14"/>
      <c r="WDV14" s="14"/>
      <c r="WDW14" s="14"/>
      <c r="WDX14" s="14"/>
      <c r="WDY14" s="14"/>
      <c r="WDZ14" s="14"/>
      <c r="WEA14" s="14"/>
      <c r="WEB14" s="14"/>
      <c r="WEC14" s="14"/>
      <c r="WED14" s="14"/>
      <c r="WEE14" s="14"/>
      <c r="WEF14" s="14"/>
      <c r="WEG14" s="14"/>
      <c r="WEH14" s="14"/>
      <c r="WEI14" s="14"/>
      <c r="WEJ14" s="14"/>
      <c r="WEK14" s="14"/>
      <c r="WEL14" s="14"/>
      <c r="WEM14" s="14"/>
      <c r="WEN14" s="14"/>
      <c r="WEO14" s="14"/>
      <c r="WEP14" s="14"/>
      <c r="WEQ14" s="14"/>
      <c r="WER14" s="14"/>
      <c r="WES14" s="14"/>
      <c r="WET14" s="14"/>
      <c r="WEU14" s="14"/>
      <c r="WEV14" s="14"/>
      <c r="WEW14" s="14"/>
      <c r="WEX14" s="14"/>
      <c r="WEY14" s="14"/>
      <c r="WEZ14" s="14"/>
      <c r="WFA14" s="14"/>
      <c r="WFB14" s="14"/>
      <c r="WFC14" s="14"/>
      <c r="WFD14" s="14"/>
      <c r="WFE14" s="14"/>
      <c r="WFF14" s="14"/>
      <c r="WFG14" s="14"/>
      <c r="WFH14" s="14"/>
      <c r="WFI14" s="14"/>
      <c r="WFJ14" s="14"/>
      <c r="WFK14" s="14"/>
      <c r="WFL14" s="14"/>
      <c r="WFM14" s="14"/>
      <c r="WFN14" s="14"/>
      <c r="WFO14" s="14"/>
      <c r="WFP14" s="14"/>
      <c r="WFQ14" s="14"/>
      <c r="WFR14" s="14"/>
      <c r="WFS14" s="14"/>
      <c r="WFT14" s="14"/>
      <c r="WFU14" s="14"/>
      <c r="WFV14" s="14"/>
      <c r="WFW14" s="14"/>
      <c r="WFX14" s="14"/>
      <c r="WFY14" s="14"/>
      <c r="WFZ14" s="14"/>
      <c r="WGA14" s="14"/>
      <c r="WGB14" s="14"/>
      <c r="WGC14" s="14"/>
      <c r="WGD14" s="14"/>
      <c r="WGE14" s="14"/>
      <c r="WGF14" s="14"/>
      <c r="WGG14" s="14"/>
      <c r="WGH14" s="14"/>
      <c r="WGI14" s="14"/>
      <c r="WGJ14" s="14"/>
      <c r="WGK14" s="14"/>
      <c r="WGL14" s="14"/>
      <c r="WGM14" s="14"/>
      <c r="WGN14" s="14"/>
      <c r="WGO14" s="14"/>
      <c r="WGP14" s="14"/>
      <c r="WGQ14" s="14"/>
      <c r="WGR14" s="14"/>
      <c r="WGS14" s="14"/>
      <c r="WGT14" s="14"/>
      <c r="WGU14" s="14"/>
      <c r="WGV14" s="14"/>
      <c r="WGW14" s="14"/>
      <c r="WGX14" s="14"/>
      <c r="WGY14" s="14"/>
      <c r="WGZ14" s="14"/>
      <c r="WHA14" s="14"/>
      <c r="WHB14" s="14"/>
      <c r="WHC14" s="14"/>
      <c r="WHD14" s="14"/>
      <c r="WHE14" s="14"/>
      <c r="WHF14" s="14"/>
      <c r="WHG14" s="14"/>
      <c r="WHH14" s="14"/>
      <c r="WHI14" s="14"/>
      <c r="WHJ14" s="14"/>
      <c r="WHK14" s="14"/>
      <c r="WHL14" s="14"/>
      <c r="WHM14" s="14"/>
      <c r="WHN14" s="14"/>
      <c r="WHO14" s="14"/>
      <c r="WHP14" s="14"/>
      <c r="WHQ14" s="14"/>
      <c r="WHR14" s="14"/>
      <c r="WHS14" s="14"/>
      <c r="WHT14" s="14"/>
      <c r="WHU14" s="14"/>
      <c r="WHV14" s="14"/>
      <c r="WHW14" s="14"/>
      <c r="WHX14" s="14"/>
      <c r="WHY14" s="14"/>
      <c r="WHZ14" s="14"/>
      <c r="WIA14" s="14"/>
      <c r="WIB14" s="14"/>
      <c r="WIC14" s="14"/>
      <c r="WID14" s="14"/>
      <c r="WIE14" s="14"/>
      <c r="WIF14" s="14"/>
      <c r="WIG14" s="14"/>
      <c r="WIH14" s="14"/>
      <c r="WII14" s="14"/>
      <c r="WIJ14" s="14"/>
      <c r="WIK14" s="14"/>
      <c r="WIL14" s="14"/>
      <c r="WIM14" s="14"/>
      <c r="WIN14" s="14"/>
      <c r="WIO14" s="14"/>
      <c r="WIP14" s="14"/>
      <c r="WIQ14" s="14"/>
      <c r="WIR14" s="14"/>
      <c r="WIS14" s="14"/>
      <c r="WIT14" s="14"/>
      <c r="WIU14" s="14"/>
      <c r="WIV14" s="14"/>
      <c r="WIW14" s="14"/>
      <c r="WIX14" s="14"/>
      <c r="WIY14" s="14"/>
      <c r="WIZ14" s="14"/>
      <c r="WJA14" s="14"/>
      <c r="WJB14" s="14"/>
      <c r="WJC14" s="14"/>
      <c r="WJD14" s="14"/>
      <c r="WJE14" s="14"/>
      <c r="WJF14" s="14"/>
      <c r="WJG14" s="14"/>
      <c r="WJH14" s="14"/>
      <c r="WJI14" s="14"/>
      <c r="WJJ14" s="14"/>
      <c r="WJK14" s="14"/>
      <c r="WJL14" s="14"/>
      <c r="WJM14" s="14"/>
      <c r="WJN14" s="14"/>
      <c r="WJO14" s="14"/>
      <c r="WJP14" s="14"/>
      <c r="WJQ14" s="14"/>
      <c r="WJR14" s="14"/>
      <c r="WJS14" s="14"/>
      <c r="WJT14" s="14"/>
      <c r="WJU14" s="14"/>
      <c r="WJV14" s="14"/>
      <c r="WJW14" s="14"/>
      <c r="WJX14" s="14"/>
      <c r="WJY14" s="14"/>
      <c r="WJZ14" s="14"/>
      <c r="WKA14" s="14"/>
      <c r="WKB14" s="14"/>
      <c r="WKC14" s="14"/>
      <c r="WKD14" s="14"/>
      <c r="WKE14" s="14"/>
      <c r="WKF14" s="14"/>
      <c r="WKG14" s="14"/>
      <c r="WKH14" s="14"/>
      <c r="WKI14" s="14"/>
      <c r="WKJ14" s="14"/>
      <c r="WKK14" s="14"/>
      <c r="WKL14" s="14"/>
      <c r="WKM14" s="14"/>
      <c r="WKN14" s="14"/>
      <c r="WKO14" s="14"/>
      <c r="WKP14" s="14"/>
      <c r="WKQ14" s="14"/>
      <c r="WKR14" s="14"/>
      <c r="WKS14" s="14"/>
      <c r="WKT14" s="14"/>
      <c r="WKU14" s="14"/>
      <c r="WKV14" s="14"/>
      <c r="WKW14" s="14"/>
      <c r="WKX14" s="14"/>
      <c r="WKY14" s="14"/>
      <c r="WKZ14" s="14"/>
      <c r="WLA14" s="14"/>
      <c r="WLB14" s="14"/>
      <c r="WLC14" s="14"/>
      <c r="WLD14" s="14"/>
      <c r="WLE14" s="14"/>
      <c r="WLF14" s="14"/>
      <c r="WLG14" s="14"/>
      <c r="WLH14" s="14"/>
      <c r="WLI14" s="14"/>
      <c r="WLJ14" s="14"/>
      <c r="WLK14" s="14"/>
      <c r="WLL14" s="14"/>
      <c r="WLM14" s="14"/>
      <c r="WLN14" s="14"/>
      <c r="WLO14" s="14"/>
      <c r="WLP14" s="14"/>
      <c r="WLQ14" s="14"/>
      <c r="WLR14" s="14"/>
      <c r="WLS14" s="14"/>
      <c r="WLT14" s="14"/>
      <c r="WLU14" s="14"/>
      <c r="WLV14" s="14"/>
      <c r="WLW14" s="14"/>
      <c r="WLX14" s="14"/>
      <c r="WLY14" s="14"/>
      <c r="WLZ14" s="14"/>
      <c r="WMA14" s="14"/>
      <c r="WMB14" s="14"/>
      <c r="WMC14" s="14"/>
      <c r="WMD14" s="14"/>
      <c r="WME14" s="14"/>
      <c r="WMF14" s="14"/>
      <c r="WMG14" s="14"/>
      <c r="WMH14" s="14"/>
      <c r="WMI14" s="14"/>
      <c r="WMJ14" s="14"/>
      <c r="WMK14" s="14"/>
      <c r="WML14" s="14"/>
      <c r="WMM14" s="14"/>
      <c r="WMN14" s="14"/>
      <c r="WMO14" s="14"/>
      <c r="WMP14" s="14"/>
      <c r="WMQ14" s="14"/>
      <c r="WMR14" s="14"/>
      <c r="WMS14" s="14"/>
      <c r="WMT14" s="14"/>
      <c r="WMU14" s="14"/>
      <c r="WMV14" s="14"/>
      <c r="WMW14" s="14"/>
      <c r="WMX14" s="14"/>
      <c r="WMY14" s="14"/>
      <c r="WMZ14" s="14"/>
      <c r="WNA14" s="14"/>
      <c r="WNB14" s="14"/>
      <c r="WNC14" s="14"/>
      <c r="WND14" s="14"/>
      <c r="WNE14" s="14"/>
      <c r="WNF14" s="14"/>
      <c r="WNG14" s="14"/>
      <c r="WNH14" s="14"/>
      <c r="WNI14" s="14"/>
      <c r="WNJ14" s="14"/>
      <c r="WNK14" s="14"/>
      <c r="WNL14" s="14"/>
      <c r="WNM14" s="14"/>
      <c r="WNN14" s="14"/>
      <c r="WNO14" s="14"/>
      <c r="WNP14" s="14"/>
      <c r="WNQ14" s="14"/>
      <c r="WNR14" s="14"/>
      <c r="WNS14" s="14"/>
      <c r="WNT14" s="14"/>
      <c r="WNU14" s="14"/>
      <c r="WNV14" s="14"/>
      <c r="WNW14" s="14"/>
      <c r="WNX14" s="14"/>
      <c r="WNY14" s="14"/>
      <c r="WNZ14" s="14"/>
      <c r="WOA14" s="14"/>
      <c r="WOB14" s="14"/>
      <c r="WOC14" s="14"/>
      <c r="WOD14" s="14"/>
      <c r="WOE14" s="14"/>
      <c r="WOF14" s="14"/>
      <c r="WOG14" s="14"/>
      <c r="WOH14" s="14"/>
      <c r="WOI14" s="14"/>
      <c r="WOJ14" s="14"/>
      <c r="WOK14" s="14"/>
      <c r="WOL14" s="14"/>
      <c r="WOM14" s="14"/>
      <c r="WON14" s="14"/>
      <c r="WOO14" s="14"/>
      <c r="WOP14" s="14"/>
      <c r="WOQ14" s="14"/>
      <c r="WOR14" s="14"/>
      <c r="WOS14" s="14"/>
      <c r="WOT14" s="14"/>
      <c r="WOU14" s="14"/>
      <c r="WOV14" s="14"/>
      <c r="WOW14" s="14"/>
      <c r="WOX14" s="14"/>
      <c r="WOY14" s="14"/>
      <c r="WOZ14" s="14"/>
      <c r="WPA14" s="14"/>
      <c r="WPB14" s="14"/>
      <c r="WPC14" s="14"/>
      <c r="WPD14" s="14"/>
      <c r="WPE14" s="14"/>
      <c r="WPF14" s="14"/>
      <c r="WPG14" s="14"/>
      <c r="WPH14" s="14"/>
      <c r="WPI14" s="14"/>
      <c r="WPJ14" s="14"/>
      <c r="WPK14" s="14"/>
      <c r="WPL14" s="14"/>
      <c r="WPM14" s="14"/>
      <c r="WPN14" s="14"/>
      <c r="WPO14" s="14"/>
      <c r="WPP14" s="14"/>
      <c r="WPQ14" s="14"/>
      <c r="WPR14" s="14"/>
      <c r="WPS14" s="14"/>
      <c r="WPT14" s="14"/>
      <c r="WPU14" s="14"/>
      <c r="WPV14" s="14"/>
      <c r="WPW14" s="14"/>
      <c r="WPX14" s="14"/>
      <c r="WPY14" s="14"/>
      <c r="WPZ14" s="14"/>
      <c r="WQA14" s="14"/>
      <c r="WQB14" s="14"/>
      <c r="WQC14" s="14"/>
      <c r="WQD14" s="14"/>
      <c r="WQE14" s="14"/>
      <c r="WQF14" s="14"/>
      <c r="WQG14" s="14"/>
      <c r="WQH14" s="14"/>
      <c r="WQI14" s="14"/>
      <c r="WQJ14" s="14"/>
      <c r="WQK14" s="14"/>
      <c r="WQL14" s="14"/>
      <c r="WQM14" s="14"/>
      <c r="WQN14" s="14"/>
      <c r="WQO14" s="14"/>
      <c r="WQP14" s="14"/>
      <c r="WQQ14" s="14"/>
      <c r="WQR14" s="14"/>
      <c r="WQS14" s="14"/>
      <c r="WQT14" s="14"/>
      <c r="WQU14" s="14"/>
      <c r="WQV14" s="14"/>
      <c r="WQW14" s="14"/>
      <c r="WQX14" s="14"/>
      <c r="WQY14" s="14"/>
      <c r="WQZ14" s="14"/>
      <c r="WRA14" s="14"/>
      <c r="WRB14" s="14"/>
      <c r="WRC14" s="14"/>
      <c r="WRD14" s="14"/>
      <c r="WRE14" s="14"/>
      <c r="WRF14" s="14"/>
      <c r="WRG14" s="14"/>
      <c r="WRH14" s="14"/>
      <c r="WRI14" s="14"/>
      <c r="WRJ14" s="14"/>
      <c r="WRK14" s="14"/>
      <c r="WRL14" s="14"/>
      <c r="WRM14" s="14"/>
      <c r="WRN14" s="14"/>
      <c r="WRO14" s="14"/>
      <c r="WRP14" s="14"/>
      <c r="WRQ14" s="14"/>
      <c r="WRR14" s="14"/>
      <c r="WRS14" s="14"/>
      <c r="WRT14" s="14"/>
      <c r="WRU14" s="14"/>
      <c r="WRV14" s="14"/>
      <c r="WRW14" s="14"/>
      <c r="WRX14" s="14"/>
      <c r="WRY14" s="14"/>
      <c r="WRZ14" s="14"/>
      <c r="WSA14" s="14"/>
      <c r="WSB14" s="14"/>
      <c r="WSC14" s="14"/>
      <c r="WSD14" s="14"/>
      <c r="WSE14" s="14"/>
      <c r="WSF14" s="14"/>
      <c r="WSG14" s="14"/>
      <c r="WSH14" s="14"/>
      <c r="WSI14" s="14"/>
      <c r="WSJ14" s="14"/>
      <c r="WSK14" s="14"/>
      <c r="WSL14" s="14"/>
      <c r="WSM14" s="14"/>
      <c r="WSN14" s="14"/>
      <c r="WSO14" s="14"/>
      <c r="WSP14" s="14"/>
      <c r="WSQ14" s="14"/>
      <c r="WSR14" s="14"/>
      <c r="WSS14" s="14"/>
      <c r="WST14" s="14"/>
      <c r="WSU14" s="14"/>
      <c r="WSV14" s="14"/>
      <c r="WSW14" s="14"/>
      <c r="WSX14" s="14"/>
      <c r="WSY14" s="14"/>
      <c r="WSZ14" s="14"/>
      <c r="WTA14" s="14"/>
      <c r="WTB14" s="14"/>
      <c r="WTC14" s="14"/>
      <c r="WTD14" s="14"/>
      <c r="WTE14" s="14"/>
      <c r="WTF14" s="14"/>
      <c r="WTG14" s="14"/>
      <c r="WTH14" s="14"/>
      <c r="WTI14" s="14"/>
      <c r="WTJ14" s="14"/>
      <c r="WTK14" s="14"/>
      <c r="WTL14" s="14"/>
      <c r="WTM14" s="14"/>
      <c r="WTN14" s="14"/>
      <c r="WTO14" s="14"/>
      <c r="WTP14" s="14"/>
      <c r="WTQ14" s="14"/>
      <c r="WTR14" s="14"/>
      <c r="WTS14" s="14"/>
      <c r="WTT14" s="14"/>
      <c r="WTU14" s="14"/>
      <c r="WTV14" s="14"/>
      <c r="WTW14" s="14"/>
      <c r="WTX14" s="14"/>
      <c r="WTY14" s="14"/>
      <c r="WTZ14" s="14"/>
      <c r="WUA14" s="14"/>
      <c r="WUB14" s="14"/>
      <c r="WUC14" s="14"/>
      <c r="WUD14" s="14"/>
      <c r="WUE14" s="14"/>
      <c r="WUF14" s="14"/>
      <c r="WUG14" s="14"/>
      <c r="WUH14" s="14"/>
      <c r="WUI14" s="14"/>
      <c r="WUJ14" s="14"/>
      <c r="WUK14" s="14"/>
      <c r="WUL14" s="14"/>
      <c r="WUM14" s="14"/>
      <c r="WUN14" s="14"/>
      <c r="WUO14" s="14"/>
      <c r="WUP14" s="14"/>
      <c r="WUQ14" s="14"/>
      <c r="WUR14" s="14"/>
      <c r="WUS14" s="14"/>
      <c r="WUT14" s="14"/>
      <c r="WUU14" s="14"/>
      <c r="WUV14" s="14"/>
      <c r="WUW14" s="14"/>
      <c r="WUX14" s="14"/>
      <c r="WUY14" s="14"/>
      <c r="WUZ14" s="14"/>
      <c r="WVA14" s="14"/>
      <c r="WVB14" s="14"/>
      <c r="WVC14" s="14"/>
      <c r="WVD14" s="14"/>
      <c r="WVE14" s="14"/>
      <c r="WVF14" s="14"/>
      <c r="WVG14" s="14"/>
      <c r="WVH14" s="14"/>
      <c r="WVI14" s="14"/>
      <c r="WVJ14" s="14"/>
      <c r="WVK14" s="14"/>
      <c r="WVL14" s="14"/>
      <c r="WVM14" s="14"/>
      <c r="WVN14" s="14"/>
      <c r="WVO14" s="14"/>
      <c r="WVP14" s="14"/>
      <c r="WVQ14" s="14"/>
      <c r="WVR14" s="14"/>
      <c r="WVS14" s="14"/>
      <c r="WVT14" s="14"/>
      <c r="WVU14" s="14"/>
      <c r="WVV14" s="14"/>
      <c r="WVW14" s="14"/>
      <c r="WVX14" s="14"/>
      <c r="WVY14" s="14"/>
      <c r="WVZ14" s="14"/>
      <c r="WWA14" s="14"/>
      <c r="WWB14" s="14"/>
      <c r="WWC14" s="14"/>
      <c r="WWD14" s="14"/>
      <c r="WWE14" s="14"/>
      <c r="WWF14" s="14"/>
      <c r="WWG14" s="14"/>
      <c r="WWH14" s="14"/>
      <c r="WWI14" s="14"/>
      <c r="WWJ14" s="14"/>
      <c r="WWK14" s="14"/>
      <c r="WWL14" s="14"/>
      <c r="WWM14" s="14"/>
      <c r="WWN14" s="14"/>
      <c r="WWO14" s="14"/>
      <c r="WWP14" s="14"/>
      <c r="WWQ14" s="14"/>
      <c r="WWR14" s="14"/>
      <c r="WWS14" s="14"/>
      <c r="WWT14" s="14"/>
      <c r="WWU14" s="14"/>
      <c r="WWV14" s="14"/>
      <c r="WWW14" s="14"/>
      <c r="WWX14" s="14"/>
      <c r="WWY14" s="14"/>
      <c r="WWZ14" s="14"/>
      <c r="WXA14" s="14"/>
      <c r="WXB14" s="14"/>
      <c r="WXC14" s="14"/>
      <c r="WXD14" s="14"/>
      <c r="WXE14" s="14"/>
      <c r="WXF14" s="14"/>
      <c r="WXG14" s="14"/>
      <c r="WXH14" s="14"/>
      <c r="WXI14" s="14"/>
      <c r="WXJ14" s="14"/>
      <c r="WXK14" s="14"/>
      <c r="WXL14" s="14"/>
      <c r="WXM14" s="14"/>
      <c r="WXN14" s="14"/>
      <c r="WXO14" s="14"/>
      <c r="WXP14" s="14"/>
      <c r="WXQ14" s="14"/>
      <c r="WXR14" s="14"/>
      <c r="WXS14" s="14"/>
      <c r="WXT14" s="14"/>
      <c r="WXU14" s="14"/>
      <c r="WXV14" s="14"/>
      <c r="WXW14" s="14"/>
      <c r="WXX14" s="14"/>
      <c r="WXY14" s="14"/>
      <c r="WXZ14" s="14"/>
      <c r="WYA14" s="14"/>
      <c r="WYB14" s="14"/>
      <c r="WYC14" s="14"/>
      <c r="WYD14" s="14"/>
      <c r="WYE14" s="14"/>
      <c r="WYF14" s="14"/>
      <c r="WYG14" s="14"/>
      <c r="WYH14" s="14"/>
      <c r="WYI14" s="14"/>
      <c r="WYJ14" s="14"/>
      <c r="WYK14" s="14"/>
      <c r="WYL14" s="14"/>
      <c r="WYM14" s="14"/>
      <c r="WYN14" s="14"/>
      <c r="WYO14" s="14"/>
      <c r="WYP14" s="14"/>
      <c r="WYQ14" s="14"/>
      <c r="WYR14" s="14"/>
      <c r="WYS14" s="14"/>
      <c r="WYT14" s="14"/>
      <c r="WYU14" s="14"/>
      <c r="WYV14" s="14"/>
      <c r="WYW14" s="14"/>
      <c r="WYX14" s="14"/>
      <c r="WYY14" s="14"/>
      <c r="WYZ14" s="14"/>
      <c r="WZA14" s="14"/>
      <c r="WZB14" s="14"/>
      <c r="WZC14" s="14"/>
      <c r="WZD14" s="14"/>
      <c r="WZE14" s="14"/>
      <c r="WZF14" s="14"/>
      <c r="WZG14" s="14"/>
      <c r="WZH14" s="14"/>
      <c r="WZI14" s="14"/>
      <c r="WZJ14" s="14"/>
      <c r="WZK14" s="14"/>
      <c r="WZL14" s="14"/>
      <c r="WZM14" s="14"/>
      <c r="WZN14" s="14"/>
      <c r="WZO14" s="14"/>
      <c r="WZP14" s="14"/>
      <c r="WZQ14" s="14"/>
      <c r="WZR14" s="14"/>
      <c r="WZS14" s="14"/>
      <c r="WZT14" s="14"/>
      <c r="WZU14" s="14"/>
      <c r="WZV14" s="14"/>
      <c r="WZW14" s="14"/>
      <c r="WZX14" s="14"/>
      <c r="WZY14" s="14"/>
      <c r="WZZ14" s="14"/>
      <c r="XAA14" s="14"/>
      <c r="XAB14" s="14"/>
      <c r="XAC14" s="14"/>
      <c r="XAD14" s="14"/>
      <c r="XAE14" s="14"/>
      <c r="XAF14" s="14"/>
      <c r="XAG14" s="14"/>
      <c r="XAH14" s="14"/>
      <c r="XAI14" s="14"/>
      <c r="XAJ14" s="14"/>
      <c r="XAK14" s="14"/>
      <c r="XAL14" s="14"/>
      <c r="XAM14" s="14"/>
      <c r="XAN14" s="14"/>
      <c r="XAO14" s="14"/>
      <c r="XAP14" s="14"/>
      <c r="XAQ14" s="14"/>
      <c r="XAR14" s="14"/>
      <c r="XAS14" s="14"/>
      <c r="XAT14" s="14"/>
      <c r="XAU14" s="14"/>
      <c r="XAV14" s="14"/>
      <c r="XAW14" s="14"/>
      <c r="XAX14" s="14"/>
      <c r="XAY14" s="14"/>
      <c r="XAZ14" s="14"/>
      <c r="XBA14" s="14"/>
      <c r="XBB14" s="14"/>
      <c r="XBC14" s="14"/>
      <c r="XBD14" s="14"/>
      <c r="XBE14" s="14"/>
      <c r="XBF14" s="14"/>
      <c r="XBG14" s="14"/>
      <c r="XBH14" s="14"/>
      <c r="XBI14" s="14"/>
      <c r="XBJ14" s="14"/>
      <c r="XBK14" s="14"/>
      <c r="XBL14" s="14"/>
      <c r="XBM14" s="14"/>
      <c r="XBN14" s="14"/>
      <c r="XBO14" s="14"/>
      <c r="XBP14" s="14"/>
      <c r="XBQ14" s="14"/>
      <c r="XBR14" s="14"/>
      <c r="XBS14" s="14"/>
      <c r="XBT14" s="14"/>
      <c r="XBU14" s="14"/>
      <c r="XBV14" s="14"/>
      <c r="XBW14" s="14"/>
      <c r="XBX14" s="14"/>
      <c r="XBY14" s="14"/>
      <c r="XBZ14" s="14"/>
      <c r="XCA14" s="14"/>
      <c r="XCB14" s="14"/>
      <c r="XCC14" s="14"/>
      <c r="XCD14" s="14"/>
      <c r="XCE14" s="14"/>
      <c r="XCF14" s="14"/>
      <c r="XCG14" s="14"/>
      <c r="XCH14" s="14"/>
      <c r="XCI14" s="14"/>
      <c r="XCJ14" s="14"/>
      <c r="XCK14" s="14"/>
      <c r="XCL14" s="14"/>
      <c r="XCM14" s="14"/>
      <c r="XCN14" s="14"/>
      <c r="XCO14" s="14"/>
      <c r="XCP14" s="14"/>
      <c r="XCQ14" s="14"/>
      <c r="XCR14" s="14"/>
      <c r="XCS14" s="14"/>
      <c r="XCT14" s="14"/>
      <c r="XCU14" s="14"/>
      <c r="XCV14" s="14"/>
      <c r="XCW14" s="14"/>
      <c r="XCX14" s="14"/>
      <c r="XCY14" s="14"/>
      <c r="XCZ14" s="14"/>
      <c r="XDA14" s="14"/>
      <c r="XDB14" s="14"/>
      <c r="XDC14" s="14"/>
      <c r="XDD14" s="14"/>
      <c r="XDE14" s="14"/>
      <c r="XDF14" s="14"/>
      <c r="XDG14" s="14"/>
      <c r="XDH14" s="14"/>
      <c r="XDI14" s="14"/>
      <c r="XDJ14" s="14"/>
      <c r="XDK14" s="14"/>
      <c r="XDL14" s="14"/>
      <c r="XDM14" s="14"/>
      <c r="XDN14" s="14"/>
      <c r="XDO14" s="14"/>
      <c r="XDP14" s="14"/>
      <c r="XDQ14" s="14"/>
      <c r="XDR14" s="14"/>
      <c r="XDS14" s="14"/>
      <c r="XDT14" s="14"/>
      <c r="XDU14" s="14"/>
      <c r="XDV14" s="14"/>
      <c r="XDW14" s="14"/>
      <c r="XDX14" s="14"/>
      <c r="XDY14" s="14"/>
      <c r="XDZ14" s="14"/>
      <c r="XEA14" s="14"/>
      <c r="XEB14" s="14"/>
      <c r="XEC14" s="14"/>
      <c r="XED14" s="14"/>
      <c r="XEE14" s="14"/>
      <c r="XEF14" s="14"/>
      <c r="XEG14" s="14"/>
      <c r="XEH14" s="14"/>
      <c r="XEI14" s="14"/>
      <c r="XEJ14" s="14"/>
      <c r="XEK14" s="14"/>
      <c r="XEL14" s="14"/>
      <c r="XEM14" s="14"/>
      <c r="XEN14" s="14"/>
      <c r="XEO14" s="14"/>
      <c r="XEP14" s="14"/>
      <c r="XEQ14" s="14"/>
      <c r="XER14" s="14"/>
      <c r="XES14" s="14"/>
      <c r="XET14" s="14"/>
      <c r="XEU14" s="14"/>
      <c r="XEV14" s="14"/>
      <c r="XEW14" s="14"/>
      <c r="XEX14" s="14"/>
      <c r="XEY14" s="14"/>
      <c r="XEZ14" s="14"/>
      <c r="XFA14" s="14"/>
      <c r="XFB14" s="14"/>
      <c r="XFC14" s="14"/>
      <c r="XFD14" s="14"/>
    </row>
    <row r="15" spans="2:16384" x14ac:dyDescent="0.3">
      <c r="B15" t="s">
        <v>95</v>
      </c>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c r="KO15" s="14"/>
      <c r="KP15" s="14"/>
      <c r="KQ15" s="14"/>
      <c r="KR15" s="14"/>
      <c r="KS15" s="14"/>
      <c r="KT15" s="14"/>
      <c r="KU15" s="14"/>
      <c r="KV15" s="14"/>
      <c r="KW15" s="14"/>
      <c r="KX15" s="14"/>
      <c r="KY15" s="14"/>
      <c r="KZ15" s="14"/>
      <c r="LA15" s="14"/>
      <c r="LB15" s="14"/>
      <c r="LC15" s="14"/>
      <c r="LD15" s="14"/>
      <c r="LE15" s="14"/>
      <c r="LF15" s="14"/>
      <c r="LG15" s="14"/>
      <c r="LH15" s="14"/>
      <c r="LI15" s="14"/>
      <c r="LJ15" s="14"/>
      <c r="LK15" s="14"/>
      <c r="LL15" s="14"/>
      <c r="LM15" s="14"/>
      <c r="LN15" s="14"/>
      <c r="LO15" s="14"/>
      <c r="LP15" s="14"/>
      <c r="LQ15" s="14"/>
      <c r="LR15" s="14"/>
      <c r="LS15" s="14"/>
      <c r="LT15" s="14"/>
      <c r="LU15" s="14"/>
      <c r="LV15" s="14"/>
      <c r="LW15" s="14"/>
      <c r="LX15" s="14"/>
      <c r="LY15" s="14"/>
      <c r="LZ15" s="14"/>
      <c r="MA15" s="14"/>
      <c r="MB15" s="14"/>
      <c r="MC15" s="14"/>
      <c r="MD15" s="14"/>
      <c r="ME15" s="14"/>
      <c r="MF15" s="14"/>
      <c r="MG15" s="14"/>
      <c r="MH15" s="14"/>
      <c r="MI15" s="14"/>
      <c r="MJ15" s="14"/>
      <c r="MK15" s="14"/>
      <c r="ML15" s="14"/>
      <c r="MM15" s="14"/>
      <c r="MN15" s="14"/>
      <c r="MO15" s="14"/>
      <c r="MP15" s="14"/>
      <c r="MQ15" s="14"/>
      <c r="MR15" s="14"/>
      <c r="MS15" s="14"/>
      <c r="MT15" s="14"/>
      <c r="MU15" s="14"/>
      <c r="MV15" s="14"/>
      <c r="MW15" s="14"/>
      <c r="MX15" s="14"/>
      <c r="MY15" s="14"/>
      <c r="MZ15" s="14"/>
      <c r="NA15" s="14"/>
      <c r="NB15" s="14"/>
      <c r="NC15" s="14"/>
      <c r="ND15" s="14"/>
      <c r="NE15" s="14"/>
      <c r="NF15" s="14"/>
      <c r="NG15" s="14"/>
      <c r="NH15" s="14"/>
      <c r="NI15" s="14"/>
      <c r="NJ15" s="14"/>
      <c r="NK15" s="14"/>
      <c r="NL15" s="14"/>
      <c r="NM15" s="14"/>
      <c r="NN15" s="14"/>
      <c r="NO15" s="14"/>
      <c r="NP15" s="14"/>
      <c r="NQ15" s="14"/>
      <c r="NR15" s="14"/>
      <c r="NS15" s="14"/>
      <c r="NT15" s="14"/>
      <c r="NU15" s="14"/>
      <c r="NV15" s="14"/>
      <c r="NW15" s="14"/>
      <c r="NX15" s="14"/>
      <c r="NY15" s="14"/>
      <c r="NZ15" s="14"/>
      <c r="OA15" s="14"/>
      <c r="OB15" s="14"/>
      <c r="OC15" s="14"/>
      <c r="OD15" s="14"/>
      <c r="OE15" s="14"/>
      <c r="OF15" s="14"/>
      <c r="OG15" s="14"/>
      <c r="OH15" s="14"/>
      <c r="OI15" s="14"/>
      <c r="OJ15" s="14"/>
      <c r="OK15" s="14"/>
      <c r="OL15" s="14"/>
      <c r="OM15" s="14"/>
      <c r="ON15" s="14"/>
      <c r="OO15" s="14"/>
      <c r="OP15" s="14"/>
      <c r="OQ15" s="14"/>
      <c r="OR15" s="14"/>
      <c r="OS15" s="14"/>
      <c r="OT15" s="14"/>
      <c r="OU15" s="14"/>
      <c r="OV15" s="14"/>
      <c r="OW15" s="14"/>
      <c r="OX15" s="14"/>
      <c r="OY15" s="14"/>
      <c r="OZ15" s="14"/>
      <c r="PA15" s="14"/>
      <c r="PB15" s="14"/>
      <c r="PC15" s="14"/>
      <c r="PD15" s="14"/>
      <c r="PE15" s="14"/>
      <c r="PF15" s="14"/>
      <c r="PG15" s="14"/>
      <c r="PH15" s="14"/>
      <c r="PI15" s="14"/>
      <c r="PJ15" s="14"/>
      <c r="PK15" s="14"/>
      <c r="PL15" s="14"/>
      <c r="PM15" s="14"/>
      <c r="PN15" s="14"/>
      <c r="PO15" s="14"/>
      <c r="PP15" s="14"/>
      <c r="PQ15" s="14"/>
      <c r="PR15" s="14"/>
      <c r="PS15" s="14"/>
      <c r="PT15" s="14"/>
      <c r="PU15" s="14"/>
      <c r="PV15" s="14"/>
      <c r="PW15" s="14"/>
      <c r="PX15" s="14"/>
      <c r="PY15" s="14"/>
      <c r="PZ15" s="14"/>
      <c r="QA15" s="14"/>
      <c r="QB15" s="14"/>
      <c r="QC15" s="14"/>
      <c r="QD15" s="14"/>
      <c r="QE15" s="14"/>
      <c r="QF15" s="14"/>
      <c r="QG15" s="14"/>
      <c r="QH15" s="14"/>
      <c r="QI15" s="14"/>
      <c r="QJ15" s="14"/>
      <c r="QK15" s="14"/>
      <c r="QL15" s="14"/>
      <c r="QM15" s="14"/>
      <c r="QN15" s="14"/>
      <c r="QO15" s="14"/>
      <c r="QP15" s="14"/>
      <c r="QQ15" s="14"/>
      <c r="QR15" s="14"/>
      <c r="QS15" s="14"/>
      <c r="QT15" s="14"/>
      <c r="QU15" s="14"/>
      <c r="QV15" s="14"/>
      <c r="QW15" s="14"/>
      <c r="QX15" s="14"/>
      <c r="QY15" s="14"/>
      <c r="QZ15" s="14"/>
      <c r="RA15" s="14"/>
      <c r="RB15" s="14"/>
      <c r="RC15" s="14"/>
      <c r="RD15" s="14"/>
      <c r="RE15" s="14"/>
      <c r="RF15" s="14"/>
      <c r="RG15" s="14"/>
      <c r="RH15" s="14"/>
      <c r="RI15" s="14"/>
      <c r="RJ15" s="14"/>
      <c r="RK15" s="14"/>
      <c r="RL15" s="14"/>
      <c r="RM15" s="14"/>
      <c r="RN15" s="14"/>
      <c r="RO15" s="14"/>
      <c r="RP15" s="14"/>
      <c r="RQ15" s="14"/>
      <c r="RR15" s="14"/>
      <c r="RS15" s="14"/>
      <c r="RT15" s="14"/>
      <c r="RU15" s="14"/>
      <c r="RV15" s="14"/>
      <c r="RW15" s="14"/>
      <c r="RX15" s="14"/>
      <c r="RY15" s="14"/>
      <c r="RZ15" s="14"/>
      <c r="SA15" s="14"/>
      <c r="SB15" s="14"/>
      <c r="SC15" s="14"/>
      <c r="SD15" s="14"/>
      <c r="SE15" s="14"/>
      <c r="SF15" s="14"/>
      <c r="SG15" s="14"/>
      <c r="SH15" s="14"/>
      <c r="SI15" s="14"/>
      <c r="SJ15" s="14"/>
      <c r="SK15" s="14"/>
      <c r="SL15" s="14"/>
      <c r="SM15" s="14"/>
      <c r="SN15" s="14"/>
      <c r="SO15" s="14"/>
      <c r="SP15" s="14"/>
      <c r="SQ15" s="14"/>
      <c r="SR15" s="14"/>
      <c r="SS15" s="14"/>
      <c r="ST15" s="14"/>
      <c r="SU15" s="14"/>
      <c r="SV15" s="14"/>
      <c r="SW15" s="14"/>
      <c r="SX15" s="14"/>
      <c r="SY15" s="14"/>
      <c r="SZ15" s="14"/>
      <c r="TA15" s="14"/>
      <c r="TB15" s="14"/>
      <c r="TC15" s="14"/>
      <c r="TD15" s="14"/>
      <c r="TE15" s="14"/>
      <c r="TF15" s="14"/>
      <c r="TG15" s="14"/>
      <c r="TH15" s="14"/>
      <c r="TI15" s="14"/>
      <c r="TJ15" s="14"/>
      <c r="TK15" s="14"/>
      <c r="TL15" s="14"/>
      <c r="TM15" s="14"/>
      <c r="TN15" s="14"/>
      <c r="TO15" s="14"/>
      <c r="TP15" s="14"/>
      <c r="TQ15" s="14"/>
      <c r="TR15" s="14"/>
      <c r="TS15" s="14"/>
      <c r="TT15" s="14"/>
      <c r="TU15" s="14"/>
      <c r="TV15" s="14"/>
      <c r="TW15" s="14"/>
      <c r="TX15" s="14"/>
      <c r="TY15" s="14"/>
      <c r="TZ15" s="14"/>
      <c r="UA15" s="14"/>
      <c r="UB15" s="14"/>
      <c r="UC15" s="14"/>
      <c r="UD15" s="14"/>
      <c r="UE15" s="14"/>
      <c r="UF15" s="14"/>
      <c r="UG15" s="14"/>
      <c r="UH15" s="14"/>
      <c r="UI15" s="14"/>
      <c r="UJ15" s="14"/>
      <c r="UK15" s="14"/>
      <c r="UL15" s="14"/>
      <c r="UM15" s="14"/>
      <c r="UN15" s="14"/>
      <c r="UO15" s="14"/>
      <c r="UP15" s="14"/>
      <c r="UQ15" s="14"/>
      <c r="UR15" s="14"/>
      <c r="US15" s="14"/>
      <c r="UT15" s="14"/>
      <c r="UU15" s="14"/>
      <c r="UV15" s="14"/>
      <c r="UW15" s="14"/>
      <c r="UX15" s="14"/>
      <c r="UY15" s="14"/>
      <c r="UZ15" s="14"/>
      <c r="VA15" s="14"/>
      <c r="VB15" s="14"/>
      <c r="VC15" s="14"/>
      <c r="VD15" s="14"/>
      <c r="VE15" s="14"/>
      <c r="VF15" s="14"/>
      <c r="VG15" s="14"/>
      <c r="VH15" s="14"/>
      <c r="VI15" s="14"/>
      <c r="VJ15" s="14"/>
      <c r="VK15" s="14"/>
      <c r="VL15" s="14"/>
      <c r="VM15" s="14"/>
      <c r="VN15" s="14"/>
      <c r="VO15" s="14"/>
      <c r="VP15" s="14"/>
      <c r="VQ15" s="14"/>
      <c r="VR15" s="14"/>
      <c r="VS15" s="14"/>
      <c r="VT15" s="14"/>
      <c r="VU15" s="14"/>
      <c r="VV15" s="14"/>
      <c r="VW15" s="14"/>
      <c r="VX15" s="14"/>
      <c r="VY15" s="14"/>
      <c r="VZ15" s="14"/>
      <c r="WA15" s="14"/>
      <c r="WB15" s="14"/>
      <c r="WC15" s="14"/>
      <c r="WD15" s="14"/>
      <c r="WE15" s="14"/>
      <c r="WF15" s="14"/>
      <c r="WG15" s="14"/>
      <c r="WH15" s="14"/>
      <c r="WI15" s="14"/>
      <c r="WJ15" s="14"/>
      <c r="WK15" s="14"/>
      <c r="WL15" s="14"/>
      <c r="WM15" s="14"/>
      <c r="WN15" s="14"/>
      <c r="WO15" s="14"/>
      <c r="WP15" s="14"/>
      <c r="WQ15" s="14"/>
      <c r="WR15" s="14"/>
      <c r="WS15" s="14"/>
      <c r="WT15" s="14"/>
      <c r="WU15" s="14"/>
      <c r="WV15" s="14"/>
      <c r="WW15" s="14"/>
      <c r="WX15" s="14"/>
      <c r="WY15" s="14"/>
      <c r="WZ15" s="14"/>
      <c r="XA15" s="14"/>
      <c r="XB15" s="14"/>
      <c r="XC15" s="14"/>
      <c r="XD15" s="14"/>
      <c r="XE15" s="14"/>
      <c r="XF15" s="14"/>
      <c r="XG15" s="14"/>
      <c r="XH15" s="14"/>
      <c r="XI15" s="14"/>
      <c r="XJ15" s="14"/>
      <c r="XK15" s="14"/>
      <c r="XL15" s="14"/>
      <c r="XM15" s="14"/>
      <c r="XN15" s="14"/>
      <c r="XO15" s="14"/>
      <c r="XP15" s="14"/>
      <c r="XQ15" s="14"/>
      <c r="XR15" s="14"/>
      <c r="XS15" s="14"/>
      <c r="XT15" s="14"/>
      <c r="XU15" s="14"/>
      <c r="XV15" s="14"/>
      <c r="XW15" s="14"/>
      <c r="XX15" s="14"/>
      <c r="XY15" s="14"/>
      <c r="XZ15" s="14"/>
      <c r="YA15" s="14"/>
      <c r="YB15" s="14"/>
      <c r="YC15" s="14"/>
      <c r="YD15" s="14"/>
      <c r="YE15" s="14"/>
      <c r="YF15" s="14"/>
      <c r="YG15" s="14"/>
      <c r="YH15" s="14"/>
      <c r="YI15" s="14"/>
      <c r="YJ15" s="14"/>
      <c r="YK15" s="14"/>
      <c r="YL15" s="14"/>
      <c r="YM15" s="14"/>
      <c r="YN15" s="14"/>
      <c r="YO15" s="14"/>
      <c r="YP15" s="14"/>
      <c r="YQ15" s="14"/>
      <c r="YR15" s="14"/>
      <c r="YS15" s="14"/>
      <c r="YT15" s="14"/>
      <c r="YU15" s="14"/>
      <c r="YV15" s="14"/>
      <c r="YW15" s="14"/>
      <c r="YX15" s="14"/>
      <c r="YY15" s="14"/>
      <c r="YZ15" s="14"/>
      <c r="ZA15" s="14"/>
      <c r="ZB15" s="14"/>
      <c r="ZC15" s="14"/>
      <c r="ZD15" s="14"/>
      <c r="ZE15" s="14"/>
      <c r="ZF15" s="14"/>
      <c r="ZG15" s="14"/>
      <c r="ZH15" s="14"/>
      <c r="ZI15" s="14"/>
      <c r="ZJ15" s="14"/>
      <c r="ZK15" s="14"/>
      <c r="ZL15" s="14"/>
      <c r="ZM15" s="14"/>
      <c r="ZN15" s="14"/>
      <c r="ZO15" s="14"/>
      <c r="ZP15" s="14"/>
      <c r="ZQ15" s="14"/>
      <c r="ZR15" s="14"/>
      <c r="ZS15" s="14"/>
      <c r="ZT15" s="14"/>
      <c r="ZU15" s="14"/>
      <c r="ZV15" s="14"/>
      <c r="ZW15" s="14"/>
      <c r="ZX15" s="14"/>
      <c r="ZY15" s="14"/>
      <c r="ZZ15" s="14"/>
      <c r="AAA15" s="14"/>
      <c r="AAB15" s="14"/>
      <c r="AAC15" s="14"/>
      <c r="AAD15" s="14"/>
      <c r="AAE15" s="14"/>
      <c r="AAF15" s="14"/>
      <c r="AAG15" s="14"/>
      <c r="AAH15" s="14"/>
      <c r="AAI15" s="14"/>
      <c r="AAJ15" s="14"/>
      <c r="AAK15" s="14"/>
      <c r="AAL15" s="14"/>
      <c r="AAM15" s="14"/>
      <c r="AAN15" s="14"/>
      <c r="AAO15" s="14"/>
      <c r="AAP15" s="14"/>
      <c r="AAQ15" s="14"/>
      <c r="AAR15" s="14"/>
      <c r="AAS15" s="14"/>
      <c r="AAT15" s="14"/>
      <c r="AAU15" s="14"/>
      <c r="AAV15" s="14"/>
      <c r="AAW15" s="14"/>
      <c r="AAX15" s="14"/>
      <c r="AAY15" s="14"/>
      <c r="AAZ15" s="14"/>
      <c r="ABA15" s="14"/>
      <c r="ABB15" s="14"/>
      <c r="ABC15" s="14"/>
      <c r="ABD15" s="14"/>
      <c r="ABE15" s="14"/>
      <c r="ABF15" s="14"/>
      <c r="ABG15" s="14"/>
      <c r="ABH15" s="14"/>
      <c r="ABI15" s="14"/>
      <c r="ABJ15" s="14"/>
      <c r="ABK15" s="14"/>
      <c r="ABL15" s="14"/>
      <c r="ABM15" s="14"/>
      <c r="ABN15" s="14"/>
      <c r="ABO15" s="14"/>
      <c r="ABP15" s="14"/>
      <c r="ABQ15" s="14"/>
      <c r="ABR15" s="14"/>
      <c r="ABS15" s="14"/>
      <c r="ABT15" s="14"/>
      <c r="ABU15" s="14"/>
      <c r="ABV15" s="14"/>
      <c r="ABW15" s="14"/>
      <c r="ABX15" s="14"/>
      <c r="ABY15" s="14"/>
      <c r="ABZ15" s="14"/>
      <c r="ACA15" s="14"/>
      <c r="ACB15" s="14"/>
      <c r="ACC15" s="14"/>
      <c r="ACD15" s="14"/>
      <c r="ACE15" s="14"/>
      <c r="ACF15" s="14"/>
      <c r="ACG15" s="14"/>
      <c r="ACH15" s="14"/>
      <c r="ACI15" s="14"/>
      <c r="ACJ15" s="14"/>
      <c r="ACK15" s="14"/>
      <c r="ACL15" s="14"/>
      <c r="ACM15" s="14"/>
      <c r="ACN15" s="14"/>
      <c r="ACO15" s="14"/>
      <c r="ACP15" s="14"/>
      <c r="ACQ15" s="14"/>
      <c r="ACR15" s="14"/>
      <c r="ACS15" s="14"/>
      <c r="ACT15" s="14"/>
      <c r="ACU15" s="14"/>
      <c r="ACV15" s="14"/>
      <c r="ACW15" s="14"/>
      <c r="ACX15" s="14"/>
      <c r="ACY15" s="14"/>
      <c r="ACZ15" s="14"/>
      <c r="ADA15" s="14"/>
      <c r="ADB15" s="14"/>
      <c r="ADC15" s="14"/>
      <c r="ADD15" s="14"/>
      <c r="ADE15" s="14"/>
      <c r="ADF15" s="14"/>
      <c r="ADG15" s="14"/>
      <c r="ADH15" s="14"/>
      <c r="ADI15" s="14"/>
      <c r="ADJ15" s="14"/>
      <c r="ADK15" s="14"/>
      <c r="ADL15" s="14"/>
      <c r="ADM15" s="14"/>
      <c r="ADN15" s="14"/>
      <c r="ADO15" s="14"/>
      <c r="ADP15" s="14"/>
      <c r="ADQ15" s="14"/>
      <c r="ADR15" s="14"/>
      <c r="ADS15" s="14"/>
      <c r="ADT15" s="14"/>
      <c r="ADU15" s="14"/>
      <c r="ADV15" s="14"/>
      <c r="ADW15" s="14"/>
      <c r="ADX15" s="14"/>
      <c r="ADY15" s="14"/>
      <c r="ADZ15" s="14"/>
      <c r="AEA15" s="14"/>
      <c r="AEB15" s="14"/>
      <c r="AEC15" s="14"/>
      <c r="AED15" s="14"/>
      <c r="AEE15" s="14"/>
      <c r="AEF15" s="14"/>
      <c r="AEG15" s="14"/>
      <c r="AEH15" s="14"/>
      <c r="AEI15" s="14"/>
      <c r="AEJ15" s="14"/>
      <c r="AEK15" s="14"/>
      <c r="AEL15" s="14"/>
      <c r="AEM15" s="14"/>
      <c r="AEN15" s="14"/>
      <c r="AEO15" s="14"/>
      <c r="AEP15" s="14"/>
      <c r="AEQ15" s="14"/>
      <c r="AER15" s="14"/>
      <c r="AES15" s="14"/>
      <c r="AET15" s="14"/>
      <c r="AEU15" s="14"/>
      <c r="AEV15" s="14"/>
      <c r="AEW15" s="14"/>
      <c r="AEX15" s="14"/>
      <c r="AEY15" s="14"/>
      <c r="AEZ15" s="14"/>
      <c r="AFA15" s="14"/>
      <c r="AFB15" s="14"/>
      <c r="AFC15" s="14"/>
      <c r="AFD15" s="14"/>
      <c r="AFE15" s="14"/>
      <c r="AFF15" s="14"/>
      <c r="AFG15" s="14"/>
      <c r="AFH15" s="14"/>
      <c r="AFI15" s="14"/>
      <c r="AFJ15" s="14"/>
      <c r="AFK15" s="14"/>
      <c r="AFL15" s="14"/>
      <c r="AFM15" s="14"/>
      <c r="AFN15" s="14"/>
      <c r="AFO15" s="14"/>
      <c r="AFP15" s="14"/>
      <c r="AFQ15" s="14"/>
      <c r="AFR15" s="14"/>
      <c r="AFS15" s="14"/>
      <c r="AFT15" s="14"/>
      <c r="AFU15" s="14"/>
      <c r="AFV15" s="14"/>
      <c r="AFW15" s="14"/>
      <c r="AFX15" s="14"/>
      <c r="AFY15" s="14"/>
      <c r="AFZ15" s="14"/>
      <c r="AGA15" s="14"/>
      <c r="AGB15" s="14"/>
      <c r="AGC15" s="14"/>
      <c r="AGD15" s="14"/>
      <c r="AGE15" s="14"/>
      <c r="AGF15" s="14"/>
      <c r="AGG15" s="14"/>
      <c r="AGH15" s="14"/>
      <c r="AGI15" s="14"/>
      <c r="AGJ15" s="14"/>
      <c r="AGK15" s="14"/>
      <c r="AGL15" s="14"/>
      <c r="AGM15" s="14"/>
      <c r="AGN15" s="14"/>
      <c r="AGO15" s="14"/>
      <c r="AGP15" s="14"/>
      <c r="AGQ15" s="14"/>
      <c r="AGR15" s="14"/>
      <c r="AGS15" s="14"/>
      <c r="AGT15" s="14"/>
      <c r="AGU15" s="14"/>
      <c r="AGV15" s="14"/>
      <c r="AGW15" s="14"/>
      <c r="AGX15" s="14"/>
      <c r="AGY15" s="14"/>
      <c r="AGZ15" s="14"/>
      <c r="AHA15" s="14"/>
      <c r="AHB15" s="14"/>
      <c r="AHC15" s="14"/>
      <c r="AHD15" s="14"/>
      <c r="AHE15" s="14"/>
      <c r="AHF15" s="14"/>
      <c r="AHG15" s="14"/>
      <c r="AHH15" s="14"/>
      <c r="AHI15" s="14"/>
      <c r="AHJ15" s="14"/>
      <c r="AHK15" s="14"/>
      <c r="AHL15" s="14"/>
      <c r="AHM15" s="14"/>
      <c r="AHN15" s="14"/>
      <c r="AHO15" s="14"/>
      <c r="AHP15" s="14"/>
      <c r="AHQ15" s="14"/>
      <c r="AHR15" s="14"/>
      <c r="AHS15" s="14"/>
      <c r="AHT15" s="14"/>
      <c r="AHU15" s="14"/>
      <c r="AHV15" s="14"/>
      <c r="AHW15" s="14"/>
      <c r="AHX15" s="14"/>
      <c r="AHY15" s="14"/>
      <c r="AHZ15" s="14"/>
      <c r="AIA15" s="14"/>
      <c r="AIB15" s="14"/>
      <c r="AIC15" s="14"/>
      <c r="AID15" s="14"/>
      <c r="AIE15" s="14"/>
      <c r="AIF15" s="14"/>
      <c r="AIG15" s="14"/>
      <c r="AIH15" s="14"/>
      <c r="AII15" s="14"/>
      <c r="AIJ15" s="14"/>
      <c r="AIK15" s="14"/>
      <c r="AIL15" s="14"/>
      <c r="AIM15" s="14"/>
      <c r="AIN15" s="14"/>
      <c r="AIO15" s="14"/>
      <c r="AIP15" s="14"/>
      <c r="AIQ15" s="14"/>
      <c r="AIR15" s="14"/>
      <c r="AIS15" s="14"/>
      <c r="AIT15" s="14"/>
      <c r="AIU15" s="14"/>
      <c r="AIV15" s="14"/>
      <c r="AIW15" s="14"/>
      <c r="AIX15" s="14"/>
      <c r="AIY15" s="14"/>
      <c r="AIZ15" s="14"/>
      <c r="AJA15" s="14"/>
      <c r="AJB15" s="14"/>
      <c r="AJC15" s="14"/>
      <c r="AJD15" s="14"/>
      <c r="AJE15" s="14"/>
      <c r="AJF15" s="14"/>
      <c r="AJG15" s="14"/>
      <c r="AJH15" s="14"/>
      <c r="AJI15" s="14"/>
      <c r="AJJ15" s="14"/>
      <c r="AJK15" s="14"/>
      <c r="AJL15" s="14"/>
      <c r="AJM15" s="14"/>
      <c r="AJN15" s="14"/>
      <c r="AJO15" s="14"/>
      <c r="AJP15" s="14"/>
      <c r="AJQ15" s="14"/>
      <c r="AJR15" s="14"/>
      <c r="AJS15" s="14"/>
      <c r="AJT15" s="14"/>
      <c r="AJU15" s="14"/>
      <c r="AJV15" s="14"/>
      <c r="AJW15" s="14"/>
      <c r="AJX15" s="14"/>
      <c r="AJY15" s="14"/>
      <c r="AJZ15" s="14"/>
      <c r="AKA15" s="14"/>
      <c r="AKB15" s="14"/>
      <c r="AKC15" s="14"/>
      <c r="AKD15" s="14"/>
      <c r="AKE15" s="14"/>
      <c r="AKF15" s="14"/>
      <c r="AKG15" s="14"/>
      <c r="AKH15" s="14"/>
      <c r="AKI15" s="14"/>
      <c r="AKJ15" s="14"/>
      <c r="AKK15" s="14"/>
      <c r="AKL15" s="14"/>
      <c r="AKM15" s="14"/>
      <c r="AKN15" s="14"/>
      <c r="AKO15" s="14"/>
      <c r="AKP15" s="14"/>
      <c r="AKQ15" s="14"/>
      <c r="AKR15" s="14"/>
      <c r="AKS15" s="14"/>
      <c r="AKT15" s="14"/>
      <c r="AKU15" s="14"/>
      <c r="AKV15" s="14"/>
      <c r="AKW15" s="14"/>
      <c r="AKX15" s="14"/>
      <c r="AKY15" s="14"/>
      <c r="AKZ15" s="14"/>
      <c r="ALA15" s="14"/>
      <c r="ALB15" s="14"/>
      <c r="ALC15" s="14"/>
      <c r="ALD15" s="14"/>
      <c r="ALE15" s="14"/>
      <c r="ALF15" s="14"/>
      <c r="ALG15" s="14"/>
      <c r="ALH15" s="14"/>
      <c r="ALI15" s="14"/>
      <c r="ALJ15" s="14"/>
      <c r="ALK15" s="14"/>
      <c r="ALL15" s="14"/>
      <c r="ALM15" s="14"/>
      <c r="ALN15" s="14"/>
      <c r="ALO15" s="14"/>
      <c r="ALP15" s="14"/>
      <c r="ALQ15" s="14"/>
      <c r="ALR15" s="14"/>
      <c r="ALS15" s="14"/>
      <c r="ALT15" s="14"/>
      <c r="ALU15" s="14"/>
      <c r="ALV15" s="14"/>
      <c r="ALW15" s="14"/>
      <c r="ALX15" s="14"/>
      <c r="ALY15" s="14"/>
      <c r="ALZ15" s="14"/>
      <c r="AMA15" s="14"/>
      <c r="AMB15" s="14"/>
      <c r="AMC15" s="14"/>
      <c r="AMD15" s="14"/>
      <c r="AME15" s="14"/>
      <c r="AMF15" s="14"/>
      <c r="AMG15" s="14"/>
      <c r="AMH15" s="14"/>
      <c r="AMI15" s="14"/>
      <c r="AMJ15" s="14"/>
      <c r="AMK15" s="14"/>
      <c r="AML15" s="14"/>
      <c r="AMM15" s="14"/>
      <c r="AMN15" s="14"/>
      <c r="AMO15" s="14"/>
      <c r="AMP15" s="14"/>
      <c r="AMQ15" s="14"/>
      <c r="AMR15" s="14"/>
      <c r="AMS15" s="14"/>
      <c r="AMT15" s="14"/>
      <c r="AMU15" s="14"/>
      <c r="AMV15" s="14"/>
      <c r="AMW15" s="14"/>
      <c r="AMX15" s="14"/>
      <c r="AMY15" s="14"/>
      <c r="AMZ15" s="14"/>
      <c r="ANA15" s="14"/>
      <c r="ANB15" s="14"/>
      <c r="ANC15" s="14"/>
      <c r="AND15" s="14"/>
      <c r="ANE15" s="14"/>
      <c r="ANF15" s="14"/>
      <c r="ANG15" s="14"/>
      <c r="ANH15" s="14"/>
      <c r="ANI15" s="14"/>
      <c r="ANJ15" s="14"/>
      <c r="ANK15" s="14"/>
      <c r="ANL15" s="14"/>
      <c r="ANM15" s="14"/>
      <c r="ANN15" s="14"/>
      <c r="ANO15" s="14"/>
      <c r="ANP15" s="14"/>
      <c r="ANQ15" s="14"/>
      <c r="ANR15" s="14"/>
      <c r="ANS15" s="14"/>
      <c r="ANT15" s="14"/>
      <c r="ANU15" s="14"/>
      <c r="ANV15" s="14"/>
      <c r="ANW15" s="14"/>
      <c r="ANX15" s="14"/>
      <c r="ANY15" s="14"/>
      <c r="ANZ15" s="14"/>
      <c r="AOA15" s="14"/>
      <c r="AOB15" s="14"/>
      <c r="AOC15" s="14"/>
      <c r="AOD15" s="14"/>
      <c r="AOE15" s="14"/>
      <c r="AOF15" s="14"/>
      <c r="AOG15" s="14"/>
      <c r="AOH15" s="14"/>
      <c r="AOI15" s="14"/>
      <c r="AOJ15" s="14"/>
      <c r="AOK15" s="14"/>
      <c r="AOL15" s="14"/>
      <c r="AOM15" s="14"/>
      <c r="AON15" s="14"/>
      <c r="AOO15" s="14"/>
      <c r="AOP15" s="14"/>
      <c r="AOQ15" s="14"/>
      <c r="AOR15" s="14"/>
      <c r="AOS15" s="14"/>
      <c r="AOT15" s="14"/>
      <c r="AOU15" s="14"/>
      <c r="AOV15" s="14"/>
      <c r="AOW15" s="14"/>
      <c r="AOX15" s="14"/>
      <c r="AOY15" s="14"/>
      <c r="AOZ15" s="14"/>
      <c r="APA15" s="14"/>
      <c r="APB15" s="14"/>
      <c r="APC15" s="14"/>
      <c r="APD15" s="14"/>
      <c r="APE15" s="14"/>
      <c r="APF15" s="14"/>
      <c r="APG15" s="14"/>
      <c r="APH15" s="14"/>
      <c r="API15" s="14"/>
      <c r="APJ15" s="14"/>
      <c r="APK15" s="14"/>
      <c r="APL15" s="14"/>
      <c r="APM15" s="14"/>
      <c r="APN15" s="14"/>
      <c r="APO15" s="14"/>
      <c r="APP15" s="14"/>
      <c r="APQ15" s="14"/>
      <c r="APR15" s="14"/>
      <c r="APS15" s="14"/>
      <c r="APT15" s="14"/>
      <c r="APU15" s="14"/>
      <c r="APV15" s="14"/>
      <c r="APW15" s="14"/>
      <c r="APX15" s="14"/>
      <c r="APY15" s="14"/>
      <c r="APZ15" s="14"/>
      <c r="AQA15" s="14"/>
      <c r="AQB15" s="14"/>
      <c r="AQC15" s="14"/>
      <c r="AQD15" s="14"/>
      <c r="AQE15" s="14"/>
      <c r="AQF15" s="14"/>
      <c r="AQG15" s="14"/>
      <c r="AQH15" s="14"/>
      <c r="AQI15" s="14"/>
      <c r="AQJ15" s="14"/>
      <c r="AQK15" s="14"/>
      <c r="AQL15" s="14"/>
      <c r="AQM15" s="14"/>
      <c r="AQN15" s="14"/>
      <c r="AQO15" s="14"/>
      <c r="AQP15" s="14"/>
      <c r="AQQ15" s="14"/>
      <c r="AQR15" s="14"/>
      <c r="AQS15" s="14"/>
      <c r="AQT15" s="14"/>
      <c r="AQU15" s="14"/>
      <c r="AQV15" s="14"/>
      <c r="AQW15" s="14"/>
      <c r="AQX15" s="14"/>
      <c r="AQY15" s="14"/>
      <c r="AQZ15" s="14"/>
      <c r="ARA15" s="14"/>
      <c r="ARB15" s="14"/>
      <c r="ARC15" s="14"/>
      <c r="ARD15" s="14"/>
      <c r="ARE15" s="14"/>
      <c r="ARF15" s="14"/>
      <c r="ARG15" s="14"/>
      <c r="ARH15" s="14"/>
      <c r="ARI15" s="14"/>
      <c r="ARJ15" s="14"/>
      <c r="ARK15" s="14"/>
      <c r="ARL15" s="14"/>
      <c r="ARM15" s="14"/>
      <c r="ARN15" s="14"/>
      <c r="ARO15" s="14"/>
      <c r="ARP15" s="14"/>
      <c r="ARQ15" s="14"/>
      <c r="ARR15" s="14"/>
      <c r="ARS15" s="14"/>
      <c r="ART15" s="14"/>
      <c r="ARU15" s="14"/>
      <c r="ARV15" s="14"/>
      <c r="ARW15" s="14"/>
      <c r="ARX15" s="14"/>
      <c r="ARY15" s="14"/>
      <c r="ARZ15" s="14"/>
      <c r="ASA15" s="14"/>
      <c r="ASB15" s="14"/>
      <c r="ASC15" s="14"/>
      <c r="ASD15" s="14"/>
      <c r="ASE15" s="14"/>
      <c r="ASF15" s="14"/>
      <c r="ASG15" s="14"/>
      <c r="ASH15" s="14"/>
      <c r="ASI15" s="14"/>
      <c r="ASJ15" s="14"/>
      <c r="ASK15" s="14"/>
      <c r="ASL15" s="14"/>
      <c r="ASM15" s="14"/>
      <c r="ASN15" s="14"/>
      <c r="ASO15" s="14"/>
      <c r="ASP15" s="14"/>
      <c r="ASQ15" s="14"/>
      <c r="ASR15" s="14"/>
      <c r="ASS15" s="14"/>
      <c r="AST15" s="14"/>
      <c r="ASU15" s="14"/>
      <c r="ASV15" s="14"/>
      <c r="ASW15" s="14"/>
      <c r="ASX15" s="14"/>
      <c r="ASY15" s="14"/>
      <c r="ASZ15" s="14"/>
      <c r="ATA15" s="14"/>
      <c r="ATB15" s="14"/>
      <c r="ATC15" s="14"/>
      <c r="ATD15" s="14"/>
      <c r="ATE15" s="14"/>
      <c r="ATF15" s="14"/>
      <c r="ATG15" s="14"/>
      <c r="ATH15" s="14"/>
      <c r="ATI15" s="14"/>
      <c r="ATJ15" s="14"/>
      <c r="ATK15" s="14"/>
      <c r="ATL15" s="14"/>
      <c r="ATM15" s="14"/>
      <c r="ATN15" s="14"/>
      <c r="ATO15" s="14"/>
      <c r="ATP15" s="14"/>
      <c r="ATQ15" s="14"/>
      <c r="ATR15" s="14"/>
      <c r="ATS15" s="14"/>
      <c r="ATT15" s="14"/>
      <c r="ATU15" s="14"/>
      <c r="ATV15" s="14"/>
      <c r="ATW15" s="14"/>
      <c r="ATX15" s="14"/>
      <c r="ATY15" s="14"/>
      <c r="ATZ15" s="14"/>
      <c r="AUA15" s="14"/>
      <c r="AUB15" s="14"/>
      <c r="AUC15" s="14"/>
      <c r="AUD15" s="14"/>
      <c r="AUE15" s="14"/>
      <c r="AUF15" s="14"/>
      <c r="AUG15" s="14"/>
      <c r="AUH15" s="14"/>
      <c r="AUI15" s="14"/>
      <c r="AUJ15" s="14"/>
      <c r="AUK15" s="14"/>
      <c r="AUL15" s="14"/>
      <c r="AUM15" s="14"/>
      <c r="AUN15" s="14"/>
      <c r="AUO15" s="14"/>
      <c r="AUP15" s="14"/>
      <c r="AUQ15" s="14"/>
      <c r="AUR15" s="14"/>
      <c r="AUS15" s="14"/>
      <c r="AUT15" s="14"/>
      <c r="AUU15" s="14"/>
      <c r="AUV15" s="14"/>
      <c r="AUW15" s="14"/>
      <c r="AUX15" s="14"/>
      <c r="AUY15" s="14"/>
      <c r="AUZ15" s="14"/>
      <c r="AVA15" s="14"/>
      <c r="AVB15" s="14"/>
      <c r="AVC15" s="14"/>
      <c r="AVD15" s="14"/>
      <c r="AVE15" s="14"/>
      <c r="AVF15" s="14"/>
      <c r="AVG15" s="14"/>
      <c r="AVH15" s="14"/>
      <c r="AVI15" s="14"/>
      <c r="AVJ15" s="14"/>
      <c r="AVK15" s="14"/>
      <c r="AVL15" s="14"/>
      <c r="AVM15" s="14"/>
      <c r="AVN15" s="14"/>
      <c r="AVO15" s="14"/>
      <c r="AVP15" s="14"/>
      <c r="AVQ15" s="14"/>
      <c r="AVR15" s="14"/>
      <c r="AVS15" s="14"/>
      <c r="AVT15" s="14"/>
      <c r="AVU15" s="14"/>
      <c r="AVV15" s="14"/>
      <c r="AVW15" s="14"/>
      <c r="AVX15" s="14"/>
      <c r="AVY15" s="14"/>
      <c r="AVZ15" s="14"/>
      <c r="AWA15" s="14"/>
      <c r="AWB15" s="14"/>
      <c r="AWC15" s="14"/>
      <c r="AWD15" s="14"/>
      <c r="AWE15" s="14"/>
      <c r="AWF15" s="14"/>
      <c r="AWG15" s="14"/>
      <c r="AWH15" s="14"/>
      <c r="AWI15" s="14"/>
      <c r="AWJ15" s="14"/>
      <c r="AWK15" s="14"/>
      <c r="AWL15" s="14"/>
      <c r="AWM15" s="14"/>
      <c r="AWN15" s="14"/>
      <c r="AWO15" s="14"/>
      <c r="AWP15" s="14"/>
      <c r="AWQ15" s="14"/>
      <c r="AWR15" s="14"/>
      <c r="AWS15" s="14"/>
      <c r="AWT15" s="14"/>
      <c r="AWU15" s="14"/>
      <c r="AWV15" s="14"/>
      <c r="AWW15" s="14"/>
      <c r="AWX15" s="14"/>
      <c r="AWY15" s="14"/>
      <c r="AWZ15" s="14"/>
      <c r="AXA15" s="14"/>
      <c r="AXB15" s="14"/>
      <c r="AXC15" s="14"/>
      <c r="AXD15" s="14"/>
      <c r="AXE15" s="14"/>
      <c r="AXF15" s="14"/>
      <c r="AXG15" s="14"/>
      <c r="AXH15" s="14"/>
      <c r="AXI15" s="14"/>
      <c r="AXJ15" s="14"/>
      <c r="AXK15" s="14"/>
      <c r="AXL15" s="14"/>
      <c r="AXM15" s="14"/>
      <c r="AXN15" s="14"/>
      <c r="AXO15" s="14"/>
      <c r="AXP15" s="14"/>
      <c r="AXQ15" s="14"/>
      <c r="AXR15" s="14"/>
      <c r="AXS15" s="14"/>
      <c r="AXT15" s="14"/>
      <c r="AXU15" s="14"/>
      <c r="AXV15" s="14"/>
      <c r="AXW15" s="14"/>
      <c r="AXX15" s="14"/>
      <c r="AXY15" s="14"/>
      <c r="AXZ15" s="14"/>
      <c r="AYA15" s="14"/>
      <c r="AYB15" s="14"/>
      <c r="AYC15" s="14"/>
      <c r="AYD15" s="14"/>
      <c r="AYE15" s="14"/>
      <c r="AYF15" s="14"/>
      <c r="AYG15" s="14"/>
      <c r="AYH15" s="14"/>
      <c r="AYI15" s="14"/>
      <c r="AYJ15" s="14"/>
      <c r="AYK15" s="14"/>
      <c r="AYL15" s="14"/>
      <c r="AYM15" s="14"/>
      <c r="AYN15" s="14"/>
      <c r="AYO15" s="14"/>
      <c r="AYP15" s="14"/>
      <c r="AYQ15" s="14"/>
      <c r="AYR15" s="14"/>
      <c r="AYS15" s="14"/>
      <c r="AYT15" s="14"/>
      <c r="AYU15" s="14"/>
      <c r="AYV15" s="14"/>
      <c r="AYW15" s="14"/>
      <c r="AYX15" s="14"/>
      <c r="AYY15" s="14"/>
      <c r="AYZ15" s="14"/>
      <c r="AZA15" s="14"/>
      <c r="AZB15" s="14"/>
      <c r="AZC15" s="14"/>
      <c r="AZD15" s="14"/>
      <c r="AZE15" s="14"/>
      <c r="AZF15" s="14"/>
      <c r="AZG15" s="14"/>
      <c r="AZH15" s="14"/>
      <c r="AZI15" s="14"/>
      <c r="AZJ15" s="14"/>
      <c r="AZK15" s="14"/>
      <c r="AZL15" s="14"/>
      <c r="AZM15" s="14"/>
      <c r="AZN15" s="14"/>
      <c r="AZO15" s="14"/>
      <c r="AZP15" s="14"/>
      <c r="AZQ15" s="14"/>
      <c r="AZR15" s="14"/>
      <c r="AZS15" s="14"/>
      <c r="AZT15" s="14"/>
      <c r="AZU15" s="14"/>
      <c r="AZV15" s="14"/>
      <c r="AZW15" s="14"/>
      <c r="AZX15" s="14"/>
      <c r="AZY15" s="14"/>
      <c r="AZZ15" s="14"/>
      <c r="BAA15" s="14"/>
      <c r="BAB15" s="14"/>
      <c r="BAC15" s="14"/>
      <c r="BAD15" s="14"/>
      <c r="BAE15" s="14"/>
      <c r="BAF15" s="14"/>
      <c r="BAG15" s="14"/>
      <c r="BAH15" s="14"/>
      <c r="BAI15" s="14"/>
      <c r="BAJ15" s="14"/>
      <c r="BAK15" s="14"/>
      <c r="BAL15" s="14"/>
      <c r="BAM15" s="14"/>
      <c r="BAN15" s="14"/>
      <c r="BAO15" s="14"/>
      <c r="BAP15" s="14"/>
      <c r="BAQ15" s="14"/>
      <c r="BAR15" s="14"/>
      <c r="BAS15" s="14"/>
      <c r="BAT15" s="14"/>
      <c r="BAU15" s="14"/>
      <c r="BAV15" s="14"/>
      <c r="BAW15" s="14"/>
      <c r="BAX15" s="14"/>
      <c r="BAY15" s="14"/>
      <c r="BAZ15" s="14"/>
      <c r="BBA15" s="14"/>
      <c r="BBB15" s="14"/>
      <c r="BBC15" s="14"/>
      <c r="BBD15" s="14"/>
      <c r="BBE15" s="14"/>
      <c r="BBF15" s="14"/>
      <c r="BBG15" s="14"/>
      <c r="BBH15" s="14"/>
      <c r="BBI15" s="14"/>
      <c r="BBJ15" s="14"/>
      <c r="BBK15" s="14"/>
      <c r="BBL15" s="14"/>
      <c r="BBM15" s="14"/>
      <c r="BBN15" s="14"/>
      <c r="BBO15" s="14"/>
      <c r="BBP15" s="14"/>
      <c r="BBQ15" s="14"/>
      <c r="BBR15" s="14"/>
      <c r="BBS15" s="14"/>
      <c r="BBT15" s="14"/>
      <c r="BBU15" s="14"/>
      <c r="BBV15" s="14"/>
      <c r="BBW15" s="14"/>
      <c r="BBX15" s="14"/>
      <c r="BBY15" s="14"/>
      <c r="BBZ15" s="14"/>
      <c r="BCA15" s="14"/>
      <c r="BCB15" s="14"/>
      <c r="BCC15" s="14"/>
      <c r="BCD15" s="14"/>
      <c r="BCE15" s="14"/>
      <c r="BCF15" s="14"/>
      <c r="BCG15" s="14"/>
      <c r="BCH15" s="14"/>
      <c r="BCI15" s="14"/>
      <c r="BCJ15" s="14"/>
      <c r="BCK15" s="14"/>
      <c r="BCL15" s="14"/>
      <c r="BCM15" s="14"/>
      <c r="BCN15" s="14"/>
      <c r="BCO15" s="14"/>
      <c r="BCP15" s="14"/>
      <c r="BCQ15" s="14"/>
      <c r="BCR15" s="14"/>
      <c r="BCS15" s="14"/>
      <c r="BCT15" s="14"/>
      <c r="BCU15" s="14"/>
      <c r="BCV15" s="14"/>
      <c r="BCW15" s="14"/>
      <c r="BCX15" s="14"/>
      <c r="BCY15" s="14"/>
      <c r="BCZ15" s="14"/>
      <c r="BDA15" s="14"/>
      <c r="BDB15" s="14"/>
      <c r="BDC15" s="14"/>
      <c r="BDD15" s="14"/>
      <c r="BDE15" s="14"/>
      <c r="BDF15" s="14"/>
      <c r="BDG15" s="14"/>
      <c r="BDH15" s="14"/>
      <c r="BDI15" s="14"/>
      <c r="BDJ15" s="14"/>
      <c r="BDK15" s="14"/>
      <c r="BDL15" s="14"/>
      <c r="BDM15" s="14"/>
      <c r="BDN15" s="14"/>
      <c r="BDO15" s="14"/>
      <c r="BDP15" s="14"/>
      <c r="BDQ15" s="14"/>
      <c r="BDR15" s="14"/>
      <c r="BDS15" s="14"/>
      <c r="BDT15" s="14"/>
      <c r="BDU15" s="14"/>
      <c r="BDV15" s="14"/>
      <c r="BDW15" s="14"/>
      <c r="BDX15" s="14"/>
      <c r="BDY15" s="14"/>
      <c r="BDZ15" s="14"/>
      <c r="BEA15" s="14"/>
      <c r="BEB15" s="14"/>
      <c r="BEC15" s="14"/>
      <c r="BED15" s="14"/>
      <c r="BEE15" s="14"/>
      <c r="BEF15" s="14"/>
      <c r="BEG15" s="14"/>
      <c r="BEH15" s="14"/>
      <c r="BEI15" s="14"/>
      <c r="BEJ15" s="14"/>
      <c r="BEK15" s="14"/>
      <c r="BEL15" s="14"/>
      <c r="BEM15" s="14"/>
      <c r="BEN15" s="14"/>
      <c r="BEO15" s="14"/>
      <c r="BEP15" s="14"/>
      <c r="BEQ15" s="14"/>
      <c r="BER15" s="14"/>
      <c r="BES15" s="14"/>
      <c r="BET15" s="14"/>
      <c r="BEU15" s="14"/>
      <c r="BEV15" s="14"/>
      <c r="BEW15" s="14"/>
      <c r="BEX15" s="14"/>
      <c r="BEY15" s="14"/>
      <c r="BEZ15" s="14"/>
      <c r="BFA15" s="14"/>
      <c r="BFB15" s="14"/>
      <c r="BFC15" s="14"/>
      <c r="BFD15" s="14"/>
      <c r="BFE15" s="14"/>
      <c r="BFF15" s="14"/>
      <c r="BFG15" s="14"/>
      <c r="BFH15" s="14"/>
      <c r="BFI15" s="14"/>
      <c r="BFJ15" s="14"/>
      <c r="BFK15" s="14"/>
      <c r="BFL15" s="14"/>
      <c r="BFM15" s="14"/>
      <c r="BFN15" s="14"/>
      <c r="BFO15" s="14"/>
      <c r="BFP15" s="14"/>
      <c r="BFQ15" s="14"/>
      <c r="BFR15" s="14"/>
      <c r="BFS15" s="14"/>
      <c r="BFT15" s="14"/>
      <c r="BFU15" s="14"/>
      <c r="BFV15" s="14"/>
      <c r="BFW15" s="14"/>
      <c r="BFX15" s="14"/>
      <c r="BFY15" s="14"/>
      <c r="BFZ15" s="14"/>
      <c r="BGA15" s="14"/>
      <c r="BGB15" s="14"/>
      <c r="BGC15" s="14"/>
      <c r="BGD15" s="14"/>
      <c r="BGE15" s="14"/>
      <c r="BGF15" s="14"/>
      <c r="BGG15" s="14"/>
      <c r="BGH15" s="14"/>
      <c r="BGI15" s="14"/>
      <c r="BGJ15" s="14"/>
      <c r="BGK15" s="14"/>
      <c r="BGL15" s="14"/>
      <c r="BGM15" s="14"/>
      <c r="BGN15" s="14"/>
      <c r="BGO15" s="14"/>
      <c r="BGP15" s="14"/>
      <c r="BGQ15" s="14"/>
      <c r="BGR15" s="14"/>
      <c r="BGS15" s="14"/>
      <c r="BGT15" s="14"/>
      <c r="BGU15" s="14"/>
      <c r="BGV15" s="14"/>
      <c r="BGW15" s="14"/>
      <c r="BGX15" s="14"/>
      <c r="BGY15" s="14"/>
      <c r="BGZ15" s="14"/>
      <c r="BHA15" s="14"/>
      <c r="BHB15" s="14"/>
      <c r="BHC15" s="14"/>
      <c r="BHD15" s="14"/>
      <c r="BHE15" s="14"/>
      <c r="BHF15" s="14"/>
      <c r="BHG15" s="14"/>
      <c r="BHH15" s="14"/>
      <c r="BHI15" s="14"/>
      <c r="BHJ15" s="14"/>
      <c r="BHK15" s="14"/>
      <c r="BHL15" s="14"/>
      <c r="BHM15" s="14"/>
      <c r="BHN15" s="14"/>
      <c r="BHO15" s="14"/>
      <c r="BHP15" s="14"/>
      <c r="BHQ15" s="14"/>
      <c r="BHR15" s="14"/>
      <c r="BHS15" s="14"/>
      <c r="BHT15" s="14"/>
      <c r="BHU15" s="14"/>
      <c r="BHV15" s="14"/>
      <c r="BHW15" s="14"/>
      <c r="BHX15" s="14"/>
      <c r="BHY15" s="14"/>
      <c r="BHZ15" s="14"/>
      <c r="BIA15" s="14"/>
      <c r="BIB15" s="14"/>
      <c r="BIC15" s="14"/>
      <c r="BID15" s="14"/>
      <c r="BIE15" s="14"/>
      <c r="BIF15" s="14"/>
      <c r="BIG15" s="14"/>
      <c r="BIH15" s="14"/>
      <c r="BII15" s="14"/>
      <c r="BIJ15" s="14"/>
      <c r="BIK15" s="14"/>
      <c r="BIL15" s="14"/>
      <c r="BIM15" s="14"/>
      <c r="BIN15" s="14"/>
      <c r="BIO15" s="14"/>
      <c r="BIP15" s="14"/>
      <c r="BIQ15" s="14"/>
      <c r="BIR15" s="14"/>
      <c r="BIS15" s="14"/>
      <c r="BIT15" s="14"/>
      <c r="BIU15" s="14"/>
      <c r="BIV15" s="14"/>
      <c r="BIW15" s="14"/>
      <c r="BIX15" s="14"/>
      <c r="BIY15" s="14"/>
      <c r="BIZ15" s="14"/>
      <c r="BJA15" s="14"/>
      <c r="BJB15" s="14"/>
      <c r="BJC15" s="14"/>
      <c r="BJD15" s="14"/>
      <c r="BJE15" s="14"/>
      <c r="BJF15" s="14"/>
      <c r="BJG15" s="14"/>
      <c r="BJH15" s="14"/>
      <c r="BJI15" s="14"/>
      <c r="BJJ15" s="14"/>
      <c r="BJK15" s="14"/>
      <c r="BJL15" s="14"/>
      <c r="BJM15" s="14"/>
      <c r="BJN15" s="14"/>
      <c r="BJO15" s="14"/>
      <c r="BJP15" s="14"/>
      <c r="BJQ15" s="14"/>
      <c r="BJR15" s="14"/>
      <c r="BJS15" s="14"/>
      <c r="BJT15" s="14"/>
      <c r="BJU15" s="14"/>
      <c r="BJV15" s="14"/>
      <c r="BJW15" s="14"/>
      <c r="BJX15" s="14"/>
      <c r="BJY15" s="14"/>
      <c r="BJZ15" s="14"/>
      <c r="BKA15" s="14"/>
      <c r="BKB15" s="14"/>
      <c r="BKC15" s="14"/>
      <c r="BKD15" s="14"/>
      <c r="BKE15" s="14"/>
      <c r="BKF15" s="14"/>
      <c r="BKG15" s="14"/>
      <c r="BKH15" s="14"/>
      <c r="BKI15" s="14"/>
      <c r="BKJ15" s="14"/>
      <c r="BKK15" s="14"/>
      <c r="BKL15" s="14"/>
      <c r="BKM15" s="14"/>
      <c r="BKN15" s="14"/>
      <c r="BKO15" s="14"/>
      <c r="BKP15" s="14"/>
      <c r="BKQ15" s="14"/>
      <c r="BKR15" s="14"/>
      <c r="BKS15" s="14"/>
      <c r="BKT15" s="14"/>
      <c r="BKU15" s="14"/>
      <c r="BKV15" s="14"/>
      <c r="BKW15" s="14"/>
      <c r="BKX15" s="14"/>
      <c r="BKY15" s="14"/>
      <c r="BKZ15" s="14"/>
      <c r="BLA15" s="14"/>
      <c r="BLB15" s="14"/>
      <c r="BLC15" s="14"/>
      <c r="BLD15" s="14"/>
      <c r="BLE15" s="14"/>
      <c r="BLF15" s="14"/>
      <c r="BLG15" s="14"/>
      <c r="BLH15" s="14"/>
      <c r="BLI15" s="14"/>
      <c r="BLJ15" s="14"/>
      <c r="BLK15" s="14"/>
      <c r="BLL15" s="14"/>
      <c r="BLM15" s="14"/>
      <c r="BLN15" s="14"/>
      <c r="BLO15" s="14"/>
      <c r="BLP15" s="14"/>
      <c r="BLQ15" s="14"/>
      <c r="BLR15" s="14"/>
      <c r="BLS15" s="14"/>
      <c r="BLT15" s="14"/>
      <c r="BLU15" s="14"/>
      <c r="BLV15" s="14"/>
      <c r="BLW15" s="14"/>
      <c r="BLX15" s="14"/>
      <c r="BLY15" s="14"/>
      <c r="BLZ15" s="14"/>
      <c r="BMA15" s="14"/>
      <c r="BMB15" s="14"/>
      <c r="BMC15" s="14"/>
      <c r="BMD15" s="14"/>
      <c r="BME15" s="14"/>
      <c r="BMF15" s="14"/>
      <c r="BMG15" s="14"/>
      <c r="BMH15" s="14"/>
      <c r="BMI15" s="14"/>
      <c r="BMJ15" s="14"/>
      <c r="BMK15" s="14"/>
      <c r="BML15" s="14"/>
      <c r="BMM15" s="14"/>
      <c r="BMN15" s="14"/>
      <c r="BMO15" s="14"/>
      <c r="BMP15" s="14"/>
      <c r="BMQ15" s="14"/>
      <c r="BMR15" s="14"/>
      <c r="BMS15" s="14"/>
      <c r="BMT15" s="14"/>
      <c r="BMU15" s="14"/>
      <c r="BMV15" s="14"/>
      <c r="BMW15" s="14"/>
      <c r="BMX15" s="14"/>
      <c r="BMY15" s="14"/>
      <c r="BMZ15" s="14"/>
      <c r="BNA15" s="14"/>
      <c r="BNB15" s="14"/>
      <c r="BNC15" s="14"/>
      <c r="BND15" s="14"/>
      <c r="BNE15" s="14"/>
      <c r="BNF15" s="14"/>
      <c r="BNG15" s="14"/>
      <c r="BNH15" s="14"/>
      <c r="BNI15" s="14"/>
      <c r="BNJ15" s="14"/>
      <c r="BNK15" s="14"/>
      <c r="BNL15" s="14"/>
      <c r="BNM15" s="14"/>
      <c r="BNN15" s="14"/>
      <c r="BNO15" s="14"/>
      <c r="BNP15" s="14"/>
      <c r="BNQ15" s="14"/>
      <c r="BNR15" s="14"/>
      <c r="BNS15" s="14"/>
      <c r="BNT15" s="14"/>
      <c r="BNU15" s="14"/>
      <c r="BNV15" s="14"/>
      <c r="BNW15" s="14"/>
      <c r="BNX15" s="14"/>
      <c r="BNY15" s="14"/>
      <c r="BNZ15" s="14"/>
      <c r="BOA15" s="14"/>
      <c r="BOB15" s="14"/>
      <c r="BOC15" s="14"/>
      <c r="BOD15" s="14"/>
      <c r="BOE15" s="14"/>
      <c r="BOF15" s="14"/>
      <c r="BOG15" s="14"/>
      <c r="BOH15" s="14"/>
      <c r="BOI15" s="14"/>
      <c r="BOJ15" s="14"/>
      <c r="BOK15" s="14"/>
      <c r="BOL15" s="14"/>
      <c r="BOM15" s="14"/>
      <c r="BON15" s="14"/>
      <c r="BOO15" s="14"/>
      <c r="BOP15" s="14"/>
      <c r="BOQ15" s="14"/>
      <c r="BOR15" s="14"/>
      <c r="BOS15" s="14"/>
      <c r="BOT15" s="14"/>
      <c r="BOU15" s="14"/>
      <c r="BOV15" s="14"/>
      <c r="BOW15" s="14"/>
      <c r="BOX15" s="14"/>
      <c r="BOY15" s="14"/>
      <c r="BOZ15" s="14"/>
      <c r="BPA15" s="14"/>
      <c r="BPB15" s="14"/>
      <c r="BPC15" s="14"/>
      <c r="BPD15" s="14"/>
      <c r="BPE15" s="14"/>
      <c r="BPF15" s="14"/>
      <c r="BPG15" s="14"/>
      <c r="BPH15" s="14"/>
      <c r="BPI15" s="14"/>
      <c r="BPJ15" s="14"/>
      <c r="BPK15" s="14"/>
      <c r="BPL15" s="14"/>
      <c r="BPM15" s="14"/>
      <c r="BPN15" s="14"/>
      <c r="BPO15" s="14"/>
      <c r="BPP15" s="14"/>
      <c r="BPQ15" s="14"/>
      <c r="BPR15" s="14"/>
      <c r="BPS15" s="14"/>
      <c r="BPT15" s="14"/>
      <c r="BPU15" s="14"/>
      <c r="BPV15" s="14"/>
      <c r="BPW15" s="14"/>
      <c r="BPX15" s="14"/>
      <c r="BPY15" s="14"/>
      <c r="BPZ15" s="14"/>
      <c r="BQA15" s="14"/>
      <c r="BQB15" s="14"/>
      <c r="BQC15" s="14"/>
      <c r="BQD15" s="14"/>
      <c r="BQE15" s="14"/>
      <c r="BQF15" s="14"/>
      <c r="BQG15" s="14"/>
      <c r="BQH15" s="14"/>
      <c r="BQI15" s="14"/>
      <c r="BQJ15" s="14"/>
      <c r="BQK15" s="14"/>
      <c r="BQL15" s="14"/>
      <c r="BQM15" s="14"/>
      <c r="BQN15" s="14"/>
      <c r="BQO15" s="14"/>
      <c r="BQP15" s="14"/>
      <c r="BQQ15" s="14"/>
      <c r="BQR15" s="14"/>
      <c r="BQS15" s="14"/>
      <c r="BQT15" s="14"/>
      <c r="BQU15" s="14"/>
      <c r="BQV15" s="14"/>
      <c r="BQW15" s="14"/>
      <c r="BQX15" s="14"/>
      <c r="BQY15" s="14"/>
      <c r="BQZ15" s="14"/>
      <c r="BRA15" s="14"/>
      <c r="BRB15" s="14"/>
      <c r="BRC15" s="14"/>
      <c r="BRD15" s="14"/>
      <c r="BRE15" s="14"/>
      <c r="BRF15" s="14"/>
      <c r="BRG15" s="14"/>
      <c r="BRH15" s="14"/>
      <c r="BRI15" s="14"/>
      <c r="BRJ15" s="14"/>
      <c r="BRK15" s="14"/>
      <c r="BRL15" s="14"/>
      <c r="BRM15" s="14"/>
      <c r="BRN15" s="14"/>
      <c r="BRO15" s="14"/>
      <c r="BRP15" s="14"/>
      <c r="BRQ15" s="14"/>
      <c r="BRR15" s="14"/>
      <c r="BRS15" s="14"/>
      <c r="BRT15" s="14"/>
      <c r="BRU15" s="14"/>
      <c r="BRV15" s="14"/>
      <c r="BRW15" s="14"/>
      <c r="BRX15" s="14"/>
      <c r="BRY15" s="14"/>
      <c r="BRZ15" s="14"/>
      <c r="BSA15" s="14"/>
      <c r="BSB15" s="14"/>
      <c r="BSC15" s="14"/>
      <c r="BSD15" s="14"/>
      <c r="BSE15" s="14"/>
      <c r="BSF15" s="14"/>
      <c r="BSG15" s="14"/>
      <c r="BSH15" s="14"/>
      <c r="BSI15" s="14"/>
      <c r="BSJ15" s="14"/>
      <c r="BSK15" s="14"/>
      <c r="BSL15" s="14"/>
      <c r="BSM15" s="14"/>
      <c r="BSN15" s="14"/>
      <c r="BSO15" s="14"/>
      <c r="BSP15" s="14"/>
      <c r="BSQ15" s="14"/>
      <c r="BSR15" s="14"/>
      <c r="BSS15" s="14"/>
      <c r="BST15" s="14"/>
      <c r="BSU15" s="14"/>
      <c r="BSV15" s="14"/>
      <c r="BSW15" s="14"/>
      <c r="BSX15" s="14"/>
      <c r="BSY15" s="14"/>
      <c r="BSZ15" s="14"/>
      <c r="BTA15" s="14"/>
      <c r="BTB15" s="14"/>
      <c r="BTC15" s="14"/>
      <c r="BTD15" s="14"/>
      <c r="BTE15" s="14"/>
      <c r="BTF15" s="14"/>
      <c r="BTG15" s="14"/>
      <c r="BTH15" s="14"/>
      <c r="BTI15" s="14"/>
      <c r="BTJ15" s="14"/>
      <c r="BTK15" s="14"/>
      <c r="BTL15" s="14"/>
      <c r="BTM15" s="14"/>
      <c r="BTN15" s="14"/>
      <c r="BTO15" s="14"/>
      <c r="BTP15" s="14"/>
      <c r="BTQ15" s="14"/>
      <c r="BTR15" s="14"/>
      <c r="BTS15" s="14"/>
      <c r="BTT15" s="14"/>
      <c r="BTU15" s="14"/>
      <c r="BTV15" s="14"/>
      <c r="BTW15" s="14"/>
      <c r="BTX15" s="14"/>
      <c r="BTY15" s="14"/>
      <c r="BTZ15" s="14"/>
      <c r="BUA15" s="14"/>
      <c r="BUB15" s="14"/>
      <c r="BUC15" s="14"/>
      <c r="BUD15" s="14"/>
      <c r="BUE15" s="14"/>
      <c r="BUF15" s="14"/>
      <c r="BUG15" s="14"/>
      <c r="BUH15" s="14"/>
      <c r="BUI15" s="14"/>
      <c r="BUJ15" s="14"/>
      <c r="BUK15" s="14"/>
      <c r="BUL15" s="14"/>
      <c r="BUM15" s="14"/>
      <c r="BUN15" s="14"/>
      <c r="BUO15" s="14"/>
      <c r="BUP15" s="14"/>
      <c r="BUQ15" s="14"/>
      <c r="BUR15" s="14"/>
      <c r="BUS15" s="14"/>
      <c r="BUT15" s="14"/>
      <c r="BUU15" s="14"/>
      <c r="BUV15" s="14"/>
      <c r="BUW15" s="14"/>
      <c r="BUX15" s="14"/>
      <c r="BUY15" s="14"/>
      <c r="BUZ15" s="14"/>
      <c r="BVA15" s="14"/>
      <c r="BVB15" s="14"/>
      <c r="BVC15" s="14"/>
      <c r="BVD15" s="14"/>
      <c r="BVE15" s="14"/>
      <c r="BVF15" s="14"/>
      <c r="BVG15" s="14"/>
      <c r="BVH15" s="14"/>
      <c r="BVI15" s="14"/>
      <c r="BVJ15" s="14"/>
      <c r="BVK15" s="14"/>
      <c r="BVL15" s="14"/>
      <c r="BVM15" s="14"/>
      <c r="BVN15" s="14"/>
      <c r="BVO15" s="14"/>
      <c r="BVP15" s="14"/>
      <c r="BVQ15" s="14"/>
      <c r="BVR15" s="14"/>
      <c r="BVS15" s="14"/>
      <c r="BVT15" s="14"/>
      <c r="BVU15" s="14"/>
      <c r="BVV15" s="14"/>
      <c r="BVW15" s="14"/>
      <c r="BVX15" s="14"/>
      <c r="BVY15" s="14"/>
      <c r="BVZ15" s="14"/>
      <c r="BWA15" s="14"/>
      <c r="BWB15" s="14"/>
      <c r="BWC15" s="14"/>
      <c r="BWD15" s="14"/>
      <c r="BWE15" s="14"/>
      <c r="BWF15" s="14"/>
      <c r="BWG15" s="14"/>
      <c r="BWH15" s="14"/>
      <c r="BWI15" s="14"/>
      <c r="BWJ15" s="14"/>
      <c r="BWK15" s="14"/>
      <c r="BWL15" s="14"/>
      <c r="BWM15" s="14"/>
      <c r="BWN15" s="14"/>
      <c r="BWO15" s="14"/>
      <c r="BWP15" s="14"/>
      <c r="BWQ15" s="14"/>
      <c r="BWR15" s="14"/>
      <c r="BWS15" s="14"/>
      <c r="BWT15" s="14"/>
      <c r="BWU15" s="14"/>
      <c r="BWV15" s="14"/>
      <c r="BWW15" s="14"/>
      <c r="BWX15" s="14"/>
      <c r="BWY15" s="14"/>
      <c r="BWZ15" s="14"/>
      <c r="BXA15" s="14"/>
      <c r="BXB15" s="14"/>
      <c r="BXC15" s="14"/>
      <c r="BXD15" s="14"/>
      <c r="BXE15" s="14"/>
      <c r="BXF15" s="14"/>
      <c r="BXG15" s="14"/>
      <c r="BXH15" s="14"/>
      <c r="BXI15" s="14"/>
      <c r="BXJ15" s="14"/>
      <c r="BXK15" s="14"/>
      <c r="BXL15" s="14"/>
      <c r="BXM15" s="14"/>
      <c r="BXN15" s="14"/>
      <c r="BXO15" s="14"/>
      <c r="BXP15" s="14"/>
      <c r="BXQ15" s="14"/>
      <c r="BXR15" s="14"/>
      <c r="BXS15" s="14"/>
      <c r="BXT15" s="14"/>
      <c r="BXU15" s="14"/>
      <c r="BXV15" s="14"/>
      <c r="BXW15" s="14"/>
      <c r="BXX15" s="14"/>
      <c r="BXY15" s="14"/>
      <c r="BXZ15" s="14"/>
      <c r="BYA15" s="14"/>
      <c r="BYB15" s="14"/>
      <c r="BYC15" s="14"/>
      <c r="BYD15" s="14"/>
      <c r="BYE15" s="14"/>
      <c r="BYF15" s="14"/>
      <c r="BYG15" s="14"/>
      <c r="BYH15" s="14"/>
      <c r="BYI15" s="14"/>
      <c r="BYJ15" s="14"/>
      <c r="BYK15" s="14"/>
      <c r="BYL15" s="14"/>
      <c r="BYM15" s="14"/>
      <c r="BYN15" s="14"/>
      <c r="BYO15" s="14"/>
      <c r="BYP15" s="14"/>
      <c r="BYQ15" s="14"/>
      <c r="BYR15" s="14"/>
      <c r="BYS15" s="14"/>
      <c r="BYT15" s="14"/>
      <c r="BYU15" s="14"/>
      <c r="BYV15" s="14"/>
      <c r="BYW15" s="14"/>
      <c r="BYX15" s="14"/>
      <c r="BYY15" s="14"/>
      <c r="BYZ15" s="14"/>
      <c r="BZA15" s="14"/>
      <c r="BZB15" s="14"/>
      <c r="BZC15" s="14"/>
      <c r="BZD15" s="14"/>
      <c r="BZE15" s="14"/>
      <c r="BZF15" s="14"/>
      <c r="BZG15" s="14"/>
      <c r="BZH15" s="14"/>
      <c r="BZI15" s="14"/>
      <c r="BZJ15" s="14"/>
      <c r="BZK15" s="14"/>
      <c r="BZL15" s="14"/>
      <c r="BZM15" s="14"/>
      <c r="BZN15" s="14"/>
      <c r="BZO15" s="14"/>
      <c r="BZP15" s="14"/>
      <c r="BZQ15" s="14"/>
      <c r="BZR15" s="14"/>
      <c r="BZS15" s="14"/>
      <c r="BZT15" s="14"/>
      <c r="BZU15" s="14"/>
      <c r="BZV15" s="14"/>
      <c r="BZW15" s="14"/>
      <c r="BZX15" s="14"/>
      <c r="BZY15" s="14"/>
      <c r="BZZ15" s="14"/>
      <c r="CAA15" s="14"/>
      <c r="CAB15" s="14"/>
      <c r="CAC15" s="14"/>
      <c r="CAD15" s="14"/>
      <c r="CAE15" s="14"/>
      <c r="CAF15" s="14"/>
      <c r="CAG15" s="14"/>
      <c r="CAH15" s="14"/>
      <c r="CAI15" s="14"/>
      <c r="CAJ15" s="14"/>
      <c r="CAK15" s="14"/>
      <c r="CAL15" s="14"/>
      <c r="CAM15" s="14"/>
      <c r="CAN15" s="14"/>
      <c r="CAO15" s="14"/>
      <c r="CAP15" s="14"/>
      <c r="CAQ15" s="14"/>
      <c r="CAR15" s="14"/>
      <c r="CAS15" s="14"/>
      <c r="CAT15" s="14"/>
      <c r="CAU15" s="14"/>
      <c r="CAV15" s="14"/>
      <c r="CAW15" s="14"/>
      <c r="CAX15" s="14"/>
      <c r="CAY15" s="14"/>
      <c r="CAZ15" s="14"/>
      <c r="CBA15" s="14"/>
      <c r="CBB15" s="14"/>
      <c r="CBC15" s="14"/>
      <c r="CBD15" s="14"/>
      <c r="CBE15" s="14"/>
      <c r="CBF15" s="14"/>
      <c r="CBG15" s="14"/>
      <c r="CBH15" s="14"/>
      <c r="CBI15" s="14"/>
      <c r="CBJ15" s="14"/>
      <c r="CBK15" s="14"/>
      <c r="CBL15" s="14"/>
      <c r="CBM15" s="14"/>
      <c r="CBN15" s="14"/>
      <c r="CBO15" s="14"/>
      <c r="CBP15" s="14"/>
      <c r="CBQ15" s="14"/>
      <c r="CBR15" s="14"/>
      <c r="CBS15" s="14"/>
      <c r="CBT15" s="14"/>
      <c r="CBU15" s="14"/>
      <c r="CBV15" s="14"/>
      <c r="CBW15" s="14"/>
      <c r="CBX15" s="14"/>
      <c r="CBY15" s="14"/>
      <c r="CBZ15" s="14"/>
      <c r="CCA15" s="14"/>
      <c r="CCB15" s="14"/>
      <c r="CCC15" s="14"/>
      <c r="CCD15" s="14"/>
      <c r="CCE15" s="14"/>
      <c r="CCF15" s="14"/>
      <c r="CCG15" s="14"/>
      <c r="CCH15" s="14"/>
      <c r="CCI15" s="14"/>
      <c r="CCJ15" s="14"/>
      <c r="CCK15" s="14"/>
      <c r="CCL15" s="14"/>
      <c r="CCM15" s="14"/>
      <c r="CCN15" s="14"/>
      <c r="CCO15" s="14"/>
      <c r="CCP15" s="14"/>
      <c r="CCQ15" s="14"/>
      <c r="CCR15" s="14"/>
      <c r="CCS15" s="14"/>
      <c r="CCT15" s="14"/>
      <c r="CCU15" s="14"/>
      <c r="CCV15" s="14"/>
      <c r="CCW15" s="14"/>
      <c r="CCX15" s="14"/>
      <c r="CCY15" s="14"/>
      <c r="CCZ15" s="14"/>
      <c r="CDA15" s="14"/>
      <c r="CDB15" s="14"/>
      <c r="CDC15" s="14"/>
      <c r="CDD15" s="14"/>
      <c r="CDE15" s="14"/>
      <c r="CDF15" s="14"/>
      <c r="CDG15" s="14"/>
      <c r="CDH15" s="14"/>
      <c r="CDI15" s="14"/>
      <c r="CDJ15" s="14"/>
      <c r="CDK15" s="14"/>
      <c r="CDL15" s="14"/>
      <c r="CDM15" s="14"/>
      <c r="CDN15" s="14"/>
      <c r="CDO15" s="14"/>
      <c r="CDP15" s="14"/>
      <c r="CDQ15" s="14"/>
      <c r="CDR15" s="14"/>
      <c r="CDS15" s="14"/>
      <c r="CDT15" s="14"/>
      <c r="CDU15" s="14"/>
      <c r="CDV15" s="14"/>
      <c r="CDW15" s="14"/>
      <c r="CDX15" s="14"/>
      <c r="CDY15" s="14"/>
      <c r="CDZ15" s="14"/>
      <c r="CEA15" s="14"/>
      <c r="CEB15" s="14"/>
      <c r="CEC15" s="14"/>
      <c r="CED15" s="14"/>
      <c r="CEE15" s="14"/>
      <c r="CEF15" s="14"/>
      <c r="CEG15" s="14"/>
      <c r="CEH15" s="14"/>
      <c r="CEI15" s="14"/>
      <c r="CEJ15" s="14"/>
      <c r="CEK15" s="14"/>
      <c r="CEL15" s="14"/>
      <c r="CEM15" s="14"/>
      <c r="CEN15" s="14"/>
      <c r="CEO15" s="14"/>
      <c r="CEP15" s="14"/>
      <c r="CEQ15" s="14"/>
      <c r="CER15" s="14"/>
      <c r="CES15" s="14"/>
      <c r="CET15" s="14"/>
      <c r="CEU15" s="14"/>
      <c r="CEV15" s="14"/>
      <c r="CEW15" s="14"/>
      <c r="CEX15" s="14"/>
      <c r="CEY15" s="14"/>
      <c r="CEZ15" s="14"/>
      <c r="CFA15" s="14"/>
      <c r="CFB15" s="14"/>
      <c r="CFC15" s="14"/>
      <c r="CFD15" s="14"/>
      <c r="CFE15" s="14"/>
      <c r="CFF15" s="14"/>
      <c r="CFG15" s="14"/>
      <c r="CFH15" s="14"/>
      <c r="CFI15" s="14"/>
      <c r="CFJ15" s="14"/>
      <c r="CFK15" s="14"/>
      <c r="CFL15" s="14"/>
      <c r="CFM15" s="14"/>
      <c r="CFN15" s="14"/>
      <c r="CFO15" s="14"/>
      <c r="CFP15" s="14"/>
      <c r="CFQ15" s="14"/>
      <c r="CFR15" s="14"/>
      <c r="CFS15" s="14"/>
      <c r="CFT15" s="14"/>
      <c r="CFU15" s="14"/>
      <c r="CFV15" s="14"/>
      <c r="CFW15" s="14"/>
      <c r="CFX15" s="14"/>
      <c r="CFY15" s="14"/>
      <c r="CFZ15" s="14"/>
      <c r="CGA15" s="14"/>
      <c r="CGB15" s="14"/>
      <c r="CGC15" s="14"/>
      <c r="CGD15" s="14"/>
      <c r="CGE15" s="14"/>
      <c r="CGF15" s="14"/>
      <c r="CGG15" s="14"/>
      <c r="CGH15" s="14"/>
      <c r="CGI15" s="14"/>
      <c r="CGJ15" s="14"/>
      <c r="CGK15" s="14"/>
      <c r="CGL15" s="14"/>
      <c r="CGM15" s="14"/>
      <c r="CGN15" s="14"/>
      <c r="CGO15" s="14"/>
      <c r="CGP15" s="14"/>
      <c r="CGQ15" s="14"/>
      <c r="CGR15" s="14"/>
      <c r="CGS15" s="14"/>
      <c r="CGT15" s="14"/>
      <c r="CGU15" s="14"/>
      <c r="CGV15" s="14"/>
      <c r="CGW15" s="14"/>
      <c r="CGX15" s="14"/>
      <c r="CGY15" s="14"/>
      <c r="CGZ15" s="14"/>
      <c r="CHA15" s="14"/>
      <c r="CHB15" s="14"/>
      <c r="CHC15" s="14"/>
      <c r="CHD15" s="14"/>
      <c r="CHE15" s="14"/>
      <c r="CHF15" s="14"/>
      <c r="CHG15" s="14"/>
      <c r="CHH15" s="14"/>
      <c r="CHI15" s="14"/>
      <c r="CHJ15" s="14"/>
      <c r="CHK15" s="14"/>
      <c r="CHL15" s="14"/>
      <c r="CHM15" s="14"/>
      <c r="CHN15" s="14"/>
      <c r="CHO15" s="14"/>
      <c r="CHP15" s="14"/>
      <c r="CHQ15" s="14"/>
      <c r="CHR15" s="14"/>
      <c r="CHS15" s="14"/>
      <c r="CHT15" s="14"/>
      <c r="CHU15" s="14"/>
      <c r="CHV15" s="14"/>
      <c r="CHW15" s="14"/>
      <c r="CHX15" s="14"/>
      <c r="CHY15" s="14"/>
      <c r="CHZ15" s="14"/>
      <c r="CIA15" s="14"/>
      <c r="CIB15" s="14"/>
      <c r="CIC15" s="14"/>
      <c r="CID15" s="14"/>
      <c r="CIE15" s="14"/>
      <c r="CIF15" s="14"/>
      <c r="CIG15" s="14"/>
      <c r="CIH15" s="14"/>
      <c r="CII15" s="14"/>
      <c r="CIJ15" s="14"/>
      <c r="CIK15" s="14"/>
      <c r="CIL15" s="14"/>
      <c r="CIM15" s="14"/>
      <c r="CIN15" s="14"/>
      <c r="CIO15" s="14"/>
      <c r="CIP15" s="14"/>
      <c r="CIQ15" s="14"/>
      <c r="CIR15" s="14"/>
      <c r="CIS15" s="14"/>
      <c r="CIT15" s="14"/>
      <c r="CIU15" s="14"/>
      <c r="CIV15" s="14"/>
      <c r="CIW15" s="14"/>
      <c r="CIX15" s="14"/>
      <c r="CIY15" s="14"/>
      <c r="CIZ15" s="14"/>
      <c r="CJA15" s="14"/>
      <c r="CJB15" s="14"/>
      <c r="CJC15" s="14"/>
      <c r="CJD15" s="14"/>
      <c r="CJE15" s="14"/>
      <c r="CJF15" s="14"/>
      <c r="CJG15" s="14"/>
      <c r="CJH15" s="14"/>
      <c r="CJI15" s="14"/>
      <c r="CJJ15" s="14"/>
      <c r="CJK15" s="14"/>
      <c r="CJL15" s="14"/>
      <c r="CJM15" s="14"/>
      <c r="CJN15" s="14"/>
      <c r="CJO15" s="14"/>
      <c r="CJP15" s="14"/>
      <c r="CJQ15" s="14"/>
      <c r="CJR15" s="14"/>
      <c r="CJS15" s="14"/>
      <c r="CJT15" s="14"/>
      <c r="CJU15" s="14"/>
      <c r="CJV15" s="14"/>
      <c r="CJW15" s="14"/>
      <c r="CJX15" s="14"/>
      <c r="CJY15" s="14"/>
      <c r="CJZ15" s="14"/>
      <c r="CKA15" s="14"/>
      <c r="CKB15" s="14"/>
      <c r="CKC15" s="14"/>
      <c r="CKD15" s="14"/>
      <c r="CKE15" s="14"/>
      <c r="CKF15" s="14"/>
      <c r="CKG15" s="14"/>
      <c r="CKH15" s="14"/>
      <c r="CKI15" s="14"/>
      <c r="CKJ15" s="14"/>
      <c r="CKK15" s="14"/>
      <c r="CKL15" s="14"/>
      <c r="CKM15" s="14"/>
      <c r="CKN15" s="14"/>
      <c r="CKO15" s="14"/>
      <c r="CKP15" s="14"/>
      <c r="CKQ15" s="14"/>
      <c r="CKR15" s="14"/>
      <c r="CKS15" s="14"/>
      <c r="CKT15" s="14"/>
      <c r="CKU15" s="14"/>
      <c r="CKV15" s="14"/>
      <c r="CKW15" s="14"/>
      <c r="CKX15" s="14"/>
      <c r="CKY15" s="14"/>
      <c r="CKZ15" s="14"/>
      <c r="CLA15" s="14"/>
      <c r="CLB15" s="14"/>
      <c r="CLC15" s="14"/>
      <c r="CLD15" s="14"/>
      <c r="CLE15" s="14"/>
      <c r="CLF15" s="14"/>
      <c r="CLG15" s="14"/>
      <c r="CLH15" s="14"/>
      <c r="CLI15" s="14"/>
      <c r="CLJ15" s="14"/>
      <c r="CLK15" s="14"/>
      <c r="CLL15" s="14"/>
      <c r="CLM15" s="14"/>
      <c r="CLN15" s="14"/>
      <c r="CLO15" s="14"/>
      <c r="CLP15" s="14"/>
      <c r="CLQ15" s="14"/>
      <c r="CLR15" s="14"/>
      <c r="CLS15" s="14"/>
      <c r="CLT15" s="14"/>
      <c r="CLU15" s="14"/>
      <c r="CLV15" s="14"/>
      <c r="CLW15" s="14"/>
      <c r="CLX15" s="14"/>
      <c r="CLY15" s="14"/>
      <c r="CLZ15" s="14"/>
      <c r="CMA15" s="14"/>
      <c r="CMB15" s="14"/>
      <c r="CMC15" s="14"/>
      <c r="CMD15" s="14"/>
      <c r="CME15" s="14"/>
      <c r="CMF15" s="14"/>
      <c r="CMG15" s="14"/>
      <c r="CMH15" s="14"/>
      <c r="CMI15" s="14"/>
      <c r="CMJ15" s="14"/>
      <c r="CMK15" s="14"/>
      <c r="CML15" s="14"/>
      <c r="CMM15" s="14"/>
      <c r="CMN15" s="14"/>
      <c r="CMO15" s="14"/>
      <c r="CMP15" s="14"/>
      <c r="CMQ15" s="14"/>
      <c r="CMR15" s="14"/>
      <c r="CMS15" s="14"/>
      <c r="CMT15" s="14"/>
      <c r="CMU15" s="14"/>
      <c r="CMV15" s="14"/>
      <c r="CMW15" s="14"/>
      <c r="CMX15" s="14"/>
      <c r="CMY15" s="14"/>
      <c r="CMZ15" s="14"/>
      <c r="CNA15" s="14"/>
      <c r="CNB15" s="14"/>
      <c r="CNC15" s="14"/>
      <c r="CND15" s="14"/>
      <c r="CNE15" s="14"/>
      <c r="CNF15" s="14"/>
      <c r="CNG15" s="14"/>
      <c r="CNH15" s="14"/>
      <c r="CNI15" s="14"/>
      <c r="CNJ15" s="14"/>
      <c r="CNK15" s="14"/>
      <c r="CNL15" s="14"/>
      <c r="CNM15" s="14"/>
      <c r="CNN15" s="14"/>
      <c r="CNO15" s="14"/>
      <c r="CNP15" s="14"/>
      <c r="CNQ15" s="14"/>
      <c r="CNR15" s="14"/>
      <c r="CNS15" s="14"/>
      <c r="CNT15" s="14"/>
      <c r="CNU15" s="14"/>
      <c r="CNV15" s="14"/>
      <c r="CNW15" s="14"/>
      <c r="CNX15" s="14"/>
      <c r="CNY15" s="14"/>
      <c r="CNZ15" s="14"/>
      <c r="COA15" s="14"/>
      <c r="COB15" s="14"/>
      <c r="COC15" s="14"/>
      <c r="COD15" s="14"/>
      <c r="COE15" s="14"/>
      <c r="COF15" s="14"/>
      <c r="COG15" s="14"/>
      <c r="COH15" s="14"/>
      <c r="COI15" s="14"/>
      <c r="COJ15" s="14"/>
      <c r="COK15" s="14"/>
      <c r="COL15" s="14"/>
      <c r="COM15" s="14"/>
      <c r="CON15" s="14"/>
      <c r="COO15" s="14"/>
      <c r="COP15" s="14"/>
      <c r="COQ15" s="14"/>
      <c r="COR15" s="14"/>
      <c r="COS15" s="14"/>
      <c r="COT15" s="14"/>
      <c r="COU15" s="14"/>
      <c r="COV15" s="14"/>
      <c r="COW15" s="14"/>
      <c r="COX15" s="14"/>
      <c r="COY15" s="14"/>
      <c r="COZ15" s="14"/>
      <c r="CPA15" s="14"/>
      <c r="CPB15" s="14"/>
      <c r="CPC15" s="14"/>
      <c r="CPD15" s="14"/>
      <c r="CPE15" s="14"/>
      <c r="CPF15" s="14"/>
      <c r="CPG15" s="14"/>
      <c r="CPH15" s="14"/>
      <c r="CPI15" s="14"/>
      <c r="CPJ15" s="14"/>
      <c r="CPK15" s="14"/>
      <c r="CPL15" s="14"/>
      <c r="CPM15" s="14"/>
      <c r="CPN15" s="14"/>
      <c r="CPO15" s="14"/>
      <c r="CPP15" s="14"/>
      <c r="CPQ15" s="14"/>
      <c r="CPR15" s="14"/>
      <c r="CPS15" s="14"/>
      <c r="CPT15" s="14"/>
      <c r="CPU15" s="14"/>
      <c r="CPV15" s="14"/>
      <c r="CPW15" s="14"/>
      <c r="CPX15" s="14"/>
      <c r="CPY15" s="14"/>
      <c r="CPZ15" s="14"/>
      <c r="CQA15" s="14"/>
      <c r="CQB15" s="14"/>
      <c r="CQC15" s="14"/>
      <c r="CQD15" s="14"/>
      <c r="CQE15" s="14"/>
      <c r="CQF15" s="14"/>
      <c r="CQG15" s="14"/>
      <c r="CQH15" s="14"/>
      <c r="CQI15" s="14"/>
      <c r="CQJ15" s="14"/>
      <c r="CQK15" s="14"/>
      <c r="CQL15" s="14"/>
      <c r="CQM15" s="14"/>
      <c r="CQN15" s="14"/>
      <c r="CQO15" s="14"/>
      <c r="CQP15" s="14"/>
      <c r="CQQ15" s="14"/>
      <c r="CQR15" s="14"/>
      <c r="CQS15" s="14"/>
      <c r="CQT15" s="14"/>
      <c r="CQU15" s="14"/>
      <c r="CQV15" s="14"/>
      <c r="CQW15" s="14"/>
      <c r="CQX15" s="14"/>
      <c r="CQY15" s="14"/>
      <c r="CQZ15" s="14"/>
      <c r="CRA15" s="14"/>
      <c r="CRB15" s="14"/>
      <c r="CRC15" s="14"/>
      <c r="CRD15" s="14"/>
      <c r="CRE15" s="14"/>
      <c r="CRF15" s="14"/>
      <c r="CRG15" s="14"/>
      <c r="CRH15" s="14"/>
      <c r="CRI15" s="14"/>
      <c r="CRJ15" s="14"/>
      <c r="CRK15" s="14"/>
      <c r="CRL15" s="14"/>
      <c r="CRM15" s="14"/>
      <c r="CRN15" s="14"/>
      <c r="CRO15" s="14"/>
      <c r="CRP15" s="14"/>
      <c r="CRQ15" s="14"/>
      <c r="CRR15" s="14"/>
      <c r="CRS15" s="14"/>
      <c r="CRT15" s="14"/>
      <c r="CRU15" s="14"/>
      <c r="CRV15" s="14"/>
      <c r="CRW15" s="14"/>
      <c r="CRX15" s="14"/>
      <c r="CRY15" s="14"/>
      <c r="CRZ15" s="14"/>
      <c r="CSA15" s="14"/>
      <c r="CSB15" s="14"/>
      <c r="CSC15" s="14"/>
      <c r="CSD15" s="14"/>
      <c r="CSE15" s="14"/>
      <c r="CSF15" s="14"/>
      <c r="CSG15" s="14"/>
      <c r="CSH15" s="14"/>
      <c r="CSI15" s="14"/>
      <c r="CSJ15" s="14"/>
      <c r="CSK15" s="14"/>
      <c r="CSL15" s="14"/>
      <c r="CSM15" s="14"/>
      <c r="CSN15" s="14"/>
      <c r="CSO15" s="14"/>
      <c r="CSP15" s="14"/>
      <c r="CSQ15" s="14"/>
      <c r="CSR15" s="14"/>
      <c r="CSS15" s="14"/>
      <c r="CST15" s="14"/>
      <c r="CSU15" s="14"/>
      <c r="CSV15" s="14"/>
      <c r="CSW15" s="14"/>
      <c r="CSX15" s="14"/>
      <c r="CSY15" s="14"/>
      <c r="CSZ15" s="14"/>
      <c r="CTA15" s="14"/>
      <c r="CTB15" s="14"/>
      <c r="CTC15" s="14"/>
      <c r="CTD15" s="14"/>
      <c r="CTE15" s="14"/>
      <c r="CTF15" s="14"/>
      <c r="CTG15" s="14"/>
      <c r="CTH15" s="14"/>
      <c r="CTI15" s="14"/>
      <c r="CTJ15" s="14"/>
      <c r="CTK15" s="14"/>
      <c r="CTL15" s="14"/>
      <c r="CTM15" s="14"/>
      <c r="CTN15" s="14"/>
      <c r="CTO15" s="14"/>
      <c r="CTP15" s="14"/>
      <c r="CTQ15" s="14"/>
      <c r="CTR15" s="14"/>
      <c r="CTS15" s="14"/>
      <c r="CTT15" s="14"/>
      <c r="CTU15" s="14"/>
      <c r="CTV15" s="14"/>
      <c r="CTW15" s="14"/>
      <c r="CTX15" s="14"/>
      <c r="CTY15" s="14"/>
      <c r="CTZ15" s="14"/>
      <c r="CUA15" s="14"/>
      <c r="CUB15" s="14"/>
      <c r="CUC15" s="14"/>
      <c r="CUD15" s="14"/>
      <c r="CUE15" s="14"/>
      <c r="CUF15" s="14"/>
      <c r="CUG15" s="14"/>
      <c r="CUH15" s="14"/>
      <c r="CUI15" s="14"/>
      <c r="CUJ15" s="14"/>
      <c r="CUK15" s="14"/>
      <c r="CUL15" s="14"/>
      <c r="CUM15" s="14"/>
      <c r="CUN15" s="14"/>
      <c r="CUO15" s="14"/>
      <c r="CUP15" s="14"/>
      <c r="CUQ15" s="14"/>
      <c r="CUR15" s="14"/>
      <c r="CUS15" s="14"/>
      <c r="CUT15" s="14"/>
      <c r="CUU15" s="14"/>
      <c r="CUV15" s="14"/>
      <c r="CUW15" s="14"/>
      <c r="CUX15" s="14"/>
      <c r="CUY15" s="14"/>
      <c r="CUZ15" s="14"/>
      <c r="CVA15" s="14"/>
      <c r="CVB15" s="14"/>
      <c r="CVC15" s="14"/>
      <c r="CVD15" s="14"/>
      <c r="CVE15" s="14"/>
      <c r="CVF15" s="14"/>
      <c r="CVG15" s="14"/>
      <c r="CVH15" s="14"/>
      <c r="CVI15" s="14"/>
      <c r="CVJ15" s="14"/>
      <c r="CVK15" s="14"/>
      <c r="CVL15" s="14"/>
      <c r="CVM15" s="14"/>
      <c r="CVN15" s="14"/>
      <c r="CVO15" s="14"/>
      <c r="CVP15" s="14"/>
      <c r="CVQ15" s="14"/>
      <c r="CVR15" s="14"/>
      <c r="CVS15" s="14"/>
      <c r="CVT15" s="14"/>
      <c r="CVU15" s="14"/>
      <c r="CVV15" s="14"/>
      <c r="CVW15" s="14"/>
      <c r="CVX15" s="14"/>
      <c r="CVY15" s="14"/>
      <c r="CVZ15" s="14"/>
      <c r="CWA15" s="14"/>
      <c r="CWB15" s="14"/>
      <c r="CWC15" s="14"/>
      <c r="CWD15" s="14"/>
      <c r="CWE15" s="14"/>
      <c r="CWF15" s="14"/>
      <c r="CWG15" s="14"/>
      <c r="CWH15" s="14"/>
      <c r="CWI15" s="14"/>
      <c r="CWJ15" s="14"/>
      <c r="CWK15" s="14"/>
      <c r="CWL15" s="14"/>
      <c r="CWM15" s="14"/>
      <c r="CWN15" s="14"/>
      <c r="CWO15" s="14"/>
      <c r="CWP15" s="14"/>
      <c r="CWQ15" s="14"/>
      <c r="CWR15" s="14"/>
      <c r="CWS15" s="14"/>
      <c r="CWT15" s="14"/>
      <c r="CWU15" s="14"/>
      <c r="CWV15" s="14"/>
      <c r="CWW15" s="14"/>
      <c r="CWX15" s="14"/>
      <c r="CWY15" s="14"/>
      <c r="CWZ15" s="14"/>
      <c r="CXA15" s="14"/>
      <c r="CXB15" s="14"/>
      <c r="CXC15" s="14"/>
      <c r="CXD15" s="14"/>
      <c r="CXE15" s="14"/>
      <c r="CXF15" s="14"/>
      <c r="CXG15" s="14"/>
      <c r="CXH15" s="14"/>
      <c r="CXI15" s="14"/>
      <c r="CXJ15" s="14"/>
      <c r="CXK15" s="14"/>
      <c r="CXL15" s="14"/>
      <c r="CXM15" s="14"/>
      <c r="CXN15" s="14"/>
      <c r="CXO15" s="14"/>
      <c r="CXP15" s="14"/>
      <c r="CXQ15" s="14"/>
      <c r="CXR15" s="14"/>
      <c r="CXS15" s="14"/>
      <c r="CXT15" s="14"/>
      <c r="CXU15" s="14"/>
      <c r="CXV15" s="14"/>
      <c r="CXW15" s="14"/>
      <c r="CXX15" s="14"/>
      <c r="CXY15" s="14"/>
      <c r="CXZ15" s="14"/>
      <c r="CYA15" s="14"/>
      <c r="CYB15" s="14"/>
      <c r="CYC15" s="14"/>
      <c r="CYD15" s="14"/>
      <c r="CYE15" s="14"/>
      <c r="CYF15" s="14"/>
      <c r="CYG15" s="14"/>
      <c r="CYH15" s="14"/>
      <c r="CYI15" s="14"/>
      <c r="CYJ15" s="14"/>
      <c r="CYK15" s="14"/>
      <c r="CYL15" s="14"/>
      <c r="CYM15" s="14"/>
      <c r="CYN15" s="14"/>
      <c r="CYO15" s="14"/>
      <c r="CYP15" s="14"/>
      <c r="CYQ15" s="14"/>
      <c r="CYR15" s="14"/>
      <c r="CYS15" s="14"/>
      <c r="CYT15" s="14"/>
      <c r="CYU15" s="14"/>
      <c r="CYV15" s="14"/>
      <c r="CYW15" s="14"/>
      <c r="CYX15" s="14"/>
      <c r="CYY15" s="14"/>
      <c r="CYZ15" s="14"/>
      <c r="CZA15" s="14"/>
      <c r="CZB15" s="14"/>
      <c r="CZC15" s="14"/>
      <c r="CZD15" s="14"/>
      <c r="CZE15" s="14"/>
      <c r="CZF15" s="14"/>
      <c r="CZG15" s="14"/>
      <c r="CZH15" s="14"/>
      <c r="CZI15" s="14"/>
      <c r="CZJ15" s="14"/>
      <c r="CZK15" s="14"/>
      <c r="CZL15" s="14"/>
      <c r="CZM15" s="14"/>
      <c r="CZN15" s="14"/>
      <c r="CZO15" s="14"/>
      <c r="CZP15" s="14"/>
      <c r="CZQ15" s="14"/>
      <c r="CZR15" s="14"/>
      <c r="CZS15" s="14"/>
      <c r="CZT15" s="14"/>
      <c r="CZU15" s="14"/>
      <c r="CZV15" s="14"/>
      <c r="CZW15" s="14"/>
      <c r="CZX15" s="14"/>
      <c r="CZY15" s="14"/>
      <c r="CZZ15" s="14"/>
      <c r="DAA15" s="14"/>
      <c r="DAB15" s="14"/>
      <c r="DAC15" s="14"/>
      <c r="DAD15" s="14"/>
      <c r="DAE15" s="14"/>
      <c r="DAF15" s="14"/>
      <c r="DAG15" s="14"/>
      <c r="DAH15" s="14"/>
      <c r="DAI15" s="14"/>
      <c r="DAJ15" s="14"/>
      <c r="DAK15" s="14"/>
      <c r="DAL15" s="14"/>
      <c r="DAM15" s="14"/>
      <c r="DAN15" s="14"/>
      <c r="DAO15" s="14"/>
      <c r="DAP15" s="14"/>
      <c r="DAQ15" s="14"/>
      <c r="DAR15" s="14"/>
      <c r="DAS15" s="14"/>
      <c r="DAT15" s="14"/>
      <c r="DAU15" s="14"/>
      <c r="DAV15" s="14"/>
      <c r="DAW15" s="14"/>
      <c r="DAX15" s="14"/>
      <c r="DAY15" s="14"/>
      <c r="DAZ15" s="14"/>
      <c r="DBA15" s="14"/>
      <c r="DBB15" s="14"/>
      <c r="DBC15" s="14"/>
      <c r="DBD15" s="14"/>
      <c r="DBE15" s="14"/>
      <c r="DBF15" s="14"/>
      <c r="DBG15" s="14"/>
      <c r="DBH15" s="14"/>
      <c r="DBI15" s="14"/>
      <c r="DBJ15" s="14"/>
      <c r="DBK15" s="14"/>
      <c r="DBL15" s="14"/>
      <c r="DBM15" s="14"/>
      <c r="DBN15" s="14"/>
      <c r="DBO15" s="14"/>
      <c r="DBP15" s="14"/>
      <c r="DBQ15" s="14"/>
      <c r="DBR15" s="14"/>
      <c r="DBS15" s="14"/>
      <c r="DBT15" s="14"/>
      <c r="DBU15" s="14"/>
      <c r="DBV15" s="14"/>
      <c r="DBW15" s="14"/>
      <c r="DBX15" s="14"/>
      <c r="DBY15" s="14"/>
      <c r="DBZ15" s="14"/>
      <c r="DCA15" s="14"/>
      <c r="DCB15" s="14"/>
      <c r="DCC15" s="14"/>
      <c r="DCD15" s="14"/>
      <c r="DCE15" s="14"/>
      <c r="DCF15" s="14"/>
      <c r="DCG15" s="14"/>
      <c r="DCH15" s="14"/>
      <c r="DCI15" s="14"/>
      <c r="DCJ15" s="14"/>
      <c r="DCK15" s="14"/>
      <c r="DCL15" s="14"/>
      <c r="DCM15" s="14"/>
      <c r="DCN15" s="14"/>
      <c r="DCO15" s="14"/>
      <c r="DCP15" s="14"/>
      <c r="DCQ15" s="14"/>
      <c r="DCR15" s="14"/>
      <c r="DCS15" s="14"/>
      <c r="DCT15" s="14"/>
      <c r="DCU15" s="14"/>
      <c r="DCV15" s="14"/>
      <c r="DCW15" s="14"/>
      <c r="DCX15" s="14"/>
      <c r="DCY15" s="14"/>
      <c r="DCZ15" s="14"/>
      <c r="DDA15" s="14"/>
      <c r="DDB15" s="14"/>
      <c r="DDC15" s="14"/>
      <c r="DDD15" s="14"/>
      <c r="DDE15" s="14"/>
      <c r="DDF15" s="14"/>
      <c r="DDG15" s="14"/>
      <c r="DDH15" s="14"/>
      <c r="DDI15" s="14"/>
      <c r="DDJ15" s="14"/>
      <c r="DDK15" s="14"/>
      <c r="DDL15" s="14"/>
      <c r="DDM15" s="14"/>
      <c r="DDN15" s="14"/>
      <c r="DDO15" s="14"/>
      <c r="DDP15" s="14"/>
      <c r="DDQ15" s="14"/>
      <c r="DDR15" s="14"/>
      <c r="DDS15" s="14"/>
      <c r="DDT15" s="14"/>
      <c r="DDU15" s="14"/>
      <c r="DDV15" s="14"/>
      <c r="DDW15" s="14"/>
      <c r="DDX15" s="14"/>
      <c r="DDY15" s="14"/>
      <c r="DDZ15" s="14"/>
      <c r="DEA15" s="14"/>
      <c r="DEB15" s="14"/>
      <c r="DEC15" s="14"/>
      <c r="DED15" s="14"/>
      <c r="DEE15" s="14"/>
      <c r="DEF15" s="14"/>
      <c r="DEG15" s="14"/>
      <c r="DEH15" s="14"/>
      <c r="DEI15" s="14"/>
      <c r="DEJ15" s="14"/>
      <c r="DEK15" s="14"/>
      <c r="DEL15" s="14"/>
      <c r="DEM15" s="14"/>
      <c r="DEN15" s="14"/>
      <c r="DEO15" s="14"/>
      <c r="DEP15" s="14"/>
      <c r="DEQ15" s="14"/>
      <c r="DER15" s="14"/>
      <c r="DES15" s="14"/>
      <c r="DET15" s="14"/>
      <c r="DEU15" s="14"/>
      <c r="DEV15" s="14"/>
      <c r="DEW15" s="14"/>
      <c r="DEX15" s="14"/>
      <c r="DEY15" s="14"/>
      <c r="DEZ15" s="14"/>
      <c r="DFA15" s="14"/>
      <c r="DFB15" s="14"/>
      <c r="DFC15" s="14"/>
      <c r="DFD15" s="14"/>
      <c r="DFE15" s="14"/>
      <c r="DFF15" s="14"/>
      <c r="DFG15" s="14"/>
      <c r="DFH15" s="14"/>
      <c r="DFI15" s="14"/>
      <c r="DFJ15" s="14"/>
      <c r="DFK15" s="14"/>
      <c r="DFL15" s="14"/>
      <c r="DFM15" s="14"/>
      <c r="DFN15" s="14"/>
      <c r="DFO15" s="14"/>
      <c r="DFP15" s="14"/>
      <c r="DFQ15" s="14"/>
      <c r="DFR15" s="14"/>
      <c r="DFS15" s="14"/>
      <c r="DFT15" s="14"/>
      <c r="DFU15" s="14"/>
      <c r="DFV15" s="14"/>
      <c r="DFW15" s="14"/>
      <c r="DFX15" s="14"/>
      <c r="DFY15" s="14"/>
      <c r="DFZ15" s="14"/>
      <c r="DGA15" s="14"/>
      <c r="DGB15" s="14"/>
      <c r="DGC15" s="14"/>
      <c r="DGD15" s="14"/>
      <c r="DGE15" s="14"/>
      <c r="DGF15" s="14"/>
      <c r="DGG15" s="14"/>
      <c r="DGH15" s="14"/>
      <c r="DGI15" s="14"/>
      <c r="DGJ15" s="14"/>
      <c r="DGK15" s="14"/>
      <c r="DGL15" s="14"/>
      <c r="DGM15" s="14"/>
      <c r="DGN15" s="14"/>
      <c r="DGO15" s="14"/>
      <c r="DGP15" s="14"/>
      <c r="DGQ15" s="14"/>
      <c r="DGR15" s="14"/>
      <c r="DGS15" s="14"/>
      <c r="DGT15" s="14"/>
      <c r="DGU15" s="14"/>
      <c r="DGV15" s="14"/>
      <c r="DGW15" s="14"/>
      <c r="DGX15" s="14"/>
      <c r="DGY15" s="14"/>
      <c r="DGZ15" s="14"/>
      <c r="DHA15" s="14"/>
      <c r="DHB15" s="14"/>
      <c r="DHC15" s="14"/>
      <c r="DHD15" s="14"/>
      <c r="DHE15" s="14"/>
      <c r="DHF15" s="14"/>
      <c r="DHG15" s="14"/>
      <c r="DHH15" s="14"/>
      <c r="DHI15" s="14"/>
      <c r="DHJ15" s="14"/>
      <c r="DHK15" s="14"/>
      <c r="DHL15" s="14"/>
      <c r="DHM15" s="14"/>
      <c r="DHN15" s="14"/>
      <c r="DHO15" s="14"/>
      <c r="DHP15" s="14"/>
      <c r="DHQ15" s="14"/>
      <c r="DHR15" s="14"/>
      <c r="DHS15" s="14"/>
      <c r="DHT15" s="14"/>
      <c r="DHU15" s="14"/>
      <c r="DHV15" s="14"/>
      <c r="DHW15" s="14"/>
      <c r="DHX15" s="14"/>
      <c r="DHY15" s="14"/>
      <c r="DHZ15" s="14"/>
      <c r="DIA15" s="14"/>
      <c r="DIB15" s="14"/>
      <c r="DIC15" s="14"/>
      <c r="DID15" s="14"/>
      <c r="DIE15" s="14"/>
      <c r="DIF15" s="14"/>
      <c r="DIG15" s="14"/>
      <c r="DIH15" s="14"/>
      <c r="DII15" s="14"/>
      <c r="DIJ15" s="14"/>
      <c r="DIK15" s="14"/>
      <c r="DIL15" s="14"/>
      <c r="DIM15" s="14"/>
      <c r="DIN15" s="14"/>
      <c r="DIO15" s="14"/>
      <c r="DIP15" s="14"/>
      <c r="DIQ15" s="14"/>
      <c r="DIR15" s="14"/>
      <c r="DIS15" s="14"/>
      <c r="DIT15" s="14"/>
      <c r="DIU15" s="14"/>
      <c r="DIV15" s="14"/>
      <c r="DIW15" s="14"/>
      <c r="DIX15" s="14"/>
      <c r="DIY15" s="14"/>
      <c r="DIZ15" s="14"/>
      <c r="DJA15" s="14"/>
      <c r="DJB15" s="14"/>
      <c r="DJC15" s="14"/>
      <c r="DJD15" s="14"/>
      <c r="DJE15" s="14"/>
      <c r="DJF15" s="14"/>
      <c r="DJG15" s="14"/>
      <c r="DJH15" s="14"/>
      <c r="DJI15" s="14"/>
      <c r="DJJ15" s="14"/>
      <c r="DJK15" s="14"/>
      <c r="DJL15" s="14"/>
      <c r="DJM15" s="14"/>
      <c r="DJN15" s="14"/>
      <c r="DJO15" s="14"/>
      <c r="DJP15" s="14"/>
      <c r="DJQ15" s="14"/>
      <c r="DJR15" s="14"/>
      <c r="DJS15" s="14"/>
      <c r="DJT15" s="14"/>
      <c r="DJU15" s="14"/>
      <c r="DJV15" s="14"/>
      <c r="DJW15" s="14"/>
      <c r="DJX15" s="14"/>
      <c r="DJY15" s="14"/>
      <c r="DJZ15" s="14"/>
      <c r="DKA15" s="14"/>
      <c r="DKB15" s="14"/>
      <c r="DKC15" s="14"/>
      <c r="DKD15" s="14"/>
      <c r="DKE15" s="14"/>
      <c r="DKF15" s="14"/>
      <c r="DKG15" s="14"/>
      <c r="DKH15" s="14"/>
      <c r="DKI15" s="14"/>
      <c r="DKJ15" s="14"/>
      <c r="DKK15" s="14"/>
      <c r="DKL15" s="14"/>
      <c r="DKM15" s="14"/>
      <c r="DKN15" s="14"/>
      <c r="DKO15" s="14"/>
      <c r="DKP15" s="14"/>
      <c r="DKQ15" s="14"/>
      <c r="DKR15" s="14"/>
      <c r="DKS15" s="14"/>
      <c r="DKT15" s="14"/>
      <c r="DKU15" s="14"/>
      <c r="DKV15" s="14"/>
      <c r="DKW15" s="14"/>
      <c r="DKX15" s="14"/>
      <c r="DKY15" s="14"/>
      <c r="DKZ15" s="14"/>
      <c r="DLA15" s="14"/>
      <c r="DLB15" s="14"/>
      <c r="DLC15" s="14"/>
      <c r="DLD15" s="14"/>
      <c r="DLE15" s="14"/>
      <c r="DLF15" s="14"/>
      <c r="DLG15" s="14"/>
      <c r="DLH15" s="14"/>
      <c r="DLI15" s="14"/>
      <c r="DLJ15" s="14"/>
      <c r="DLK15" s="14"/>
      <c r="DLL15" s="14"/>
      <c r="DLM15" s="14"/>
      <c r="DLN15" s="14"/>
      <c r="DLO15" s="14"/>
      <c r="DLP15" s="14"/>
      <c r="DLQ15" s="14"/>
      <c r="DLR15" s="14"/>
      <c r="DLS15" s="14"/>
      <c r="DLT15" s="14"/>
      <c r="DLU15" s="14"/>
      <c r="DLV15" s="14"/>
      <c r="DLW15" s="14"/>
      <c r="DLX15" s="14"/>
      <c r="DLY15" s="14"/>
      <c r="DLZ15" s="14"/>
      <c r="DMA15" s="14"/>
      <c r="DMB15" s="14"/>
      <c r="DMC15" s="14"/>
      <c r="DMD15" s="14"/>
      <c r="DME15" s="14"/>
      <c r="DMF15" s="14"/>
      <c r="DMG15" s="14"/>
      <c r="DMH15" s="14"/>
      <c r="DMI15" s="14"/>
      <c r="DMJ15" s="14"/>
      <c r="DMK15" s="14"/>
      <c r="DML15" s="14"/>
      <c r="DMM15" s="14"/>
      <c r="DMN15" s="14"/>
      <c r="DMO15" s="14"/>
      <c r="DMP15" s="14"/>
      <c r="DMQ15" s="14"/>
      <c r="DMR15" s="14"/>
      <c r="DMS15" s="14"/>
      <c r="DMT15" s="14"/>
      <c r="DMU15" s="14"/>
      <c r="DMV15" s="14"/>
      <c r="DMW15" s="14"/>
      <c r="DMX15" s="14"/>
      <c r="DMY15" s="14"/>
      <c r="DMZ15" s="14"/>
      <c r="DNA15" s="14"/>
      <c r="DNB15" s="14"/>
      <c r="DNC15" s="14"/>
      <c r="DND15" s="14"/>
      <c r="DNE15" s="14"/>
      <c r="DNF15" s="14"/>
      <c r="DNG15" s="14"/>
      <c r="DNH15" s="14"/>
      <c r="DNI15" s="14"/>
      <c r="DNJ15" s="14"/>
      <c r="DNK15" s="14"/>
      <c r="DNL15" s="14"/>
      <c r="DNM15" s="14"/>
      <c r="DNN15" s="14"/>
      <c r="DNO15" s="14"/>
      <c r="DNP15" s="14"/>
      <c r="DNQ15" s="14"/>
      <c r="DNR15" s="14"/>
      <c r="DNS15" s="14"/>
      <c r="DNT15" s="14"/>
      <c r="DNU15" s="14"/>
      <c r="DNV15" s="14"/>
      <c r="DNW15" s="14"/>
      <c r="DNX15" s="14"/>
      <c r="DNY15" s="14"/>
      <c r="DNZ15" s="14"/>
      <c r="DOA15" s="14"/>
      <c r="DOB15" s="14"/>
      <c r="DOC15" s="14"/>
      <c r="DOD15" s="14"/>
      <c r="DOE15" s="14"/>
      <c r="DOF15" s="14"/>
      <c r="DOG15" s="14"/>
      <c r="DOH15" s="14"/>
      <c r="DOI15" s="14"/>
      <c r="DOJ15" s="14"/>
      <c r="DOK15" s="14"/>
      <c r="DOL15" s="14"/>
      <c r="DOM15" s="14"/>
      <c r="DON15" s="14"/>
      <c r="DOO15" s="14"/>
      <c r="DOP15" s="14"/>
      <c r="DOQ15" s="14"/>
      <c r="DOR15" s="14"/>
      <c r="DOS15" s="14"/>
      <c r="DOT15" s="14"/>
      <c r="DOU15" s="14"/>
      <c r="DOV15" s="14"/>
      <c r="DOW15" s="14"/>
      <c r="DOX15" s="14"/>
      <c r="DOY15" s="14"/>
      <c r="DOZ15" s="14"/>
      <c r="DPA15" s="14"/>
      <c r="DPB15" s="14"/>
      <c r="DPC15" s="14"/>
      <c r="DPD15" s="14"/>
      <c r="DPE15" s="14"/>
      <c r="DPF15" s="14"/>
      <c r="DPG15" s="14"/>
      <c r="DPH15" s="14"/>
      <c r="DPI15" s="14"/>
      <c r="DPJ15" s="14"/>
      <c r="DPK15" s="14"/>
      <c r="DPL15" s="14"/>
      <c r="DPM15" s="14"/>
      <c r="DPN15" s="14"/>
      <c r="DPO15" s="14"/>
      <c r="DPP15" s="14"/>
      <c r="DPQ15" s="14"/>
      <c r="DPR15" s="14"/>
      <c r="DPS15" s="14"/>
      <c r="DPT15" s="14"/>
      <c r="DPU15" s="14"/>
      <c r="DPV15" s="14"/>
      <c r="DPW15" s="14"/>
      <c r="DPX15" s="14"/>
      <c r="DPY15" s="14"/>
      <c r="DPZ15" s="14"/>
      <c r="DQA15" s="14"/>
      <c r="DQB15" s="14"/>
      <c r="DQC15" s="14"/>
      <c r="DQD15" s="14"/>
      <c r="DQE15" s="14"/>
      <c r="DQF15" s="14"/>
      <c r="DQG15" s="14"/>
      <c r="DQH15" s="14"/>
      <c r="DQI15" s="14"/>
      <c r="DQJ15" s="14"/>
      <c r="DQK15" s="14"/>
      <c r="DQL15" s="14"/>
      <c r="DQM15" s="14"/>
      <c r="DQN15" s="14"/>
      <c r="DQO15" s="14"/>
      <c r="DQP15" s="14"/>
      <c r="DQQ15" s="14"/>
      <c r="DQR15" s="14"/>
      <c r="DQS15" s="14"/>
      <c r="DQT15" s="14"/>
      <c r="DQU15" s="14"/>
      <c r="DQV15" s="14"/>
      <c r="DQW15" s="14"/>
      <c r="DQX15" s="14"/>
      <c r="DQY15" s="14"/>
      <c r="DQZ15" s="14"/>
      <c r="DRA15" s="14"/>
      <c r="DRB15" s="14"/>
      <c r="DRC15" s="14"/>
      <c r="DRD15" s="14"/>
      <c r="DRE15" s="14"/>
      <c r="DRF15" s="14"/>
      <c r="DRG15" s="14"/>
      <c r="DRH15" s="14"/>
      <c r="DRI15" s="14"/>
      <c r="DRJ15" s="14"/>
      <c r="DRK15" s="14"/>
      <c r="DRL15" s="14"/>
      <c r="DRM15" s="14"/>
      <c r="DRN15" s="14"/>
      <c r="DRO15" s="14"/>
      <c r="DRP15" s="14"/>
      <c r="DRQ15" s="14"/>
      <c r="DRR15" s="14"/>
      <c r="DRS15" s="14"/>
      <c r="DRT15" s="14"/>
      <c r="DRU15" s="14"/>
      <c r="DRV15" s="14"/>
      <c r="DRW15" s="14"/>
      <c r="DRX15" s="14"/>
      <c r="DRY15" s="14"/>
      <c r="DRZ15" s="14"/>
      <c r="DSA15" s="14"/>
      <c r="DSB15" s="14"/>
      <c r="DSC15" s="14"/>
      <c r="DSD15" s="14"/>
      <c r="DSE15" s="14"/>
      <c r="DSF15" s="14"/>
      <c r="DSG15" s="14"/>
      <c r="DSH15" s="14"/>
      <c r="DSI15" s="14"/>
      <c r="DSJ15" s="14"/>
      <c r="DSK15" s="14"/>
      <c r="DSL15" s="14"/>
      <c r="DSM15" s="14"/>
      <c r="DSN15" s="14"/>
      <c r="DSO15" s="14"/>
      <c r="DSP15" s="14"/>
      <c r="DSQ15" s="14"/>
      <c r="DSR15" s="14"/>
      <c r="DSS15" s="14"/>
      <c r="DST15" s="14"/>
      <c r="DSU15" s="14"/>
      <c r="DSV15" s="14"/>
      <c r="DSW15" s="14"/>
      <c r="DSX15" s="14"/>
      <c r="DSY15" s="14"/>
      <c r="DSZ15" s="14"/>
      <c r="DTA15" s="14"/>
      <c r="DTB15" s="14"/>
      <c r="DTC15" s="14"/>
      <c r="DTD15" s="14"/>
      <c r="DTE15" s="14"/>
      <c r="DTF15" s="14"/>
      <c r="DTG15" s="14"/>
      <c r="DTH15" s="14"/>
      <c r="DTI15" s="14"/>
      <c r="DTJ15" s="14"/>
      <c r="DTK15" s="14"/>
      <c r="DTL15" s="14"/>
      <c r="DTM15" s="14"/>
      <c r="DTN15" s="14"/>
      <c r="DTO15" s="14"/>
      <c r="DTP15" s="14"/>
      <c r="DTQ15" s="14"/>
      <c r="DTR15" s="14"/>
      <c r="DTS15" s="14"/>
      <c r="DTT15" s="14"/>
      <c r="DTU15" s="14"/>
      <c r="DTV15" s="14"/>
      <c r="DTW15" s="14"/>
      <c r="DTX15" s="14"/>
      <c r="DTY15" s="14"/>
      <c r="DTZ15" s="14"/>
      <c r="DUA15" s="14"/>
      <c r="DUB15" s="14"/>
      <c r="DUC15" s="14"/>
      <c r="DUD15" s="14"/>
      <c r="DUE15" s="14"/>
      <c r="DUF15" s="14"/>
      <c r="DUG15" s="14"/>
      <c r="DUH15" s="14"/>
      <c r="DUI15" s="14"/>
      <c r="DUJ15" s="14"/>
      <c r="DUK15" s="14"/>
      <c r="DUL15" s="14"/>
      <c r="DUM15" s="14"/>
      <c r="DUN15" s="14"/>
      <c r="DUO15" s="14"/>
      <c r="DUP15" s="14"/>
      <c r="DUQ15" s="14"/>
      <c r="DUR15" s="14"/>
      <c r="DUS15" s="14"/>
      <c r="DUT15" s="14"/>
      <c r="DUU15" s="14"/>
      <c r="DUV15" s="14"/>
      <c r="DUW15" s="14"/>
      <c r="DUX15" s="14"/>
      <c r="DUY15" s="14"/>
      <c r="DUZ15" s="14"/>
      <c r="DVA15" s="14"/>
      <c r="DVB15" s="14"/>
      <c r="DVC15" s="14"/>
      <c r="DVD15" s="14"/>
      <c r="DVE15" s="14"/>
      <c r="DVF15" s="14"/>
      <c r="DVG15" s="14"/>
      <c r="DVH15" s="14"/>
      <c r="DVI15" s="14"/>
      <c r="DVJ15" s="14"/>
      <c r="DVK15" s="14"/>
      <c r="DVL15" s="14"/>
      <c r="DVM15" s="14"/>
      <c r="DVN15" s="14"/>
      <c r="DVO15" s="14"/>
      <c r="DVP15" s="14"/>
      <c r="DVQ15" s="14"/>
      <c r="DVR15" s="14"/>
      <c r="DVS15" s="14"/>
      <c r="DVT15" s="14"/>
      <c r="DVU15" s="14"/>
      <c r="DVV15" s="14"/>
      <c r="DVW15" s="14"/>
      <c r="DVX15" s="14"/>
      <c r="DVY15" s="14"/>
      <c r="DVZ15" s="14"/>
      <c r="DWA15" s="14"/>
      <c r="DWB15" s="14"/>
      <c r="DWC15" s="14"/>
      <c r="DWD15" s="14"/>
      <c r="DWE15" s="14"/>
      <c r="DWF15" s="14"/>
      <c r="DWG15" s="14"/>
      <c r="DWH15" s="14"/>
      <c r="DWI15" s="14"/>
      <c r="DWJ15" s="14"/>
      <c r="DWK15" s="14"/>
      <c r="DWL15" s="14"/>
      <c r="DWM15" s="14"/>
      <c r="DWN15" s="14"/>
      <c r="DWO15" s="14"/>
      <c r="DWP15" s="14"/>
      <c r="DWQ15" s="14"/>
      <c r="DWR15" s="14"/>
      <c r="DWS15" s="14"/>
      <c r="DWT15" s="14"/>
      <c r="DWU15" s="14"/>
      <c r="DWV15" s="14"/>
      <c r="DWW15" s="14"/>
      <c r="DWX15" s="14"/>
      <c r="DWY15" s="14"/>
      <c r="DWZ15" s="14"/>
      <c r="DXA15" s="14"/>
      <c r="DXB15" s="14"/>
      <c r="DXC15" s="14"/>
      <c r="DXD15" s="14"/>
      <c r="DXE15" s="14"/>
      <c r="DXF15" s="14"/>
      <c r="DXG15" s="14"/>
      <c r="DXH15" s="14"/>
      <c r="DXI15" s="14"/>
      <c r="DXJ15" s="14"/>
      <c r="DXK15" s="14"/>
      <c r="DXL15" s="14"/>
      <c r="DXM15" s="14"/>
      <c r="DXN15" s="14"/>
      <c r="DXO15" s="14"/>
      <c r="DXP15" s="14"/>
      <c r="DXQ15" s="14"/>
      <c r="DXR15" s="14"/>
      <c r="DXS15" s="14"/>
      <c r="DXT15" s="14"/>
      <c r="DXU15" s="14"/>
      <c r="DXV15" s="14"/>
      <c r="DXW15" s="14"/>
      <c r="DXX15" s="14"/>
      <c r="DXY15" s="14"/>
      <c r="DXZ15" s="14"/>
      <c r="DYA15" s="14"/>
      <c r="DYB15" s="14"/>
      <c r="DYC15" s="14"/>
      <c r="DYD15" s="14"/>
      <c r="DYE15" s="14"/>
      <c r="DYF15" s="14"/>
      <c r="DYG15" s="14"/>
      <c r="DYH15" s="14"/>
      <c r="DYI15" s="14"/>
      <c r="DYJ15" s="14"/>
      <c r="DYK15" s="14"/>
      <c r="DYL15" s="14"/>
      <c r="DYM15" s="14"/>
      <c r="DYN15" s="14"/>
      <c r="DYO15" s="14"/>
      <c r="DYP15" s="14"/>
      <c r="DYQ15" s="14"/>
      <c r="DYR15" s="14"/>
      <c r="DYS15" s="14"/>
      <c r="DYT15" s="14"/>
      <c r="DYU15" s="14"/>
      <c r="DYV15" s="14"/>
      <c r="DYW15" s="14"/>
      <c r="DYX15" s="14"/>
      <c r="DYY15" s="14"/>
      <c r="DYZ15" s="14"/>
      <c r="DZA15" s="14"/>
      <c r="DZB15" s="14"/>
      <c r="DZC15" s="14"/>
      <c r="DZD15" s="14"/>
      <c r="DZE15" s="14"/>
      <c r="DZF15" s="14"/>
      <c r="DZG15" s="14"/>
      <c r="DZH15" s="14"/>
      <c r="DZI15" s="14"/>
      <c r="DZJ15" s="14"/>
      <c r="DZK15" s="14"/>
      <c r="DZL15" s="14"/>
      <c r="DZM15" s="14"/>
      <c r="DZN15" s="14"/>
      <c r="DZO15" s="14"/>
      <c r="DZP15" s="14"/>
      <c r="DZQ15" s="14"/>
      <c r="DZR15" s="14"/>
      <c r="DZS15" s="14"/>
      <c r="DZT15" s="14"/>
      <c r="DZU15" s="14"/>
      <c r="DZV15" s="14"/>
      <c r="DZW15" s="14"/>
      <c r="DZX15" s="14"/>
      <c r="DZY15" s="14"/>
      <c r="DZZ15" s="14"/>
      <c r="EAA15" s="14"/>
      <c r="EAB15" s="14"/>
      <c r="EAC15" s="14"/>
      <c r="EAD15" s="14"/>
      <c r="EAE15" s="14"/>
      <c r="EAF15" s="14"/>
      <c r="EAG15" s="14"/>
      <c r="EAH15" s="14"/>
      <c r="EAI15" s="14"/>
      <c r="EAJ15" s="14"/>
      <c r="EAK15" s="14"/>
      <c r="EAL15" s="14"/>
      <c r="EAM15" s="14"/>
      <c r="EAN15" s="14"/>
      <c r="EAO15" s="14"/>
      <c r="EAP15" s="14"/>
      <c r="EAQ15" s="14"/>
      <c r="EAR15" s="14"/>
      <c r="EAS15" s="14"/>
      <c r="EAT15" s="14"/>
      <c r="EAU15" s="14"/>
      <c r="EAV15" s="14"/>
      <c r="EAW15" s="14"/>
      <c r="EAX15" s="14"/>
      <c r="EAY15" s="14"/>
      <c r="EAZ15" s="14"/>
      <c r="EBA15" s="14"/>
      <c r="EBB15" s="14"/>
      <c r="EBC15" s="14"/>
      <c r="EBD15" s="14"/>
      <c r="EBE15" s="14"/>
      <c r="EBF15" s="14"/>
      <c r="EBG15" s="14"/>
      <c r="EBH15" s="14"/>
      <c r="EBI15" s="14"/>
      <c r="EBJ15" s="14"/>
      <c r="EBK15" s="14"/>
      <c r="EBL15" s="14"/>
      <c r="EBM15" s="14"/>
      <c r="EBN15" s="14"/>
      <c r="EBO15" s="14"/>
      <c r="EBP15" s="14"/>
      <c r="EBQ15" s="14"/>
      <c r="EBR15" s="14"/>
      <c r="EBS15" s="14"/>
      <c r="EBT15" s="14"/>
      <c r="EBU15" s="14"/>
      <c r="EBV15" s="14"/>
      <c r="EBW15" s="14"/>
      <c r="EBX15" s="14"/>
      <c r="EBY15" s="14"/>
      <c r="EBZ15" s="14"/>
      <c r="ECA15" s="14"/>
      <c r="ECB15" s="14"/>
      <c r="ECC15" s="14"/>
      <c r="ECD15" s="14"/>
      <c r="ECE15" s="14"/>
      <c r="ECF15" s="14"/>
      <c r="ECG15" s="14"/>
      <c r="ECH15" s="14"/>
      <c r="ECI15" s="14"/>
      <c r="ECJ15" s="14"/>
      <c r="ECK15" s="14"/>
      <c r="ECL15" s="14"/>
      <c r="ECM15" s="14"/>
      <c r="ECN15" s="14"/>
      <c r="ECO15" s="14"/>
      <c r="ECP15" s="14"/>
      <c r="ECQ15" s="14"/>
      <c r="ECR15" s="14"/>
      <c r="ECS15" s="14"/>
      <c r="ECT15" s="14"/>
      <c r="ECU15" s="14"/>
      <c r="ECV15" s="14"/>
      <c r="ECW15" s="14"/>
      <c r="ECX15" s="14"/>
      <c r="ECY15" s="14"/>
      <c r="ECZ15" s="14"/>
      <c r="EDA15" s="14"/>
      <c r="EDB15" s="14"/>
      <c r="EDC15" s="14"/>
      <c r="EDD15" s="14"/>
      <c r="EDE15" s="14"/>
      <c r="EDF15" s="14"/>
      <c r="EDG15" s="14"/>
      <c r="EDH15" s="14"/>
      <c r="EDI15" s="14"/>
      <c r="EDJ15" s="14"/>
      <c r="EDK15" s="14"/>
      <c r="EDL15" s="14"/>
      <c r="EDM15" s="14"/>
      <c r="EDN15" s="14"/>
      <c r="EDO15" s="14"/>
      <c r="EDP15" s="14"/>
      <c r="EDQ15" s="14"/>
      <c r="EDR15" s="14"/>
      <c r="EDS15" s="14"/>
      <c r="EDT15" s="14"/>
      <c r="EDU15" s="14"/>
      <c r="EDV15" s="14"/>
      <c r="EDW15" s="14"/>
      <c r="EDX15" s="14"/>
      <c r="EDY15" s="14"/>
      <c r="EDZ15" s="14"/>
      <c r="EEA15" s="14"/>
      <c r="EEB15" s="14"/>
      <c r="EEC15" s="14"/>
      <c r="EED15" s="14"/>
      <c r="EEE15" s="14"/>
      <c r="EEF15" s="14"/>
      <c r="EEG15" s="14"/>
      <c r="EEH15" s="14"/>
      <c r="EEI15" s="14"/>
      <c r="EEJ15" s="14"/>
      <c r="EEK15" s="14"/>
      <c r="EEL15" s="14"/>
      <c r="EEM15" s="14"/>
      <c r="EEN15" s="14"/>
      <c r="EEO15" s="14"/>
      <c r="EEP15" s="14"/>
      <c r="EEQ15" s="14"/>
      <c r="EER15" s="14"/>
      <c r="EES15" s="14"/>
      <c r="EET15" s="14"/>
      <c r="EEU15" s="14"/>
      <c r="EEV15" s="14"/>
      <c r="EEW15" s="14"/>
      <c r="EEX15" s="14"/>
      <c r="EEY15" s="14"/>
      <c r="EEZ15" s="14"/>
      <c r="EFA15" s="14"/>
      <c r="EFB15" s="14"/>
      <c r="EFC15" s="14"/>
      <c r="EFD15" s="14"/>
      <c r="EFE15" s="14"/>
      <c r="EFF15" s="14"/>
      <c r="EFG15" s="14"/>
      <c r="EFH15" s="14"/>
      <c r="EFI15" s="14"/>
      <c r="EFJ15" s="14"/>
      <c r="EFK15" s="14"/>
      <c r="EFL15" s="14"/>
      <c r="EFM15" s="14"/>
      <c r="EFN15" s="14"/>
      <c r="EFO15" s="14"/>
      <c r="EFP15" s="14"/>
      <c r="EFQ15" s="14"/>
      <c r="EFR15" s="14"/>
      <c r="EFS15" s="14"/>
      <c r="EFT15" s="14"/>
      <c r="EFU15" s="14"/>
      <c r="EFV15" s="14"/>
      <c r="EFW15" s="14"/>
      <c r="EFX15" s="14"/>
      <c r="EFY15" s="14"/>
      <c r="EFZ15" s="14"/>
      <c r="EGA15" s="14"/>
      <c r="EGB15" s="14"/>
      <c r="EGC15" s="14"/>
      <c r="EGD15" s="14"/>
      <c r="EGE15" s="14"/>
      <c r="EGF15" s="14"/>
      <c r="EGG15" s="14"/>
      <c r="EGH15" s="14"/>
      <c r="EGI15" s="14"/>
      <c r="EGJ15" s="14"/>
      <c r="EGK15" s="14"/>
      <c r="EGL15" s="14"/>
      <c r="EGM15" s="14"/>
      <c r="EGN15" s="14"/>
      <c r="EGO15" s="14"/>
      <c r="EGP15" s="14"/>
      <c r="EGQ15" s="14"/>
      <c r="EGR15" s="14"/>
      <c r="EGS15" s="14"/>
      <c r="EGT15" s="14"/>
      <c r="EGU15" s="14"/>
      <c r="EGV15" s="14"/>
      <c r="EGW15" s="14"/>
      <c r="EGX15" s="14"/>
      <c r="EGY15" s="14"/>
      <c r="EGZ15" s="14"/>
      <c r="EHA15" s="14"/>
      <c r="EHB15" s="14"/>
      <c r="EHC15" s="14"/>
      <c r="EHD15" s="14"/>
      <c r="EHE15" s="14"/>
      <c r="EHF15" s="14"/>
      <c r="EHG15" s="14"/>
      <c r="EHH15" s="14"/>
      <c r="EHI15" s="14"/>
      <c r="EHJ15" s="14"/>
      <c r="EHK15" s="14"/>
      <c r="EHL15" s="14"/>
      <c r="EHM15" s="14"/>
      <c r="EHN15" s="14"/>
      <c r="EHO15" s="14"/>
      <c r="EHP15" s="14"/>
      <c r="EHQ15" s="14"/>
      <c r="EHR15" s="14"/>
      <c r="EHS15" s="14"/>
      <c r="EHT15" s="14"/>
      <c r="EHU15" s="14"/>
      <c r="EHV15" s="14"/>
      <c r="EHW15" s="14"/>
      <c r="EHX15" s="14"/>
      <c r="EHY15" s="14"/>
      <c r="EHZ15" s="14"/>
      <c r="EIA15" s="14"/>
      <c r="EIB15" s="14"/>
      <c r="EIC15" s="14"/>
      <c r="EID15" s="14"/>
      <c r="EIE15" s="14"/>
      <c r="EIF15" s="14"/>
      <c r="EIG15" s="14"/>
      <c r="EIH15" s="14"/>
      <c r="EII15" s="14"/>
      <c r="EIJ15" s="14"/>
      <c r="EIK15" s="14"/>
      <c r="EIL15" s="14"/>
      <c r="EIM15" s="14"/>
      <c r="EIN15" s="14"/>
      <c r="EIO15" s="14"/>
      <c r="EIP15" s="14"/>
      <c r="EIQ15" s="14"/>
      <c r="EIR15" s="14"/>
      <c r="EIS15" s="14"/>
      <c r="EIT15" s="14"/>
      <c r="EIU15" s="14"/>
      <c r="EIV15" s="14"/>
      <c r="EIW15" s="14"/>
      <c r="EIX15" s="14"/>
      <c r="EIY15" s="14"/>
      <c r="EIZ15" s="14"/>
      <c r="EJA15" s="14"/>
      <c r="EJB15" s="14"/>
      <c r="EJC15" s="14"/>
      <c r="EJD15" s="14"/>
      <c r="EJE15" s="14"/>
      <c r="EJF15" s="14"/>
      <c r="EJG15" s="14"/>
      <c r="EJH15" s="14"/>
      <c r="EJI15" s="14"/>
      <c r="EJJ15" s="14"/>
      <c r="EJK15" s="14"/>
      <c r="EJL15" s="14"/>
      <c r="EJM15" s="14"/>
      <c r="EJN15" s="14"/>
      <c r="EJO15" s="14"/>
      <c r="EJP15" s="14"/>
      <c r="EJQ15" s="14"/>
      <c r="EJR15" s="14"/>
      <c r="EJS15" s="14"/>
      <c r="EJT15" s="14"/>
      <c r="EJU15" s="14"/>
      <c r="EJV15" s="14"/>
      <c r="EJW15" s="14"/>
      <c r="EJX15" s="14"/>
      <c r="EJY15" s="14"/>
      <c r="EJZ15" s="14"/>
      <c r="EKA15" s="14"/>
      <c r="EKB15" s="14"/>
      <c r="EKC15" s="14"/>
      <c r="EKD15" s="14"/>
      <c r="EKE15" s="14"/>
      <c r="EKF15" s="14"/>
      <c r="EKG15" s="14"/>
      <c r="EKH15" s="14"/>
      <c r="EKI15" s="14"/>
      <c r="EKJ15" s="14"/>
      <c r="EKK15" s="14"/>
      <c r="EKL15" s="14"/>
      <c r="EKM15" s="14"/>
      <c r="EKN15" s="14"/>
      <c r="EKO15" s="14"/>
      <c r="EKP15" s="14"/>
      <c r="EKQ15" s="14"/>
      <c r="EKR15" s="14"/>
      <c r="EKS15" s="14"/>
      <c r="EKT15" s="14"/>
      <c r="EKU15" s="14"/>
      <c r="EKV15" s="14"/>
      <c r="EKW15" s="14"/>
      <c r="EKX15" s="14"/>
      <c r="EKY15" s="14"/>
      <c r="EKZ15" s="14"/>
      <c r="ELA15" s="14"/>
      <c r="ELB15" s="14"/>
      <c r="ELC15" s="14"/>
      <c r="ELD15" s="14"/>
      <c r="ELE15" s="14"/>
      <c r="ELF15" s="14"/>
      <c r="ELG15" s="14"/>
      <c r="ELH15" s="14"/>
      <c r="ELI15" s="14"/>
      <c r="ELJ15" s="14"/>
      <c r="ELK15" s="14"/>
      <c r="ELL15" s="14"/>
      <c r="ELM15" s="14"/>
      <c r="ELN15" s="14"/>
      <c r="ELO15" s="14"/>
      <c r="ELP15" s="14"/>
      <c r="ELQ15" s="14"/>
      <c r="ELR15" s="14"/>
      <c r="ELS15" s="14"/>
      <c r="ELT15" s="14"/>
      <c r="ELU15" s="14"/>
      <c r="ELV15" s="14"/>
      <c r="ELW15" s="14"/>
      <c r="ELX15" s="14"/>
      <c r="ELY15" s="14"/>
      <c r="ELZ15" s="14"/>
      <c r="EMA15" s="14"/>
      <c r="EMB15" s="14"/>
      <c r="EMC15" s="14"/>
      <c r="EMD15" s="14"/>
      <c r="EME15" s="14"/>
      <c r="EMF15" s="14"/>
      <c r="EMG15" s="14"/>
      <c r="EMH15" s="14"/>
      <c r="EMI15" s="14"/>
      <c r="EMJ15" s="14"/>
      <c r="EMK15" s="14"/>
      <c r="EML15" s="14"/>
      <c r="EMM15" s="14"/>
      <c r="EMN15" s="14"/>
      <c r="EMO15" s="14"/>
      <c r="EMP15" s="14"/>
      <c r="EMQ15" s="14"/>
      <c r="EMR15" s="14"/>
      <c r="EMS15" s="14"/>
      <c r="EMT15" s="14"/>
      <c r="EMU15" s="14"/>
      <c r="EMV15" s="14"/>
      <c r="EMW15" s="14"/>
      <c r="EMX15" s="14"/>
      <c r="EMY15" s="14"/>
      <c r="EMZ15" s="14"/>
      <c r="ENA15" s="14"/>
      <c r="ENB15" s="14"/>
      <c r="ENC15" s="14"/>
      <c r="END15" s="14"/>
      <c r="ENE15" s="14"/>
      <c r="ENF15" s="14"/>
      <c r="ENG15" s="14"/>
      <c r="ENH15" s="14"/>
      <c r="ENI15" s="14"/>
      <c r="ENJ15" s="14"/>
      <c r="ENK15" s="14"/>
      <c r="ENL15" s="14"/>
      <c r="ENM15" s="14"/>
      <c r="ENN15" s="14"/>
      <c r="ENO15" s="14"/>
      <c r="ENP15" s="14"/>
      <c r="ENQ15" s="14"/>
      <c r="ENR15" s="14"/>
      <c r="ENS15" s="14"/>
      <c r="ENT15" s="14"/>
      <c r="ENU15" s="14"/>
      <c r="ENV15" s="14"/>
      <c r="ENW15" s="14"/>
      <c r="ENX15" s="14"/>
      <c r="ENY15" s="14"/>
      <c r="ENZ15" s="14"/>
      <c r="EOA15" s="14"/>
      <c r="EOB15" s="14"/>
      <c r="EOC15" s="14"/>
      <c r="EOD15" s="14"/>
      <c r="EOE15" s="14"/>
      <c r="EOF15" s="14"/>
      <c r="EOG15" s="14"/>
      <c r="EOH15" s="14"/>
      <c r="EOI15" s="14"/>
      <c r="EOJ15" s="14"/>
      <c r="EOK15" s="14"/>
      <c r="EOL15" s="14"/>
      <c r="EOM15" s="14"/>
      <c r="EON15" s="14"/>
      <c r="EOO15" s="14"/>
      <c r="EOP15" s="14"/>
      <c r="EOQ15" s="14"/>
      <c r="EOR15" s="14"/>
      <c r="EOS15" s="14"/>
      <c r="EOT15" s="14"/>
      <c r="EOU15" s="14"/>
      <c r="EOV15" s="14"/>
      <c r="EOW15" s="14"/>
      <c r="EOX15" s="14"/>
      <c r="EOY15" s="14"/>
      <c r="EOZ15" s="14"/>
      <c r="EPA15" s="14"/>
      <c r="EPB15" s="14"/>
      <c r="EPC15" s="14"/>
      <c r="EPD15" s="14"/>
      <c r="EPE15" s="14"/>
      <c r="EPF15" s="14"/>
      <c r="EPG15" s="14"/>
      <c r="EPH15" s="14"/>
      <c r="EPI15" s="14"/>
      <c r="EPJ15" s="14"/>
      <c r="EPK15" s="14"/>
      <c r="EPL15" s="14"/>
      <c r="EPM15" s="14"/>
      <c r="EPN15" s="14"/>
      <c r="EPO15" s="14"/>
      <c r="EPP15" s="14"/>
      <c r="EPQ15" s="14"/>
      <c r="EPR15" s="14"/>
      <c r="EPS15" s="14"/>
      <c r="EPT15" s="14"/>
      <c r="EPU15" s="14"/>
      <c r="EPV15" s="14"/>
      <c r="EPW15" s="14"/>
      <c r="EPX15" s="14"/>
      <c r="EPY15" s="14"/>
      <c r="EPZ15" s="14"/>
      <c r="EQA15" s="14"/>
      <c r="EQB15" s="14"/>
      <c r="EQC15" s="14"/>
      <c r="EQD15" s="14"/>
      <c r="EQE15" s="14"/>
      <c r="EQF15" s="14"/>
      <c r="EQG15" s="14"/>
      <c r="EQH15" s="14"/>
      <c r="EQI15" s="14"/>
      <c r="EQJ15" s="14"/>
      <c r="EQK15" s="14"/>
      <c r="EQL15" s="14"/>
      <c r="EQM15" s="14"/>
      <c r="EQN15" s="14"/>
      <c r="EQO15" s="14"/>
      <c r="EQP15" s="14"/>
      <c r="EQQ15" s="14"/>
      <c r="EQR15" s="14"/>
      <c r="EQS15" s="14"/>
      <c r="EQT15" s="14"/>
      <c r="EQU15" s="14"/>
      <c r="EQV15" s="14"/>
      <c r="EQW15" s="14"/>
      <c r="EQX15" s="14"/>
      <c r="EQY15" s="14"/>
      <c r="EQZ15" s="14"/>
      <c r="ERA15" s="14"/>
      <c r="ERB15" s="14"/>
      <c r="ERC15" s="14"/>
      <c r="ERD15" s="14"/>
      <c r="ERE15" s="14"/>
      <c r="ERF15" s="14"/>
      <c r="ERG15" s="14"/>
      <c r="ERH15" s="14"/>
      <c r="ERI15" s="14"/>
      <c r="ERJ15" s="14"/>
      <c r="ERK15" s="14"/>
      <c r="ERL15" s="14"/>
      <c r="ERM15" s="14"/>
      <c r="ERN15" s="14"/>
      <c r="ERO15" s="14"/>
      <c r="ERP15" s="14"/>
      <c r="ERQ15" s="14"/>
      <c r="ERR15" s="14"/>
      <c r="ERS15" s="14"/>
      <c r="ERT15" s="14"/>
      <c r="ERU15" s="14"/>
      <c r="ERV15" s="14"/>
      <c r="ERW15" s="14"/>
      <c r="ERX15" s="14"/>
      <c r="ERY15" s="14"/>
      <c r="ERZ15" s="14"/>
      <c r="ESA15" s="14"/>
      <c r="ESB15" s="14"/>
      <c r="ESC15" s="14"/>
      <c r="ESD15" s="14"/>
      <c r="ESE15" s="14"/>
      <c r="ESF15" s="14"/>
      <c r="ESG15" s="14"/>
      <c r="ESH15" s="14"/>
      <c r="ESI15" s="14"/>
      <c r="ESJ15" s="14"/>
      <c r="ESK15" s="14"/>
      <c r="ESL15" s="14"/>
      <c r="ESM15" s="14"/>
      <c r="ESN15" s="14"/>
      <c r="ESO15" s="14"/>
      <c r="ESP15" s="14"/>
      <c r="ESQ15" s="14"/>
      <c r="ESR15" s="14"/>
      <c r="ESS15" s="14"/>
      <c r="EST15" s="14"/>
      <c r="ESU15" s="14"/>
      <c r="ESV15" s="14"/>
      <c r="ESW15" s="14"/>
      <c r="ESX15" s="14"/>
      <c r="ESY15" s="14"/>
      <c r="ESZ15" s="14"/>
      <c r="ETA15" s="14"/>
      <c r="ETB15" s="14"/>
      <c r="ETC15" s="14"/>
      <c r="ETD15" s="14"/>
      <c r="ETE15" s="14"/>
      <c r="ETF15" s="14"/>
      <c r="ETG15" s="14"/>
      <c r="ETH15" s="14"/>
      <c r="ETI15" s="14"/>
      <c r="ETJ15" s="14"/>
      <c r="ETK15" s="14"/>
      <c r="ETL15" s="14"/>
      <c r="ETM15" s="14"/>
      <c r="ETN15" s="14"/>
      <c r="ETO15" s="14"/>
      <c r="ETP15" s="14"/>
      <c r="ETQ15" s="14"/>
      <c r="ETR15" s="14"/>
      <c r="ETS15" s="14"/>
      <c r="ETT15" s="14"/>
      <c r="ETU15" s="14"/>
      <c r="ETV15" s="14"/>
      <c r="ETW15" s="14"/>
      <c r="ETX15" s="14"/>
      <c r="ETY15" s="14"/>
      <c r="ETZ15" s="14"/>
      <c r="EUA15" s="14"/>
      <c r="EUB15" s="14"/>
      <c r="EUC15" s="14"/>
      <c r="EUD15" s="14"/>
      <c r="EUE15" s="14"/>
      <c r="EUF15" s="14"/>
      <c r="EUG15" s="14"/>
      <c r="EUH15" s="14"/>
      <c r="EUI15" s="14"/>
      <c r="EUJ15" s="14"/>
      <c r="EUK15" s="14"/>
      <c r="EUL15" s="14"/>
      <c r="EUM15" s="14"/>
      <c r="EUN15" s="14"/>
      <c r="EUO15" s="14"/>
      <c r="EUP15" s="14"/>
      <c r="EUQ15" s="14"/>
      <c r="EUR15" s="14"/>
      <c r="EUS15" s="14"/>
      <c r="EUT15" s="14"/>
      <c r="EUU15" s="14"/>
      <c r="EUV15" s="14"/>
      <c r="EUW15" s="14"/>
      <c r="EUX15" s="14"/>
      <c r="EUY15" s="14"/>
      <c r="EUZ15" s="14"/>
      <c r="EVA15" s="14"/>
      <c r="EVB15" s="14"/>
      <c r="EVC15" s="14"/>
      <c r="EVD15" s="14"/>
      <c r="EVE15" s="14"/>
      <c r="EVF15" s="14"/>
      <c r="EVG15" s="14"/>
      <c r="EVH15" s="14"/>
      <c r="EVI15" s="14"/>
      <c r="EVJ15" s="14"/>
      <c r="EVK15" s="14"/>
      <c r="EVL15" s="14"/>
      <c r="EVM15" s="14"/>
      <c r="EVN15" s="14"/>
      <c r="EVO15" s="14"/>
      <c r="EVP15" s="14"/>
      <c r="EVQ15" s="14"/>
      <c r="EVR15" s="14"/>
      <c r="EVS15" s="14"/>
      <c r="EVT15" s="14"/>
      <c r="EVU15" s="14"/>
      <c r="EVV15" s="14"/>
      <c r="EVW15" s="14"/>
      <c r="EVX15" s="14"/>
      <c r="EVY15" s="14"/>
      <c r="EVZ15" s="14"/>
      <c r="EWA15" s="14"/>
      <c r="EWB15" s="14"/>
      <c r="EWC15" s="14"/>
      <c r="EWD15" s="14"/>
      <c r="EWE15" s="14"/>
      <c r="EWF15" s="14"/>
      <c r="EWG15" s="14"/>
      <c r="EWH15" s="14"/>
      <c r="EWI15" s="14"/>
      <c r="EWJ15" s="14"/>
      <c r="EWK15" s="14"/>
      <c r="EWL15" s="14"/>
      <c r="EWM15" s="14"/>
      <c r="EWN15" s="14"/>
      <c r="EWO15" s="14"/>
      <c r="EWP15" s="14"/>
      <c r="EWQ15" s="14"/>
      <c r="EWR15" s="14"/>
      <c r="EWS15" s="14"/>
      <c r="EWT15" s="14"/>
      <c r="EWU15" s="14"/>
      <c r="EWV15" s="14"/>
      <c r="EWW15" s="14"/>
      <c r="EWX15" s="14"/>
      <c r="EWY15" s="14"/>
      <c r="EWZ15" s="14"/>
      <c r="EXA15" s="14"/>
      <c r="EXB15" s="14"/>
      <c r="EXC15" s="14"/>
      <c r="EXD15" s="14"/>
      <c r="EXE15" s="14"/>
      <c r="EXF15" s="14"/>
      <c r="EXG15" s="14"/>
      <c r="EXH15" s="14"/>
      <c r="EXI15" s="14"/>
      <c r="EXJ15" s="14"/>
      <c r="EXK15" s="14"/>
      <c r="EXL15" s="14"/>
      <c r="EXM15" s="14"/>
      <c r="EXN15" s="14"/>
      <c r="EXO15" s="14"/>
      <c r="EXP15" s="14"/>
      <c r="EXQ15" s="14"/>
      <c r="EXR15" s="14"/>
      <c r="EXS15" s="14"/>
      <c r="EXT15" s="14"/>
      <c r="EXU15" s="14"/>
      <c r="EXV15" s="14"/>
      <c r="EXW15" s="14"/>
      <c r="EXX15" s="14"/>
      <c r="EXY15" s="14"/>
      <c r="EXZ15" s="14"/>
      <c r="EYA15" s="14"/>
      <c r="EYB15" s="14"/>
      <c r="EYC15" s="14"/>
      <c r="EYD15" s="14"/>
      <c r="EYE15" s="14"/>
      <c r="EYF15" s="14"/>
      <c r="EYG15" s="14"/>
      <c r="EYH15" s="14"/>
      <c r="EYI15" s="14"/>
      <c r="EYJ15" s="14"/>
      <c r="EYK15" s="14"/>
      <c r="EYL15" s="14"/>
      <c r="EYM15" s="14"/>
      <c r="EYN15" s="14"/>
      <c r="EYO15" s="14"/>
      <c r="EYP15" s="14"/>
      <c r="EYQ15" s="14"/>
      <c r="EYR15" s="14"/>
      <c r="EYS15" s="14"/>
      <c r="EYT15" s="14"/>
      <c r="EYU15" s="14"/>
      <c r="EYV15" s="14"/>
      <c r="EYW15" s="14"/>
      <c r="EYX15" s="14"/>
      <c r="EYY15" s="14"/>
      <c r="EYZ15" s="14"/>
      <c r="EZA15" s="14"/>
      <c r="EZB15" s="14"/>
      <c r="EZC15" s="14"/>
      <c r="EZD15" s="14"/>
      <c r="EZE15" s="14"/>
      <c r="EZF15" s="14"/>
      <c r="EZG15" s="14"/>
      <c r="EZH15" s="14"/>
      <c r="EZI15" s="14"/>
      <c r="EZJ15" s="14"/>
      <c r="EZK15" s="14"/>
      <c r="EZL15" s="14"/>
      <c r="EZM15" s="14"/>
      <c r="EZN15" s="14"/>
      <c r="EZO15" s="14"/>
      <c r="EZP15" s="14"/>
      <c r="EZQ15" s="14"/>
      <c r="EZR15" s="14"/>
      <c r="EZS15" s="14"/>
      <c r="EZT15" s="14"/>
      <c r="EZU15" s="14"/>
      <c r="EZV15" s="14"/>
      <c r="EZW15" s="14"/>
      <c r="EZX15" s="14"/>
      <c r="EZY15" s="14"/>
      <c r="EZZ15" s="14"/>
      <c r="FAA15" s="14"/>
      <c r="FAB15" s="14"/>
      <c r="FAC15" s="14"/>
      <c r="FAD15" s="14"/>
      <c r="FAE15" s="14"/>
      <c r="FAF15" s="14"/>
      <c r="FAG15" s="14"/>
      <c r="FAH15" s="14"/>
      <c r="FAI15" s="14"/>
      <c r="FAJ15" s="14"/>
      <c r="FAK15" s="14"/>
      <c r="FAL15" s="14"/>
      <c r="FAM15" s="14"/>
      <c r="FAN15" s="14"/>
      <c r="FAO15" s="14"/>
      <c r="FAP15" s="14"/>
      <c r="FAQ15" s="14"/>
      <c r="FAR15" s="14"/>
      <c r="FAS15" s="14"/>
      <c r="FAT15" s="14"/>
      <c r="FAU15" s="14"/>
      <c r="FAV15" s="14"/>
      <c r="FAW15" s="14"/>
      <c r="FAX15" s="14"/>
      <c r="FAY15" s="14"/>
      <c r="FAZ15" s="14"/>
      <c r="FBA15" s="14"/>
      <c r="FBB15" s="14"/>
      <c r="FBC15" s="14"/>
      <c r="FBD15" s="14"/>
      <c r="FBE15" s="14"/>
      <c r="FBF15" s="14"/>
      <c r="FBG15" s="14"/>
      <c r="FBH15" s="14"/>
      <c r="FBI15" s="14"/>
      <c r="FBJ15" s="14"/>
      <c r="FBK15" s="14"/>
      <c r="FBL15" s="14"/>
      <c r="FBM15" s="14"/>
      <c r="FBN15" s="14"/>
      <c r="FBO15" s="14"/>
      <c r="FBP15" s="14"/>
      <c r="FBQ15" s="14"/>
      <c r="FBR15" s="14"/>
      <c r="FBS15" s="14"/>
      <c r="FBT15" s="14"/>
      <c r="FBU15" s="14"/>
      <c r="FBV15" s="14"/>
      <c r="FBW15" s="14"/>
      <c r="FBX15" s="14"/>
      <c r="FBY15" s="14"/>
      <c r="FBZ15" s="14"/>
      <c r="FCA15" s="14"/>
      <c r="FCB15" s="14"/>
      <c r="FCC15" s="14"/>
      <c r="FCD15" s="14"/>
      <c r="FCE15" s="14"/>
      <c r="FCF15" s="14"/>
      <c r="FCG15" s="14"/>
      <c r="FCH15" s="14"/>
      <c r="FCI15" s="14"/>
      <c r="FCJ15" s="14"/>
      <c r="FCK15" s="14"/>
      <c r="FCL15" s="14"/>
      <c r="FCM15" s="14"/>
      <c r="FCN15" s="14"/>
      <c r="FCO15" s="14"/>
      <c r="FCP15" s="14"/>
      <c r="FCQ15" s="14"/>
      <c r="FCR15" s="14"/>
      <c r="FCS15" s="14"/>
      <c r="FCT15" s="14"/>
      <c r="FCU15" s="14"/>
      <c r="FCV15" s="14"/>
      <c r="FCW15" s="14"/>
      <c r="FCX15" s="14"/>
      <c r="FCY15" s="14"/>
      <c r="FCZ15" s="14"/>
      <c r="FDA15" s="14"/>
      <c r="FDB15" s="14"/>
      <c r="FDC15" s="14"/>
      <c r="FDD15" s="14"/>
      <c r="FDE15" s="14"/>
      <c r="FDF15" s="14"/>
      <c r="FDG15" s="14"/>
      <c r="FDH15" s="14"/>
      <c r="FDI15" s="14"/>
      <c r="FDJ15" s="14"/>
      <c r="FDK15" s="14"/>
      <c r="FDL15" s="14"/>
      <c r="FDM15" s="14"/>
      <c r="FDN15" s="14"/>
      <c r="FDO15" s="14"/>
      <c r="FDP15" s="14"/>
      <c r="FDQ15" s="14"/>
      <c r="FDR15" s="14"/>
      <c r="FDS15" s="14"/>
      <c r="FDT15" s="14"/>
      <c r="FDU15" s="14"/>
      <c r="FDV15" s="14"/>
      <c r="FDW15" s="14"/>
      <c r="FDX15" s="14"/>
      <c r="FDY15" s="14"/>
      <c r="FDZ15" s="14"/>
      <c r="FEA15" s="14"/>
      <c r="FEB15" s="14"/>
      <c r="FEC15" s="14"/>
      <c r="FED15" s="14"/>
      <c r="FEE15" s="14"/>
      <c r="FEF15" s="14"/>
      <c r="FEG15" s="14"/>
      <c r="FEH15" s="14"/>
      <c r="FEI15" s="14"/>
      <c r="FEJ15" s="14"/>
      <c r="FEK15" s="14"/>
      <c r="FEL15" s="14"/>
      <c r="FEM15" s="14"/>
      <c r="FEN15" s="14"/>
      <c r="FEO15" s="14"/>
      <c r="FEP15" s="14"/>
      <c r="FEQ15" s="14"/>
      <c r="FER15" s="14"/>
      <c r="FES15" s="14"/>
      <c r="FET15" s="14"/>
      <c r="FEU15" s="14"/>
      <c r="FEV15" s="14"/>
      <c r="FEW15" s="14"/>
      <c r="FEX15" s="14"/>
      <c r="FEY15" s="14"/>
      <c r="FEZ15" s="14"/>
      <c r="FFA15" s="14"/>
      <c r="FFB15" s="14"/>
      <c r="FFC15" s="14"/>
      <c r="FFD15" s="14"/>
      <c r="FFE15" s="14"/>
      <c r="FFF15" s="14"/>
      <c r="FFG15" s="14"/>
      <c r="FFH15" s="14"/>
      <c r="FFI15" s="14"/>
      <c r="FFJ15" s="14"/>
      <c r="FFK15" s="14"/>
      <c r="FFL15" s="14"/>
      <c r="FFM15" s="14"/>
      <c r="FFN15" s="14"/>
      <c r="FFO15" s="14"/>
      <c r="FFP15" s="14"/>
      <c r="FFQ15" s="14"/>
      <c r="FFR15" s="14"/>
      <c r="FFS15" s="14"/>
      <c r="FFT15" s="14"/>
      <c r="FFU15" s="14"/>
      <c r="FFV15" s="14"/>
      <c r="FFW15" s="14"/>
      <c r="FFX15" s="14"/>
      <c r="FFY15" s="14"/>
      <c r="FFZ15" s="14"/>
      <c r="FGA15" s="14"/>
      <c r="FGB15" s="14"/>
      <c r="FGC15" s="14"/>
      <c r="FGD15" s="14"/>
      <c r="FGE15" s="14"/>
      <c r="FGF15" s="14"/>
      <c r="FGG15" s="14"/>
      <c r="FGH15" s="14"/>
      <c r="FGI15" s="14"/>
      <c r="FGJ15" s="14"/>
      <c r="FGK15" s="14"/>
      <c r="FGL15" s="14"/>
      <c r="FGM15" s="14"/>
      <c r="FGN15" s="14"/>
      <c r="FGO15" s="14"/>
      <c r="FGP15" s="14"/>
      <c r="FGQ15" s="14"/>
      <c r="FGR15" s="14"/>
      <c r="FGS15" s="14"/>
      <c r="FGT15" s="14"/>
      <c r="FGU15" s="14"/>
      <c r="FGV15" s="14"/>
      <c r="FGW15" s="14"/>
      <c r="FGX15" s="14"/>
      <c r="FGY15" s="14"/>
      <c r="FGZ15" s="14"/>
      <c r="FHA15" s="14"/>
      <c r="FHB15" s="14"/>
      <c r="FHC15" s="14"/>
      <c r="FHD15" s="14"/>
      <c r="FHE15" s="14"/>
      <c r="FHF15" s="14"/>
      <c r="FHG15" s="14"/>
      <c r="FHH15" s="14"/>
      <c r="FHI15" s="14"/>
      <c r="FHJ15" s="14"/>
      <c r="FHK15" s="14"/>
      <c r="FHL15" s="14"/>
      <c r="FHM15" s="14"/>
      <c r="FHN15" s="14"/>
      <c r="FHO15" s="14"/>
      <c r="FHP15" s="14"/>
      <c r="FHQ15" s="14"/>
      <c r="FHR15" s="14"/>
      <c r="FHS15" s="14"/>
      <c r="FHT15" s="14"/>
      <c r="FHU15" s="14"/>
      <c r="FHV15" s="14"/>
      <c r="FHW15" s="14"/>
      <c r="FHX15" s="14"/>
      <c r="FHY15" s="14"/>
      <c r="FHZ15" s="14"/>
      <c r="FIA15" s="14"/>
      <c r="FIB15" s="14"/>
      <c r="FIC15" s="14"/>
      <c r="FID15" s="14"/>
      <c r="FIE15" s="14"/>
      <c r="FIF15" s="14"/>
      <c r="FIG15" s="14"/>
      <c r="FIH15" s="14"/>
      <c r="FII15" s="14"/>
      <c r="FIJ15" s="14"/>
      <c r="FIK15" s="14"/>
      <c r="FIL15" s="14"/>
      <c r="FIM15" s="14"/>
      <c r="FIN15" s="14"/>
      <c r="FIO15" s="14"/>
      <c r="FIP15" s="14"/>
      <c r="FIQ15" s="14"/>
      <c r="FIR15" s="14"/>
      <c r="FIS15" s="14"/>
      <c r="FIT15" s="14"/>
      <c r="FIU15" s="14"/>
      <c r="FIV15" s="14"/>
      <c r="FIW15" s="14"/>
      <c r="FIX15" s="14"/>
      <c r="FIY15" s="14"/>
      <c r="FIZ15" s="14"/>
      <c r="FJA15" s="14"/>
      <c r="FJB15" s="14"/>
      <c r="FJC15" s="14"/>
      <c r="FJD15" s="14"/>
      <c r="FJE15" s="14"/>
      <c r="FJF15" s="14"/>
      <c r="FJG15" s="14"/>
      <c r="FJH15" s="14"/>
      <c r="FJI15" s="14"/>
      <c r="FJJ15" s="14"/>
      <c r="FJK15" s="14"/>
      <c r="FJL15" s="14"/>
      <c r="FJM15" s="14"/>
      <c r="FJN15" s="14"/>
      <c r="FJO15" s="14"/>
      <c r="FJP15" s="14"/>
      <c r="FJQ15" s="14"/>
      <c r="FJR15" s="14"/>
      <c r="FJS15" s="14"/>
      <c r="FJT15" s="14"/>
      <c r="FJU15" s="14"/>
      <c r="FJV15" s="14"/>
      <c r="FJW15" s="14"/>
      <c r="FJX15" s="14"/>
      <c r="FJY15" s="14"/>
      <c r="FJZ15" s="14"/>
      <c r="FKA15" s="14"/>
      <c r="FKB15" s="14"/>
      <c r="FKC15" s="14"/>
      <c r="FKD15" s="14"/>
      <c r="FKE15" s="14"/>
      <c r="FKF15" s="14"/>
      <c r="FKG15" s="14"/>
      <c r="FKH15" s="14"/>
      <c r="FKI15" s="14"/>
      <c r="FKJ15" s="14"/>
      <c r="FKK15" s="14"/>
      <c r="FKL15" s="14"/>
      <c r="FKM15" s="14"/>
      <c r="FKN15" s="14"/>
      <c r="FKO15" s="14"/>
      <c r="FKP15" s="14"/>
      <c r="FKQ15" s="14"/>
      <c r="FKR15" s="14"/>
      <c r="FKS15" s="14"/>
      <c r="FKT15" s="14"/>
      <c r="FKU15" s="14"/>
      <c r="FKV15" s="14"/>
      <c r="FKW15" s="14"/>
      <c r="FKX15" s="14"/>
      <c r="FKY15" s="14"/>
      <c r="FKZ15" s="14"/>
      <c r="FLA15" s="14"/>
      <c r="FLB15" s="14"/>
      <c r="FLC15" s="14"/>
      <c r="FLD15" s="14"/>
      <c r="FLE15" s="14"/>
      <c r="FLF15" s="14"/>
      <c r="FLG15" s="14"/>
      <c r="FLH15" s="14"/>
      <c r="FLI15" s="14"/>
      <c r="FLJ15" s="14"/>
      <c r="FLK15" s="14"/>
      <c r="FLL15" s="14"/>
      <c r="FLM15" s="14"/>
      <c r="FLN15" s="14"/>
      <c r="FLO15" s="14"/>
      <c r="FLP15" s="14"/>
      <c r="FLQ15" s="14"/>
      <c r="FLR15" s="14"/>
      <c r="FLS15" s="14"/>
      <c r="FLT15" s="14"/>
      <c r="FLU15" s="14"/>
      <c r="FLV15" s="14"/>
      <c r="FLW15" s="14"/>
      <c r="FLX15" s="14"/>
      <c r="FLY15" s="14"/>
      <c r="FLZ15" s="14"/>
      <c r="FMA15" s="14"/>
      <c r="FMB15" s="14"/>
      <c r="FMC15" s="14"/>
      <c r="FMD15" s="14"/>
      <c r="FME15" s="14"/>
      <c r="FMF15" s="14"/>
      <c r="FMG15" s="14"/>
      <c r="FMH15" s="14"/>
      <c r="FMI15" s="14"/>
      <c r="FMJ15" s="14"/>
      <c r="FMK15" s="14"/>
      <c r="FML15" s="14"/>
      <c r="FMM15" s="14"/>
      <c r="FMN15" s="14"/>
      <c r="FMO15" s="14"/>
      <c r="FMP15" s="14"/>
      <c r="FMQ15" s="14"/>
      <c r="FMR15" s="14"/>
      <c r="FMS15" s="14"/>
      <c r="FMT15" s="14"/>
      <c r="FMU15" s="14"/>
      <c r="FMV15" s="14"/>
      <c r="FMW15" s="14"/>
      <c r="FMX15" s="14"/>
      <c r="FMY15" s="14"/>
      <c r="FMZ15" s="14"/>
      <c r="FNA15" s="14"/>
      <c r="FNB15" s="14"/>
      <c r="FNC15" s="14"/>
      <c r="FND15" s="14"/>
      <c r="FNE15" s="14"/>
      <c r="FNF15" s="14"/>
      <c r="FNG15" s="14"/>
      <c r="FNH15" s="14"/>
      <c r="FNI15" s="14"/>
      <c r="FNJ15" s="14"/>
      <c r="FNK15" s="14"/>
      <c r="FNL15" s="14"/>
      <c r="FNM15" s="14"/>
      <c r="FNN15" s="14"/>
      <c r="FNO15" s="14"/>
      <c r="FNP15" s="14"/>
      <c r="FNQ15" s="14"/>
      <c r="FNR15" s="14"/>
      <c r="FNS15" s="14"/>
      <c r="FNT15" s="14"/>
      <c r="FNU15" s="14"/>
      <c r="FNV15" s="14"/>
      <c r="FNW15" s="14"/>
      <c r="FNX15" s="14"/>
      <c r="FNY15" s="14"/>
      <c r="FNZ15" s="14"/>
      <c r="FOA15" s="14"/>
      <c r="FOB15" s="14"/>
      <c r="FOC15" s="14"/>
      <c r="FOD15" s="14"/>
      <c r="FOE15" s="14"/>
      <c r="FOF15" s="14"/>
      <c r="FOG15" s="14"/>
      <c r="FOH15" s="14"/>
      <c r="FOI15" s="14"/>
      <c r="FOJ15" s="14"/>
      <c r="FOK15" s="14"/>
      <c r="FOL15" s="14"/>
      <c r="FOM15" s="14"/>
      <c r="FON15" s="14"/>
      <c r="FOO15" s="14"/>
      <c r="FOP15" s="14"/>
      <c r="FOQ15" s="14"/>
      <c r="FOR15" s="14"/>
      <c r="FOS15" s="14"/>
      <c r="FOT15" s="14"/>
      <c r="FOU15" s="14"/>
      <c r="FOV15" s="14"/>
      <c r="FOW15" s="14"/>
      <c r="FOX15" s="14"/>
      <c r="FOY15" s="14"/>
      <c r="FOZ15" s="14"/>
      <c r="FPA15" s="14"/>
      <c r="FPB15" s="14"/>
      <c r="FPC15" s="14"/>
      <c r="FPD15" s="14"/>
      <c r="FPE15" s="14"/>
      <c r="FPF15" s="14"/>
      <c r="FPG15" s="14"/>
      <c r="FPH15" s="14"/>
      <c r="FPI15" s="14"/>
      <c r="FPJ15" s="14"/>
      <c r="FPK15" s="14"/>
      <c r="FPL15" s="14"/>
      <c r="FPM15" s="14"/>
      <c r="FPN15" s="14"/>
      <c r="FPO15" s="14"/>
      <c r="FPP15" s="14"/>
      <c r="FPQ15" s="14"/>
      <c r="FPR15" s="14"/>
      <c r="FPS15" s="14"/>
      <c r="FPT15" s="14"/>
      <c r="FPU15" s="14"/>
      <c r="FPV15" s="14"/>
      <c r="FPW15" s="14"/>
      <c r="FPX15" s="14"/>
      <c r="FPY15" s="14"/>
      <c r="FPZ15" s="14"/>
      <c r="FQA15" s="14"/>
      <c r="FQB15" s="14"/>
      <c r="FQC15" s="14"/>
      <c r="FQD15" s="14"/>
      <c r="FQE15" s="14"/>
      <c r="FQF15" s="14"/>
      <c r="FQG15" s="14"/>
      <c r="FQH15" s="14"/>
      <c r="FQI15" s="14"/>
      <c r="FQJ15" s="14"/>
      <c r="FQK15" s="14"/>
      <c r="FQL15" s="14"/>
      <c r="FQM15" s="14"/>
      <c r="FQN15" s="14"/>
      <c r="FQO15" s="14"/>
      <c r="FQP15" s="14"/>
      <c r="FQQ15" s="14"/>
      <c r="FQR15" s="14"/>
      <c r="FQS15" s="14"/>
      <c r="FQT15" s="14"/>
      <c r="FQU15" s="14"/>
      <c r="FQV15" s="14"/>
      <c r="FQW15" s="14"/>
      <c r="FQX15" s="14"/>
      <c r="FQY15" s="14"/>
      <c r="FQZ15" s="14"/>
      <c r="FRA15" s="14"/>
      <c r="FRB15" s="14"/>
      <c r="FRC15" s="14"/>
      <c r="FRD15" s="14"/>
      <c r="FRE15" s="14"/>
      <c r="FRF15" s="14"/>
      <c r="FRG15" s="14"/>
      <c r="FRH15" s="14"/>
      <c r="FRI15" s="14"/>
      <c r="FRJ15" s="14"/>
      <c r="FRK15" s="14"/>
      <c r="FRL15" s="14"/>
      <c r="FRM15" s="14"/>
      <c r="FRN15" s="14"/>
      <c r="FRO15" s="14"/>
      <c r="FRP15" s="14"/>
      <c r="FRQ15" s="14"/>
      <c r="FRR15" s="14"/>
      <c r="FRS15" s="14"/>
      <c r="FRT15" s="14"/>
      <c r="FRU15" s="14"/>
      <c r="FRV15" s="14"/>
      <c r="FRW15" s="14"/>
      <c r="FRX15" s="14"/>
      <c r="FRY15" s="14"/>
      <c r="FRZ15" s="14"/>
      <c r="FSA15" s="14"/>
      <c r="FSB15" s="14"/>
      <c r="FSC15" s="14"/>
      <c r="FSD15" s="14"/>
      <c r="FSE15" s="14"/>
      <c r="FSF15" s="14"/>
      <c r="FSG15" s="14"/>
      <c r="FSH15" s="14"/>
      <c r="FSI15" s="14"/>
      <c r="FSJ15" s="14"/>
      <c r="FSK15" s="14"/>
      <c r="FSL15" s="14"/>
      <c r="FSM15" s="14"/>
      <c r="FSN15" s="14"/>
      <c r="FSO15" s="14"/>
      <c r="FSP15" s="14"/>
      <c r="FSQ15" s="14"/>
      <c r="FSR15" s="14"/>
      <c r="FSS15" s="14"/>
      <c r="FST15" s="14"/>
      <c r="FSU15" s="14"/>
      <c r="FSV15" s="14"/>
      <c r="FSW15" s="14"/>
      <c r="FSX15" s="14"/>
      <c r="FSY15" s="14"/>
      <c r="FSZ15" s="14"/>
      <c r="FTA15" s="14"/>
      <c r="FTB15" s="14"/>
      <c r="FTC15" s="14"/>
      <c r="FTD15" s="14"/>
      <c r="FTE15" s="14"/>
      <c r="FTF15" s="14"/>
      <c r="FTG15" s="14"/>
      <c r="FTH15" s="14"/>
      <c r="FTI15" s="14"/>
      <c r="FTJ15" s="14"/>
      <c r="FTK15" s="14"/>
      <c r="FTL15" s="14"/>
      <c r="FTM15" s="14"/>
      <c r="FTN15" s="14"/>
      <c r="FTO15" s="14"/>
      <c r="FTP15" s="14"/>
      <c r="FTQ15" s="14"/>
      <c r="FTR15" s="14"/>
      <c r="FTS15" s="14"/>
      <c r="FTT15" s="14"/>
      <c r="FTU15" s="14"/>
      <c r="FTV15" s="14"/>
      <c r="FTW15" s="14"/>
      <c r="FTX15" s="14"/>
      <c r="FTY15" s="14"/>
      <c r="FTZ15" s="14"/>
      <c r="FUA15" s="14"/>
      <c r="FUB15" s="14"/>
      <c r="FUC15" s="14"/>
      <c r="FUD15" s="14"/>
      <c r="FUE15" s="14"/>
      <c r="FUF15" s="14"/>
      <c r="FUG15" s="14"/>
      <c r="FUH15" s="14"/>
      <c r="FUI15" s="14"/>
      <c r="FUJ15" s="14"/>
      <c r="FUK15" s="14"/>
      <c r="FUL15" s="14"/>
      <c r="FUM15" s="14"/>
      <c r="FUN15" s="14"/>
      <c r="FUO15" s="14"/>
      <c r="FUP15" s="14"/>
      <c r="FUQ15" s="14"/>
      <c r="FUR15" s="14"/>
      <c r="FUS15" s="14"/>
      <c r="FUT15" s="14"/>
      <c r="FUU15" s="14"/>
      <c r="FUV15" s="14"/>
      <c r="FUW15" s="14"/>
      <c r="FUX15" s="14"/>
      <c r="FUY15" s="14"/>
      <c r="FUZ15" s="14"/>
      <c r="FVA15" s="14"/>
      <c r="FVB15" s="14"/>
      <c r="FVC15" s="14"/>
      <c r="FVD15" s="14"/>
      <c r="FVE15" s="14"/>
      <c r="FVF15" s="14"/>
      <c r="FVG15" s="14"/>
      <c r="FVH15" s="14"/>
      <c r="FVI15" s="14"/>
      <c r="FVJ15" s="14"/>
      <c r="FVK15" s="14"/>
      <c r="FVL15" s="14"/>
      <c r="FVM15" s="14"/>
      <c r="FVN15" s="14"/>
      <c r="FVO15" s="14"/>
      <c r="FVP15" s="14"/>
      <c r="FVQ15" s="14"/>
      <c r="FVR15" s="14"/>
      <c r="FVS15" s="14"/>
      <c r="FVT15" s="14"/>
      <c r="FVU15" s="14"/>
      <c r="FVV15" s="14"/>
      <c r="FVW15" s="14"/>
      <c r="FVX15" s="14"/>
      <c r="FVY15" s="14"/>
      <c r="FVZ15" s="14"/>
      <c r="FWA15" s="14"/>
      <c r="FWB15" s="14"/>
      <c r="FWC15" s="14"/>
      <c r="FWD15" s="14"/>
      <c r="FWE15" s="14"/>
      <c r="FWF15" s="14"/>
      <c r="FWG15" s="14"/>
      <c r="FWH15" s="14"/>
      <c r="FWI15" s="14"/>
      <c r="FWJ15" s="14"/>
      <c r="FWK15" s="14"/>
      <c r="FWL15" s="14"/>
      <c r="FWM15" s="14"/>
      <c r="FWN15" s="14"/>
      <c r="FWO15" s="14"/>
      <c r="FWP15" s="14"/>
      <c r="FWQ15" s="14"/>
      <c r="FWR15" s="14"/>
      <c r="FWS15" s="14"/>
      <c r="FWT15" s="14"/>
      <c r="FWU15" s="14"/>
      <c r="FWV15" s="14"/>
      <c r="FWW15" s="14"/>
      <c r="FWX15" s="14"/>
      <c r="FWY15" s="14"/>
      <c r="FWZ15" s="14"/>
      <c r="FXA15" s="14"/>
      <c r="FXB15" s="14"/>
      <c r="FXC15" s="14"/>
      <c r="FXD15" s="14"/>
      <c r="FXE15" s="14"/>
      <c r="FXF15" s="14"/>
      <c r="FXG15" s="14"/>
      <c r="FXH15" s="14"/>
      <c r="FXI15" s="14"/>
      <c r="FXJ15" s="14"/>
      <c r="FXK15" s="14"/>
      <c r="FXL15" s="14"/>
      <c r="FXM15" s="14"/>
      <c r="FXN15" s="14"/>
      <c r="FXO15" s="14"/>
      <c r="FXP15" s="14"/>
      <c r="FXQ15" s="14"/>
      <c r="FXR15" s="14"/>
      <c r="FXS15" s="14"/>
      <c r="FXT15" s="14"/>
      <c r="FXU15" s="14"/>
      <c r="FXV15" s="14"/>
      <c r="FXW15" s="14"/>
      <c r="FXX15" s="14"/>
      <c r="FXY15" s="14"/>
      <c r="FXZ15" s="14"/>
      <c r="FYA15" s="14"/>
      <c r="FYB15" s="14"/>
      <c r="FYC15" s="14"/>
      <c r="FYD15" s="14"/>
      <c r="FYE15" s="14"/>
      <c r="FYF15" s="14"/>
      <c r="FYG15" s="14"/>
      <c r="FYH15" s="14"/>
      <c r="FYI15" s="14"/>
      <c r="FYJ15" s="14"/>
      <c r="FYK15" s="14"/>
      <c r="FYL15" s="14"/>
      <c r="FYM15" s="14"/>
      <c r="FYN15" s="14"/>
      <c r="FYO15" s="14"/>
      <c r="FYP15" s="14"/>
      <c r="FYQ15" s="14"/>
      <c r="FYR15" s="14"/>
      <c r="FYS15" s="14"/>
      <c r="FYT15" s="14"/>
      <c r="FYU15" s="14"/>
      <c r="FYV15" s="14"/>
      <c r="FYW15" s="14"/>
      <c r="FYX15" s="14"/>
      <c r="FYY15" s="14"/>
      <c r="FYZ15" s="14"/>
      <c r="FZA15" s="14"/>
      <c r="FZB15" s="14"/>
      <c r="FZC15" s="14"/>
      <c r="FZD15" s="14"/>
      <c r="FZE15" s="14"/>
      <c r="FZF15" s="14"/>
      <c r="FZG15" s="14"/>
      <c r="FZH15" s="14"/>
      <c r="FZI15" s="14"/>
      <c r="FZJ15" s="14"/>
      <c r="FZK15" s="14"/>
      <c r="FZL15" s="14"/>
      <c r="FZM15" s="14"/>
      <c r="FZN15" s="14"/>
      <c r="FZO15" s="14"/>
      <c r="FZP15" s="14"/>
      <c r="FZQ15" s="14"/>
      <c r="FZR15" s="14"/>
      <c r="FZS15" s="14"/>
      <c r="FZT15" s="14"/>
      <c r="FZU15" s="14"/>
      <c r="FZV15" s="14"/>
      <c r="FZW15" s="14"/>
      <c r="FZX15" s="14"/>
      <c r="FZY15" s="14"/>
      <c r="FZZ15" s="14"/>
      <c r="GAA15" s="14"/>
      <c r="GAB15" s="14"/>
      <c r="GAC15" s="14"/>
      <c r="GAD15" s="14"/>
      <c r="GAE15" s="14"/>
      <c r="GAF15" s="14"/>
      <c r="GAG15" s="14"/>
      <c r="GAH15" s="14"/>
      <c r="GAI15" s="14"/>
      <c r="GAJ15" s="14"/>
      <c r="GAK15" s="14"/>
      <c r="GAL15" s="14"/>
      <c r="GAM15" s="14"/>
      <c r="GAN15" s="14"/>
      <c r="GAO15" s="14"/>
      <c r="GAP15" s="14"/>
      <c r="GAQ15" s="14"/>
      <c r="GAR15" s="14"/>
      <c r="GAS15" s="14"/>
      <c r="GAT15" s="14"/>
      <c r="GAU15" s="14"/>
      <c r="GAV15" s="14"/>
      <c r="GAW15" s="14"/>
      <c r="GAX15" s="14"/>
      <c r="GAY15" s="14"/>
      <c r="GAZ15" s="14"/>
      <c r="GBA15" s="14"/>
      <c r="GBB15" s="14"/>
      <c r="GBC15" s="14"/>
      <c r="GBD15" s="14"/>
      <c r="GBE15" s="14"/>
      <c r="GBF15" s="14"/>
      <c r="GBG15" s="14"/>
      <c r="GBH15" s="14"/>
      <c r="GBI15" s="14"/>
      <c r="GBJ15" s="14"/>
      <c r="GBK15" s="14"/>
      <c r="GBL15" s="14"/>
      <c r="GBM15" s="14"/>
      <c r="GBN15" s="14"/>
      <c r="GBO15" s="14"/>
      <c r="GBP15" s="14"/>
      <c r="GBQ15" s="14"/>
      <c r="GBR15" s="14"/>
      <c r="GBS15" s="14"/>
      <c r="GBT15" s="14"/>
      <c r="GBU15" s="14"/>
      <c r="GBV15" s="14"/>
      <c r="GBW15" s="14"/>
      <c r="GBX15" s="14"/>
      <c r="GBY15" s="14"/>
      <c r="GBZ15" s="14"/>
      <c r="GCA15" s="14"/>
      <c r="GCB15" s="14"/>
      <c r="GCC15" s="14"/>
      <c r="GCD15" s="14"/>
      <c r="GCE15" s="14"/>
      <c r="GCF15" s="14"/>
      <c r="GCG15" s="14"/>
      <c r="GCH15" s="14"/>
      <c r="GCI15" s="14"/>
      <c r="GCJ15" s="14"/>
      <c r="GCK15" s="14"/>
      <c r="GCL15" s="14"/>
      <c r="GCM15" s="14"/>
      <c r="GCN15" s="14"/>
      <c r="GCO15" s="14"/>
      <c r="GCP15" s="14"/>
      <c r="GCQ15" s="14"/>
      <c r="GCR15" s="14"/>
      <c r="GCS15" s="14"/>
      <c r="GCT15" s="14"/>
      <c r="GCU15" s="14"/>
      <c r="GCV15" s="14"/>
      <c r="GCW15" s="14"/>
      <c r="GCX15" s="14"/>
      <c r="GCY15" s="14"/>
      <c r="GCZ15" s="14"/>
      <c r="GDA15" s="14"/>
      <c r="GDB15" s="14"/>
      <c r="GDC15" s="14"/>
      <c r="GDD15" s="14"/>
      <c r="GDE15" s="14"/>
      <c r="GDF15" s="14"/>
      <c r="GDG15" s="14"/>
      <c r="GDH15" s="14"/>
      <c r="GDI15" s="14"/>
      <c r="GDJ15" s="14"/>
      <c r="GDK15" s="14"/>
      <c r="GDL15" s="14"/>
      <c r="GDM15" s="14"/>
      <c r="GDN15" s="14"/>
      <c r="GDO15" s="14"/>
      <c r="GDP15" s="14"/>
      <c r="GDQ15" s="14"/>
      <c r="GDR15" s="14"/>
      <c r="GDS15" s="14"/>
      <c r="GDT15" s="14"/>
      <c r="GDU15" s="14"/>
      <c r="GDV15" s="14"/>
      <c r="GDW15" s="14"/>
      <c r="GDX15" s="14"/>
      <c r="GDY15" s="14"/>
      <c r="GDZ15" s="14"/>
      <c r="GEA15" s="14"/>
      <c r="GEB15" s="14"/>
      <c r="GEC15" s="14"/>
      <c r="GED15" s="14"/>
      <c r="GEE15" s="14"/>
      <c r="GEF15" s="14"/>
      <c r="GEG15" s="14"/>
      <c r="GEH15" s="14"/>
      <c r="GEI15" s="14"/>
      <c r="GEJ15" s="14"/>
      <c r="GEK15" s="14"/>
      <c r="GEL15" s="14"/>
      <c r="GEM15" s="14"/>
      <c r="GEN15" s="14"/>
      <c r="GEO15" s="14"/>
      <c r="GEP15" s="14"/>
      <c r="GEQ15" s="14"/>
      <c r="GER15" s="14"/>
      <c r="GES15" s="14"/>
      <c r="GET15" s="14"/>
      <c r="GEU15" s="14"/>
      <c r="GEV15" s="14"/>
      <c r="GEW15" s="14"/>
      <c r="GEX15" s="14"/>
      <c r="GEY15" s="14"/>
      <c r="GEZ15" s="14"/>
      <c r="GFA15" s="14"/>
      <c r="GFB15" s="14"/>
      <c r="GFC15" s="14"/>
      <c r="GFD15" s="14"/>
      <c r="GFE15" s="14"/>
      <c r="GFF15" s="14"/>
      <c r="GFG15" s="14"/>
      <c r="GFH15" s="14"/>
      <c r="GFI15" s="14"/>
      <c r="GFJ15" s="14"/>
      <c r="GFK15" s="14"/>
      <c r="GFL15" s="14"/>
      <c r="GFM15" s="14"/>
      <c r="GFN15" s="14"/>
      <c r="GFO15" s="14"/>
      <c r="GFP15" s="14"/>
      <c r="GFQ15" s="14"/>
      <c r="GFR15" s="14"/>
      <c r="GFS15" s="14"/>
      <c r="GFT15" s="14"/>
      <c r="GFU15" s="14"/>
      <c r="GFV15" s="14"/>
      <c r="GFW15" s="14"/>
      <c r="GFX15" s="14"/>
      <c r="GFY15" s="14"/>
      <c r="GFZ15" s="14"/>
      <c r="GGA15" s="14"/>
      <c r="GGB15" s="14"/>
      <c r="GGC15" s="14"/>
      <c r="GGD15" s="14"/>
      <c r="GGE15" s="14"/>
      <c r="GGF15" s="14"/>
      <c r="GGG15" s="14"/>
      <c r="GGH15" s="14"/>
      <c r="GGI15" s="14"/>
      <c r="GGJ15" s="14"/>
      <c r="GGK15" s="14"/>
      <c r="GGL15" s="14"/>
      <c r="GGM15" s="14"/>
      <c r="GGN15" s="14"/>
      <c r="GGO15" s="14"/>
      <c r="GGP15" s="14"/>
      <c r="GGQ15" s="14"/>
      <c r="GGR15" s="14"/>
      <c r="GGS15" s="14"/>
      <c r="GGT15" s="14"/>
      <c r="GGU15" s="14"/>
      <c r="GGV15" s="14"/>
      <c r="GGW15" s="14"/>
      <c r="GGX15" s="14"/>
      <c r="GGY15" s="14"/>
      <c r="GGZ15" s="14"/>
      <c r="GHA15" s="14"/>
      <c r="GHB15" s="14"/>
      <c r="GHC15" s="14"/>
      <c r="GHD15" s="14"/>
      <c r="GHE15" s="14"/>
      <c r="GHF15" s="14"/>
      <c r="GHG15" s="14"/>
      <c r="GHH15" s="14"/>
      <c r="GHI15" s="14"/>
      <c r="GHJ15" s="14"/>
      <c r="GHK15" s="14"/>
      <c r="GHL15" s="14"/>
      <c r="GHM15" s="14"/>
      <c r="GHN15" s="14"/>
      <c r="GHO15" s="14"/>
      <c r="GHP15" s="14"/>
      <c r="GHQ15" s="14"/>
      <c r="GHR15" s="14"/>
      <c r="GHS15" s="14"/>
      <c r="GHT15" s="14"/>
      <c r="GHU15" s="14"/>
      <c r="GHV15" s="14"/>
      <c r="GHW15" s="14"/>
      <c r="GHX15" s="14"/>
      <c r="GHY15" s="14"/>
      <c r="GHZ15" s="14"/>
      <c r="GIA15" s="14"/>
      <c r="GIB15" s="14"/>
      <c r="GIC15" s="14"/>
      <c r="GID15" s="14"/>
      <c r="GIE15" s="14"/>
      <c r="GIF15" s="14"/>
      <c r="GIG15" s="14"/>
      <c r="GIH15" s="14"/>
      <c r="GII15" s="14"/>
      <c r="GIJ15" s="14"/>
      <c r="GIK15" s="14"/>
      <c r="GIL15" s="14"/>
      <c r="GIM15" s="14"/>
      <c r="GIN15" s="14"/>
      <c r="GIO15" s="14"/>
      <c r="GIP15" s="14"/>
      <c r="GIQ15" s="14"/>
      <c r="GIR15" s="14"/>
      <c r="GIS15" s="14"/>
      <c r="GIT15" s="14"/>
      <c r="GIU15" s="14"/>
      <c r="GIV15" s="14"/>
      <c r="GIW15" s="14"/>
      <c r="GIX15" s="14"/>
      <c r="GIY15" s="14"/>
      <c r="GIZ15" s="14"/>
      <c r="GJA15" s="14"/>
      <c r="GJB15" s="14"/>
      <c r="GJC15" s="14"/>
      <c r="GJD15" s="14"/>
      <c r="GJE15" s="14"/>
      <c r="GJF15" s="14"/>
      <c r="GJG15" s="14"/>
      <c r="GJH15" s="14"/>
      <c r="GJI15" s="14"/>
      <c r="GJJ15" s="14"/>
      <c r="GJK15" s="14"/>
      <c r="GJL15" s="14"/>
      <c r="GJM15" s="14"/>
      <c r="GJN15" s="14"/>
      <c r="GJO15" s="14"/>
      <c r="GJP15" s="14"/>
      <c r="GJQ15" s="14"/>
      <c r="GJR15" s="14"/>
      <c r="GJS15" s="14"/>
      <c r="GJT15" s="14"/>
      <c r="GJU15" s="14"/>
      <c r="GJV15" s="14"/>
      <c r="GJW15" s="14"/>
      <c r="GJX15" s="14"/>
      <c r="GJY15" s="14"/>
      <c r="GJZ15" s="14"/>
      <c r="GKA15" s="14"/>
      <c r="GKB15" s="14"/>
      <c r="GKC15" s="14"/>
      <c r="GKD15" s="14"/>
      <c r="GKE15" s="14"/>
      <c r="GKF15" s="14"/>
      <c r="GKG15" s="14"/>
      <c r="GKH15" s="14"/>
      <c r="GKI15" s="14"/>
      <c r="GKJ15" s="14"/>
      <c r="GKK15" s="14"/>
      <c r="GKL15" s="14"/>
      <c r="GKM15" s="14"/>
      <c r="GKN15" s="14"/>
      <c r="GKO15" s="14"/>
      <c r="GKP15" s="14"/>
      <c r="GKQ15" s="14"/>
      <c r="GKR15" s="14"/>
      <c r="GKS15" s="14"/>
      <c r="GKT15" s="14"/>
      <c r="GKU15" s="14"/>
      <c r="GKV15" s="14"/>
      <c r="GKW15" s="14"/>
      <c r="GKX15" s="14"/>
      <c r="GKY15" s="14"/>
      <c r="GKZ15" s="14"/>
      <c r="GLA15" s="14"/>
      <c r="GLB15" s="14"/>
      <c r="GLC15" s="14"/>
      <c r="GLD15" s="14"/>
      <c r="GLE15" s="14"/>
      <c r="GLF15" s="14"/>
      <c r="GLG15" s="14"/>
      <c r="GLH15" s="14"/>
      <c r="GLI15" s="14"/>
      <c r="GLJ15" s="14"/>
      <c r="GLK15" s="14"/>
      <c r="GLL15" s="14"/>
      <c r="GLM15" s="14"/>
      <c r="GLN15" s="14"/>
      <c r="GLO15" s="14"/>
      <c r="GLP15" s="14"/>
      <c r="GLQ15" s="14"/>
      <c r="GLR15" s="14"/>
      <c r="GLS15" s="14"/>
      <c r="GLT15" s="14"/>
      <c r="GLU15" s="14"/>
      <c r="GLV15" s="14"/>
      <c r="GLW15" s="14"/>
      <c r="GLX15" s="14"/>
      <c r="GLY15" s="14"/>
      <c r="GLZ15" s="14"/>
      <c r="GMA15" s="14"/>
      <c r="GMB15" s="14"/>
      <c r="GMC15" s="14"/>
      <c r="GMD15" s="14"/>
      <c r="GME15" s="14"/>
      <c r="GMF15" s="14"/>
      <c r="GMG15" s="14"/>
      <c r="GMH15" s="14"/>
      <c r="GMI15" s="14"/>
      <c r="GMJ15" s="14"/>
      <c r="GMK15" s="14"/>
      <c r="GML15" s="14"/>
      <c r="GMM15" s="14"/>
      <c r="GMN15" s="14"/>
      <c r="GMO15" s="14"/>
      <c r="GMP15" s="14"/>
      <c r="GMQ15" s="14"/>
      <c r="GMR15" s="14"/>
      <c r="GMS15" s="14"/>
      <c r="GMT15" s="14"/>
      <c r="GMU15" s="14"/>
      <c r="GMV15" s="14"/>
      <c r="GMW15" s="14"/>
      <c r="GMX15" s="14"/>
      <c r="GMY15" s="14"/>
      <c r="GMZ15" s="14"/>
      <c r="GNA15" s="14"/>
      <c r="GNB15" s="14"/>
      <c r="GNC15" s="14"/>
      <c r="GND15" s="14"/>
      <c r="GNE15" s="14"/>
      <c r="GNF15" s="14"/>
      <c r="GNG15" s="14"/>
      <c r="GNH15" s="14"/>
      <c r="GNI15" s="14"/>
      <c r="GNJ15" s="14"/>
      <c r="GNK15" s="14"/>
      <c r="GNL15" s="14"/>
      <c r="GNM15" s="14"/>
      <c r="GNN15" s="14"/>
      <c r="GNO15" s="14"/>
      <c r="GNP15" s="14"/>
      <c r="GNQ15" s="14"/>
      <c r="GNR15" s="14"/>
      <c r="GNS15" s="14"/>
      <c r="GNT15" s="14"/>
      <c r="GNU15" s="14"/>
      <c r="GNV15" s="14"/>
      <c r="GNW15" s="14"/>
      <c r="GNX15" s="14"/>
      <c r="GNY15" s="14"/>
      <c r="GNZ15" s="14"/>
      <c r="GOA15" s="14"/>
      <c r="GOB15" s="14"/>
      <c r="GOC15" s="14"/>
      <c r="GOD15" s="14"/>
      <c r="GOE15" s="14"/>
      <c r="GOF15" s="14"/>
      <c r="GOG15" s="14"/>
      <c r="GOH15" s="14"/>
      <c r="GOI15" s="14"/>
      <c r="GOJ15" s="14"/>
      <c r="GOK15" s="14"/>
      <c r="GOL15" s="14"/>
      <c r="GOM15" s="14"/>
      <c r="GON15" s="14"/>
      <c r="GOO15" s="14"/>
      <c r="GOP15" s="14"/>
      <c r="GOQ15" s="14"/>
      <c r="GOR15" s="14"/>
      <c r="GOS15" s="14"/>
      <c r="GOT15" s="14"/>
      <c r="GOU15" s="14"/>
      <c r="GOV15" s="14"/>
      <c r="GOW15" s="14"/>
      <c r="GOX15" s="14"/>
      <c r="GOY15" s="14"/>
      <c r="GOZ15" s="14"/>
      <c r="GPA15" s="14"/>
      <c r="GPB15" s="14"/>
      <c r="GPC15" s="14"/>
      <c r="GPD15" s="14"/>
      <c r="GPE15" s="14"/>
      <c r="GPF15" s="14"/>
      <c r="GPG15" s="14"/>
      <c r="GPH15" s="14"/>
      <c r="GPI15" s="14"/>
      <c r="GPJ15" s="14"/>
      <c r="GPK15" s="14"/>
      <c r="GPL15" s="14"/>
      <c r="GPM15" s="14"/>
      <c r="GPN15" s="14"/>
      <c r="GPO15" s="14"/>
      <c r="GPP15" s="14"/>
      <c r="GPQ15" s="14"/>
      <c r="GPR15" s="14"/>
      <c r="GPS15" s="14"/>
      <c r="GPT15" s="14"/>
      <c r="GPU15" s="14"/>
      <c r="GPV15" s="14"/>
      <c r="GPW15" s="14"/>
      <c r="GPX15" s="14"/>
      <c r="GPY15" s="14"/>
      <c r="GPZ15" s="14"/>
      <c r="GQA15" s="14"/>
      <c r="GQB15" s="14"/>
      <c r="GQC15" s="14"/>
      <c r="GQD15" s="14"/>
      <c r="GQE15" s="14"/>
      <c r="GQF15" s="14"/>
      <c r="GQG15" s="14"/>
      <c r="GQH15" s="14"/>
      <c r="GQI15" s="14"/>
      <c r="GQJ15" s="14"/>
      <c r="GQK15" s="14"/>
      <c r="GQL15" s="14"/>
      <c r="GQM15" s="14"/>
      <c r="GQN15" s="14"/>
      <c r="GQO15" s="14"/>
      <c r="GQP15" s="14"/>
      <c r="GQQ15" s="14"/>
      <c r="GQR15" s="14"/>
      <c r="GQS15" s="14"/>
      <c r="GQT15" s="14"/>
      <c r="GQU15" s="14"/>
      <c r="GQV15" s="14"/>
      <c r="GQW15" s="14"/>
      <c r="GQX15" s="14"/>
      <c r="GQY15" s="14"/>
      <c r="GQZ15" s="14"/>
      <c r="GRA15" s="14"/>
      <c r="GRB15" s="14"/>
      <c r="GRC15" s="14"/>
      <c r="GRD15" s="14"/>
      <c r="GRE15" s="14"/>
      <c r="GRF15" s="14"/>
      <c r="GRG15" s="14"/>
      <c r="GRH15" s="14"/>
      <c r="GRI15" s="14"/>
      <c r="GRJ15" s="14"/>
      <c r="GRK15" s="14"/>
      <c r="GRL15" s="14"/>
      <c r="GRM15" s="14"/>
      <c r="GRN15" s="14"/>
      <c r="GRO15" s="14"/>
      <c r="GRP15" s="14"/>
      <c r="GRQ15" s="14"/>
      <c r="GRR15" s="14"/>
      <c r="GRS15" s="14"/>
      <c r="GRT15" s="14"/>
      <c r="GRU15" s="14"/>
      <c r="GRV15" s="14"/>
      <c r="GRW15" s="14"/>
      <c r="GRX15" s="14"/>
      <c r="GRY15" s="14"/>
      <c r="GRZ15" s="14"/>
      <c r="GSA15" s="14"/>
      <c r="GSB15" s="14"/>
      <c r="GSC15" s="14"/>
      <c r="GSD15" s="14"/>
      <c r="GSE15" s="14"/>
      <c r="GSF15" s="14"/>
      <c r="GSG15" s="14"/>
      <c r="GSH15" s="14"/>
      <c r="GSI15" s="14"/>
      <c r="GSJ15" s="14"/>
      <c r="GSK15" s="14"/>
      <c r="GSL15" s="14"/>
      <c r="GSM15" s="14"/>
      <c r="GSN15" s="14"/>
      <c r="GSO15" s="14"/>
      <c r="GSP15" s="14"/>
      <c r="GSQ15" s="14"/>
      <c r="GSR15" s="14"/>
      <c r="GSS15" s="14"/>
      <c r="GST15" s="14"/>
      <c r="GSU15" s="14"/>
      <c r="GSV15" s="14"/>
      <c r="GSW15" s="14"/>
      <c r="GSX15" s="14"/>
      <c r="GSY15" s="14"/>
      <c r="GSZ15" s="14"/>
      <c r="GTA15" s="14"/>
      <c r="GTB15" s="14"/>
      <c r="GTC15" s="14"/>
      <c r="GTD15" s="14"/>
      <c r="GTE15" s="14"/>
      <c r="GTF15" s="14"/>
      <c r="GTG15" s="14"/>
      <c r="GTH15" s="14"/>
      <c r="GTI15" s="14"/>
      <c r="GTJ15" s="14"/>
      <c r="GTK15" s="14"/>
      <c r="GTL15" s="14"/>
      <c r="GTM15" s="14"/>
      <c r="GTN15" s="14"/>
      <c r="GTO15" s="14"/>
      <c r="GTP15" s="14"/>
      <c r="GTQ15" s="14"/>
      <c r="GTR15" s="14"/>
      <c r="GTS15" s="14"/>
      <c r="GTT15" s="14"/>
      <c r="GTU15" s="14"/>
      <c r="GTV15" s="14"/>
      <c r="GTW15" s="14"/>
      <c r="GTX15" s="14"/>
      <c r="GTY15" s="14"/>
      <c r="GTZ15" s="14"/>
      <c r="GUA15" s="14"/>
      <c r="GUB15" s="14"/>
      <c r="GUC15" s="14"/>
      <c r="GUD15" s="14"/>
      <c r="GUE15" s="14"/>
      <c r="GUF15" s="14"/>
      <c r="GUG15" s="14"/>
      <c r="GUH15" s="14"/>
      <c r="GUI15" s="14"/>
      <c r="GUJ15" s="14"/>
      <c r="GUK15" s="14"/>
      <c r="GUL15" s="14"/>
      <c r="GUM15" s="14"/>
      <c r="GUN15" s="14"/>
      <c r="GUO15" s="14"/>
      <c r="GUP15" s="14"/>
      <c r="GUQ15" s="14"/>
      <c r="GUR15" s="14"/>
      <c r="GUS15" s="14"/>
      <c r="GUT15" s="14"/>
      <c r="GUU15" s="14"/>
      <c r="GUV15" s="14"/>
      <c r="GUW15" s="14"/>
      <c r="GUX15" s="14"/>
      <c r="GUY15" s="14"/>
      <c r="GUZ15" s="14"/>
      <c r="GVA15" s="14"/>
      <c r="GVB15" s="14"/>
      <c r="GVC15" s="14"/>
      <c r="GVD15" s="14"/>
      <c r="GVE15" s="14"/>
      <c r="GVF15" s="14"/>
      <c r="GVG15" s="14"/>
      <c r="GVH15" s="14"/>
      <c r="GVI15" s="14"/>
      <c r="GVJ15" s="14"/>
      <c r="GVK15" s="14"/>
      <c r="GVL15" s="14"/>
      <c r="GVM15" s="14"/>
      <c r="GVN15" s="14"/>
      <c r="GVO15" s="14"/>
      <c r="GVP15" s="14"/>
      <c r="GVQ15" s="14"/>
      <c r="GVR15" s="14"/>
      <c r="GVS15" s="14"/>
      <c r="GVT15" s="14"/>
      <c r="GVU15" s="14"/>
      <c r="GVV15" s="14"/>
      <c r="GVW15" s="14"/>
      <c r="GVX15" s="14"/>
      <c r="GVY15" s="14"/>
      <c r="GVZ15" s="14"/>
      <c r="GWA15" s="14"/>
      <c r="GWB15" s="14"/>
      <c r="GWC15" s="14"/>
      <c r="GWD15" s="14"/>
      <c r="GWE15" s="14"/>
      <c r="GWF15" s="14"/>
      <c r="GWG15" s="14"/>
      <c r="GWH15" s="14"/>
      <c r="GWI15" s="14"/>
      <c r="GWJ15" s="14"/>
      <c r="GWK15" s="14"/>
      <c r="GWL15" s="14"/>
      <c r="GWM15" s="14"/>
      <c r="GWN15" s="14"/>
      <c r="GWO15" s="14"/>
      <c r="GWP15" s="14"/>
      <c r="GWQ15" s="14"/>
      <c r="GWR15" s="14"/>
      <c r="GWS15" s="14"/>
      <c r="GWT15" s="14"/>
      <c r="GWU15" s="14"/>
      <c r="GWV15" s="14"/>
      <c r="GWW15" s="14"/>
      <c r="GWX15" s="14"/>
      <c r="GWY15" s="14"/>
      <c r="GWZ15" s="14"/>
      <c r="GXA15" s="14"/>
      <c r="GXB15" s="14"/>
      <c r="GXC15" s="14"/>
      <c r="GXD15" s="14"/>
      <c r="GXE15" s="14"/>
      <c r="GXF15" s="14"/>
      <c r="GXG15" s="14"/>
      <c r="GXH15" s="14"/>
      <c r="GXI15" s="14"/>
      <c r="GXJ15" s="14"/>
      <c r="GXK15" s="14"/>
      <c r="GXL15" s="14"/>
      <c r="GXM15" s="14"/>
      <c r="GXN15" s="14"/>
      <c r="GXO15" s="14"/>
      <c r="GXP15" s="14"/>
      <c r="GXQ15" s="14"/>
      <c r="GXR15" s="14"/>
      <c r="GXS15" s="14"/>
      <c r="GXT15" s="14"/>
      <c r="GXU15" s="14"/>
      <c r="GXV15" s="14"/>
      <c r="GXW15" s="14"/>
      <c r="GXX15" s="14"/>
      <c r="GXY15" s="14"/>
      <c r="GXZ15" s="14"/>
      <c r="GYA15" s="14"/>
      <c r="GYB15" s="14"/>
      <c r="GYC15" s="14"/>
      <c r="GYD15" s="14"/>
      <c r="GYE15" s="14"/>
      <c r="GYF15" s="14"/>
      <c r="GYG15" s="14"/>
      <c r="GYH15" s="14"/>
      <c r="GYI15" s="14"/>
      <c r="GYJ15" s="14"/>
      <c r="GYK15" s="14"/>
      <c r="GYL15" s="14"/>
      <c r="GYM15" s="14"/>
      <c r="GYN15" s="14"/>
      <c r="GYO15" s="14"/>
      <c r="GYP15" s="14"/>
      <c r="GYQ15" s="14"/>
      <c r="GYR15" s="14"/>
      <c r="GYS15" s="14"/>
      <c r="GYT15" s="14"/>
      <c r="GYU15" s="14"/>
      <c r="GYV15" s="14"/>
      <c r="GYW15" s="14"/>
      <c r="GYX15" s="14"/>
      <c r="GYY15" s="14"/>
      <c r="GYZ15" s="14"/>
      <c r="GZA15" s="14"/>
      <c r="GZB15" s="14"/>
      <c r="GZC15" s="14"/>
      <c r="GZD15" s="14"/>
      <c r="GZE15" s="14"/>
      <c r="GZF15" s="14"/>
      <c r="GZG15" s="14"/>
      <c r="GZH15" s="14"/>
      <c r="GZI15" s="14"/>
      <c r="GZJ15" s="14"/>
      <c r="GZK15" s="14"/>
      <c r="GZL15" s="14"/>
      <c r="GZM15" s="14"/>
      <c r="GZN15" s="14"/>
      <c r="GZO15" s="14"/>
      <c r="GZP15" s="14"/>
      <c r="GZQ15" s="14"/>
      <c r="GZR15" s="14"/>
      <c r="GZS15" s="14"/>
      <c r="GZT15" s="14"/>
      <c r="GZU15" s="14"/>
      <c r="GZV15" s="14"/>
      <c r="GZW15" s="14"/>
      <c r="GZX15" s="14"/>
      <c r="GZY15" s="14"/>
      <c r="GZZ15" s="14"/>
      <c r="HAA15" s="14"/>
      <c r="HAB15" s="14"/>
      <c r="HAC15" s="14"/>
      <c r="HAD15" s="14"/>
      <c r="HAE15" s="14"/>
      <c r="HAF15" s="14"/>
      <c r="HAG15" s="14"/>
      <c r="HAH15" s="14"/>
      <c r="HAI15" s="14"/>
      <c r="HAJ15" s="14"/>
      <c r="HAK15" s="14"/>
      <c r="HAL15" s="14"/>
      <c r="HAM15" s="14"/>
      <c r="HAN15" s="14"/>
      <c r="HAO15" s="14"/>
      <c r="HAP15" s="14"/>
      <c r="HAQ15" s="14"/>
      <c r="HAR15" s="14"/>
      <c r="HAS15" s="14"/>
      <c r="HAT15" s="14"/>
      <c r="HAU15" s="14"/>
      <c r="HAV15" s="14"/>
      <c r="HAW15" s="14"/>
      <c r="HAX15" s="14"/>
      <c r="HAY15" s="14"/>
      <c r="HAZ15" s="14"/>
      <c r="HBA15" s="14"/>
      <c r="HBB15" s="14"/>
      <c r="HBC15" s="14"/>
      <c r="HBD15" s="14"/>
      <c r="HBE15" s="14"/>
      <c r="HBF15" s="14"/>
      <c r="HBG15" s="14"/>
      <c r="HBH15" s="14"/>
      <c r="HBI15" s="14"/>
      <c r="HBJ15" s="14"/>
      <c r="HBK15" s="14"/>
      <c r="HBL15" s="14"/>
      <c r="HBM15" s="14"/>
      <c r="HBN15" s="14"/>
      <c r="HBO15" s="14"/>
      <c r="HBP15" s="14"/>
      <c r="HBQ15" s="14"/>
      <c r="HBR15" s="14"/>
      <c r="HBS15" s="14"/>
      <c r="HBT15" s="14"/>
      <c r="HBU15" s="14"/>
      <c r="HBV15" s="14"/>
      <c r="HBW15" s="14"/>
      <c r="HBX15" s="14"/>
      <c r="HBY15" s="14"/>
      <c r="HBZ15" s="14"/>
      <c r="HCA15" s="14"/>
      <c r="HCB15" s="14"/>
      <c r="HCC15" s="14"/>
      <c r="HCD15" s="14"/>
      <c r="HCE15" s="14"/>
      <c r="HCF15" s="14"/>
      <c r="HCG15" s="14"/>
      <c r="HCH15" s="14"/>
      <c r="HCI15" s="14"/>
      <c r="HCJ15" s="14"/>
      <c r="HCK15" s="14"/>
      <c r="HCL15" s="14"/>
      <c r="HCM15" s="14"/>
      <c r="HCN15" s="14"/>
      <c r="HCO15" s="14"/>
      <c r="HCP15" s="14"/>
      <c r="HCQ15" s="14"/>
      <c r="HCR15" s="14"/>
      <c r="HCS15" s="14"/>
      <c r="HCT15" s="14"/>
      <c r="HCU15" s="14"/>
      <c r="HCV15" s="14"/>
      <c r="HCW15" s="14"/>
      <c r="HCX15" s="14"/>
      <c r="HCY15" s="14"/>
      <c r="HCZ15" s="14"/>
      <c r="HDA15" s="14"/>
      <c r="HDB15" s="14"/>
      <c r="HDC15" s="14"/>
      <c r="HDD15" s="14"/>
      <c r="HDE15" s="14"/>
      <c r="HDF15" s="14"/>
      <c r="HDG15" s="14"/>
      <c r="HDH15" s="14"/>
      <c r="HDI15" s="14"/>
      <c r="HDJ15" s="14"/>
      <c r="HDK15" s="14"/>
      <c r="HDL15" s="14"/>
      <c r="HDM15" s="14"/>
      <c r="HDN15" s="14"/>
      <c r="HDO15" s="14"/>
      <c r="HDP15" s="14"/>
      <c r="HDQ15" s="14"/>
      <c r="HDR15" s="14"/>
      <c r="HDS15" s="14"/>
      <c r="HDT15" s="14"/>
      <c r="HDU15" s="14"/>
      <c r="HDV15" s="14"/>
      <c r="HDW15" s="14"/>
      <c r="HDX15" s="14"/>
      <c r="HDY15" s="14"/>
      <c r="HDZ15" s="14"/>
      <c r="HEA15" s="14"/>
      <c r="HEB15" s="14"/>
      <c r="HEC15" s="14"/>
      <c r="HED15" s="14"/>
      <c r="HEE15" s="14"/>
      <c r="HEF15" s="14"/>
      <c r="HEG15" s="14"/>
      <c r="HEH15" s="14"/>
      <c r="HEI15" s="14"/>
      <c r="HEJ15" s="14"/>
      <c r="HEK15" s="14"/>
      <c r="HEL15" s="14"/>
      <c r="HEM15" s="14"/>
      <c r="HEN15" s="14"/>
      <c r="HEO15" s="14"/>
      <c r="HEP15" s="14"/>
      <c r="HEQ15" s="14"/>
      <c r="HER15" s="14"/>
      <c r="HES15" s="14"/>
      <c r="HET15" s="14"/>
      <c r="HEU15" s="14"/>
      <c r="HEV15" s="14"/>
      <c r="HEW15" s="14"/>
      <c r="HEX15" s="14"/>
      <c r="HEY15" s="14"/>
      <c r="HEZ15" s="14"/>
      <c r="HFA15" s="14"/>
      <c r="HFB15" s="14"/>
      <c r="HFC15" s="14"/>
      <c r="HFD15" s="14"/>
      <c r="HFE15" s="14"/>
      <c r="HFF15" s="14"/>
      <c r="HFG15" s="14"/>
      <c r="HFH15" s="14"/>
      <c r="HFI15" s="14"/>
      <c r="HFJ15" s="14"/>
      <c r="HFK15" s="14"/>
      <c r="HFL15" s="14"/>
      <c r="HFM15" s="14"/>
      <c r="HFN15" s="14"/>
      <c r="HFO15" s="14"/>
      <c r="HFP15" s="14"/>
      <c r="HFQ15" s="14"/>
      <c r="HFR15" s="14"/>
      <c r="HFS15" s="14"/>
      <c r="HFT15" s="14"/>
      <c r="HFU15" s="14"/>
      <c r="HFV15" s="14"/>
      <c r="HFW15" s="14"/>
      <c r="HFX15" s="14"/>
      <c r="HFY15" s="14"/>
      <c r="HFZ15" s="14"/>
      <c r="HGA15" s="14"/>
      <c r="HGB15" s="14"/>
      <c r="HGC15" s="14"/>
      <c r="HGD15" s="14"/>
      <c r="HGE15" s="14"/>
      <c r="HGF15" s="14"/>
      <c r="HGG15" s="14"/>
      <c r="HGH15" s="14"/>
      <c r="HGI15" s="14"/>
      <c r="HGJ15" s="14"/>
      <c r="HGK15" s="14"/>
      <c r="HGL15" s="14"/>
      <c r="HGM15" s="14"/>
      <c r="HGN15" s="14"/>
      <c r="HGO15" s="14"/>
      <c r="HGP15" s="14"/>
      <c r="HGQ15" s="14"/>
      <c r="HGR15" s="14"/>
      <c r="HGS15" s="14"/>
      <c r="HGT15" s="14"/>
      <c r="HGU15" s="14"/>
      <c r="HGV15" s="14"/>
      <c r="HGW15" s="14"/>
      <c r="HGX15" s="14"/>
      <c r="HGY15" s="14"/>
      <c r="HGZ15" s="14"/>
      <c r="HHA15" s="14"/>
      <c r="HHB15" s="14"/>
      <c r="HHC15" s="14"/>
      <c r="HHD15" s="14"/>
      <c r="HHE15" s="14"/>
      <c r="HHF15" s="14"/>
      <c r="HHG15" s="14"/>
      <c r="HHH15" s="14"/>
      <c r="HHI15" s="14"/>
      <c r="HHJ15" s="14"/>
      <c r="HHK15" s="14"/>
      <c r="HHL15" s="14"/>
      <c r="HHM15" s="14"/>
      <c r="HHN15" s="14"/>
      <c r="HHO15" s="14"/>
      <c r="HHP15" s="14"/>
      <c r="HHQ15" s="14"/>
      <c r="HHR15" s="14"/>
      <c r="HHS15" s="14"/>
      <c r="HHT15" s="14"/>
      <c r="HHU15" s="14"/>
      <c r="HHV15" s="14"/>
      <c r="HHW15" s="14"/>
      <c r="HHX15" s="14"/>
      <c r="HHY15" s="14"/>
      <c r="HHZ15" s="14"/>
      <c r="HIA15" s="14"/>
      <c r="HIB15" s="14"/>
      <c r="HIC15" s="14"/>
      <c r="HID15" s="14"/>
      <c r="HIE15" s="14"/>
      <c r="HIF15" s="14"/>
      <c r="HIG15" s="14"/>
      <c r="HIH15" s="14"/>
      <c r="HII15" s="14"/>
      <c r="HIJ15" s="14"/>
      <c r="HIK15" s="14"/>
      <c r="HIL15" s="14"/>
      <c r="HIM15" s="14"/>
      <c r="HIN15" s="14"/>
      <c r="HIO15" s="14"/>
      <c r="HIP15" s="14"/>
      <c r="HIQ15" s="14"/>
      <c r="HIR15" s="14"/>
      <c r="HIS15" s="14"/>
      <c r="HIT15" s="14"/>
      <c r="HIU15" s="14"/>
      <c r="HIV15" s="14"/>
      <c r="HIW15" s="14"/>
      <c r="HIX15" s="14"/>
      <c r="HIY15" s="14"/>
      <c r="HIZ15" s="14"/>
      <c r="HJA15" s="14"/>
      <c r="HJB15" s="14"/>
      <c r="HJC15" s="14"/>
      <c r="HJD15" s="14"/>
      <c r="HJE15" s="14"/>
      <c r="HJF15" s="14"/>
      <c r="HJG15" s="14"/>
      <c r="HJH15" s="14"/>
      <c r="HJI15" s="14"/>
      <c r="HJJ15" s="14"/>
      <c r="HJK15" s="14"/>
      <c r="HJL15" s="14"/>
      <c r="HJM15" s="14"/>
      <c r="HJN15" s="14"/>
      <c r="HJO15" s="14"/>
      <c r="HJP15" s="14"/>
      <c r="HJQ15" s="14"/>
      <c r="HJR15" s="14"/>
      <c r="HJS15" s="14"/>
      <c r="HJT15" s="14"/>
      <c r="HJU15" s="14"/>
      <c r="HJV15" s="14"/>
      <c r="HJW15" s="14"/>
      <c r="HJX15" s="14"/>
      <c r="HJY15" s="14"/>
      <c r="HJZ15" s="14"/>
      <c r="HKA15" s="14"/>
      <c r="HKB15" s="14"/>
      <c r="HKC15" s="14"/>
      <c r="HKD15" s="14"/>
      <c r="HKE15" s="14"/>
      <c r="HKF15" s="14"/>
      <c r="HKG15" s="14"/>
      <c r="HKH15" s="14"/>
      <c r="HKI15" s="14"/>
      <c r="HKJ15" s="14"/>
      <c r="HKK15" s="14"/>
      <c r="HKL15" s="14"/>
      <c r="HKM15" s="14"/>
      <c r="HKN15" s="14"/>
      <c r="HKO15" s="14"/>
      <c r="HKP15" s="14"/>
      <c r="HKQ15" s="14"/>
      <c r="HKR15" s="14"/>
      <c r="HKS15" s="14"/>
      <c r="HKT15" s="14"/>
      <c r="HKU15" s="14"/>
      <c r="HKV15" s="14"/>
      <c r="HKW15" s="14"/>
      <c r="HKX15" s="14"/>
      <c r="HKY15" s="14"/>
      <c r="HKZ15" s="14"/>
      <c r="HLA15" s="14"/>
      <c r="HLB15" s="14"/>
      <c r="HLC15" s="14"/>
      <c r="HLD15" s="14"/>
      <c r="HLE15" s="14"/>
      <c r="HLF15" s="14"/>
      <c r="HLG15" s="14"/>
      <c r="HLH15" s="14"/>
      <c r="HLI15" s="14"/>
      <c r="HLJ15" s="14"/>
      <c r="HLK15" s="14"/>
      <c r="HLL15" s="14"/>
      <c r="HLM15" s="14"/>
      <c r="HLN15" s="14"/>
      <c r="HLO15" s="14"/>
      <c r="HLP15" s="14"/>
      <c r="HLQ15" s="14"/>
      <c r="HLR15" s="14"/>
      <c r="HLS15" s="14"/>
      <c r="HLT15" s="14"/>
      <c r="HLU15" s="14"/>
      <c r="HLV15" s="14"/>
      <c r="HLW15" s="14"/>
      <c r="HLX15" s="14"/>
      <c r="HLY15" s="14"/>
      <c r="HLZ15" s="14"/>
      <c r="HMA15" s="14"/>
      <c r="HMB15" s="14"/>
      <c r="HMC15" s="14"/>
      <c r="HMD15" s="14"/>
      <c r="HME15" s="14"/>
      <c r="HMF15" s="14"/>
      <c r="HMG15" s="14"/>
      <c r="HMH15" s="14"/>
      <c r="HMI15" s="14"/>
      <c r="HMJ15" s="14"/>
      <c r="HMK15" s="14"/>
      <c r="HML15" s="14"/>
      <c r="HMM15" s="14"/>
      <c r="HMN15" s="14"/>
      <c r="HMO15" s="14"/>
      <c r="HMP15" s="14"/>
      <c r="HMQ15" s="14"/>
      <c r="HMR15" s="14"/>
      <c r="HMS15" s="14"/>
      <c r="HMT15" s="14"/>
      <c r="HMU15" s="14"/>
      <c r="HMV15" s="14"/>
      <c r="HMW15" s="14"/>
      <c r="HMX15" s="14"/>
      <c r="HMY15" s="14"/>
      <c r="HMZ15" s="14"/>
      <c r="HNA15" s="14"/>
      <c r="HNB15" s="14"/>
      <c r="HNC15" s="14"/>
      <c r="HND15" s="14"/>
      <c r="HNE15" s="14"/>
      <c r="HNF15" s="14"/>
      <c r="HNG15" s="14"/>
      <c r="HNH15" s="14"/>
      <c r="HNI15" s="14"/>
      <c r="HNJ15" s="14"/>
      <c r="HNK15" s="14"/>
      <c r="HNL15" s="14"/>
      <c r="HNM15" s="14"/>
      <c r="HNN15" s="14"/>
      <c r="HNO15" s="14"/>
      <c r="HNP15" s="14"/>
      <c r="HNQ15" s="14"/>
      <c r="HNR15" s="14"/>
      <c r="HNS15" s="14"/>
      <c r="HNT15" s="14"/>
      <c r="HNU15" s="14"/>
      <c r="HNV15" s="14"/>
      <c r="HNW15" s="14"/>
      <c r="HNX15" s="14"/>
      <c r="HNY15" s="14"/>
      <c r="HNZ15" s="14"/>
      <c r="HOA15" s="14"/>
      <c r="HOB15" s="14"/>
      <c r="HOC15" s="14"/>
      <c r="HOD15" s="14"/>
      <c r="HOE15" s="14"/>
      <c r="HOF15" s="14"/>
      <c r="HOG15" s="14"/>
      <c r="HOH15" s="14"/>
      <c r="HOI15" s="14"/>
      <c r="HOJ15" s="14"/>
      <c r="HOK15" s="14"/>
      <c r="HOL15" s="14"/>
      <c r="HOM15" s="14"/>
      <c r="HON15" s="14"/>
      <c r="HOO15" s="14"/>
      <c r="HOP15" s="14"/>
      <c r="HOQ15" s="14"/>
      <c r="HOR15" s="14"/>
      <c r="HOS15" s="14"/>
      <c r="HOT15" s="14"/>
      <c r="HOU15" s="14"/>
      <c r="HOV15" s="14"/>
      <c r="HOW15" s="14"/>
      <c r="HOX15" s="14"/>
      <c r="HOY15" s="14"/>
      <c r="HOZ15" s="14"/>
      <c r="HPA15" s="14"/>
      <c r="HPB15" s="14"/>
      <c r="HPC15" s="14"/>
      <c r="HPD15" s="14"/>
      <c r="HPE15" s="14"/>
      <c r="HPF15" s="14"/>
      <c r="HPG15" s="14"/>
      <c r="HPH15" s="14"/>
      <c r="HPI15" s="14"/>
      <c r="HPJ15" s="14"/>
      <c r="HPK15" s="14"/>
      <c r="HPL15" s="14"/>
      <c r="HPM15" s="14"/>
      <c r="HPN15" s="14"/>
      <c r="HPO15" s="14"/>
      <c r="HPP15" s="14"/>
      <c r="HPQ15" s="14"/>
      <c r="HPR15" s="14"/>
      <c r="HPS15" s="14"/>
      <c r="HPT15" s="14"/>
      <c r="HPU15" s="14"/>
      <c r="HPV15" s="14"/>
      <c r="HPW15" s="14"/>
      <c r="HPX15" s="14"/>
      <c r="HPY15" s="14"/>
      <c r="HPZ15" s="14"/>
      <c r="HQA15" s="14"/>
      <c r="HQB15" s="14"/>
      <c r="HQC15" s="14"/>
      <c r="HQD15" s="14"/>
      <c r="HQE15" s="14"/>
      <c r="HQF15" s="14"/>
      <c r="HQG15" s="14"/>
      <c r="HQH15" s="14"/>
      <c r="HQI15" s="14"/>
      <c r="HQJ15" s="14"/>
      <c r="HQK15" s="14"/>
      <c r="HQL15" s="14"/>
      <c r="HQM15" s="14"/>
      <c r="HQN15" s="14"/>
      <c r="HQO15" s="14"/>
      <c r="HQP15" s="14"/>
      <c r="HQQ15" s="14"/>
      <c r="HQR15" s="14"/>
      <c r="HQS15" s="14"/>
      <c r="HQT15" s="14"/>
      <c r="HQU15" s="14"/>
      <c r="HQV15" s="14"/>
      <c r="HQW15" s="14"/>
      <c r="HQX15" s="14"/>
      <c r="HQY15" s="14"/>
      <c r="HQZ15" s="14"/>
      <c r="HRA15" s="14"/>
      <c r="HRB15" s="14"/>
      <c r="HRC15" s="14"/>
      <c r="HRD15" s="14"/>
      <c r="HRE15" s="14"/>
      <c r="HRF15" s="14"/>
      <c r="HRG15" s="14"/>
      <c r="HRH15" s="14"/>
      <c r="HRI15" s="14"/>
      <c r="HRJ15" s="14"/>
      <c r="HRK15" s="14"/>
      <c r="HRL15" s="14"/>
      <c r="HRM15" s="14"/>
      <c r="HRN15" s="14"/>
      <c r="HRO15" s="14"/>
      <c r="HRP15" s="14"/>
      <c r="HRQ15" s="14"/>
      <c r="HRR15" s="14"/>
      <c r="HRS15" s="14"/>
      <c r="HRT15" s="14"/>
      <c r="HRU15" s="14"/>
      <c r="HRV15" s="14"/>
      <c r="HRW15" s="14"/>
      <c r="HRX15" s="14"/>
      <c r="HRY15" s="14"/>
      <c r="HRZ15" s="14"/>
      <c r="HSA15" s="14"/>
      <c r="HSB15" s="14"/>
      <c r="HSC15" s="14"/>
      <c r="HSD15" s="14"/>
      <c r="HSE15" s="14"/>
      <c r="HSF15" s="14"/>
      <c r="HSG15" s="14"/>
      <c r="HSH15" s="14"/>
      <c r="HSI15" s="14"/>
      <c r="HSJ15" s="14"/>
      <c r="HSK15" s="14"/>
      <c r="HSL15" s="14"/>
      <c r="HSM15" s="14"/>
      <c r="HSN15" s="14"/>
      <c r="HSO15" s="14"/>
      <c r="HSP15" s="14"/>
      <c r="HSQ15" s="14"/>
      <c r="HSR15" s="14"/>
      <c r="HSS15" s="14"/>
      <c r="HST15" s="14"/>
      <c r="HSU15" s="14"/>
      <c r="HSV15" s="14"/>
      <c r="HSW15" s="14"/>
      <c r="HSX15" s="14"/>
      <c r="HSY15" s="14"/>
      <c r="HSZ15" s="14"/>
      <c r="HTA15" s="14"/>
      <c r="HTB15" s="14"/>
      <c r="HTC15" s="14"/>
      <c r="HTD15" s="14"/>
      <c r="HTE15" s="14"/>
      <c r="HTF15" s="14"/>
      <c r="HTG15" s="14"/>
      <c r="HTH15" s="14"/>
      <c r="HTI15" s="14"/>
      <c r="HTJ15" s="14"/>
      <c r="HTK15" s="14"/>
      <c r="HTL15" s="14"/>
      <c r="HTM15" s="14"/>
      <c r="HTN15" s="14"/>
      <c r="HTO15" s="14"/>
      <c r="HTP15" s="14"/>
      <c r="HTQ15" s="14"/>
      <c r="HTR15" s="14"/>
      <c r="HTS15" s="14"/>
      <c r="HTT15" s="14"/>
      <c r="HTU15" s="14"/>
      <c r="HTV15" s="14"/>
      <c r="HTW15" s="14"/>
      <c r="HTX15" s="14"/>
      <c r="HTY15" s="14"/>
      <c r="HTZ15" s="14"/>
      <c r="HUA15" s="14"/>
      <c r="HUB15" s="14"/>
      <c r="HUC15" s="14"/>
      <c r="HUD15" s="14"/>
      <c r="HUE15" s="14"/>
      <c r="HUF15" s="14"/>
      <c r="HUG15" s="14"/>
      <c r="HUH15" s="14"/>
      <c r="HUI15" s="14"/>
      <c r="HUJ15" s="14"/>
      <c r="HUK15" s="14"/>
      <c r="HUL15" s="14"/>
      <c r="HUM15" s="14"/>
      <c r="HUN15" s="14"/>
      <c r="HUO15" s="14"/>
      <c r="HUP15" s="14"/>
      <c r="HUQ15" s="14"/>
      <c r="HUR15" s="14"/>
      <c r="HUS15" s="14"/>
      <c r="HUT15" s="14"/>
      <c r="HUU15" s="14"/>
      <c r="HUV15" s="14"/>
      <c r="HUW15" s="14"/>
      <c r="HUX15" s="14"/>
      <c r="HUY15" s="14"/>
      <c r="HUZ15" s="14"/>
      <c r="HVA15" s="14"/>
      <c r="HVB15" s="14"/>
      <c r="HVC15" s="14"/>
      <c r="HVD15" s="14"/>
      <c r="HVE15" s="14"/>
      <c r="HVF15" s="14"/>
      <c r="HVG15" s="14"/>
      <c r="HVH15" s="14"/>
      <c r="HVI15" s="14"/>
      <c r="HVJ15" s="14"/>
      <c r="HVK15" s="14"/>
      <c r="HVL15" s="14"/>
      <c r="HVM15" s="14"/>
      <c r="HVN15" s="14"/>
      <c r="HVO15" s="14"/>
      <c r="HVP15" s="14"/>
      <c r="HVQ15" s="14"/>
      <c r="HVR15" s="14"/>
      <c r="HVS15" s="14"/>
      <c r="HVT15" s="14"/>
      <c r="HVU15" s="14"/>
      <c r="HVV15" s="14"/>
      <c r="HVW15" s="14"/>
      <c r="HVX15" s="14"/>
      <c r="HVY15" s="14"/>
      <c r="HVZ15" s="14"/>
      <c r="HWA15" s="14"/>
      <c r="HWB15" s="14"/>
      <c r="HWC15" s="14"/>
      <c r="HWD15" s="14"/>
      <c r="HWE15" s="14"/>
      <c r="HWF15" s="14"/>
      <c r="HWG15" s="14"/>
      <c r="HWH15" s="14"/>
      <c r="HWI15" s="14"/>
      <c r="HWJ15" s="14"/>
      <c r="HWK15" s="14"/>
      <c r="HWL15" s="14"/>
      <c r="HWM15" s="14"/>
      <c r="HWN15" s="14"/>
      <c r="HWO15" s="14"/>
      <c r="HWP15" s="14"/>
      <c r="HWQ15" s="14"/>
      <c r="HWR15" s="14"/>
      <c r="HWS15" s="14"/>
      <c r="HWT15" s="14"/>
      <c r="HWU15" s="14"/>
      <c r="HWV15" s="14"/>
      <c r="HWW15" s="14"/>
      <c r="HWX15" s="14"/>
      <c r="HWY15" s="14"/>
      <c r="HWZ15" s="14"/>
      <c r="HXA15" s="14"/>
      <c r="HXB15" s="14"/>
      <c r="HXC15" s="14"/>
      <c r="HXD15" s="14"/>
      <c r="HXE15" s="14"/>
      <c r="HXF15" s="14"/>
      <c r="HXG15" s="14"/>
      <c r="HXH15" s="14"/>
      <c r="HXI15" s="14"/>
      <c r="HXJ15" s="14"/>
      <c r="HXK15" s="14"/>
      <c r="HXL15" s="14"/>
      <c r="HXM15" s="14"/>
      <c r="HXN15" s="14"/>
      <c r="HXO15" s="14"/>
      <c r="HXP15" s="14"/>
      <c r="HXQ15" s="14"/>
      <c r="HXR15" s="14"/>
      <c r="HXS15" s="14"/>
      <c r="HXT15" s="14"/>
      <c r="HXU15" s="14"/>
      <c r="HXV15" s="14"/>
      <c r="HXW15" s="14"/>
      <c r="HXX15" s="14"/>
      <c r="HXY15" s="14"/>
      <c r="HXZ15" s="14"/>
      <c r="HYA15" s="14"/>
      <c r="HYB15" s="14"/>
      <c r="HYC15" s="14"/>
      <c r="HYD15" s="14"/>
      <c r="HYE15" s="14"/>
      <c r="HYF15" s="14"/>
      <c r="HYG15" s="14"/>
      <c r="HYH15" s="14"/>
      <c r="HYI15" s="14"/>
      <c r="HYJ15" s="14"/>
      <c r="HYK15" s="14"/>
      <c r="HYL15" s="14"/>
      <c r="HYM15" s="14"/>
      <c r="HYN15" s="14"/>
      <c r="HYO15" s="14"/>
      <c r="HYP15" s="14"/>
      <c r="HYQ15" s="14"/>
      <c r="HYR15" s="14"/>
      <c r="HYS15" s="14"/>
      <c r="HYT15" s="14"/>
      <c r="HYU15" s="14"/>
      <c r="HYV15" s="14"/>
      <c r="HYW15" s="14"/>
      <c r="HYX15" s="14"/>
      <c r="HYY15" s="14"/>
      <c r="HYZ15" s="14"/>
      <c r="HZA15" s="14"/>
      <c r="HZB15" s="14"/>
      <c r="HZC15" s="14"/>
      <c r="HZD15" s="14"/>
      <c r="HZE15" s="14"/>
      <c r="HZF15" s="14"/>
      <c r="HZG15" s="14"/>
      <c r="HZH15" s="14"/>
      <c r="HZI15" s="14"/>
      <c r="HZJ15" s="14"/>
      <c r="HZK15" s="14"/>
      <c r="HZL15" s="14"/>
      <c r="HZM15" s="14"/>
      <c r="HZN15" s="14"/>
      <c r="HZO15" s="14"/>
      <c r="HZP15" s="14"/>
      <c r="HZQ15" s="14"/>
      <c r="HZR15" s="14"/>
      <c r="HZS15" s="14"/>
      <c r="HZT15" s="14"/>
      <c r="HZU15" s="14"/>
      <c r="HZV15" s="14"/>
      <c r="HZW15" s="14"/>
      <c r="HZX15" s="14"/>
      <c r="HZY15" s="14"/>
      <c r="HZZ15" s="14"/>
      <c r="IAA15" s="14"/>
      <c r="IAB15" s="14"/>
      <c r="IAC15" s="14"/>
      <c r="IAD15" s="14"/>
      <c r="IAE15" s="14"/>
      <c r="IAF15" s="14"/>
      <c r="IAG15" s="14"/>
      <c r="IAH15" s="14"/>
      <c r="IAI15" s="14"/>
      <c r="IAJ15" s="14"/>
      <c r="IAK15" s="14"/>
      <c r="IAL15" s="14"/>
      <c r="IAM15" s="14"/>
      <c r="IAN15" s="14"/>
      <c r="IAO15" s="14"/>
      <c r="IAP15" s="14"/>
      <c r="IAQ15" s="14"/>
      <c r="IAR15" s="14"/>
      <c r="IAS15" s="14"/>
      <c r="IAT15" s="14"/>
      <c r="IAU15" s="14"/>
      <c r="IAV15" s="14"/>
      <c r="IAW15" s="14"/>
      <c r="IAX15" s="14"/>
      <c r="IAY15" s="14"/>
      <c r="IAZ15" s="14"/>
      <c r="IBA15" s="14"/>
      <c r="IBB15" s="14"/>
      <c r="IBC15" s="14"/>
      <c r="IBD15" s="14"/>
      <c r="IBE15" s="14"/>
      <c r="IBF15" s="14"/>
      <c r="IBG15" s="14"/>
      <c r="IBH15" s="14"/>
      <c r="IBI15" s="14"/>
      <c r="IBJ15" s="14"/>
      <c r="IBK15" s="14"/>
      <c r="IBL15" s="14"/>
      <c r="IBM15" s="14"/>
      <c r="IBN15" s="14"/>
      <c r="IBO15" s="14"/>
      <c r="IBP15" s="14"/>
      <c r="IBQ15" s="14"/>
      <c r="IBR15" s="14"/>
      <c r="IBS15" s="14"/>
      <c r="IBT15" s="14"/>
      <c r="IBU15" s="14"/>
      <c r="IBV15" s="14"/>
      <c r="IBW15" s="14"/>
      <c r="IBX15" s="14"/>
      <c r="IBY15" s="14"/>
      <c r="IBZ15" s="14"/>
      <c r="ICA15" s="14"/>
      <c r="ICB15" s="14"/>
      <c r="ICC15" s="14"/>
      <c r="ICD15" s="14"/>
      <c r="ICE15" s="14"/>
      <c r="ICF15" s="14"/>
      <c r="ICG15" s="14"/>
      <c r="ICH15" s="14"/>
      <c r="ICI15" s="14"/>
      <c r="ICJ15" s="14"/>
      <c r="ICK15" s="14"/>
      <c r="ICL15" s="14"/>
      <c r="ICM15" s="14"/>
      <c r="ICN15" s="14"/>
      <c r="ICO15" s="14"/>
      <c r="ICP15" s="14"/>
      <c r="ICQ15" s="14"/>
      <c r="ICR15" s="14"/>
      <c r="ICS15" s="14"/>
      <c r="ICT15" s="14"/>
      <c r="ICU15" s="14"/>
      <c r="ICV15" s="14"/>
      <c r="ICW15" s="14"/>
      <c r="ICX15" s="14"/>
      <c r="ICY15" s="14"/>
      <c r="ICZ15" s="14"/>
      <c r="IDA15" s="14"/>
      <c r="IDB15" s="14"/>
      <c r="IDC15" s="14"/>
      <c r="IDD15" s="14"/>
      <c r="IDE15" s="14"/>
      <c r="IDF15" s="14"/>
      <c r="IDG15" s="14"/>
      <c r="IDH15" s="14"/>
      <c r="IDI15" s="14"/>
      <c r="IDJ15" s="14"/>
      <c r="IDK15" s="14"/>
      <c r="IDL15" s="14"/>
      <c r="IDM15" s="14"/>
      <c r="IDN15" s="14"/>
      <c r="IDO15" s="14"/>
      <c r="IDP15" s="14"/>
      <c r="IDQ15" s="14"/>
      <c r="IDR15" s="14"/>
      <c r="IDS15" s="14"/>
      <c r="IDT15" s="14"/>
      <c r="IDU15" s="14"/>
      <c r="IDV15" s="14"/>
      <c r="IDW15" s="14"/>
      <c r="IDX15" s="14"/>
      <c r="IDY15" s="14"/>
      <c r="IDZ15" s="14"/>
      <c r="IEA15" s="14"/>
      <c r="IEB15" s="14"/>
      <c r="IEC15" s="14"/>
      <c r="IED15" s="14"/>
      <c r="IEE15" s="14"/>
      <c r="IEF15" s="14"/>
      <c r="IEG15" s="14"/>
      <c r="IEH15" s="14"/>
      <c r="IEI15" s="14"/>
      <c r="IEJ15" s="14"/>
      <c r="IEK15" s="14"/>
      <c r="IEL15" s="14"/>
      <c r="IEM15" s="14"/>
      <c r="IEN15" s="14"/>
      <c r="IEO15" s="14"/>
      <c r="IEP15" s="14"/>
      <c r="IEQ15" s="14"/>
      <c r="IER15" s="14"/>
      <c r="IES15" s="14"/>
      <c r="IET15" s="14"/>
      <c r="IEU15" s="14"/>
      <c r="IEV15" s="14"/>
      <c r="IEW15" s="14"/>
      <c r="IEX15" s="14"/>
      <c r="IEY15" s="14"/>
      <c r="IEZ15" s="14"/>
      <c r="IFA15" s="14"/>
      <c r="IFB15" s="14"/>
      <c r="IFC15" s="14"/>
      <c r="IFD15" s="14"/>
      <c r="IFE15" s="14"/>
      <c r="IFF15" s="14"/>
      <c r="IFG15" s="14"/>
      <c r="IFH15" s="14"/>
      <c r="IFI15" s="14"/>
      <c r="IFJ15" s="14"/>
      <c r="IFK15" s="14"/>
      <c r="IFL15" s="14"/>
      <c r="IFM15" s="14"/>
      <c r="IFN15" s="14"/>
      <c r="IFO15" s="14"/>
      <c r="IFP15" s="14"/>
      <c r="IFQ15" s="14"/>
      <c r="IFR15" s="14"/>
      <c r="IFS15" s="14"/>
      <c r="IFT15" s="14"/>
      <c r="IFU15" s="14"/>
      <c r="IFV15" s="14"/>
      <c r="IFW15" s="14"/>
      <c r="IFX15" s="14"/>
      <c r="IFY15" s="14"/>
      <c r="IFZ15" s="14"/>
      <c r="IGA15" s="14"/>
      <c r="IGB15" s="14"/>
      <c r="IGC15" s="14"/>
      <c r="IGD15" s="14"/>
      <c r="IGE15" s="14"/>
      <c r="IGF15" s="14"/>
      <c r="IGG15" s="14"/>
      <c r="IGH15" s="14"/>
      <c r="IGI15" s="14"/>
      <c r="IGJ15" s="14"/>
      <c r="IGK15" s="14"/>
      <c r="IGL15" s="14"/>
      <c r="IGM15" s="14"/>
      <c r="IGN15" s="14"/>
      <c r="IGO15" s="14"/>
      <c r="IGP15" s="14"/>
      <c r="IGQ15" s="14"/>
      <c r="IGR15" s="14"/>
      <c r="IGS15" s="14"/>
      <c r="IGT15" s="14"/>
      <c r="IGU15" s="14"/>
      <c r="IGV15" s="14"/>
      <c r="IGW15" s="14"/>
      <c r="IGX15" s="14"/>
      <c r="IGY15" s="14"/>
      <c r="IGZ15" s="14"/>
      <c r="IHA15" s="14"/>
      <c r="IHB15" s="14"/>
      <c r="IHC15" s="14"/>
      <c r="IHD15" s="14"/>
      <c r="IHE15" s="14"/>
      <c r="IHF15" s="14"/>
      <c r="IHG15" s="14"/>
      <c r="IHH15" s="14"/>
      <c r="IHI15" s="14"/>
      <c r="IHJ15" s="14"/>
      <c r="IHK15" s="14"/>
      <c r="IHL15" s="14"/>
      <c r="IHM15" s="14"/>
      <c r="IHN15" s="14"/>
      <c r="IHO15" s="14"/>
      <c r="IHP15" s="14"/>
      <c r="IHQ15" s="14"/>
      <c r="IHR15" s="14"/>
      <c r="IHS15" s="14"/>
      <c r="IHT15" s="14"/>
      <c r="IHU15" s="14"/>
      <c r="IHV15" s="14"/>
      <c r="IHW15" s="14"/>
      <c r="IHX15" s="14"/>
      <c r="IHY15" s="14"/>
      <c r="IHZ15" s="14"/>
      <c r="IIA15" s="14"/>
      <c r="IIB15" s="14"/>
      <c r="IIC15" s="14"/>
      <c r="IID15" s="14"/>
      <c r="IIE15" s="14"/>
      <c r="IIF15" s="14"/>
      <c r="IIG15" s="14"/>
      <c r="IIH15" s="14"/>
      <c r="III15" s="14"/>
      <c r="IIJ15" s="14"/>
      <c r="IIK15" s="14"/>
      <c r="IIL15" s="14"/>
      <c r="IIM15" s="14"/>
      <c r="IIN15" s="14"/>
      <c r="IIO15" s="14"/>
      <c r="IIP15" s="14"/>
      <c r="IIQ15" s="14"/>
      <c r="IIR15" s="14"/>
      <c r="IIS15" s="14"/>
      <c r="IIT15" s="14"/>
      <c r="IIU15" s="14"/>
      <c r="IIV15" s="14"/>
      <c r="IIW15" s="14"/>
      <c r="IIX15" s="14"/>
      <c r="IIY15" s="14"/>
      <c r="IIZ15" s="14"/>
      <c r="IJA15" s="14"/>
      <c r="IJB15" s="14"/>
      <c r="IJC15" s="14"/>
      <c r="IJD15" s="14"/>
      <c r="IJE15" s="14"/>
      <c r="IJF15" s="14"/>
      <c r="IJG15" s="14"/>
      <c r="IJH15" s="14"/>
      <c r="IJI15" s="14"/>
      <c r="IJJ15" s="14"/>
      <c r="IJK15" s="14"/>
      <c r="IJL15" s="14"/>
      <c r="IJM15" s="14"/>
      <c r="IJN15" s="14"/>
      <c r="IJO15" s="14"/>
      <c r="IJP15" s="14"/>
      <c r="IJQ15" s="14"/>
      <c r="IJR15" s="14"/>
      <c r="IJS15" s="14"/>
      <c r="IJT15" s="14"/>
      <c r="IJU15" s="14"/>
      <c r="IJV15" s="14"/>
      <c r="IJW15" s="14"/>
      <c r="IJX15" s="14"/>
      <c r="IJY15" s="14"/>
      <c r="IJZ15" s="14"/>
      <c r="IKA15" s="14"/>
      <c r="IKB15" s="14"/>
      <c r="IKC15" s="14"/>
      <c r="IKD15" s="14"/>
      <c r="IKE15" s="14"/>
      <c r="IKF15" s="14"/>
      <c r="IKG15" s="14"/>
      <c r="IKH15" s="14"/>
      <c r="IKI15" s="14"/>
      <c r="IKJ15" s="14"/>
      <c r="IKK15" s="14"/>
      <c r="IKL15" s="14"/>
      <c r="IKM15" s="14"/>
      <c r="IKN15" s="14"/>
      <c r="IKO15" s="14"/>
      <c r="IKP15" s="14"/>
      <c r="IKQ15" s="14"/>
      <c r="IKR15" s="14"/>
      <c r="IKS15" s="14"/>
      <c r="IKT15" s="14"/>
      <c r="IKU15" s="14"/>
      <c r="IKV15" s="14"/>
      <c r="IKW15" s="14"/>
      <c r="IKX15" s="14"/>
      <c r="IKY15" s="14"/>
      <c r="IKZ15" s="14"/>
      <c r="ILA15" s="14"/>
      <c r="ILB15" s="14"/>
      <c r="ILC15" s="14"/>
      <c r="ILD15" s="14"/>
      <c r="ILE15" s="14"/>
      <c r="ILF15" s="14"/>
      <c r="ILG15" s="14"/>
      <c r="ILH15" s="14"/>
      <c r="ILI15" s="14"/>
      <c r="ILJ15" s="14"/>
      <c r="ILK15" s="14"/>
      <c r="ILL15" s="14"/>
      <c r="ILM15" s="14"/>
      <c r="ILN15" s="14"/>
      <c r="ILO15" s="14"/>
      <c r="ILP15" s="14"/>
      <c r="ILQ15" s="14"/>
      <c r="ILR15" s="14"/>
      <c r="ILS15" s="14"/>
      <c r="ILT15" s="14"/>
      <c r="ILU15" s="14"/>
      <c r="ILV15" s="14"/>
      <c r="ILW15" s="14"/>
      <c r="ILX15" s="14"/>
      <c r="ILY15" s="14"/>
      <c r="ILZ15" s="14"/>
      <c r="IMA15" s="14"/>
      <c r="IMB15" s="14"/>
      <c r="IMC15" s="14"/>
      <c r="IMD15" s="14"/>
      <c r="IME15" s="14"/>
      <c r="IMF15" s="14"/>
      <c r="IMG15" s="14"/>
      <c r="IMH15" s="14"/>
      <c r="IMI15" s="14"/>
      <c r="IMJ15" s="14"/>
      <c r="IMK15" s="14"/>
      <c r="IML15" s="14"/>
      <c r="IMM15" s="14"/>
      <c r="IMN15" s="14"/>
      <c r="IMO15" s="14"/>
      <c r="IMP15" s="14"/>
      <c r="IMQ15" s="14"/>
      <c r="IMR15" s="14"/>
      <c r="IMS15" s="14"/>
      <c r="IMT15" s="14"/>
      <c r="IMU15" s="14"/>
      <c r="IMV15" s="14"/>
      <c r="IMW15" s="14"/>
      <c r="IMX15" s="14"/>
      <c r="IMY15" s="14"/>
      <c r="IMZ15" s="14"/>
      <c r="INA15" s="14"/>
      <c r="INB15" s="14"/>
      <c r="INC15" s="14"/>
      <c r="IND15" s="14"/>
      <c r="INE15" s="14"/>
      <c r="INF15" s="14"/>
      <c r="ING15" s="14"/>
      <c r="INH15" s="14"/>
      <c r="INI15" s="14"/>
      <c r="INJ15" s="14"/>
      <c r="INK15" s="14"/>
      <c r="INL15" s="14"/>
      <c r="INM15" s="14"/>
      <c r="INN15" s="14"/>
      <c r="INO15" s="14"/>
      <c r="INP15" s="14"/>
      <c r="INQ15" s="14"/>
      <c r="INR15" s="14"/>
      <c r="INS15" s="14"/>
      <c r="INT15" s="14"/>
      <c r="INU15" s="14"/>
      <c r="INV15" s="14"/>
      <c r="INW15" s="14"/>
      <c r="INX15" s="14"/>
      <c r="INY15" s="14"/>
      <c r="INZ15" s="14"/>
      <c r="IOA15" s="14"/>
      <c r="IOB15" s="14"/>
      <c r="IOC15" s="14"/>
      <c r="IOD15" s="14"/>
      <c r="IOE15" s="14"/>
      <c r="IOF15" s="14"/>
      <c r="IOG15" s="14"/>
      <c r="IOH15" s="14"/>
      <c r="IOI15" s="14"/>
      <c r="IOJ15" s="14"/>
      <c r="IOK15" s="14"/>
      <c r="IOL15" s="14"/>
      <c r="IOM15" s="14"/>
      <c r="ION15" s="14"/>
      <c r="IOO15" s="14"/>
      <c r="IOP15" s="14"/>
      <c r="IOQ15" s="14"/>
      <c r="IOR15" s="14"/>
      <c r="IOS15" s="14"/>
      <c r="IOT15" s="14"/>
      <c r="IOU15" s="14"/>
      <c r="IOV15" s="14"/>
      <c r="IOW15" s="14"/>
      <c r="IOX15" s="14"/>
      <c r="IOY15" s="14"/>
      <c r="IOZ15" s="14"/>
      <c r="IPA15" s="14"/>
      <c r="IPB15" s="14"/>
      <c r="IPC15" s="14"/>
      <c r="IPD15" s="14"/>
      <c r="IPE15" s="14"/>
      <c r="IPF15" s="14"/>
      <c r="IPG15" s="14"/>
      <c r="IPH15" s="14"/>
      <c r="IPI15" s="14"/>
      <c r="IPJ15" s="14"/>
      <c r="IPK15" s="14"/>
      <c r="IPL15" s="14"/>
      <c r="IPM15" s="14"/>
      <c r="IPN15" s="14"/>
      <c r="IPO15" s="14"/>
      <c r="IPP15" s="14"/>
      <c r="IPQ15" s="14"/>
      <c r="IPR15" s="14"/>
      <c r="IPS15" s="14"/>
      <c r="IPT15" s="14"/>
      <c r="IPU15" s="14"/>
      <c r="IPV15" s="14"/>
      <c r="IPW15" s="14"/>
      <c r="IPX15" s="14"/>
      <c r="IPY15" s="14"/>
      <c r="IPZ15" s="14"/>
      <c r="IQA15" s="14"/>
      <c r="IQB15" s="14"/>
      <c r="IQC15" s="14"/>
      <c r="IQD15" s="14"/>
      <c r="IQE15" s="14"/>
      <c r="IQF15" s="14"/>
      <c r="IQG15" s="14"/>
      <c r="IQH15" s="14"/>
      <c r="IQI15" s="14"/>
      <c r="IQJ15" s="14"/>
      <c r="IQK15" s="14"/>
      <c r="IQL15" s="14"/>
      <c r="IQM15" s="14"/>
      <c r="IQN15" s="14"/>
      <c r="IQO15" s="14"/>
      <c r="IQP15" s="14"/>
      <c r="IQQ15" s="14"/>
      <c r="IQR15" s="14"/>
      <c r="IQS15" s="14"/>
      <c r="IQT15" s="14"/>
      <c r="IQU15" s="14"/>
      <c r="IQV15" s="14"/>
      <c r="IQW15" s="14"/>
      <c r="IQX15" s="14"/>
      <c r="IQY15" s="14"/>
      <c r="IQZ15" s="14"/>
      <c r="IRA15" s="14"/>
      <c r="IRB15" s="14"/>
      <c r="IRC15" s="14"/>
      <c r="IRD15" s="14"/>
      <c r="IRE15" s="14"/>
      <c r="IRF15" s="14"/>
      <c r="IRG15" s="14"/>
      <c r="IRH15" s="14"/>
      <c r="IRI15" s="14"/>
      <c r="IRJ15" s="14"/>
      <c r="IRK15" s="14"/>
      <c r="IRL15" s="14"/>
      <c r="IRM15" s="14"/>
      <c r="IRN15" s="14"/>
      <c r="IRO15" s="14"/>
      <c r="IRP15" s="14"/>
      <c r="IRQ15" s="14"/>
      <c r="IRR15" s="14"/>
      <c r="IRS15" s="14"/>
      <c r="IRT15" s="14"/>
      <c r="IRU15" s="14"/>
      <c r="IRV15" s="14"/>
      <c r="IRW15" s="14"/>
      <c r="IRX15" s="14"/>
      <c r="IRY15" s="14"/>
      <c r="IRZ15" s="14"/>
      <c r="ISA15" s="14"/>
      <c r="ISB15" s="14"/>
      <c r="ISC15" s="14"/>
      <c r="ISD15" s="14"/>
      <c r="ISE15" s="14"/>
      <c r="ISF15" s="14"/>
      <c r="ISG15" s="14"/>
      <c r="ISH15" s="14"/>
      <c r="ISI15" s="14"/>
      <c r="ISJ15" s="14"/>
      <c r="ISK15" s="14"/>
      <c r="ISL15" s="14"/>
      <c r="ISM15" s="14"/>
      <c r="ISN15" s="14"/>
      <c r="ISO15" s="14"/>
      <c r="ISP15" s="14"/>
      <c r="ISQ15" s="14"/>
      <c r="ISR15" s="14"/>
      <c r="ISS15" s="14"/>
      <c r="IST15" s="14"/>
      <c r="ISU15" s="14"/>
      <c r="ISV15" s="14"/>
      <c r="ISW15" s="14"/>
      <c r="ISX15" s="14"/>
      <c r="ISY15" s="14"/>
      <c r="ISZ15" s="14"/>
      <c r="ITA15" s="14"/>
      <c r="ITB15" s="14"/>
      <c r="ITC15" s="14"/>
      <c r="ITD15" s="14"/>
      <c r="ITE15" s="14"/>
      <c r="ITF15" s="14"/>
      <c r="ITG15" s="14"/>
      <c r="ITH15" s="14"/>
      <c r="ITI15" s="14"/>
      <c r="ITJ15" s="14"/>
      <c r="ITK15" s="14"/>
      <c r="ITL15" s="14"/>
      <c r="ITM15" s="14"/>
      <c r="ITN15" s="14"/>
      <c r="ITO15" s="14"/>
      <c r="ITP15" s="14"/>
      <c r="ITQ15" s="14"/>
      <c r="ITR15" s="14"/>
      <c r="ITS15" s="14"/>
      <c r="ITT15" s="14"/>
      <c r="ITU15" s="14"/>
      <c r="ITV15" s="14"/>
      <c r="ITW15" s="14"/>
      <c r="ITX15" s="14"/>
      <c r="ITY15" s="14"/>
      <c r="ITZ15" s="14"/>
      <c r="IUA15" s="14"/>
      <c r="IUB15" s="14"/>
      <c r="IUC15" s="14"/>
      <c r="IUD15" s="14"/>
      <c r="IUE15" s="14"/>
      <c r="IUF15" s="14"/>
      <c r="IUG15" s="14"/>
      <c r="IUH15" s="14"/>
      <c r="IUI15" s="14"/>
      <c r="IUJ15" s="14"/>
      <c r="IUK15" s="14"/>
      <c r="IUL15" s="14"/>
      <c r="IUM15" s="14"/>
      <c r="IUN15" s="14"/>
      <c r="IUO15" s="14"/>
      <c r="IUP15" s="14"/>
      <c r="IUQ15" s="14"/>
      <c r="IUR15" s="14"/>
      <c r="IUS15" s="14"/>
      <c r="IUT15" s="14"/>
      <c r="IUU15" s="14"/>
      <c r="IUV15" s="14"/>
      <c r="IUW15" s="14"/>
      <c r="IUX15" s="14"/>
      <c r="IUY15" s="14"/>
      <c r="IUZ15" s="14"/>
      <c r="IVA15" s="14"/>
      <c r="IVB15" s="14"/>
      <c r="IVC15" s="14"/>
      <c r="IVD15" s="14"/>
      <c r="IVE15" s="14"/>
      <c r="IVF15" s="14"/>
      <c r="IVG15" s="14"/>
      <c r="IVH15" s="14"/>
      <c r="IVI15" s="14"/>
      <c r="IVJ15" s="14"/>
      <c r="IVK15" s="14"/>
      <c r="IVL15" s="14"/>
      <c r="IVM15" s="14"/>
      <c r="IVN15" s="14"/>
      <c r="IVO15" s="14"/>
      <c r="IVP15" s="14"/>
      <c r="IVQ15" s="14"/>
      <c r="IVR15" s="14"/>
      <c r="IVS15" s="14"/>
      <c r="IVT15" s="14"/>
      <c r="IVU15" s="14"/>
      <c r="IVV15" s="14"/>
      <c r="IVW15" s="14"/>
      <c r="IVX15" s="14"/>
      <c r="IVY15" s="14"/>
      <c r="IVZ15" s="14"/>
      <c r="IWA15" s="14"/>
      <c r="IWB15" s="14"/>
      <c r="IWC15" s="14"/>
      <c r="IWD15" s="14"/>
      <c r="IWE15" s="14"/>
      <c r="IWF15" s="14"/>
      <c r="IWG15" s="14"/>
      <c r="IWH15" s="14"/>
      <c r="IWI15" s="14"/>
      <c r="IWJ15" s="14"/>
      <c r="IWK15" s="14"/>
      <c r="IWL15" s="14"/>
      <c r="IWM15" s="14"/>
      <c r="IWN15" s="14"/>
      <c r="IWO15" s="14"/>
      <c r="IWP15" s="14"/>
      <c r="IWQ15" s="14"/>
      <c r="IWR15" s="14"/>
      <c r="IWS15" s="14"/>
      <c r="IWT15" s="14"/>
      <c r="IWU15" s="14"/>
      <c r="IWV15" s="14"/>
      <c r="IWW15" s="14"/>
      <c r="IWX15" s="14"/>
      <c r="IWY15" s="14"/>
      <c r="IWZ15" s="14"/>
      <c r="IXA15" s="14"/>
      <c r="IXB15" s="14"/>
      <c r="IXC15" s="14"/>
      <c r="IXD15" s="14"/>
      <c r="IXE15" s="14"/>
      <c r="IXF15" s="14"/>
      <c r="IXG15" s="14"/>
      <c r="IXH15" s="14"/>
      <c r="IXI15" s="14"/>
      <c r="IXJ15" s="14"/>
      <c r="IXK15" s="14"/>
      <c r="IXL15" s="14"/>
      <c r="IXM15" s="14"/>
      <c r="IXN15" s="14"/>
      <c r="IXO15" s="14"/>
      <c r="IXP15" s="14"/>
      <c r="IXQ15" s="14"/>
      <c r="IXR15" s="14"/>
      <c r="IXS15" s="14"/>
      <c r="IXT15" s="14"/>
      <c r="IXU15" s="14"/>
      <c r="IXV15" s="14"/>
      <c r="IXW15" s="14"/>
      <c r="IXX15" s="14"/>
      <c r="IXY15" s="14"/>
      <c r="IXZ15" s="14"/>
      <c r="IYA15" s="14"/>
      <c r="IYB15" s="14"/>
      <c r="IYC15" s="14"/>
      <c r="IYD15" s="14"/>
      <c r="IYE15" s="14"/>
      <c r="IYF15" s="14"/>
      <c r="IYG15" s="14"/>
      <c r="IYH15" s="14"/>
      <c r="IYI15" s="14"/>
      <c r="IYJ15" s="14"/>
      <c r="IYK15" s="14"/>
      <c r="IYL15" s="14"/>
      <c r="IYM15" s="14"/>
      <c r="IYN15" s="14"/>
      <c r="IYO15" s="14"/>
      <c r="IYP15" s="14"/>
      <c r="IYQ15" s="14"/>
      <c r="IYR15" s="14"/>
      <c r="IYS15" s="14"/>
      <c r="IYT15" s="14"/>
      <c r="IYU15" s="14"/>
      <c r="IYV15" s="14"/>
      <c r="IYW15" s="14"/>
      <c r="IYX15" s="14"/>
      <c r="IYY15" s="14"/>
      <c r="IYZ15" s="14"/>
      <c r="IZA15" s="14"/>
      <c r="IZB15" s="14"/>
      <c r="IZC15" s="14"/>
      <c r="IZD15" s="14"/>
      <c r="IZE15" s="14"/>
      <c r="IZF15" s="14"/>
      <c r="IZG15" s="14"/>
      <c r="IZH15" s="14"/>
      <c r="IZI15" s="14"/>
      <c r="IZJ15" s="14"/>
      <c r="IZK15" s="14"/>
      <c r="IZL15" s="14"/>
      <c r="IZM15" s="14"/>
      <c r="IZN15" s="14"/>
      <c r="IZO15" s="14"/>
      <c r="IZP15" s="14"/>
      <c r="IZQ15" s="14"/>
      <c r="IZR15" s="14"/>
      <c r="IZS15" s="14"/>
      <c r="IZT15" s="14"/>
      <c r="IZU15" s="14"/>
      <c r="IZV15" s="14"/>
      <c r="IZW15" s="14"/>
      <c r="IZX15" s="14"/>
      <c r="IZY15" s="14"/>
      <c r="IZZ15" s="14"/>
      <c r="JAA15" s="14"/>
      <c r="JAB15" s="14"/>
      <c r="JAC15" s="14"/>
      <c r="JAD15" s="14"/>
      <c r="JAE15" s="14"/>
      <c r="JAF15" s="14"/>
      <c r="JAG15" s="14"/>
      <c r="JAH15" s="14"/>
      <c r="JAI15" s="14"/>
      <c r="JAJ15" s="14"/>
      <c r="JAK15" s="14"/>
      <c r="JAL15" s="14"/>
      <c r="JAM15" s="14"/>
      <c r="JAN15" s="14"/>
      <c r="JAO15" s="14"/>
      <c r="JAP15" s="14"/>
      <c r="JAQ15" s="14"/>
      <c r="JAR15" s="14"/>
      <c r="JAS15" s="14"/>
      <c r="JAT15" s="14"/>
      <c r="JAU15" s="14"/>
      <c r="JAV15" s="14"/>
      <c r="JAW15" s="14"/>
      <c r="JAX15" s="14"/>
      <c r="JAY15" s="14"/>
      <c r="JAZ15" s="14"/>
      <c r="JBA15" s="14"/>
      <c r="JBB15" s="14"/>
      <c r="JBC15" s="14"/>
      <c r="JBD15" s="14"/>
      <c r="JBE15" s="14"/>
      <c r="JBF15" s="14"/>
      <c r="JBG15" s="14"/>
      <c r="JBH15" s="14"/>
      <c r="JBI15" s="14"/>
      <c r="JBJ15" s="14"/>
      <c r="JBK15" s="14"/>
      <c r="JBL15" s="14"/>
      <c r="JBM15" s="14"/>
      <c r="JBN15" s="14"/>
      <c r="JBO15" s="14"/>
      <c r="JBP15" s="14"/>
      <c r="JBQ15" s="14"/>
      <c r="JBR15" s="14"/>
      <c r="JBS15" s="14"/>
      <c r="JBT15" s="14"/>
      <c r="JBU15" s="14"/>
      <c r="JBV15" s="14"/>
      <c r="JBW15" s="14"/>
      <c r="JBX15" s="14"/>
      <c r="JBY15" s="14"/>
      <c r="JBZ15" s="14"/>
      <c r="JCA15" s="14"/>
      <c r="JCB15" s="14"/>
      <c r="JCC15" s="14"/>
      <c r="JCD15" s="14"/>
      <c r="JCE15" s="14"/>
      <c r="JCF15" s="14"/>
      <c r="JCG15" s="14"/>
      <c r="JCH15" s="14"/>
      <c r="JCI15" s="14"/>
      <c r="JCJ15" s="14"/>
      <c r="JCK15" s="14"/>
      <c r="JCL15" s="14"/>
      <c r="JCM15" s="14"/>
      <c r="JCN15" s="14"/>
      <c r="JCO15" s="14"/>
      <c r="JCP15" s="14"/>
      <c r="JCQ15" s="14"/>
      <c r="JCR15" s="14"/>
      <c r="JCS15" s="14"/>
      <c r="JCT15" s="14"/>
      <c r="JCU15" s="14"/>
      <c r="JCV15" s="14"/>
      <c r="JCW15" s="14"/>
      <c r="JCX15" s="14"/>
      <c r="JCY15" s="14"/>
      <c r="JCZ15" s="14"/>
      <c r="JDA15" s="14"/>
      <c r="JDB15" s="14"/>
      <c r="JDC15" s="14"/>
      <c r="JDD15" s="14"/>
      <c r="JDE15" s="14"/>
      <c r="JDF15" s="14"/>
      <c r="JDG15" s="14"/>
      <c r="JDH15" s="14"/>
      <c r="JDI15" s="14"/>
      <c r="JDJ15" s="14"/>
      <c r="JDK15" s="14"/>
      <c r="JDL15" s="14"/>
      <c r="JDM15" s="14"/>
      <c r="JDN15" s="14"/>
      <c r="JDO15" s="14"/>
      <c r="JDP15" s="14"/>
      <c r="JDQ15" s="14"/>
      <c r="JDR15" s="14"/>
      <c r="JDS15" s="14"/>
      <c r="JDT15" s="14"/>
      <c r="JDU15" s="14"/>
      <c r="JDV15" s="14"/>
      <c r="JDW15" s="14"/>
      <c r="JDX15" s="14"/>
      <c r="JDY15" s="14"/>
      <c r="JDZ15" s="14"/>
      <c r="JEA15" s="14"/>
      <c r="JEB15" s="14"/>
      <c r="JEC15" s="14"/>
      <c r="JED15" s="14"/>
      <c r="JEE15" s="14"/>
      <c r="JEF15" s="14"/>
      <c r="JEG15" s="14"/>
      <c r="JEH15" s="14"/>
      <c r="JEI15" s="14"/>
      <c r="JEJ15" s="14"/>
      <c r="JEK15" s="14"/>
      <c r="JEL15" s="14"/>
      <c r="JEM15" s="14"/>
      <c r="JEN15" s="14"/>
      <c r="JEO15" s="14"/>
      <c r="JEP15" s="14"/>
      <c r="JEQ15" s="14"/>
      <c r="JER15" s="14"/>
      <c r="JES15" s="14"/>
      <c r="JET15" s="14"/>
      <c r="JEU15" s="14"/>
      <c r="JEV15" s="14"/>
      <c r="JEW15" s="14"/>
      <c r="JEX15" s="14"/>
      <c r="JEY15" s="14"/>
      <c r="JEZ15" s="14"/>
      <c r="JFA15" s="14"/>
      <c r="JFB15" s="14"/>
      <c r="JFC15" s="14"/>
      <c r="JFD15" s="14"/>
      <c r="JFE15" s="14"/>
      <c r="JFF15" s="14"/>
      <c r="JFG15" s="14"/>
      <c r="JFH15" s="14"/>
      <c r="JFI15" s="14"/>
      <c r="JFJ15" s="14"/>
      <c r="JFK15" s="14"/>
      <c r="JFL15" s="14"/>
      <c r="JFM15" s="14"/>
      <c r="JFN15" s="14"/>
      <c r="JFO15" s="14"/>
      <c r="JFP15" s="14"/>
      <c r="JFQ15" s="14"/>
      <c r="JFR15" s="14"/>
      <c r="JFS15" s="14"/>
      <c r="JFT15" s="14"/>
      <c r="JFU15" s="14"/>
      <c r="JFV15" s="14"/>
      <c r="JFW15" s="14"/>
      <c r="JFX15" s="14"/>
      <c r="JFY15" s="14"/>
      <c r="JFZ15" s="14"/>
      <c r="JGA15" s="14"/>
      <c r="JGB15" s="14"/>
      <c r="JGC15" s="14"/>
      <c r="JGD15" s="14"/>
      <c r="JGE15" s="14"/>
      <c r="JGF15" s="14"/>
      <c r="JGG15" s="14"/>
      <c r="JGH15" s="14"/>
      <c r="JGI15" s="14"/>
      <c r="JGJ15" s="14"/>
      <c r="JGK15" s="14"/>
      <c r="JGL15" s="14"/>
      <c r="JGM15" s="14"/>
      <c r="JGN15" s="14"/>
      <c r="JGO15" s="14"/>
      <c r="JGP15" s="14"/>
      <c r="JGQ15" s="14"/>
      <c r="JGR15" s="14"/>
      <c r="JGS15" s="14"/>
      <c r="JGT15" s="14"/>
      <c r="JGU15" s="14"/>
      <c r="JGV15" s="14"/>
      <c r="JGW15" s="14"/>
      <c r="JGX15" s="14"/>
      <c r="JGY15" s="14"/>
      <c r="JGZ15" s="14"/>
      <c r="JHA15" s="14"/>
      <c r="JHB15" s="14"/>
      <c r="JHC15" s="14"/>
      <c r="JHD15" s="14"/>
      <c r="JHE15" s="14"/>
      <c r="JHF15" s="14"/>
      <c r="JHG15" s="14"/>
      <c r="JHH15" s="14"/>
      <c r="JHI15" s="14"/>
      <c r="JHJ15" s="14"/>
      <c r="JHK15" s="14"/>
      <c r="JHL15" s="14"/>
      <c r="JHM15" s="14"/>
      <c r="JHN15" s="14"/>
      <c r="JHO15" s="14"/>
      <c r="JHP15" s="14"/>
      <c r="JHQ15" s="14"/>
      <c r="JHR15" s="14"/>
      <c r="JHS15" s="14"/>
      <c r="JHT15" s="14"/>
      <c r="JHU15" s="14"/>
      <c r="JHV15" s="14"/>
      <c r="JHW15" s="14"/>
      <c r="JHX15" s="14"/>
      <c r="JHY15" s="14"/>
      <c r="JHZ15" s="14"/>
      <c r="JIA15" s="14"/>
      <c r="JIB15" s="14"/>
      <c r="JIC15" s="14"/>
      <c r="JID15" s="14"/>
      <c r="JIE15" s="14"/>
      <c r="JIF15" s="14"/>
      <c r="JIG15" s="14"/>
      <c r="JIH15" s="14"/>
      <c r="JII15" s="14"/>
      <c r="JIJ15" s="14"/>
      <c r="JIK15" s="14"/>
      <c r="JIL15" s="14"/>
      <c r="JIM15" s="14"/>
      <c r="JIN15" s="14"/>
      <c r="JIO15" s="14"/>
      <c r="JIP15" s="14"/>
      <c r="JIQ15" s="14"/>
      <c r="JIR15" s="14"/>
      <c r="JIS15" s="14"/>
      <c r="JIT15" s="14"/>
      <c r="JIU15" s="14"/>
      <c r="JIV15" s="14"/>
      <c r="JIW15" s="14"/>
      <c r="JIX15" s="14"/>
      <c r="JIY15" s="14"/>
      <c r="JIZ15" s="14"/>
      <c r="JJA15" s="14"/>
      <c r="JJB15" s="14"/>
      <c r="JJC15" s="14"/>
      <c r="JJD15" s="14"/>
      <c r="JJE15" s="14"/>
      <c r="JJF15" s="14"/>
      <c r="JJG15" s="14"/>
      <c r="JJH15" s="14"/>
      <c r="JJI15" s="14"/>
      <c r="JJJ15" s="14"/>
      <c r="JJK15" s="14"/>
      <c r="JJL15" s="14"/>
      <c r="JJM15" s="14"/>
      <c r="JJN15" s="14"/>
      <c r="JJO15" s="14"/>
      <c r="JJP15" s="14"/>
      <c r="JJQ15" s="14"/>
      <c r="JJR15" s="14"/>
      <c r="JJS15" s="14"/>
      <c r="JJT15" s="14"/>
      <c r="JJU15" s="14"/>
      <c r="JJV15" s="14"/>
      <c r="JJW15" s="14"/>
      <c r="JJX15" s="14"/>
      <c r="JJY15" s="14"/>
      <c r="JJZ15" s="14"/>
      <c r="JKA15" s="14"/>
      <c r="JKB15" s="14"/>
      <c r="JKC15" s="14"/>
      <c r="JKD15" s="14"/>
      <c r="JKE15" s="14"/>
      <c r="JKF15" s="14"/>
      <c r="JKG15" s="14"/>
      <c r="JKH15" s="14"/>
      <c r="JKI15" s="14"/>
      <c r="JKJ15" s="14"/>
      <c r="JKK15" s="14"/>
      <c r="JKL15" s="14"/>
      <c r="JKM15" s="14"/>
      <c r="JKN15" s="14"/>
      <c r="JKO15" s="14"/>
      <c r="JKP15" s="14"/>
      <c r="JKQ15" s="14"/>
      <c r="JKR15" s="14"/>
      <c r="JKS15" s="14"/>
      <c r="JKT15" s="14"/>
      <c r="JKU15" s="14"/>
      <c r="JKV15" s="14"/>
      <c r="JKW15" s="14"/>
      <c r="JKX15" s="14"/>
      <c r="JKY15" s="14"/>
      <c r="JKZ15" s="14"/>
      <c r="JLA15" s="14"/>
      <c r="JLB15" s="14"/>
      <c r="JLC15" s="14"/>
      <c r="JLD15" s="14"/>
      <c r="JLE15" s="14"/>
      <c r="JLF15" s="14"/>
      <c r="JLG15" s="14"/>
      <c r="JLH15" s="14"/>
      <c r="JLI15" s="14"/>
      <c r="JLJ15" s="14"/>
      <c r="JLK15" s="14"/>
      <c r="JLL15" s="14"/>
      <c r="JLM15" s="14"/>
      <c r="JLN15" s="14"/>
      <c r="JLO15" s="14"/>
      <c r="JLP15" s="14"/>
      <c r="JLQ15" s="14"/>
      <c r="JLR15" s="14"/>
      <c r="JLS15" s="14"/>
      <c r="JLT15" s="14"/>
      <c r="JLU15" s="14"/>
      <c r="JLV15" s="14"/>
      <c r="JLW15" s="14"/>
      <c r="JLX15" s="14"/>
      <c r="JLY15" s="14"/>
      <c r="JLZ15" s="14"/>
      <c r="JMA15" s="14"/>
      <c r="JMB15" s="14"/>
      <c r="JMC15" s="14"/>
      <c r="JMD15" s="14"/>
      <c r="JME15" s="14"/>
      <c r="JMF15" s="14"/>
      <c r="JMG15" s="14"/>
      <c r="JMH15" s="14"/>
      <c r="JMI15" s="14"/>
      <c r="JMJ15" s="14"/>
      <c r="JMK15" s="14"/>
      <c r="JML15" s="14"/>
      <c r="JMM15" s="14"/>
      <c r="JMN15" s="14"/>
      <c r="JMO15" s="14"/>
      <c r="JMP15" s="14"/>
      <c r="JMQ15" s="14"/>
      <c r="JMR15" s="14"/>
      <c r="JMS15" s="14"/>
      <c r="JMT15" s="14"/>
      <c r="JMU15" s="14"/>
      <c r="JMV15" s="14"/>
      <c r="JMW15" s="14"/>
      <c r="JMX15" s="14"/>
      <c r="JMY15" s="14"/>
      <c r="JMZ15" s="14"/>
      <c r="JNA15" s="14"/>
      <c r="JNB15" s="14"/>
      <c r="JNC15" s="14"/>
      <c r="JND15" s="14"/>
      <c r="JNE15" s="14"/>
      <c r="JNF15" s="14"/>
      <c r="JNG15" s="14"/>
      <c r="JNH15" s="14"/>
      <c r="JNI15" s="14"/>
      <c r="JNJ15" s="14"/>
      <c r="JNK15" s="14"/>
      <c r="JNL15" s="14"/>
      <c r="JNM15" s="14"/>
      <c r="JNN15" s="14"/>
      <c r="JNO15" s="14"/>
      <c r="JNP15" s="14"/>
      <c r="JNQ15" s="14"/>
      <c r="JNR15" s="14"/>
      <c r="JNS15" s="14"/>
      <c r="JNT15" s="14"/>
      <c r="JNU15" s="14"/>
      <c r="JNV15" s="14"/>
      <c r="JNW15" s="14"/>
      <c r="JNX15" s="14"/>
      <c r="JNY15" s="14"/>
      <c r="JNZ15" s="14"/>
      <c r="JOA15" s="14"/>
      <c r="JOB15" s="14"/>
      <c r="JOC15" s="14"/>
      <c r="JOD15" s="14"/>
      <c r="JOE15" s="14"/>
      <c r="JOF15" s="14"/>
      <c r="JOG15" s="14"/>
      <c r="JOH15" s="14"/>
      <c r="JOI15" s="14"/>
      <c r="JOJ15" s="14"/>
      <c r="JOK15" s="14"/>
      <c r="JOL15" s="14"/>
      <c r="JOM15" s="14"/>
      <c r="JON15" s="14"/>
      <c r="JOO15" s="14"/>
      <c r="JOP15" s="14"/>
      <c r="JOQ15" s="14"/>
      <c r="JOR15" s="14"/>
      <c r="JOS15" s="14"/>
      <c r="JOT15" s="14"/>
      <c r="JOU15" s="14"/>
      <c r="JOV15" s="14"/>
      <c r="JOW15" s="14"/>
      <c r="JOX15" s="14"/>
      <c r="JOY15" s="14"/>
      <c r="JOZ15" s="14"/>
      <c r="JPA15" s="14"/>
      <c r="JPB15" s="14"/>
      <c r="JPC15" s="14"/>
      <c r="JPD15" s="14"/>
      <c r="JPE15" s="14"/>
      <c r="JPF15" s="14"/>
      <c r="JPG15" s="14"/>
      <c r="JPH15" s="14"/>
      <c r="JPI15" s="14"/>
      <c r="JPJ15" s="14"/>
      <c r="JPK15" s="14"/>
      <c r="JPL15" s="14"/>
      <c r="JPM15" s="14"/>
      <c r="JPN15" s="14"/>
      <c r="JPO15" s="14"/>
      <c r="JPP15" s="14"/>
      <c r="JPQ15" s="14"/>
      <c r="JPR15" s="14"/>
      <c r="JPS15" s="14"/>
      <c r="JPT15" s="14"/>
      <c r="JPU15" s="14"/>
      <c r="JPV15" s="14"/>
      <c r="JPW15" s="14"/>
      <c r="JPX15" s="14"/>
      <c r="JPY15" s="14"/>
      <c r="JPZ15" s="14"/>
      <c r="JQA15" s="14"/>
      <c r="JQB15" s="14"/>
      <c r="JQC15" s="14"/>
      <c r="JQD15" s="14"/>
      <c r="JQE15" s="14"/>
      <c r="JQF15" s="14"/>
      <c r="JQG15" s="14"/>
      <c r="JQH15" s="14"/>
      <c r="JQI15" s="14"/>
      <c r="JQJ15" s="14"/>
      <c r="JQK15" s="14"/>
      <c r="JQL15" s="14"/>
      <c r="JQM15" s="14"/>
      <c r="JQN15" s="14"/>
      <c r="JQO15" s="14"/>
      <c r="JQP15" s="14"/>
      <c r="JQQ15" s="14"/>
      <c r="JQR15" s="14"/>
      <c r="JQS15" s="14"/>
      <c r="JQT15" s="14"/>
      <c r="JQU15" s="14"/>
      <c r="JQV15" s="14"/>
      <c r="JQW15" s="14"/>
      <c r="JQX15" s="14"/>
      <c r="JQY15" s="14"/>
      <c r="JQZ15" s="14"/>
      <c r="JRA15" s="14"/>
      <c r="JRB15" s="14"/>
      <c r="JRC15" s="14"/>
      <c r="JRD15" s="14"/>
      <c r="JRE15" s="14"/>
      <c r="JRF15" s="14"/>
      <c r="JRG15" s="14"/>
      <c r="JRH15" s="14"/>
      <c r="JRI15" s="14"/>
      <c r="JRJ15" s="14"/>
      <c r="JRK15" s="14"/>
      <c r="JRL15" s="14"/>
      <c r="JRM15" s="14"/>
      <c r="JRN15" s="14"/>
      <c r="JRO15" s="14"/>
      <c r="JRP15" s="14"/>
      <c r="JRQ15" s="14"/>
      <c r="JRR15" s="14"/>
      <c r="JRS15" s="14"/>
      <c r="JRT15" s="14"/>
      <c r="JRU15" s="14"/>
      <c r="JRV15" s="14"/>
      <c r="JRW15" s="14"/>
      <c r="JRX15" s="14"/>
      <c r="JRY15" s="14"/>
      <c r="JRZ15" s="14"/>
      <c r="JSA15" s="14"/>
      <c r="JSB15" s="14"/>
      <c r="JSC15" s="14"/>
      <c r="JSD15" s="14"/>
      <c r="JSE15" s="14"/>
      <c r="JSF15" s="14"/>
      <c r="JSG15" s="14"/>
      <c r="JSH15" s="14"/>
      <c r="JSI15" s="14"/>
      <c r="JSJ15" s="14"/>
      <c r="JSK15" s="14"/>
      <c r="JSL15" s="14"/>
      <c r="JSM15" s="14"/>
      <c r="JSN15" s="14"/>
      <c r="JSO15" s="14"/>
      <c r="JSP15" s="14"/>
      <c r="JSQ15" s="14"/>
      <c r="JSR15" s="14"/>
      <c r="JSS15" s="14"/>
      <c r="JST15" s="14"/>
      <c r="JSU15" s="14"/>
      <c r="JSV15" s="14"/>
      <c r="JSW15" s="14"/>
      <c r="JSX15" s="14"/>
      <c r="JSY15" s="14"/>
      <c r="JSZ15" s="14"/>
      <c r="JTA15" s="14"/>
      <c r="JTB15" s="14"/>
      <c r="JTC15" s="14"/>
      <c r="JTD15" s="14"/>
      <c r="JTE15" s="14"/>
      <c r="JTF15" s="14"/>
      <c r="JTG15" s="14"/>
      <c r="JTH15" s="14"/>
      <c r="JTI15" s="14"/>
      <c r="JTJ15" s="14"/>
      <c r="JTK15" s="14"/>
      <c r="JTL15" s="14"/>
      <c r="JTM15" s="14"/>
      <c r="JTN15" s="14"/>
      <c r="JTO15" s="14"/>
      <c r="JTP15" s="14"/>
      <c r="JTQ15" s="14"/>
      <c r="JTR15" s="14"/>
      <c r="JTS15" s="14"/>
      <c r="JTT15" s="14"/>
      <c r="JTU15" s="14"/>
      <c r="JTV15" s="14"/>
      <c r="JTW15" s="14"/>
      <c r="JTX15" s="14"/>
      <c r="JTY15" s="14"/>
      <c r="JTZ15" s="14"/>
      <c r="JUA15" s="14"/>
      <c r="JUB15" s="14"/>
      <c r="JUC15" s="14"/>
      <c r="JUD15" s="14"/>
      <c r="JUE15" s="14"/>
      <c r="JUF15" s="14"/>
      <c r="JUG15" s="14"/>
      <c r="JUH15" s="14"/>
      <c r="JUI15" s="14"/>
      <c r="JUJ15" s="14"/>
      <c r="JUK15" s="14"/>
      <c r="JUL15" s="14"/>
      <c r="JUM15" s="14"/>
      <c r="JUN15" s="14"/>
      <c r="JUO15" s="14"/>
      <c r="JUP15" s="14"/>
      <c r="JUQ15" s="14"/>
      <c r="JUR15" s="14"/>
      <c r="JUS15" s="14"/>
      <c r="JUT15" s="14"/>
      <c r="JUU15" s="14"/>
      <c r="JUV15" s="14"/>
      <c r="JUW15" s="14"/>
      <c r="JUX15" s="14"/>
      <c r="JUY15" s="14"/>
      <c r="JUZ15" s="14"/>
      <c r="JVA15" s="14"/>
      <c r="JVB15" s="14"/>
      <c r="JVC15" s="14"/>
      <c r="JVD15" s="14"/>
      <c r="JVE15" s="14"/>
      <c r="JVF15" s="14"/>
      <c r="JVG15" s="14"/>
      <c r="JVH15" s="14"/>
      <c r="JVI15" s="14"/>
      <c r="JVJ15" s="14"/>
      <c r="JVK15" s="14"/>
      <c r="JVL15" s="14"/>
      <c r="JVM15" s="14"/>
      <c r="JVN15" s="14"/>
      <c r="JVO15" s="14"/>
      <c r="JVP15" s="14"/>
      <c r="JVQ15" s="14"/>
      <c r="JVR15" s="14"/>
      <c r="JVS15" s="14"/>
      <c r="JVT15" s="14"/>
      <c r="JVU15" s="14"/>
      <c r="JVV15" s="14"/>
      <c r="JVW15" s="14"/>
      <c r="JVX15" s="14"/>
      <c r="JVY15" s="14"/>
      <c r="JVZ15" s="14"/>
      <c r="JWA15" s="14"/>
      <c r="JWB15" s="14"/>
      <c r="JWC15" s="14"/>
      <c r="JWD15" s="14"/>
      <c r="JWE15" s="14"/>
      <c r="JWF15" s="14"/>
      <c r="JWG15" s="14"/>
      <c r="JWH15" s="14"/>
      <c r="JWI15" s="14"/>
      <c r="JWJ15" s="14"/>
      <c r="JWK15" s="14"/>
      <c r="JWL15" s="14"/>
      <c r="JWM15" s="14"/>
      <c r="JWN15" s="14"/>
      <c r="JWO15" s="14"/>
      <c r="JWP15" s="14"/>
      <c r="JWQ15" s="14"/>
      <c r="JWR15" s="14"/>
      <c r="JWS15" s="14"/>
      <c r="JWT15" s="14"/>
      <c r="JWU15" s="14"/>
      <c r="JWV15" s="14"/>
      <c r="JWW15" s="14"/>
      <c r="JWX15" s="14"/>
      <c r="JWY15" s="14"/>
      <c r="JWZ15" s="14"/>
      <c r="JXA15" s="14"/>
      <c r="JXB15" s="14"/>
      <c r="JXC15" s="14"/>
      <c r="JXD15" s="14"/>
      <c r="JXE15" s="14"/>
      <c r="JXF15" s="14"/>
      <c r="JXG15" s="14"/>
      <c r="JXH15" s="14"/>
      <c r="JXI15" s="14"/>
      <c r="JXJ15" s="14"/>
      <c r="JXK15" s="14"/>
      <c r="JXL15" s="14"/>
      <c r="JXM15" s="14"/>
      <c r="JXN15" s="14"/>
      <c r="JXO15" s="14"/>
      <c r="JXP15" s="14"/>
      <c r="JXQ15" s="14"/>
      <c r="JXR15" s="14"/>
      <c r="JXS15" s="14"/>
      <c r="JXT15" s="14"/>
      <c r="JXU15" s="14"/>
      <c r="JXV15" s="14"/>
      <c r="JXW15" s="14"/>
      <c r="JXX15" s="14"/>
      <c r="JXY15" s="14"/>
      <c r="JXZ15" s="14"/>
      <c r="JYA15" s="14"/>
      <c r="JYB15" s="14"/>
      <c r="JYC15" s="14"/>
      <c r="JYD15" s="14"/>
      <c r="JYE15" s="14"/>
      <c r="JYF15" s="14"/>
      <c r="JYG15" s="14"/>
      <c r="JYH15" s="14"/>
      <c r="JYI15" s="14"/>
      <c r="JYJ15" s="14"/>
      <c r="JYK15" s="14"/>
      <c r="JYL15" s="14"/>
      <c r="JYM15" s="14"/>
      <c r="JYN15" s="14"/>
      <c r="JYO15" s="14"/>
      <c r="JYP15" s="14"/>
      <c r="JYQ15" s="14"/>
      <c r="JYR15" s="14"/>
      <c r="JYS15" s="14"/>
      <c r="JYT15" s="14"/>
      <c r="JYU15" s="14"/>
      <c r="JYV15" s="14"/>
      <c r="JYW15" s="14"/>
      <c r="JYX15" s="14"/>
      <c r="JYY15" s="14"/>
      <c r="JYZ15" s="14"/>
      <c r="JZA15" s="14"/>
      <c r="JZB15" s="14"/>
      <c r="JZC15" s="14"/>
      <c r="JZD15" s="14"/>
      <c r="JZE15" s="14"/>
      <c r="JZF15" s="14"/>
      <c r="JZG15" s="14"/>
      <c r="JZH15" s="14"/>
      <c r="JZI15" s="14"/>
      <c r="JZJ15" s="14"/>
      <c r="JZK15" s="14"/>
      <c r="JZL15" s="14"/>
      <c r="JZM15" s="14"/>
      <c r="JZN15" s="14"/>
      <c r="JZO15" s="14"/>
      <c r="JZP15" s="14"/>
      <c r="JZQ15" s="14"/>
      <c r="JZR15" s="14"/>
      <c r="JZS15" s="14"/>
      <c r="JZT15" s="14"/>
      <c r="JZU15" s="14"/>
      <c r="JZV15" s="14"/>
      <c r="JZW15" s="14"/>
      <c r="JZX15" s="14"/>
      <c r="JZY15" s="14"/>
      <c r="JZZ15" s="14"/>
      <c r="KAA15" s="14"/>
      <c r="KAB15" s="14"/>
      <c r="KAC15" s="14"/>
      <c r="KAD15" s="14"/>
      <c r="KAE15" s="14"/>
      <c r="KAF15" s="14"/>
      <c r="KAG15" s="14"/>
      <c r="KAH15" s="14"/>
      <c r="KAI15" s="14"/>
      <c r="KAJ15" s="14"/>
      <c r="KAK15" s="14"/>
      <c r="KAL15" s="14"/>
      <c r="KAM15" s="14"/>
      <c r="KAN15" s="14"/>
      <c r="KAO15" s="14"/>
      <c r="KAP15" s="14"/>
      <c r="KAQ15" s="14"/>
      <c r="KAR15" s="14"/>
      <c r="KAS15" s="14"/>
      <c r="KAT15" s="14"/>
      <c r="KAU15" s="14"/>
      <c r="KAV15" s="14"/>
      <c r="KAW15" s="14"/>
      <c r="KAX15" s="14"/>
      <c r="KAY15" s="14"/>
      <c r="KAZ15" s="14"/>
      <c r="KBA15" s="14"/>
      <c r="KBB15" s="14"/>
      <c r="KBC15" s="14"/>
      <c r="KBD15" s="14"/>
      <c r="KBE15" s="14"/>
      <c r="KBF15" s="14"/>
      <c r="KBG15" s="14"/>
      <c r="KBH15" s="14"/>
      <c r="KBI15" s="14"/>
      <c r="KBJ15" s="14"/>
      <c r="KBK15" s="14"/>
      <c r="KBL15" s="14"/>
      <c r="KBM15" s="14"/>
      <c r="KBN15" s="14"/>
      <c r="KBO15" s="14"/>
      <c r="KBP15" s="14"/>
      <c r="KBQ15" s="14"/>
      <c r="KBR15" s="14"/>
      <c r="KBS15" s="14"/>
      <c r="KBT15" s="14"/>
      <c r="KBU15" s="14"/>
      <c r="KBV15" s="14"/>
      <c r="KBW15" s="14"/>
      <c r="KBX15" s="14"/>
      <c r="KBY15" s="14"/>
      <c r="KBZ15" s="14"/>
      <c r="KCA15" s="14"/>
      <c r="KCB15" s="14"/>
      <c r="KCC15" s="14"/>
      <c r="KCD15" s="14"/>
      <c r="KCE15" s="14"/>
      <c r="KCF15" s="14"/>
      <c r="KCG15" s="14"/>
      <c r="KCH15" s="14"/>
      <c r="KCI15" s="14"/>
      <c r="KCJ15" s="14"/>
      <c r="KCK15" s="14"/>
      <c r="KCL15" s="14"/>
      <c r="KCM15" s="14"/>
      <c r="KCN15" s="14"/>
      <c r="KCO15" s="14"/>
      <c r="KCP15" s="14"/>
      <c r="KCQ15" s="14"/>
      <c r="KCR15" s="14"/>
      <c r="KCS15" s="14"/>
      <c r="KCT15" s="14"/>
      <c r="KCU15" s="14"/>
      <c r="KCV15" s="14"/>
      <c r="KCW15" s="14"/>
      <c r="KCX15" s="14"/>
      <c r="KCY15" s="14"/>
      <c r="KCZ15" s="14"/>
      <c r="KDA15" s="14"/>
      <c r="KDB15" s="14"/>
      <c r="KDC15" s="14"/>
      <c r="KDD15" s="14"/>
      <c r="KDE15" s="14"/>
      <c r="KDF15" s="14"/>
      <c r="KDG15" s="14"/>
      <c r="KDH15" s="14"/>
      <c r="KDI15" s="14"/>
      <c r="KDJ15" s="14"/>
      <c r="KDK15" s="14"/>
      <c r="KDL15" s="14"/>
      <c r="KDM15" s="14"/>
      <c r="KDN15" s="14"/>
      <c r="KDO15" s="14"/>
      <c r="KDP15" s="14"/>
      <c r="KDQ15" s="14"/>
      <c r="KDR15" s="14"/>
      <c r="KDS15" s="14"/>
      <c r="KDT15" s="14"/>
      <c r="KDU15" s="14"/>
      <c r="KDV15" s="14"/>
      <c r="KDW15" s="14"/>
      <c r="KDX15" s="14"/>
      <c r="KDY15" s="14"/>
      <c r="KDZ15" s="14"/>
      <c r="KEA15" s="14"/>
      <c r="KEB15" s="14"/>
      <c r="KEC15" s="14"/>
      <c r="KED15" s="14"/>
      <c r="KEE15" s="14"/>
      <c r="KEF15" s="14"/>
      <c r="KEG15" s="14"/>
      <c r="KEH15" s="14"/>
      <c r="KEI15" s="14"/>
      <c r="KEJ15" s="14"/>
      <c r="KEK15" s="14"/>
      <c r="KEL15" s="14"/>
      <c r="KEM15" s="14"/>
      <c r="KEN15" s="14"/>
      <c r="KEO15" s="14"/>
      <c r="KEP15" s="14"/>
      <c r="KEQ15" s="14"/>
      <c r="KER15" s="14"/>
      <c r="KES15" s="14"/>
      <c r="KET15" s="14"/>
      <c r="KEU15" s="14"/>
      <c r="KEV15" s="14"/>
      <c r="KEW15" s="14"/>
      <c r="KEX15" s="14"/>
      <c r="KEY15" s="14"/>
      <c r="KEZ15" s="14"/>
      <c r="KFA15" s="14"/>
      <c r="KFB15" s="14"/>
      <c r="KFC15" s="14"/>
      <c r="KFD15" s="14"/>
      <c r="KFE15" s="14"/>
      <c r="KFF15" s="14"/>
      <c r="KFG15" s="14"/>
      <c r="KFH15" s="14"/>
      <c r="KFI15" s="14"/>
      <c r="KFJ15" s="14"/>
      <c r="KFK15" s="14"/>
      <c r="KFL15" s="14"/>
      <c r="KFM15" s="14"/>
      <c r="KFN15" s="14"/>
      <c r="KFO15" s="14"/>
      <c r="KFP15" s="14"/>
      <c r="KFQ15" s="14"/>
      <c r="KFR15" s="14"/>
      <c r="KFS15" s="14"/>
      <c r="KFT15" s="14"/>
      <c r="KFU15" s="14"/>
      <c r="KFV15" s="14"/>
      <c r="KFW15" s="14"/>
      <c r="KFX15" s="14"/>
      <c r="KFY15" s="14"/>
      <c r="KFZ15" s="14"/>
      <c r="KGA15" s="14"/>
      <c r="KGB15" s="14"/>
      <c r="KGC15" s="14"/>
      <c r="KGD15" s="14"/>
      <c r="KGE15" s="14"/>
      <c r="KGF15" s="14"/>
      <c r="KGG15" s="14"/>
      <c r="KGH15" s="14"/>
      <c r="KGI15" s="14"/>
      <c r="KGJ15" s="14"/>
      <c r="KGK15" s="14"/>
      <c r="KGL15" s="14"/>
      <c r="KGM15" s="14"/>
      <c r="KGN15" s="14"/>
      <c r="KGO15" s="14"/>
      <c r="KGP15" s="14"/>
      <c r="KGQ15" s="14"/>
      <c r="KGR15" s="14"/>
      <c r="KGS15" s="14"/>
      <c r="KGT15" s="14"/>
      <c r="KGU15" s="14"/>
      <c r="KGV15" s="14"/>
      <c r="KGW15" s="14"/>
      <c r="KGX15" s="14"/>
      <c r="KGY15" s="14"/>
      <c r="KGZ15" s="14"/>
      <c r="KHA15" s="14"/>
      <c r="KHB15" s="14"/>
      <c r="KHC15" s="14"/>
      <c r="KHD15" s="14"/>
      <c r="KHE15" s="14"/>
      <c r="KHF15" s="14"/>
      <c r="KHG15" s="14"/>
      <c r="KHH15" s="14"/>
      <c r="KHI15" s="14"/>
      <c r="KHJ15" s="14"/>
      <c r="KHK15" s="14"/>
      <c r="KHL15" s="14"/>
      <c r="KHM15" s="14"/>
      <c r="KHN15" s="14"/>
      <c r="KHO15" s="14"/>
      <c r="KHP15" s="14"/>
      <c r="KHQ15" s="14"/>
      <c r="KHR15" s="14"/>
      <c r="KHS15" s="14"/>
      <c r="KHT15" s="14"/>
      <c r="KHU15" s="14"/>
      <c r="KHV15" s="14"/>
      <c r="KHW15" s="14"/>
      <c r="KHX15" s="14"/>
      <c r="KHY15" s="14"/>
      <c r="KHZ15" s="14"/>
      <c r="KIA15" s="14"/>
      <c r="KIB15" s="14"/>
      <c r="KIC15" s="14"/>
      <c r="KID15" s="14"/>
      <c r="KIE15" s="14"/>
      <c r="KIF15" s="14"/>
      <c r="KIG15" s="14"/>
      <c r="KIH15" s="14"/>
      <c r="KII15" s="14"/>
      <c r="KIJ15" s="14"/>
      <c r="KIK15" s="14"/>
      <c r="KIL15" s="14"/>
      <c r="KIM15" s="14"/>
      <c r="KIN15" s="14"/>
      <c r="KIO15" s="14"/>
      <c r="KIP15" s="14"/>
      <c r="KIQ15" s="14"/>
      <c r="KIR15" s="14"/>
      <c r="KIS15" s="14"/>
      <c r="KIT15" s="14"/>
      <c r="KIU15" s="14"/>
      <c r="KIV15" s="14"/>
      <c r="KIW15" s="14"/>
      <c r="KIX15" s="14"/>
      <c r="KIY15" s="14"/>
      <c r="KIZ15" s="14"/>
      <c r="KJA15" s="14"/>
      <c r="KJB15" s="14"/>
      <c r="KJC15" s="14"/>
      <c r="KJD15" s="14"/>
      <c r="KJE15" s="14"/>
      <c r="KJF15" s="14"/>
      <c r="KJG15" s="14"/>
      <c r="KJH15" s="14"/>
      <c r="KJI15" s="14"/>
      <c r="KJJ15" s="14"/>
      <c r="KJK15" s="14"/>
      <c r="KJL15" s="14"/>
      <c r="KJM15" s="14"/>
      <c r="KJN15" s="14"/>
      <c r="KJO15" s="14"/>
      <c r="KJP15" s="14"/>
      <c r="KJQ15" s="14"/>
      <c r="KJR15" s="14"/>
      <c r="KJS15" s="14"/>
      <c r="KJT15" s="14"/>
      <c r="KJU15" s="14"/>
      <c r="KJV15" s="14"/>
      <c r="KJW15" s="14"/>
      <c r="KJX15" s="14"/>
      <c r="KJY15" s="14"/>
      <c r="KJZ15" s="14"/>
      <c r="KKA15" s="14"/>
      <c r="KKB15" s="14"/>
      <c r="KKC15" s="14"/>
      <c r="KKD15" s="14"/>
      <c r="KKE15" s="14"/>
      <c r="KKF15" s="14"/>
      <c r="KKG15" s="14"/>
      <c r="KKH15" s="14"/>
      <c r="KKI15" s="14"/>
      <c r="KKJ15" s="14"/>
      <c r="KKK15" s="14"/>
      <c r="KKL15" s="14"/>
      <c r="KKM15" s="14"/>
      <c r="KKN15" s="14"/>
      <c r="KKO15" s="14"/>
      <c r="KKP15" s="14"/>
      <c r="KKQ15" s="14"/>
      <c r="KKR15" s="14"/>
      <c r="KKS15" s="14"/>
      <c r="KKT15" s="14"/>
      <c r="KKU15" s="14"/>
      <c r="KKV15" s="14"/>
      <c r="KKW15" s="14"/>
      <c r="KKX15" s="14"/>
      <c r="KKY15" s="14"/>
      <c r="KKZ15" s="14"/>
      <c r="KLA15" s="14"/>
      <c r="KLB15" s="14"/>
      <c r="KLC15" s="14"/>
      <c r="KLD15" s="14"/>
      <c r="KLE15" s="14"/>
      <c r="KLF15" s="14"/>
      <c r="KLG15" s="14"/>
      <c r="KLH15" s="14"/>
      <c r="KLI15" s="14"/>
      <c r="KLJ15" s="14"/>
      <c r="KLK15" s="14"/>
      <c r="KLL15" s="14"/>
      <c r="KLM15" s="14"/>
      <c r="KLN15" s="14"/>
      <c r="KLO15" s="14"/>
      <c r="KLP15" s="14"/>
      <c r="KLQ15" s="14"/>
      <c r="KLR15" s="14"/>
      <c r="KLS15" s="14"/>
      <c r="KLT15" s="14"/>
      <c r="KLU15" s="14"/>
      <c r="KLV15" s="14"/>
      <c r="KLW15" s="14"/>
      <c r="KLX15" s="14"/>
      <c r="KLY15" s="14"/>
      <c r="KLZ15" s="14"/>
      <c r="KMA15" s="14"/>
      <c r="KMB15" s="14"/>
      <c r="KMC15" s="14"/>
      <c r="KMD15" s="14"/>
      <c r="KME15" s="14"/>
      <c r="KMF15" s="14"/>
      <c r="KMG15" s="14"/>
      <c r="KMH15" s="14"/>
      <c r="KMI15" s="14"/>
      <c r="KMJ15" s="14"/>
      <c r="KMK15" s="14"/>
      <c r="KML15" s="14"/>
      <c r="KMM15" s="14"/>
      <c r="KMN15" s="14"/>
      <c r="KMO15" s="14"/>
      <c r="KMP15" s="14"/>
      <c r="KMQ15" s="14"/>
      <c r="KMR15" s="14"/>
      <c r="KMS15" s="14"/>
      <c r="KMT15" s="14"/>
      <c r="KMU15" s="14"/>
      <c r="KMV15" s="14"/>
      <c r="KMW15" s="14"/>
      <c r="KMX15" s="14"/>
      <c r="KMY15" s="14"/>
      <c r="KMZ15" s="14"/>
      <c r="KNA15" s="14"/>
      <c r="KNB15" s="14"/>
      <c r="KNC15" s="14"/>
      <c r="KND15" s="14"/>
      <c r="KNE15" s="14"/>
      <c r="KNF15" s="14"/>
      <c r="KNG15" s="14"/>
      <c r="KNH15" s="14"/>
      <c r="KNI15" s="14"/>
      <c r="KNJ15" s="14"/>
      <c r="KNK15" s="14"/>
      <c r="KNL15" s="14"/>
      <c r="KNM15" s="14"/>
      <c r="KNN15" s="14"/>
      <c r="KNO15" s="14"/>
      <c r="KNP15" s="14"/>
      <c r="KNQ15" s="14"/>
      <c r="KNR15" s="14"/>
      <c r="KNS15" s="14"/>
      <c r="KNT15" s="14"/>
      <c r="KNU15" s="14"/>
      <c r="KNV15" s="14"/>
      <c r="KNW15" s="14"/>
      <c r="KNX15" s="14"/>
      <c r="KNY15" s="14"/>
      <c r="KNZ15" s="14"/>
      <c r="KOA15" s="14"/>
      <c r="KOB15" s="14"/>
      <c r="KOC15" s="14"/>
      <c r="KOD15" s="14"/>
      <c r="KOE15" s="14"/>
      <c r="KOF15" s="14"/>
      <c r="KOG15" s="14"/>
      <c r="KOH15" s="14"/>
      <c r="KOI15" s="14"/>
      <c r="KOJ15" s="14"/>
      <c r="KOK15" s="14"/>
      <c r="KOL15" s="14"/>
      <c r="KOM15" s="14"/>
      <c r="KON15" s="14"/>
      <c r="KOO15" s="14"/>
      <c r="KOP15" s="14"/>
      <c r="KOQ15" s="14"/>
      <c r="KOR15" s="14"/>
      <c r="KOS15" s="14"/>
      <c r="KOT15" s="14"/>
      <c r="KOU15" s="14"/>
      <c r="KOV15" s="14"/>
      <c r="KOW15" s="14"/>
      <c r="KOX15" s="14"/>
      <c r="KOY15" s="14"/>
      <c r="KOZ15" s="14"/>
      <c r="KPA15" s="14"/>
      <c r="KPB15" s="14"/>
      <c r="KPC15" s="14"/>
      <c r="KPD15" s="14"/>
      <c r="KPE15" s="14"/>
      <c r="KPF15" s="14"/>
      <c r="KPG15" s="14"/>
      <c r="KPH15" s="14"/>
      <c r="KPI15" s="14"/>
      <c r="KPJ15" s="14"/>
      <c r="KPK15" s="14"/>
      <c r="KPL15" s="14"/>
      <c r="KPM15" s="14"/>
      <c r="KPN15" s="14"/>
      <c r="KPO15" s="14"/>
      <c r="KPP15" s="14"/>
      <c r="KPQ15" s="14"/>
      <c r="KPR15" s="14"/>
      <c r="KPS15" s="14"/>
      <c r="KPT15" s="14"/>
      <c r="KPU15" s="14"/>
      <c r="KPV15" s="14"/>
      <c r="KPW15" s="14"/>
      <c r="KPX15" s="14"/>
      <c r="KPY15" s="14"/>
      <c r="KPZ15" s="14"/>
      <c r="KQA15" s="14"/>
      <c r="KQB15" s="14"/>
      <c r="KQC15" s="14"/>
      <c r="KQD15" s="14"/>
      <c r="KQE15" s="14"/>
      <c r="KQF15" s="14"/>
      <c r="KQG15" s="14"/>
      <c r="KQH15" s="14"/>
      <c r="KQI15" s="14"/>
      <c r="KQJ15" s="14"/>
      <c r="KQK15" s="14"/>
      <c r="KQL15" s="14"/>
      <c r="KQM15" s="14"/>
      <c r="KQN15" s="14"/>
      <c r="KQO15" s="14"/>
      <c r="KQP15" s="14"/>
      <c r="KQQ15" s="14"/>
      <c r="KQR15" s="14"/>
      <c r="KQS15" s="14"/>
      <c r="KQT15" s="14"/>
      <c r="KQU15" s="14"/>
      <c r="KQV15" s="14"/>
      <c r="KQW15" s="14"/>
      <c r="KQX15" s="14"/>
      <c r="KQY15" s="14"/>
      <c r="KQZ15" s="14"/>
      <c r="KRA15" s="14"/>
      <c r="KRB15" s="14"/>
      <c r="KRC15" s="14"/>
      <c r="KRD15" s="14"/>
      <c r="KRE15" s="14"/>
      <c r="KRF15" s="14"/>
      <c r="KRG15" s="14"/>
      <c r="KRH15" s="14"/>
      <c r="KRI15" s="14"/>
      <c r="KRJ15" s="14"/>
      <c r="KRK15" s="14"/>
      <c r="KRL15" s="14"/>
      <c r="KRM15" s="14"/>
      <c r="KRN15" s="14"/>
      <c r="KRO15" s="14"/>
      <c r="KRP15" s="14"/>
      <c r="KRQ15" s="14"/>
      <c r="KRR15" s="14"/>
      <c r="KRS15" s="14"/>
      <c r="KRT15" s="14"/>
      <c r="KRU15" s="14"/>
      <c r="KRV15" s="14"/>
      <c r="KRW15" s="14"/>
      <c r="KRX15" s="14"/>
      <c r="KRY15" s="14"/>
      <c r="KRZ15" s="14"/>
      <c r="KSA15" s="14"/>
      <c r="KSB15" s="14"/>
      <c r="KSC15" s="14"/>
      <c r="KSD15" s="14"/>
      <c r="KSE15" s="14"/>
      <c r="KSF15" s="14"/>
      <c r="KSG15" s="14"/>
      <c r="KSH15" s="14"/>
      <c r="KSI15" s="14"/>
      <c r="KSJ15" s="14"/>
      <c r="KSK15" s="14"/>
      <c r="KSL15" s="14"/>
      <c r="KSM15" s="14"/>
      <c r="KSN15" s="14"/>
      <c r="KSO15" s="14"/>
      <c r="KSP15" s="14"/>
      <c r="KSQ15" s="14"/>
      <c r="KSR15" s="14"/>
      <c r="KSS15" s="14"/>
      <c r="KST15" s="14"/>
      <c r="KSU15" s="14"/>
      <c r="KSV15" s="14"/>
      <c r="KSW15" s="14"/>
      <c r="KSX15" s="14"/>
      <c r="KSY15" s="14"/>
      <c r="KSZ15" s="14"/>
      <c r="KTA15" s="14"/>
      <c r="KTB15" s="14"/>
      <c r="KTC15" s="14"/>
      <c r="KTD15" s="14"/>
      <c r="KTE15" s="14"/>
      <c r="KTF15" s="14"/>
      <c r="KTG15" s="14"/>
      <c r="KTH15" s="14"/>
      <c r="KTI15" s="14"/>
      <c r="KTJ15" s="14"/>
      <c r="KTK15" s="14"/>
      <c r="KTL15" s="14"/>
      <c r="KTM15" s="14"/>
      <c r="KTN15" s="14"/>
      <c r="KTO15" s="14"/>
      <c r="KTP15" s="14"/>
      <c r="KTQ15" s="14"/>
      <c r="KTR15" s="14"/>
      <c r="KTS15" s="14"/>
      <c r="KTT15" s="14"/>
      <c r="KTU15" s="14"/>
      <c r="KTV15" s="14"/>
      <c r="KTW15" s="14"/>
      <c r="KTX15" s="14"/>
      <c r="KTY15" s="14"/>
      <c r="KTZ15" s="14"/>
      <c r="KUA15" s="14"/>
      <c r="KUB15" s="14"/>
      <c r="KUC15" s="14"/>
      <c r="KUD15" s="14"/>
      <c r="KUE15" s="14"/>
      <c r="KUF15" s="14"/>
      <c r="KUG15" s="14"/>
      <c r="KUH15" s="14"/>
      <c r="KUI15" s="14"/>
      <c r="KUJ15" s="14"/>
      <c r="KUK15" s="14"/>
      <c r="KUL15" s="14"/>
      <c r="KUM15" s="14"/>
      <c r="KUN15" s="14"/>
      <c r="KUO15" s="14"/>
      <c r="KUP15" s="14"/>
      <c r="KUQ15" s="14"/>
      <c r="KUR15" s="14"/>
      <c r="KUS15" s="14"/>
      <c r="KUT15" s="14"/>
      <c r="KUU15" s="14"/>
      <c r="KUV15" s="14"/>
      <c r="KUW15" s="14"/>
      <c r="KUX15" s="14"/>
      <c r="KUY15" s="14"/>
      <c r="KUZ15" s="14"/>
      <c r="KVA15" s="14"/>
      <c r="KVB15" s="14"/>
      <c r="KVC15" s="14"/>
      <c r="KVD15" s="14"/>
      <c r="KVE15" s="14"/>
      <c r="KVF15" s="14"/>
      <c r="KVG15" s="14"/>
      <c r="KVH15" s="14"/>
      <c r="KVI15" s="14"/>
      <c r="KVJ15" s="14"/>
      <c r="KVK15" s="14"/>
      <c r="KVL15" s="14"/>
      <c r="KVM15" s="14"/>
      <c r="KVN15" s="14"/>
      <c r="KVO15" s="14"/>
      <c r="KVP15" s="14"/>
      <c r="KVQ15" s="14"/>
      <c r="KVR15" s="14"/>
      <c r="KVS15" s="14"/>
      <c r="KVT15" s="14"/>
      <c r="KVU15" s="14"/>
      <c r="KVV15" s="14"/>
      <c r="KVW15" s="14"/>
      <c r="KVX15" s="14"/>
      <c r="KVY15" s="14"/>
      <c r="KVZ15" s="14"/>
      <c r="KWA15" s="14"/>
      <c r="KWB15" s="14"/>
      <c r="KWC15" s="14"/>
      <c r="KWD15" s="14"/>
      <c r="KWE15" s="14"/>
      <c r="KWF15" s="14"/>
      <c r="KWG15" s="14"/>
      <c r="KWH15" s="14"/>
      <c r="KWI15" s="14"/>
      <c r="KWJ15" s="14"/>
      <c r="KWK15" s="14"/>
      <c r="KWL15" s="14"/>
      <c r="KWM15" s="14"/>
      <c r="KWN15" s="14"/>
      <c r="KWO15" s="14"/>
      <c r="KWP15" s="14"/>
      <c r="KWQ15" s="14"/>
      <c r="KWR15" s="14"/>
      <c r="KWS15" s="14"/>
      <c r="KWT15" s="14"/>
      <c r="KWU15" s="14"/>
      <c r="KWV15" s="14"/>
      <c r="KWW15" s="14"/>
      <c r="KWX15" s="14"/>
      <c r="KWY15" s="14"/>
      <c r="KWZ15" s="14"/>
      <c r="KXA15" s="14"/>
      <c r="KXB15" s="14"/>
      <c r="KXC15" s="14"/>
      <c r="KXD15" s="14"/>
      <c r="KXE15" s="14"/>
      <c r="KXF15" s="14"/>
      <c r="KXG15" s="14"/>
      <c r="KXH15" s="14"/>
      <c r="KXI15" s="14"/>
      <c r="KXJ15" s="14"/>
      <c r="KXK15" s="14"/>
      <c r="KXL15" s="14"/>
      <c r="KXM15" s="14"/>
      <c r="KXN15" s="14"/>
      <c r="KXO15" s="14"/>
      <c r="KXP15" s="14"/>
      <c r="KXQ15" s="14"/>
      <c r="KXR15" s="14"/>
      <c r="KXS15" s="14"/>
      <c r="KXT15" s="14"/>
      <c r="KXU15" s="14"/>
      <c r="KXV15" s="14"/>
      <c r="KXW15" s="14"/>
      <c r="KXX15" s="14"/>
      <c r="KXY15" s="14"/>
      <c r="KXZ15" s="14"/>
      <c r="KYA15" s="14"/>
      <c r="KYB15" s="14"/>
      <c r="KYC15" s="14"/>
      <c r="KYD15" s="14"/>
      <c r="KYE15" s="14"/>
      <c r="KYF15" s="14"/>
      <c r="KYG15" s="14"/>
      <c r="KYH15" s="14"/>
      <c r="KYI15" s="14"/>
      <c r="KYJ15" s="14"/>
      <c r="KYK15" s="14"/>
      <c r="KYL15" s="14"/>
      <c r="KYM15" s="14"/>
      <c r="KYN15" s="14"/>
      <c r="KYO15" s="14"/>
      <c r="KYP15" s="14"/>
      <c r="KYQ15" s="14"/>
      <c r="KYR15" s="14"/>
      <c r="KYS15" s="14"/>
      <c r="KYT15" s="14"/>
      <c r="KYU15" s="14"/>
      <c r="KYV15" s="14"/>
      <c r="KYW15" s="14"/>
      <c r="KYX15" s="14"/>
      <c r="KYY15" s="14"/>
      <c r="KYZ15" s="14"/>
      <c r="KZA15" s="14"/>
      <c r="KZB15" s="14"/>
      <c r="KZC15" s="14"/>
      <c r="KZD15" s="14"/>
      <c r="KZE15" s="14"/>
      <c r="KZF15" s="14"/>
      <c r="KZG15" s="14"/>
      <c r="KZH15" s="14"/>
      <c r="KZI15" s="14"/>
      <c r="KZJ15" s="14"/>
      <c r="KZK15" s="14"/>
      <c r="KZL15" s="14"/>
      <c r="KZM15" s="14"/>
      <c r="KZN15" s="14"/>
      <c r="KZO15" s="14"/>
      <c r="KZP15" s="14"/>
      <c r="KZQ15" s="14"/>
      <c r="KZR15" s="14"/>
      <c r="KZS15" s="14"/>
      <c r="KZT15" s="14"/>
      <c r="KZU15" s="14"/>
      <c r="KZV15" s="14"/>
      <c r="KZW15" s="14"/>
      <c r="KZX15" s="14"/>
      <c r="KZY15" s="14"/>
      <c r="KZZ15" s="14"/>
      <c r="LAA15" s="14"/>
      <c r="LAB15" s="14"/>
      <c r="LAC15" s="14"/>
      <c r="LAD15" s="14"/>
      <c r="LAE15" s="14"/>
      <c r="LAF15" s="14"/>
      <c r="LAG15" s="14"/>
      <c r="LAH15" s="14"/>
      <c r="LAI15" s="14"/>
      <c r="LAJ15" s="14"/>
      <c r="LAK15" s="14"/>
      <c r="LAL15" s="14"/>
      <c r="LAM15" s="14"/>
      <c r="LAN15" s="14"/>
      <c r="LAO15" s="14"/>
      <c r="LAP15" s="14"/>
      <c r="LAQ15" s="14"/>
      <c r="LAR15" s="14"/>
      <c r="LAS15" s="14"/>
      <c r="LAT15" s="14"/>
      <c r="LAU15" s="14"/>
      <c r="LAV15" s="14"/>
      <c r="LAW15" s="14"/>
      <c r="LAX15" s="14"/>
      <c r="LAY15" s="14"/>
      <c r="LAZ15" s="14"/>
      <c r="LBA15" s="14"/>
      <c r="LBB15" s="14"/>
      <c r="LBC15" s="14"/>
      <c r="LBD15" s="14"/>
      <c r="LBE15" s="14"/>
      <c r="LBF15" s="14"/>
      <c r="LBG15" s="14"/>
      <c r="LBH15" s="14"/>
      <c r="LBI15" s="14"/>
      <c r="LBJ15" s="14"/>
      <c r="LBK15" s="14"/>
      <c r="LBL15" s="14"/>
      <c r="LBM15" s="14"/>
      <c r="LBN15" s="14"/>
      <c r="LBO15" s="14"/>
      <c r="LBP15" s="14"/>
      <c r="LBQ15" s="14"/>
      <c r="LBR15" s="14"/>
      <c r="LBS15" s="14"/>
      <c r="LBT15" s="14"/>
      <c r="LBU15" s="14"/>
      <c r="LBV15" s="14"/>
      <c r="LBW15" s="14"/>
      <c r="LBX15" s="14"/>
      <c r="LBY15" s="14"/>
      <c r="LBZ15" s="14"/>
      <c r="LCA15" s="14"/>
      <c r="LCB15" s="14"/>
      <c r="LCC15" s="14"/>
      <c r="LCD15" s="14"/>
      <c r="LCE15" s="14"/>
      <c r="LCF15" s="14"/>
      <c r="LCG15" s="14"/>
      <c r="LCH15" s="14"/>
      <c r="LCI15" s="14"/>
      <c r="LCJ15" s="14"/>
      <c r="LCK15" s="14"/>
      <c r="LCL15" s="14"/>
      <c r="LCM15" s="14"/>
      <c r="LCN15" s="14"/>
      <c r="LCO15" s="14"/>
      <c r="LCP15" s="14"/>
      <c r="LCQ15" s="14"/>
      <c r="LCR15" s="14"/>
      <c r="LCS15" s="14"/>
      <c r="LCT15" s="14"/>
      <c r="LCU15" s="14"/>
      <c r="LCV15" s="14"/>
      <c r="LCW15" s="14"/>
      <c r="LCX15" s="14"/>
      <c r="LCY15" s="14"/>
      <c r="LCZ15" s="14"/>
      <c r="LDA15" s="14"/>
      <c r="LDB15" s="14"/>
      <c r="LDC15" s="14"/>
      <c r="LDD15" s="14"/>
      <c r="LDE15" s="14"/>
      <c r="LDF15" s="14"/>
      <c r="LDG15" s="14"/>
      <c r="LDH15" s="14"/>
      <c r="LDI15" s="14"/>
      <c r="LDJ15" s="14"/>
      <c r="LDK15" s="14"/>
      <c r="LDL15" s="14"/>
      <c r="LDM15" s="14"/>
      <c r="LDN15" s="14"/>
      <c r="LDO15" s="14"/>
      <c r="LDP15" s="14"/>
      <c r="LDQ15" s="14"/>
      <c r="LDR15" s="14"/>
      <c r="LDS15" s="14"/>
      <c r="LDT15" s="14"/>
      <c r="LDU15" s="14"/>
      <c r="LDV15" s="14"/>
      <c r="LDW15" s="14"/>
      <c r="LDX15" s="14"/>
      <c r="LDY15" s="14"/>
      <c r="LDZ15" s="14"/>
      <c r="LEA15" s="14"/>
      <c r="LEB15" s="14"/>
      <c r="LEC15" s="14"/>
      <c r="LED15" s="14"/>
      <c r="LEE15" s="14"/>
      <c r="LEF15" s="14"/>
      <c r="LEG15" s="14"/>
      <c r="LEH15" s="14"/>
      <c r="LEI15" s="14"/>
      <c r="LEJ15" s="14"/>
      <c r="LEK15" s="14"/>
      <c r="LEL15" s="14"/>
      <c r="LEM15" s="14"/>
      <c r="LEN15" s="14"/>
      <c r="LEO15" s="14"/>
      <c r="LEP15" s="14"/>
      <c r="LEQ15" s="14"/>
      <c r="LER15" s="14"/>
      <c r="LES15" s="14"/>
      <c r="LET15" s="14"/>
      <c r="LEU15" s="14"/>
      <c r="LEV15" s="14"/>
      <c r="LEW15" s="14"/>
      <c r="LEX15" s="14"/>
      <c r="LEY15" s="14"/>
      <c r="LEZ15" s="14"/>
      <c r="LFA15" s="14"/>
      <c r="LFB15" s="14"/>
      <c r="LFC15" s="14"/>
      <c r="LFD15" s="14"/>
      <c r="LFE15" s="14"/>
      <c r="LFF15" s="14"/>
      <c r="LFG15" s="14"/>
      <c r="LFH15" s="14"/>
      <c r="LFI15" s="14"/>
      <c r="LFJ15" s="14"/>
      <c r="LFK15" s="14"/>
      <c r="LFL15" s="14"/>
      <c r="LFM15" s="14"/>
      <c r="LFN15" s="14"/>
      <c r="LFO15" s="14"/>
      <c r="LFP15" s="14"/>
      <c r="LFQ15" s="14"/>
      <c r="LFR15" s="14"/>
      <c r="LFS15" s="14"/>
      <c r="LFT15" s="14"/>
      <c r="LFU15" s="14"/>
      <c r="LFV15" s="14"/>
      <c r="LFW15" s="14"/>
      <c r="LFX15" s="14"/>
      <c r="LFY15" s="14"/>
      <c r="LFZ15" s="14"/>
      <c r="LGA15" s="14"/>
      <c r="LGB15" s="14"/>
      <c r="LGC15" s="14"/>
      <c r="LGD15" s="14"/>
      <c r="LGE15" s="14"/>
      <c r="LGF15" s="14"/>
      <c r="LGG15" s="14"/>
      <c r="LGH15" s="14"/>
      <c r="LGI15" s="14"/>
      <c r="LGJ15" s="14"/>
      <c r="LGK15" s="14"/>
      <c r="LGL15" s="14"/>
      <c r="LGM15" s="14"/>
      <c r="LGN15" s="14"/>
      <c r="LGO15" s="14"/>
      <c r="LGP15" s="14"/>
      <c r="LGQ15" s="14"/>
      <c r="LGR15" s="14"/>
      <c r="LGS15" s="14"/>
      <c r="LGT15" s="14"/>
      <c r="LGU15" s="14"/>
      <c r="LGV15" s="14"/>
      <c r="LGW15" s="14"/>
      <c r="LGX15" s="14"/>
      <c r="LGY15" s="14"/>
      <c r="LGZ15" s="14"/>
      <c r="LHA15" s="14"/>
      <c r="LHB15" s="14"/>
      <c r="LHC15" s="14"/>
      <c r="LHD15" s="14"/>
      <c r="LHE15" s="14"/>
      <c r="LHF15" s="14"/>
      <c r="LHG15" s="14"/>
      <c r="LHH15" s="14"/>
      <c r="LHI15" s="14"/>
      <c r="LHJ15" s="14"/>
      <c r="LHK15" s="14"/>
      <c r="LHL15" s="14"/>
      <c r="LHM15" s="14"/>
      <c r="LHN15" s="14"/>
      <c r="LHO15" s="14"/>
      <c r="LHP15" s="14"/>
      <c r="LHQ15" s="14"/>
      <c r="LHR15" s="14"/>
      <c r="LHS15" s="14"/>
      <c r="LHT15" s="14"/>
      <c r="LHU15" s="14"/>
      <c r="LHV15" s="14"/>
      <c r="LHW15" s="14"/>
      <c r="LHX15" s="14"/>
      <c r="LHY15" s="14"/>
      <c r="LHZ15" s="14"/>
      <c r="LIA15" s="14"/>
      <c r="LIB15" s="14"/>
      <c r="LIC15" s="14"/>
      <c r="LID15" s="14"/>
      <c r="LIE15" s="14"/>
      <c r="LIF15" s="14"/>
      <c r="LIG15" s="14"/>
      <c r="LIH15" s="14"/>
      <c r="LII15" s="14"/>
      <c r="LIJ15" s="14"/>
      <c r="LIK15" s="14"/>
      <c r="LIL15" s="14"/>
      <c r="LIM15" s="14"/>
      <c r="LIN15" s="14"/>
      <c r="LIO15" s="14"/>
      <c r="LIP15" s="14"/>
      <c r="LIQ15" s="14"/>
      <c r="LIR15" s="14"/>
      <c r="LIS15" s="14"/>
      <c r="LIT15" s="14"/>
      <c r="LIU15" s="14"/>
      <c r="LIV15" s="14"/>
      <c r="LIW15" s="14"/>
      <c r="LIX15" s="14"/>
      <c r="LIY15" s="14"/>
      <c r="LIZ15" s="14"/>
      <c r="LJA15" s="14"/>
      <c r="LJB15" s="14"/>
      <c r="LJC15" s="14"/>
      <c r="LJD15" s="14"/>
      <c r="LJE15" s="14"/>
      <c r="LJF15" s="14"/>
      <c r="LJG15" s="14"/>
      <c r="LJH15" s="14"/>
      <c r="LJI15" s="14"/>
      <c r="LJJ15" s="14"/>
      <c r="LJK15" s="14"/>
      <c r="LJL15" s="14"/>
      <c r="LJM15" s="14"/>
      <c r="LJN15" s="14"/>
      <c r="LJO15" s="14"/>
      <c r="LJP15" s="14"/>
      <c r="LJQ15" s="14"/>
      <c r="LJR15" s="14"/>
      <c r="LJS15" s="14"/>
      <c r="LJT15" s="14"/>
      <c r="LJU15" s="14"/>
      <c r="LJV15" s="14"/>
      <c r="LJW15" s="14"/>
      <c r="LJX15" s="14"/>
      <c r="LJY15" s="14"/>
      <c r="LJZ15" s="14"/>
      <c r="LKA15" s="14"/>
      <c r="LKB15" s="14"/>
      <c r="LKC15" s="14"/>
      <c r="LKD15" s="14"/>
      <c r="LKE15" s="14"/>
      <c r="LKF15" s="14"/>
      <c r="LKG15" s="14"/>
      <c r="LKH15" s="14"/>
      <c r="LKI15" s="14"/>
      <c r="LKJ15" s="14"/>
      <c r="LKK15" s="14"/>
      <c r="LKL15" s="14"/>
      <c r="LKM15" s="14"/>
      <c r="LKN15" s="14"/>
      <c r="LKO15" s="14"/>
      <c r="LKP15" s="14"/>
      <c r="LKQ15" s="14"/>
      <c r="LKR15" s="14"/>
      <c r="LKS15" s="14"/>
      <c r="LKT15" s="14"/>
      <c r="LKU15" s="14"/>
      <c r="LKV15" s="14"/>
      <c r="LKW15" s="14"/>
      <c r="LKX15" s="14"/>
      <c r="LKY15" s="14"/>
      <c r="LKZ15" s="14"/>
      <c r="LLA15" s="14"/>
      <c r="LLB15" s="14"/>
      <c r="LLC15" s="14"/>
      <c r="LLD15" s="14"/>
      <c r="LLE15" s="14"/>
      <c r="LLF15" s="14"/>
      <c r="LLG15" s="14"/>
      <c r="LLH15" s="14"/>
      <c r="LLI15" s="14"/>
      <c r="LLJ15" s="14"/>
      <c r="LLK15" s="14"/>
      <c r="LLL15" s="14"/>
      <c r="LLM15" s="14"/>
      <c r="LLN15" s="14"/>
      <c r="LLO15" s="14"/>
      <c r="LLP15" s="14"/>
      <c r="LLQ15" s="14"/>
      <c r="LLR15" s="14"/>
      <c r="LLS15" s="14"/>
      <c r="LLT15" s="14"/>
      <c r="LLU15" s="14"/>
      <c r="LLV15" s="14"/>
      <c r="LLW15" s="14"/>
      <c r="LLX15" s="14"/>
      <c r="LLY15" s="14"/>
      <c r="LLZ15" s="14"/>
      <c r="LMA15" s="14"/>
      <c r="LMB15" s="14"/>
      <c r="LMC15" s="14"/>
      <c r="LMD15" s="14"/>
      <c r="LME15" s="14"/>
      <c r="LMF15" s="14"/>
      <c r="LMG15" s="14"/>
      <c r="LMH15" s="14"/>
      <c r="LMI15" s="14"/>
      <c r="LMJ15" s="14"/>
      <c r="LMK15" s="14"/>
      <c r="LML15" s="14"/>
      <c r="LMM15" s="14"/>
      <c r="LMN15" s="14"/>
      <c r="LMO15" s="14"/>
      <c r="LMP15" s="14"/>
      <c r="LMQ15" s="14"/>
      <c r="LMR15" s="14"/>
      <c r="LMS15" s="14"/>
      <c r="LMT15" s="14"/>
      <c r="LMU15" s="14"/>
      <c r="LMV15" s="14"/>
      <c r="LMW15" s="14"/>
      <c r="LMX15" s="14"/>
      <c r="LMY15" s="14"/>
      <c r="LMZ15" s="14"/>
      <c r="LNA15" s="14"/>
      <c r="LNB15" s="14"/>
      <c r="LNC15" s="14"/>
      <c r="LND15" s="14"/>
      <c r="LNE15" s="14"/>
      <c r="LNF15" s="14"/>
      <c r="LNG15" s="14"/>
      <c r="LNH15" s="14"/>
      <c r="LNI15" s="14"/>
      <c r="LNJ15" s="14"/>
      <c r="LNK15" s="14"/>
      <c r="LNL15" s="14"/>
      <c r="LNM15" s="14"/>
      <c r="LNN15" s="14"/>
      <c r="LNO15" s="14"/>
      <c r="LNP15" s="14"/>
      <c r="LNQ15" s="14"/>
      <c r="LNR15" s="14"/>
      <c r="LNS15" s="14"/>
      <c r="LNT15" s="14"/>
      <c r="LNU15" s="14"/>
      <c r="LNV15" s="14"/>
      <c r="LNW15" s="14"/>
      <c r="LNX15" s="14"/>
      <c r="LNY15" s="14"/>
      <c r="LNZ15" s="14"/>
      <c r="LOA15" s="14"/>
      <c r="LOB15" s="14"/>
      <c r="LOC15" s="14"/>
      <c r="LOD15" s="14"/>
      <c r="LOE15" s="14"/>
      <c r="LOF15" s="14"/>
      <c r="LOG15" s="14"/>
      <c r="LOH15" s="14"/>
      <c r="LOI15" s="14"/>
      <c r="LOJ15" s="14"/>
      <c r="LOK15" s="14"/>
      <c r="LOL15" s="14"/>
      <c r="LOM15" s="14"/>
      <c r="LON15" s="14"/>
      <c r="LOO15" s="14"/>
      <c r="LOP15" s="14"/>
      <c r="LOQ15" s="14"/>
      <c r="LOR15" s="14"/>
      <c r="LOS15" s="14"/>
      <c r="LOT15" s="14"/>
      <c r="LOU15" s="14"/>
      <c r="LOV15" s="14"/>
      <c r="LOW15" s="14"/>
      <c r="LOX15" s="14"/>
      <c r="LOY15" s="14"/>
      <c r="LOZ15" s="14"/>
      <c r="LPA15" s="14"/>
      <c r="LPB15" s="14"/>
      <c r="LPC15" s="14"/>
      <c r="LPD15" s="14"/>
      <c r="LPE15" s="14"/>
      <c r="LPF15" s="14"/>
      <c r="LPG15" s="14"/>
      <c r="LPH15" s="14"/>
      <c r="LPI15" s="14"/>
      <c r="LPJ15" s="14"/>
      <c r="LPK15" s="14"/>
      <c r="LPL15" s="14"/>
      <c r="LPM15" s="14"/>
      <c r="LPN15" s="14"/>
      <c r="LPO15" s="14"/>
      <c r="LPP15" s="14"/>
      <c r="LPQ15" s="14"/>
      <c r="LPR15" s="14"/>
      <c r="LPS15" s="14"/>
      <c r="LPT15" s="14"/>
      <c r="LPU15" s="14"/>
      <c r="LPV15" s="14"/>
      <c r="LPW15" s="14"/>
      <c r="LPX15" s="14"/>
      <c r="LPY15" s="14"/>
      <c r="LPZ15" s="14"/>
      <c r="LQA15" s="14"/>
      <c r="LQB15" s="14"/>
      <c r="LQC15" s="14"/>
      <c r="LQD15" s="14"/>
      <c r="LQE15" s="14"/>
      <c r="LQF15" s="14"/>
      <c r="LQG15" s="14"/>
      <c r="LQH15" s="14"/>
      <c r="LQI15" s="14"/>
      <c r="LQJ15" s="14"/>
      <c r="LQK15" s="14"/>
      <c r="LQL15" s="14"/>
      <c r="LQM15" s="14"/>
      <c r="LQN15" s="14"/>
      <c r="LQO15" s="14"/>
      <c r="LQP15" s="14"/>
      <c r="LQQ15" s="14"/>
      <c r="LQR15" s="14"/>
      <c r="LQS15" s="14"/>
      <c r="LQT15" s="14"/>
      <c r="LQU15" s="14"/>
      <c r="LQV15" s="14"/>
      <c r="LQW15" s="14"/>
      <c r="LQX15" s="14"/>
      <c r="LQY15" s="14"/>
      <c r="LQZ15" s="14"/>
      <c r="LRA15" s="14"/>
      <c r="LRB15" s="14"/>
      <c r="LRC15" s="14"/>
      <c r="LRD15" s="14"/>
      <c r="LRE15" s="14"/>
      <c r="LRF15" s="14"/>
      <c r="LRG15" s="14"/>
      <c r="LRH15" s="14"/>
      <c r="LRI15" s="14"/>
      <c r="LRJ15" s="14"/>
      <c r="LRK15" s="14"/>
      <c r="LRL15" s="14"/>
      <c r="LRM15" s="14"/>
      <c r="LRN15" s="14"/>
      <c r="LRO15" s="14"/>
      <c r="LRP15" s="14"/>
      <c r="LRQ15" s="14"/>
      <c r="LRR15" s="14"/>
      <c r="LRS15" s="14"/>
      <c r="LRT15" s="14"/>
      <c r="LRU15" s="14"/>
      <c r="LRV15" s="14"/>
      <c r="LRW15" s="14"/>
      <c r="LRX15" s="14"/>
      <c r="LRY15" s="14"/>
      <c r="LRZ15" s="14"/>
      <c r="LSA15" s="14"/>
      <c r="LSB15" s="14"/>
      <c r="LSC15" s="14"/>
      <c r="LSD15" s="14"/>
      <c r="LSE15" s="14"/>
      <c r="LSF15" s="14"/>
      <c r="LSG15" s="14"/>
      <c r="LSH15" s="14"/>
      <c r="LSI15" s="14"/>
      <c r="LSJ15" s="14"/>
      <c r="LSK15" s="14"/>
      <c r="LSL15" s="14"/>
      <c r="LSM15" s="14"/>
      <c r="LSN15" s="14"/>
      <c r="LSO15" s="14"/>
      <c r="LSP15" s="14"/>
      <c r="LSQ15" s="14"/>
      <c r="LSR15" s="14"/>
      <c r="LSS15" s="14"/>
      <c r="LST15" s="14"/>
      <c r="LSU15" s="14"/>
      <c r="LSV15" s="14"/>
      <c r="LSW15" s="14"/>
      <c r="LSX15" s="14"/>
      <c r="LSY15" s="14"/>
      <c r="LSZ15" s="14"/>
      <c r="LTA15" s="14"/>
      <c r="LTB15" s="14"/>
      <c r="LTC15" s="14"/>
      <c r="LTD15" s="14"/>
      <c r="LTE15" s="14"/>
      <c r="LTF15" s="14"/>
      <c r="LTG15" s="14"/>
      <c r="LTH15" s="14"/>
      <c r="LTI15" s="14"/>
      <c r="LTJ15" s="14"/>
      <c r="LTK15" s="14"/>
      <c r="LTL15" s="14"/>
      <c r="LTM15" s="14"/>
      <c r="LTN15" s="14"/>
      <c r="LTO15" s="14"/>
      <c r="LTP15" s="14"/>
      <c r="LTQ15" s="14"/>
      <c r="LTR15" s="14"/>
      <c r="LTS15" s="14"/>
      <c r="LTT15" s="14"/>
      <c r="LTU15" s="14"/>
      <c r="LTV15" s="14"/>
      <c r="LTW15" s="14"/>
      <c r="LTX15" s="14"/>
      <c r="LTY15" s="14"/>
      <c r="LTZ15" s="14"/>
      <c r="LUA15" s="14"/>
      <c r="LUB15" s="14"/>
      <c r="LUC15" s="14"/>
      <c r="LUD15" s="14"/>
      <c r="LUE15" s="14"/>
      <c r="LUF15" s="14"/>
      <c r="LUG15" s="14"/>
      <c r="LUH15" s="14"/>
      <c r="LUI15" s="14"/>
      <c r="LUJ15" s="14"/>
      <c r="LUK15" s="14"/>
      <c r="LUL15" s="14"/>
      <c r="LUM15" s="14"/>
      <c r="LUN15" s="14"/>
      <c r="LUO15" s="14"/>
      <c r="LUP15" s="14"/>
      <c r="LUQ15" s="14"/>
      <c r="LUR15" s="14"/>
      <c r="LUS15" s="14"/>
      <c r="LUT15" s="14"/>
      <c r="LUU15" s="14"/>
      <c r="LUV15" s="14"/>
      <c r="LUW15" s="14"/>
      <c r="LUX15" s="14"/>
      <c r="LUY15" s="14"/>
      <c r="LUZ15" s="14"/>
      <c r="LVA15" s="14"/>
      <c r="LVB15" s="14"/>
      <c r="LVC15" s="14"/>
      <c r="LVD15" s="14"/>
      <c r="LVE15" s="14"/>
      <c r="LVF15" s="14"/>
      <c r="LVG15" s="14"/>
      <c r="LVH15" s="14"/>
      <c r="LVI15" s="14"/>
      <c r="LVJ15" s="14"/>
      <c r="LVK15" s="14"/>
      <c r="LVL15" s="14"/>
      <c r="LVM15" s="14"/>
      <c r="LVN15" s="14"/>
      <c r="LVO15" s="14"/>
      <c r="LVP15" s="14"/>
      <c r="LVQ15" s="14"/>
      <c r="LVR15" s="14"/>
      <c r="LVS15" s="14"/>
      <c r="LVT15" s="14"/>
      <c r="LVU15" s="14"/>
      <c r="LVV15" s="14"/>
      <c r="LVW15" s="14"/>
      <c r="LVX15" s="14"/>
      <c r="LVY15" s="14"/>
      <c r="LVZ15" s="14"/>
      <c r="LWA15" s="14"/>
      <c r="LWB15" s="14"/>
      <c r="LWC15" s="14"/>
      <c r="LWD15" s="14"/>
      <c r="LWE15" s="14"/>
      <c r="LWF15" s="14"/>
      <c r="LWG15" s="14"/>
      <c r="LWH15" s="14"/>
      <c r="LWI15" s="14"/>
      <c r="LWJ15" s="14"/>
      <c r="LWK15" s="14"/>
      <c r="LWL15" s="14"/>
      <c r="LWM15" s="14"/>
      <c r="LWN15" s="14"/>
      <c r="LWO15" s="14"/>
      <c r="LWP15" s="14"/>
      <c r="LWQ15" s="14"/>
      <c r="LWR15" s="14"/>
      <c r="LWS15" s="14"/>
      <c r="LWT15" s="14"/>
      <c r="LWU15" s="14"/>
      <c r="LWV15" s="14"/>
      <c r="LWW15" s="14"/>
      <c r="LWX15" s="14"/>
      <c r="LWY15" s="14"/>
      <c r="LWZ15" s="14"/>
      <c r="LXA15" s="14"/>
      <c r="LXB15" s="14"/>
      <c r="LXC15" s="14"/>
      <c r="LXD15" s="14"/>
      <c r="LXE15" s="14"/>
      <c r="LXF15" s="14"/>
      <c r="LXG15" s="14"/>
      <c r="LXH15" s="14"/>
      <c r="LXI15" s="14"/>
      <c r="LXJ15" s="14"/>
      <c r="LXK15" s="14"/>
      <c r="LXL15" s="14"/>
      <c r="LXM15" s="14"/>
      <c r="LXN15" s="14"/>
      <c r="LXO15" s="14"/>
      <c r="LXP15" s="14"/>
      <c r="LXQ15" s="14"/>
      <c r="LXR15" s="14"/>
      <c r="LXS15" s="14"/>
      <c r="LXT15" s="14"/>
      <c r="LXU15" s="14"/>
      <c r="LXV15" s="14"/>
      <c r="LXW15" s="14"/>
      <c r="LXX15" s="14"/>
      <c r="LXY15" s="14"/>
      <c r="LXZ15" s="14"/>
      <c r="LYA15" s="14"/>
      <c r="LYB15" s="14"/>
      <c r="LYC15" s="14"/>
      <c r="LYD15" s="14"/>
      <c r="LYE15" s="14"/>
      <c r="LYF15" s="14"/>
      <c r="LYG15" s="14"/>
      <c r="LYH15" s="14"/>
      <c r="LYI15" s="14"/>
      <c r="LYJ15" s="14"/>
      <c r="LYK15" s="14"/>
      <c r="LYL15" s="14"/>
      <c r="LYM15" s="14"/>
      <c r="LYN15" s="14"/>
      <c r="LYO15" s="14"/>
      <c r="LYP15" s="14"/>
      <c r="LYQ15" s="14"/>
      <c r="LYR15" s="14"/>
      <c r="LYS15" s="14"/>
      <c r="LYT15" s="14"/>
      <c r="LYU15" s="14"/>
      <c r="LYV15" s="14"/>
      <c r="LYW15" s="14"/>
      <c r="LYX15" s="14"/>
      <c r="LYY15" s="14"/>
      <c r="LYZ15" s="14"/>
      <c r="LZA15" s="14"/>
      <c r="LZB15" s="14"/>
      <c r="LZC15" s="14"/>
      <c r="LZD15" s="14"/>
      <c r="LZE15" s="14"/>
      <c r="LZF15" s="14"/>
      <c r="LZG15" s="14"/>
      <c r="LZH15" s="14"/>
      <c r="LZI15" s="14"/>
      <c r="LZJ15" s="14"/>
      <c r="LZK15" s="14"/>
      <c r="LZL15" s="14"/>
      <c r="LZM15" s="14"/>
      <c r="LZN15" s="14"/>
      <c r="LZO15" s="14"/>
      <c r="LZP15" s="14"/>
      <c r="LZQ15" s="14"/>
      <c r="LZR15" s="14"/>
      <c r="LZS15" s="14"/>
      <c r="LZT15" s="14"/>
      <c r="LZU15" s="14"/>
      <c r="LZV15" s="14"/>
      <c r="LZW15" s="14"/>
      <c r="LZX15" s="14"/>
      <c r="LZY15" s="14"/>
      <c r="LZZ15" s="14"/>
      <c r="MAA15" s="14"/>
      <c r="MAB15" s="14"/>
      <c r="MAC15" s="14"/>
      <c r="MAD15" s="14"/>
      <c r="MAE15" s="14"/>
      <c r="MAF15" s="14"/>
      <c r="MAG15" s="14"/>
      <c r="MAH15" s="14"/>
      <c r="MAI15" s="14"/>
      <c r="MAJ15" s="14"/>
      <c r="MAK15" s="14"/>
      <c r="MAL15" s="14"/>
      <c r="MAM15" s="14"/>
      <c r="MAN15" s="14"/>
      <c r="MAO15" s="14"/>
      <c r="MAP15" s="14"/>
      <c r="MAQ15" s="14"/>
      <c r="MAR15" s="14"/>
      <c r="MAS15" s="14"/>
      <c r="MAT15" s="14"/>
      <c r="MAU15" s="14"/>
      <c r="MAV15" s="14"/>
      <c r="MAW15" s="14"/>
      <c r="MAX15" s="14"/>
      <c r="MAY15" s="14"/>
      <c r="MAZ15" s="14"/>
      <c r="MBA15" s="14"/>
      <c r="MBB15" s="14"/>
      <c r="MBC15" s="14"/>
      <c r="MBD15" s="14"/>
      <c r="MBE15" s="14"/>
      <c r="MBF15" s="14"/>
      <c r="MBG15" s="14"/>
      <c r="MBH15" s="14"/>
      <c r="MBI15" s="14"/>
      <c r="MBJ15" s="14"/>
      <c r="MBK15" s="14"/>
      <c r="MBL15" s="14"/>
      <c r="MBM15" s="14"/>
      <c r="MBN15" s="14"/>
      <c r="MBO15" s="14"/>
      <c r="MBP15" s="14"/>
      <c r="MBQ15" s="14"/>
      <c r="MBR15" s="14"/>
      <c r="MBS15" s="14"/>
      <c r="MBT15" s="14"/>
      <c r="MBU15" s="14"/>
      <c r="MBV15" s="14"/>
      <c r="MBW15" s="14"/>
      <c r="MBX15" s="14"/>
      <c r="MBY15" s="14"/>
      <c r="MBZ15" s="14"/>
      <c r="MCA15" s="14"/>
      <c r="MCB15" s="14"/>
      <c r="MCC15" s="14"/>
      <c r="MCD15" s="14"/>
      <c r="MCE15" s="14"/>
      <c r="MCF15" s="14"/>
      <c r="MCG15" s="14"/>
      <c r="MCH15" s="14"/>
      <c r="MCI15" s="14"/>
      <c r="MCJ15" s="14"/>
      <c r="MCK15" s="14"/>
      <c r="MCL15" s="14"/>
      <c r="MCM15" s="14"/>
      <c r="MCN15" s="14"/>
      <c r="MCO15" s="14"/>
      <c r="MCP15" s="14"/>
      <c r="MCQ15" s="14"/>
      <c r="MCR15" s="14"/>
      <c r="MCS15" s="14"/>
      <c r="MCT15" s="14"/>
      <c r="MCU15" s="14"/>
      <c r="MCV15" s="14"/>
      <c r="MCW15" s="14"/>
      <c r="MCX15" s="14"/>
      <c r="MCY15" s="14"/>
      <c r="MCZ15" s="14"/>
      <c r="MDA15" s="14"/>
      <c r="MDB15" s="14"/>
      <c r="MDC15" s="14"/>
      <c r="MDD15" s="14"/>
      <c r="MDE15" s="14"/>
      <c r="MDF15" s="14"/>
      <c r="MDG15" s="14"/>
      <c r="MDH15" s="14"/>
      <c r="MDI15" s="14"/>
      <c r="MDJ15" s="14"/>
      <c r="MDK15" s="14"/>
      <c r="MDL15" s="14"/>
      <c r="MDM15" s="14"/>
      <c r="MDN15" s="14"/>
      <c r="MDO15" s="14"/>
      <c r="MDP15" s="14"/>
      <c r="MDQ15" s="14"/>
      <c r="MDR15" s="14"/>
      <c r="MDS15" s="14"/>
      <c r="MDT15" s="14"/>
      <c r="MDU15" s="14"/>
      <c r="MDV15" s="14"/>
      <c r="MDW15" s="14"/>
      <c r="MDX15" s="14"/>
      <c r="MDY15" s="14"/>
      <c r="MDZ15" s="14"/>
      <c r="MEA15" s="14"/>
      <c r="MEB15" s="14"/>
      <c r="MEC15" s="14"/>
      <c r="MED15" s="14"/>
      <c r="MEE15" s="14"/>
      <c r="MEF15" s="14"/>
      <c r="MEG15" s="14"/>
      <c r="MEH15" s="14"/>
      <c r="MEI15" s="14"/>
      <c r="MEJ15" s="14"/>
      <c r="MEK15" s="14"/>
      <c r="MEL15" s="14"/>
      <c r="MEM15" s="14"/>
      <c r="MEN15" s="14"/>
      <c r="MEO15" s="14"/>
      <c r="MEP15" s="14"/>
      <c r="MEQ15" s="14"/>
      <c r="MER15" s="14"/>
      <c r="MES15" s="14"/>
      <c r="MET15" s="14"/>
      <c r="MEU15" s="14"/>
      <c r="MEV15" s="14"/>
      <c r="MEW15" s="14"/>
      <c r="MEX15" s="14"/>
      <c r="MEY15" s="14"/>
      <c r="MEZ15" s="14"/>
      <c r="MFA15" s="14"/>
      <c r="MFB15" s="14"/>
      <c r="MFC15" s="14"/>
      <c r="MFD15" s="14"/>
      <c r="MFE15" s="14"/>
      <c r="MFF15" s="14"/>
      <c r="MFG15" s="14"/>
      <c r="MFH15" s="14"/>
      <c r="MFI15" s="14"/>
      <c r="MFJ15" s="14"/>
      <c r="MFK15" s="14"/>
      <c r="MFL15" s="14"/>
      <c r="MFM15" s="14"/>
      <c r="MFN15" s="14"/>
      <c r="MFO15" s="14"/>
      <c r="MFP15" s="14"/>
      <c r="MFQ15" s="14"/>
      <c r="MFR15" s="14"/>
      <c r="MFS15" s="14"/>
      <c r="MFT15" s="14"/>
      <c r="MFU15" s="14"/>
      <c r="MFV15" s="14"/>
      <c r="MFW15" s="14"/>
      <c r="MFX15" s="14"/>
      <c r="MFY15" s="14"/>
      <c r="MFZ15" s="14"/>
      <c r="MGA15" s="14"/>
      <c r="MGB15" s="14"/>
      <c r="MGC15" s="14"/>
      <c r="MGD15" s="14"/>
      <c r="MGE15" s="14"/>
      <c r="MGF15" s="14"/>
      <c r="MGG15" s="14"/>
      <c r="MGH15" s="14"/>
      <c r="MGI15" s="14"/>
      <c r="MGJ15" s="14"/>
      <c r="MGK15" s="14"/>
      <c r="MGL15" s="14"/>
      <c r="MGM15" s="14"/>
      <c r="MGN15" s="14"/>
      <c r="MGO15" s="14"/>
      <c r="MGP15" s="14"/>
      <c r="MGQ15" s="14"/>
      <c r="MGR15" s="14"/>
      <c r="MGS15" s="14"/>
      <c r="MGT15" s="14"/>
      <c r="MGU15" s="14"/>
      <c r="MGV15" s="14"/>
      <c r="MGW15" s="14"/>
      <c r="MGX15" s="14"/>
      <c r="MGY15" s="14"/>
      <c r="MGZ15" s="14"/>
      <c r="MHA15" s="14"/>
      <c r="MHB15" s="14"/>
      <c r="MHC15" s="14"/>
      <c r="MHD15" s="14"/>
      <c r="MHE15" s="14"/>
      <c r="MHF15" s="14"/>
      <c r="MHG15" s="14"/>
      <c r="MHH15" s="14"/>
      <c r="MHI15" s="14"/>
      <c r="MHJ15" s="14"/>
      <c r="MHK15" s="14"/>
      <c r="MHL15" s="14"/>
      <c r="MHM15" s="14"/>
      <c r="MHN15" s="14"/>
      <c r="MHO15" s="14"/>
      <c r="MHP15" s="14"/>
      <c r="MHQ15" s="14"/>
      <c r="MHR15" s="14"/>
      <c r="MHS15" s="14"/>
      <c r="MHT15" s="14"/>
      <c r="MHU15" s="14"/>
      <c r="MHV15" s="14"/>
      <c r="MHW15" s="14"/>
      <c r="MHX15" s="14"/>
      <c r="MHY15" s="14"/>
      <c r="MHZ15" s="14"/>
      <c r="MIA15" s="14"/>
      <c r="MIB15" s="14"/>
      <c r="MIC15" s="14"/>
      <c r="MID15" s="14"/>
      <c r="MIE15" s="14"/>
      <c r="MIF15" s="14"/>
      <c r="MIG15" s="14"/>
      <c r="MIH15" s="14"/>
      <c r="MII15" s="14"/>
      <c r="MIJ15" s="14"/>
      <c r="MIK15" s="14"/>
      <c r="MIL15" s="14"/>
      <c r="MIM15" s="14"/>
      <c r="MIN15" s="14"/>
      <c r="MIO15" s="14"/>
      <c r="MIP15" s="14"/>
      <c r="MIQ15" s="14"/>
      <c r="MIR15" s="14"/>
      <c r="MIS15" s="14"/>
      <c r="MIT15" s="14"/>
      <c r="MIU15" s="14"/>
      <c r="MIV15" s="14"/>
      <c r="MIW15" s="14"/>
      <c r="MIX15" s="14"/>
      <c r="MIY15" s="14"/>
      <c r="MIZ15" s="14"/>
      <c r="MJA15" s="14"/>
      <c r="MJB15" s="14"/>
      <c r="MJC15" s="14"/>
      <c r="MJD15" s="14"/>
      <c r="MJE15" s="14"/>
      <c r="MJF15" s="14"/>
      <c r="MJG15" s="14"/>
      <c r="MJH15" s="14"/>
      <c r="MJI15" s="14"/>
      <c r="MJJ15" s="14"/>
      <c r="MJK15" s="14"/>
      <c r="MJL15" s="14"/>
      <c r="MJM15" s="14"/>
      <c r="MJN15" s="14"/>
      <c r="MJO15" s="14"/>
      <c r="MJP15" s="14"/>
      <c r="MJQ15" s="14"/>
      <c r="MJR15" s="14"/>
      <c r="MJS15" s="14"/>
      <c r="MJT15" s="14"/>
      <c r="MJU15" s="14"/>
      <c r="MJV15" s="14"/>
      <c r="MJW15" s="14"/>
      <c r="MJX15" s="14"/>
      <c r="MJY15" s="14"/>
      <c r="MJZ15" s="14"/>
      <c r="MKA15" s="14"/>
      <c r="MKB15" s="14"/>
      <c r="MKC15" s="14"/>
      <c r="MKD15" s="14"/>
      <c r="MKE15" s="14"/>
      <c r="MKF15" s="14"/>
      <c r="MKG15" s="14"/>
      <c r="MKH15" s="14"/>
      <c r="MKI15" s="14"/>
      <c r="MKJ15" s="14"/>
      <c r="MKK15" s="14"/>
      <c r="MKL15" s="14"/>
      <c r="MKM15" s="14"/>
      <c r="MKN15" s="14"/>
      <c r="MKO15" s="14"/>
      <c r="MKP15" s="14"/>
      <c r="MKQ15" s="14"/>
      <c r="MKR15" s="14"/>
      <c r="MKS15" s="14"/>
      <c r="MKT15" s="14"/>
      <c r="MKU15" s="14"/>
      <c r="MKV15" s="14"/>
      <c r="MKW15" s="14"/>
      <c r="MKX15" s="14"/>
      <c r="MKY15" s="14"/>
      <c r="MKZ15" s="14"/>
      <c r="MLA15" s="14"/>
      <c r="MLB15" s="14"/>
      <c r="MLC15" s="14"/>
      <c r="MLD15" s="14"/>
      <c r="MLE15" s="14"/>
      <c r="MLF15" s="14"/>
      <c r="MLG15" s="14"/>
      <c r="MLH15" s="14"/>
      <c r="MLI15" s="14"/>
      <c r="MLJ15" s="14"/>
      <c r="MLK15" s="14"/>
      <c r="MLL15" s="14"/>
      <c r="MLM15" s="14"/>
      <c r="MLN15" s="14"/>
      <c r="MLO15" s="14"/>
      <c r="MLP15" s="14"/>
      <c r="MLQ15" s="14"/>
      <c r="MLR15" s="14"/>
      <c r="MLS15" s="14"/>
      <c r="MLT15" s="14"/>
      <c r="MLU15" s="14"/>
      <c r="MLV15" s="14"/>
      <c r="MLW15" s="14"/>
      <c r="MLX15" s="14"/>
      <c r="MLY15" s="14"/>
      <c r="MLZ15" s="14"/>
      <c r="MMA15" s="14"/>
      <c r="MMB15" s="14"/>
      <c r="MMC15" s="14"/>
      <c r="MMD15" s="14"/>
      <c r="MME15" s="14"/>
      <c r="MMF15" s="14"/>
      <c r="MMG15" s="14"/>
      <c r="MMH15" s="14"/>
      <c r="MMI15" s="14"/>
      <c r="MMJ15" s="14"/>
      <c r="MMK15" s="14"/>
      <c r="MML15" s="14"/>
      <c r="MMM15" s="14"/>
      <c r="MMN15" s="14"/>
      <c r="MMO15" s="14"/>
      <c r="MMP15" s="14"/>
      <c r="MMQ15" s="14"/>
      <c r="MMR15" s="14"/>
      <c r="MMS15" s="14"/>
      <c r="MMT15" s="14"/>
      <c r="MMU15" s="14"/>
      <c r="MMV15" s="14"/>
      <c r="MMW15" s="14"/>
      <c r="MMX15" s="14"/>
      <c r="MMY15" s="14"/>
      <c r="MMZ15" s="14"/>
      <c r="MNA15" s="14"/>
      <c r="MNB15" s="14"/>
      <c r="MNC15" s="14"/>
      <c r="MND15" s="14"/>
      <c r="MNE15" s="14"/>
      <c r="MNF15" s="14"/>
      <c r="MNG15" s="14"/>
      <c r="MNH15" s="14"/>
      <c r="MNI15" s="14"/>
      <c r="MNJ15" s="14"/>
      <c r="MNK15" s="14"/>
      <c r="MNL15" s="14"/>
      <c r="MNM15" s="14"/>
      <c r="MNN15" s="14"/>
      <c r="MNO15" s="14"/>
      <c r="MNP15" s="14"/>
      <c r="MNQ15" s="14"/>
      <c r="MNR15" s="14"/>
      <c r="MNS15" s="14"/>
      <c r="MNT15" s="14"/>
      <c r="MNU15" s="14"/>
      <c r="MNV15" s="14"/>
      <c r="MNW15" s="14"/>
      <c r="MNX15" s="14"/>
      <c r="MNY15" s="14"/>
      <c r="MNZ15" s="14"/>
      <c r="MOA15" s="14"/>
      <c r="MOB15" s="14"/>
      <c r="MOC15" s="14"/>
      <c r="MOD15" s="14"/>
      <c r="MOE15" s="14"/>
      <c r="MOF15" s="14"/>
      <c r="MOG15" s="14"/>
      <c r="MOH15" s="14"/>
      <c r="MOI15" s="14"/>
      <c r="MOJ15" s="14"/>
      <c r="MOK15" s="14"/>
      <c r="MOL15" s="14"/>
      <c r="MOM15" s="14"/>
      <c r="MON15" s="14"/>
      <c r="MOO15" s="14"/>
      <c r="MOP15" s="14"/>
      <c r="MOQ15" s="14"/>
      <c r="MOR15" s="14"/>
      <c r="MOS15" s="14"/>
      <c r="MOT15" s="14"/>
      <c r="MOU15" s="14"/>
      <c r="MOV15" s="14"/>
      <c r="MOW15" s="14"/>
      <c r="MOX15" s="14"/>
      <c r="MOY15" s="14"/>
      <c r="MOZ15" s="14"/>
      <c r="MPA15" s="14"/>
      <c r="MPB15" s="14"/>
      <c r="MPC15" s="14"/>
      <c r="MPD15" s="14"/>
      <c r="MPE15" s="14"/>
      <c r="MPF15" s="14"/>
      <c r="MPG15" s="14"/>
      <c r="MPH15" s="14"/>
      <c r="MPI15" s="14"/>
      <c r="MPJ15" s="14"/>
      <c r="MPK15" s="14"/>
      <c r="MPL15" s="14"/>
      <c r="MPM15" s="14"/>
      <c r="MPN15" s="14"/>
      <c r="MPO15" s="14"/>
      <c r="MPP15" s="14"/>
      <c r="MPQ15" s="14"/>
      <c r="MPR15" s="14"/>
      <c r="MPS15" s="14"/>
      <c r="MPT15" s="14"/>
      <c r="MPU15" s="14"/>
      <c r="MPV15" s="14"/>
      <c r="MPW15" s="14"/>
      <c r="MPX15" s="14"/>
      <c r="MPY15" s="14"/>
      <c r="MPZ15" s="14"/>
      <c r="MQA15" s="14"/>
      <c r="MQB15" s="14"/>
      <c r="MQC15" s="14"/>
      <c r="MQD15" s="14"/>
      <c r="MQE15" s="14"/>
      <c r="MQF15" s="14"/>
      <c r="MQG15" s="14"/>
      <c r="MQH15" s="14"/>
      <c r="MQI15" s="14"/>
      <c r="MQJ15" s="14"/>
      <c r="MQK15" s="14"/>
      <c r="MQL15" s="14"/>
      <c r="MQM15" s="14"/>
      <c r="MQN15" s="14"/>
      <c r="MQO15" s="14"/>
      <c r="MQP15" s="14"/>
      <c r="MQQ15" s="14"/>
      <c r="MQR15" s="14"/>
      <c r="MQS15" s="14"/>
      <c r="MQT15" s="14"/>
      <c r="MQU15" s="14"/>
      <c r="MQV15" s="14"/>
      <c r="MQW15" s="14"/>
      <c r="MQX15" s="14"/>
      <c r="MQY15" s="14"/>
      <c r="MQZ15" s="14"/>
      <c r="MRA15" s="14"/>
      <c r="MRB15" s="14"/>
      <c r="MRC15" s="14"/>
      <c r="MRD15" s="14"/>
      <c r="MRE15" s="14"/>
      <c r="MRF15" s="14"/>
      <c r="MRG15" s="14"/>
      <c r="MRH15" s="14"/>
      <c r="MRI15" s="14"/>
      <c r="MRJ15" s="14"/>
      <c r="MRK15" s="14"/>
      <c r="MRL15" s="14"/>
      <c r="MRM15" s="14"/>
      <c r="MRN15" s="14"/>
      <c r="MRO15" s="14"/>
      <c r="MRP15" s="14"/>
      <c r="MRQ15" s="14"/>
      <c r="MRR15" s="14"/>
      <c r="MRS15" s="14"/>
      <c r="MRT15" s="14"/>
      <c r="MRU15" s="14"/>
      <c r="MRV15" s="14"/>
      <c r="MRW15" s="14"/>
      <c r="MRX15" s="14"/>
      <c r="MRY15" s="14"/>
      <c r="MRZ15" s="14"/>
      <c r="MSA15" s="14"/>
      <c r="MSB15" s="14"/>
      <c r="MSC15" s="14"/>
      <c r="MSD15" s="14"/>
      <c r="MSE15" s="14"/>
      <c r="MSF15" s="14"/>
      <c r="MSG15" s="14"/>
      <c r="MSH15" s="14"/>
      <c r="MSI15" s="14"/>
      <c r="MSJ15" s="14"/>
      <c r="MSK15" s="14"/>
      <c r="MSL15" s="14"/>
      <c r="MSM15" s="14"/>
      <c r="MSN15" s="14"/>
      <c r="MSO15" s="14"/>
      <c r="MSP15" s="14"/>
      <c r="MSQ15" s="14"/>
      <c r="MSR15" s="14"/>
      <c r="MSS15" s="14"/>
      <c r="MST15" s="14"/>
      <c r="MSU15" s="14"/>
      <c r="MSV15" s="14"/>
      <c r="MSW15" s="14"/>
      <c r="MSX15" s="14"/>
      <c r="MSY15" s="14"/>
      <c r="MSZ15" s="14"/>
      <c r="MTA15" s="14"/>
      <c r="MTB15" s="14"/>
      <c r="MTC15" s="14"/>
      <c r="MTD15" s="14"/>
      <c r="MTE15" s="14"/>
      <c r="MTF15" s="14"/>
      <c r="MTG15" s="14"/>
      <c r="MTH15" s="14"/>
      <c r="MTI15" s="14"/>
      <c r="MTJ15" s="14"/>
      <c r="MTK15" s="14"/>
      <c r="MTL15" s="14"/>
      <c r="MTM15" s="14"/>
      <c r="MTN15" s="14"/>
      <c r="MTO15" s="14"/>
      <c r="MTP15" s="14"/>
      <c r="MTQ15" s="14"/>
      <c r="MTR15" s="14"/>
      <c r="MTS15" s="14"/>
      <c r="MTT15" s="14"/>
      <c r="MTU15" s="14"/>
      <c r="MTV15" s="14"/>
      <c r="MTW15" s="14"/>
      <c r="MTX15" s="14"/>
      <c r="MTY15" s="14"/>
      <c r="MTZ15" s="14"/>
      <c r="MUA15" s="14"/>
      <c r="MUB15" s="14"/>
      <c r="MUC15" s="14"/>
      <c r="MUD15" s="14"/>
      <c r="MUE15" s="14"/>
      <c r="MUF15" s="14"/>
      <c r="MUG15" s="14"/>
      <c r="MUH15" s="14"/>
      <c r="MUI15" s="14"/>
      <c r="MUJ15" s="14"/>
      <c r="MUK15" s="14"/>
      <c r="MUL15" s="14"/>
      <c r="MUM15" s="14"/>
      <c r="MUN15" s="14"/>
      <c r="MUO15" s="14"/>
      <c r="MUP15" s="14"/>
      <c r="MUQ15" s="14"/>
      <c r="MUR15" s="14"/>
      <c r="MUS15" s="14"/>
      <c r="MUT15" s="14"/>
      <c r="MUU15" s="14"/>
      <c r="MUV15" s="14"/>
      <c r="MUW15" s="14"/>
      <c r="MUX15" s="14"/>
      <c r="MUY15" s="14"/>
      <c r="MUZ15" s="14"/>
      <c r="MVA15" s="14"/>
      <c r="MVB15" s="14"/>
      <c r="MVC15" s="14"/>
      <c r="MVD15" s="14"/>
      <c r="MVE15" s="14"/>
      <c r="MVF15" s="14"/>
      <c r="MVG15" s="14"/>
      <c r="MVH15" s="14"/>
      <c r="MVI15" s="14"/>
      <c r="MVJ15" s="14"/>
      <c r="MVK15" s="14"/>
      <c r="MVL15" s="14"/>
      <c r="MVM15" s="14"/>
      <c r="MVN15" s="14"/>
      <c r="MVO15" s="14"/>
      <c r="MVP15" s="14"/>
      <c r="MVQ15" s="14"/>
      <c r="MVR15" s="14"/>
      <c r="MVS15" s="14"/>
      <c r="MVT15" s="14"/>
      <c r="MVU15" s="14"/>
      <c r="MVV15" s="14"/>
      <c r="MVW15" s="14"/>
      <c r="MVX15" s="14"/>
      <c r="MVY15" s="14"/>
      <c r="MVZ15" s="14"/>
      <c r="MWA15" s="14"/>
      <c r="MWB15" s="14"/>
      <c r="MWC15" s="14"/>
      <c r="MWD15" s="14"/>
      <c r="MWE15" s="14"/>
      <c r="MWF15" s="14"/>
      <c r="MWG15" s="14"/>
      <c r="MWH15" s="14"/>
      <c r="MWI15" s="14"/>
      <c r="MWJ15" s="14"/>
      <c r="MWK15" s="14"/>
      <c r="MWL15" s="14"/>
      <c r="MWM15" s="14"/>
      <c r="MWN15" s="14"/>
      <c r="MWO15" s="14"/>
      <c r="MWP15" s="14"/>
      <c r="MWQ15" s="14"/>
      <c r="MWR15" s="14"/>
      <c r="MWS15" s="14"/>
      <c r="MWT15" s="14"/>
      <c r="MWU15" s="14"/>
      <c r="MWV15" s="14"/>
      <c r="MWW15" s="14"/>
      <c r="MWX15" s="14"/>
      <c r="MWY15" s="14"/>
      <c r="MWZ15" s="14"/>
      <c r="MXA15" s="14"/>
      <c r="MXB15" s="14"/>
      <c r="MXC15" s="14"/>
      <c r="MXD15" s="14"/>
      <c r="MXE15" s="14"/>
      <c r="MXF15" s="14"/>
      <c r="MXG15" s="14"/>
      <c r="MXH15" s="14"/>
      <c r="MXI15" s="14"/>
      <c r="MXJ15" s="14"/>
      <c r="MXK15" s="14"/>
      <c r="MXL15" s="14"/>
      <c r="MXM15" s="14"/>
      <c r="MXN15" s="14"/>
      <c r="MXO15" s="14"/>
      <c r="MXP15" s="14"/>
      <c r="MXQ15" s="14"/>
      <c r="MXR15" s="14"/>
      <c r="MXS15" s="14"/>
      <c r="MXT15" s="14"/>
      <c r="MXU15" s="14"/>
      <c r="MXV15" s="14"/>
      <c r="MXW15" s="14"/>
      <c r="MXX15" s="14"/>
      <c r="MXY15" s="14"/>
      <c r="MXZ15" s="14"/>
      <c r="MYA15" s="14"/>
      <c r="MYB15" s="14"/>
      <c r="MYC15" s="14"/>
      <c r="MYD15" s="14"/>
      <c r="MYE15" s="14"/>
      <c r="MYF15" s="14"/>
      <c r="MYG15" s="14"/>
      <c r="MYH15" s="14"/>
      <c r="MYI15" s="14"/>
      <c r="MYJ15" s="14"/>
      <c r="MYK15" s="14"/>
      <c r="MYL15" s="14"/>
      <c r="MYM15" s="14"/>
      <c r="MYN15" s="14"/>
      <c r="MYO15" s="14"/>
      <c r="MYP15" s="14"/>
      <c r="MYQ15" s="14"/>
      <c r="MYR15" s="14"/>
      <c r="MYS15" s="14"/>
      <c r="MYT15" s="14"/>
      <c r="MYU15" s="14"/>
      <c r="MYV15" s="14"/>
      <c r="MYW15" s="14"/>
      <c r="MYX15" s="14"/>
      <c r="MYY15" s="14"/>
      <c r="MYZ15" s="14"/>
      <c r="MZA15" s="14"/>
      <c r="MZB15" s="14"/>
      <c r="MZC15" s="14"/>
      <c r="MZD15" s="14"/>
      <c r="MZE15" s="14"/>
      <c r="MZF15" s="14"/>
      <c r="MZG15" s="14"/>
      <c r="MZH15" s="14"/>
      <c r="MZI15" s="14"/>
      <c r="MZJ15" s="14"/>
      <c r="MZK15" s="14"/>
      <c r="MZL15" s="14"/>
      <c r="MZM15" s="14"/>
      <c r="MZN15" s="14"/>
      <c r="MZO15" s="14"/>
      <c r="MZP15" s="14"/>
      <c r="MZQ15" s="14"/>
      <c r="MZR15" s="14"/>
      <c r="MZS15" s="14"/>
      <c r="MZT15" s="14"/>
      <c r="MZU15" s="14"/>
      <c r="MZV15" s="14"/>
      <c r="MZW15" s="14"/>
      <c r="MZX15" s="14"/>
      <c r="MZY15" s="14"/>
      <c r="MZZ15" s="14"/>
      <c r="NAA15" s="14"/>
      <c r="NAB15" s="14"/>
      <c r="NAC15" s="14"/>
      <c r="NAD15" s="14"/>
      <c r="NAE15" s="14"/>
      <c r="NAF15" s="14"/>
      <c r="NAG15" s="14"/>
      <c r="NAH15" s="14"/>
      <c r="NAI15" s="14"/>
      <c r="NAJ15" s="14"/>
      <c r="NAK15" s="14"/>
      <c r="NAL15" s="14"/>
      <c r="NAM15" s="14"/>
      <c r="NAN15" s="14"/>
      <c r="NAO15" s="14"/>
      <c r="NAP15" s="14"/>
      <c r="NAQ15" s="14"/>
      <c r="NAR15" s="14"/>
      <c r="NAS15" s="14"/>
      <c r="NAT15" s="14"/>
      <c r="NAU15" s="14"/>
      <c r="NAV15" s="14"/>
      <c r="NAW15" s="14"/>
      <c r="NAX15" s="14"/>
      <c r="NAY15" s="14"/>
      <c r="NAZ15" s="14"/>
      <c r="NBA15" s="14"/>
      <c r="NBB15" s="14"/>
      <c r="NBC15" s="14"/>
      <c r="NBD15" s="14"/>
      <c r="NBE15" s="14"/>
      <c r="NBF15" s="14"/>
      <c r="NBG15" s="14"/>
      <c r="NBH15" s="14"/>
      <c r="NBI15" s="14"/>
      <c r="NBJ15" s="14"/>
      <c r="NBK15" s="14"/>
      <c r="NBL15" s="14"/>
      <c r="NBM15" s="14"/>
      <c r="NBN15" s="14"/>
      <c r="NBO15" s="14"/>
      <c r="NBP15" s="14"/>
      <c r="NBQ15" s="14"/>
      <c r="NBR15" s="14"/>
      <c r="NBS15" s="14"/>
      <c r="NBT15" s="14"/>
      <c r="NBU15" s="14"/>
      <c r="NBV15" s="14"/>
      <c r="NBW15" s="14"/>
      <c r="NBX15" s="14"/>
      <c r="NBY15" s="14"/>
      <c r="NBZ15" s="14"/>
      <c r="NCA15" s="14"/>
      <c r="NCB15" s="14"/>
      <c r="NCC15" s="14"/>
      <c r="NCD15" s="14"/>
      <c r="NCE15" s="14"/>
      <c r="NCF15" s="14"/>
      <c r="NCG15" s="14"/>
      <c r="NCH15" s="14"/>
      <c r="NCI15" s="14"/>
      <c r="NCJ15" s="14"/>
      <c r="NCK15" s="14"/>
      <c r="NCL15" s="14"/>
      <c r="NCM15" s="14"/>
      <c r="NCN15" s="14"/>
      <c r="NCO15" s="14"/>
      <c r="NCP15" s="14"/>
      <c r="NCQ15" s="14"/>
      <c r="NCR15" s="14"/>
      <c r="NCS15" s="14"/>
      <c r="NCT15" s="14"/>
      <c r="NCU15" s="14"/>
      <c r="NCV15" s="14"/>
      <c r="NCW15" s="14"/>
      <c r="NCX15" s="14"/>
      <c r="NCY15" s="14"/>
      <c r="NCZ15" s="14"/>
      <c r="NDA15" s="14"/>
      <c r="NDB15" s="14"/>
      <c r="NDC15" s="14"/>
      <c r="NDD15" s="14"/>
      <c r="NDE15" s="14"/>
      <c r="NDF15" s="14"/>
      <c r="NDG15" s="14"/>
      <c r="NDH15" s="14"/>
      <c r="NDI15" s="14"/>
      <c r="NDJ15" s="14"/>
      <c r="NDK15" s="14"/>
      <c r="NDL15" s="14"/>
      <c r="NDM15" s="14"/>
      <c r="NDN15" s="14"/>
      <c r="NDO15" s="14"/>
      <c r="NDP15" s="14"/>
      <c r="NDQ15" s="14"/>
      <c r="NDR15" s="14"/>
      <c r="NDS15" s="14"/>
      <c r="NDT15" s="14"/>
      <c r="NDU15" s="14"/>
      <c r="NDV15" s="14"/>
      <c r="NDW15" s="14"/>
      <c r="NDX15" s="14"/>
      <c r="NDY15" s="14"/>
      <c r="NDZ15" s="14"/>
      <c r="NEA15" s="14"/>
      <c r="NEB15" s="14"/>
      <c r="NEC15" s="14"/>
      <c r="NED15" s="14"/>
      <c r="NEE15" s="14"/>
      <c r="NEF15" s="14"/>
      <c r="NEG15" s="14"/>
      <c r="NEH15" s="14"/>
      <c r="NEI15" s="14"/>
      <c r="NEJ15" s="14"/>
      <c r="NEK15" s="14"/>
      <c r="NEL15" s="14"/>
      <c r="NEM15" s="14"/>
      <c r="NEN15" s="14"/>
      <c r="NEO15" s="14"/>
      <c r="NEP15" s="14"/>
      <c r="NEQ15" s="14"/>
      <c r="NER15" s="14"/>
      <c r="NES15" s="14"/>
      <c r="NET15" s="14"/>
      <c r="NEU15" s="14"/>
      <c r="NEV15" s="14"/>
      <c r="NEW15" s="14"/>
      <c r="NEX15" s="14"/>
      <c r="NEY15" s="14"/>
      <c r="NEZ15" s="14"/>
      <c r="NFA15" s="14"/>
      <c r="NFB15" s="14"/>
      <c r="NFC15" s="14"/>
      <c r="NFD15" s="14"/>
      <c r="NFE15" s="14"/>
      <c r="NFF15" s="14"/>
      <c r="NFG15" s="14"/>
      <c r="NFH15" s="14"/>
      <c r="NFI15" s="14"/>
      <c r="NFJ15" s="14"/>
      <c r="NFK15" s="14"/>
      <c r="NFL15" s="14"/>
      <c r="NFM15" s="14"/>
      <c r="NFN15" s="14"/>
      <c r="NFO15" s="14"/>
      <c r="NFP15" s="14"/>
      <c r="NFQ15" s="14"/>
      <c r="NFR15" s="14"/>
      <c r="NFS15" s="14"/>
      <c r="NFT15" s="14"/>
      <c r="NFU15" s="14"/>
      <c r="NFV15" s="14"/>
      <c r="NFW15" s="14"/>
      <c r="NFX15" s="14"/>
      <c r="NFY15" s="14"/>
      <c r="NFZ15" s="14"/>
      <c r="NGA15" s="14"/>
      <c r="NGB15" s="14"/>
      <c r="NGC15" s="14"/>
      <c r="NGD15" s="14"/>
      <c r="NGE15" s="14"/>
      <c r="NGF15" s="14"/>
      <c r="NGG15" s="14"/>
      <c r="NGH15" s="14"/>
      <c r="NGI15" s="14"/>
      <c r="NGJ15" s="14"/>
      <c r="NGK15" s="14"/>
      <c r="NGL15" s="14"/>
      <c r="NGM15" s="14"/>
      <c r="NGN15" s="14"/>
      <c r="NGO15" s="14"/>
      <c r="NGP15" s="14"/>
      <c r="NGQ15" s="14"/>
      <c r="NGR15" s="14"/>
      <c r="NGS15" s="14"/>
      <c r="NGT15" s="14"/>
      <c r="NGU15" s="14"/>
      <c r="NGV15" s="14"/>
      <c r="NGW15" s="14"/>
      <c r="NGX15" s="14"/>
      <c r="NGY15" s="14"/>
      <c r="NGZ15" s="14"/>
      <c r="NHA15" s="14"/>
      <c r="NHB15" s="14"/>
      <c r="NHC15" s="14"/>
      <c r="NHD15" s="14"/>
      <c r="NHE15" s="14"/>
      <c r="NHF15" s="14"/>
      <c r="NHG15" s="14"/>
      <c r="NHH15" s="14"/>
      <c r="NHI15" s="14"/>
      <c r="NHJ15" s="14"/>
      <c r="NHK15" s="14"/>
      <c r="NHL15" s="14"/>
      <c r="NHM15" s="14"/>
      <c r="NHN15" s="14"/>
      <c r="NHO15" s="14"/>
      <c r="NHP15" s="14"/>
      <c r="NHQ15" s="14"/>
      <c r="NHR15" s="14"/>
      <c r="NHS15" s="14"/>
      <c r="NHT15" s="14"/>
      <c r="NHU15" s="14"/>
      <c r="NHV15" s="14"/>
      <c r="NHW15" s="14"/>
      <c r="NHX15" s="14"/>
      <c r="NHY15" s="14"/>
      <c r="NHZ15" s="14"/>
      <c r="NIA15" s="14"/>
      <c r="NIB15" s="14"/>
      <c r="NIC15" s="14"/>
      <c r="NID15" s="14"/>
      <c r="NIE15" s="14"/>
      <c r="NIF15" s="14"/>
      <c r="NIG15" s="14"/>
      <c r="NIH15" s="14"/>
      <c r="NII15" s="14"/>
      <c r="NIJ15" s="14"/>
      <c r="NIK15" s="14"/>
      <c r="NIL15" s="14"/>
      <c r="NIM15" s="14"/>
      <c r="NIN15" s="14"/>
      <c r="NIO15" s="14"/>
      <c r="NIP15" s="14"/>
      <c r="NIQ15" s="14"/>
      <c r="NIR15" s="14"/>
      <c r="NIS15" s="14"/>
      <c r="NIT15" s="14"/>
      <c r="NIU15" s="14"/>
      <c r="NIV15" s="14"/>
      <c r="NIW15" s="14"/>
      <c r="NIX15" s="14"/>
      <c r="NIY15" s="14"/>
      <c r="NIZ15" s="14"/>
      <c r="NJA15" s="14"/>
      <c r="NJB15" s="14"/>
      <c r="NJC15" s="14"/>
      <c r="NJD15" s="14"/>
      <c r="NJE15" s="14"/>
      <c r="NJF15" s="14"/>
      <c r="NJG15" s="14"/>
      <c r="NJH15" s="14"/>
      <c r="NJI15" s="14"/>
      <c r="NJJ15" s="14"/>
      <c r="NJK15" s="14"/>
      <c r="NJL15" s="14"/>
      <c r="NJM15" s="14"/>
      <c r="NJN15" s="14"/>
      <c r="NJO15" s="14"/>
      <c r="NJP15" s="14"/>
      <c r="NJQ15" s="14"/>
      <c r="NJR15" s="14"/>
      <c r="NJS15" s="14"/>
      <c r="NJT15" s="14"/>
      <c r="NJU15" s="14"/>
      <c r="NJV15" s="14"/>
      <c r="NJW15" s="14"/>
      <c r="NJX15" s="14"/>
      <c r="NJY15" s="14"/>
      <c r="NJZ15" s="14"/>
      <c r="NKA15" s="14"/>
      <c r="NKB15" s="14"/>
      <c r="NKC15" s="14"/>
      <c r="NKD15" s="14"/>
      <c r="NKE15" s="14"/>
      <c r="NKF15" s="14"/>
      <c r="NKG15" s="14"/>
      <c r="NKH15" s="14"/>
      <c r="NKI15" s="14"/>
      <c r="NKJ15" s="14"/>
      <c r="NKK15" s="14"/>
      <c r="NKL15" s="14"/>
      <c r="NKM15" s="14"/>
      <c r="NKN15" s="14"/>
      <c r="NKO15" s="14"/>
      <c r="NKP15" s="14"/>
      <c r="NKQ15" s="14"/>
      <c r="NKR15" s="14"/>
      <c r="NKS15" s="14"/>
      <c r="NKT15" s="14"/>
      <c r="NKU15" s="14"/>
      <c r="NKV15" s="14"/>
      <c r="NKW15" s="14"/>
      <c r="NKX15" s="14"/>
      <c r="NKY15" s="14"/>
      <c r="NKZ15" s="14"/>
      <c r="NLA15" s="14"/>
      <c r="NLB15" s="14"/>
      <c r="NLC15" s="14"/>
      <c r="NLD15" s="14"/>
      <c r="NLE15" s="14"/>
      <c r="NLF15" s="14"/>
      <c r="NLG15" s="14"/>
      <c r="NLH15" s="14"/>
      <c r="NLI15" s="14"/>
      <c r="NLJ15" s="14"/>
      <c r="NLK15" s="14"/>
      <c r="NLL15" s="14"/>
      <c r="NLM15" s="14"/>
      <c r="NLN15" s="14"/>
      <c r="NLO15" s="14"/>
      <c r="NLP15" s="14"/>
      <c r="NLQ15" s="14"/>
      <c r="NLR15" s="14"/>
      <c r="NLS15" s="14"/>
      <c r="NLT15" s="14"/>
      <c r="NLU15" s="14"/>
      <c r="NLV15" s="14"/>
      <c r="NLW15" s="14"/>
      <c r="NLX15" s="14"/>
      <c r="NLY15" s="14"/>
      <c r="NLZ15" s="14"/>
      <c r="NMA15" s="14"/>
      <c r="NMB15" s="14"/>
      <c r="NMC15" s="14"/>
      <c r="NMD15" s="14"/>
      <c r="NME15" s="14"/>
      <c r="NMF15" s="14"/>
      <c r="NMG15" s="14"/>
      <c r="NMH15" s="14"/>
      <c r="NMI15" s="14"/>
      <c r="NMJ15" s="14"/>
      <c r="NMK15" s="14"/>
      <c r="NML15" s="14"/>
      <c r="NMM15" s="14"/>
      <c r="NMN15" s="14"/>
      <c r="NMO15" s="14"/>
      <c r="NMP15" s="14"/>
      <c r="NMQ15" s="14"/>
      <c r="NMR15" s="14"/>
      <c r="NMS15" s="14"/>
      <c r="NMT15" s="14"/>
      <c r="NMU15" s="14"/>
      <c r="NMV15" s="14"/>
      <c r="NMW15" s="14"/>
      <c r="NMX15" s="14"/>
      <c r="NMY15" s="14"/>
      <c r="NMZ15" s="14"/>
      <c r="NNA15" s="14"/>
      <c r="NNB15" s="14"/>
      <c r="NNC15" s="14"/>
      <c r="NND15" s="14"/>
      <c r="NNE15" s="14"/>
      <c r="NNF15" s="14"/>
      <c r="NNG15" s="14"/>
      <c r="NNH15" s="14"/>
      <c r="NNI15" s="14"/>
      <c r="NNJ15" s="14"/>
      <c r="NNK15" s="14"/>
      <c r="NNL15" s="14"/>
      <c r="NNM15" s="14"/>
      <c r="NNN15" s="14"/>
      <c r="NNO15" s="14"/>
      <c r="NNP15" s="14"/>
      <c r="NNQ15" s="14"/>
      <c r="NNR15" s="14"/>
      <c r="NNS15" s="14"/>
      <c r="NNT15" s="14"/>
      <c r="NNU15" s="14"/>
      <c r="NNV15" s="14"/>
      <c r="NNW15" s="14"/>
      <c r="NNX15" s="14"/>
      <c r="NNY15" s="14"/>
      <c r="NNZ15" s="14"/>
      <c r="NOA15" s="14"/>
      <c r="NOB15" s="14"/>
      <c r="NOC15" s="14"/>
      <c r="NOD15" s="14"/>
      <c r="NOE15" s="14"/>
      <c r="NOF15" s="14"/>
      <c r="NOG15" s="14"/>
      <c r="NOH15" s="14"/>
      <c r="NOI15" s="14"/>
      <c r="NOJ15" s="14"/>
      <c r="NOK15" s="14"/>
      <c r="NOL15" s="14"/>
      <c r="NOM15" s="14"/>
      <c r="NON15" s="14"/>
      <c r="NOO15" s="14"/>
      <c r="NOP15" s="14"/>
      <c r="NOQ15" s="14"/>
      <c r="NOR15" s="14"/>
      <c r="NOS15" s="14"/>
      <c r="NOT15" s="14"/>
      <c r="NOU15" s="14"/>
      <c r="NOV15" s="14"/>
      <c r="NOW15" s="14"/>
      <c r="NOX15" s="14"/>
      <c r="NOY15" s="14"/>
      <c r="NOZ15" s="14"/>
      <c r="NPA15" s="14"/>
      <c r="NPB15" s="14"/>
      <c r="NPC15" s="14"/>
      <c r="NPD15" s="14"/>
      <c r="NPE15" s="14"/>
      <c r="NPF15" s="14"/>
      <c r="NPG15" s="14"/>
      <c r="NPH15" s="14"/>
      <c r="NPI15" s="14"/>
      <c r="NPJ15" s="14"/>
      <c r="NPK15" s="14"/>
      <c r="NPL15" s="14"/>
      <c r="NPM15" s="14"/>
      <c r="NPN15" s="14"/>
      <c r="NPO15" s="14"/>
      <c r="NPP15" s="14"/>
      <c r="NPQ15" s="14"/>
      <c r="NPR15" s="14"/>
      <c r="NPS15" s="14"/>
      <c r="NPT15" s="14"/>
      <c r="NPU15" s="14"/>
      <c r="NPV15" s="14"/>
      <c r="NPW15" s="14"/>
      <c r="NPX15" s="14"/>
      <c r="NPY15" s="14"/>
      <c r="NPZ15" s="14"/>
      <c r="NQA15" s="14"/>
      <c r="NQB15" s="14"/>
      <c r="NQC15" s="14"/>
      <c r="NQD15" s="14"/>
      <c r="NQE15" s="14"/>
      <c r="NQF15" s="14"/>
      <c r="NQG15" s="14"/>
      <c r="NQH15" s="14"/>
      <c r="NQI15" s="14"/>
      <c r="NQJ15" s="14"/>
      <c r="NQK15" s="14"/>
      <c r="NQL15" s="14"/>
      <c r="NQM15" s="14"/>
      <c r="NQN15" s="14"/>
      <c r="NQO15" s="14"/>
      <c r="NQP15" s="14"/>
      <c r="NQQ15" s="14"/>
      <c r="NQR15" s="14"/>
      <c r="NQS15" s="14"/>
      <c r="NQT15" s="14"/>
      <c r="NQU15" s="14"/>
      <c r="NQV15" s="14"/>
      <c r="NQW15" s="14"/>
      <c r="NQX15" s="14"/>
      <c r="NQY15" s="14"/>
      <c r="NQZ15" s="14"/>
      <c r="NRA15" s="14"/>
      <c r="NRB15" s="14"/>
      <c r="NRC15" s="14"/>
      <c r="NRD15" s="14"/>
      <c r="NRE15" s="14"/>
      <c r="NRF15" s="14"/>
      <c r="NRG15" s="14"/>
      <c r="NRH15" s="14"/>
      <c r="NRI15" s="14"/>
      <c r="NRJ15" s="14"/>
      <c r="NRK15" s="14"/>
      <c r="NRL15" s="14"/>
      <c r="NRM15" s="14"/>
      <c r="NRN15" s="14"/>
      <c r="NRO15" s="14"/>
      <c r="NRP15" s="14"/>
      <c r="NRQ15" s="14"/>
      <c r="NRR15" s="14"/>
      <c r="NRS15" s="14"/>
      <c r="NRT15" s="14"/>
      <c r="NRU15" s="14"/>
      <c r="NRV15" s="14"/>
      <c r="NRW15" s="14"/>
      <c r="NRX15" s="14"/>
      <c r="NRY15" s="14"/>
      <c r="NRZ15" s="14"/>
      <c r="NSA15" s="14"/>
      <c r="NSB15" s="14"/>
      <c r="NSC15" s="14"/>
      <c r="NSD15" s="14"/>
      <c r="NSE15" s="14"/>
      <c r="NSF15" s="14"/>
      <c r="NSG15" s="14"/>
      <c r="NSH15" s="14"/>
      <c r="NSI15" s="14"/>
      <c r="NSJ15" s="14"/>
      <c r="NSK15" s="14"/>
      <c r="NSL15" s="14"/>
      <c r="NSM15" s="14"/>
      <c r="NSN15" s="14"/>
      <c r="NSO15" s="14"/>
      <c r="NSP15" s="14"/>
      <c r="NSQ15" s="14"/>
      <c r="NSR15" s="14"/>
      <c r="NSS15" s="14"/>
      <c r="NST15" s="14"/>
      <c r="NSU15" s="14"/>
      <c r="NSV15" s="14"/>
      <c r="NSW15" s="14"/>
      <c r="NSX15" s="14"/>
      <c r="NSY15" s="14"/>
      <c r="NSZ15" s="14"/>
      <c r="NTA15" s="14"/>
      <c r="NTB15" s="14"/>
      <c r="NTC15" s="14"/>
      <c r="NTD15" s="14"/>
      <c r="NTE15" s="14"/>
      <c r="NTF15" s="14"/>
      <c r="NTG15" s="14"/>
      <c r="NTH15" s="14"/>
      <c r="NTI15" s="14"/>
      <c r="NTJ15" s="14"/>
      <c r="NTK15" s="14"/>
      <c r="NTL15" s="14"/>
      <c r="NTM15" s="14"/>
      <c r="NTN15" s="14"/>
      <c r="NTO15" s="14"/>
      <c r="NTP15" s="14"/>
      <c r="NTQ15" s="14"/>
      <c r="NTR15" s="14"/>
      <c r="NTS15" s="14"/>
      <c r="NTT15" s="14"/>
      <c r="NTU15" s="14"/>
      <c r="NTV15" s="14"/>
      <c r="NTW15" s="14"/>
      <c r="NTX15" s="14"/>
      <c r="NTY15" s="14"/>
      <c r="NTZ15" s="14"/>
      <c r="NUA15" s="14"/>
      <c r="NUB15" s="14"/>
      <c r="NUC15" s="14"/>
      <c r="NUD15" s="14"/>
      <c r="NUE15" s="14"/>
      <c r="NUF15" s="14"/>
      <c r="NUG15" s="14"/>
      <c r="NUH15" s="14"/>
      <c r="NUI15" s="14"/>
      <c r="NUJ15" s="14"/>
      <c r="NUK15" s="14"/>
      <c r="NUL15" s="14"/>
      <c r="NUM15" s="14"/>
      <c r="NUN15" s="14"/>
      <c r="NUO15" s="14"/>
      <c r="NUP15" s="14"/>
      <c r="NUQ15" s="14"/>
      <c r="NUR15" s="14"/>
      <c r="NUS15" s="14"/>
      <c r="NUT15" s="14"/>
      <c r="NUU15" s="14"/>
      <c r="NUV15" s="14"/>
      <c r="NUW15" s="14"/>
      <c r="NUX15" s="14"/>
      <c r="NUY15" s="14"/>
      <c r="NUZ15" s="14"/>
      <c r="NVA15" s="14"/>
      <c r="NVB15" s="14"/>
      <c r="NVC15" s="14"/>
      <c r="NVD15" s="14"/>
      <c r="NVE15" s="14"/>
      <c r="NVF15" s="14"/>
      <c r="NVG15" s="14"/>
      <c r="NVH15" s="14"/>
      <c r="NVI15" s="14"/>
      <c r="NVJ15" s="14"/>
      <c r="NVK15" s="14"/>
      <c r="NVL15" s="14"/>
      <c r="NVM15" s="14"/>
      <c r="NVN15" s="14"/>
      <c r="NVO15" s="14"/>
      <c r="NVP15" s="14"/>
      <c r="NVQ15" s="14"/>
      <c r="NVR15" s="14"/>
      <c r="NVS15" s="14"/>
      <c r="NVT15" s="14"/>
      <c r="NVU15" s="14"/>
      <c r="NVV15" s="14"/>
      <c r="NVW15" s="14"/>
      <c r="NVX15" s="14"/>
      <c r="NVY15" s="14"/>
      <c r="NVZ15" s="14"/>
      <c r="NWA15" s="14"/>
      <c r="NWB15" s="14"/>
      <c r="NWC15" s="14"/>
      <c r="NWD15" s="14"/>
      <c r="NWE15" s="14"/>
      <c r="NWF15" s="14"/>
      <c r="NWG15" s="14"/>
      <c r="NWH15" s="14"/>
      <c r="NWI15" s="14"/>
      <c r="NWJ15" s="14"/>
      <c r="NWK15" s="14"/>
      <c r="NWL15" s="14"/>
      <c r="NWM15" s="14"/>
      <c r="NWN15" s="14"/>
      <c r="NWO15" s="14"/>
      <c r="NWP15" s="14"/>
      <c r="NWQ15" s="14"/>
      <c r="NWR15" s="14"/>
      <c r="NWS15" s="14"/>
      <c r="NWT15" s="14"/>
      <c r="NWU15" s="14"/>
      <c r="NWV15" s="14"/>
      <c r="NWW15" s="14"/>
      <c r="NWX15" s="14"/>
      <c r="NWY15" s="14"/>
      <c r="NWZ15" s="14"/>
      <c r="NXA15" s="14"/>
      <c r="NXB15" s="14"/>
      <c r="NXC15" s="14"/>
      <c r="NXD15" s="14"/>
      <c r="NXE15" s="14"/>
      <c r="NXF15" s="14"/>
      <c r="NXG15" s="14"/>
      <c r="NXH15" s="14"/>
      <c r="NXI15" s="14"/>
      <c r="NXJ15" s="14"/>
      <c r="NXK15" s="14"/>
      <c r="NXL15" s="14"/>
      <c r="NXM15" s="14"/>
      <c r="NXN15" s="14"/>
      <c r="NXO15" s="14"/>
      <c r="NXP15" s="14"/>
      <c r="NXQ15" s="14"/>
      <c r="NXR15" s="14"/>
      <c r="NXS15" s="14"/>
      <c r="NXT15" s="14"/>
      <c r="NXU15" s="14"/>
      <c r="NXV15" s="14"/>
      <c r="NXW15" s="14"/>
      <c r="NXX15" s="14"/>
      <c r="NXY15" s="14"/>
      <c r="NXZ15" s="14"/>
      <c r="NYA15" s="14"/>
      <c r="NYB15" s="14"/>
      <c r="NYC15" s="14"/>
      <c r="NYD15" s="14"/>
      <c r="NYE15" s="14"/>
      <c r="NYF15" s="14"/>
      <c r="NYG15" s="14"/>
      <c r="NYH15" s="14"/>
      <c r="NYI15" s="14"/>
      <c r="NYJ15" s="14"/>
      <c r="NYK15" s="14"/>
      <c r="NYL15" s="14"/>
      <c r="NYM15" s="14"/>
      <c r="NYN15" s="14"/>
      <c r="NYO15" s="14"/>
      <c r="NYP15" s="14"/>
      <c r="NYQ15" s="14"/>
      <c r="NYR15" s="14"/>
      <c r="NYS15" s="14"/>
      <c r="NYT15" s="14"/>
      <c r="NYU15" s="14"/>
      <c r="NYV15" s="14"/>
      <c r="NYW15" s="14"/>
      <c r="NYX15" s="14"/>
      <c r="NYY15" s="14"/>
      <c r="NYZ15" s="14"/>
      <c r="NZA15" s="14"/>
      <c r="NZB15" s="14"/>
      <c r="NZC15" s="14"/>
      <c r="NZD15" s="14"/>
      <c r="NZE15" s="14"/>
      <c r="NZF15" s="14"/>
      <c r="NZG15" s="14"/>
      <c r="NZH15" s="14"/>
      <c r="NZI15" s="14"/>
      <c r="NZJ15" s="14"/>
      <c r="NZK15" s="14"/>
      <c r="NZL15" s="14"/>
      <c r="NZM15" s="14"/>
      <c r="NZN15" s="14"/>
      <c r="NZO15" s="14"/>
      <c r="NZP15" s="14"/>
      <c r="NZQ15" s="14"/>
      <c r="NZR15" s="14"/>
      <c r="NZS15" s="14"/>
      <c r="NZT15" s="14"/>
      <c r="NZU15" s="14"/>
      <c r="NZV15" s="14"/>
      <c r="NZW15" s="14"/>
      <c r="NZX15" s="14"/>
      <c r="NZY15" s="14"/>
      <c r="NZZ15" s="14"/>
      <c r="OAA15" s="14"/>
      <c r="OAB15" s="14"/>
      <c r="OAC15" s="14"/>
      <c r="OAD15" s="14"/>
      <c r="OAE15" s="14"/>
      <c r="OAF15" s="14"/>
      <c r="OAG15" s="14"/>
      <c r="OAH15" s="14"/>
      <c r="OAI15" s="14"/>
      <c r="OAJ15" s="14"/>
      <c r="OAK15" s="14"/>
      <c r="OAL15" s="14"/>
      <c r="OAM15" s="14"/>
      <c r="OAN15" s="14"/>
      <c r="OAO15" s="14"/>
      <c r="OAP15" s="14"/>
      <c r="OAQ15" s="14"/>
      <c r="OAR15" s="14"/>
      <c r="OAS15" s="14"/>
      <c r="OAT15" s="14"/>
      <c r="OAU15" s="14"/>
      <c r="OAV15" s="14"/>
      <c r="OAW15" s="14"/>
      <c r="OAX15" s="14"/>
      <c r="OAY15" s="14"/>
      <c r="OAZ15" s="14"/>
      <c r="OBA15" s="14"/>
      <c r="OBB15" s="14"/>
      <c r="OBC15" s="14"/>
      <c r="OBD15" s="14"/>
      <c r="OBE15" s="14"/>
      <c r="OBF15" s="14"/>
      <c r="OBG15" s="14"/>
      <c r="OBH15" s="14"/>
      <c r="OBI15" s="14"/>
      <c r="OBJ15" s="14"/>
      <c r="OBK15" s="14"/>
      <c r="OBL15" s="14"/>
      <c r="OBM15" s="14"/>
      <c r="OBN15" s="14"/>
      <c r="OBO15" s="14"/>
      <c r="OBP15" s="14"/>
      <c r="OBQ15" s="14"/>
      <c r="OBR15" s="14"/>
      <c r="OBS15" s="14"/>
      <c r="OBT15" s="14"/>
      <c r="OBU15" s="14"/>
      <c r="OBV15" s="14"/>
      <c r="OBW15" s="14"/>
      <c r="OBX15" s="14"/>
      <c r="OBY15" s="14"/>
      <c r="OBZ15" s="14"/>
      <c r="OCA15" s="14"/>
      <c r="OCB15" s="14"/>
      <c r="OCC15" s="14"/>
      <c r="OCD15" s="14"/>
      <c r="OCE15" s="14"/>
      <c r="OCF15" s="14"/>
      <c r="OCG15" s="14"/>
      <c r="OCH15" s="14"/>
      <c r="OCI15" s="14"/>
      <c r="OCJ15" s="14"/>
      <c r="OCK15" s="14"/>
      <c r="OCL15" s="14"/>
      <c r="OCM15" s="14"/>
      <c r="OCN15" s="14"/>
      <c r="OCO15" s="14"/>
      <c r="OCP15" s="14"/>
      <c r="OCQ15" s="14"/>
      <c r="OCR15" s="14"/>
      <c r="OCS15" s="14"/>
      <c r="OCT15" s="14"/>
      <c r="OCU15" s="14"/>
      <c r="OCV15" s="14"/>
      <c r="OCW15" s="14"/>
      <c r="OCX15" s="14"/>
      <c r="OCY15" s="14"/>
      <c r="OCZ15" s="14"/>
      <c r="ODA15" s="14"/>
      <c r="ODB15" s="14"/>
      <c r="ODC15" s="14"/>
      <c r="ODD15" s="14"/>
      <c r="ODE15" s="14"/>
      <c r="ODF15" s="14"/>
      <c r="ODG15" s="14"/>
      <c r="ODH15" s="14"/>
      <c r="ODI15" s="14"/>
      <c r="ODJ15" s="14"/>
      <c r="ODK15" s="14"/>
      <c r="ODL15" s="14"/>
      <c r="ODM15" s="14"/>
      <c r="ODN15" s="14"/>
      <c r="ODO15" s="14"/>
      <c r="ODP15" s="14"/>
      <c r="ODQ15" s="14"/>
      <c r="ODR15" s="14"/>
      <c r="ODS15" s="14"/>
      <c r="ODT15" s="14"/>
      <c r="ODU15" s="14"/>
      <c r="ODV15" s="14"/>
      <c r="ODW15" s="14"/>
      <c r="ODX15" s="14"/>
      <c r="ODY15" s="14"/>
      <c r="ODZ15" s="14"/>
      <c r="OEA15" s="14"/>
      <c r="OEB15" s="14"/>
      <c r="OEC15" s="14"/>
      <c r="OED15" s="14"/>
      <c r="OEE15" s="14"/>
      <c r="OEF15" s="14"/>
      <c r="OEG15" s="14"/>
      <c r="OEH15" s="14"/>
      <c r="OEI15" s="14"/>
      <c r="OEJ15" s="14"/>
      <c r="OEK15" s="14"/>
      <c r="OEL15" s="14"/>
      <c r="OEM15" s="14"/>
      <c r="OEN15" s="14"/>
      <c r="OEO15" s="14"/>
      <c r="OEP15" s="14"/>
      <c r="OEQ15" s="14"/>
      <c r="OER15" s="14"/>
      <c r="OES15" s="14"/>
      <c r="OET15" s="14"/>
      <c r="OEU15" s="14"/>
      <c r="OEV15" s="14"/>
      <c r="OEW15" s="14"/>
      <c r="OEX15" s="14"/>
      <c r="OEY15" s="14"/>
      <c r="OEZ15" s="14"/>
      <c r="OFA15" s="14"/>
      <c r="OFB15" s="14"/>
      <c r="OFC15" s="14"/>
      <c r="OFD15" s="14"/>
      <c r="OFE15" s="14"/>
      <c r="OFF15" s="14"/>
      <c r="OFG15" s="14"/>
      <c r="OFH15" s="14"/>
      <c r="OFI15" s="14"/>
      <c r="OFJ15" s="14"/>
      <c r="OFK15" s="14"/>
      <c r="OFL15" s="14"/>
      <c r="OFM15" s="14"/>
      <c r="OFN15" s="14"/>
      <c r="OFO15" s="14"/>
      <c r="OFP15" s="14"/>
      <c r="OFQ15" s="14"/>
      <c r="OFR15" s="14"/>
      <c r="OFS15" s="14"/>
      <c r="OFT15" s="14"/>
      <c r="OFU15" s="14"/>
      <c r="OFV15" s="14"/>
      <c r="OFW15" s="14"/>
      <c r="OFX15" s="14"/>
      <c r="OFY15" s="14"/>
      <c r="OFZ15" s="14"/>
      <c r="OGA15" s="14"/>
      <c r="OGB15" s="14"/>
      <c r="OGC15" s="14"/>
      <c r="OGD15" s="14"/>
      <c r="OGE15" s="14"/>
      <c r="OGF15" s="14"/>
      <c r="OGG15" s="14"/>
      <c r="OGH15" s="14"/>
      <c r="OGI15" s="14"/>
      <c r="OGJ15" s="14"/>
      <c r="OGK15" s="14"/>
      <c r="OGL15" s="14"/>
      <c r="OGM15" s="14"/>
      <c r="OGN15" s="14"/>
      <c r="OGO15" s="14"/>
      <c r="OGP15" s="14"/>
      <c r="OGQ15" s="14"/>
      <c r="OGR15" s="14"/>
      <c r="OGS15" s="14"/>
      <c r="OGT15" s="14"/>
      <c r="OGU15" s="14"/>
      <c r="OGV15" s="14"/>
      <c r="OGW15" s="14"/>
      <c r="OGX15" s="14"/>
      <c r="OGY15" s="14"/>
      <c r="OGZ15" s="14"/>
      <c r="OHA15" s="14"/>
      <c r="OHB15" s="14"/>
      <c r="OHC15" s="14"/>
      <c r="OHD15" s="14"/>
      <c r="OHE15" s="14"/>
      <c r="OHF15" s="14"/>
      <c r="OHG15" s="14"/>
      <c r="OHH15" s="14"/>
      <c r="OHI15" s="14"/>
      <c r="OHJ15" s="14"/>
      <c r="OHK15" s="14"/>
      <c r="OHL15" s="14"/>
      <c r="OHM15" s="14"/>
      <c r="OHN15" s="14"/>
      <c r="OHO15" s="14"/>
      <c r="OHP15" s="14"/>
      <c r="OHQ15" s="14"/>
      <c r="OHR15" s="14"/>
      <c r="OHS15" s="14"/>
      <c r="OHT15" s="14"/>
      <c r="OHU15" s="14"/>
      <c r="OHV15" s="14"/>
      <c r="OHW15" s="14"/>
      <c r="OHX15" s="14"/>
      <c r="OHY15" s="14"/>
      <c r="OHZ15" s="14"/>
      <c r="OIA15" s="14"/>
      <c r="OIB15" s="14"/>
      <c r="OIC15" s="14"/>
      <c r="OID15" s="14"/>
      <c r="OIE15" s="14"/>
      <c r="OIF15" s="14"/>
      <c r="OIG15" s="14"/>
      <c r="OIH15" s="14"/>
      <c r="OII15" s="14"/>
      <c r="OIJ15" s="14"/>
      <c r="OIK15" s="14"/>
      <c r="OIL15" s="14"/>
      <c r="OIM15" s="14"/>
      <c r="OIN15" s="14"/>
      <c r="OIO15" s="14"/>
      <c r="OIP15" s="14"/>
      <c r="OIQ15" s="14"/>
      <c r="OIR15" s="14"/>
      <c r="OIS15" s="14"/>
      <c r="OIT15" s="14"/>
      <c r="OIU15" s="14"/>
      <c r="OIV15" s="14"/>
      <c r="OIW15" s="14"/>
      <c r="OIX15" s="14"/>
      <c r="OIY15" s="14"/>
      <c r="OIZ15" s="14"/>
      <c r="OJA15" s="14"/>
      <c r="OJB15" s="14"/>
      <c r="OJC15" s="14"/>
      <c r="OJD15" s="14"/>
      <c r="OJE15" s="14"/>
      <c r="OJF15" s="14"/>
      <c r="OJG15" s="14"/>
      <c r="OJH15" s="14"/>
      <c r="OJI15" s="14"/>
      <c r="OJJ15" s="14"/>
      <c r="OJK15" s="14"/>
      <c r="OJL15" s="14"/>
      <c r="OJM15" s="14"/>
      <c r="OJN15" s="14"/>
      <c r="OJO15" s="14"/>
      <c r="OJP15" s="14"/>
      <c r="OJQ15" s="14"/>
      <c r="OJR15" s="14"/>
      <c r="OJS15" s="14"/>
      <c r="OJT15" s="14"/>
      <c r="OJU15" s="14"/>
      <c r="OJV15" s="14"/>
      <c r="OJW15" s="14"/>
      <c r="OJX15" s="14"/>
      <c r="OJY15" s="14"/>
      <c r="OJZ15" s="14"/>
      <c r="OKA15" s="14"/>
      <c r="OKB15" s="14"/>
      <c r="OKC15" s="14"/>
      <c r="OKD15" s="14"/>
      <c r="OKE15" s="14"/>
      <c r="OKF15" s="14"/>
      <c r="OKG15" s="14"/>
      <c r="OKH15" s="14"/>
      <c r="OKI15" s="14"/>
      <c r="OKJ15" s="14"/>
      <c r="OKK15" s="14"/>
      <c r="OKL15" s="14"/>
      <c r="OKM15" s="14"/>
      <c r="OKN15" s="14"/>
      <c r="OKO15" s="14"/>
      <c r="OKP15" s="14"/>
      <c r="OKQ15" s="14"/>
      <c r="OKR15" s="14"/>
      <c r="OKS15" s="14"/>
      <c r="OKT15" s="14"/>
      <c r="OKU15" s="14"/>
      <c r="OKV15" s="14"/>
      <c r="OKW15" s="14"/>
      <c r="OKX15" s="14"/>
      <c r="OKY15" s="14"/>
      <c r="OKZ15" s="14"/>
      <c r="OLA15" s="14"/>
      <c r="OLB15" s="14"/>
      <c r="OLC15" s="14"/>
      <c r="OLD15" s="14"/>
      <c r="OLE15" s="14"/>
      <c r="OLF15" s="14"/>
      <c r="OLG15" s="14"/>
      <c r="OLH15" s="14"/>
      <c r="OLI15" s="14"/>
      <c r="OLJ15" s="14"/>
      <c r="OLK15" s="14"/>
      <c r="OLL15" s="14"/>
      <c r="OLM15" s="14"/>
      <c r="OLN15" s="14"/>
      <c r="OLO15" s="14"/>
      <c r="OLP15" s="14"/>
      <c r="OLQ15" s="14"/>
      <c r="OLR15" s="14"/>
      <c r="OLS15" s="14"/>
      <c r="OLT15" s="14"/>
      <c r="OLU15" s="14"/>
      <c r="OLV15" s="14"/>
      <c r="OLW15" s="14"/>
      <c r="OLX15" s="14"/>
      <c r="OLY15" s="14"/>
      <c r="OLZ15" s="14"/>
      <c r="OMA15" s="14"/>
      <c r="OMB15" s="14"/>
      <c r="OMC15" s="14"/>
      <c r="OMD15" s="14"/>
      <c r="OME15" s="14"/>
      <c r="OMF15" s="14"/>
      <c r="OMG15" s="14"/>
      <c r="OMH15" s="14"/>
      <c r="OMI15" s="14"/>
      <c r="OMJ15" s="14"/>
      <c r="OMK15" s="14"/>
      <c r="OML15" s="14"/>
      <c r="OMM15" s="14"/>
      <c r="OMN15" s="14"/>
      <c r="OMO15" s="14"/>
      <c r="OMP15" s="14"/>
      <c r="OMQ15" s="14"/>
      <c r="OMR15" s="14"/>
      <c r="OMS15" s="14"/>
      <c r="OMT15" s="14"/>
      <c r="OMU15" s="14"/>
      <c r="OMV15" s="14"/>
      <c r="OMW15" s="14"/>
      <c r="OMX15" s="14"/>
      <c r="OMY15" s="14"/>
      <c r="OMZ15" s="14"/>
      <c r="ONA15" s="14"/>
      <c r="ONB15" s="14"/>
      <c r="ONC15" s="14"/>
      <c r="OND15" s="14"/>
      <c r="ONE15" s="14"/>
      <c r="ONF15" s="14"/>
      <c r="ONG15" s="14"/>
      <c r="ONH15" s="14"/>
      <c r="ONI15" s="14"/>
      <c r="ONJ15" s="14"/>
      <c r="ONK15" s="14"/>
      <c r="ONL15" s="14"/>
      <c r="ONM15" s="14"/>
      <c r="ONN15" s="14"/>
      <c r="ONO15" s="14"/>
      <c r="ONP15" s="14"/>
      <c r="ONQ15" s="14"/>
      <c r="ONR15" s="14"/>
      <c r="ONS15" s="14"/>
      <c r="ONT15" s="14"/>
      <c r="ONU15" s="14"/>
      <c r="ONV15" s="14"/>
      <c r="ONW15" s="14"/>
      <c r="ONX15" s="14"/>
      <c r="ONY15" s="14"/>
      <c r="ONZ15" s="14"/>
      <c r="OOA15" s="14"/>
      <c r="OOB15" s="14"/>
      <c r="OOC15" s="14"/>
      <c r="OOD15" s="14"/>
      <c r="OOE15" s="14"/>
      <c r="OOF15" s="14"/>
      <c r="OOG15" s="14"/>
      <c r="OOH15" s="14"/>
      <c r="OOI15" s="14"/>
      <c r="OOJ15" s="14"/>
      <c r="OOK15" s="14"/>
      <c r="OOL15" s="14"/>
      <c r="OOM15" s="14"/>
      <c r="OON15" s="14"/>
      <c r="OOO15" s="14"/>
      <c r="OOP15" s="14"/>
      <c r="OOQ15" s="14"/>
      <c r="OOR15" s="14"/>
      <c r="OOS15" s="14"/>
      <c r="OOT15" s="14"/>
      <c r="OOU15" s="14"/>
      <c r="OOV15" s="14"/>
      <c r="OOW15" s="14"/>
      <c r="OOX15" s="14"/>
      <c r="OOY15" s="14"/>
      <c r="OOZ15" s="14"/>
      <c r="OPA15" s="14"/>
      <c r="OPB15" s="14"/>
      <c r="OPC15" s="14"/>
      <c r="OPD15" s="14"/>
      <c r="OPE15" s="14"/>
      <c r="OPF15" s="14"/>
      <c r="OPG15" s="14"/>
      <c r="OPH15" s="14"/>
      <c r="OPI15" s="14"/>
      <c r="OPJ15" s="14"/>
      <c r="OPK15" s="14"/>
      <c r="OPL15" s="14"/>
      <c r="OPM15" s="14"/>
      <c r="OPN15" s="14"/>
      <c r="OPO15" s="14"/>
      <c r="OPP15" s="14"/>
      <c r="OPQ15" s="14"/>
      <c r="OPR15" s="14"/>
      <c r="OPS15" s="14"/>
      <c r="OPT15" s="14"/>
      <c r="OPU15" s="14"/>
      <c r="OPV15" s="14"/>
      <c r="OPW15" s="14"/>
      <c r="OPX15" s="14"/>
      <c r="OPY15" s="14"/>
      <c r="OPZ15" s="14"/>
      <c r="OQA15" s="14"/>
      <c r="OQB15" s="14"/>
      <c r="OQC15" s="14"/>
      <c r="OQD15" s="14"/>
      <c r="OQE15" s="14"/>
      <c r="OQF15" s="14"/>
      <c r="OQG15" s="14"/>
      <c r="OQH15" s="14"/>
      <c r="OQI15" s="14"/>
      <c r="OQJ15" s="14"/>
      <c r="OQK15" s="14"/>
      <c r="OQL15" s="14"/>
      <c r="OQM15" s="14"/>
      <c r="OQN15" s="14"/>
      <c r="OQO15" s="14"/>
      <c r="OQP15" s="14"/>
      <c r="OQQ15" s="14"/>
      <c r="OQR15" s="14"/>
      <c r="OQS15" s="14"/>
      <c r="OQT15" s="14"/>
      <c r="OQU15" s="14"/>
      <c r="OQV15" s="14"/>
      <c r="OQW15" s="14"/>
      <c r="OQX15" s="14"/>
      <c r="OQY15" s="14"/>
      <c r="OQZ15" s="14"/>
      <c r="ORA15" s="14"/>
      <c r="ORB15" s="14"/>
      <c r="ORC15" s="14"/>
      <c r="ORD15" s="14"/>
      <c r="ORE15" s="14"/>
      <c r="ORF15" s="14"/>
      <c r="ORG15" s="14"/>
      <c r="ORH15" s="14"/>
      <c r="ORI15" s="14"/>
      <c r="ORJ15" s="14"/>
      <c r="ORK15" s="14"/>
      <c r="ORL15" s="14"/>
      <c r="ORM15" s="14"/>
      <c r="ORN15" s="14"/>
      <c r="ORO15" s="14"/>
      <c r="ORP15" s="14"/>
      <c r="ORQ15" s="14"/>
      <c r="ORR15" s="14"/>
      <c r="ORS15" s="14"/>
      <c r="ORT15" s="14"/>
      <c r="ORU15" s="14"/>
      <c r="ORV15" s="14"/>
      <c r="ORW15" s="14"/>
      <c r="ORX15" s="14"/>
      <c r="ORY15" s="14"/>
      <c r="ORZ15" s="14"/>
      <c r="OSA15" s="14"/>
      <c r="OSB15" s="14"/>
      <c r="OSC15" s="14"/>
      <c r="OSD15" s="14"/>
      <c r="OSE15" s="14"/>
      <c r="OSF15" s="14"/>
      <c r="OSG15" s="14"/>
      <c r="OSH15" s="14"/>
      <c r="OSI15" s="14"/>
      <c r="OSJ15" s="14"/>
      <c r="OSK15" s="14"/>
      <c r="OSL15" s="14"/>
      <c r="OSM15" s="14"/>
      <c r="OSN15" s="14"/>
      <c r="OSO15" s="14"/>
      <c r="OSP15" s="14"/>
      <c r="OSQ15" s="14"/>
      <c r="OSR15" s="14"/>
      <c r="OSS15" s="14"/>
      <c r="OST15" s="14"/>
      <c r="OSU15" s="14"/>
      <c r="OSV15" s="14"/>
      <c r="OSW15" s="14"/>
      <c r="OSX15" s="14"/>
      <c r="OSY15" s="14"/>
      <c r="OSZ15" s="14"/>
      <c r="OTA15" s="14"/>
      <c r="OTB15" s="14"/>
      <c r="OTC15" s="14"/>
      <c r="OTD15" s="14"/>
      <c r="OTE15" s="14"/>
      <c r="OTF15" s="14"/>
      <c r="OTG15" s="14"/>
      <c r="OTH15" s="14"/>
      <c r="OTI15" s="14"/>
      <c r="OTJ15" s="14"/>
      <c r="OTK15" s="14"/>
      <c r="OTL15" s="14"/>
      <c r="OTM15" s="14"/>
      <c r="OTN15" s="14"/>
      <c r="OTO15" s="14"/>
      <c r="OTP15" s="14"/>
      <c r="OTQ15" s="14"/>
      <c r="OTR15" s="14"/>
      <c r="OTS15" s="14"/>
      <c r="OTT15" s="14"/>
      <c r="OTU15" s="14"/>
      <c r="OTV15" s="14"/>
      <c r="OTW15" s="14"/>
      <c r="OTX15" s="14"/>
      <c r="OTY15" s="14"/>
      <c r="OTZ15" s="14"/>
      <c r="OUA15" s="14"/>
      <c r="OUB15" s="14"/>
      <c r="OUC15" s="14"/>
      <c r="OUD15" s="14"/>
      <c r="OUE15" s="14"/>
      <c r="OUF15" s="14"/>
      <c r="OUG15" s="14"/>
      <c r="OUH15" s="14"/>
      <c r="OUI15" s="14"/>
      <c r="OUJ15" s="14"/>
      <c r="OUK15" s="14"/>
      <c r="OUL15" s="14"/>
      <c r="OUM15" s="14"/>
      <c r="OUN15" s="14"/>
      <c r="OUO15" s="14"/>
      <c r="OUP15" s="14"/>
      <c r="OUQ15" s="14"/>
      <c r="OUR15" s="14"/>
      <c r="OUS15" s="14"/>
      <c r="OUT15" s="14"/>
      <c r="OUU15" s="14"/>
      <c r="OUV15" s="14"/>
      <c r="OUW15" s="14"/>
      <c r="OUX15" s="14"/>
      <c r="OUY15" s="14"/>
      <c r="OUZ15" s="14"/>
      <c r="OVA15" s="14"/>
      <c r="OVB15" s="14"/>
      <c r="OVC15" s="14"/>
      <c r="OVD15" s="14"/>
      <c r="OVE15" s="14"/>
      <c r="OVF15" s="14"/>
      <c r="OVG15" s="14"/>
      <c r="OVH15" s="14"/>
      <c r="OVI15" s="14"/>
      <c r="OVJ15" s="14"/>
      <c r="OVK15" s="14"/>
      <c r="OVL15" s="14"/>
      <c r="OVM15" s="14"/>
      <c r="OVN15" s="14"/>
      <c r="OVO15" s="14"/>
      <c r="OVP15" s="14"/>
      <c r="OVQ15" s="14"/>
      <c r="OVR15" s="14"/>
      <c r="OVS15" s="14"/>
      <c r="OVT15" s="14"/>
      <c r="OVU15" s="14"/>
      <c r="OVV15" s="14"/>
      <c r="OVW15" s="14"/>
      <c r="OVX15" s="14"/>
      <c r="OVY15" s="14"/>
      <c r="OVZ15" s="14"/>
      <c r="OWA15" s="14"/>
      <c r="OWB15" s="14"/>
      <c r="OWC15" s="14"/>
      <c r="OWD15" s="14"/>
      <c r="OWE15" s="14"/>
      <c r="OWF15" s="14"/>
      <c r="OWG15" s="14"/>
      <c r="OWH15" s="14"/>
      <c r="OWI15" s="14"/>
      <c r="OWJ15" s="14"/>
      <c r="OWK15" s="14"/>
      <c r="OWL15" s="14"/>
      <c r="OWM15" s="14"/>
      <c r="OWN15" s="14"/>
      <c r="OWO15" s="14"/>
      <c r="OWP15" s="14"/>
      <c r="OWQ15" s="14"/>
      <c r="OWR15" s="14"/>
      <c r="OWS15" s="14"/>
      <c r="OWT15" s="14"/>
      <c r="OWU15" s="14"/>
      <c r="OWV15" s="14"/>
      <c r="OWW15" s="14"/>
      <c r="OWX15" s="14"/>
      <c r="OWY15" s="14"/>
      <c r="OWZ15" s="14"/>
      <c r="OXA15" s="14"/>
      <c r="OXB15" s="14"/>
      <c r="OXC15" s="14"/>
      <c r="OXD15" s="14"/>
      <c r="OXE15" s="14"/>
      <c r="OXF15" s="14"/>
      <c r="OXG15" s="14"/>
      <c r="OXH15" s="14"/>
      <c r="OXI15" s="14"/>
      <c r="OXJ15" s="14"/>
      <c r="OXK15" s="14"/>
      <c r="OXL15" s="14"/>
      <c r="OXM15" s="14"/>
      <c r="OXN15" s="14"/>
      <c r="OXO15" s="14"/>
      <c r="OXP15" s="14"/>
      <c r="OXQ15" s="14"/>
      <c r="OXR15" s="14"/>
      <c r="OXS15" s="14"/>
      <c r="OXT15" s="14"/>
      <c r="OXU15" s="14"/>
      <c r="OXV15" s="14"/>
      <c r="OXW15" s="14"/>
      <c r="OXX15" s="14"/>
      <c r="OXY15" s="14"/>
      <c r="OXZ15" s="14"/>
      <c r="OYA15" s="14"/>
      <c r="OYB15" s="14"/>
      <c r="OYC15" s="14"/>
      <c r="OYD15" s="14"/>
      <c r="OYE15" s="14"/>
      <c r="OYF15" s="14"/>
      <c r="OYG15" s="14"/>
      <c r="OYH15" s="14"/>
      <c r="OYI15" s="14"/>
      <c r="OYJ15" s="14"/>
      <c r="OYK15" s="14"/>
      <c r="OYL15" s="14"/>
      <c r="OYM15" s="14"/>
      <c r="OYN15" s="14"/>
      <c r="OYO15" s="14"/>
      <c r="OYP15" s="14"/>
      <c r="OYQ15" s="14"/>
      <c r="OYR15" s="14"/>
      <c r="OYS15" s="14"/>
      <c r="OYT15" s="14"/>
      <c r="OYU15" s="14"/>
      <c r="OYV15" s="14"/>
      <c r="OYW15" s="14"/>
      <c r="OYX15" s="14"/>
      <c r="OYY15" s="14"/>
      <c r="OYZ15" s="14"/>
      <c r="OZA15" s="14"/>
      <c r="OZB15" s="14"/>
      <c r="OZC15" s="14"/>
      <c r="OZD15" s="14"/>
      <c r="OZE15" s="14"/>
      <c r="OZF15" s="14"/>
      <c r="OZG15" s="14"/>
      <c r="OZH15" s="14"/>
      <c r="OZI15" s="14"/>
      <c r="OZJ15" s="14"/>
      <c r="OZK15" s="14"/>
      <c r="OZL15" s="14"/>
      <c r="OZM15" s="14"/>
      <c r="OZN15" s="14"/>
      <c r="OZO15" s="14"/>
      <c r="OZP15" s="14"/>
      <c r="OZQ15" s="14"/>
      <c r="OZR15" s="14"/>
      <c r="OZS15" s="14"/>
      <c r="OZT15" s="14"/>
      <c r="OZU15" s="14"/>
      <c r="OZV15" s="14"/>
      <c r="OZW15" s="14"/>
      <c r="OZX15" s="14"/>
      <c r="OZY15" s="14"/>
      <c r="OZZ15" s="14"/>
      <c r="PAA15" s="14"/>
      <c r="PAB15" s="14"/>
      <c r="PAC15" s="14"/>
      <c r="PAD15" s="14"/>
      <c r="PAE15" s="14"/>
      <c r="PAF15" s="14"/>
      <c r="PAG15" s="14"/>
      <c r="PAH15" s="14"/>
      <c r="PAI15" s="14"/>
      <c r="PAJ15" s="14"/>
      <c r="PAK15" s="14"/>
      <c r="PAL15" s="14"/>
      <c r="PAM15" s="14"/>
      <c r="PAN15" s="14"/>
      <c r="PAO15" s="14"/>
      <c r="PAP15" s="14"/>
      <c r="PAQ15" s="14"/>
      <c r="PAR15" s="14"/>
      <c r="PAS15" s="14"/>
      <c r="PAT15" s="14"/>
      <c r="PAU15" s="14"/>
      <c r="PAV15" s="14"/>
      <c r="PAW15" s="14"/>
      <c r="PAX15" s="14"/>
      <c r="PAY15" s="14"/>
      <c r="PAZ15" s="14"/>
      <c r="PBA15" s="14"/>
      <c r="PBB15" s="14"/>
      <c r="PBC15" s="14"/>
      <c r="PBD15" s="14"/>
      <c r="PBE15" s="14"/>
      <c r="PBF15" s="14"/>
      <c r="PBG15" s="14"/>
      <c r="PBH15" s="14"/>
      <c r="PBI15" s="14"/>
      <c r="PBJ15" s="14"/>
      <c r="PBK15" s="14"/>
      <c r="PBL15" s="14"/>
      <c r="PBM15" s="14"/>
      <c r="PBN15" s="14"/>
      <c r="PBO15" s="14"/>
      <c r="PBP15" s="14"/>
      <c r="PBQ15" s="14"/>
      <c r="PBR15" s="14"/>
      <c r="PBS15" s="14"/>
      <c r="PBT15" s="14"/>
      <c r="PBU15" s="14"/>
      <c r="PBV15" s="14"/>
      <c r="PBW15" s="14"/>
      <c r="PBX15" s="14"/>
      <c r="PBY15" s="14"/>
      <c r="PBZ15" s="14"/>
      <c r="PCA15" s="14"/>
      <c r="PCB15" s="14"/>
      <c r="PCC15" s="14"/>
      <c r="PCD15" s="14"/>
      <c r="PCE15" s="14"/>
      <c r="PCF15" s="14"/>
      <c r="PCG15" s="14"/>
      <c r="PCH15" s="14"/>
      <c r="PCI15" s="14"/>
      <c r="PCJ15" s="14"/>
      <c r="PCK15" s="14"/>
      <c r="PCL15" s="14"/>
      <c r="PCM15" s="14"/>
      <c r="PCN15" s="14"/>
      <c r="PCO15" s="14"/>
      <c r="PCP15" s="14"/>
      <c r="PCQ15" s="14"/>
      <c r="PCR15" s="14"/>
      <c r="PCS15" s="14"/>
      <c r="PCT15" s="14"/>
      <c r="PCU15" s="14"/>
      <c r="PCV15" s="14"/>
      <c r="PCW15" s="14"/>
      <c r="PCX15" s="14"/>
      <c r="PCY15" s="14"/>
      <c r="PCZ15" s="14"/>
      <c r="PDA15" s="14"/>
      <c r="PDB15" s="14"/>
      <c r="PDC15" s="14"/>
      <c r="PDD15" s="14"/>
      <c r="PDE15" s="14"/>
      <c r="PDF15" s="14"/>
      <c r="PDG15" s="14"/>
      <c r="PDH15" s="14"/>
      <c r="PDI15" s="14"/>
      <c r="PDJ15" s="14"/>
      <c r="PDK15" s="14"/>
      <c r="PDL15" s="14"/>
      <c r="PDM15" s="14"/>
      <c r="PDN15" s="14"/>
      <c r="PDO15" s="14"/>
      <c r="PDP15" s="14"/>
      <c r="PDQ15" s="14"/>
      <c r="PDR15" s="14"/>
      <c r="PDS15" s="14"/>
      <c r="PDT15" s="14"/>
      <c r="PDU15" s="14"/>
      <c r="PDV15" s="14"/>
      <c r="PDW15" s="14"/>
      <c r="PDX15" s="14"/>
      <c r="PDY15" s="14"/>
      <c r="PDZ15" s="14"/>
      <c r="PEA15" s="14"/>
      <c r="PEB15" s="14"/>
      <c r="PEC15" s="14"/>
      <c r="PED15" s="14"/>
      <c r="PEE15" s="14"/>
      <c r="PEF15" s="14"/>
      <c r="PEG15" s="14"/>
      <c r="PEH15" s="14"/>
      <c r="PEI15" s="14"/>
      <c r="PEJ15" s="14"/>
      <c r="PEK15" s="14"/>
      <c r="PEL15" s="14"/>
      <c r="PEM15" s="14"/>
      <c r="PEN15" s="14"/>
      <c r="PEO15" s="14"/>
      <c r="PEP15" s="14"/>
      <c r="PEQ15" s="14"/>
      <c r="PER15" s="14"/>
      <c r="PES15" s="14"/>
      <c r="PET15" s="14"/>
      <c r="PEU15" s="14"/>
      <c r="PEV15" s="14"/>
      <c r="PEW15" s="14"/>
      <c r="PEX15" s="14"/>
      <c r="PEY15" s="14"/>
      <c r="PEZ15" s="14"/>
      <c r="PFA15" s="14"/>
      <c r="PFB15" s="14"/>
      <c r="PFC15" s="14"/>
      <c r="PFD15" s="14"/>
      <c r="PFE15" s="14"/>
      <c r="PFF15" s="14"/>
      <c r="PFG15" s="14"/>
      <c r="PFH15" s="14"/>
      <c r="PFI15" s="14"/>
      <c r="PFJ15" s="14"/>
      <c r="PFK15" s="14"/>
      <c r="PFL15" s="14"/>
      <c r="PFM15" s="14"/>
      <c r="PFN15" s="14"/>
      <c r="PFO15" s="14"/>
      <c r="PFP15" s="14"/>
      <c r="PFQ15" s="14"/>
      <c r="PFR15" s="14"/>
      <c r="PFS15" s="14"/>
      <c r="PFT15" s="14"/>
      <c r="PFU15" s="14"/>
      <c r="PFV15" s="14"/>
      <c r="PFW15" s="14"/>
      <c r="PFX15" s="14"/>
      <c r="PFY15" s="14"/>
      <c r="PFZ15" s="14"/>
      <c r="PGA15" s="14"/>
      <c r="PGB15" s="14"/>
      <c r="PGC15" s="14"/>
      <c r="PGD15" s="14"/>
      <c r="PGE15" s="14"/>
      <c r="PGF15" s="14"/>
      <c r="PGG15" s="14"/>
      <c r="PGH15" s="14"/>
      <c r="PGI15" s="14"/>
      <c r="PGJ15" s="14"/>
      <c r="PGK15" s="14"/>
      <c r="PGL15" s="14"/>
      <c r="PGM15" s="14"/>
      <c r="PGN15" s="14"/>
      <c r="PGO15" s="14"/>
      <c r="PGP15" s="14"/>
      <c r="PGQ15" s="14"/>
      <c r="PGR15" s="14"/>
      <c r="PGS15" s="14"/>
      <c r="PGT15" s="14"/>
      <c r="PGU15" s="14"/>
      <c r="PGV15" s="14"/>
      <c r="PGW15" s="14"/>
      <c r="PGX15" s="14"/>
      <c r="PGY15" s="14"/>
      <c r="PGZ15" s="14"/>
      <c r="PHA15" s="14"/>
      <c r="PHB15" s="14"/>
      <c r="PHC15" s="14"/>
      <c r="PHD15" s="14"/>
      <c r="PHE15" s="14"/>
      <c r="PHF15" s="14"/>
      <c r="PHG15" s="14"/>
      <c r="PHH15" s="14"/>
      <c r="PHI15" s="14"/>
      <c r="PHJ15" s="14"/>
      <c r="PHK15" s="14"/>
      <c r="PHL15" s="14"/>
      <c r="PHM15" s="14"/>
      <c r="PHN15" s="14"/>
      <c r="PHO15" s="14"/>
      <c r="PHP15" s="14"/>
      <c r="PHQ15" s="14"/>
      <c r="PHR15" s="14"/>
      <c r="PHS15" s="14"/>
      <c r="PHT15" s="14"/>
      <c r="PHU15" s="14"/>
      <c r="PHV15" s="14"/>
      <c r="PHW15" s="14"/>
      <c r="PHX15" s="14"/>
      <c r="PHY15" s="14"/>
      <c r="PHZ15" s="14"/>
      <c r="PIA15" s="14"/>
      <c r="PIB15" s="14"/>
      <c r="PIC15" s="14"/>
      <c r="PID15" s="14"/>
      <c r="PIE15" s="14"/>
      <c r="PIF15" s="14"/>
      <c r="PIG15" s="14"/>
      <c r="PIH15" s="14"/>
      <c r="PII15" s="14"/>
      <c r="PIJ15" s="14"/>
      <c r="PIK15" s="14"/>
      <c r="PIL15" s="14"/>
      <c r="PIM15" s="14"/>
      <c r="PIN15" s="14"/>
      <c r="PIO15" s="14"/>
      <c r="PIP15" s="14"/>
      <c r="PIQ15" s="14"/>
      <c r="PIR15" s="14"/>
      <c r="PIS15" s="14"/>
      <c r="PIT15" s="14"/>
      <c r="PIU15" s="14"/>
      <c r="PIV15" s="14"/>
      <c r="PIW15" s="14"/>
      <c r="PIX15" s="14"/>
      <c r="PIY15" s="14"/>
      <c r="PIZ15" s="14"/>
      <c r="PJA15" s="14"/>
      <c r="PJB15" s="14"/>
      <c r="PJC15" s="14"/>
      <c r="PJD15" s="14"/>
      <c r="PJE15" s="14"/>
      <c r="PJF15" s="14"/>
      <c r="PJG15" s="14"/>
      <c r="PJH15" s="14"/>
      <c r="PJI15" s="14"/>
      <c r="PJJ15" s="14"/>
      <c r="PJK15" s="14"/>
      <c r="PJL15" s="14"/>
      <c r="PJM15" s="14"/>
      <c r="PJN15" s="14"/>
      <c r="PJO15" s="14"/>
      <c r="PJP15" s="14"/>
      <c r="PJQ15" s="14"/>
      <c r="PJR15" s="14"/>
      <c r="PJS15" s="14"/>
      <c r="PJT15" s="14"/>
      <c r="PJU15" s="14"/>
      <c r="PJV15" s="14"/>
      <c r="PJW15" s="14"/>
      <c r="PJX15" s="14"/>
      <c r="PJY15" s="14"/>
      <c r="PJZ15" s="14"/>
      <c r="PKA15" s="14"/>
      <c r="PKB15" s="14"/>
      <c r="PKC15" s="14"/>
      <c r="PKD15" s="14"/>
      <c r="PKE15" s="14"/>
      <c r="PKF15" s="14"/>
      <c r="PKG15" s="14"/>
      <c r="PKH15" s="14"/>
      <c r="PKI15" s="14"/>
      <c r="PKJ15" s="14"/>
      <c r="PKK15" s="14"/>
      <c r="PKL15" s="14"/>
      <c r="PKM15" s="14"/>
      <c r="PKN15" s="14"/>
      <c r="PKO15" s="14"/>
      <c r="PKP15" s="14"/>
      <c r="PKQ15" s="14"/>
      <c r="PKR15" s="14"/>
      <c r="PKS15" s="14"/>
      <c r="PKT15" s="14"/>
      <c r="PKU15" s="14"/>
      <c r="PKV15" s="14"/>
      <c r="PKW15" s="14"/>
      <c r="PKX15" s="14"/>
      <c r="PKY15" s="14"/>
      <c r="PKZ15" s="14"/>
      <c r="PLA15" s="14"/>
      <c r="PLB15" s="14"/>
      <c r="PLC15" s="14"/>
      <c r="PLD15" s="14"/>
      <c r="PLE15" s="14"/>
      <c r="PLF15" s="14"/>
      <c r="PLG15" s="14"/>
      <c r="PLH15" s="14"/>
      <c r="PLI15" s="14"/>
      <c r="PLJ15" s="14"/>
      <c r="PLK15" s="14"/>
      <c r="PLL15" s="14"/>
      <c r="PLM15" s="14"/>
      <c r="PLN15" s="14"/>
      <c r="PLO15" s="14"/>
      <c r="PLP15" s="14"/>
      <c r="PLQ15" s="14"/>
      <c r="PLR15" s="14"/>
      <c r="PLS15" s="14"/>
      <c r="PLT15" s="14"/>
      <c r="PLU15" s="14"/>
      <c r="PLV15" s="14"/>
      <c r="PLW15" s="14"/>
      <c r="PLX15" s="14"/>
      <c r="PLY15" s="14"/>
      <c r="PLZ15" s="14"/>
      <c r="PMA15" s="14"/>
      <c r="PMB15" s="14"/>
      <c r="PMC15" s="14"/>
      <c r="PMD15" s="14"/>
      <c r="PME15" s="14"/>
      <c r="PMF15" s="14"/>
      <c r="PMG15" s="14"/>
      <c r="PMH15" s="14"/>
      <c r="PMI15" s="14"/>
      <c r="PMJ15" s="14"/>
      <c r="PMK15" s="14"/>
      <c r="PML15" s="14"/>
      <c r="PMM15" s="14"/>
      <c r="PMN15" s="14"/>
      <c r="PMO15" s="14"/>
      <c r="PMP15" s="14"/>
      <c r="PMQ15" s="14"/>
      <c r="PMR15" s="14"/>
      <c r="PMS15" s="14"/>
      <c r="PMT15" s="14"/>
      <c r="PMU15" s="14"/>
      <c r="PMV15" s="14"/>
      <c r="PMW15" s="14"/>
      <c r="PMX15" s="14"/>
      <c r="PMY15" s="14"/>
      <c r="PMZ15" s="14"/>
      <c r="PNA15" s="14"/>
      <c r="PNB15" s="14"/>
      <c r="PNC15" s="14"/>
      <c r="PND15" s="14"/>
      <c r="PNE15" s="14"/>
      <c r="PNF15" s="14"/>
      <c r="PNG15" s="14"/>
      <c r="PNH15" s="14"/>
      <c r="PNI15" s="14"/>
      <c r="PNJ15" s="14"/>
      <c r="PNK15" s="14"/>
      <c r="PNL15" s="14"/>
      <c r="PNM15" s="14"/>
      <c r="PNN15" s="14"/>
      <c r="PNO15" s="14"/>
      <c r="PNP15" s="14"/>
      <c r="PNQ15" s="14"/>
      <c r="PNR15" s="14"/>
      <c r="PNS15" s="14"/>
      <c r="PNT15" s="14"/>
      <c r="PNU15" s="14"/>
      <c r="PNV15" s="14"/>
      <c r="PNW15" s="14"/>
      <c r="PNX15" s="14"/>
      <c r="PNY15" s="14"/>
      <c r="PNZ15" s="14"/>
      <c r="POA15" s="14"/>
      <c r="POB15" s="14"/>
      <c r="POC15" s="14"/>
      <c r="POD15" s="14"/>
      <c r="POE15" s="14"/>
      <c r="POF15" s="14"/>
      <c r="POG15" s="14"/>
      <c r="POH15" s="14"/>
      <c r="POI15" s="14"/>
      <c r="POJ15" s="14"/>
      <c r="POK15" s="14"/>
      <c r="POL15" s="14"/>
      <c r="POM15" s="14"/>
      <c r="PON15" s="14"/>
      <c r="POO15" s="14"/>
      <c r="POP15" s="14"/>
      <c r="POQ15" s="14"/>
      <c r="POR15" s="14"/>
      <c r="POS15" s="14"/>
      <c r="POT15" s="14"/>
      <c r="POU15" s="14"/>
      <c r="POV15" s="14"/>
      <c r="POW15" s="14"/>
      <c r="POX15" s="14"/>
      <c r="POY15" s="14"/>
      <c r="POZ15" s="14"/>
      <c r="PPA15" s="14"/>
      <c r="PPB15" s="14"/>
      <c r="PPC15" s="14"/>
      <c r="PPD15" s="14"/>
      <c r="PPE15" s="14"/>
      <c r="PPF15" s="14"/>
      <c r="PPG15" s="14"/>
      <c r="PPH15" s="14"/>
      <c r="PPI15" s="14"/>
      <c r="PPJ15" s="14"/>
      <c r="PPK15" s="14"/>
      <c r="PPL15" s="14"/>
      <c r="PPM15" s="14"/>
      <c r="PPN15" s="14"/>
      <c r="PPO15" s="14"/>
      <c r="PPP15" s="14"/>
      <c r="PPQ15" s="14"/>
      <c r="PPR15" s="14"/>
      <c r="PPS15" s="14"/>
      <c r="PPT15" s="14"/>
      <c r="PPU15" s="14"/>
      <c r="PPV15" s="14"/>
      <c r="PPW15" s="14"/>
      <c r="PPX15" s="14"/>
      <c r="PPY15" s="14"/>
      <c r="PPZ15" s="14"/>
      <c r="PQA15" s="14"/>
      <c r="PQB15" s="14"/>
      <c r="PQC15" s="14"/>
      <c r="PQD15" s="14"/>
      <c r="PQE15" s="14"/>
      <c r="PQF15" s="14"/>
      <c r="PQG15" s="14"/>
      <c r="PQH15" s="14"/>
      <c r="PQI15" s="14"/>
      <c r="PQJ15" s="14"/>
      <c r="PQK15" s="14"/>
      <c r="PQL15" s="14"/>
      <c r="PQM15" s="14"/>
      <c r="PQN15" s="14"/>
      <c r="PQO15" s="14"/>
      <c r="PQP15" s="14"/>
      <c r="PQQ15" s="14"/>
      <c r="PQR15" s="14"/>
      <c r="PQS15" s="14"/>
      <c r="PQT15" s="14"/>
      <c r="PQU15" s="14"/>
      <c r="PQV15" s="14"/>
      <c r="PQW15" s="14"/>
      <c r="PQX15" s="14"/>
      <c r="PQY15" s="14"/>
      <c r="PQZ15" s="14"/>
      <c r="PRA15" s="14"/>
      <c r="PRB15" s="14"/>
      <c r="PRC15" s="14"/>
      <c r="PRD15" s="14"/>
      <c r="PRE15" s="14"/>
      <c r="PRF15" s="14"/>
      <c r="PRG15" s="14"/>
      <c r="PRH15" s="14"/>
      <c r="PRI15" s="14"/>
      <c r="PRJ15" s="14"/>
      <c r="PRK15" s="14"/>
      <c r="PRL15" s="14"/>
      <c r="PRM15" s="14"/>
      <c r="PRN15" s="14"/>
      <c r="PRO15" s="14"/>
      <c r="PRP15" s="14"/>
      <c r="PRQ15" s="14"/>
      <c r="PRR15" s="14"/>
      <c r="PRS15" s="14"/>
      <c r="PRT15" s="14"/>
      <c r="PRU15" s="14"/>
      <c r="PRV15" s="14"/>
      <c r="PRW15" s="14"/>
      <c r="PRX15" s="14"/>
      <c r="PRY15" s="14"/>
      <c r="PRZ15" s="14"/>
      <c r="PSA15" s="14"/>
      <c r="PSB15" s="14"/>
      <c r="PSC15" s="14"/>
      <c r="PSD15" s="14"/>
      <c r="PSE15" s="14"/>
      <c r="PSF15" s="14"/>
      <c r="PSG15" s="14"/>
      <c r="PSH15" s="14"/>
      <c r="PSI15" s="14"/>
      <c r="PSJ15" s="14"/>
      <c r="PSK15" s="14"/>
      <c r="PSL15" s="14"/>
      <c r="PSM15" s="14"/>
      <c r="PSN15" s="14"/>
      <c r="PSO15" s="14"/>
      <c r="PSP15" s="14"/>
      <c r="PSQ15" s="14"/>
      <c r="PSR15" s="14"/>
      <c r="PSS15" s="14"/>
      <c r="PST15" s="14"/>
      <c r="PSU15" s="14"/>
      <c r="PSV15" s="14"/>
      <c r="PSW15" s="14"/>
      <c r="PSX15" s="14"/>
      <c r="PSY15" s="14"/>
      <c r="PSZ15" s="14"/>
      <c r="PTA15" s="14"/>
      <c r="PTB15" s="14"/>
      <c r="PTC15" s="14"/>
      <c r="PTD15" s="14"/>
      <c r="PTE15" s="14"/>
      <c r="PTF15" s="14"/>
      <c r="PTG15" s="14"/>
      <c r="PTH15" s="14"/>
      <c r="PTI15" s="14"/>
      <c r="PTJ15" s="14"/>
      <c r="PTK15" s="14"/>
      <c r="PTL15" s="14"/>
      <c r="PTM15" s="14"/>
      <c r="PTN15" s="14"/>
      <c r="PTO15" s="14"/>
      <c r="PTP15" s="14"/>
      <c r="PTQ15" s="14"/>
      <c r="PTR15" s="14"/>
      <c r="PTS15" s="14"/>
      <c r="PTT15" s="14"/>
      <c r="PTU15" s="14"/>
      <c r="PTV15" s="14"/>
      <c r="PTW15" s="14"/>
      <c r="PTX15" s="14"/>
      <c r="PTY15" s="14"/>
      <c r="PTZ15" s="14"/>
      <c r="PUA15" s="14"/>
      <c r="PUB15" s="14"/>
      <c r="PUC15" s="14"/>
      <c r="PUD15" s="14"/>
      <c r="PUE15" s="14"/>
      <c r="PUF15" s="14"/>
      <c r="PUG15" s="14"/>
      <c r="PUH15" s="14"/>
      <c r="PUI15" s="14"/>
      <c r="PUJ15" s="14"/>
      <c r="PUK15" s="14"/>
      <c r="PUL15" s="14"/>
      <c r="PUM15" s="14"/>
      <c r="PUN15" s="14"/>
      <c r="PUO15" s="14"/>
      <c r="PUP15" s="14"/>
      <c r="PUQ15" s="14"/>
      <c r="PUR15" s="14"/>
      <c r="PUS15" s="14"/>
      <c r="PUT15" s="14"/>
      <c r="PUU15" s="14"/>
      <c r="PUV15" s="14"/>
      <c r="PUW15" s="14"/>
      <c r="PUX15" s="14"/>
      <c r="PUY15" s="14"/>
      <c r="PUZ15" s="14"/>
      <c r="PVA15" s="14"/>
      <c r="PVB15" s="14"/>
      <c r="PVC15" s="14"/>
      <c r="PVD15" s="14"/>
      <c r="PVE15" s="14"/>
      <c r="PVF15" s="14"/>
      <c r="PVG15" s="14"/>
      <c r="PVH15" s="14"/>
      <c r="PVI15" s="14"/>
      <c r="PVJ15" s="14"/>
      <c r="PVK15" s="14"/>
      <c r="PVL15" s="14"/>
      <c r="PVM15" s="14"/>
      <c r="PVN15" s="14"/>
      <c r="PVO15" s="14"/>
      <c r="PVP15" s="14"/>
      <c r="PVQ15" s="14"/>
      <c r="PVR15" s="14"/>
      <c r="PVS15" s="14"/>
      <c r="PVT15" s="14"/>
      <c r="PVU15" s="14"/>
      <c r="PVV15" s="14"/>
      <c r="PVW15" s="14"/>
      <c r="PVX15" s="14"/>
      <c r="PVY15" s="14"/>
      <c r="PVZ15" s="14"/>
      <c r="PWA15" s="14"/>
      <c r="PWB15" s="14"/>
      <c r="PWC15" s="14"/>
      <c r="PWD15" s="14"/>
      <c r="PWE15" s="14"/>
      <c r="PWF15" s="14"/>
      <c r="PWG15" s="14"/>
      <c r="PWH15" s="14"/>
      <c r="PWI15" s="14"/>
      <c r="PWJ15" s="14"/>
      <c r="PWK15" s="14"/>
      <c r="PWL15" s="14"/>
      <c r="PWM15" s="14"/>
      <c r="PWN15" s="14"/>
      <c r="PWO15" s="14"/>
      <c r="PWP15" s="14"/>
      <c r="PWQ15" s="14"/>
      <c r="PWR15" s="14"/>
      <c r="PWS15" s="14"/>
      <c r="PWT15" s="14"/>
      <c r="PWU15" s="14"/>
      <c r="PWV15" s="14"/>
      <c r="PWW15" s="14"/>
      <c r="PWX15" s="14"/>
      <c r="PWY15" s="14"/>
      <c r="PWZ15" s="14"/>
      <c r="PXA15" s="14"/>
      <c r="PXB15" s="14"/>
      <c r="PXC15" s="14"/>
      <c r="PXD15" s="14"/>
      <c r="PXE15" s="14"/>
      <c r="PXF15" s="14"/>
      <c r="PXG15" s="14"/>
      <c r="PXH15" s="14"/>
      <c r="PXI15" s="14"/>
      <c r="PXJ15" s="14"/>
      <c r="PXK15" s="14"/>
      <c r="PXL15" s="14"/>
      <c r="PXM15" s="14"/>
      <c r="PXN15" s="14"/>
      <c r="PXO15" s="14"/>
      <c r="PXP15" s="14"/>
      <c r="PXQ15" s="14"/>
      <c r="PXR15" s="14"/>
      <c r="PXS15" s="14"/>
      <c r="PXT15" s="14"/>
      <c r="PXU15" s="14"/>
      <c r="PXV15" s="14"/>
      <c r="PXW15" s="14"/>
      <c r="PXX15" s="14"/>
      <c r="PXY15" s="14"/>
      <c r="PXZ15" s="14"/>
      <c r="PYA15" s="14"/>
      <c r="PYB15" s="14"/>
      <c r="PYC15" s="14"/>
      <c r="PYD15" s="14"/>
      <c r="PYE15" s="14"/>
      <c r="PYF15" s="14"/>
      <c r="PYG15" s="14"/>
      <c r="PYH15" s="14"/>
      <c r="PYI15" s="14"/>
      <c r="PYJ15" s="14"/>
      <c r="PYK15" s="14"/>
      <c r="PYL15" s="14"/>
      <c r="PYM15" s="14"/>
      <c r="PYN15" s="14"/>
      <c r="PYO15" s="14"/>
      <c r="PYP15" s="14"/>
      <c r="PYQ15" s="14"/>
      <c r="PYR15" s="14"/>
      <c r="PYS15" s="14"/>
      <c r="PYT15" s="14"/>
      <c r="PYU15" s="14"/>
      <c r="PYV15" s="14"/>
      <c r="PYW15" s="14"/>
      <c r="PYX15" s="14"/>
      <c r="PYY15" s="14"/>
      <c r="PYZ15" s="14"/>
      <c r="PZA15" s="14"/>
      <c r="PZB15" s="14"/>
      <c r="PZC15" s="14"/>
      <c r="PZD15" s="14"/>
      <c r="PZE15" s="14"/>
      <c r="PZF15" s="14"/>
      <c r="PZG15" s="14"/>
      <c r="PZH15" s="14"/>
      <c r="PZI15" s="14"/>
      <c r="PZJ15" s="14"/>
      <c r="PZK15" s="14"/>
      <c r="PZL15" s="14"/>
      <c r="PZM15" s="14"/>
      <c r="PZN15" s="14"/>
      <c r="PZO15" s="14"/>
      <c r="PZP15" s="14"/>
      <c r="PZQ15" s="14"/>
      <c r="PZR15" s="14"/>
      <c r="PZS15" s="14"/>
      <c r="PZT15" s="14"/>
      <c r="PZU15" s="14"/>
      <c r="PZV15" s="14"/>
      <c r="PZW15" s="14"/>
      <c r="PZX15" s="14"/>
      <c r="PZY15" s="14"/>
      <c r="PZZ15" s="14"/>
      <c r="QAA15" s="14"/>
      <c r="QAB15" s="14"/>
      <c r="QAC15" s="14"/>
      <c r="QAD15" s="14"/>
      <c r="QAE15" s="14"/>
      <c r="QAF15" s="14"/>
      <c r="QAG15" s="14"/>
      <c r="QAH15" s="14"/>
      <c r="QAI15" s="14"/>
      <c r="QAJ15" s="14"/>
      <c r="QAK15" s="14"/>
      <c r="QAL15" s="14"/>
      <c r="QAM15" s="14"/>
      <c r="QAN15" s="14"/>
      <c r="QAO15" s="14"/>
      <c r="QAP15" s="14"/>
      <c r="QAQ15" s="14"/>
      <c r="QAR15" s="14"/>
      <c r="QAS15" s="14"/>
      <c r="QAT15" s="14"/>
      <c r="QAU15" s="14"/>
      <c r="QAV15" s="14"/>
      <c r="QAW15" s="14"/>
      <c r="QAX15" s="14"/>
      <c r="QAY15" s="14"/>
      <c r="QAZ15" s="14"/>
      <c r="QBA15" s="14"/>
      <c r="QBB15" s="14"/>
      <c r="QBC15" s="14"/>
      <c r="QBD15" s="14"/>
      <c r="QBE15" s="14"/>
      <c r="QBF15" s="14"/>
      <c r="QBG15" s="14"/>
      <c r="QBH15" s="14"/>
      <c r="QBI15" s="14"/>
      <c r="QBJ15" s="14"/>
      <c r="QBK15" s="14"/>
      <c r="QBL15" s="14"/>
      <c r="QBM15" s="14"/>
      <c r="QBN15" s="14"/>
      <c r="QBO15" s="14"/>
      <c r="QBP15" s="14"/>
      <c r="QBQ15" s="14"/>
      <c r="QBR15" s="14"/>
      <c r="QBS15" s="14"/>
      <c r="QBT15" s="14"/>
      <c r="QBU15" s="14"/>
      <c r="QBV15" s="14"/>
      <c r="QBW15" s="14"/>
      <c r="QBX15" s="14"/>
      <c r="QBY15" s="14"/>
      <c r="QBZ15" s="14"/>
      <c r="QCA15" s="14"/>
      <c r="QCB15" s="14"/>
      <c r="QCC15" s="14"/>
      <c r="QCD15" s="14"/>
      <c r="QCE15" s="14"/>
      <c r="QCF15" s="14"/>
      <c r="QCG15" s="14"/>
      <c r="QCH15" s="14"/>
      <c r="QCI15" s="14"/>
      <c r="QCJ15" s="14"/>
      <c r="QCK15" s="14"/>
      <c r="QCL15" s="14"/>
      <c r="QCM15" s="14"/>
      <c r="QCN15" s="14"/>
      <c r="QCO15" s="14"/>
      <c r="QCP15" s="14"/>
      <c r="QCQ15" s="14"/>
      <c r="QCR15" s="14"/>
      <c r="QCS15" s="14"/>
      <c r="QCT15" s="14"/>
      <c r="QCU15" s="14"/>
      <c r="QCV15" s="14"/>
      <c r="QCW15" s="14"/>
      <c r="QCX15" s="14"/>
      <c r="QCY15" s="14"/>
      <c r="QCZ15" s="14"/>
      <c r="QDA15" s="14"/>
      <c r="QDB15" s="14"/>
      <c r="QDC15" s="14"/>
      <c r="QDD15" s="14"/>
      <c r="QDE15" s="14"/>
      <c r="QDF15" s="14"/>
      <c r="QDG15" s="14"/>
      <c r="QDH15" s="14"/>
      <c r="QDI15" s="14"/>
      <c r="QDJ15" s="14"/>
      <c r="QDK15" s="14"/>
      <c r="QDL15" s="14"/>
      <c r="QDM15" s="14"/>
      <c r="QDN15" s="14"/>
      <c r="QDO15" s="14"/>
      <c r="QDP15" s="14"/>
      <c r="QDQ15" s="14"/>
      <c r="QDR15" s="14"/>
      <c r="QDS15" s="14"/>
      <c r="QDT15" s="14"/>
      <c r="QDU15" s="14"/>
      <c r="QDV15" s="14"/>
      <c r="QDW15" s="14"/>
      <c r="QDX15" s="14"/>
      <c r="QDY15" s="14"/>
      <c r="QDZ15" s="14"/>
      <c r="QEA15" s="14"/>
      <c r="QEB15" s="14"/>
      <c r="QEC15" s="14"/>
      <c r="QED15" s="14"/>
      <c r="QEE15" s="14"/>
      <c r="QEF15" s="14"/>
      <c r="QEG15" s="14"/>
      <c r="QEH15" s="14"/>
      <c r="QEI15" s="14"/>
      <c r="QEJ15" s="14"/>
      <c r="QEK15" s="14"/>
      <c r="QEL15" s="14"/>
      <c r="QEM15" s="14"/>
      <c r="QEN15" s="14"/>
      <c r="QEO15" s="14"/>
      <c r="QEP15" s="14"/>
      <c r="QEQ15" s="14"/>
      <c r="QER15" s="14"/>
      <c r="QES15" s="14"/>
      <c r="QET15" s="14"/>
      <c r="QEU15" s="14"/>
      <c r="QEV15" s="14"/>
      <c r="QEW15" s="14"/>
      <c r="QEX15" s="14"/>
      <c r="QEY15" s="14"/>
      <c r="QEZ15" s="14"/>
      <c r="QFA15" s="14"/>
      <c r="QFB15" s="14"/>
      <c r="QFC15" s="14"/>
      <c r="QFD15" s="14"/>
      <c r="QFE15" s="14"/>
      <c r="QFF15" s="14"/>
      <c r="QFG15" s="14"/>
      <c r="QFH15" s="14"/>
      <c r="QFI15" s="14"/>
      <c r="QFJ15" s="14"/>
      <c r="QFK15" s="14"/>
      <c r="QFL15" s="14"/>
      <c r="QFM15" s="14"/>
      <c r="QFN15" s="14"/>
      <c r="QFO15" s="14"/>
      <c r="QFP15" s="14"/>
      <c r="QFQ15" s="14"/>
      <c r="QFR15" s="14"/>
      <c r="QFS15" s="14"/>
      <c r="QFT15" s="14"/>
      <c r="QFU15" s="14"/>
      <c r="QFV15" s="14"/>
      <c r="QFW15" s="14"/>
      <c r="QFX15" s="14"/>
      <c r="QFY15" s="14"/>
      <c r="QFZ15" s="14"/>
      <c r="QGA15" s="14"/>
      <c r="QGB15" s="14"/>
      <c r="QGC15" s="14"/>
      <c r="QGD15" s="14"/>
      <c r="QGE15" s="14"/>
      <c r="QGF15" s="14"/>
      <c r="QGG15" s="14"/>
      <c r="QGH15" s="14"/>
      <c r="QGI15" s="14"/>
      <c r="QGJ15" s="14"/>
      <c r="QGK15" s="14"/>
      <c r="QGL15" s="14"/>
      <c r="QGM15" s="14"/>
      <c r="QGN15" s="14"/>
      <c r="QGO15" s="14"/>
      <c r="QGP15" s="14"/>
      <c r="QGQ15" s="14"/>
      <c r="QGR15" s="14"/>
      <c r="QGS15" s="14"/>
      <c r="QGT15" s="14"/>
      <c r="QGU15" s="14"/>
      <c r="QGV15" s="14"/>
      <c r="QGW15" s="14"/>
      <c r="QGX15" s="14"/>
      <c r="QGY15" s="14"/>
      <c r="QGZ15" s="14"/>
      <c r="QHA15" s="14"/>
      <c r="QHB15" s="14"/>
      <c r="QHC15" s="14"/>
      <c r="QHD15" s="14"/>
      <c r="QHE15" s="14"/>
      <c r="QHF15" s="14"/>
      <c r="QHG15" s="14"/>
      <c r="QHH15" s="14"/>
      <c r="QHI15" s="14"/>
      <c r="QHJ15" s="14"/>
      <c r="QHK15" s="14"/>
      <c r="QHL15" s="14"/>
      <c r="QHM15" s="14"/>
      <c r="QHN15" s="14"/>
      <c r="QHO15" s="14"/>
      <c r="QHP15" s="14"/>
      <c r="QHQ15" s="14"/>
      <c r="QHR15" s="14"/>
      <c r="QHS15" s="14"/>
      <c r="QHT15" s="14"/>
      <c r="QHU15" s="14"/>
      <c r="QHV15" s="14"/>
      <c r="QHW15" s="14"/>
      <c r="QHX15" s="14"/>
      <c r="QHY15" s="14"/>
      <c r="QHZ15" s="14"/>
      <c r="QIA15" s="14"/>
      <c r="QIB15" s="14"/>
      <c r="QIC15" s="14"/>
      <c r="QID15" s="14"/>
      <c r="QIE15" s="14"/>
      <c r="QIF15" s="14"/>
      <c r="QIG15" s="14"/>
      <c r="QIH15" s="14"/>
      <c r="QII15" s="14"/>
      <c r="QIJ15" s="14"/>
      <c r="QIK15" s="14"/>
      <c r="QIL15" s="14"/>
      <c r="QIM15" s="14"/>
      <c r="QIN15" s="14"/>
      <c r="QIO15" s="14"/>
      <c r="QIP15" s="14"/>
      <c r="QIQ15" s="14"/>
      <c r="QIR15" s="14"/>
      <c r="QIS15" s="14"/>
      <c r="QIT15" s="14"/>
      <c r="QIU15" s="14"/>
      <c r="QIV15" s="14"/>
      <c r="QIW15" s="14"/>
      <c r="QIX15" s="14"/>
      <c r="QIY15" s="14"/>
      <c r="QIZ15" s="14"/>
      <c r="QJA15" s="14"/>
      <c r="QJB15" s="14"/>
      <c r="QJC15" s="14"/>
      <c r="QJD15" s="14"/>
      <c r="QJE15" s="14"/>
      <c r="QJF15" s="14"/>
      <c r="QJG15" s="14"/>
      <c r="QJH15" s="14"/>
      <c r="QJI15" s="14"/>
      <c r="QJJ15" s="14"/>
      <c r="QJK15" s="14"/>
      <c r="QJL15" s="14"/>
      <c r="QJM15" s="14"/>
      <c r="QJN15" s="14"/>
      <c r="QJO15" s="14"/>
      <c r="QJP15" s="14"/>
      <c r="QJQ15" s="14"/>
      <c r="QJR15" s="14"/>
      <c r="QJS15" s="14"/>
      <c r="QJT15" s="14"/>
      <c r="QJU15" s="14"/>
      <c r="QJV15" s="14"/>
      <c r="QJW15" s="14"/>
      <c r="QJX15" s="14"/>
      <c r="QJY15" s="14"/>
      <c r="QJZ15" s="14"/>
      <c r="QKA15" s="14"/>
      <c r="QKB15" s="14"/>
      <c r="QKC15" s="14"/>
      <c r="QKD15" s="14"/>
      <c r="QKE15" s="14"/>
      <c r="QKF15" s="14"/>
      <c r="QKG15" s="14"/>
      <c r="QKH15" s="14"/>
      <c r="QKI15" s="14"/>
      <c r="QKJ15" s="14"/>
      <c r="QKK15" s="14"/>
      <c r="QKL15" s="14"/>
      <c r="QKM15" s="14"/>
      <c r="QKN15" s="14"/>
      <c r="QKO15" s="14"/>
      <c r="QKP15" s="14"/>
      <c r="QKQ15" s="14"/>
      <c r="QKR15" s="14"/>
      <c r="QKS15" s="14"/>
      <c r="QKT15" s="14"/>
      <c r="QKU15" s="14"/>
      <c r="QKV15" s="14"/>
      <c r="QKW15" s="14"/>
      <c r="QKX15" s="14"/>
      <c r="QKY15" s="14"/>
      <c r="QKZ15" s="14"/>
      <c r="QLA15" s="14"/>
      <c r="QLB15" s="14"/>
      <c r="QLC15" s="14"/>
      <c r="QLD15" s="14"/>
      <c r="QLE15" s="14"/>
      <c r="QLF15" s="14"/>
      <c r="QLG15" s="14"/>
      <c r="QLH15" s="14"/>
      <c r="QLI15" s="14"/>
      <c r="QLJ15" s="14"/>
      <c r="QLK15" s="14"/>
      <c r="QLL15" s="14"/>
      <c r="QLM15" s="14"/>
      <c r="QLN15" s="14"/>
      <c r="QLO15" s="14"/>
      <c r="QLP15" s="14"/>
      <c r="QLQ15" s="14"/>
      <c r="QLR15" s="14"/>
      <c r="QLS15" s="14"/>
      <c r="QLT15" s="14"/>
      <c r="QLU15" s="14"/>
      <c r="QLV15" s="14"/>
      <c r="QLW15" s="14"/>
      <c r="QLX15" s="14"/>
      <c r="QLY15" s="14"/>
      <c r="QLZ15" s="14"/>
      <c r="QMA15" s="14"/>
      <c r="QMB15" s="14"/>
      <c r="QMC15" s="14"/>
      <c r="QMD15" s="14"/>
      <c r="QME15" s="14"/>
      <c r="QMF15" s="14"/>
      <c r="QMG15" s="14"/>
      <c r="QMH15" s="14"/>
      <c r="QMI15" s="14"/>
      <c r="QMJ15" s="14"/>
      <c r="QMK15" s="14"/>
      <c r="QML15" s="14"/>
      <c r="QMM15" s="14"/>
      <c r="QMN15" s="14"/>
      <c r="QMO15" s="14"/>
      <c r="QMP15" s="14"/>
      <c r="QMQ15" s="14"/>
      <c r="QMR15" s="14"/>
      <c r="QMS15" s="14"/>
      <c r="QMT15" s="14"/>
      <c r="QMU15" s="14"/>
      <c r="QMV15" s="14"/>
      <c r="QMW15" s="14"/>
      <c r="QMX15" s="14"/>
      <c r="QMY15" s="14"/>
      <c r="QMZ15" s="14"/>
      <c r="QNA15" s="14"/>
      <c r="QNB15" s="14"/>
      <c r="QNC15" s="14"/>
      <c r="QND15" s="14"/>
      <c r="QNE15" s="14"/>
      <c r="QNF15" s="14"/>
      <c r="QNG15" s="14"/>
      <c r="QNH15" s="14"/>
      <c r="QNI15" s="14"/>
      <c r="QNJ15" s="14"/>
      <c r="QNK15" s="14"/>
      <c r="QNL15" s="14"/>
      <c r="QNM15" s="14"/>
      <c r="QNN15" s="14"/>
      <c r="QNO15" s="14"/>
      <c r="QNP15" s="14"/>
      <c r="QNQ15" s="14"/>
      <c r="QNR15" s="14"/>
      <c r="QNS15" s="14"/>
      <c r="QNT15" s="14"/>
      <c r="QNU15" s="14"/>
      <c r="QNV15" s="14"/>
      <c r="QNW15" s="14"/>
      <c r="QNX15" s="14"/>
      <c r="QNY15" s="14"/>
      <c r="QNZ15" s="14"/>
      <c r="QOA15" s="14"/>
      <c r="QOB15" s="14"/>
      <c r="QOC15" s="14"/>
      <c r="QOD15" s="14"/>
      <c r="QOE15" s="14"/>
      <c r="QOF15" s="14"/>
      <c r="QOG15" s="14"/>
      <c r="QOH15" s="14"/>
      <c r="QOI15" s="14"/>
      <c r="QOJ15" s="14"/>
      <c r="QOK15" s="14"/>
      <c r="QOL15" s="14"/>
      <c r="QOM15" s="14"/>
      <c r="QON15" s="14"/>
      <c r="QOO15" s="14"/>
      <c r="QOP15" s="14"/>
      <c r="QOQ15" s="14"/>
      <c r="QOR15" s="14"/>
      <c r="QOS15" s="14"/>
      <c r="QOT15" s="14"/>
      <c r="QOU15" s="14"/>
      <c r="QOV15" s="14"/>
      <c r="QOW15" s="14"/>
      <c r="QOX15" s="14"/>
      <c r="QOY15" s="14"/>
      <c r="QOZ15" s="14"/>
      <c r="QPA15" s="14"/>
      <c r="QPB15" s="14"/>
      <c r="QPC15" s="14"/>
      <c r="QPD15" s="14"/>
      <c r="QPE15" s="14"/>
      <c r="QPF15" s="14"/>
      <c r="QPG15" s="14"/>
      <c r="QPH15" s="14"/>
      <c r="QPI15" s="14"/>
      <c r="QPJ15" s="14"/>
      <c r="QPK15" s="14"/>
      <c r="QPL15" s="14"/>
      <c r="QPM15" s="14"/>
      <c r="QPN15" s="14"/>
      <c r="QPO15" s="14"/>
      <c r="QPP15" s="14"/>
      <c r="QPQ15" s="14"/>
      <c r="QPR15" s="14"/>
      <c r="QPS15" s="14"/>
      <c r="QPT15" s="14"/>
      <c r="QPU15" s="14"/>
      <c r="QPV15" s="14"/>
      <c r="QPW15" s="14"/>
      <c r="QPX15" s="14"/>
      <c r="QPY15" s="14"/>
      <c r="QPZ15" s="14"/>
      <c r="QQA15" s="14"/>
      <c r="QQB15" s="14"/>
      <c r="QQC15" s="14"/>
      <c r="QQD15" s="14"/>
      <c r="QQE15" s="14"/>
      <c r="QQF15" s="14"/>
      <c r="QQG15" s="14"/>
      <c r="QQH15" s="14"/>
      <c r="QQI15" s="14"/>
      <c r="QQJ15" s="14"/>
      <c r="QQK15" s="14"/>
      <c r="QQL15" s="14"/>
      <c r="QQM15" s="14"/>
      <c r="QQN15" s="14"/>
      <c r="QQO15" s="14"/>
      <c r="QQP15" s="14"/>
      <c r="QQQ15" s="14"/>
      <c r="QQR15" s="14"/>
      <c r="QQS15" s="14"/>
      <c r="QQT15" s="14"/>
      <c r="QQU15" s="14"/>
      <c r="QQV15" s="14"/>
      <c r="QQW15" s="14"/>
      <c r="QQX15" s="14"/>
      <c r="QQY15" s="14"/>
      <c r="QQZ15" s="14"/>
      <c r="QRA15" s="14"/>
      <c r="QRB15" s="14"/>
      <c r="QRC15" s="14"/>
      <c r="QRD15" s="14"/>
      <c r="QRE15" s="14"/>
      <c r="QRF15" s="14"/>
      <c r="QRG15" s="14"/>
      <c r="QRH15" s="14"/>
      <c r="QRI15" s="14"/>
      <c r="QRJ15" s="14"/>
      <c r="QRK15" s="14"/>
      <c r="QRL15" s="14"/>
      <c r="QRM15" s="14"/>
      <c r="QRN15" s="14"/>
      <c r="QRO15" s="14"/>
      <c r="QRP15" s="14"/>
      <c r="QRQ15" s="14"/>
      <c r="QRR15" s="14"/>
      <c r="QRS15" s="14"/>
      <c r="QRT15" s="14"/>
      <c r="QRU15" s="14"/>
      <c r="QRV15" s="14"/>
      <c r="QRW15" s="14"/>
      <c r="QRX15" s="14"/>
      <c r="QRY15" s="14"/>
      <c r="QRZ15" s="14"/>
      <c r="QSA15" s="14"/>
      <c r="QSB15" s="14"/>
      <c r="QSC15" s="14"/>
      <c r="QSD15" s="14"/>
      <c r="QSE15" s="14"/>
      <c r="QSF15" s="14"/>
      <c r="QSG15" s="14"/>
      <c r="QSH15" s="14"/>
      <c r="QSI15" s="14"/>
      <c r="QSJ15" s="14"/>
      <c r="QSK15" s="14"/>
      <c r="QSL15" s="14"/>
      <c r="QSM15" s="14"/>
      <c r="QSN15" s="14"/>
      <c r="QSO15" s="14"/>
      <c r="QSP15" s="14"/>
      <c r="QSQ15" s="14"/>
      <c r="QSR15" s="14"/>
      <c r="QSS15" s="14"/>
      <c r="QST15" s="14"/>
      <c r="QSU15" s="14"/>
      <c r="QSV15" s="14"/>
      <c r="QSW15" s="14"/>
      <c r="QSX15" s="14"/>
      <c r="QSY15" s="14"/>
      <c r="QSZ15" s="14"/>
      <c r="QTA15" s="14"/>
      <c r="QTB15" s="14"/>
      <c r="QTC15" s="14"/>
      <c r="QTD15" s="14"/>
      <c r="QTE15" s="14"/>
      <c r="QTF15" s="14"/>
      <c r="QTG15" s="14"/>
      <c r="QTH15" s="14"/>
      <c r="QTI15" s="14"/>
      <c r="QTJ15" s="14"/>
      <c r="QTK15" s="14"/>
      <c r="QTL15" s="14"/>
      <c r="QTM15" s="14"/>
      <c r="QTN15" s="14"/>
      <c r="QTO15" s="14"/>
      <c r="QTP15" s="14"/>
      <c r="QTQ15" s="14"/>
      <c r="QTR15" s="14"/>
      <c r="QTS15" s="14"/>
      <c r="QTT15" s="14"/>
      <c r="QTU15" s="14"/>
      <c r="QTV15" s="14"/>
      <c r="QTW15" s="14"/>
      <c r="QTX15" s="14"/>
      <c r="QTY15" s="14"/>
      <c r="QTZ15" s="14"/>
      <c r="QUA15" s="14"/>
      <c r="QUB15" s="14"/>
      <c r="QUC15" s="14"/>
      <c r="QUD15" s="14"/>
      <c r="QUE15" s="14"/>
      <c r="QUF15" s="14"/>
      <c r="QUG15" s="14"/>
      <c r="QUH15" s="14"/>
      <c r="QUI15" s="14"/>
      <c r="QUJ15" s="14"/>
      <c r="QUK15" s="14"/>
      <c r="QUL15" s="14"/>
      <c r="QUM15" s="14"/>
      <c r="QUN15" s="14"/>
      <c r="QUO15" s="14"/>
      <c r="QUP15" s="14"/>
      <c r="QUQ15" s="14"/>
      <c r="QUR15" s="14"/>
      <c r="QUS15" s="14"/>
      <c r="QUT15" s="14"/>
      <c r="QUU15" s="14"/>
      <c r="QUV15" s="14"/>
      <c r="QUW15" s="14"/>
      <c r="QUX15" s="14"/>
      <c r="QUY15" s="14"/>
      <c r="QUZ15" s="14"/>
      <c r="QVA15" s="14"/>
      <c r="QVB15" s="14"/>
      <c r="QVC15" s="14"/>
      <c r="QVD15" s="14"/>
      <c r="QVE15" s="14"/>
      <c r="QVF15" s="14"/>
      <c r="QVG15" s="14"/>
      <c r="QVH15" s="14"/>
      <c r="QVI15" s="14"/>
      <c r="QVJ15" s="14"/>
      <c r="QVK15" s="14"/>
      <c r="QVL15" s="14"/>
      <c r="QVM15" s="14"/>
      <c r="QVN15" s="14"/>
      <c r="QVO15" s="14"/>
      <c r="QVP15" s="14"/>
      <c r="QVQ15" s="14"/>
      <c r="QVR15" s="14"/>
      <c r="QVS15" s="14"/>
      <c r="QVT15" s="14"/>
      <c r="QVU15" s="14"/>
      <c r="QVV15" s="14"/>
      <c r="QVW15" s="14"/>
      <c r="QVX15" s="14"/>
      <c r="QVY15" s="14"/>
      <c r="QVZ15" s="14"/>
      <c r="QWA15" s="14"/>
      <c r="QWB15" s="14"/>
      <c r="QWC15" s="14"/>
      <c r="QWD15" s="14"/>
      <c r="QWE15" s="14"/>
      <c r="QWF15" s="14"/>
      <c r="QWG15" s="14"/>
      <c r="QWH15" s="14"/>
      <c r="QWI15" s="14"/>
      <c r="QWJ15" s="14"/>
      <c r="QWK15" s="14"/>
      <c r="QWL15" s="14"/>
      <c r="QWM15" s="14"/>
      <c r="QWN15" s="14"/>
      <c r="QWO15" s="14"/>
      <c r="QWP15" s="14"/>
      <c r="QWQ15" s="14"/>
      <c r="QWR15" s="14"/>
      <c r="QWS15" s="14"/>
      <c r="QWT15" s="14"/>
      <c r="QWU15" s="14"/>
      <c r="QWV15" s="14"/>
      <c r="QWW15" s="14"/>
      <c r="QWX15" s="14"/>
      <c r="QWY15" s="14"/>
      <c r="QWZ15" s="14"/>
      <c r="QXA15" s="14"/>
      <c r="QXB15" s="14"/>
      <c r="QXC15" s="14"/>
      <c r="QXD15" s="14"/>
      <c r="QXE15" s="14"/>
      <c r="QXF15" s="14"/>
      <c r="QXG15" s="14"/>
      <c r="QXH15" s="14"/>
      <c r="QXI15" s="14"/>
      <c r="QXJ15" s="14"/>
      <c r="QXK15" s="14"/>
      <c r="QXL15" s="14"/>
      <c r="QXM15" s="14"/>
      <c r="QXN15" s="14"/>
      <c r="QXO15" s="14"/>
      <c r="QXP15" s="14"/>
      <c r="QXQ15" s="14"/>
      <c r="QXR15" s="14"/>
      <c r="QXS15" s="14"/>
      <c r="QXT15" s="14"/>
      <c r="QXU15" s="14"/>
      <c r="QXV15" s="14"/>
      <c r="QXW15" s="14"/>
      <c r="QXX15" s="14"/>
      <c r="QXY15" s="14"/>
      <c r="QXZ15" s="14"/>
      <c r="QYA15" s="14"/>
      <c r="QYB15" s="14"/>
      <c r="QYC15" s="14"/>
      <c r="QYD15" s="14"/>
      <c r="QYE15" s="14"/>
      <c r="QYF15" s="14"/>
      <c r="QYG15" s="14"/>
      <c r="QYH15" s="14"/>
      <c r="QYI15" s="14"/>
      <c r="QYJ15" s="14"/>
      <c r="QYK15" s="14"/>
      <c r="QYL15" s="14"/>
      <c r="QYM15" s="14"/>
      <c r="QYN15" s="14"/>
      <c r="QYO15" s="14"/>
      <c r="QYP15" s="14"/>
      <c r="QYQ15" s="14"/>
      <c r="QYR15" s="14"/>
      <c r="QYS15" s="14"/>
      <c r="QYT15" s="14"/>
      <c r="QYU15" s="14"/>
      <c r="QYV15" s="14"/>
      <c r="QYW15" s="14"/>
      <c r="QYX15" s="14"/>
      <c r="QYY15" s="14"/>
      <c r="QYZ15" s="14"/>
      <c r="QZA15" s="14"/>
      <c r="QZB15" s="14"/>
      <c r="QZC15" s="14"/>
      <c r="QZD15" s="14"/>
      <c r="QZE15" s="14"/>
      <c r="QZF15" s="14"/>
      <c r="QZG15" s="14"/>
      <c r="QZH15" s="14"/>
      <c r="QZI15" s="14"/>
      <c r="QZJ15" s="14"/>
      <c r="QZK15" s="14"/>
      <c r="QZL15" s="14"/>
      <c r="QZM15" s="14"/>
      <c r="QZN15" s="14"/>
      <c r="QZO15" s="14"/>
      <c r="QZP15" s="14"/>
      <c r="QZQ15" s="14"/>
      <c r="QZR15" s="14"/>
      <c r="QZS15" s="14"/>
      <c r="QZT15" s="14"/>
      <c r="QZU15" s="14"/>
      <c r="QZV15" s="14"/>
      <c r="QZW15" s="14"/>
      <c r="QZX15" s="14"/>
      <c r="QZY15" s="14"/>
      <c r="QZZ15" s="14"/>
      <c r="RAA15" s="14"/>
      <c r="RAB15" s="14"/>
      <c r="RAC15" s="14"/>
      <c r="RAD15" s="14"/>
      <c r="RAE15" s="14"/>
      <c r="RAF15" s="14"/>
      <c r="RAG15" s="14"/>
      <c r="RAH15" s="14"/>
      <c r="RAI15" s="14"/>
      <c r="RAJ15" s="14"/>
      <c r="RAK15" s="14"/>
      <c r="RAL15" s="14"/>
      <c r="RAM15" s="14"/>
      <c r="RAN15" s="14"/>
      <c r="RAO15" s="14"/>
      <c r="RAP15" s="14"/>
      <c r="RAQ15" s="14"/>
      <c r="RAR15" s="14"/>
      <c r="RAS15" s="14"/>
      <c r="RAT15" s="14"/>
      <c r="RAU15" s="14"/>
      <c r="RAV15" s="14"/>
      <c r="RAW15" s="14"/>
      <c r="RAX15" s="14"/>
      <c r="RAY15" s="14"/>
      <c r="RAZ15" s="14"/>
      <c r="RBA15" s="14"/>
      <c r="RBB15" s="14"/>
      <c r="RBC15" s="14"/>
      <c r="RBD15" s="14"/>
      <c r="RBE15" s="14"/>
      <c r="RBF15" s="14"/>
      <c r="RBG15" s="14"/>
      <c r="RBH15" s="14"/>
      <c r="RBI15" s="14"/>
      <c r="RBJ15" s="14"/>
      <c r="RBK15" s="14"/>
      <c r="RBL15" s="14"/>
      <c r="RBM15" s="14"/>
      <c r="RBN15" s="14"/>
      <c r="RBO15" s="14"/>
      <c r="RBP15" s="14"/>
      <c r="RBQ15" s="14"/>
      <c r="RBR15" s="14"/>
      <c r="RBS15" s="14"/>
      <c r="RBT15" s="14"/>
      <c r="RBU15" s="14"/>
      <c r="RBV15" s="14"/>
      <c r="RBW15" s="14"/>
      <c r="RBX15" s="14"/>
      <c r="RBY15" s="14"/>
      <c r="RBZ15" s="14"/>
      <c r="RCA15" s="14"/>
      <c r="RCB15" s="14"/>
      <c r="RCC15" s="14"/>
      <c r="RCD15" s="14"/>
      <c r="RCE15" s="14"/>
      <c r="RCF15" s="14"/>
      <c r="RCG15" s="14"/>
      <c r="RCH15" s="14"/>
      <c r="RCI15" s="14"/>
      <c r="RCJ15" s="14"/>
      <c r="RCK15" s="14"/>
      <c r="RCL15" s="14"/>
      <c r="RCM15" s="14"/>
      <c r="RCN15" s="14"/>
      <c r="RCO15" s="14"/>
      <c r="RCP15" s="14"/>
      <c r="RCQ15" s="14"/>
      <c r="RCR15" s="14"/>
      <c r="RCS15" s="14"/>
      <c r="RCT15" s="14"/>
      <c r="RCU15" s="14"/>
      <c r="RCV15" s="14"/>
      <c r="RCW15" s="14"/>
      <c r="RCX15" s="14"/>
      <c r="RCY15" s="14"/>
      <c r="RCZ15" s="14"/>
      <c r="RDA15" s="14"/>
      <c r="RDB15" s="14"/>
      <c r="RDC15" s="14"/>
      <c r="RDD15" s="14"/>
      <c r="RDE15" s="14"/>
      <c r="RDF15" s="14"/>
      <c r="RDG15" s="14"/>
      <c r="RDH15" s="14"/>
      <c r="RDI15" s="14"/>
      <c r="RDJ15" s="14"/>
      <c r="RDK15" s="14"/>
      <c r="RDL15" s="14"/>
      <c r="RDM15" s="14"/>
      <c r="RDN15" s="14"/>
      <c r="RDO15" s="14"/>
      <c r="RDP15" s="14"/>
      <c r="RDQ15" s="14"/>
      <c r="RDR15" s="14"/>
      <c r="RDS15" s="14"/>
      <c r="RDT15" s="14"/>
      <c r="RDU15" s="14"/>
      <c r="RDV15" s="14"/>
      <c r="RDW15" s="14"/>
      <c r="RDX15" s="14"/>
      <c r="RDY15" s="14"/>
      <c r="RDZ15" s="14"/>
      <c r="REA15" s="14"/>
      <c r="REB15" s="14"/>
      <c r="REC15" s="14"/>
      <c r="RED15" s="14"/>
      <c r="REE15" s="14"/>
      <c r="REF15" s="14"/>
      <c r="REG15" s="14"/>
      <c r="REH15" s="14"/>
      <c r="REI15" s="14"/>
      <c r="REJ15" s="14"/>
      <c r="REK15" s="14"/>
      <c r="REL15" s="14"/>
      <c r="REM15" s="14"/>
      <c r="REN15" s="14"/>
      <c r="REO15" s="14"/>
      <c r="REP15" s="14"/>
      <c r="REQ15" s="14"/>
      <c r="RER15" s="14"/>
      <c r="RES15" s="14"/>
      <c r="RET15" s="14"/>
      <c r="REU15" s="14"/>
      <c r="REV15" s="14"/>
      <c r="REW15" s="14"/>
      <c r="REX15" s="14"/>
      <c r="REY15" s="14"/>
      <c r="REZ15" s="14"/>
      <c r="RFA15" s="14"/>
      <c r="RFB15" s="14"/>
      <c r="RFC15" s="14"/>
      <c r="RFD15" s="14"/>
      <c r="RFE15" s="14"/>
      <c r="RFF15" s="14"/>
      <c r="RFG15" s="14"/>
      <c r="RFH15" s="14"/>
      <c r="RFI15" s="14"/>
      <c r="RFJ15" s="14"/>
      <c r="RFK15" s="14"/>
      <c r="RFL15" s="14"/>
      <c r="RFM15" s="14"/>
      <c r="RFN15" s="14"/>
      <c r="RFO15" s="14"/>
      <c r="RFP15" s="14"/>
      <c r="RFQ15" s="14"/>
      <c r="RFR15" s="14"/>
      <c r="RFS15" s="14"/>
      <c r="RFT15" s="14"/>
      <c r="RFU15" s="14"/>
      <c r="RFV15" s="14"/>
      <c r="RFW15" s="14"/>
      <c r="RFX15" s="14"/>
      <c r="RFY15" s="14"/>
      <c r="RFZ15" s="14"/>
      <c r="RGA15" s="14"/>
      <c r="RGB15" s="14"/>
      <c r="RGC15" s="14"/>
      <c r="RGD15" s="14"/>
      <c r="RGE15" s="14"/>
      <c r="RGF15" s="14"/>
      <c r="RGG15" s="14"/>
      <c r="RGH15" s="14"/>
      <c r="RGI15" s="14"/>
      <c r="RGJ15" s="14"/>
      <c r="RGK15" s="14"/>
      <c r="RGL15" s="14"/>
      <c r="RGM15" s="14"/>
      <c r="RGN15" s="14"/>
      <c r="RGO15" s="14"/>
      <c r="RGP15" s="14"/>
      <c r="RGQ15" s="14"/>
      <c r="RGR15" s="14"/>
      <c r="RGS15" s="14"/>
      <c r="RGT15" s="14"/>
      <c r="RGU15" s="14"/>
      <c r="RGV15" s="14"/>
      <c r="RGW15" s="14"/>
      <c r="RGX15" s="14"/>
      <c r="RGY15" s="14"/>
      <c r="RGZ15" s="14"/>
      <c r="RHA15" s="14"/>
      <c r="RHB15" s="14"/>
      <c r="RHC15" s="14"/>
      <c r="RHD15" s="14"/>
      <c r="RHE15" s="14"/>
      <c r="RHF15" s="14"/>
      <c r="RHG15" s="14"/>
      <c r="RHH15" s="14"/>
      <c r="RHI15" s="14"/>
      <c r="RHJ15" s="14"/>
      <c r="RHK15" s="14"/>
      <c r="RHL15" s="14"/>
      <c r="RHM15" s="14"/>
      <c r="RHN15" s="14"/>
      <c r="RHO15" s="14"/>
      <c r="RHP15" s="14"/>
      <c r="RHQ15" s="14"/>
      <c r="RHR15" s="14"/>
      <c r="RHS15" s="14"/>
      <c r="RHT15" s="14"/>
      <c r="RHU15" s="14"/>
      <c r="RHV15" s="14"/>
      <c r="RHW15" s="14"/>
      <c r="RHX15" s="14"/>
      <c r="RHY15" s="14"/>
      <c r="RHZ15" s="14"/>
      <c r="RIA15" s="14"/>
      <c r="RIB15" s="14"/>
      <c r="RIC15" s="14"/>
      <c r="RID15" s="14"/>
      <c r="RIE15" s="14"/>
      <c r="RIF15" s="14"/>
      <c r="RIG15" s="14"/>
      <c r="RIH15" s="14"/>
      <c r="RII15" s="14"/>
      <c r="RIJ15" s="14"/>
      <c r="RIK15" s="14"/>
      <c r="RIL15" s="14"/>
      <c r="RIM15" s="14"/>
      <c r="RIN15" s="14"/>
      <c r="RIO15" s="14"/>
      <c r="RIP15" s="14"/>
      <c r="RIQ15" s="14"/>
      <c r="RIR15" s="14"/>
      <c r="RIS15" s="14"/>
      <c r="RIT15" s="14"/>
      <c r="RIU15" s="14"/>
      <c r="RIV15" s="14"/>
      <c r="RIW15" s="14"/>
      <c r="RIX15" s="14"/>
      <c r="RIY15" s="14"/>
      <c r="RIZ15" s="14"/>
      <c r="RJA15" s="14"/>
      <c r="RJB15" s="14"/>
      <c r="RJC15" s="14"/>
      <c r="RJD15" s="14"/>
      <c r="RJE15" s="14"/>
      <c r="RJF15" s="14"/>
      <c r="RJG15" s="14"/>
      <c r="RJH15" s="14"/>
      <c r="RJI15" s="14"/>
      <c r="RJJ15" s="14"/>
      <c r="RJK15" s="14"/>
      <c r="RJL15" s="14"/>
      <c r="RJM15" s="14"/>
      <c r="RJN15" s="14"/>
      <c r="RJO15" s="14"/>
      <c r="RJP15" s="14"/>
      <c r="RJQ15" s="14"/>
      <c r="RJR15" s="14"/>
      <c r="RJS15" s="14"/>
      <c r="RJT15" s="14"/>
      <c r="RJU15" s="14"/>
      <c r="RJV15" s="14"/>
      <c r="RJW15" s="14"/>
      <c r="RJX15" s="14"/>
      <c r="RJY15" s="14"/>
      <c r="RJZ15" s="14"/>
      <c r="RKA15" s="14"/>
      <c r="RKB15" s="14"/>
      <c r="RKC15" s="14"/>
      <c r="RKD15" s="14"/>
      <c r="RKE15" s="14"/>
      <c r="RKF15" s="14"/>
      <c r="RKG15" s="14"/>
      <c r="RKH15" s="14"/>
      <c r="RKI15" s="14"/>
      <c r="RKJ15" s="14"/>
      <c r="RKK15" s="14"/>
      <c r="RKL15" s="14"/>
      <c r="RKM15" s="14"/>
      <c r="RKN15" s="14"/>
      <c r="RKO15" s="14"/>
      <c r="RKP15" s="14"/>
      <c r="RKQ15" s="14"/>
      <c r="RKR15" s="14"/>
      <c r="RKS15" s="14"/>
      <c r="RKT15" s="14"/>
      <c r="RKU15" s="14"/>
      <c r="RKV15" s="14"/>
      <c r="RKW15" s="14"/>
      <c r="RKX15" s="14"/>
      <c r="RKY15" s="14"/>
      <c r="RKZ15" s="14"/>
      <c r="RLA15" s="14"/>
      <c r="RLB15" s="14"/>
      <c r="RLC15" s="14"/>
      <c r="RLD15" s="14"/>
      <c r="RLE15" s="14"/>
      <c r="RLF15" s="14"/>
      <c r="RLG15" s="14"/>
      <c r="RLH15" s="14"/>
      <c r="RLI15" s="14"/>
      <c r="RLJ15" s="14"/>
      <c r="RLK15" s="14"/>
      <c r="RLL15" s="14"/>
      <c r="RLM15" s="14"/>
      <c r="RLN15" s="14"/>
      <c r="RLO15" s="14"/>
      <c r="RLP15" s="14"/>
      <c r="RLQ15" s="14"/>
      <c r="RLR15" s="14"/>
      <c r="RLS15" s="14"/>
      <c r="RLT15" s="14"/>
      <c r="RLU15" s="14"/>
      <c r="RLV15" s="14"/>
      <c r="RLW15" s="14"/>
      <c r="RLX15" s="14"/>
      <c r="RLY15" s="14"/>
      <c r="RLZ15" s="14"/>
      <c r="RMA15" s="14"/>
      <c r="RMB15" s="14"/>
      <c r="RMC15" s="14"/>
      <c r="RMD15" s="14"/>
      <c r="RME15" s="14"/>
      <c r="RMF15" s="14"/>
      <c r="RMG15" s="14"/>
      <c r="RMH15" s="14"/>
      <c r="RMI15" s="14"/>
      <c r="RMJ15" s="14"/>
      <c r="RMK15" s="14"/>
      <c r="RML15" s="14"/>
      <c r="RMM15" s="14"/>
      <c r="RMN15" s="14"/>
      <c r="RMO15" s="14"/>
      <c r="RMP15" s="14"/>
      <c r="RMQ15" s="14"/>
      <c r="RMR15" s="14"/>
      <c r="RMS15" s="14"/>
      <c r="RMT15" s="14"/>
      <c r="RMU15" s="14"/>
      <c r="RMV15" s="14"/>
      <c r="RMW15" s="14"/>
      <c r="RMX15" s="14"/>
      <c r="RMY15" s="14"/>
      <c r="RMZ15" s="14"/>
      <c r="RNA15" s="14"/>
      <c r="RNB15" s="14"/>
      <c r="RNC15" s="14"/>
      <c r="RND15" s="14"/>
      <c r="RNE15" s="14"/>
      <c r="RNF15" s="14"/>
      <c r="RNG15" s="14"/>
      <c r="RNH15" s="14"/>
      <c r="RNI15" s="14"/>
      <c r="RNJ15" s="14"/>
      <c r="RNK15" s="14"/>
      <c r="RNL15" s="14"/>
      <c r="RNM15" s="14"/>
      <c r="RNN15" s="14"/>
      <c r="RNO15" s="14"/>
      <c r="RNP15" s="14"/>
      <c r="RNQ15" s="14"/>
      <c r="RNR15" s="14"/>
      <c r="RNS15" s="14"/>
      <c r="RNT15" s="14"/>
      <c r="RNU15" s="14"/>
      <c r="RNV15" s="14"/>
      <c r="RNW15" s="14"/>
      <c r="RNX15" s="14"/>
      <c r="RNY15" s="14"/>
      <c r="RNZ15" s="14"/>
      <c r="ROA15" s="14"/>
      <c r="ROB15" s="14"/>
      <c r="ROC15" s="14"/>
      <c r="ROD15" s="14"/>
      <c r="ROE15" s="14"/>
      <c r="ROF15" s="14"/>
      <c r="ROG15" s="14"/>
      <c r="ROH15" s="14"/>
      <c r="ROI15" s="14"/>
      <c r="ROJ15" s="14"/>
      <c r="ROK15" s="14"/>
      <c r="ROL15" s="14"/>
      <c r="ROM15" s="14"/>
      <c r="RON15" s="14"/>
      <c r="ROO15" s="14"/>
      <c r="ROP15" s="14"/>
      <c r="ROQ15" s="14"/>
      <c r="ROR15" s="14"/>
      <c r="ROS15" s="14"/>
      <c r="ROT15" s="14"/>
      <c r="ROU15" s="14"/>
      <c r="ROV15" s="14"/>
      <c r="ROW15" s="14"/>
      <c r="ROX15" s="14"/>
      <c r="ROY15" s="14"/>
      <c r="ROZ15" s="14"/>
      <c r="RPA15" s="14"/>
      <c r="RPB15" s="14"/>
      <c r="RPC15" s="14"/>
      <c r="RPD15" s="14"/>
      <c r="RPE15" s="14"/>
      <c r="RPF15" s="14"/>
      <c r="RPG15" s="14"/>
      <c r="RPH15" s="14"/>
      <c r="RPI15" s="14"/>
      <c r="RPJ15" s="14"/>
      <c r="RPK15" s="14"/>
      <c r="RPL15" s="14"/>
      <c r="RPM15" s="14"/>
      <c r="RPN15" s="14"/>
      <c r="RPO15" s="14"/>
      <c r="RPP15" s="14"/>
      <c r="RPQ15" s="14"/>
      <c r="RPR15" s="14"/>
      <c r="RPS15" s="14"/>
      <c r="RPT15" s="14"/>
      <c r="RPU15" s="14"/>
      <c r="RPV15" s="14"/>
      <c r="RPW15" s="14"/>
      <c r="RPX15" s="14"/>
      <c r="RPY15" s="14"/>
      <c r="RPZ15" s="14"/>
      <c r="RQA15" s="14"/>
      <c r="RQB15" s="14"/>
      <c r="RQC15" s="14"/>
      <c r="RQD15" s="14"/>
      <c r="RQE15" s="14"/>
      <c r="RQF15" s="14"/>
      <c r="RQG15" s="14"/>
      <c r="RQH15" s="14"/>
      <c r="RQI15" s="14"/>
      <c r="RQJ15" s="14"/>
      <c r="RQK15" s="14"/>
      <c r="RQL15" s="14"/>
      <c r="RQM15" s="14"/>
      <c r="RQN15" s="14"/>
      <c r="RQO15" s="14"/>
      <c r="RQP15" s="14"/>
      <c r="RQQ15" s="14"/>
      <c r="RQR15" s="14"/>
      <c r="RQS15" s="14"/>
      <c r="RQT15" s="14"/>
      <c r="RQU15" s="14"/>
      <c r="RQV15" s="14"/>
      <c r="RQW15" s="14"/>
      <c r="RQX15" s="14"/>
      <c r="RQY15" s="14"/>
      <c r="RQZ15" s="14"/>
      <c r="RRA15" s="14"/>
      <c r="RRB15" s="14"/>
      <c r="RRC15" s="14"/>
      <c r="RRD15" s="14"/>
      <c r="RRE15" s="14"/>
      <c r="RRF15" s="14"/>
      <c r="RRG15" s="14"/>
      <c r="RRH15" s="14"/>
      <c r="RRI15" s="14"/>
      <c r="RRJ15" s="14"/>
      <c r="RRK15" s="14"/>
      <c r="RRL15" s="14"/>
      <c r="RRM15" s="14"/>
      <c r="RRN15" s="14"/>
      <c r="RRO15" s="14"/>
      <c r="RRP15" s="14"/>
      <c r="RRQ15" s="14"/>
      <c r="RRR15" s="14"/>
      <c r="RRS15" s="14"/>
      <c r="RRT15" s="14"/>
      <c r="RRU15" s="14"/>
      <c r="RRV15" s="14"/>
      <c r="RRW15" s="14"/>
      <c r="RRX15" s="14"/>
      <c r="RRY15" s="14"/>
      <c r="RRZ15" s="14"/>
      <c r="RSA15" s="14"/>
      <c r="RSB15" s="14"/>
      <c r="RSC15" s="14"/>
      <c r="RSD15" s="14"/>
      <c r="RSE15" s="14"/>
      <c r="RSF15" s="14"/>
      <c r="RSG15" s="14"/>
      <c r="RSH15" s="14"/>
      <c r="RSI15" s="14"/>
      <c r="RSJ15" s="14"/>
      <c r="RSK15" s="14"/>
      <c r="RSL15" s="14"/>
      <c r="RSM15" s="14"/>
      <c r="RSN15" s="14"/>
      <c r="RSO15" s="14"/>
      <c r="RSP15" s="14"/>
      <c r="RSQ15" s="14"/>
      <c r="RSR15" s="14"/>
      <c r="RSS15" s="14"/>
      <c r="RST15" s="14"/>
      <c r="RSU15" s="14"/>
      <c r="RSV15" s="14"/>
      <c r="RSW15" s="14"/>
      <c r="RSX15" s="14"/>
      <c r="RSY15" s="14"/>
      <c r="RSZ15" s="14"/>
      <c r="RTA15" s="14"/>
      <c r="RTB15" s="14"/>
      <c r="RTC15" s="14"/>
      <c r="RTD15" s="14"/>
      <c r="RTE15" s="14"/>
      <c r="RTF15" s="14"/>
      <c r="RTG15" s="14"/>
      <c r="RTH15" s="14"/>
      <c r="RTI15" s="14"/>
      <c r="RTJ15" s="14"/>
      <c r="RTK15" s="14"/>
      <c r="RTL15" s="14"/>
      <c r="RTM15" s="14"/>
      <c r="RTN15" s="14"/>
      <c r="RTO15" s="14"/>
      <c r="RTP15" s="14"/>
      <c r="RTQ15" s="14"/>
      <c r="RTR15" s="14"/>
      <c r="RTS15" s="14"/>
      <c r="RTT15" s="14"/>
      <c r="RTU15" s="14"/>
      <c r="RTV15" s="14"/>
      <c r="RTW15" s="14"/>
      <c r="RTX15" s="14"/>
      <c r="RTY15" s="14"/>
      <c r="RTZ15" s="14"/>
      <c r="RUA15" s="14"/>
      <c r="RUB15" s="14"/>
      <c r="RUC15" s="14"/>
      <c r="RUD15" s="14"/>
      <c r="RUE15" s="14"/>
      <c r="RUF15" s="14"/>
      <c r="RUG15" s="14"/>
      <c r="RUH15" s="14"/>
      <c r="RUI15" s="14"/>
      <c r="RUJ15" s="14"/>
      <c r="RUK15" s="14"/>
      <c r="RUL15" s="14"/>
      <c r="RUM15" s="14"/>
      <c r="RUN15" s="14"/>
      <c r="RUO15" s="14"/>
      <c r="RUP15" s="14"/>
      <c r="RUQ15" s="14"/>
      <c r="RUR15" s="14"/>
      <c r="RUS15" s="14"/>
      <c r="RUT15" s="14"/>
      <c r="RUU15" s="14"/>
      <c r="RUV15" s="14"/>
      <c r="RUW15" s="14"/>
      <c r="RUX15" s="14"/>
      <c r="RUY15" s="14"/>
      <c r="RUZ15" s="14"/>
      <c r="RVA15" s="14"/>
      <c r="RVB15" s="14"/>
      <c r="RVC15" s="14"/>
      <c r="RVD15" s="14"/>
      <c r="RVE15" s="14"/>
      <c r="RVF15" s="14"/>
      <c r="RVG15" s="14"/>
      <c r="RVH15" s="14"/>
      <c r="RVI15" s="14"/>
      <c r="RVJ15" s="14"/>
      <c r="RVK15" s="14"/>
      <c r="RVL15" s="14"/>
      <c r="RVM15" s="14"/>
      <c r="RVN15" s="14"/>
      <c r="RVO15" s="14"/>
      <c r="RVP15" s="14"/>
      <c r="RVQ15" s="14"/>
      <c r="RVR15" s="14"/>
      <c r="RVS15" s="14"/>
      <c r="RVT15" s="14"/>
      <c r="RVU15" s="14"/>
      <c r="RVV15" s="14"/>
      <c r="RVW15" s="14"/>
      <c r="RVX15" s="14"/>
      <c r="RVY15" s="14"/>
      <c r="RVZ15" s="14"/>
      <c r="RWA15" s="14"/>
      <c r="RWB15" s="14"/>
      <c r="RWC15" s="14"/>
      <c r="RWD15" s="14"/>
      <c r="RWE15" s="14"/>
      <c r="RWF15" s="14"/>
      <c r="RWG15" s="14"/>
      <c r="RWH15" s="14"/>
      <c r="RWI15" s="14"/>
      <c r="RWJ15" s="14"/>
      <c r="RWK15" s="14"/>
      <c r="RWL15" s="14"/>
      <c r="RWM15" s="14"/>
      <c r="RWN15" s="14"/>
      <c r="RWO15" s="14"/>
      <c r="RWP15" s="14"/>
      <c r="RWQ15" s="14"/>
      <c r="RWR15" s="14"/>
      <c r="RWS15" s="14"/>
      <c r="RWT15" s="14"/>
      <c r="RWU15" s="14"/>
      <c r="RWV15" s="14"/>
      <c r="RWW15" s="14"/>
      <c r="RWX15" s="14"/>
      <c r="RWY15" s="14"/>
      <c r="RWZ15" s="14"/>
      <c r="RXA15" s="14"/>
      <c r="RXB15" s="14"/>
      <c r="RXC15" s="14"/>
      <c r="RXD15" s="14"/>
      <c r="RXE15" s="14"/>
      <c r="RXF15" s="14"/>
      <c r="RXG15" s="14"/>
      <c r="RXH15" s="14"/>
      <c r="RXI15" s="14"/>
      <c r="RXJ15" s="14"/>
      <c r="RXK15" s="14"/>
      <c r="RXL15" s="14"/>
      <c r="RXM15" s="14"/>
      <c r="RXN15" s="14"/>
      <c r="RXO15" s="14"/>
      <c r="RXP15" s="14"/>
      <c r="RXQ15" s="14"/>
      <c r="RXR15" s="14"/>
      <c r="RXS15" s="14"/>
      <c r="RXT15" s="14"/>
      <c r="RXU15" s="14"/>
      <c r="RXV15" s="14"/>
      <c r="RXW15" s="14"/>
      <c r="RXX15" s="14"/>
      <c r="RXY15" s="14"/>
      <c r="RXZ15" s="14"/>
      <c r="RYA15" s="14"/>
      <c r="RYB15" s="14"/>
      <c r="RYC15" s="14"/>
      <c r="RYD15" s="14"/>
      <c r="RYE15" s="14"/>
      <c r="RYF15" s="14"/>
      <c r="RYG15" s="14"/>
      <c r="RYH15" s="14"/>
      <c r="RYI15" s="14"/>
      <c r="RYJ15" s="14"/>
      <c r="RYK15" s="14"/>
      <c r="RYL15" s="14"/>
      <c r="RYM15" s="14"/>
      <c r="RYN15" s="14"/>
      <c r="RYO15" s="14"/>
      <c r="RYP15" s="14"/>
      <c r="RYQ15" s="14"/>
      <c r="RYR15" s="14"/>
      <c r="RYS15" s="14"/>
      <c r="RYT15" s="14"/>
      <c r="RYU15" s="14"/>
      <c r="RYV15" s="14"/>
      <c r="RYW15" s="14"/>
      <c r="RYX15" s="14"/>
      <c r="RYY15" s="14"/>
      <c r="RYZ15" s="14"/>
      <c r="RZA15" s="14"/>
      <c r="RZB15" s="14"/>
      <c r="RZC15" s="14"/>
      <c r="RZD15" s="14"/>
      <c r="RZE15" s="14"/>
      <c r="RZF15" s="14"/>
      <c r="RZG15" s="14"/>
      <c r="RZH15" s="14"/>
      <c r="RZI15" s="14"/>
      <c r="RZJ15" s="14"/>
      <c r="RZK15" s="14"/>
      <c r="RZL15" s="14"/>
      <c r="RZM15" s="14"/>
      <c r="RZN15" s="14"/>
      <c r="RZO15" s="14"/>
      <c r="RZP15" s="14"/>
      <c r="RZQ15" s="14"/>
      <c r="RZR15" s="14"/>
      <c r="RZS15" s="14"/>
      <c r="RZT15" s="14"/>
      <c r="RZU15" s="14"/>
      <c r="RZV15" s="14"/>
      <c r="RZW15" s="14"/>
      <c r="RZX15" s="14"/>
      <c r="RZY15" s="14"/>
      <c r="RZZ15" s="14"/>
      <c r="SAA15" s="14"/>
      <c r="SAB15" s="14"/>
      <c r="SAC15" s="14"/>
      <c r="SAD15" s="14"/>
      <c r="SAE15" s="14"/>
      <c r="SAF15" s="14"/>
      <c r="SAG15" s="14"/>
      <c r="SAH15" s="14"/>
      <c r="SAI15" s="14"/>
      <c r="SAJ15" s="14"/>
      <c r="SAK15" s="14"/>
      <c r="SAL15" s="14"/>
      <c r="SAM15" s="14"/>
      <c r="SAN15" s="14"/>
      <c r="SAO15" s="14"/>
      <c r="SAP15" s="14"/>
      <c r="SAQ15" s="14"/>
      <c r="SAR15" s="14"/>
      <c r="SAS15" s="14"/>
      <c r="SAT15" s="14"/>
      <c r="SAU15" s="14"/>
      <c r="SAV15" s="14"/>
      <c r="SAW15" s="14"/>
      <c r="SAX15" s="14"/>
      <c r="SAY15" s="14"/>
      <c r="SAZ15" s="14"/>
      <c r="SBA15" s="14"/>
      <c r="SBB15" s="14"/>
      <c r="SBC15" s="14"/>
      <c r="SBD15" s="14"/>
      <c r="SBE15" s="14"/>
      <c r="SBF15" s="14"/>
      <c r="SBG15" s="14"/>
      <c r="SBH15" s="14"/>
      <c r="SBI15" s="14"/>
      <c r="SBJ15" s="14"/>
      <c r="SBK15" s="14"/>
      <c r="SBL15" s="14"/>
      <c r="SBM15" s="14"/>
      <c r="SBN15" s="14"/>
      <c r="SBO15" s="14"/>
      <c r="SBP15" s="14"/>
      <c r="SBQ15" s="14"/>
      <c r="SBR15" s="14"/>
      <c r="SBS15" s="14"/>
      <c r="SBT15" s="14"/>
      <c r="SBU15" s="14"/>
      <c r="SBV15" s="14"/>
      <c r="SBW15" s="14"/>
      <c r="SBX15" s="14"/>
      <c r="SBY15" s="14"/>
      <c r="SBZ15" s="14"/>
      <c r="SCA15" s="14"/>
      <c r="SCB15" s="14"/>
      <c r="SCC15" s="14"/>
      <c r="SCD15" s="14"/>
      <c r="SCE15" s="14"/>
      <c r="SCF15" s="14"/>
      <c r="SCG15" s="14"/>
      <c r="SCH15" s="14"/>
      <c r="SCI15" s="14"/>
      <c r="SCJ15" s="14"/>
      <c r="SCK15" s="14"/>
      <c r="SCL15" s="14"/>
      <c r="SCM15" s="14"/>
      <c r="SCN15" s="14"/>
      <c r="SCO15" s="14"/>
      <c r="SCP15" s="14"/>
      <c r="SCQ15" s="14"/>
      <c r="SCR15" s="14"/>
      <c r="SCS15" s="14"/>
      <c r="SCT15" s="14"/>
      <c r="SCU15" s="14"/>
      <c r="SCV15" s="14"/>
      <c r="SCW15" s="14"/>
      <c r="SCX15" s="14"/>
      <c r="SCY15" s="14"/>
      <c r="SCZ15" s="14"/>
      <c r="SDA15" s="14"/>
      <c r="SDB15" s="14"/>
      <c r="SDC15" s="14"/>
      <c r="SDD15" s="14"/>
      <c r="SDE15" s="14"/>
      <c r="SDF15" s="14"/>
      <c r="SDG15" s="14"/>
      <c r="SDH15" s="14"/>
      <c r="SDI15" s="14"/>
      <c r="SDJ15" s="14"/>
      <c r="SDK15" s="14"/>
      <c r="SDL15" s="14"/>
      <c r="SDM15" s="14"/>
      <c r="SDN15" s="14"/>
      <c r="SDO15" s="14"/>
      <c r="SDP15" s="14"/>
      <c r="SDQ15" s="14"/>
      <c r="SDR15" s="14"/>
      <c r="SDS15" s="14"/>
      <c r="SDT15" s="14"/>
      <c r="SDU15" s="14"/>
      <c r="SDV15" s="14"/>
      <c r="SDW15" s="14"/>
      <c r="SDX15" s="14"/>
      <c r="SDY15" s="14"/>
      <c r="SDZ15" s="14"/>
      <c r="SEA15" s="14"/>
      <c r="SEB15" s="14"/>
      <c r="SEC15" s="14"/>
      <c r="SED15" s="14"/>
      <c r="SEE15" s="14"/>
      <c r="SEF15" s="14"/>
      <c r="SEG15" s="14"/>
      <c r="SEH15" s="14"/>
      <c r="SEI15" s="14"/>
      <c r="SEJ15" s="14"/>
      <c r="SEK15" s="14"/>
      <c r="SEL15" s="14"/>
      <c r="SEM15" s="14"/>
      <c r="SEN15" s="14"/>
      <c r="SEO15" s="14"/>
      <c r="SEP15" s="14"/>
      <c r="SEQ15" s="14"/>
      <c r="SER15" s="14"/>
      <c r="SES15" s="14"/>
      <c r="SET15" s="14"/>
      <c r="SEU15" s="14"/>
      <c r="SEV15" s="14"/>
      <c r="SEW15" s="14"/>
      <c r="SEX15" s="14"/>
      <c r="SEY15" s="14"/>
      <c r="SEZ15" s="14"/>
      <c r="SFA15" s="14"/>
      <c r="SFB15" s="14"/>
      <c r="SFC15" s="14"/>
      <c r="SFD15" s="14"/>
      <c r="SFE15" s="14"/>
      <c r="SFF15" s="14"/>
      <c r="SFG15" s="14"/>
      <c r="SFH15" s="14"/>
      <c r="SFI15" s="14"/>
      <c r="SFJ15" s="14"/>
      <c r="SFK15" s="14"/>
      <c r="SFL15" s="14"/>
      <c r="SFM15" s="14"/>
      <c r="SFN15" s="14"/>
      <c r="SFO15" s="14"/>
      <c r="SFP15" s="14"/>
      <c r="SFQ15" s="14"/>
      <c r="SFR15" s="14"/>
      <c r="SFS15" s="14"/>
      <c r="SFT15" s="14"/>
      <c r="SFU15" s="14"/>
      <c r="SFV15" s="14"/>
      <c r="SFW15" s="14"/>
      <c r="SFX15" s="14"/>
      <c r="SFY15" s="14"/>
      <c r="SFZ15" s="14"/>
      <c r="SGA15" s="14"/>
      <c r="SGB15" s="14"/>
      <c r="SGC15" s="14"/>
      <c r="SGD15" s="14"/>
      <c r="SGE15" s="14"/>
      <c r="SGF15" s="14"/>
      <c r="SGG15" s="14"/>
      <c r="SGH15" s="14"/>
      <c r="SGI15" s="14"/>
      <c r="SGJ15" s="14"/>
      <c r="SGK15" s="14"/>
      <c r="SGL15" s="14"/>
      <c r="SGM15" s="14"/>
      <c r="SGN15" s="14"/>
      <c r="SGO15" s="14"/>
      <c r="SGP15" s="14"/>
      <c r="SGQ15" s="14"/>
      <c r="SGR15" s="14"/>
      <c r="SGS15" s="14"/>
      <c r="SGT15" s="14"/>
      <c r="SGU15" s="14"/>
      <c r="SGV15" s="14"/>
      <c r="SGW15" s="14"/>
      <c r="SGX15" s="14"/>
      <c r="SGY15" s="14"/>
      <c r="SGZ15" s="14"/>
      <c r="SHA15" s="14"/>
      <c r="SHB15" s="14"/>
      <c r="SHC15" s="14"/>
      <c r="SHD15" s="14"/>
      <c r="SHE15" s="14"/>
      <c r="SHF15" s="14"/>
      <c r="SHG15" s="14"/>
      <c r="SHH15" s="14"/>
      <c r="SHI15" s="14"/>
      <c r="SHJ15" s="14"/>
      <c r="SHK15" s="14"/>
      <c r="SHL15" s="14"/>
      <c r="SHM15" s="14"/>
      <c r="SHN15" s="14"/>
      <c r="SHO15" s="14"/>
      <c r="SHP15" s="14"/>
      <c r="SHQ15" s="14"/>
      <c r="SHR15" s="14"/>
      <c r="SHS15" s="14"/>
      <c r="SHT15" s="14"/>
      <c r="SHU15" s="14"/>
      <c r="SHV15" s="14"/>
      <c r="SHW15" s="14"/>
      <c r="SHX15" s="14"/>
      <c r="SHY15" s="14"/>
      <c r="SHZ15" s="14"/>
      <c r="SIA15" s="14"/>
      <c r="SIB15" s="14"/>
      <c r="SIC15" s="14"/>
      <c r="SID15" s="14"/>
      <c r="SIE15" s="14"/>
      <c r="SIF15" s="14"/>
      <c r="SIG15" s="14"/>
      <c r="SIH15" s="14"/>
      <c r="SII15" s="14"/>
      <c r="SIJ15" s="14"/>
      <c r="SIK15" s="14"/>
      <c r="SIL15" s="14"/>
      <c r="SIM15" s="14"/>
      <c r="SIN15" s="14"/>
      <c r="SIO15" s="14"/>
      <c r="SIP15" s="14"/>
      <c r="SIQ15" s="14"/>
      <c r="SIR15" s="14"/>
      <c r="SIS15" s="14"/>
      <c r="SIT15" s="14"/>
      <c r="SIU15" s="14"/>
      <c r="SIV15" s="14"/>
      <c r="SIW15" s="14"/>
      <c r="SIX15" s="14"/>
      <c r="SIY15" s="14"/>
      <c r="SIZ15" s="14"/>
      <c r="SJA15" s="14"/>
      <c r="SJB15" s="14"/>
      <c r="SJC15" s="14"/>
      <c r="SJD15" s="14"/>
      <c r="SJE15" s="14"/>
      <c r="SJF15" s="14"/>
      <c r="SJG15" s="14"/>
      <c r="SJH15" s="14"/>
      <c r="SJI15" s="14"/>
      <c r="SJJ15" s="14"/>
      <c r="SJK15" s="14"/>
      <c r="SJL15" s="14"/>
      <c r="SJM15" s="14"/>
      <c r="SJN15" s="14"/>
      <c r="SJO15" s="14"/>
      <c r="SJP15" s="14"/>
      <c r="SJQ15" s="14"/>
      <c r="SJR15" s="14"/>
      <c r="SJS15" s="14"/>
      <c r="SJT15" s="14"/>
      <c r="SJU15" s="14"/>
      <c r="SJV15" s="14"/>
      <c r="SJW15" s="14"/>
      <c r="SJX15" s="14"/>
      <c r="SJY15" s="14"/>
      <c r="SJZ15" s="14"/>
      <c r="SKA15" s="14"/>
      <c r="SKB15" s="14"/>
      <c r="SKC15" s="14"/>
      <c r="SKD15" s="14"/>
      <c r="SKE15" s="14"/>
      <c r="SKF15" s="14"/>
      <c r="SKG15" s="14"/>
      <c r="SKH15" s="14"/>
      <c r="SKI15" s="14"/>
      <c r="SKJ15" s="14"/>
      <c r="SKK15" s="14"/>
      <c r="SKL15" s="14"/>
      <c r="SKM15" s="14"/>
      <c r="SKN15" s="14"/>
      <c r="SKO15" s="14"/>
      <c r="SKP15" s="14"/>
      <c r="SKQ15" s="14"/>
      <c r="SKR15" s="14"/>
      <c r="SKS15" s="14"/>
      <c r="SKT15" s="14"/>
      <c r="SKU15" s="14"/>
      <c r="SKV15" s="14"/>
      <c r="SKW15" s="14"/>
      <c r="SKX15" s="14"/>
      <c r="SKY15" s="14"/>
      <c r="SKZ15" s="14"/>
      <c r="SLA15" s="14"/>
      <c r="SLB15" s="14"/>
      <c r="SLC15" s="14"/>
      <c r="SLD15" s="14"/>
      <c r="SLE15" s="14"/>
      <c r="SLF15" s="14"/>
      <c r="SLG15" s="14"/>
      <c r="SLH15" s="14"/>
      <c r="SLI15" s="14"/>
      <c r="SLJ15" s="14"/>
      <c r="SLK15" s="14"/>
      <c r="SLL15" s="14"/>
      <c r="SLM15" s="14"/>
      <c r="SLN15" s="14"/>
      <c r="SLO15" s="14"/>
      <c r="SLP15" s="14"/>
      <c r="SLQ15" s="14"/>
      <c r="SLR15" s="14"/>
      <c r="SLS15" s="14"/>
      <c r="SLT15" s="14"/>
      <c r="SLU15" s="14"/>
      <c r="SLV15" s="14"/>
      <c r="SLW15" s="14"/>
      <c r="SLX15" s="14"/>
      <c r="SLY15" s="14"/>
      <c r="SLZ15" s="14"/>
      <c r="SMA15" s="14"/>
      <c r="SMB15" s="14"/>
      <c r="SMC15" s="14"/>
      <c r="SMD15" s="14"/>
      <c r="SME15" s="14"/>
      <c r="SMF15" s="14"/>
      <c r="SMG15" s="14"/>
      <c r="SMH15" s="14"/>
      <c r="SMI15" s="14"/>
      <c r="SMJ15" s="14"/>
      <c r="SMK15" s="14"/>
      <c r="SML15" s="14"/>
      <c r="SMM15" s="14"/>
      <c r="SMN15" s="14"/>
      <c r="SMO15" s="14"/>
      <c r="SMP15" s="14"/>
      <c r="SMQ15" s="14"/>
      <c r="SMR15" s="14"/>
      <c r="SMS15" s="14"/>
      <c r="SMT15" s="14"/>
      <c r="SMU15" s="14"/>
      <c r="SMV15" s="14"/>
      <c r="SMW15" s="14"/>
      <c r="SMX15" s="14"/>
      <c r="SMY15" s="14"/>
      <c r="SMZ15" s="14"/>
      <c r="SNA15" s="14"/>
      <c r="SNB15" s="14"/>
      <c r="SNC15" s="14"/>
      <c r="SND15" s="14"/>
      <c r="SNE15" s="14"/>
      <c r="SNF15" s="14"/>
      <c r="SNG15" s="14"/>
      <c r="SNH15" s="14"/>
      <c r="SNI15" s="14"/>
      <c r="SNJ15" s="14"/>
      <c r="SNK15" s="14"/>
      <c r="SNL15" s="14"/>
      <c r="SNM15" s="14"/>
      <c r="SNN15" s="14"/>
      <c r="SNO15" s="14"/>
      <c r="SNP15" s="14"/>
      <c r="SNQ15" s="14"/>
      <c r="SNR15" s="14"/>
      <c r="SNS15" s="14"/>
      <c r="SNT15" s="14"/>
      <c r="SNU15" s="14"/>
      <c r="SNV15" s="14"/>
      <c r="SNW15" s="14"/>
      <c r="SNX15" s="14"/>
      <c r="SNY15" s="14"/>
      <c r="SNZ15" s="14"/>
      <c r="SOA15" s="14"/>
      <c r="SOB15" s="14"/>
      <c r="SOC15" s="14"/>
      <c r="SOD15" s="14"/>
      <c r="SOE15" s="14"/>
      <c r="SOF15" s="14"/>
      <c r="SOG15" s="14"/>
      <c r="SOH15" s="14"/>
      <c r="SOI15" s="14"/>
      <c r="SOJ15" s="14"/>
      <c r="SOK15" s="14"/>
      <c r="SOL15" s="14"/>
      <c r="SOM15" s="14"/>
      <c r="SON15" s="14"/>
      <c r="SOO15" s="14"/>
      <c r="SOP15" s="14"/>
      <c r="SOQ15" s="14"/>
      <c r="SOR15" s="14"/>
      <c r="SOS15" s="14"/>
      <c r="SOT15" s="14"/>
      <c r="SOU15" s="14"/>
      <c r="SOV15" s="14"/>
      <c r="SOW15" s="14"/>
      <c r="SOX15" s="14"/>
      <c r="SOY15" s="14"/>
      <c r="SOZ15" s="14"/>
      <c r="SPA15" s="14"/>
      <c r="SPB15" s="14"/>
      <c r="SPC15" s="14"/>
      <c r="SPD15" s="14"/>
      <c r="SPE15" s="14"/>
      <c r="SPF15" s="14"/>
      <c r="SPG15" s="14"/>
      <c r="SPH15" s="14"/>
      <c r="SPI15" s="14"/>
      <c r="SPJ15" s="14"/>
      <c r="SPK15" s="14"/>
      <c r="SPL15" s="14"/>
      <c r="SPM15" s="14"/>
      <c r="SPN15" s="14"/>
      <c r="SPO15" s="14"/>
      <c r="SPP15" s="14"/>
      <c r="SPQ15" s="14"/>
      <c r="SPR15" s="14"/>
      <c r="SPS15" s="14"/>
      <c r="SPT15" s="14"/>
      <c r="SPU15" s="14"/>
      <c r="SPV15" s="14"/>
      <c r="SPW15" s="14"/>
      <c r="SPX15" s="14"/>
      <c r="SPY15" s="14"/>
      <c r="SPZ15" s="14"/>
      <c r="SQA15" s="14"/>
      <c r="SQB15" s="14"/>
      <c r="SQC15" s="14"/>
      <c r="SQD15" s="14"/>
      <c r="SQE15" s="14"/>
      <c r="SQF15" s="14"/>
      <c r="SQG15" s="14"/>
      <c r="SQH15" s="14"/>
      <c r="SQI15" s="14"/>
      <c r="SQJ15" s="14"/>
      <c r="SQK15" s="14"/>
      <c r="SQL15" s="14"/>
      <c r="SQM15" s="14"/>
      <c r="SQN15" s="14"/>
      <c r="SQO15" s="14"/>
      <c r="SQP15" s="14"/>
      <c r="SQQ15" s="14"/>
      <c r="SQR15" s="14"/>
      <c r="SQS15" s="14"/>
      <c r="SQT15" s="14"/>
      <c r="SQU15" s="14"/>
      <c r="SQV15" s="14"/>
      <c r="SQW15" s="14"/>
      <c r="SQX15" s="14"/>
      <c r="SQY15" s="14"/>
      <c r="SQZ15" s="14"/>
      <c r="SRA15" s="14"/>
      <c r="SRB15" s="14"/>
      <c r="SRC15" s="14"/>
      <c r="SRD15" s="14"/>
      <c r="SRE15" s="14"/>
      <c r="SRF15" s="14"/>
      <c r="SRG15" s="14"/>
      <c r="SRH15" s="14"/>
      <c r="SRI15" s="14"/>
      <c r="SRJ15" s="14"/>
      <c r="SRK15" s="14"/>
      <c r="SRL15" s="14"/>
      <c r="SRM15" s="14"/>
      <c r="SRN15" s="14"/>
      <c r="SRO15" s="14"/>
      <c r="SRP15" s="14"/>
      <c r="SRQ15" s="14"/>
      <c r="SRR15" s="14"/>
      <c r="SRS15" s="14"/>
      <c r="SRT15" s="14"/>
      <c r="SRU15" s="14"/>
      <c r="SRV15" s="14"/>
      <c r="SRW15" s="14"/>
      <c r="SRX15" s="14"/>
      <c r="SRY15" s="14"/>
      <c r="SRZ15" s="14"/>
      <c r="SSA15" s="14"/>
      <c r="SSB15" s="14"/>
      <c r="SSC15" s="14"/>
      <c r="SSD15" s="14"/>
      <c r="SSE15" s="14"/>
      <c r="SSF15" s="14"/>
      <c r="SSG15" s="14"/>
      <c r="SSH15" s="14"/>
      <c r="SSI15" s="14"/>
      <c r="SSJ15" s="14"/>
      <c r="SSK15" s="14"/>
      <c r="SSL15" s="14"/>
      <c r="SSM15" s="14"/>
      <c r="SSN15" s="14"/>
      <c r="SSO15" s="14"/>
      <c r="SSP15" s="14"/>
      <c r="SSQ15" s="14"/>
      <c r="SSR15" s="14"/>
      <c r="SSS15" s="14"/>
      <c r="SST15" s="14"/>
      <c r="SSU15" s="14"/>
      <c r="SSV15" s="14"/>
      <c r="SSW15" s="14"/>
      <c r="SSX15" s="14"/>
      <c r="SSY15" s="14"/>
      <c r="SSZ15" s="14"/>
      <c r="STA15" s="14"/>
      <c r="STB15" s="14"/>
      <c r="STC15" s="14"/>
      <c r="STD15" s="14"/>
      <c r="STE15" s="14"/>
      <c r="STF15" s="14"/>
      <c r="STG15" s="14"/>
      <c r="STH15" s="14"/>
      <c r="STI15" s="14"/>
      <c r="STJ15" s="14"/>
      <c r="STK15" s="14"/>
      <c r="STL15" s="14"/>
      <c r="STM15" s="14"/>
      <c r="STN15" s="14"/>
      <c r="STO15" s="14"/>
      <c r="STP15" s="14"/>
      <c r="STQ15" s="14"/>
      <c r="STR15" s="14"/>
      <c r="STS15" s="14"/>
      <c r="STT15" s="14"/>
      <c r="STU15" s="14"/>
      <c r="STV15" s="14"/>
      <c r="STW15" s="14"/>
      <c r="STX15" s="14"/>
      <c r="STY15" s="14"/>
      <c r="STZ15" s="14"/>
      <c r="SUA15" s="14"/>
      <c r="SUB15" s="14"/>
      <c r="SUC15" s="14"/>
      <c r="SUD15" s="14"/>
      <c r="SUE15" s="14"/>
      <c r="SUF15" s="14"/>
      <c r="SUG15" s="14"/>
      <c r="SUH15" s="14"/>
      <c r="SUI15" s="14"/>
      <c r="SUJ15" s="14"/>
      <c r="SUK15" s="14"/>
      <c r="SUL15" s="14"/>
      <c r="SUM15" s="14"/>
      <c r="SUN15" s="14"/>
      <c r="SUO15" s="14"/>
      <c r="SUP15" s="14"/>
      <c r="SUQ15" s="14"/>
      <c r="SUR15" s="14"/>
      <c r="SUS15" s="14"/>
      <c r="SUT15" s="14"/>
      <c r="SUU15" s="14"/>
      <c r="SUV15" s="14"/>
      <c r="SUW15" s="14"/>
      <c r="SUX15" s="14"/>
      <c r="SUY15" s="14"/>
      <c r="SUZ15" s="14"/>
      <c r="SVA15" s="14"/>
      <c r="SVB15" s="14"/>
      <c r="SVC15" s="14"/>
      <c r="SVD15" s="14"/>
      <c r="SVE15" s="14"/>
      <c r="SVF15" s="14"/>
      <c r="SVG15" s="14"/>
      <c r="SVH15" s="14"/>
      <c r="SVI15" s="14"/>
      <c r="SVJ15" s="14"/>
      <c r="SVK15" s="14"/>
      <c r="SVL15" s="14"/>
      <c r="SVM15" s="14"/>
      <c r="SVN15" s="14"/>
      <c r="SVO15" s="14"/>
      <c r="SVP15" s="14"/>
      <c r="SVQ15" s="14"/>
      <c r="SVR15" s="14"/>
      <c r="SVS15" s="14"/>
      <c r="SVT15" s="14"/>
      <c r="SVU15" s="14"/>
      <c r="SVV15" s="14"/>
      <c r="SVW15" s="14"/>
      <c r="SVX15" s="14"/>
      <c r="SVY15" s="14"/>
      <c r="SVZ15" s="14"/>
      <c r="SWA15" s="14"/>
      <c r="SWB15" s="14"/>
      <c r="SWC15" s="14"/>
      <c r="SWD15" s="14"/>
      <c r="SWE15" s="14"/>
      <c r="SWF15" s="14"/>
      <c r="SWG15" s="14"/>
      <c r="SWH15" s="14"/>
      <c r="SWI15" s="14"/>
      <c r="SWJ15" s="14"/>
      <c r="SWK15" s="14"/>
      <c r="SWL15" s="14"/>
      <c r="SWM15" s="14"/>
      <c r="SWN15" s="14"/>
      <c r="SWO15" s="14"/>
      <c r="SWP15" s="14"/>
      <c r="SWQ15" s="14"/>
      <c r="SWR15" s="14"/>
      <c r="SWS15" s="14"/>
      <c r="SWT15" s="14"/>
      <c r="SWU15" s="14"/>
      <c r="SWV15" s="14"/>
      <c r="SWW15" s="14"/>
      <c r="SWX15" s="14"/>
      <c r="SWY15" s="14"/>
      <c r="SWZ15" s="14"/>
      <c r="SXA15" s="14"/>
      <c r="SXB15" s="14"/>
      <c r="SXC15" s="14"/>
      <c r="SXD15" s="14"/>
      <c r="SXE15" s="14"/>
      <c r="SXF15" s="14"/>
      <c r="SXG15" s="14"/>
      <c r="SXH15" s="14"/>
      <c r="SXI15" s="14"/>
      <c r="SXJ15" s="14"/>
      <c r="SXK15" s="14"/>
      <c r="SXL15" s="14"/>
      <c r="SXM15" s="14"/>
      <c r="SXN15" s="14"/>
      <c r="SXO15" s="14"/>
      <c r="SXP15" s="14"/>
      <c r="SXQ15" s="14"/>
      <c r="SXR15" s="14"/>
      <c r="SXS15" s="14"/>
      <c r="SXT15" s="14"/>
      <c r="SXU15" s="14"/>
      <c r="SXV15" s="14"/>
      <c r="SXW15" s="14"/>
      <c r="SXX15" s="14"/>
      <c r="SXY15" s="14"/>
      <c r="SXZ15" s="14"/>
      <c r="SYA15" s="14"/>
      <c r="SYB15" s="14"/>
      <c r="SYC15" s="14"/>
      <c r="SYD15" s="14"/>
      <c r="SYE15" s="14"/>
      <c r="SYF15" s="14"/>
      <c r="SYG15" s="14"/>
      <c r="SYH15" s="14"/>
      <c r="SYI15" s="14"/>
      <c r="SYJ15" s="14"/>
      <c r="SYK15" s="14"/>
      <c r="SYL15" s="14"/>
      <c r="SYM15" s="14"/>
      <c r="SYN15" s="14"/>
      <c r="SYO15" s="14"/>
      <c r="SYP15" s="14"/>
      <c r="SYQ15" s="14"/>
      <c r="SYR15" s="14"/>
      <c r="SYS15" s="14"/>
      <c r="SYT15" s="14"/>
      <c r="SYU15" s="14"/>
      <c r="SYV15" s="14"/>
      <c r="SYW15" s="14"/>
      <c r="SYX15" s="14"/>
      <c r="SYY15" s="14"/>
      <c r="SYZ15" s="14"/>
      <c r="SZA15" s="14"/>
      <c r="SZB15" s="14"/>
      <c r="SZC15" s="14"/>
      <c r="SZD15" s="14"/>
      <c r="SZE15" s="14"/>
      <c r="SZF15" s="14"/>
      <c r="SZG15" s="14"/>
      <c r="SZH15" s="14"/>
      <c r="SZI15" s="14"/>
      <c r="SZJ15" s="14"/>
      <c r="SZK15" s="14"/>
      <c r="SZL15" s="14"/>
      <c r="SZM15" s="14"/>
      <c r="SZN15" s="14"/>
      <c r="SZO15" s="14"/>
      <c r="SZP15" s="14"/>
      <c r="SZQ15" s="14"/>
      <c r="SZR15" s="14"/>
      <c r="SZS15" s="14"/>
      <c r="SZT15" s="14"/>
      <c r="SZU15" s="14"/>
      <c r="SZV15" s="14"/>
      <c r="SZW15" s="14"/>
      <c r="SZX15" s="14"/>
      <c r="SZY15" s="14"/>
      <c r="SZZ15" s="14"/>
      <c r="TAA15" s="14"/>
      <c r="TAB15" s="14"/>
      <c r="TAC15" s="14"/>
      <c r="TAD15" s="14"/>
      <c r="TAE15" s="14"/>
      <c r="TAF15" s="14"/>
      <c r="TAG15" s="14"/>
      <c r="TAH15" s="14"/>
      <c r="TAI15" s="14"/>
      <c r="TAJ15" s="14"/>
      <c r="TAK15" s="14"/>
      <c r="TAL15" s="14"/>
      <c r="TAM15" s="14"/>
      <c r="TAN15" s="14"/>
      <c r="TAO15" s="14"/>
      <c r="TAP15" s="14"/>
      <c r="TAQ15" s="14"/>
      <c r="TAR15" s="14"/>
      <c r="TAS15" s="14"/>
      <c r="TAT15" s="14"/>
      <c r="TAU15" s="14"/>
      <c r="TAV15" s="14"/>
      <c r="TAW15" s="14"/>
      <c r="TAX15" s="14"/>
      <c r="TAY15" s="14"/>
      <c r="TAZ15" s="14"/>
      <c r="TBA15" s="14"/>
      <c r="TBB15" s="14"/>
      <c r="TBC15" s="14"/>
      <c r="TBD15" s="14"/>
      <c r="TBE15" s="14"/>
      <c r="TBF15" s="14"/>
      <c r="TBG15" s="14"/>
      <c r="TBH15" s="14"/>
      <c r="TBI15" s="14"/>
      <c r="TBJ15" s="14"/>
      <c r="TBK15" s="14"/>
      <c r="TBL15" s="14"/>
      <c r="TBM15" s="14"/>
      <c r="TBN15" s="14"/>
      <c r="TBO15" s="14"/>
      <c r="TBP15" s="14"/>
      <c r="TBQ15" s="14"/>
      <c r="TBR15" s="14"/>
      <c r="TBS15" s="14"/>
      <c r="TBT15" s="14"/>
      <c r="TBU15" s="14"/>
      <c r="TBV15" s="14"/>
      <c r="TBW15" s="14"/>
      <c r="TBX15" s="14"/>
      <c r="TBY15" s="14"/>
      <c r="TBZ15" s="14"/>
      <c r="TCA15" s="14"/>
      <c r="TCB15" s="14"/>
      <c r="TCC15" s="14"/>
      <c r="TCD15" s="14"/>
      <c r="TCE15" s="14"/>
      <c r="TCF15" s="14"/>
      <c r="TCG15" s="14"/>
      <c r="TCH15" s="14"/>
      <c r="TCI15" s="14"/>
      <c r="TCJ15" s="14"/>
      <c r="TCK15" s="14"/>
      <c r="TCL15" s="14"/>
      <c r="TCM15" s="14"/>
      <c r="TCN15" s="14"/>
      <c r="TCO15" s="14"/>
      <c r="TCP15" s="14"/>
      <c r="TCQ15" s="14"/>
      <c r="TCR15" s="14"/>
      <c r="TCS15" s="14"/>
      <c r="TCT15" s="14"/>
      <c r="TCU15" s="14"/>
      <c r="TCV15" s="14"/>
      <c r="TCW15" s="14"/>
      <c r="TCX15" s="14"/>
      <c r="TCY15" s="14"/>
      <c r="TCZ15" s="14"/>
      <c r="TDA15" s="14"/>
      <c r="TDB15" s="14"/>
      <c r="TDC15" s="14"/>
      <c r="TDD15" s="14"/>
      <c r="TDE15" s="14"/>
      <c r="TDF15" s="14"/>
      <c r="TDG15" s="14"/>
      <c r="TDH15" s="14"/>
      <c r="TDI15" s="14"/>
      <c r="TDJ15" s="14"/>
      <c r="TDK15" s="14"/>
      <c r="TDL15" s="14"/>
      <c r="TDM15" s="14"/>
      <c r="TDN15" s="14"/>
      <c r="TDO15" s="14"/>
      <c r="TDP15" s="14"/>
      <c r="TDQ15" s="14"/>
      <c r="TDR15" s="14"/>
      <c r="TDS15" s="14"/>
      <c r="TDT15" s="14"/>
      <c r="TDU15" s="14"/>
      <c r="TDV15" s="14"/>
      <c r="TDW15" s="14"/>
      <c r="TDX15" s="14"/>
      <c r="TDY15" s="14"/>
      <c r="TDZ15" s="14"/>
      <c r="TEA15" s="14"/>
      <c r="TEB15" s="14"/>
      <c r="TEC15" s="14"/>
      <c r="TED15" s="14"/>
      <c r="TEE15" s="14"/>
      <c r="TEF15" s="14"/>
      <c r="TEG15" s="14"/>
      <c r="TEH15" s="14"/>
      <c r="TEI15" s="14"/>
      <c r="TEJ15" s="14"/>
      <c r="TEK15" s="14"/>
      <c r="TEL15" s="14"/>
      <c r="TEM15" s="14"/>
      <c r="TEN15" s="14"/>
      <c r="TEO15" s="14"/>
      <c r="TEP15" s="14"/>
      <c r="TEQ15" s="14"/>
      <c r="TER15" s="14"/>
      <c r="TES15" s="14"/>
      <c r="TET15" s="14"/>
      <c r="TEU15" s="14"/>
      <c r="TEV15" s="14"/>
      <c r="TEW15" s="14"/>
      <c r="TEX15" s="14"/>
      <c r="TEY15" s="14"/>
      <c r="TEZ15" s="14"/>
      <c r="TFA15" s="14"/>
      <c r="TFB15" s="14"/>
      <c r="TFC15" s="14"/>
      <c r="TFD15" s="14"/>
      <c r="TFE15" s="14"/>
      <c r="TFF15" s="14"/>
      <c r="TFG15" s="14"/>
      <c r="TFH15" s="14"/>
      <c r="TFI15" s="14"/>
      <c r="TFJ15" s="14"/>
      <c r="TFK15" s="14"/>
      <c r="TFL15" s="14"/>
      <c r="TFM15" s="14"/>
      <c r="TFN15" s="14"/>
      <c r="TFO15" s="14"/>
      <c r="TFP15" s="14"/>
      <c r="TFQ15" s="14"/>
      <c r="TFR15" s="14"/>
      <c r="TFS15" s="14"/>
      <c r="TFT15" s="14"/>
      <c r="TFU15" s="14"/>
      <c r="TFV15" s="14"/>
      <c r="TFW15" s="14"/>
      <c r="TFX15" s="14"/>
      <c r="TFY15" s="14"/>
      <c r="TFZ15" s="14"/>
      <c r="TGA15" s="14"/>
      <c r="TGB15" s="14"/>
      <c r="TGC15" s="14"/>
      <c r="TGD15" s="14"/>
      <c r="TGE15" s="14"/>
      <c r="TGF15" s="14"/>
      <c r="TGG15" s="14"/>
      <c r="TGH15" s="14"/>
      <c r="TGI15" s="14"/>
      <c r="TGJ15" s="14"/>
      <c r="TGK15" s="14"/>
      <c r="TGL15" s="14"/>
      <c r="TGM15" s="14"/>
      <c r="TGN15" s="14"/>
      <c r="TGO15" s="14"/>
      <c r="TGP15" s="14"/>
      <c r="TGQ15" s="14"/>
      <c r="TGR15" s="14"/>
      <c r="TGS15" s="14"/>
      <c r="TGT15" s="14"/>
      <c r="TGU15" s="14"/>
      <c r="TGV15" s="14"/>
      <c r="TGW15" s="14"/>
      <c r="TGX15" s="14"/>
      <c r="TGY15" s="14"/>
      <c r="TGZ15" s="14"/>
      <c r="THA15" s="14"/>
      <c r="THB15" s="14"/>
      <c r="THC15" s="14"/>
      <c r="THD15" s="14"/>
      <c r="THE15" s="14"/>
      <c r="THF15" s="14"/>
      <c r="THG15" s="14"/>
      <c r="THH15" s="14"/>
      <c r="THI15" s="14"/>
      <c r="THJ15" s="14"/>
      <c r="THK15" s="14"/>
      <c r="THL15" s="14"/>
      <c r="THM15" s="14"/>
      <c r="THN15" s="14"/>
      <c r="THO15" s="14"/>
      <c r="THP15" s="14"/>
      <c r="THQ15" s="14"/>
      <c r="THR15" s="14"/>
      <c r="THS15" s="14"/>
      <c r="THT15" s="14"/>
      <c r="THU15" s="14"/>
      <c r="THV15" s="14"/>
      <c r="THW15" s="14"/>
      <c r="THX15" s="14"/>
      <c r="THY15" s="14"/>
      <c r="THZ15" s="14"/>
      <c r="TIA15" s="14"/>
      <c r="TIB15" s="14"/>
      <c r="TIC15" s="14"/>
      <c r="TID15" s="14"/>
      <c r="TIE15" s="14"/>
      <c r="TIF15" s="14"/>
      <c r="TIG15" s="14"/>
      <c r="TIH15" s="14"/>
      <c r="TII15" s="14"/>
      <c r="TIJ15" s="14"/>
      <c r="TIK15" s="14"/>
      <c r="TIL15" s="14"/>
      <c r="TIM15" s="14"/>
      <c r="TIN15" s="14"/>
      <c r="TIO15" s="14"/>
      <c r="TIP15" s="14"/>
      <c r="TIQ15" s="14"/>
      <c r="TIR15" s="14"/>
      <c r="TIS15" s="14"/>
      <c r="TIT15" s="14"/>
      <c r="TIU15" s="14"/>
      <c r="TIV15" s="14"/>
      <c r="TIW15" s="14"/>
      <c r="TIX15" s="14"/>
      <c r="TIY15" s="14"/>
      <c r="TIZ15" s="14"/>
      <c r="TJA15" s="14"/>
      <c r="TJB15" s="14"/>
      <c r="TJC15" s="14"/>
      <c r="TJD15" s="14"/>
      <c r="TJE15" s="14"/>
      <c r="TJF15" s="14"/>
      <c r="TJG15" s="14"/>
      <c r="TJH15" s="14"/>
      <c r="TJI15" s="14"/>
      <c r="TJJ15" s="14"/>
      <c r="TJK15" s="14"/>
      <c r="TJL15" s="14"/>
      <c r="TJM15" s="14"/>
      <c r="TJN15" s="14"/>
      <c r="TJO15" s="14"/>
      <c r="TJP15" s="14"/>
      <c r="TJQ15" s="14"/>
      <c r="TJR15" s="14"/>
      <c r="TJS15" s="14"/>
      <c r="TJT15" s="14"/>
      <c r="TJU15" s="14"/>
      <c r="TJV15" s="14"/>
      <c r="TJW15" s="14"/>
      <c r="TJX15" s="14"/>
      <c r="TJY15" s="14"/>
      <c r="TJZ15" s="14"/>
      <c r="TKA15" s="14"/>
      <c r="TKB15" s="14"/>
      <c r="TKC15" s="14"/>
      <c r="TKD15" s="14"/>
      <c r="TKE15" s="14"/>
      <c r="TKF15" s="14"/>
      <c r="TKG15" s="14"/>
      <c r="TKH15" s="14"/>
      <c r="TKI15" s="14"/>
      <c r="TKJ15" s="14"/>
      <c r="TKK15" s="14"/>
      <c r="TKL15" s="14"/>
      <c r="TKM15" s="14"/>
      <c r="TKN15" s="14"/>
      <c r="TKO15" s="14"/>
      <c r="TKP15" s="14"/>
      <c r="TKQ15" s="14"/>
      <c r="TKR15" s="14"/>
      <c r="TKS15" s="14"/>
      <c r="TKT15" s="14"/>
      <c r="TKU15" s="14"/>
      <c r="TKV15" s="14"/>
      <c r="TKW15" s="14"/>
      <c r="TKX15" s="14"/>
      <c r="TKY15" s="14"/>
      <c r="TKZ15" s="14"/>
      <c r="TLA15" s="14"/>
      <c r="TLB15" s="14"/>
      <c r="TLC15" s="14"/>
      <c r="TLD15" s="14"/>
      <c r="TLE15" s="14"/>
      <c r="TLF15" s="14"/>
      <c r="TLG15" s="14"/>
      <c r="TLH15" s="14"/>
      <c r="TLI15" s="14"/>
      <c r="TLJ15" s="14"/>
      <c r="TLK15" s="14"/>
      <c r="TLL15" s="14"/>
      <c r="TLM15" s="14"/>
      <c r="TLN15" s="14"/>
      <c r="TLO15" s="14"/>
      <c r="TLP15" s="14"/>
      <c r="TLQ15" s="14"/>
      <c r="TLR15" s="14"/>
      <c r="TLS15" s="14"/>
      <c r="TLT15" s="14"/>
      <c r="TLU15" s="14"/>
      <c r="TLV15" s="14"/>
      <c r="TLW15" s="14"/>
      <c r="TLX15" s="14"/>
      <c r="TLY15" s="14"/>
      <c r="TLZ15" s="14"/>
      <c r="TMA15" s="14"/>
      <c r="TMB15" s="14"/>
      <c r="TMC15" s="14"/>
      <c r="TMD15" s="14"/>
      <c r="TME15" s="14"/>
      <c r="TMF15" s="14"/>
      <c r="TMG15" s="14"/>
      <c r="TMH15" s="14"/>
      <c r="TMI15" s="14"/>
      <c r="TMJ15" s="14"/>
      <c r="TMK15" s="14"/>
      <c r="TML15" s="14"/>
      <c r="TMM15" s="14"/>
      <c r="TMN15" s="14"/>
      <c r="TMO15" s="14"/>
      <c r="TMP15" s="14"/>
      <c r="TMQ15" s="14"/>
      <c r="TMR15" s="14"/>
      <c r="TMS15" s="14"/>
      <c r="TMT15" s="14"/>
      <c r="TMU15" s="14"/>
      <c r="TMV15" s="14"/>
      <c r="TMW15" s="14"/>
      <c r="TMX15" s="14"/>
      <c r="TMY15" s="14"/>
      <c r="TMZ15" s="14"/>
      <c r="TNA15" s="14"/>
      <c r="TNB15" s="14"/>
      <c r="TNC15" s="14"/>
      <c r="TND15" s="14"/>
      <c r="TNE15" s="14"/>
      <c r="TNF15" s="14"/>
      <c r="TNG15" s="14"/>
      <c r="TNH15" s="14"/>
      <c r="TNI15" s="14"/>
      <c r="TNJ15" s="14"/>
      <c r="TNK15" s="14"/>
      <c r="TNL15" s="14"/>
      <c r="TNM15" s="14"/>
      <c r="TNN15" s="14"/>
      <c r="TNO15" s="14"/>
      <c r="TNP15" s="14"/>
      <c r="TNQ15" s="14"/>
      <c r="TNR15" s="14"/>
      <c r="TNS15" s="14"/>
      <c r="TNT15" s="14"/>
      <c r="TNU15" s="14"/>
      <c r="TNV15" s="14"/>
      <c r="TNW15" s="14"/>
      <c r="TNX15" s="14"/>
      <c r="TNY15" s="14"/>
      <c r="TNZ15" s="14"/>
      <c r="TOA15" s="14"/>
      <c r="TOB15" s="14"/>
      <c r="TOC15" s="14"/>
      <c r="TOD15" s="14"/>
      <c r="TOE15" s="14"/>
      <c r="TOF15" s="14"/>
      <c r="TOG15" s="14"/>
      <c r="TOH15" s="14"/>
      <c r="TOI15" s="14"/>
      <c r="TOJ15" s="14"/>
      <c r="TOK15" s="14"/>
      <c r="TOL15" s="14"/>
      <c r="TOM15" s="14"/>
      <c r="TON15" s="14"/>
      <c r="TOO15" s="14"/>
      <c r="TOP15" s="14"/>
      <c r="TOQ15" s="14"/>
      <c r="TOR15" s="14"/>
      <c r="TOS15" s="14"/>
      <c r="TOT15" s="14"/>
      <c r="TOU15" s="14"/>
      <c r="TOV15" s="14"/>
      <c r="TOW15" s="14"/>
      <c r="TOX15" s="14"/>
      <c r="TOY15" s="14"/>
      <c r="TOZ15" s="14"/>
      <c r="TPA15" s="14"/>
      <c r="TPB15" s="14"/>
      <c r="TPC15" s="14"/>
      <c r="TPD15" s="14"/>
      <c r="TPE15" s="14"/>
      <c r="TPF15" s="14"/>
      <c r="TPG15" s="14"/>
      <c r="TPH15" s="14"/>
      <c r="TPI15" s="14"/>
      <c r="TPJ15" s="14"/>
      <c r="TPK15" s="14"/>
      <c r="TPL15" s="14"/>
      <c r="TPM15" s="14"/>
      <c r="TPN15" s="14"/>
      <c r="TPO15" s="14"/>
      <c r="TPP15" s="14"/>
      <c r="TPQ15" s="14"/>
      <c r="TPR15" s="14"/>
      <c r="TPS15" s="14"/>
      <c r="TPT15" s="14"/>
      <c r="TPU15" s="14"/>
      <c r="TPV15" s="14"/>
      <c r="TPW15" s="14"/>
      <c r="TPX15" s="14"/>
      <c r="TPY15" s="14"/>
      <c r="TPZ15" s="14"/>
      <c r="TQA15" s="14"/>
      <c r="TQB15" s="14"/>
      <c r="TQC15" s="14"/>
      <c r="TQD15" s="14"/>
      <c r="TQE15" s="14"/>
      <c r="TQF15" s="14"/>
      <c r="TQG15" s="14"/>
      <c r="TQH15" s="14"/>
      <c r="TQI15" s="14"/>
      <c r="TQJ15" s="14"/>
      <c r="TQK15" s="14"/>
      <c r="TQL15" s="14"/>
      <c r="TQM15" s="14"/>
      <c r="TQN15" s="14"/>
      <c r="TQO15" s="14"/>
      <c r="TQP15" s="14"/>
      <c r="TQQ15" s="14"/>
      <c r="TQR15" s="14"/>
      <c r="TQS15" s="14"/>
      <c r="TQT15" s="14"/>
      <c r="TQU15" s="14"/>
      <c r="TQV15" s="14"/>
      <c r="TQW15" s="14"/>
      <c r="TQX15" s="14"/>
      <c r="TQY15" s="14"/>
      <c r="TQZ15" s="14"/>
      <c r="TRA15" s="14"/>
      <c r="TRB15" s="14"/>
      <c r="TRC15" s="14"/>
      <c r="TRD15" s="14"/>
      <c r="TRE15" s="14"/>
      <c r="TRF15" s="14"/>
      <c r="TRG15" s="14"/>
      <c r="TRH15" s="14"/>
      <c r="TRI15" s="14"/>
      <c r="TRJ15" s="14"/>
      <c r="TRK15" s="14"/>
      <c r="TRL15" s="14"/>
      <c r="TRM15" s="14"/>
      <c r="TRN15" s="14"/>
      <c r="TRO15" s="14"/>
      <c r="TRP15" s="14"/>
      <c r="TRQ15" s="14"/>
      <c r="TRR15" s="14"/>
      <c r="TRS15" s="14"/>
      <c r="TRT15" s="14"/>
      <c r="TRU15" s="14"/>
      <c r="TRV15" s="14"/>
      <c r="TRW15" s="14"/>
      <c r="TRX15" s="14"/>
      <c r="TRY15" s="14"/>
      <c r="TRZ15" s="14"/>
      <c r="TSA15" s="14"/>
      <c r="TSB15" s="14"/>
      <c r="TSC15" s="14"/>
      <c r="TSD15" s="14"/>
      <c r="TSE15" s="14"/>
      <c r="TSF15" s="14"/>
      <c r="TSG15" s="14"/>
      <c r="TSH15" s="14"/>
      <c r="TSI15" s="14"/>
      <c r="TSJ15" s="14"/>
      <c r="TSK15" s="14"/>
      <c r="TSL15" s="14"/>
      <c r="TSM15" s="14"/>
      <c r="TSN15" s="14"/>
      <c r="TSO15" s="14"/>
      <c r="TSP15" s="14"/>
      <c r="TSQ15" s="14"/>
      <c r="TSR15" s="14"/>
      <c r="TSS15" s="14"/>
      <c r="TST15" s="14"/>
      <c r="TSU15" s="14"/>
      <c r="TSV15" s="14"/>
      <c r="TSW15" s="14"/>
      <c r="TSX15" s="14"/>
      <c r="TSY15" s="14"/>
      <c r="TSZ15" s="14"/>
      <c r="TTA15" s="14"/>
      <c r="TTB15" s="14"/>
      <c r="TTC15" s="14"/>
      <c r="TTD15" s="14"/>
      <c r="TTE15" s="14"/>
      <c r="TTF15" s="14"/>
      <c r="TTG15" s="14"/>
      <c r="TTH15" s="14"/>
      <c r="TTI15" s="14"/>
      <c r="TTJ15" s="14"/>
      <c r="TTK15" s="14"/>
      <c r="TTL15" s="14"/>
      <c r="TTM15" s="14"/>
      <c r="TTN15" s="14"/>
      <c r="TTO15" s="14"/>
      <c r="TTP15" s="14"/>
      <c r="TTQ15" s="14"/>
      <c r="TTR15" s="14"/>
      <c r="TTS15" s="14"/>
      <c r="TTT15" s="14"/>
      <c r="TTU15" s="14"/>
      <c r="TTV15" s="14"/>
      <c r="TTW15" s="14"/>
      <c r="TTX15" s="14"/>
      <c r="TTY15" s="14"/>
      <c r="TTZ15" s="14"/>
      <c r="TUA15" s="14"/>
      <c r="TUB15" s="14"/>
      <c r="TUC15" s="14"/>
      <c r="TUD15" s="14"/>
      <c r="TUE15" s="14"/>
      <c r="TUF15" s="14"/>
      <c r="TUG15" s="14"/>
      <c r="TUH15" s="14"/>
      <c r="TUI15" s="14"/>
      <c r="TUJ15" s="14"/>
      <c r="TUK15" s="14"/>
      <c r="TUL15" s="14"/>
      <c r="TUM15" s="14"/>
      <c r="TUN15" s="14"/>
      <c r="TUO15" s="14"/>
      <c r="TUP15" s="14"/>
      <c r="TUQ15" s="14"/>
      <c r="TUR15" s="14"/>
      <c r="TUS15" s="14"/>
      <c r="TUT15" s="14"/>
      <c r="TUU15" s="14"/>
      <c r="TUV15" s="14"/>
      <c r="TUW15" s="14"/>
      <c r="TUX15" s="14"/>
      <c r="TUY15" s="14"/>
      <c r="TUZ15" s="14"/>
      <c r="TVA15" s="14"/>
      <c r="TVB15" s="14"/>
      <c r="TVC15" s="14"/>
      <c r="TVD15" s="14"/>
      <c r="TVE15" s="14"/>
      <c r="TVF15" s="14"/>
      <c r="TVG15" s="14"/>
      <c r="TVH15" s="14"/>
      <c r="TVI15" s="14"/>
      <c r="TVJ15" s="14"/>
      <c r="TVK15" s="14"/>
      <c r="TVL15" s="14"/>
      <c r="TVM15" s="14"/>
      <c r="TVN15" s="14"/>
      <c r="TVO15" s="14"/>
      <c r="TVP15" s="14"/>
      <c r="TVQ15" s="14"/>
      <c r="TVR15" s="14"/>
      <c r="TVS15" s="14"/>
      <c r="TVT15" s="14"/>
      <c r="TVU15" s="14"/>
      <c r="TVV15" s="14"/>
      <c r="TVW15" s="14"/>
      <c r="TVX15" s="14"/>
      <c r="TVY15" s="14"/>
      <c r="TVZ15" s="14"/>
      <c r="TWA15" s="14"/>
      <c r="TWB15" s="14"/>
      <c r="TWC15" s="14"/>
      <c r="TWD15" s="14"/>
      <c r="TWE15" s="14"/>
      <c r="TWF15" s="14"/>
      <c r="TWG15" s="14"/>
      <c r="TWH15" s="14"/>
      <c r="TWI15" s="14"/>
      <c r="TWJ15" s="14"/>
      <c r="TWK15" s="14"/>
      <c r="TWL15" s="14"/>
      <c r="TWM15" s="14"/>
      <c r="TWN15" s="14"/>
      <c r="TWO15" s="14"/>
      <c r="TWP15" s="14"/>
      <c r="TWQ15" s="14"/>
      <c r="TWR15" s="14"/>
      <c r="TWS15" s="14"/>
      <c r="TWT15" s="14"/>
      <c r="TWU15" s="14"/>
      <c r="TWV15" s="14"/>
      <c r="TWW15" s="14"/>
      <c r="TWX15" s="14"/>
      <c r="TWY15" s="14"/>
      <c r="TWZ15" s="14"/>
      <c r="TXA15" s="14"/>
      <c r="TXB15" s="14"/>
      <c r="TXC15" s="14"/>
      <c r="TXD15" s="14"/>
      <c r="TXE15" s="14"/>
      <c r="TXF15" s="14"/>
      <c r="TXG15" s="14"/>
      <c r="TXH15" s="14"/>
      <c r="TXI15" s="14"/>
      <c r="TXJ15" s="14"/>
      <c r="TXK15" s="14"/>
      <c r="TXL15" s="14"/>
      <c r="TXM15" s="14"/>
      <c r="TXN15" s="14"/>
      <c r="TXO15" s="14"/>
      <c r="TXP15" s="14"/>
      <c r="TXQ15" s="14"/>
      <c r="TXR15" s="14"/>
      <c r="TXS15" s="14"/>
      <c r="TXT15" s="14"/>
      <c r="TXU15" s="14"/>
      <c r="TXV15" s="14"/>
      <c r="TXW15" s="14"/>
      <c r="TXX15" s="14"/>
      <c r="TXY15" s="14"/>
      <c r="TXZ15" s="14"/>
      <c r="TYA15" s="14"/>
      <c r="TYB15" s="14"/>
      <c r="TYC15" s="14"/>
      <c r="TYD15" s="14"/>
      <c r="TYE15" s="14"/>
      <c r="TYF15" s="14"/>
      <c r="TYG15" s="14"/>
      <c r="TYH15" s="14"/>
      <c r="TYI15" s="14"/>
      <c r="TYJ15" s="14"/>
      <c r="TYK15" s="14"/>
      <c r="TYL15" s="14"/>
      <c r="TYM15" s="14"/>
      <c r="TYN15" s="14"/>
      <c r="TYO15" s="14"/>
      <c r="TYP15" s="14"/>
      <c r="TYQ15" s="14"/>
      <c r="TYR15" s="14"/>
      <c r="TYS15" s="14"/>
      <c r="TYT15" s="14"/>
      <c r="TYU15" s="14"/>
      <c r="TYV15" s="14"/>
      <c r="TYW15" s="14"/>
      <c r="TYX15" s="14"/>
      <c r="TYY15" s="14"/>
      <c r="TYZ15" s="14"/>
      <c r="TZA15" s="14"/>
      <c r="TZB15" s="14"/>
      <c r="TZC15" s="14"/>
      <c r="TZD15" s="14"/>
      <c r="TZE15" s="14"/>
      <c r="TZF15" s="14"/>
      <c r="TZG15" s="14"/>
      <c r="TZH15" s="14"/>
      <c r="TZI15" s="14"/>
      <c r="TZJ15" s="14"/>
      <c r="TZK15" s="14"/>
      <c r="TZL15" s="14"/>
      <c r="TZM15" s="14"/>
      <c r="TZN15" s="14"/>
      <c r="TZO15" s="14"/>
      <c r="TZP15" s="14"/>
      <c r="TZQ15" s="14"/>
      <c r="TZR15" s="14"/>
      <c r="TZS15" s="14"/>
      <c r="TZT15" s="14"/>
      <c r="TZU15" s="14"/>
      <c r="TZV15" s="14"/>
      <c r="TZW15" s="14"/>
      <c r="TZX15" s="14"/>
      <c r="TZY15" s="14"/>
      <c r="TZZ15" s="14"/>
      <c r="UAA15" s="14"/>
      <c r="UAB15" s="14"/>
      <c r="UAC15" s="14"/>
      <c r="UAD15" s="14"/>
      <c r="UAE15" s="14"/>
      <c r="UAF15" s="14"/>
      <c r="UAG15" s="14"/>
      <c r="UAH15" s="14"/>
      <c r="UAI15" s="14"/>
      <c r="UAJ15" s="14"/>
      <c r="UAK15" s="14"/>
      <c r="UAL15" s="14"/>
      <c r="UAM15" s="14"/>
      <c r="UAN15" s="14"/>
      <c r="UAO15" s="14"/>
      <c r="UAP15" s="14"/>
      <c r="UAQ15" s="14"/>
      <c r="UAR15" s="14"/>
      <c r="UAS15" s="14"/>
      <c r="UAT15" s="14"/>
      <c r="UAU15" s="14"/>
      <c r="UAV15" s="14"/>
      <c r="UAW15" s="14"/>
      <c r="UAX15" s="14"/>
      <c r="UAY15" s="14"/>
      <c r="UAZ15" s="14"/>
      <c r="UBA15" s="14"/>
      <c r="UBB15" s="14"/>
      <c r="UBC15" s="14"/>
      <c r="UBD15" s="14"/>
      <c r="UBE15" s="14"/>
      <c r="UBF15" s="14"/>
      <c r="UBG15" s="14"/>
      <c r="UBH15" s="14"/>
      <c r="UBI15" s="14"/>
      <c r="UBJ15" s="14"/>
      <c r="UBK15" s="14"/>
      <c r="UBL15" s="14"/>
      <c r="UBM15" s="14"/>
      <c r="UBN15" s="14"/>
      <c r="UBO15" s="14"/>
      <c r="UBP15" s="14"/>
      <c r="UBQ15" s="14"/>
      <c r="UBR15" s="14"/>
      <c r="UBS15" s="14"/>
      <c r="UBT15" s="14"/>
      <c r="UBU15" s="14"/>
      <c r="UBV15" s="14"/>
      <c r="UBW15" s="14"/>
      <c r="UBX15" s="14"/>
      <c r="UBY15" s="14"/>
      <c r="UBZ15" s="14"/>
      <c r="UCA15" s="14"/>
      <c r="UCB15" s="14"/>
      <c r="UCC15" s="14"/>
      <c r="UCD15" s="14"/>
      <c r="UCE15" s="14"/>
      <c r="UCF15" s="14"/>
      <c r="UCG15" s="14"/>
      <c r="UCH15" s="14"/>
      <c r="UCI15" s="14"/>
      <c r="UCJ15" s="14"/>
      <c r="UCK15" s="14"/>
      <c r="UCL15" s="14"/>
      <c r="UCM15" s="14"/>
      <c r="UCN15" s="14"/>
      <c r="UCO15" s="14"/>
      <c r="UCP15" s="14"/>
      <c r="UCQ15" s="14"/>
      <c r="UCR15" s="14"/>
      <c r="UCS15" s="14"/>
      <c r="UCT15" s="14"/>
      <c r="UCU15" s="14"/>
      <c r="UCV15" s="14"/>
      <c r="UCW15" s="14"/>
      <c r="UCX15" s="14"/>
      <c r="UCY15" s="14"/>
      <c r="UCZ15" s="14"/>
      <c r="UDA15" s="14"/>
      <c r="UDB15" s="14"/>
      <c r="UDC15" s="14"/>
      <c r="UDD15" s="14"/>
      <c r="UDE15" s="14"/>
      <c r="UDF15" s="14"/>
      <c r="UDG15" s="14"/>
      <c r="UDH15" s="14"/>
      <c r="UDI15" s="14"/>
      <c r="UDJ15" s="14"/>
      <c r="UDK15" s="14"/>
      <c r="UDL15" s="14"/>
      <c r="UDM15" s="14"/>
      <c r="UDN15" s="14"/>
      <c r="UDO15" s="14"/>
      <c r="UDP15" s="14"/>
      <c r="UDQ15" s="14"/>
      <c r="UDR15" s="14"/>
      <c r="UDS15" s="14"/>
      <c r="UDT15" s="14"/>
      <c r="UDU15" s="14"/>
      <c r="UDV15" s="14"/>
      <c r="UDW15" s="14"/>
      <c r="UDX15" s="14"/>
      <c r="UDY15" s="14"/>
      <c r="UDZ15" s="14"/>
      <c r="UEA15" s="14"/>
      <c r="UEB15" s="14"/>
      <c r="UEC15" s="14"/>
      <c r="UED15" s="14"/>
      <c r="UEE15" s="14"/>
      <c r="UEF15" s="14"/>
      <c r="UEG15" s="14"/>
      <c r="UEH15" s="14"/>
      <c r="UEI15" s="14"/>
      <c r="UEJ15" s="14"/>
      <c r="UEK15" s="14"/>
      <c r="UEL15" s="14"/>
      <c r="UEM15" s="14"/>
      <c r="UEN15" s="14"/>
      <c r="UEO15" s="14"/>
      <c r="UEP15" s="14"/>
      <c r="UEQ15" s="14"/>
      <c r="UER15" s="14"/>
      <c r="UES15" s="14"/>
      <c r="UET15" s="14"/>
      <c r="UEU15" s="14"/>
      <c r="UEV15" s="14"/>
      <c r="UEW15" s="14"/>
      <c r="UEX15" s="14"/>
      <c r="UEY15" s="14"/>
      <c r="UEZ15" s="14"/>
      <c r="UFA15" s="14"/>
      <c r="UFB15" s="14"/>
      <c r="UFC15" s="14"/>
      <c r="UFD15" s="14"/>
      <c r="UFE15" s="14"/>
      <c r="UFF15" s="14"/>
      <c r="UFG15" s="14"/>
      <c r="UFH15" s="14"/>
      <c r="UFI15" s="14"/>
      <c r="UFJ15" s="14"/>
      <c r="UFK15" s="14"/>
      <c r="UFL15" s="14"/>
      <c r="UFM15" s="14"/>
      <c r="UFN15" s="14"/>
      <c r="UFO15" s="14"/>
      <c r="UFP15" s="14"/>
      <c r="UFQ15" s="14"/>
      <c r="UFR15" s="14"/>
      <c r="UFS15" s="14"/>
      <c r="UFT15" s="14"/>
      <c r="UFU15" s="14"/>
      <c r="UFV15" s="14"/>
      <c r="UFW15" s="14"/>
      <c r="UFX15" s="14"/>
      <c r="UFY15" s="14"/>
      <c r="UFZ15" s="14"/>
      <c r="UGA15" s="14"/>
      <c r="UGB15" s="14"/>
      <c r="UGC15" s="14"/>
      <c r="UGD15" s="14"/>
      <c r="UGE15" s="14"/>
      <c r="UGF15" s="14"/>
      <c r="UGG15" s="14"/>
      <c r="UGH15" s="14"/>
      <c r="UGI15" s="14"/>
      <c r="UGJ15" s="14"/>
      <c r="UGK15" s="14"/>
      <c r="UGL15" s="14"/>
      <c r="UGM15" s="14"/>
      <c r="UGN15" s="14"/>
      <c r="UGO15" s="14"/>
      <c r="UGP15" s="14"/>
      <c r="UGQ15" s="14"/>
      <c r="UGR15" s="14"/>
      <c r="UGS15" s="14"/>
      <c r="UGT15" s="14"/>
      <c r="UGU15" s="14"/>
      <c r="UGV15" s="14"/>
      <c r="UGW15" s="14"/>
      <c r="UGX15" s="14"/>
      <c r="UGY15" s="14"/>
      <c r="UGZ15" s="14"/>
      <c r="UHA15" s="14"/>
      <c r="UHB15" s="14"/>
      <c r="UHC15" s="14"/>
      <c r="UHD15" s="14"/>
      <c r="UHE15" s="14"/>
      <c r="UHF15" s="14"/>
      <c r="UHG15" s="14"/>
      <c r="UHH15" s="14"/>
      <c r="UHI15" s="14"/>
      <c r="UHJ15" s="14"/>
      <c r="UHK15" s="14"/>
      <c r="UHL15" s="14"/>
      <c r="UHM15" s="14"/>
      <c r="UHN15" s="14"/>
      <c r="UHO15" s="14"/>
      <c r="UHP15" s="14"/>
      <c r="UHQ15" s="14"/>
      <c r="UHR15" s="14"/>
      <c r="UHS15" s="14"/>
      <c r="UHT15" s="14"/>
      <c r="UHU15" s="14"/>
      <c r="UHV15" s="14"/>
      <c r="UHW15" s="14"/>
      <c r="UHX15" s="14"/>
      <c r="UHY15" s="14"/>
      <c r="UHZ15" s="14"/>
      <c r="UIA15" s="14"/>
      <c r="UIB15" s="14"/>
      <c r="UIC15" s="14"/>
      <c r="UID15" s="14"/>
      <c r="UIE15" s="14"/>
      <c r="UIF15" s="14"/>
      <c r="UIG15" s="14"/>
      <c r="UIH15" s="14"/>
      <c r="UII15" s="14"/>
      <c r="UIJ15" s="14"/>
      <c r="UIK15" s="14"/>
      <c r="UIL15" s="14"/>
      <c r="UIM15" s="14"/>
      <c r="UIN15" s="14"/>
      <c r="UIO15" s="14"/>
      <c r="UIP15" s="14"/>
      <c r="UIQ15" s="14"/>
      <c r="UIR15" s="14"/>
      <c r="UIS15" s="14"/>
      <c r="UIT15" s="14"/>
      <c r="UIU15" s="14"/>
      <c r="UIV15" s="14"/>
      <c r="UIW15" s="14"/>
      <c r="UIX15" s="14"/>
      <c r="UIY15" s="14"/>
      <c r="UIZ15" s="14"/>
      <c r="UJA15" s="14"/>
      <c r="UJB15" s="14"/>
      <c r="UJC15" s="14"/>
      <c r="UJD15" s="14"/>
      <c r="UJE15" s="14"/>
      <c r="UJF15" s="14"/>
      <c r="UJG15" s="14"/>
      <c r="UJH15" s="14"/>
      <c r="UJI15" s="14"/>
      <c r="UJJ15" s="14"/>
      <c r="UJK15" s="14"/>
      <c r="UJL15" s="14"/>
      <c r="UJM15" s="14"/>
      <c r="UJN15" s="14"/>
      <c r="UJO15" s="14"/>
      <c r="UJP15" s="14"/>
      <c r="UJQ15" s="14"/>
      <c r="UJR15" s="14"/>
      <c r="UJS15" s="14"/>
      <c r="UJT15" s="14"/>
      <c r="UJU15" s="14"/>
      <c r="UJV15" s="14"/>
      <c r="UJW15" s="14"/>
      <c r="UJX15" s="14"/>
      <c r="UJY15" s="14"/>
      <c r="UJZ15" s="14"/>
      <c r="UKA15" s="14"/>
      <c r="UKB15" s="14"/>
      <c r="UKC15" s="14"/>
      <c r="UKD15" s="14"/>
      <c r="UKE15" s="14"/>
      <c r="UKF15" s="14"/>
      <c r="UKG15" s="14"/>
      <c r="UKH15" s="14"/>
      <c r="UKI15" s="14"/>
      <c r="UKJ15" s="14"/>
      <c r="UKK15" s="14"/>
      <c r="UKL15" s="14"/>
      <c r="UKM15" s="14"/>
      <c r="UKN15" s="14"/>
      <c r="UKO15" s="14"/>
      <c r="UKP15" s="14"/>
      <c r="UKQ15" s="14"/>
      <c r="UKR15" s="14"/>
      <c r="UKS15" s="14"/>
      <c r="UKT15" s="14"/>
      <c r="UKU15" s="14"/>
      <c r="UKV15" s="14"/>
      <c r="UKW15" s="14"/>
      <c r="UKX15" s="14"/>
      <c r="UKY15" s="14"/>
      <c r="UKZ15" s="14"/>
      <c r="ULA15" s="14"/>
      <c r="ULB15" s="14"/>
      <c r="ULC15" s="14"/>
      <c r="ULD15" s="14"/>
      <c r="ULE15" s="14"/>
      <c r="ULF15" s="14"/>
      <c r="ULG15" s="14"/>
      <c r="ULH15" s="14"/>
      <c r="ULI15" s="14"/>
      <c r="ULJ15" s="14"/>
      <c r="ULK15" s="14"/>
      <c r="ULL15" s="14"/>
      <c r="ULM15" s="14"/>
      <c r="ULN15" s="14"/>
      <c r="ULO15" s="14"/>
      <c r="ULP15" s="14"/>
      <c r="ULQ15" s="14"/>
      <c r="ULR15" s="14"/>
      <c r="ULS15" s="14"/>
      <c r="ULT15" s="14"/>
      <c r="ULU15" s="14"/>
      <c r="ULV15" s="14"/>
      <c r="ULW15" s="14"/>
      <c r="ULX15" s="14"/>
      <c r="ULY15" s="14"/>
      <c r="ULZ15" s="14"/>
      <c r="UMA15" s="14"/>
      <c r="UMB15" s="14"/>
      <c r="UMC15" s="14"/>
      <c r="UMD15" s="14"/>
      <c r="UME15" s="14"/>
      <c r="UMF15" s="14"/>
      <c r="UMG15" s="14"/>
      <c r="UMH15" s="14"/>
      <c r="UMI15" s="14"/>
      <c r="UMJ15" s="14"/>
      <c r="UMK15" s="14"/>
      <c r="UML15" s="14"/>
      <c r="UMM15" s="14"/>
      <c r="UMN15" s="14"/>
      <c r="UMO15" s="14"/>
      <c r="UMP15" s="14"/>
      <c r="UMQ15" s="14"/>
      <c r="UMR15" s="14"/>
      <c r="UMS15" s="14"/>
      <c r="UMT15" s="14"/>
      <c r="UMU15" s="14"/>
      <c r="UMV15" s="14"/>
      <c r="UMW15" s="14"/>
      <c r="UMX15" s="14"/>
      <c r="UMY15" s="14"/>
      <c r="UMZ15" s="14"/>
      <c r="UNA15" s="14"/>
      <c r="UNB15" s="14"/>
      <c r="UNC15" s="14"/>
      <c r="UND15" s="14"/>
      <c r="UNE15" s="14"/>
      <c r="UNF15" s="14"/>
      <c r="UNG15" s="14"/>
      <c r="UNH15" s="14"/>
      <c r="UNI15" s="14"/>
      <c r="UNJ15" s="14"/>
      <c r="UNK15" s="14"/>
      <c r="UNL15" s="14"/>
      <c r="UNM15" s="14"/>
      <c r="UNN15" s="14"/>
      <c r="UNO15" s="14"/>
      <c r="UNP15" s="14"/>
      <c r="UNQ15" s="14"/>
      <c r="UNR15" s="14"/>
      <c r="UNS15" s="14"/>
      <c r="UNT15" s="14"/>
      <c r="UNU15" s="14"/>
      <c r="UNV15" s="14"/>
      <c r="UNW15" s="14"/>
      <c r="UNX15" s="14"/>
      <c r="UNY15" s="14"/>
      <c r="UNZ15" s="14"/>
      <c r="UOA15" s="14"/>
      <c r="UOB15" s="14"/>
      <c r="UOC15" s="14"/>
      <c r="UOD15" s="14"/>
      <c r="UOE15" s="14"/>
      <c r="UOF15" s="14"/>
      <c r="UOG15" s="14"/>
      <c r="UOH15" s="14"/>
      <c r="UOI15" s="14"/>
      <c r="UOJ15" s="14"/>
      <c r="UOK15" s="14"/>
      <c r="UOL15" s="14"/>
      <c r="UOM15" s="14"/>
      <c r="UON15" s="14"/>
      <c r="UOO15" s="14"/>
      <c r="UOP15" s="14"/>
      <c r="UOQ15" s="14"/>
      <c r="UOR15" s="14"/>
      <c r="UOS15" s="14"/>
      <c r="UOT15" s="14"/>
      <c r="UOU15" s="14"/>
      <c r="UOV15" s="14"/>
      <c r="UOW15" s="14"/>
      <c r="UOX15" s="14"/>
      <c r="UOY15" s="14"/>
      <c r="UOZ15" s="14"/>
      <c r="UPA15" s="14"/>
      <c r="UPB15" s="14"/>
      <c r="UPC15" s="14"/>
      <c r="UPD15" s="14"/>
      <c r="UPE15" s="14"/>
      <c r="UPF15" s="14"/>
      <c r="UPG15" s="14"/>
      <c r="UPH15" s="14"/>
      <c r="UPI15" s="14"/>
      <c r="UPJ15" s="14"/>
      <c r="UPK15" s="14"/>
      <c r="UPL15" s="14"/>
      <c r="UPM15" s="14"/>
      <c r="UPN15" s="14"/>
      <c r="UPO15" s="14"/>
      <c r="UPP15" s="14"/>
      <c r="UPQ15" s="14"/>
      <c r="UPR15" s="14"/>
      <c r="UPS15" s="14"/>
      <c r="UPT15" s="14"/>
      <c r="UPU15" s="14"/>
      <c r="UPV15" s="14"/>
      <c r="UPW15" s="14"/>
      <c r="UPX15" s="14"/>
      <c r="UPY15" s="14"/>
      <c r="UPZ15" s="14"/>
      <c r="UQA15" s="14"/>
      <c r="UQB15" s="14"/>
      <c r="UQC15" s="14"/>
      <c r="UQD15" s="14"/>
      <c r="UQE15" s="14"/>
      <c r="UQF15" s="14"/>
      <c r="UQG15" s="14"/>
      <c r="UQH15" s="14"/>
      <c r="UQI15" s="14"/>
      <c r="UQJ15" s="14"/>
      <c r="UQK15" s="14"/>
      <c r="UQL15" s="14"/>
      <c r="UQM15" s="14"/>
      <c r="UQN15" s="14"/>
      <c r="UQO15" s="14"/>
      <c r="UQP15" s="14"/>
      <c r="UQQ15" s="14"/>
      <c r="UQR15" s="14"/>
      <c r="UQS15" s="14"/>
      <c r="UQT15" s="14"/>
      <c r="UQU15" s="14"/>
      <c r="UQV15" s="14"/>
      <c r="UQW15" s="14"/>
      <c r="UQX15" s="14"/>
      <c r="UQY15" s="14"/>
      <c r="UQZ15" s="14"/>
      <c r="URA15" s="14"/>
      <c r="URB15" s="14"/>
      <c r="URC15" s="14"/>
      <c r="URD15" s="14"/>
      <c r="URE15" s="14"/>
      <c r="URF15" s="14"/>
      <c r="URG15" s="14"/>
      <c r="URH15" s="14"/>
      <c r="URI15" s="14"/>
      <c r="URJ15" s="14"/>
      <c r="URK15" s="14"/>
      <c r="URL15" s="14"/>
      <c r="URM15" s="14"/>
      <c r="URN15" s="14"/>
      <c r="URO15" s="14"/>
      <c r="URP15" s="14"/>
      <c r="URQ15" s="14"/>
      <c r="URR15" s="14"/>
      <c r="URS15" s="14"/>
      <c r="URT15" s="14"/>
      <c r="URU15" s="14"/>
      <c r="URV15" s="14"/>
      <c r="URW15" s="14"/>
      <c r="URX15" s="14"/>
      <c r="URY15" s="14"/>
      <c r="URZ15" s="14"/>
      <c r="USA15" s="14"/>
      <c r="USB15" s="14"/>
      <c r="USC15" s="14"/>
      <c r="USD15" s="14"/>
      <c r="USE15" s="14"/>
      <c r="USF15" s="14"/>
      <c r="USG15" s="14"/>
      <c r="USH15" s="14"/>
      <c r="USI15" s="14"/>
      <c r="USJ15" s="14"/>
      <c r="USK15" s="14"/>
      <c r="USL15" s="14"/>
      <c r="USM15" s="14"/>
      <c r="USN15" s="14"/>
      <c r="USO15" s="14"/>
      <c r="USP15" s="14"/>
      <c r="USQ15" s="14"/>
      <c r="USR15" s="14"/>
      <c r="USS15" s="14"/>
      <c r="UST15" s="14"/>
      <c r="USU15" s="14"/>
      <c r="USV15" s="14"/>
      <c r="USW15" s="14"/>
      <c r="USX15" s="14"/>
      <c r="USY15" s="14"/>
      <c r="USZ15" s="14"/>
      <c r="UTA15" s="14"/>
      <c r="UTB15" s="14"/>
      <c r="UTC15" s="14"/>
      <c r="UTD15" s="14"/>
      <c r="UTE15" s="14"/>
      <c r="UTF15" s="14"/>
      <c r="UTG15" s="14"/>
      <c r="UTH15" s="14"/>
      <c r="UTI15" s="14"/>
      <c r="UTJ15" s="14"/>
      <c r="UTK15" s="14"/>
      <c r="UTL15" s="14"/>
      <c r="UTM15" s="14"/>
      <c r="UTN15" s="14"/>
      <c r="UTO15" s="14"/>
      <c r="UTP15" s="14"/>
      <c r="UTQ15" s="14"/>
      <c r="UTR15" s="14"/>
      <c r="UTS15" s="14"/>
      <c r="UTT15" s="14"/>
      <c r="UTU15" s="14"/>
      <c r="UTV15" s="14"/>
      <c r="UTW15" s="14"/>
      <c r="UTX15" s="14"/>
      <c r="UTY15" s="14"/>
      <c r="UTZ15" s="14"/>
      <c r="UUA15" s="14"/>
      <c r="UUB15" s="14"/>
      <c r="UUC15" s="14"/>
      <c r="UUD15" s="14"/>
      <c r="UUE15" s="14"/>
      <c r="UUF15" s="14"/>
      <c r="UUG15" s="14"/>
      <c r="UUH15" s="14"/>
      <c r="UUI15" s="14"/>
      <c r="UUJ15" s="14"/>
      <c r="UUK15" s="14"/>
      <c r="UUL15" s="14"/>
      <c r="UUM15" s="14"/>
      <c r="UUN15" s="14"/>
      <c r="UUO15" s="14"/>
      <c r="UUP15" s="14"/>
      <c r="UUQ15" s="14"/>
      <c r="UUR15" s="14"/>
      <c r="UUS15" s="14"/>
      <c r="UUT15" s="14"/>
      <c r="UUU15" s="14"/>
      <c r="UUV15" s="14"/>
      <c r="UUW15" s="14"/>
      <c r="UUX15" s="14"/>
      <c r="UUY15" s="14"/>
      <c r="UUZ15" s="14"/>
      <c r="UVA15" s="14"/>
      <c r="UVB15" s="14"/>
      <c r="UVC15" s="14"/>
      <c r="UVD15" s="14"/>
      <c r="UVE15" s="14"/>
      <c r="UVF15" s="14"/>
      <c r="UVG15" s="14"/>
      <c r="UVH15" s="14"/>
      <c r="UVI15" s="14"/>
      <c r="UVJ15" s="14"/>
      <c r="UVK15" s="14"/>
      <c r="UVL15" s="14"/>
      <c r="UVM15" s="14"/>
      <c r="UVN15" s="14"/>
      <c r="UVO15" s="14"/>
      <c r="UVP15" s="14"/>
      <c r="UVQ15" s="14"/>
      <c r="UVR15" s="14"/>
      <c r="UVS15" s="14"/>
      <c r="UVT15" s="14"/>
      <c r="UVU15" s="14"/>
      <c r="UVV15" s="14"/>
      <c r="UVW15" s="14"/>
      <c r="UVX15" s="14"/>
      <c r="UVY15" s="14"/>
      <c r="UVZ15" s="14"/>
      <c r="UWA15" s="14"/>
      <c r="UWB15" s="14"/>
      <c r="UWC15" s="14"/>
      <c r="UWD15" s="14"/>
      <c r="UWE15" s="14"/>
      <c r="UWF15" s="14"/>
      <c r="UWG15" s="14"/>
      <c r="UWH15" s="14"/>
      <c r="UWI15" s="14"/>
      <c r="UWJ15" s="14"/>
      <c r="UWK15" s="14"/>
      <c r="UWL15" s="14"/>
      <c r="UWM15" s="14"/>
      <c r="UWN15" s="14"/>
      <c r="UWO15" s="14"/>
      <c r="UWP15" s="14"/>
      <c r="UWQ15" s="14"/>
      <c r="UWR15" s="14"/>
      <c r="UWS15" s="14"/>
      <c r="UWT15" s="14"/>
      <c r="UWU15" s="14"/>
      <c r="UWV15" s="14"/>
      <c r="UWW15" s="14"/>
      <c r="UWX15" s="14"/>
      <c r="UWY15" s="14"/>
      <c r="UWZ15" s="14"/>
      <c r="UXA15" s="14"/>
      <c r="UXB15" s="14"/>
      <c r="UXC15" s="14"/>
      <c r="UXD15" s="14"/>
      <c r="UXE15" s="14"/>
      <c r="UXF15" s="14"/>
      <c r="UXG15" s="14"/>
      <c r="UXH15" s="14"/>
      <c r="UXI15" s="14"/>
      <c r="UXJ15" s="14"/>
      <c r="UXK15" s="14"/>
      <c r="UXL15" s="14"/>
      <c r="UXM15" s="14"/>
      <c r="UXN15" s="14"/>
      <c r="UXO15" s="14"/>
      <c r="UXP15" s="14"/>
      <c r="UXQ15" s="14"/>
      <c r="UXR15" s="14"/>
      <c r="UXS15" s="14"/>
      <c r="UXT15" s="14"/>
      <c r="UXU15" s="14"/>
      <c r="UXV15" s="14"/>
      <c r="UXW15" s="14"/>
      <c r="UXX15" s="14"/>
      <c r="UXY15" s="14"/>
      <c r="UXZ15" s="14"/>
      <c r="UYA15" s="14"/>
      <c r="UYB15" s="14"/>
      <c r="UYC15" s="14"/>
      <c r="UYD15" s="14"/>
      <c r="UYE15" s="14"/>
      <c r="UYF15" s="14"/>
      <c r="UYG15" s="14"/>
      <c r="UYH15" s="14"/>
      <c r="UYI15" s="14"/>
      <c r="UYJ15" s="14"/>
      <c r="UYK15" s="14"/>
      <c r="UYL15" s="14"/>
      <c r="UYM15" s="14"/>
      <c r="UYN15" s="14"/>
      <c r="UYO15" s="14"/>
      <c r="UYP15" s="14"/>
      <c r="UYQ15" s="14"/>
      <c r="UYR15" s="14"/>
      <c r="UYS15" s="14"/>
      <c r="UYT15" s="14"/>
      <c r="UYU15" s="14"/>
      <c r="UYV15" s="14"/>
      <c r="UYW15" s="14"/>
      <c r="UYX15" s="14"/>
      <c r="UYY15" s="14"/>
      <c r="UYZ15" s="14"/>
      <c r="UZA15" s="14"/>
      <c r="UZB15" s="14"/>
      <c r="UZC15" s="14"/>
      <c r="UZD15" s="14"/>
      <c r="UZE15" s="14"/>
      <c r="UZF15" s="14"/>
      <c r="UZG15" s="14"/>
      <c r="UZH15" s="14"/>
      <c r="UZI15" s="14"/>
      <c r="UZJ15" s="14"/>
      <c r="UZK15" s="14"/>
      <c r="UZL15" s="14"/>
      <c r="UZM15" s="14"/>
      <c r="UZN15" s="14"/>
      <c r="UZO15" s="14"/>
      <c r="UZP15" s="14"/>
      <c r="UZQ15" s="14"/>
      <c r="UZR15" s="14"/>
      <c r="UZS15" s="14"/>
      <c r="UZT15" s="14"/>
      <c r="UZU15" s="14"/>
      <c r="UZV15" s="14"/>
      <c r="UZW15" s="14"/>
      <c r="UZX15" s="14"/>
      <c r="UZY15" s="14"/>
      <c r="UZZ15" s="14"/>
      <c r="VAA15" s="14"/>
      <c r="VAB15" s="14"/>
      <c r="VAC15" s="14"/>
      <c r="VAD15" s="14"/>
      <c r="VAE15" s="14"/>
      <c r="VAF15" s="14"/>
      <c r="VAG15" s="14"/>
      <c r="VAH15" s="14"/>
      <c r="VAI15" s="14"/>
      <c r="VAJ15" s="14"/>
      <c r="VAK15" s="14"/>
      <c r="VAL15" s="14"/>
      <c r="VAM15" s="14"/>
      <c r="VAN15" s="14"/>
      <c r="VAO15" s="14"/>
      <c r="VAP15" s="14"/>
      <c r="VAQ15" s="14"/>
      <c r="VAR15" s="14"/>
      <c r="VAS15" s="14"/>
      <c r="VAT15" s="14"/>
      <c r="VAU15" s="14"/>
      <c r="VAV15" s="14"/>
      <c r="VAW15" s="14"/>
      <c r="VAX15" s="14"/>
      <c r="VAY15" s="14"/>
      <c r="VAZ15" s="14"/>
      <c r="VBA15" s="14"/>
      <c r="VBB15" s="14"/>
      <c r="VBC15" s="14"/>
      <c r="VBD15" s="14"/>
      <c r="VBE15" s="14"/>
      <c r="VBF15" s="14"/>
      <c r="VBG15" s="14"/>
      <c r="VBH15" s="14"/>
      <c r="VBI15" s="14"/>
      <c r="VBJ15" s="14"/>
      <c r="VBK15" s="14"/>
      <c r="VBL15" s="14"/>
      <c r="VBM15" s="14"/>
      <c r="VBN15" s="14"/>
      <c r="VBO15" s="14"/>
      <c r="VBP15" s="14"/>
      <c r="VBQ15" s="14"/>
      <c r="VBR15" s="14"/>
      <c r="VBS15" s="14"/>
      <c r="VBT15" s="14"/>
      <c r="VBU15" s="14"/>
      <c r="VBV15" s="14"/>
      <c r="VBW15" s="14"/>
      <c r="VBX15" s="14"/>
      <c r="VBY15" s="14"/>
      <c r="VBZ15" s="14"/>
      <c r="VCA15" s="14"/>
      <c r="VCB15" s="14"/>
      <c r="VCC15" s="14"/>
      <c r="VCD15" s="14"/>
      <c r="VCE15" s="14"/>
      <c r="VCF15" s="14"/>
      <c r="VCG15" s="14"/>
      <c r="VCH15" s="14"/>
      <c r="VCI15" s="14"/>
      <c r="VCJ15" s="14"/>
      <c r="VCK15" s="14"/>
      <c r="VCL15" s="14"/>
      <c r="VCM15" s="14"/>
      <c r="VCN15" s="14"/>
      <c r="VCO15" s="14"/>
      <c r="VCP15" s="14"/>
      <c r="VCQ15" s="14"/>
      <c r="VCR15" s="14"/>
      <c r="VCS15" s="14"/>
      <c r="VCT15" s="14"/>
      <c r="VCU15" s="14"/>
      <c r="VCV15" s="14"/>
      <c r="VCW15" s="14"/>
      <c r="VCX15" s="14"/>
      <c r="VCY15" s="14"/>
      <c r="VCZ15" s="14"/>
      <c r="VDA15" s="14"/>
      <c r="VDB15" s="14"/>
      <c r="VDC15" s="14"/>
      <c r="VDD15" s="14"/>
      <c r="VDE15" s="14"/>
      <c r="VDF15" s="14"/>
      <c r="VDG15" s="14"/>
      <c r="VDH15" s="14"/>
      <c r="VDI15" s="14"/>
      <c r="VDJ15" s="14"/>
      <c r="VDK15" s="14"/>
      <c r="VDL15" s="14"/>
      <c r="VDM15" s="14"/>
      <c r="VDN15" s="14"/>
      <c r="VDO15" s="14"/>
      <c r="VDP15" s="14"/>
      <c r="VDQ15" s="14"/>
      <c r="VDR15" s="14"/>
      <c r="VDS15" s="14"/>
      <c r="VDT15" s="14"/>
      <c r="VDU15" s="14"/>
      <c r="VDV15" s="14"/>
      <c r="VDW15" s="14"/>
      <c r="VDX15" s="14"/>
      <c r="VDY15" s="14"/>
      <c r="VDZ15" s="14"/>
      <c r="VEA15" s="14"/>
      <c r="VEB15" s="14"/>
      <c r="VEC15" s="14"/>
      <c r="VED15" s="14"/>
      <c r="VEE15" s="14"/>
      <c r="VEF15" s="14"/>
      <c r="VEG15" s="14"/>
      <c r="VEH15" s="14"/>
      <c r="VEI15" s="14"/>
      <c r="VEJ15" s="14"/>
      <c r="VEK15" s="14"/>
      <c r="VEL15" s="14"/>
      <c r="VEM15" s="14"/>
      <c r="VEN15" s="14"/>
      <c r="VEO15" s="14"/>
      <c r="VEP15" s="14"/>
      <c r="VEQ15" s="14"/>
      <c r="VER15" s="14"/>
      <c r="VES15" s="14"/>
      <c r="VET15" s="14"/>
      <c r="VEU15" s="14"/>
      <c r="VEV15" s="14"/>
      <c r="VEW15" s="14"/>
      <c r="VEX15" s="14"/>
      <c r="VEY15" s="14"/>
      <c r="VEZ15" s="14"/>
      <c r="VFA15" s="14"/>
      <c r="VFB15" s="14"/>
      <c r="VFC15" s="14"/>
      <c r="VFD15" s="14"/>
      <c r="VFE15" s="14"/>
      <c r="VFF15" s="14"/>
      <c r="VFG15" s="14"/>
      <c r="VFH15" s="14"/>
      <c r="VFI15" s="14"/>
      <c r="VFJ15" s="14"/>
      <c r="VFK15" s="14"/>
      <c r="VFL15" s="14"/>
      <c r="VFM15" s="14"/>
      <c r="VFN15" s="14"/>
      <c r="VFO15" s="14"/>
      <c r="VFP15" s="14"/>
      <c r="VFQ15" s="14"/>
      <c r="VFR15" s="14"/>
      <c r="VFS15" s="14"/>
      <c r="VFT15" s="14"/>
      <c r="VFU15" s="14"/>
      <c r="VFV15" s="14"/>
      <c r="VFW15" s="14"/>
      <c r="VFX15" s="14"/>
      <c r="VFY15" s="14"/>
      <c r="VFZ15" s="14"/>
      <c r="VGA15" s="14"/>
      <c r="VGB15" s="14"/>
      <c r="VGC15" s="14"/>
      <c r="VGD15" s="14"/>
      <c r="VGE15" s="14"/>
      <c r="VGF15" s="14"/>
      <c r="VGG15" s="14"/>
      <c r="VGH15" s="14"/>
      <c r="VGI15" s="14"/>
      <c r="VGJ15" s="14"/>
      <c r="VGK15" s="14"/>
      <c r="VGL15" s="14"/>
      <c r="VGM15" s="14"/>
      <c r="VGN15" s="14"/>
      <c r="VGO15" s="14"/>
      <c r="VGP15" s="14"/>
      <c r="VGQ15" s="14"/>
      <c r="VGR15" s="14"/>
      <c r="VGS15" s="14"/>
      <c r="VGT15" s="14"/>
      <c r="VGU15" s="14"/>
      <c r="VGV15" s="14"/>
      <c r="VGW15" s="14"/>
      <c r="VGX15" s="14"/>
      <c r="VGY15" s="14"/>
      <c r="VGZ15" s="14"/>
      <c r="VHA15" s="14"/>
      <c r="VHB15" s="14"/>
      <c r="VHC15" s="14"/>
      <c r="VHD15" s="14"/>
      <c r="VHE15" s="14"/>
      <c r="VHF15" s="14"/>
      <c r="VHG15" s="14"/>
      <c r="VHH15" s="14"/>
      <c r="VHI15" s="14"/>
      <c r="VHJ15" s="14"/>
      <c r="VHK15" s="14"/>
      <c r="VHL15" s="14"/>
      <c r="VHM15" s="14"/>
      <c r="VHN15" s="14"/>
      <c r="VHO15" s="14"/>
      <c r="VHP15" s="14"/>
      <c r="VHQ15" s="14"/>
      <c r="VHR15" s="14"/>
      <c r="VHS15" s="14"/>
      <c r="VHT15" s="14"/>
      <c r="VHU15" s="14"/>
      <c r="VHV15" s="14"/>
      <c r="VHW15" s="14"/>
      <c r="VHX15" s="14"/>
      <c r="VHY15" s="14"/>
      <c r="VHZ15" s="14"/>
      <c r="VIA15" s="14"/>
      <c r="VIB15" s="14"/>
      <c r="VIC15" s="14"/>
      <c r="VID15" s="14"/>
      <c r="VIE15" s="14"/>
      <c r="VIF15" s="14"/>
      <c r="VIG15" s="14"/>
      <c r="VIH15" s="14"/>
      <c r="VII15" s="14"/>
      <c r="VIJ15" s="14"/>
      <c r="VIK15" s="14"/>
      <c r="VIL15" s="14"/>
      <c r="VIM15" s="14"/>
      <c r="VIN15" s="14"/>
      <c r="VIO15" s="14"/>
      <c r="VIP15" s="14"/>
      <c r="VIQ15" s="14"/>
      <c r="VIR15" s="14"/>
      <c r="VIS15" s="14"/>
      <c r="VIT15" s="14"/>
      <c r="VIU15" s="14"/>
      <c r="VIV15" s="14"/>
      <c r="VIW15" s="14"/>
      <c r="VIX15" s="14"/>
      <c r="VIY15" s="14"/>
      <c r="VIZ15" s="14"/>
      <c r="VJA15" s="14"/>
      <c r="VJB15" s="14"/>
      <c r="VJC15" s="14"/>
      <c r="VJD15" s="14"/>
      <c r="VJE15" s="14"/>
      <c r="VJF15" s="14"/>
      <c r="VJG15" s="14"/>
      <c r="VJH15" s="14"/>
      <c r="VJI15" s="14"/>
      <c r="VJJ15" s="14"/>
      <c r="VJK15" s="14"/>
      <c r="VJL15" s="14"/>
      <c r="VJM15" s="14"/>
      <c r="VJN15" s="14"/>
      <c r="VJO15" s="14"/>
      <c r="VJP15" s="14"/>
      <c r="VJQ15" s="14"/>
      <c r="VJR15" s="14"/>
      <c r="VJS15" s="14"/>
      <c r="VJT15" s="14"/>
      <c r="VJU15" s="14"/>
      <c r="VJV15" s="14"/>
      <c r="VJW15" s="14"/>
      <c r="VJX15" s="14"/>
      <c r="VJY15" s="14"/>
      <c r="VJZ15" s="14"/>
      <c r="VKA15" s="14"/>
      <c r="VKB15" s="14"/>
      <c r="VKC15" s="14"/>
      <c r="VKD15" s="14"/>
      <c r="VKE15" s="14"/>
      <c r="VKF15" s="14"/>
      <c r="VKG15" s="14"/>
      <c r="VKH15" s="14"/>
      <c r="VKI15" s="14"/>
      <c r="VKJ15" s="14"/>
      <c r="VKK15" s="14"/>
      <c r="VKL15" s="14"/>
      <c r="VKM15" s="14"/>
      <c r="VKN15" s="14"/>
      <c r="VKO15" s="14"/>
      <c r="VKP15" s="14"/>
      <c r="VKQ15" s="14"/>
      <c r="VKR15" s="14"/>
      <c r="VKS15" s="14"/>
      <c r="VKT15" s="14"/>
      <c r="VKU15" s="14"/>
      <c r="VKV15" s="14"/>
      <c r="VKW15" s="14"/>
      <c r="VKX15" s="14"/>
      <c r="VKY15" s="14"/>
      <c r="VKZ15" s="14"/>
      <c r="VLA15" s="14"/>
      <c r="VLB15" s="14"/>
      <c r="VLC15" s="14"/>
      <c r="VLD15" s="14"/>
      <c r="VLE15" s="14"/>
      <c r="VLF15" s="14"/>
      <c r="VLG15" s="14"/>
      <c r="VLH15" s="14"/>
      <c r="VLI15" s="14"/>
      <c r="VLJ15" s="14"/>
      <c r="VLK15" s="14"/>
      <c r="VLL15" s="14"/>
      <c r="VLM15" s="14"/>
      <c r="VLN15" s="14"/>
      <c r="VLO15" s="14"/>
      <c r="VLP15" s="14"/>
      <c r="VLQ15" s="14"/>
      <c r="VLR15" s="14"/>
      <c r="VLS15" s="14"/>
      <c r="VLT15" s="14"/>
      <c r="VLU15" s="14"/>
      <c r="VLV15" s="14"/>
      <c r="VLW15" s="14"/>
      <c r="VLX15" s="14"/>
      <c r="VLY15" s="14"/>
      <c r="VLZ15" s="14"/>
      <c r="VMA15" s="14"/>
      <c r="VMB15" s="14"/>
      <c r="VMC15" s="14"/>
      <c r="VMD15" s="14"/>
      <c r="VME15" s="14"/>
      <c r="VMF15" s="14"/>
      <c r="VMG15" s="14"/>
      <c r="VMH15" s="14"/>
      <c r="VMI15" s="14"/>
      <c r="VMJ15" s="14"/>
      <c r="VMK15" s="14"/>
      <c r="VML15" s="14"/>
      <c r="VMM15" s="14"/>
      <c r="VMN15" s="14"/>
      <c r="VMO15" s="14"/>
      <c r="VMP15" s="14"/>
      <c r="VMQ15" s="14"/>
      <c r="VMR15" s="14"/>
      <c r="VMS15" s="14"/>
      <c r="VMT15" s="14"/>
      <c r="VMU15" s="14"/>
      <c r="VMV15" s="14"/>
      <c r="VMW15" s="14"/>
      <c r="VMX15" s="14"/>
      <c r="VMY15" s="14"/>
      <c r="VMZ15" s="14"/>
      <c r="VNA15" s="14"/>
      <c r="VNB15" s="14"/>
      <c r="VNC15" s="14"/>
      <c r="VND15" s="14"/>
      <c r="VNE15" s="14"/>
      <c r="VNF15" s="14"/>
      <c r="VNG15" s="14"/>
      <c r="VNH15" s="14"/>
      <c r="VNI15" s="14"/>
      <c r="VNJ15" s="14"/>
      <c r="VNK15" s="14"/>
      <c r="VNL15" s="14"/>
      <c r="VNM15" s="14"/>
      <c r="VNN15" s="14"/>
      <c r="VNO15" s="14"/>
      <c r="VNP15" s="14"/>
      <c r="VNQ15" s="14"/>
      <c r="VNR15" s="14"/>
      <c r="VNS15" s="14"/>
      <c r="VNT15" s="14"/>
      <c r="VNU15" s="14"/>
      <c r="VNV15" s="14"/>
      <c r="VNW15" s="14"/>
      <c r="VNX15" s="14"/>
      <c r="VNY15" s="14"/>
      <c r="VNZ15" s="14"/>
      <c r="VOA15" s="14"/>
      <c r="VOB15" s="14"/>
      <c r="VOC15" s="14"/>
      <c r="VOD15" s="14"/>
      <c r="VOE15" s="14"/>
      <c r="VOF15" s="14"/>
      <c r="VOG15" s="14"/>
      <c r="VOH15" s="14"/>
      <c r="VOI15" s="14"/>
      <c r="VOJ15" s="14"/>
      <c r="VOK15" s="14"/>
      <c r="VOL15" s="14"/>
      <c r="VOM15" s="14"/>
      <c r="VON15" s="14"/>
      <c r="VOO15" s="14"/>
      <c r="VOP15" s="14"/>
      <c r="VOQ15" s="14"/>
      <c r="VOR15" s="14"/>
      <c r="VOS15" s="14"/>
      <c r="VOT15" s="14"/>
      <c r="VOU15" s="14"/>
      <c r="VOV15" s="14"/>
      <c r="VOW15" s="14"/>
      <c r="VOX15" s="14"/>
      <c r="VOY15" s="14"/>
      <c r="VOZ15" s="14"/>
      <c r="VPA15" s="14"/>
      <c r="VPB15" s="14"/>
      <c r="VPC15" s="14"/>
      <c r="VPD15" s="14"/>
      <c r="VPE15" s="14"/>
      <c r="VPF15" s="14"/>
      <c r="VPG15" s="14"/>
      <c r="VPH15" s="14"/>
      <c r="VPI15" s="14"/>
      <c r="VPJ15" s="14"/>
      <c r="VPK15" s="14"/>
      <c r="VPL15" s="14"/>
      <c r="VPM15" s="14"/>
      <c r="VPN15" s="14"/>
      <c r="VPO15" s="14"/>
      <c r="VPP15" s="14"/>
      <c r="VPQ15" s="14"/>
      <c r="VPR15" s="14"/>
      <c r="VPS15" s="14"/>
      <c r="VPT15" s="14"/>
      <c r="VPU15" s="14"/>
      <c r="VPV15" s="14"/>
      <c r="VPW15" s="14"/>
      <c r="VPX15" s="14"/>
      <c r="VPY15" s="14"/>
      <c r="VPZ15" s="14"/>
      <c r="VQA15" s="14"/>
      <c r="VQB15" s="14"/>
      <c r="VQC15" s="14"/>
      <c r="VQD15" s="14"/>
      <c r="VQE15" s="14"/>
      <c r="VQF15" s="14"/>
      <c r="VQG15" s="14"/>
      <c r="VQH15" s="14"/>
      <c r="VQI15" s="14"/>
      <c r="VQJ15" s="14"/>
      <c r="VQK15" s="14"/>
      <c r="VQL15" s="14"/>
      <c r="VQM15" s="14"/>
      <c r="VQN15" s="14"/>
      <c r="VQO15" s="14"/>
      <c r="VQP15" s="14"/>
      <c r="VQQ15" s="14"/>
      <c r="VQR15" s="14"/>
      <c r="VQS15" s="14"/>
      <c r="VQT15" s="14"/>
      <c r="VQU15" s="14"/>
      <c r="VQV15" s="14"/>
      <c r="VQW15" s="14"/>
      <c r="VQX15" s="14"/>
      <c r="VQY15" s="14"/>
      <c r="VQZ15" s="14"/>
      <c r="VRA15" s="14"/>
      <c r="VRB15" s="14"/>
      <c r="VRC15" s="14"/>
      <c r="VRD15" s="14"/>
      <c r="VRE15" s="14"/>
      <c r="VRF15" s="14"/>
      <c r="VRG15" s="14"/>
      <c r="VRH15" s="14"/>
      <c r="VRI15" s="14"/>
      <c r="VRJ15" s="14"/>
      <c r="VRK15" s="14"/>
      <c r="VRL15" s="14"/>
      <c r="VRM15" s="14"/>
      <c r="VRN15" s="14"/>
      <c r="VRO15" s="14"/>
      <c r="VRP15" s="14"/>
      <c r="VRQ15" s="14"/>
      <c r="VRR15" s="14"/>
      <c r="VRS15" s="14"/>
      <c r="VRT15" s="14"/>
      <c r="VRU15" s="14"/>
      <c r="VRV15" s="14"/>
      <c r="VRW15" s="14"/>
      <c r="VRX15" s="14"/>
      <c r="VRY15" s="14"/>
      <c r="VRZ15" s="14"/>
      <c r="VSA15" s="14"/>
      <c r="VSB15" s="14"/>
      <c r="VSC15" s="14"/>
      <c r="VSD15" s="14"/>
      <c r="VSE15" s="14"/>
      <c r="VSF15" s="14"/>
      <c r="VSG15" s="14"/>
      <c r="VSH15" s="14"/>
      <c r="VSI15" s="14"/>
      <c r="VSJ15" s="14"/>
      <c r="VSK15" s="14"/>
      <c r="VSL15" s="14"/>
      <c r="VSM15" s="14"/>
      <c r="VSN15" s="14"/>
      <c r="VSO15" s="14"/>
      <c r="VSP15" s="14"/>
      <c r="VSQ15" s="14"/>
      <c r="VSR15" s="14"/>
      <c r="VSS15" s="14"/>
      <c r="VST15" s="14"/>
      <c r="VSU15" s="14"/>
      <c r="VSV15" s="14"/>
      <c r="VSW15" s="14"/>
      <c r="VSX15" s="14"/>
      <c r="VSY15" s="14"/>
      <c r="VSZ15" s="14"/>
      <c r="VTA15" s="14"/>
      <c r="VTB15" s="14"/>
      <c r="VTC15" s="14"/>
      <c r="VTD15" s="14"/>
      <c r="VTE15" s="14"/>
      <c r="VTF15" s="14"/>
      <c r="VTG15" s="14"/>
      <c r="VTH15" s="14"/>
      <c r="VTI15" s="14"/>
      <c r="VTJ15" s="14"/>
      <c r="VTK15" s="14"/>
      <c r="VTL15" s="14"/>
      <c r="VTM15" s="14"/>
      <c r="VTN15" s="14"/>
      <c r="VTO15" s="14"/>
      <c r="VTP15" s="14"/>
      <c r="VTQ15" s="14"/>
      <c r="VTR15" s="14"/>
      <c r="VTS15" s="14"/>
      <c r="VTT15" s="14"/>
      <c r="VTU15" s="14"/>
      <c r="VTV15" s="14"/>
      <c r="VTW15" s="14"/>
      <c r="VTX15" s="14"/>
      <c r="VTY15" s="14"/>
      <c r="VTZ15" s="14"/>
      <c r="VUA15" s="14"/>
      <c r="VUB15" s="14"/>
      <c r="VUC15" s="14"/>
      <c r="VUD15" s="14"/>
      <c r="VUE15" s="14"/>
      <c r="VUF15" s="14"/>
      <c r="VUG15" s="14"/>
      <c r="VUH15" s="14"/>
      <c r="VUI15" s="14"/>
      <c r="VUJ15" s="14"/>
      <c r="VUK15" s="14"/>
      <c r="VUL15" s="14"/>
      <c r="VUM15" s="14"/>
      <c r="VUN15" s="14"/>
      <c r="VUO15" s="14"/>
      <c r="VUP15" s="14"/>
      <c r="VUQ15" s="14"/>
      <c r="VUR15" s="14"/>
      <c r="VUS15" s="14"/>
      <c r="VUT15" s="14"/>
      <c r="VUU15" s="14"/>
      <c r="VUV15" s="14"/>
      <c r="VUW15" s="14"/>
      <c r="VUX15" s="14"/>
      <c r="VUY15" s="14"/>
      <c r="VUZ15" s="14"/>
      <c r="VVA15" s="14"/>
      <c r="VVB15" s="14"/>
      <c r="VVC15" s="14"/>
      <c r="VVD15" s="14"/>
      <c r="VVE15" s="14"/>
      <c r="VVF15" s="14"/>
      <c r="VVG15" s="14"/>
      <c r="VVH15" s="14"/>
      <c r="VVI15" s="14"/>
      <c r="VVJ15" s="14"/>
      <c r="VVK15" s="14"/>
      <c r="VVL15" s="14"/>
      <c r="VVM15" s="14"/>
      <c r="VVN15" s="14"/>
      <c r="VVO15" s="14"/>
      <c r="VVP15" s="14"/>
      <c r="VVQ15" s="14"/>
      <c r="VVR15" s="14"/>
      <c r="VVS15" s="14"/>
      <c r="VVT15" s="14"/>
      <c r="VVU15" s="14"/>
      <c r="VVV15" s="14"/>
      <c r="VVW15" s="14"/>
      <c r="VVX15" s="14"/>
      <c r="VVY15" s="14"/>
      <c r="VVZ15" s="14"/>
      <c r="VWA15" s="14"/>
      <c r="VWB15" s="14"/>
      <c r="VWC15" s="14"/>
      <c r="VWD15" s="14"/>
      <c r="VWE15" s="14"/>
      <c r="VWF15" s="14"/>
      <c r="VWG15" s="14"/>
      <c r="VWH15" s="14"/>
      <c r="VWI15" s="14"/>
      <c r="VWJ15" s="14"/>
      <c r="VWK15" s="14"/>
      <c r="VWL15" s="14"/>
      <c r="VWM15" s="14"/>
      <c r="VWN15" s="14"/>
      <c r="VWO15" s="14"/>
      <c r="VWP15" s="14"/>
      <c r="VWQ15" s="14"/>
      <c r="VWR15" s="14"/>
      <c r="VWS15" s="14"/>
      <c r="VWT15" s="14"/>
      <c r="VWU15" s="14"/>
      <c r="VWV15" s="14"/>
      <c r="VWW15" s="14"/>
      <c r="VWX15" s="14"/>
      <c r="VWY15" s="14"/>
      <c r="VWZ15" s="14"/>
      <c r="VXA15" s="14"/>
      <c r="VXB15" s="14"/>
      <c r="VXC15" s="14"/>
      <c r="VXD15" s="14"/>
      <c r="VXE15" s="14"/>
      <c r="VXF15" s="14"/>
      <c r="VXG15" s="14"/>
      <c r="VXH15" s="14"/>
      <c r="VXI15" s="14"/>
      <c r="VXJ15" s="14"/>
      <c r="VXK15" s="14"/>
      <c r="VXL15" s="14"/>
      <c r="VXM15" s="14"/>
      <c r="VXN15" s="14"/>
      <c r="VXO15" s="14"/>
      <c r="VXP15" s="14"/>
      <c r="VXQ15" s="14"/>
      <c r="VXR15" s="14"/>
      <c r="VXS15" s="14"/>
      <c r="VXT15" s="14"/>
      <c r="VXU15" s="14"/>
      <c r="VXV15" s="14"/>
      <c r="VXW15" s="14"/>
      <c r="VXX15" s="14"/>
      <c r="VXY15" s="14"/>
      <c r="VXZ15" s="14"/>
      <c r="VYA15" s="14"/>
      <c r="VYB15" s="14"/>
      <c r="VYC15" s="14"/>
      <c r="VYD15" s="14"/>
      <c r="VYE15" s="14"/>
      <c r="VYF15" s="14"/>
      <c r="VYG15" s="14"/>
      <c r="VYH15" s="14"/>
      <c r="VYI15" s="14"/>
      <c r="VYJ15" s="14"/>
      <c r="VYK15" s="14"/>
      <c r="VYL15" s="14"/>
      <c r="VYM15" s="14"/>
      <c r="VYN15" s="14"/>
      <c r="VYO15" s="14"/>
      <c r="VYP15" s="14"/>
      <c r="VYQ15" s="14"/>
      <c r="VYR15" s="14"/>
      <c r="VYS15" s="14"/>
      <c r="VYT15" s="14"/>
      <c r="VYU15" s="14"/>
      <c r="VYV15" s="14"/>
      <c r="VYW15" s="14"/>
      <c r="VYX15" s="14"/>
      <c r="VYY15" s="14"/>
      <c r="VYZ15" s="14"/>
      <c r="VZA15" s="14"/>
      <c r="VZB15" s="14"/>
      <c r="VZC15" s="14"/>
      <c r="VZD15" s="14"/>
      <c r="VZE15" s="14"/>
      <c r="VZF15" s="14"/>
      <c r="VZG15" s="14"/>
      <c r="VZH15" s="14"/>
      <c r="VZI15" s="14"/>
      <c r="VZJ15" s="14"/>
      <c r="VZK15" s="14"/>
      <c r="VZL15" s="14"/>
      <c r="VZM15" s="14"/>
      <c r="VZN15" s="14"/>
      <c r="VZO15" s="14"/>
      <c r="VZP15" s="14"/>
      <c r="VZQ15" s="14"/>
      <c r="VZR15" s="14"/>
      <c r="VZS15" s="14"/>
      <c r="VZT15" s="14"/>
      <c r="VZU15" s="14"/>
      <c r="VZV15" s="14"/>
      <c r="VZW15" s="14"/>
      <c r="VZX15" s="14"/>
      <c r="VZY15" s="14"/>
      <c r="VZZ15" s="14"/>
      <c r="WAA15" s="14"/>
      <c r="WAB15" s="14"/>
      <c r="WAC15" s="14"/>
      <c r="WAD15" s="14"/>
      <c r="WAE15" s="14"/>
      <c r="WAF15" s="14"/>
      <c r="WAG15" s="14"/>
      <c r="WAH15" s="14"/>
      <c r="WAI15" s="14"/>
      <c r="WAJ15" s="14"/>
      <c r="WAK15" s="14"/>
      <c r="WAL15" s="14"/>
      <c r="WAM15" s="14"/>
      <c r="WAN15" s="14"/>
      <c r="WAO15" s="14"/>
      <c r="WAP15" s="14"/>
      <c r="WAQ15" s="14"/>
      <c r="WAR15" s="14"/>
      <c r="WAS15" s="14"/>
      <c r="WAT15" s="14"/>
      <c r="WAU15" s="14"/>
      <c r="WAV15" s="14"/>
      <c r="WAW15" s="14"/>
      <c r="WAX15" s="14"/>
      <c r="WAY15" s="14"/>
      <c r="WAZ15" s="14"/>
      <c r="WBA15" s="14"/>
      <c r="WBB15" s="14"/>
      <c r="WBC15" s="14"/>
      <c r="WBD15" s="14"/>
      <c r="WBE15" s="14"/>
      <c r="WBF15" s="14"/>
      <c r="WBG15" s="14"/>
      <c r="WBH15" s="14"/>
      <c r="WBI15" s="14"/>
      <c r="WBJ15" s="14"/>
      <c r="WBK15" s="14"/>
      <c r="WBL15" s="14"/>
      <c r="WBM15" s="14"/>
      <c r="WBN15" s="14"/>
      <c r="WBO15" s="14"/>
      <c r="WBP15" s="14"/>
      <c r="WBQ15" s="14"/>
      <c r="WBR15" s="14"/>
      <c r="WBS15" s="14"/>
      <c r="WBT15" s="14"/>
      <c r="WBU15" s="14"/>
      <c r="WBV15" s="14"/>
      <c r="WBW15" s="14"/>
      <c r="WBX15" s="14"/>
      <c r="WBY15" s="14"/>
      <c r="WBZ15" s="14"/>
      <c r="WCA15" s="14"/>
      <c r="WCB15" s="14"/>
      <c r="WCC15" s="14"/>
      <c r="WCD15" s="14"/>
      <c r="WCE15" s="14"/>
      <c r="WCF15" s="14"/>
      <c r="WCG15" s="14"/>
      <c r="WCH15" s="14"/>
      <c r="WCI15" s="14"/>
      <c r="WCJ15" s="14"/>
      <c r="WCK15" s="14"/>
      <c r="WCL15" s="14"/>
      <c r="WCM15" s="14"/>
      <c r="WCN15" s="14"/>
      <c r="WCO15" s="14"/>
      <c r="WCP15" s="14"/>
      <c r="WCQ15" s="14"/>
      <c r="WCR15" s="14"/>
      <c r="WCS15" s="14"/>
      <c r="WCT15" s="14"/>
      <c r="WCU15" s="14"/>
      <c r="WCV15" s="14"/>
      <c r="WCW15" s="14"/>
      <c r="WCX15" s="14"/>
      <c r="WCY15" s="14"/>
      <c r="WCZ15" s="14"/>
      <c r="WDA15" s="14"/>
      <c r="WDB15" s="14"/>
      <c r="WDC15" s="14"/>
      <c r="WDD15" s="14"/>
      <c r="WDE15" s="14"/>
      <c r="WDF15" s="14"/>
      <c r="WDG15" s="14"/>
      <c r="WDH15" s="14"/>
      <c r="WDI15" s="14"/>
      <c r="WDJ15" s="14"/>
      <c r="WDK15" s="14"/>
      <c r="WDL15" s="14"/>
      <c r="WDM15" s="14"/>
      <c r="WDN15" s="14"/>
      <c r="WDO15" s="14"/>
      <c r="WDP15" s="14"/>
      <c r="WDQ15" s="14"/>
      <c r="WDR15" s="14"/>
      <c r="WDS15" s="14"/>
      <c r="WDT15" s="14"/>
      <c r="WDU15" s="14"/>
      <c r="WDV15" s="14"/>
      <c r="WDW15" s="14"/>
      <c r="WDX15" s="14"/>
      <c r="WDY15" s="14"/>
      <c r="WDZ15" s="14"/>
      <c r="WEA15" s="14"/>
      <c r="WEB15" s="14"/>
      <c r="WEC15" s="14"/>
      <c r="WED15" s="14"/>
      <c r="WEE15" s="14"/>
      <c r="WEF15" s="14"/>
      <c r="WEG15" s="14"/>
      <c r="WEH15" s="14"/>
      <c r="WEI15" s="14"/>
      <c r="WEJ15" s="14"/>
      <c r="WEK15" s="14"/>
      <c r="WEL15" s="14"/>
      <c r="WEM15" s="14"/>
      <c r="WEN15" s="14"/>
      <c r="WEO15" s="14"/>
      <c r="WEP15" s="14"/>
      <c r="WEQ15" s="14"/>
      <c r="WER15" s="14"/>
      <c r="WES15" s="14"/>
      <c r="WET15" s="14"/>
      <c r="WEU15" s="14"/>
      <c r="WEV15" s="14"/>
      <c r="WEW15" s="14"/>
      <c r="WEX15" s="14"/>
      <c r="WEY15" s="14"/>
      <c r="WEZ15" s="14"/>
      <c r="WFA15" s="14"/>
      <c r="WFB15" s="14"/>
      <c r="WFC15" s="14"/>
      <c r="WFD15" s="14"/>
      <c r="WFE15" s="14"/>
      <c r="WFF15" s="14"/>
      <c r="WFG15" s="14"/>
      <c r="WFH15" s="14"/>
      <c r="WFI15" s="14"/>
      <c r="WFJ15" s="14"/>
      <c r="WFK15" s="14"/>
      <c r="WFL15" s="14"/>
      <c r="WFM15" s="14"/>
      <c r="WFN15" s="14"/>
      <c r="WFO15" s="14"/>
      <c r="WFP15" s="14"/>
      <c r="WFQ15" s="14"/>
      <c r="WFR15" s="14"/>
      <c r="WFS15" s="14"/>
      <c r="WFT15" s="14"/>
      <c r="WFU15" s="14"/>
      <c r="WFV15" s="14"/>
      <c r="WFW15" s="14"/>
      <c r="WFX15" s="14"/>
      <c r="WFY15" s="14"/>
      <c r="WFZ15" s="14"/>
      <c r="WGA15" s="14"/>
      <c r="WGB15" s="14"/>
      <c r="WGC15" s="14"/>
      <c r="WGD15" s="14"/>
      <c r="WGE15" s="14"/>
      <c r="WGF15" s="14"/>
      <c r="WGG15" s="14"/>
      <c r="WGH15" s="14"/>
      <c r="WGI15" s="14"/>
      <c r="WGJ15" s="14"/>
      <c r="WGK15" s="14"/>
      <c r="WGL15" s="14"/>
      <c r="WGM15" s="14"/>
      <c r="WGN15" s="14"/>
      <c r="WGO15" s="14"/>
      <c r="WGP15" s="14"/>
      <c r="WGQ15" s="14"/>
      <c r="WGR15" s="14"/>
      <c r="WGS15" s="14"/>
      <c r="WGT15" s="14"/>
      <c r="WGU15" s="14"/>
      <c r="WGV15" s="14"/>
      <c r="WGW15" s="14"/>
      <c r="WGX15" s="14"/>
      <c r="WGY15" s="14"/>
      <c r="WGZ15" s="14"/>
      <c r="WHA15" s="14"/>
      <c r="WHB15" s="14"/>
      <c r="WHC15" s="14"/>
      <c r="WHD15" s="14"/>
      <c r="WHE15" s="14"/>
      <c r="WHF15" s="14"/>
      <c r="WHG15" s="14"/>
      <c r="WHH15" s="14"/>
      <c r="WHI15" s="14"/>
      <c r="WHJ15" s="14"/>
      <c r="WHK15" s="14"/>
      <c r="WHL15" s="14"/>
      <c r="WHM15" s="14"/>
      <c r="WHN15" s="14"/>
      <c r="WHO15" s="14"/>
      <c r="WHP15" s="14"/>
      <c r="WHQ15" s="14"/>
      <c r="WHR15" s="14"/>
      <c r="WHS15" s="14"/>
      <c r="WHT15" s="14"/>
      <c r="WHU15" s="14"/>
      <c r="WHV15" s="14"/>
      <c r="WHW15" s="14"/>
      <c r="WHX15" s="14"/>
      <c r="WHY15" s="14"/>
      <c r="WHZ15" s="14"/>
      <c r="WIA15" s="14"/>
      <c r="WIB15" s="14"/>
      <c r="WIC15" s="14"/>
      <c r="WID15" s="14"/>
      <c r="WIE15" s="14"/>
      <c r="WIF15" s="14"/>
      <c r="WIG15" s="14"/>
      <c r="WIH15" s="14"/>
      <c r="WII15" s="14"/>
      <c r="WIJ15" s="14"/>
      <c r="WIK15" s="14"/>
      <c r="WIL15" s="14"/>
      <c r="WIM15" s="14"/>
      <c r="WIN15" s="14"/>
      <c r="WIO15" s="14"/>
      <c r="WIP15" s="14"/>
      <c r="WIQ15" s="14"/>
      <c r="WIR15" s="14"/>
      <c r="WIS15" s="14"/>
      <c r="WIT15" s="14"/>
      <c r="WIU15" s="14"/>
      <c r="WIV15" s="14"/>
      <c r="WIW15" s="14"/>
      <c r="WIX15" s="14"/>
      <c r="WIY15" s="14"/>
      <c r="WIZ15" s="14"/>
      <c r="WJA15" s="14"/>
      <c r="WJB15" s="14"/>
      <c r="WJC15" s="14"/>
      <c r="WJD15" s="14"/>
      <c r="WJE15" s="14"/>
      <c r="WJF15" s="14"/>
      <c r="WJG15" s="14"/>
      <c r="WJH15" s="14"/>
      <c r="WJI15" s="14"/>
      <c r="WJJ15" s="14"/>
      <c r="WJK15" s="14"/>
      <c r="WJL15" s="14"/>
      <c r="WJM15" s="14"/>
      <c r="WJN15" s="14"/>
      <c r="WJO15" s="14"/>
      <c r="WJP15" s="14"/>
      <c r="WJQ15" s="14"/>
      <c r="WJR15" s="14"/>
      <c r="WJS15" s="14"/>
      <c r="WJT15" s="14"/>
      <c r="WJU15" s="14"/>
      <c r="WJV15" s="14"/>
      <c r="WJW15" s="14"/>
      <c r="WJX15" s="14"/>
      <c r="WJY15" s="14"/>
      <c r="WJZ15" s="14"/>
      <c r="WKA15" s="14"/>
      <c r="WKB15" s="14"/>
      <c r="WKC15" s="14"/>
      <c r="WKD15" s="14"/>
      <c r="WKE15" s="14"/>
      <c r="WKF15" s="14"/>
      <c r="WKG15" s="14"/>
      <c r="WKH15" s="14"/>
      <c r="WKI15" s="14"/>
      <c r="WKJ15" s="14"/>
      <c r="WKK15" s="14"/>
      <c r="WKL15" s="14"/>
      <c r="WKM15" s="14"/>
      <c r="WKN15" s="14"/>
      <c r="WKO15" s="14"/>
      <c r="WKP15" s="14"/>
      <c r="WKQ15" s="14"/>
      <c r="WKR15" s="14"/>
      <c r="WKS15" s="14"/>
      <c r="WKT15" s="14"/>
      <c r="WKU15" s="14"/>
      <c r="WKV15" s="14"/>
      <c r="WKW15" s="14"/>
      <c r="WKX15" s="14"/>
      <c r="WKY15" s="14"/>
      <c r="WKZ15" s="14"/>
      <c r="WLA15" s="14"/>
      <c r="WLB15" s="14"/>
      <c r="WLC15" s="14"/>
      <c r="WLD15" s="14"/>
      <c r="WLE15" s="14"/>
      <c r="WLF15" s="14"/>
      <c r="WLG15" s="14"/>
      <c r="WLH15" s="14"/>
      <c r="WLI15" s="14"/>
      <c r="WLJ15" s="14"/>
      <c r="WLK15" s="14"/>
      <c r="WLL15" s="14"/>
      <c r="WLM15" s="14"/>
      <c r="WLN15" s="14"/>
      <c r="WLO15" s="14"/>
      <c r="WLP15" s="14"/>
      <c r="WLQ15" s="14"/>
      <c r="WLR15" s="14"/>
      <c r="WLS15" s="14"/>
      <c r="WLT15" s="14"/>
      <c r="WLU15" s="14"/>
      <c r="WLV15" s="14"/>
      <c r="WLW15" s="14"/>
      <c r="WLX15" s="14"/>
      <c r="WLY15" s="14"/>
      <c r="WLZ15" s="14"/>
      <c r="WMA15" s="14"/>
      <c r="WMB15" s="14"/>
      <c r="WMC15" s="14"/>
      <c r="WMD15" s="14"/>
      <c r="WME15" s="14"/>
      <c r="WMF15" s="14"/>
      <c r="WMG15" s="14"/>
      <c r="WMH15" s="14"/>
      <c r="WMI15" s="14"/>
      <c r="WMJ15" s="14"/>
      <c r="WMK15" s="14"/>
      <c r="WML15" s="14"/>
      <c r="WMM15" s="14"/>
      <c r="WMN15" s="14"/>
      <c r="WMO15" s="14"/>
      <c r="WMP15" s="14"/>
      <c r="WMQ15" s="14"/>
      <c r="WMR15" s="14"/>
      <c r="WMS15" s="14"/>
      <c r="WMT15" s="14"/>
      <c r="WMU15" s="14"/>
      <c r="WMV15" s="14"/>
      <c r="WMW15" s="14"/>
      <c r="WMX15" s="14"/>
      <c r="WMY15" s="14"/>
      <c r="WMZ15" s="14"/>
      <c r="WNA15" s="14"/>
      <c r="WNB15" s="14"/>
      <c r="WNC15" s="14"/>
      <c r="WND15" s="14"/>
      <c r="WNE15" s="14"/>
      <c r="WNF15" s="14"/>
      <c r="WNG15" s="14"/>
      <c r="WNH15" s="14"/>
      <c r="WNI15" s="14"/>
      <c r="WNJ15" s="14"/>
      <c r="WNK15" s="14"/>
      <c r="WNL15" s="14"/>
      <c r="WNM15" s="14"/>
      <c r="WNN15" s="14"/>
      <c r="WNO15" s="14"/>
      <c r="WNP15" s="14"/>
      <c r="WNQ15" s="14"/>
      <c r="WNR15" s="14"/>
      <c r="WNS15" s="14"/>
      <c r="WNT15" s="14"/>
      <c r="WNU15" s="14"/>
      <c r="WNV15" s="14"/>
      <c r="WNW15" s="14"/>
      <c r="WNX15" s="14"/>
      <c r="WNY15" s="14"/>
      <c r="WNZ15" s="14"/>
      <c r="WOA15" s="14"/>
      <c r="WOB15" s="14"/>
      <c r="WOC15" s="14"/>
      <c r="WOD15" s="14"/>
      <c r="WOE15" s="14"/>
      <c r="WOF15" s="14"/>
      <c r="WOG15" s="14"/>
      <c r="WOH15" s="14"/>
      <c r="WOI15" s="14"/>
      <c r="WOJ15" s="14"/>
      <c r="WOK15" s="14"/>
      <c r="WOL15" s="14"/>
      <c r="WOM15" s="14"/>
      <c r="WON15" s="14"/>
      <c r="WOO15" s="14"/>
      <c r="WOP15" s="14"/>
      <c r="WOQ15" s="14"/>
      <c r="WOR15" s="14"/>
      <c r="WOS15" s="14"/>
      <c r="WOT15" s="14"/>
      <c r="WOU15" s="14"/>
      <c r="WOV15" s="14"/>
      <c r="WOW15" s="14"/>
      <c r="WOX15" s="14"/>
      <c r="WOY15" s="14"/>
      <c r="WOZ15" s="14"/>
      <c r="WPA15" s="14"/>
      <c r="WPB15" s="14"/>
      <c r="WPC15" s="14"/>
      <c r="WPD15" s="14"/>
      <c r="WPE15" s="14"/>
      <c r="WPF15" s="14"/>
      <c r="WPG15" s="14"/>
      <c r="WPH15" s="14"/>
      <c r="WPI15" s="14"/>
      <c r="WPJ15" s="14"/>
      <c r="WPK15" s="14"/>
      <c r="WPL15" s="14"/>
      <c r="WPM15" s="14"/>
      <c r="WPN15" s="14"/>
      <c r="WPO15" s="14"/>
      <c r="WPP15" s="14"/>
      <c r="WPQ15" s="14"/>
      <c r="WPR15" s="14"/>
      <c r="WPS15" s="14"/>
      <c r="WPT15" s="14"/>
      <c r="WPU15" s="14"/>
      <c r="WPV15" s="14"/>
      <c r="WPW15" s="14"/>
      <c r="WPX15" s="14"/>
      <c r="WPY15" s="14"/>
      <c r="WPZ15" s="14"/>
      <c r="WQA15" s="14"/>
      <c r="WQB15" s="14"/>
      <c r="WQC15" s="14"/>
      <c r="WQD15" s="14"/>
      <c r="WQE15" s="14"/>
      <c r="WQF15" s="14"/>
      <c r="WQG15" s="14"/>
      <c r="WQH15" s="14"/>
      <c r="WQI15" s="14"/>
      <c r="WQJ15" s="14"/>
      <c r="WQK15" s="14"/>
      <c r="WQL15" s="14"/>
      <c r="WQM15" s="14"/>
      <c r="WQN15" s="14"/>
      <c r="WQO15" s="14"/>
      <c r="WQP15" s="14"/>
      <c r="WQQ15" s="14"/>
      <c r="WQR15" s="14"/>
      <c r="WQS15" s="14"/>
      <c r="WQT15" s="14"/>
      <c r="WQU15" s="14"/>
      <c r="WQV15" s="14"/>
      <c r="WQW15" s="14"/>
      <c r="WQX15" s="14"/>
      <c r="WQY15" s="14"/>
      <c r="WQZ15" s="14"/>
      <c r="WRA15" s="14"/>
      <c r="WRB15" s="14"/>
      <c r="WRC15" s="14"/>
      <c r="WRD15" s="14"/>
      <c r="WRE15" s="14"/>
      <c r="WRF15" s="14"/>
      <c r="WRG15" s="14"/>
      <c r="WRH15" s="14"/>
      <c r="WRI15" s="14"/>
      <c r="WRJ15" s="14"/>
      <c r="WRK15" s="14"/>
      <c r="WRL15" s="14"/>
      <c r="WRM15" s="14"/>
      <c r="WRN15" s="14"/>
      <c r="WRO15" s="14"/>
      <c r="WRP15" s="14"/>
      <c r="WRQ15" s="14"/>
      <c r="WRR15" s="14"/>
      <c r="WRS15" s="14"/>
      <c r="WRT15" s="14"/>
      <c r="WRU15" s="14"/>
      <c r="WRV15" s="14"/>
      <c r="WRW15" s="14"/>
      <c r="WRX15" s="14"/>
      <c r="WRY15" s="14"/>
      <c r="WRZ15" s="14"/>
      <c r="WSA15" s="14"/>
      <c r="WSB15" s="14"/>
      <c r="WSC15" s="14"/>
      <c r="WSD15" s="14"/>
      <c r="WSE15" s="14"/>
      <c r="WSF15" s="14"/>
      <c r="WSG15" s="14"/>
      <c r="WSH15" s="14"/>
      <c r="WSI15" s="14"/>
      <c r="WSJ15" s="14"/>
      <c r="WSK15" s="14"/>
      <c r="WSL15" s="14"/>
      <c r="WSM15" s="14"/>
      <c r="WSN15" s="14"/>
      <c r="WSO15" s="14"/>
      <c r="WSP15" s="14"/>
      <c r="WSQ15" s="14"/>
      <c r="WSR15" s="14"/>
      <c r="WSS15" s="14"/>
      <c r="WST15" s="14"/>
      <c r="WSU15" s="14"/>
      <c r="WSV15" s="14"/>
      <c r="WSW15" s="14"/>
      <c r="WSX15" s="14"/>
      <c r="WSY15" s="14"/>
      <c r="WSZ15" s="14"/>
      <c r="WTA15" s="14"/>
      <c r="WTB15" s="14"/>
      <c r="WTC15" s="14"/>
      <c r="WTD15" s="14"/>
      <c r="WTE15" s="14"/>
      <c r="WTF15" s="14"/>
      <c r="WTG15" s="14"/>
      <c r="WTH15" s="14"/>
      <c r="WTI15" s="14"/>
      <c r="WTJ15" s="14"/>
      <c r="WTK15" s="14"/>
      <c r="WTL15" s="14"/>
      <c r="WTM15" s="14"/>
      <c r="WTN15" s="14"/>
      <c r="WTO15" s="14"/>
      <c r="WTP15" s="14"/>
      <c r="WTQ15" s="14"/>
      <c r="WTR15" s="14"/>
      <c r="WTS15" s="14"/>
      <c r="WTT15" s="14"/>
      <c r="WTU15" s="14"/>
      <c r="WTV15" s="14"/>
      <c r="WTW15" s="14"/>
      <c r="WTX15" s="14"/>
      <c r="WTY15" s="14"/>
      <c r="WTZ15" s="14"/>
      <c r="WUA15" s="14"/>
      <c r="WUB15" s="14"/>
      <c r="WUC15" s="14"/>
      <c r="WUD15" s="14"/>
      <c r="WUE15" s="14"/>
      <c r="WUF15" s="14"/>
      <c r="WUG15" s="14"/>
      <c r="WUH15" s="14"/>
      <c r="WUI15" s="14"/>
      <c r="WUJ15" s="14"/>
      <c r="WUK15" s="14"/>
      <c r="WUL15" s="14"/>
      <c r="WUM15" s="14"/>
      <c r="WUN15" s="14"/>
      <c r="WUO15" s="14"/>
      <c r="WUP15" s="14"/>
      <c r="WUQ15" s="14"/>
      <c r="WUR15" s="14"/>
      <c r="WUS15" s="14"/>
      <c r="WUT15" s="14"/>
      <c r="WUU15" s="14"/>
      <c r="WUV15" s="14"/>
      <c r="WUW15" s="14"/>
      <c r="WUX15" s="14"/>
      <c r="WUY15" s="14"/>
      <c r="WUZ15" s="14"/>
      <c r="WVA15" s="14"/>
      <c r="WVB15" s="14"/>
      <c r="WVC15" s="14"/>
      <c r="WVD15" s="14"/>
      <c r="WVE15" s="14"/>
      <c r="WVF15" s="14"/>
      <c r="WVG15" s="14"/>
      <c r="WVH15" s="14"/>
      <c r="WVI15" s="14"/>
      <c r="WVJ15" s="14"/>
      <c r="WVK15" s="14"/>
      <c r="WVL15" s="14"/>
      <c r="WVM15" s="14"/>
      <c r="WVN15" s="14"/>
      <c r="WVO15" s="14"/>
      <c r="WVP15" s="14"/>
      <c r="WVQ15" s="14"/>
      <c r="WVR15" s="14"/>
      <c r="WVS15" s="14"/>
      <c r="WVT15" s="14"/>
      <c r="WVU15" s="14"/>
      <c r="WVV15" s="14"/>
      <c r="WVW15" s="14"/>
      <c r="WVX15" s="14"/>
      <c r="WVY15" s="14"/>
      <c r="WVZ15" s="14"/>
      <c r="WWA15" s="14"/>
      <c r="WWB15" s="14"/>
      <c r="WWC15" s="14"/>
      <c r="WWD15" s="14"/>
      <c r="WWE15" s="14"/>
      <c r="WWF15" s="14"/>
      <c r="WWG15" s="14"/>
      <c r="WWH15" s="14"/>
      <c r="WWI15" s="14"/>
      <c r="WWJ15" s="14"/>
      <c r="WWK15" s="14"/>
      <c r="WWL15" s="14"/>
      <c r="WWM15" s="14"/>
      <c r="WWN15" s="14"/>
      <c r="WWO15" s="14"/>
      <c r="WWP15" s="14"/>
      <c r="WWQ15" s="14"/>
      <c r="WWR15" s="14"/>
      <c r="WWS15" s="14"/>
      <c r="WWT15" s="14"/>
      <c r="WWU15" s="14"/>
      <c r="WWV15" s="14"/>
      <c r="WWW15" s="14"/>
      <c r="WWX15" s="14"/>
      <c r="WWY15" s="14"/>
      <c r="WWZ15" s="14"/>
      <c r="WXA15" s="14"/>
      <c r="WXB15" s="14"/>
      <c r="WXC15" s="14"/>
      <c r="WXD15" s="14"/>
      <c r="WXE15" s="14"/>
      <c r="WXF15" s="14"/>
      <c r="WXG15" s="14"/>
      <c r="WXH15" s="14"/>
      <c r="WXI15" s="14"/>
      <c r="WXJ15" s="14"/>
      <c r="WXK15" s="14"/>
      <c r="WXL15" s="14"/>
      <c r="WXM15" s="14"/>
      <c r="WXN15" s="14"/>
      <c r="WXO15" s="14"/>
      <c r="WXP15" s="14"/>
      <c r="WXQ15" s="14"/>
      <c r="WXR15" s="14"/>
      <c r="WXS15" s="14"/>
      <c r="WXT15" s="14"/>
      <c r="WXU15" s="14"/>
      <c r="WXV15" s="14"/>
      <c r="WXW15" s="14"/>
      <c r="WXX15" s="14"/>
      <c r="WXY15" s="14"/>
      <c r="WXZ15" s="14"/>
      <c r="WYA15" s="14"/>
      <c r="WYB15" s="14"/>
      <c r="WYC15" s="14"/>
      <c r="WYD15" s="14"/>
      <c r="WYE15" s="14"/>
      <c r="WYF15" s="14"/>
      <c r="WYG15" s="14"/>
      <c r="WYH15" s="14"/>
      <c r="WYI15" s="14"/>
      <c r="WYJ15" s="14"/>
      <c r="WYK15" s="14"/>
      <c r="WYL15" s="14"/>
      <c r="WYM15" s="14"/>
      <c r="WYN15" s="14"/>
      <c r="WYO15" s="14"/>
      <c r="WYP15" s="14"/>
      <c r="WYQ15" s="14"/>
      <c r="WYR15" s="14"/>
      <c r="WYS15" s="14"/>
      <c r="WYT15" s="14"/>
      <c r="WYU15" s="14"/>
      <c r="WYV15" s="14"/>
      <c r="WYW15" s="14"/>
      <c r="WYX15" s="14"/>
      <c r="WYY15" s="14"/>
      <c r="WYZ15" s="14"/>
      <c r="WZA15" s="14"/>
      <c r="WZB15" s="14"/>
      <c r="WZC15" s="14"/>
      <c r="WZD15" s="14"/>
      <c r="WZE15" s="14"/>
      <c r="WZF15" s="14"/>
      <c r="WZG15" s="14"/>
      <c r="WZH15" s="14"/>
      <c r="WZI15" s="14"/>
      <c r="WZJ15" s="14"/>
      <c r="WZK15" s="14"/>
      <c r="WZL15" s="14"/>
      <c r="WZM15" s="14"/>
      <c r="WZN15" s="14"/>
      <c r="WZO15" s="14"/>
      <c r="WZP15" s="14"/>
      <c r="WZQ15" s="14"/>
      <c r="WZR15" s="14"/>
      <c r="WZS15" s="14"/>
      <c r="WZT15" s="14"/>
      <c r="WZU15" s="14"/>
      <c r="WZV15" s="14"/>
      <c r="WZW15" s="14"/>
      <c r="WZX15" s="14"/>
      <c r="WZY15" s="14"/>
      <c r="WZZ15" s="14"/>
      <c r="XAA15" s="14"/>
      <c r="XAB15" s="14"/>
      <c r="XAC15" s="14"/>
      <c r="XAD15" s="14"/>
      <c r="XAE15" s="14"/>
      <c r="XAF15" s="14"/>
      <c r="XAG15" s="14"/>
      <c r="XAH15" s="14"/>
      <c r="XAI15" s="14"/>
      <c r="XAJ15" s="14"/>
      <c r="XAK15" s="14"/>
      <c r="XAL15" s="14"/>
      <c r="XAM15" s="14"/>
      <c r="XAN15" s="14"/>
      <c r="XAO15" s="14"/>
      <c r="XAP15" s="14"/>
      <c r="XAQ15" s="14"/>
      <c r="XAR15" s="14"/>
      <c r="XAS15" s="14"/>
      <c r="XAT15" s="14"/>
      <c r="XAU15" s="14"/>
      <c r="XAV15" s="14"/>
      <c r="XAW15" s="14"/>
      <c r="XAX15" s="14"/>
      <c r="XAY15" s="14"/>
      <c r="XAZ15" s="14"/>
      <c r="XBA15" s="14"/>
      <c r="XBB15" s="14"/>
      <c r="XBC15" s="14"/>
      <c r="XBD15" s="14"/>
      <c r="XBE15" s="14"/>
      <c r="XBF15" s="14"/>
      <c r="XBG15" s="14"/>
      <c r="XBH15" s="14"/>
      <c r="XBI15" s="14"/>
      <c r="XBJ15" s="14"/>
      <c r="XBK15" s="14"/>
      <c r="XBL15" s="14"/>
      <c r="XBM15" s="14"/>
      <c r="XBN15" s="14"/>
      <c r="XBO15" s="14"/>
      <c r="XBP15" s="14"/>
      <c r="XBQ15" s="14"/>
      <c r="XBR15" s="14"/>
      <c r="XBS15" s="14"/>
      <c r="XBT15" s="14"/>
      <c r="XBU15" s="14"/>
      <c r="XBV15" s="14"/>
      <c r="XBW15" s="14"/>
      <c r="XBX15" s="14"/>
      <c r="XBY15" s="14"/>
      <c r="XBZ15" s="14"/>
      <c r="XCA15" s="14"/>
      <c r="XCB15" s="14"/>
      <c r="XCC15" s="14"/>
      <c r="XCD15" s="14"/>
      <c r="XCE15" s="14"/>
      <c r="XCF15" s="14"/>
      <c r="XCG15" s="14"/>
      <c r="XCH15" s="14"/>
      <c r="XCI15" s="14"/>
      <c r="XCJ15" s="14"/>
      <c r="XCK15" s="14"/>
      <c r="XCL15" s="14"/>
      <c r="XCM15" s="14"/>
      <c r="XCN15" s="14"/>
      <c r="XCO15" s="14"/>
      <c r="XCP15" s="14"/>
      <c r="XCQ15" s="14"/>
      <c r="XCR15" s="14"/>
      <c r="XCS15" s="14"/>
      <c r="XCT15" s="14"/>
      <c r="XCU15" s="14"/>
      <c r="XCV15" s="14"/>
      <c r="XCW15" s="14"/>
      <c r="XCX15" s="14"/>
      <c r="XCY15" s="14"/>
      <c r="XCZ15" s="14"/>
      <c r="XDA15" s="14"/>
      <c r="XDB15" s="14"/>
      <c r="XDC15" s="14"/>
      <c r="XDD15" s="14"/>
      <c r="XDE15" s="14"/>
      <c r="XDF15" s="14"/>
      <c r="XDG15" s="14"/>
      <c r="XDH15" s="14"/>
      <c r="XDI15" s="14"/>
      <c r="XDJ15" s="14"/>
      <c r="XDK15" s="14"/>
      <c r="XDL15" s="14"/>
      <c r="XDM15" s="14"/>
      <c r="XDN15" s="14"/>
      <c r="XDO15" s="14"/>
      <c r="XDP15" s="14"/>
      <c r="XDQ15" s="14"/>
      <c r="XDR15" s="14"/>
      <c r="XDS15" s="14"/>
      <c r="XDT15" s="14"/>
      <c r="XDU15" s="14"/>
      <c r="XDV15" s="14"/>
      <c r="XDW15" s="14"/>
      <c r="XDX15" s="14"/>
      <c r="XDY15" s="14"/>
      <c r="XDZ15" s="14"/>
      <c r="XEA15" s="14"/>
      <c r="XEB15" s="14"/>
      <c r="XEC15" s="14"/>
      <c r="XED15" s="14"/>
      <c r="XEE15" s="14"/>
      <c r="XEF15" s="14"/>
      <c r="XEG15" s="14"/>
      <c r="XEH15" s="14"/>
      <c r="XEI15" s="14"/>
      <c r="XEJ15" s="14"/>
      <c r="XEK15" s="14"/>
      <c r="XEL15" s="14"/>
      <c r="XEM15" s="14"/>
      <c r="XEN15" s="14"/>
      <c r="XEO15" s="14"/>
      <c r="XEP15" s="14"/>
      <c r="XEQ15" s="14"/>
      <c r="XER15" s="14"/>
      <c r="XES15" s="14"/>
      <c r="XET15" s="14"/>
      <c r="XEU15" s="14"/>
      <c r="XEV15" s="14"/>
      <c r="XEW15" s="14"/>
      <c r="XEX15" s="14"/>
      <c r="XEY15" s="14"/>
      <c r="XEZ15" s="14"/>
      <c r="XFA15" s="14"/>
      <c r="XFB15" s="14"/>
      <c r="XFC15" s="14"/>
      <c r="XFD15" s="14"/>
    </row>
    <row r="16" spans="2:16384" x14ac:dyDescent="0.3">
      <c r="B16" t="s">
        <v>96</v>
      </c>
      <c r="D16" s="14"/>
      <c r="E16" s="14"/>
      <c r="F16" s="14"/>
      <c r="G16" s="14"/>
      <c r="H16" s="14"/>
      <c r="I16" s="14"/>
      <c r="J16" s="14"/>
      <c r="K16" s="14"/>
      <c r="L16" s="14"/>
      <c r="M16" s="14"/>
      <c r="N16" s="14"/>
      <c r="O16" s="14"/>
    </row>
    <row r="17" spans="2:15" x14ac:dyDescent="0.3">
      <c r="D17" s="14"/>
      <c r="E17" s="14"/>
      <c r="F17" s="14"/>
      <c r="G17" s="14"/>
      <c r="H17" s="14"/>
      <c r="I17" s="14"/>
      <c r="J17" s="14"/>
      <c r="K17" s="14"/>
      <c r="L17" s="14"/>
      <c r="M17" s="14"/>
      <c r="N17" s="14"/>
      <c r="O17" s="14"/>
    </row>
    <row r="18" spans="2:15" x14ac:dyDescent="0.3">
      <c r="D18" s="14"/>
      <c r="E18" s="14"/>
      <c r="F18" s="14"/>
      <c r="G18" s="14"/>
      <c r="H18" s="14"/>
      <c r="I18" s="14"/>
      <c r="J18" s="14"/>
      <c r="K18" s="14"/>
      <c r="L18" s="14"/>
      <c r="M18" s="14"/>
      <c r="N18" s="14"/>
      <c r="O18" s="14"/>
    </row>
    <row r="19" spans="2:15" x14ac:dyDescent="0.3">
      <c r="D19" s="14"/>
      <c r="E19" s="14"/>
      <c r="F19" s="14"/>
      <c r="G19" s="14"/>
      <c r="H19" s="14"/>
      <c r="I19" s="14"/>
      <c r="J19" s="14"/>
      <c r="K19" s="14"/>
      <c r="L19" s="14"/>
      <c r="M19" s="14"/>
      <c r="N19" s="14"/>
      <c r="O19" s="14"/>
    </row>
    <row r="20" spans="2:15" x14ac:dyDescent="0.3">
      <c r="B20" s="8" t="str">
        <f>HYPERLINK("#'Contents'!A1", "Return to Contents")</f>
        <v>Return to Contents</v>
      </c>
      <c r="D20" s="18"/>
      <c r="E20" s="18"/>
      <c r="F20" s="18"/>
      <c r="G20" s="18"/>
      <c r="H20" s="18"/>
      <c r="I20" s="18"/>
      <c r="J20" s="18"/>
      <c r="K20" s="18"/>
      <c r="L20" s="18"/>
      <c r="M20" s="18"/>
      <c r="N20" s="18"/>
      <c r="O20" s="18"/>
    </row>
    <row r="21" spans="2:15" x14ac:dyDescent="0.3">
      <c r="D21" s="18"/>
      <c r="E21" s="18"/>
      <c r="F21" s="18"/>
      <c r="G21" s="18"/>
      <c r="H21" s="18"/>
      <c r="I21" s="18"/>
      <c r="J21" s="18"/>
      <c r="K21" s="18"/>
      <c r="L21" s="18"/>
      <c r="M21" s="18"/>
      <c r="N21" s="18"/>
      <c r="O21" s="18"/>
    </row>
  </sheetData>
  <mergeCells count="1">
    <mergeCell ref="D2:P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C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123</v>
      </c>
      <c r="C9" s="14">
        <v>0.66051524212183099</v>
      </c>
      <c r="D9" s="14">
        <v>0.61831503891679396</v>
      </c>
      <c r="E9" s="14">
        <v>0.70300648687669698</v>
      </c>
      <c r="F9" s="14"/>
      <c r="G9" s="14">
        <v>0.45078481038608997</v>
      </c>
      <c r="H9" s="14">
        <v>0.59788192955242403</v>
      </c>
      <c r="I9" s="14">
        <v>0.64012146805793502</v>
      </c>
      <c r="J9" s="14">
        <v>0.68164420025636796</v>
      </c>
      <c r="K9" s="14">
        <v>0.73082934618223205</v>
      </c>
      <c r="L9" s="14">
        <v>0.80370755717264097</v>
      </c>
      <c r="M9" s="14"/>
      <c r="N9" s="14">
        <v>0.65446707578269003</v>
      </c>
      <c r="O9" s="14">
        <v>0.66273585565196502</v>
      </c>
      <c r="P9" s="14">
        <v>0.63940886539423702</v>
      </c>
      <c r="Q9" s="14">
        <v>0.677840810264006</v>
      </c>
      <c r="R9" s="14"/>
      <c r="S9" s="14">
        <v>0.60904376586108699</v>
      </c>
      <c r="T9" s="14">
        <v>0.70230688801408803</v>
      </c>
      <c r="U9" s="14">
        <v>0.68906577884795095</v>
      </c>
      <c r="V9" s="14">
        <v>0.58472483210192605</v>
      </c>
      <c r="W9" s="14">
        <v>0.74991565280902195</v>
      </c>
      <c r="X9" s="14">
        <v>0.60106721521423701</v>
      </c>
      <c r="Y9" s="14">
        <v>0.69770887306063001</v>
      </c>
      <c r="Z9" s="14">
        <v>0.68948260446242604</v>
      </c>
      <c r="AA9" s="14">
        <v>0.66053161362252</v>
      </c>
      <c r="AB9" s="14">
        <v>0.64746137490975297</v>
      </c>
      <c r="AC9" s="14">
        <v>0.74345340069280397</v>
      </c>
      <c r="AD9" s="14">
        <v>0.60360292398391802</v>
      </c>
      <c r="AE9" s="14"/>
      <c r="AF9" s="14">
        <v>0.59928549471100601</v>
      </c>
      <c r="AG9" s="14">
        <v>0.68308340400976297</v>
      </c>
      <c r="AH9" s="14">
        <v>0.68408612027106297</v>
      </c>
      <c r="AI9" s="14">
        <v>0.70792477743211502</v>
      </c>
      <c r="AJ9" s="14">
        <v>0.69338544150625503</v>
      </c>
      <c r="AK9" s="14">
        <v>0.70909808953122699</v>
      </c>
      <c r="AL9" s="14"/>
      <c r="AM9" s="14">
        <v>0.70690911328759098</v>
      </c>
      <c r="AN9" s="14">
        <v>0.69567564612574595</v>
      </c>
      <c r="AO9" s="14">
        <v>0.60379778342346702</v>
      </c>
      <c r="AP9" s="14">
        <v>0.62080283563290295</v>
      </c>
      <c r="AQ9" s="14">
        <v>0.60769832339080998</v>
      </c>
      <c r="AR9" s="14"/>
      <c r="AS9" s="14">
        <v>0.60667109056025903</v>
      </c>
      <c r="AT9" s="14">
        <v>0.691223198204304</v>
      </c>
      <c r="AU9" s="14"/>
      <c r="AV9" s="14">
        <v>0.63733351997832599</v>
      </c>
      <c r="AW9" s="14">
        <v>0.56941106603772496</v>
      </c>
      <c r="AX9" s="14">
        <v>0.659109058279574</v>
      </c>
      <c r="AY9" s="14"/>
      <c r="AZ9" s="14">
        <v>0.667957473049129</v>
      </c>
      <c r="BA9" s="14">
        <v>0.38414696405196203</v>
      </c>
      <c r="BB9" s="14">
        <v>0.68489904399872903</v>
      </c>
      <c r="BC9" s="14"/>
      <c r="BD9" s="14">
        <v>0.641948705584926</v>
      </c>
      <c r="BE9" s="14">
        <v>0.67178669265778701</v>
      </c>
      <c r="BF9" s="14"/>
      <c r="BG9" s="14">
        <v>0.54168201117806303</v>
      </c>
      <c r="BH9" s="14">
        <v>0.68322266430620804</v>
      </c>
      <c r="BI9" s="14"/>
      <c r="BJ9" s="14">
        <v>0.57892840377259702</v>
      </c>
      <c r="BK9" s="14">
        <v>0.66795003084578397</v>
      </c>
      <c r="BL9" s="14"/>
      <c r="BM9" s="14">
        <v>0.64015971215156597</v>
      </c>
      <c r="BN9" s="14">
        <v>0.66473230960706997</v>
      </c>
      <c r="BO9" s="14"/>
      <c r="BP9" s="14">
        <v>0.71993040499949501</v>
      </c>
      <c r="BQ9" s="14">
        <v>0.648690846099924</v>
      </c>
      <c r="BR9" s="14"/>
      <c r="BS9" s="14">
        <v>0.58486643776974001</v>
      </c>
      <c r="BT9" s="14">
        <v>0.67409106049607104</v>
      </c>
      <c r="BU9" s="14"/>
      <c r="BV9" s="14">
        <v>0.62909638326444295</v>
      </c>
      <c r="BW9" s="14">
        <v>0.56932243100645297</v>
      </c>
      <c r="BX9" s="14"/>
      <c r="BY9" s="14">
        <v>0.521324564969324</v>
      </c>
      <c r="BZ9" s="14">
        <v>0.67751353980136497</v>
      </c>
      <c r="CA9" s="14"/>
      <c r="CB9" s="14">
        <v>0.63691229713923203</v>
      </c>
      <c r="CC9" s="14">
        <v>0.67770765141218203</v>
      </c>
    </row>
    <row r="10" spans="2:81" x14ac:dyDescent="0.3">
      <c r="B10" s="15" t="s">
        <v>124</v>
      </c>
      <c r="C10" s="14">
        <v>0.27023711967491998</v>
      </c>
      <c r="D10" s="14">
        <v>0.29281682837723799</v>
      </c>
      <c r="E10" s="14">
        <v>0.246769046980819</v>
      </c>
      <c r="F10" s="14"/>
      <c r="G10" s="14">
        <v>0.38703214372883599</v>
      </c>
      <c r="H10" s="14">
        <v>0.33031913625845699</v>
      </c>
      <c r="I10" s="14">
        <v>0.29251773418440702</v>
      </c>
      <c r="J10" s="14">
        <v>0.232100560840376</v>
      </c>
      <c r="K10" s="14">
        <v>0.24938620832289601</v>
      </c>
      <c r="L10" s="14">
        <v>0.17028883526253499</v>
      </c>
      <c r="M10" s="14"/>
      <c r="N10" s="14">
        <v>0.29895659823795001</v>
      </c>
      <c r="O10" s="14">
        <v>0.24854374152841199</v>
      </c>
      <c r="P10" s="14">
        <v>0.28885501766525701</v>
      </c>
      <c r="Q10" s="14">
        <v>0.24978230232766799</v>
      </c>
      <c r="R10" s="14"/>
      <c r="S10" s="14">
        <v>0.33657906372325702</v>
      </c>
      <c r="T10" s="14">
        <v>0.276364428945369</v>
      </c>
      <c r="U10" s="14">
        <v>0.208629120293121</v>
      </c>
      <c r="V10" s="14">
        <v>0.31318801891807502</v>
      </c>
      <c r="W10" s="14">
        <v>0.207899127974292</v>
      </c>
      <c r="X10" s="14">
        <v>0.33553706084556001</v>
      </c>
      <c r="Y10" s="14">
        <v>0.240367896558525</v>
      </c>
      <c r="Z10" s="14">
        <v>0.224095683521394</v>
      </c>
      <c r="AA10" s="14">
        <v>0.27878923250826898</v>
      </c>
      <c r="AB10" s="14">
        <v>0.20542015840966399</v>
      </c>
      <c r="AC10" s="14">
        <v>0.23902648114268099</v>
      </c>
      <c r="AD10" s="14">
        <v>0.27668931859461598</v>
      </c>
      <c r="AE10" s="14"/>
      <c r="AF10" s="14">
        <v>0.31885123338481097</v>
      </c>
      <c r="AG10" s="14">
        <v>0.27856478116647798</v>
      </c>
      <c r="AH10" s="14">
        <v>0.242882265761521</v>
      </c>
      <c r="AI10" s="14">
        <v>0.22579849334865201</v>
      </c>
      <c r="AJ10" s="14">
        <v>0.227558018194288</v>
      </c>
      <c r="AK10" s="14">
        <v>0.23670860056451501</v>
      </c>
      <c r="AL10" s="14"/>
      <c r="AM10" s="14">
        <v>0.22676400675102801</v>
      </c>
      <c r="AN10" s="14">
        <v>0.244565905833553</v>
      </c>
      <c r="AO10" s="14">
        <v>0.31237351564431098</v>
      </c>
      <c r="AP10" s="14">
        <v>0.30905559278716699</v>
      </c>
      <c r="AQ10" s="14">
        <v>0.22031623467328801</v>
      </c>
      <c r="AR10" s="14"/>
      <c r="AS10" s="14">
        <v>0.29847547449777201</v>
      </c>
      <c r="AT10" s="14">
        <v>0.254102996327014</v>
      </c>
      <c r="AU10" s="14"/>
      <c r="AV10" s="14">
        <v>0.30096806093911699</v>
      </c>
      <c r="AW10" s="14">
        <v>0.25119973814055802</v>
      </c>
      <c r="AX10" s="14">
        <v>0.25187220583932501</v>
      </c>
      <c r="AY10" s="14"/>
      <c r="AZ10" s="14">
        <v>0.332042526950871</v>
      </c>
      <c r="BA10" s="14">
        <v>0.45250772571171899</v>
      </c>
      <c r="BB10" s="14">
        <v>0.213364264147474</v>
      </c>
      <c r="BC10" s="14"/>
      <c r="BD10" s="14">
        <v>0.26076780759457302</v>
      </c>
      <c r="BE10" s="14">
        <v>0.27738248443028402</v>
      </c>
      <c r="BF10" s="14"/>
      <c r="BG10" s="14">
        <v>0.33423772558163301</v>
      </c>
      <c r="BH10" s="14">
        <v>0.25784129599655298</v>
      </c>
      <c r="BI10" s="14"/>
      <c r="BJ10" s="14">
        <v>0.28043634901085501</v>
      </c>
      <c r="BK10" s="14">
        <v>0.26992991185074</v>
      </c>
      <c r="BL10" s="14"/>
      <c r="BM10" s="14">
        <v>0.22505609140479901</v>
      </c>
      <c r="BN10" s="14">
        <v>0.27279414057195001</v>
      </c>
      <c r="BO10" s="14"/>
      <c r="BP10" s="14">
        <v>0.21671963489271001</v>
      </c>
      <c r="BQ10" s="14">
        <v>0.28304103734897401</v>
      </c>
      <c r="BR10" s="14"/>
      <c r="BS10" s="14">
        <v>0.27294445923412503</v>
      </c>
      <c r="BT10" s="14">
        <v>0.27315801361263098</v>
      </c>
      <c r="BU10" s="14"/>
      <c r="BV10" s="14">
        <v>0.26317388154992599</v>
      </c>
      <c r="BW10" s="14">
        <v>0.27637819454412199</v>
      </c>
      <c r="BX10" s="14"/>
      <c r="BY10" s="14">
        <v>0.28891200734454497</v>
      </c>
      <c r="BZ10" s="14">
        <v>0.26992653920151899</v>
      </c>
      <c r="CA10" s="14"/>
      <c r="CB10" s="14">
        <v>0.30016354146865498</v>
      </c>
      <c r="CC10" s="14">
        <v>0.25414783912633898</v>
      </c>
    </row>
    <row r="11" spans="2:81" x14ac:dyDescent="0.3">
      <c r="B11" s="15" t="s">
        <v>125</v>
      </c>
      <c r="C11" s="14">
        <v>4.3948916330923501E-2</v>
      </c>
      <c r="D11" s="14">
        <v>6.4727991116363806E-2</v>
      </c>
      <c r="E11" s="14">
        <v>2.3745226029971301E-2</v>
      </c>
      <c r="F11" s="14"/>
      <c r="G11" s="14">
        <v>0.12724010728795801</v>
      </c>
      <c r="H11" s="14">
        <v>4.3907274394991598E-2</v>
      </c>
      <c r="I11" s="14">
        <v>4.5797640758230701E-2</v>
      </c>
      <c r="J11" s="14">
        <v>3.9344933891531E-2</v>
      </c>
      <c r="K11" s="14">
        <v>7.00024930586963E-3</v>
      </c>
      <c r="L11" s="14">
        <v>1.5397645390604E-2</v>
      </c>
      <c r="M11" s="14"/>
      <c r="N11" s="14">
        <v>2.98001652476691E-2</v>
      </c>
      <c r="O11" s="14">
        <v>5.16986265103586E-2</v>
      </c>
      <c r="P11" s="14">
        <v>4.9366609522773303E-2</v>
      </c>
      <c r="Q11" s="14">
        <v>4.7084323698599301E-2</v>
      </c>
      <c r="R11" s="14"/>
      <c r="S11" s="14">
        <v>4.28495169623632E-2</v>
      </c>
      <c r="T11" s="14">
        <v>7.2243118925121698E-3</v>
      </c>
      <c r="U11" s="14">
        <v>6.2902799290907002E-2</v>
      </c>
      <c r="V11" s="14">
        <v>7.8939799070208802E-2</v>
      </c>
      <c r="W11" s="14">
        <v>4.2185219216686803E-2</v>
      </c>
      <c r="X11" s="14">
        <v>3.0655377564569299E-2</v>
      </c>
      <c r="Y11" s="14">
        <v>3.71520884995152E-2</v>
      </c>
      <c r="Z11" s="14">
        <v>4.2589095845509503E-2</v>
      </c>
      <c r="AA11" s="14">
        <v>4.4690490477497499E-2</v>
      </c>
      <c r="AB11" s="14">
        <v>9.0970458806003393E-2</v>
      </c>
      <c r="AC11" s="14">
        <v>0</v>
      </c>
      <c r="AD11" s="14">
        <v>4.4623194438816301E-2</v>
      </c>
      <c r="AE11" s="14"/>
      <c r="AF11" s="14">
        <v>5.9601744645689403E-2</v>
      </c>
      <c r="AG11" s="14">
        <v>9.8929553472556601E-3</v>
      </c>
      <c r="AH11" s="14">
        <v>7.3031613967416004E-2</v>
      </c>
      <c r="AI11" s="14">
        <v>3.6880534184588601E-2</v>
      </c>
      <c r="AJ11" s="14">
        <v>5.5229330843001502E-2</v>
      </c>
      <c r="AK11" s="14">
        <v>3.4588945315308997E-2</v>
      </c>
      <c r="AL11" s="14"/>
      <c r="AM11" s="14">
        <v>2.9524436291261499E-2</v>
      </c>
      <c r="AN11" s="14">
        <v>5.4837988250584599E-2</v>
      </c>
      <c r="AO11" s="14">
        <v>5.8607072254884297E-2</v>
      </c>
      <c r="AP11" s="14">
        <v>4.1351180204154903E-2</v>
      </c>
      <c r="AQ11" s="14">
        <v>0.122237518110368</v>
      </c>
      <c r="AR11" s="14"/>
      <c r="AS11" s="14">
        <v>7.1964528213481899E-2</v>
      </c>
      <c r="AT11" s="14">
        <v>2.7524517647444902E-2</v>
      </c>
      <c r="AU11" s="14"/>
      <c r="AV11" s="14">
        <v>5.6291521536048501E-2</v>
      </c>
      <c r="AW11" s="14">
        <v>0.130995992976982</v>
      </c>
      <c r="AX11" s="14">
        <v>6.8983705344275503E-2</v>
      </c>
      <c r="AY11" s="14"/>
      <c r="AZ11" s="14">
        <v>0</v>
      </c>
      <c r="BA11" s="14">
        <v>0.141643392217839</v>
      </c>
      <c r="BB11" s="14">
        <v>8.5722163919740593E-2</v>
      </c>
      <c r="BC11" s="14"/>
      <c r="BD11" s="14">
        <v>6.7798583286917596E-2</v>
      </c>
      <c r="BE11" s="14">
        <v>2.8234891370400299E-2</v>
      </c>
      <c r="BF11" s="14"/>
      <c r="BG11" s="14">
        <v>0.101137208533902</v>
      </c>
      <c r="BH11" s="14">
        <v>3.3062488155924802E-2</v>
      </c>
      <c r="BI11" s="14"/>
      <c r="BJ11" s="14">
        <v>0.106789784218237</v>
      </c>
      <c r="BK11" s="14">
        <v>3.6926338791797499E-2</v>
      </c>
      <c r="BL11" s="14"/>
      <c r="BM11" s="14">
        <v>8.0728106026198704E-2</v>
      </c>
      <c r="BN11" s="14">
        <v>3.9797046079340703E-2</v>
      </c>
      <c r="BO11" s="14"/>
      <c r="BP11" s="14">
        <v>3.3724929604335298E-2</v>
      </c>
      <c r="BQ11" s="14">
        <v>4.4744008418368501E-2</v>
      </c>
      <c r="BR11" s="14"/>
      <c r="BS11" s="14">
        <v>0.120903880015665</v>
      </c>
      <c r="BT11" s="14">
        <v>3.4245006214423598E-2</v>
      </c>
      <c r="BU11" s="14"/>
      <c r="BV11" s="14">
        <v>8.9633962285156105E-2</v>
      </c>
      <c r="BW11" s="14">
        <v>0.13189326305138799</v>
      </c>
      <c r="BX11" s="14"/>
      <c r="BY11" s="14">
        <v>0.15788155733076201</v>
      </c>
      <c r="BZ11" s="14">
        <v>2.97201778582846E-2</v>
      </c>
      <c r="CA11" s="14"/>
      <c r="CB11" s="14">
        <v>4.5540003822568398E-2</v>
      </c>
      <c r="CC11" s="14">
        <v>4.2551436065279398E-2</v>
      </c>
    </row>
    <row r="12" spans="2:81" x14ac:dyDescent="0.3">
      <c r="B12" s="15" t="s">
        <v>126</v>
      </c>
      <c r="C12" s="14">
        <v>1.2537026719555601E-2</v>
      </c>
      <c r="D12" s="14">
        <v>1.00871630192965E-2</v>
      </c>
      <c r="E12" s="14">
        <v>1.49535453784877E-2</v>
      </c>
      <c r="F12" s="14"/>
      <c r="G12" s="14">
        <v>2.83507373453541E-2</v>
      </c>
      <c r="H12" s="14">
        <v>1.03013297107468E-2</v>
      </c>
      <c r="I12" s="14">
        <v>4.2009027397127202E-3</v>
      </c>
      <c r="J12" s="14">
        <v>2.9772621001735999E-2</v>
      </c>
      <c r="K12" s="14">
        <v>0</v>
      </c>
      <c r="L12" s="14">
        <v>4.9711786360748401E-3</v>
      </c>
      <c r="M12" s="14"/>
      <c r="N12" s="14">
        <v>1.3344715435636E-2</v>
      </c>
      <c r="O12" s="14">
        <v>1.51772846418622E-2</v>
      </c>
      <c r="P12" s="14">
        <v>9.1788347693519505E-3</v>
      </c>
      <c r="Q12" s="14">
        <v>1.2077969450085E-2</v>
      </c>
      <c r="R12" s="14"/>
      <c r="S12" s="14">
        <v>5.1313354936062903E-3</v>
      </c>
      <c r="T12" s="14">
        <v>0</v>
      </c>
      <c r="U12" s="14">
        <v>1.3027146826615999E-2</v>
      </c>
      <c r="V12" s="14">
        <v>2.31473499097903E-2</v>
      </c>
      <c r="W12" s="14">
        <v>0</v>
      </c>
      <c r="X12" s="14">
        <v>1.0601538680393E-2</v>
      </c>
      <c r="Y12" s="14">
        <v>1.1512723131837901E-2</v>
      </c>
      <c r="Z12" s="14">
        <v>2.2165253990605701E-2</v>
      </c>
      <c r="AA12" s="14">
        <v>7.8501864081960797E-3</v>
      </c>
      <c r="AB12" s="14">
        <v>3.43288276232517E-2</v>
      </c>
      <c r="AC12" s="14">
        <v>1.7520118164515E-2</v>
      </c>
      <c r="AD12" s="14">
        <v>3.6919618280823303E-2</v>
      </c>
      <c r="AE12" s="14"/>
      <c r="AF12" s="14">
        <v>1.1001081667526299E-2</v>
      </c>
      <c r="AG12" s="14">
        <v>2.3831989197515498E-2</v>
      </c>
      <c r="AH12" s="14">
        <v>0</v>
      </c>
      <c r="AI12" s="14">
        <v>1.2193123754338699E-2</v>
      </c>
      <c r="AJ12" s="14">
        <v>1.0307279166977001E-2</v>
      </c>
      <c r="AK12" s="14">
        <v>0</v>
      </c>
      <c r="AL12" s="14"/>
      <c r="AM12" s="14">
        <v>2.0567057230233599E-2</v>
      </c>
      <c r="AN12" s="14">
        <v>4.9204597901162297E-3</v>
      </c>
      <c r="AO12" s="14">
        <v>6.3299448024061204E-3</v>
      </c>
      <c r="AP12" s="14">
        <v>1.41908483408299E-2</v>
      </c>
      <c r="AQ12" s="14">
        <v>4.97479238255331E-2</v>
      </c>
      <c r="AR12" s="14"/>
      <c r="AS12" s="14">
        <v>1.24959922316013E-2</v>
      </c>
      <c r="AT12" s="14">
        <v>1.27507998791744E-2</v>
      </c>
      <c r="AU12" s="14"/>
      <c r="AV12" s="14">
        <v>5.4068975465092596E-3</v>
      </c>
      <c r="AW12" s="14">
        <v>3.00425333267525E-2</v>
      </c>
      <c r="AX12" s="14">
        <v>1.0276781728175E-2</v>
      </c>
      <c r="AY12" s="14"/>
      <c r="AZ12" s="14">
        <v>0</v>
      </c>
      <c r="BA12" s="14">
        <v>0</v>
      </c>
      <c r="BB12" s="14">
        <v>1.60145279340566E-2</v>
      </c>
      <c r="BC12" s="14"/>
      <c r="BD12" s="14">
        <v>1.4979554105200099E-2</v>
      </c>
      <c r="BE12" s="14">
        <v>1.0953013148785501E-2</v>
      </c>
      <c r="BF12" s="14"/>
      <c r="BG12" s="14">
        <v>1.0707107094709799E-2</v>
      </c>
      <c r="BH12" s="14">
        <v>1.2950386219323901E-2</v>
      </c>
      <c r="BI12" s="14"/>
      <c r="BJ12" s="14">
        <v>1.02843713678668E-2</v>
      </c>
      <c r="BK12" s="14">
        <v>1.3096700240345E-2</v>
      </c>
      <c r="BL12" s="14"/>
      <c r="BM12" s="14">
        <v>2.2828671922563801E-2</v>
      </c>
      <c r="BN12" s="14">
        <v>1.1643901666009E-2</v>
      </c>
      <c r="BO12" s="14"/>
      <c r="BP12" s="14">
        <v>1.5056425958545699E-2</v>
      </c>
      <c r="BQ12" s="14">
        <v>1.21440159215038E-2</v>
      </c>
      <c r="BR12" s="14"/>
      <c r="BS12" s="14">
        <v>1.5549955199094599E-2</v>
      </c>
      <c r="BT12" s="14">
        <v>7.2258286514105497E-3</v>
      </c>
      <c r="BU12" s="14"/>
      <c r="BV12" s="14">
        <v>1.8095772900474899E-2</v>
      </c>
      <c r="BW12" s="14">
        <v>1.4655262539500599E-2</v>
      </c>
      <c r="BX12" s="14"/>
      <c r="BY12" s="14">
        <v>1.0631709195132099E-2</v>
      </c>
      <c r="BZ12" s="14">
        <v>1.1902058823939301E-2</v>
      </c>
      <c r="CA12" s="14"/>
      <c r="CB12" s="14">
        <v>1.13524968460482E-2</v>
      </c>
      <c r="CC12" s="14">
        <v>1.0718880469011E-2</v>
      </c>
    </row>
    <row r="13" spans="2:81" x14ac:dyDescent="0.3">
      <c r="B13" s="15" t="s">
        <v>106</v>
      </c>
      <c r="C13" s="18">
        <v>1.27616951527697E-2</v>
      </c>
      <c r="D13" s="18">
        <v>1.40529785703076E-2</v>
      </c>
      <c r="E13" s="18">
        <v>1.1525694734025101E-2</v>
      </c>
      <c r="F13" s="18"/>
      <c r="G13" s="18">
        <v>6.5922012517613199E-3</v>
      </c>
      <c r="H13" s="18">
        <v>1.75903300833802E-2</v>
      </c>
      <c r="I13" s="18">
        <v>1.7362254259714299E-2</v>
      </c>
      <c r="J13" s="18">
        <v>1.7137684009988802E-2</v>
      </c>
      <c r="K13" s="18">
        <v>1.27841961890021E-2</v>
      </c>
      <c r="L13" s="18">
        <v>5.6347835381453798E-3</v>
      </c>
      <c r="M13" s="18"/>
      <c r="N13" s="18">
        <v>3.4314452960544401E-3</v>
      </c>
      <c r="O13" s="18">
        <v>2.1844491667402301E-2</v>
      </c>
      <c r="P13" s="18">
        <v>1.3190672648381399E-2</v>
      </c>
      <c r="Q13" s="18">
        <v>1.32145942596411E-2</v>
      </c>
      <c r="R13" s="18"/>
      <c r="S13" s="18">
        <v>6.3963179596865103E-3</v>
      </c>
      <c r="T13" s="18">
        <v>1.41043711480302E-2</v>
      </c>
      <c r="U13" s="18">
        <v>2.6375154741405501E-2</v>
      </c>
      <c r="V13" s="18">
        <v>0</v>
      </c>
      <c r="W13" s="18">
        <v>0</v>
      </c>
      <c r="X13" s="18">
        <v>2.21388076952415E-2</v>
      </c>
      <c r="Y13" s="18">
        <v>1.32584187494928E-2</v>
      </c>
      <c r="Z13" s="18">
        <v>2.1667362180065201E-2</v>
      </c>
      <c r="AA13" s="18">
        <v>8.1384769835171795E-3</v>
      </c>
      <c r="AB13" s="18">
        <v>2.18191802513285E-2</v>
      </c>
      <c r="AC13" s="18">
        <v>0</v>
      </c>
      <c r="AD13" s="18">
        <v>3.8164944701826201E-2</v>
      </c>
      <c r="AE13" s="18"/>
      <c r="AF13" s="18">
        <v>1.1260445590967699E-2</v>
      </c>
      <c r="AG13" s="18">
        <v>4.6268702789876897E-3</v>
      </c>
      <c r="AH13" s="18">
        <v>0</v>
      </c>
      <c r="AI13" s="18">
        <v>1.7203071280305699E-2</v>
      </c>
      <c r="AJ13" s="18">
        <v>1.3519930289477599E-2</v>
      </c>
      <c r="AK13" s="18">
        <v>1.96043645889496E-2</v>
      </c>
      <c r="AL13" s="18"/>
      <c r="AM13" s="18">
        <v>1.6235386439886298E-2</v>
      </c>
      <c r="AN13" s="18">
        <v>0</v>
      </c>
      <c r="AO13" s="18">
        <v>1.8891683874932001E-2</v>
      </c>
      <c r="AP13" s="18">
        <v>1.4599543034945201E-2</v>
      </c>
      <c r="AQ13" s="18">
        <v>0</v>
      </c>
      <c r="AR13" s="18"/>
      <c r="AS13" s="18">
        <v>1.0392914496885199E-2</v>
      </c>
      <c r="AT13" s="18">
        <v>1.43984879420627E-2</v>
      </c>
      <c r="AU13" s="18"/>
      <c r="AV13" s="18">
        <v>0</v>
      </c>
      <c r="AW13" s="18">
        <v>1.8350669517983101E-2</v>
      </c>
      <c r="AX13" s="18">
        <v>9.7582488086498508E-3</v>
      </c>
      <c r="AY13" s="18"/>
      <c r="AZ13" s="18">
        <v>0</v>
      </c>
      <c r="BA13" s="18">
        <v>2.1701918018480499E-2</v>
      </c>
      <c r="BB13" s="18">
        <v>0</v>
      </c>
      <c r="BC13" s="18"/>
      <c r="BD13" s="18">
        <v>1.45053494283842E-2</v>
      </c>
      <c r="BE13" s="18">
        <v>1.1642918392743E-2</v>
      </c>
      <c r="BF13" s="18"/>
      <c r="BG13" s="18">
        <v>1.22359476116926E-2</v>
      </c>
      <c r="BH13" s="18">
        <v>1.29231653219907E-2</v>
      </c>
      <c r="BI13" s="18"/>
      <c r="BJ13" s="18">
        <v>2.3561091630443901E-2</v>
      </c>
      <c r="BK13" s="18">
        <v>1.20970182713338E-2</v>
      </c>
      <c r="BL13" s="18"/>
      <c r="BM13" s="18">
        <v>3.12274184948724E-2</v>
      </c>
      <c r="BN13" s="18">
        <v>1.1032602075630201E-2</v>
      </c>
      <c r="BO13" s="18"/>
      <c r="BP13" s="18">
        <v>1.45686045449138E-2</v>
      </c>
      <c r="BQ13" s="18">
        <v>1.13800922112299E-2</v>
      </c>
      <c r="BR13" s="18"/>
      <c r="BS13" s="18">
        <v>5.7352677813752601E-3</v>
      </c>
      <c r="BT13" s="18">
        <v>1.1280091025463301E-2</v>
      </c>
      <c r="BU13" s="18"/>
      <c r="BV13" s="18">
        <v>0</v>
      </c>
      <c r="BW13" s="18">
        <v>7.7508488585357202E-3</v>
      </c>
      <c r="BX13" s="18"/>
      <c r="BY13" s="18">
        <v>2.1250161160237601E-2</v>
      </c>
      <c r="BZ13" s="18">
        <v>1.0937684314893E-2</v>
      </c>
      <c r="CA13" s="18"/>
      <c r="CB13" s="18">
        <v>6.0316607234967403E-3</v>
      </c>
      <c r="CC13" s="18">
        <v>1.4874192927188499E-2</v>
      </c>
    </row>
    <row r="14" spans="2:81" x14ac:dyDescent="0.3">
      <c r="B14" s="15" t="s">
        <v>127</v>
      </c>
      <c r="C14" s="18">
        <v>0.93075236179675103</v>
      </c>
      <c r="D14" s="18">
        <v>0.91113186729403195</v>
      </c>
      <c r="E14" s="18">
        <v>0.94977553385751601</v>
      </c>
      <c r="F14" s="18"/>
      <c r="G14" s="18">
        <v>0.83781695411492696</v>
      </c>
      <c r="H14" s="18">
        <v>0.92820106581088102</v>
      </c>
      <c r="I14" s="18">
        <v>0.93263920224234198</v>
      </c>
      <c r="J14" s="18">
        <v>0.91374476109674396</v>
      </c>
      <c r="K14" s="18">
        <v>0.98021555450512798</v>
      </c>
      <c r="L14" s="18">
        <v>0.97399639243517599</v>
      </c>
      <c r="M14" s="18"/>
      <c r="N14" s="18">
        <v>0.95342367402063999</v>
      </c>
      <c r="O14" s="18">
        <v>0.91127959718037699</v>
      </c>
      <c r="P14" s="18">
        <v>0.92826388305949303</v>
      </c>
      <c r="Q14" s="18">
        <v>0.92762311259167496</v>
      </c>
      <c r="R14" s="18"/>
      <c r="S14" s="18">
        <v>0.94562282958434396</v>
      </c>
      <c r="T14" s="18">
        <v>0.97867131695945797</v>
      </c>
      <c r="U14" s="18">
        <v>0.89769489914107103</v>
      </c>
      <c r="V14" s="18">
        <v>0.89791285102000096</v>
      </c>
      <c r="W14" s="18">
        <v>0.95781478078331295</v>
      </c>
      <c r="X14" s="18">
        <v>0.93660427605979601</v>
      </c>
      <c r="Y14" s="18">
        <v>0.93807676961915398</v>
      </c>
      <c r="Z14" s="18">
        <v>0.91357828798382001</v>
      </c>
      <c r="AA14" s="18">
        <v>0.93932084613078903</v>
      </c>
      <c r="AB14" s="18">
        <v>0.85288153331941696</v>
      </c>
      <c r="AC14" s="18">
        <v>0.98247988183548496</v>
      </c>
      <c r="AD14" s="18">
        <v>0.880292242578534</v>
      </c>
      <c r="AE14" s="18"/>
      <c r="AF14" s="18">
        <v>0.91813672809581703</v>
      </c>
      <c r="AG14" s="18">
        <v>0.96164818517624095</v>
      </c>
      <c r="AH14" s="18">
        <v>0.92696838603258402</v>
      </c>
      <c r="AI14" s="18">
        <v>0.933723270780767</v>
      </c>
      <c r="AJ14" s="18">
        <v>0.92094345970054403</v>
      </c>
      <c r="AK14" s="18">
        <v>0.94580669009574103</v>
      </c>
      <c r="AL14" s="18"/>
      <c r="AM14" s="18">
        <v>0.93367312003861902</v>
      </c>
      <c r="AN14" s="18">
        <v>0.94024155195929904</v>
      </c>
      <c r="AO14" s="18">
        <v>0.91617129906777806</v>
      </c>
      <c r="AP14" s="18">
        <v>0.92985842842007005</v>
      </c>
      <c r="AQ14" s="18">
        <v>0.82801455806409896</v>
      </c>
      <c r="AR14" s="18"/>
      <c r="AS14" s="18">
        <v>0.90514656505803204</v>
      </c>
      <c r="AT14" s="18">
        <v>0.94532619453131805</v>
      </c>
      <c r="AU14" s="18"/>
      <c r="AV14" s="18">
        <v>0.93830158091744198</v>
      </c>
      <c r="AW14" s="18">
        <v>0.82061080417828303</v>
      </c>
      <c r="AX14" s="18">
        <v>0.91098126411889901</v>
      </c>
      <c r="AY14" s="18"/>
      <c r="AZ14" s="18">
        <v>1</v>
      </c>
      <c r="BA14" s="18">
        <v>0.83665468976368096</v>
      </c>
      <c r="BB14" s="18">
        <v>0.89826330814620303</v>
      </c>
      <c r="BC14" s="18"/>
      <c r="BD14" s="18">
        <v>0.90271651317949797</v>
      </c>
      <c r="BE14" s="18">
        <v>0.94916917708807103</v>
      </c>
      <c r="BF14" s="18"/>
      <c r="BG14" s="18">
        <v>0.87591973675969603</v>
      </c>
      <c r="BH14" s="18">
        <v>0.94106396030276096</v>
      </c>
      <c r="BI14" s="18"/>
      <c r="BJ14" s="18">
        <v>0.85936475278345303</v>
      </c>
      <c r="BK14" s="18">
        <v>0.93787994269652397</v>
      </c>
      <c r="BL14" s="18"/>
      <c r="BM14" s="18">
        <v>0.86521580355636496</v>
      </c>
      <c r="BN14" s="18">
        <v>0.93752645017902003</v>
      </c>
      <c r="BO14" s="18"/>
      <c r="BP14" s="18">
        <v>0.93665003989220497</v>
      </c>
      <c r="BQ14" s="18">
        <v>0.93173188344889801</v>
      </c>
      <c r="BR14" s="18"/>
      <c r="BS14" s="18">
        <v>0.85781089700386504</v>
      </c>
      <c r="BT14" s="18">
        <v>0.94724907410870296</v>
      </c>
      <c r="BU14" s="18"/>
      <c r="BV14" s="18">
        <v>0.892270264814369</v>
      </c>
      <c r="BW14" s="18">
        <v>0.84570062555057501</v>
      </c>
      <c r="BX14" s="18"/>
      <c r="BY14" s="18">
        <v>0.81023657231386903</v>
      </c>
      <c r="BZ14" s="18">
        <v>0.94744007900288296</v>
      </c>
      <c r="CA14" s="18"/>
      <c r="CB14" s="18">
        <v>0.93707583860788701</v>
      </c>
      <c r="CC14" s="18">
        <v>0.93185549053852101</v>
      </c>
    </row>
    <row r="15" spans="2:81" x14ac:dyDescent="0.3">
      <c r="B15" s="15" t="s">
        <v>93</v>
      </c>
      <c r="C15" s="19">
        <v>-0.91799066664398099</v>
      </c>
      <c r="D15" s="19">
        <v>-0.89707888872372399</v>
      </c>
      <c r="E15" s="19">
        <v>-0.93824983912349103</v>
      </c>
      <c r="F15" s="19"/>
      <c r="G15" s="19">
        <v>-0.831224752863165</v>
      </c>
      <c r="H15" s="19">
        <v>-0.91061073572750095</v>
      </c>
      <c r="I15" s="19">
        <v>-0.91527694798262804</v>
      </c>
      <c r="J15" s="19">
        <v>-0.89660707708675502</v>
      </c>
      <c r="K15" s="19">
        <v>-0.96743135831612603</v>
      </c>
      <c r="L15" s="19">
        <v>-0.96836160889703005</v>
      </c>
      <c r="M15" s="19"/>
      <c r="N15" s="19">
        <v>-0.949992228724586</v>
      </c>
      <c r="O15" s="19">
        <v>-0.889435105512975</v>
      </c>
      <c r="P15" s="19">
        <v>-0.915073210411112</v>
      </c>
      <c r="Q15" s="19">
        <v>-0.91440851833203296</v>
      </c>
      <c r="R15" s="19"/>
      <c r="S15" s="19">
        <v>-0.93922651162465798</v>
      </c>
      <c r="T15" s="19">
        <v>-0.96456694581142699</v>
      </c>
      <c r="U15" s="19">
        <v>-0.87131974439966597</v>
      </c>
      <c r="V15" s="19">
        <v>-0.89791285102000096</v>
      </c>
      <c r="W15" s="19">
        <v>-0.95781478078331295</v>
      </c>
      <c r="X15" s="19">
        <v>-0.914465468364555</v>
      </c>
      <c r="Y15" s="19">
        <v>-0.92481835086966102</v>
      </c>
      <c r="Z15" s="19">
        <v>-0.89191092580375497</v>
      </c>
      <c r="AA15" s="19">
        <v>-0.93118236914727204</v>
      </c>
      <c r="AB15" s="19">
        <v>-0.83106235306808796</v>
      </c>
      <c r="AC15" s="19">
        <v>-0.98247988183548496</v>
      </c>
      <c r="AD15" s="19">
        <v>-0.84212729787670804</v>
      </c>
      <c r="AE15" s="19"/>
      <c r="AF15" s="19">
        <v>-0.90687628250484897</v>
      </c>
      <c r="AG15" s="19">
        <v>-0.95702131489725395</v>
      </c>
      <c r="AH15" s="19">
        <v>-0.92696838603258402</v>
      </c>
      <c r="AI15" s="19">
        <v>-0.91652019950046104</v>
      </c>
      <c r="AJ15" s="19">
        <v>-0.90742352941106597</v>
      </c>
      <c r="AK15" s="19">
        <v>-0.92620232550679205</v>
      </c>
      <c r="AL15" s="19"/>
      <c r="AM15" s="19">
        <v>-0.91743773359873204</v>
      </c>
      <c r="AN15" s="19">
        <v>-0.94024155195929904</v>
      </c>
      <c r="AO15" s="19">
        <v>-0.89727961519284605</v>
      </c>
      <c r="AP15" s="19">
        <v>-0.91525888538512501</v>
      </c>
      <c r="AQ15" s="19">
        <v>-0.82801455806409896</v>
      </c>
      <c r="AR15" s="19"/>
      <c r="AS15" s="19">
        <v>-0.89475365056114697</v>
      </c>
      <c r="AT15" s="19">
        <v>-0.93092770658925506</v>
      </c>
      <c r="AU15" s="19"/>
      <c r="AV15" s="19">
        <v>-0.93830158091744198</v>
      </c>
      <c r="AW15" s="19">
        <v>-0.802260134660299</v>
      </c>
      <c r="AX15" s="19">
        <v>-0.90122301531024995</v>
      </c>
      <c r="AY15" s="19"/>
      <c r="AZ15" s="19">
        <v>-1</v>
      </c>
      <c r="BA15" s="19">
        <v>-0.81495277174519998</v>
      </c>
      <c r="BB15" s="19">
        <v>-0.89826330814620303</v>
      </c>
      <c r="BC15" s="19"/>
      <c r="BD15" s="19">
        <v>-0.88821116375111397</v>
      </c>
      <c r="BE15" s="19">
        <v>-0.93752625869532802</v>
      </c>
      <c r="BF15" s="19"/>
      <c r="BG15" s="19">
        <v>-0.86368378914800303</v>
      </c>
      <c r="BH15" s="19">
        <v>-0.92814079498076996</v>
      </c>
      <c r="BI15" s="19"/>
      <c r="BJ15" s="19">
        <v>-0.83580366115300897</v>
      </c>
      <c r="BK15" s="19">
        <v>-0.92578292442518995</v>
      </c>
      <c r="BL15" s="19"/>
      <c r="BM15" s="19">
        <v>-0.83398838506149298</v>
      </c>
      <c r="BN15" s="19">
        <v>-0.92649384810338997</v>
      </c>
      <c r="BO15" s="19"/>
      <c r="BP15" s="19">
        <v>-0.92208143534729103</v>
      </c>
      <c r="BQ15" s="19">
        <v>-0.92035179123766797</v>
      </c>
      <c r="BR15" s="19"/>
      <c r="BS15" s="19">
        <v>-0.85207562922249003</v>
      </c>
      <c r="BT15" s="19">
        <v>-0.93596898308323895</v>
      </c>
      <c r="BU15" s="19"/>
      <c r="BV15" s="19">
        <v>-0.892270264814369</v>
      </c>
      <c r="BW15" s="19">
        <v>-0.83794977669203996</v>
      </c>
      <c r="BX15" s="19"/>
      <c r="BY15" s="19">
        <v>-0.788986411153631</v>
      </c>
      <c r="BZ15" s="19">
        <v>-0.93650239468799001</v>
      </c>
      <c r="CA15" s="19"/>
      <c r="CB15" s="19">
        <v>-0.93104417788438998</v>
      </c>
      <c r="CC15" s="19">
        <v>-0.91698129761133296</v>
      </c>
    </row>
    <row r="16" spans="2:81"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C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123</v>
      </c>
      <c r="C9" s="14">
        <v>0.38292490398527601</v>
      </c>
      <c r="D9" s="14">
        <v>0.37364291444217201</v>
      </c>
      <c r="E9" s="14">
        <v>0.39273353270359901</v>
      </c>
      <c r="F9" s="14"/>
      <c r="G9" s="14">
        <v>0.31046032658652201</v>
      </c>
      <c r="H9" s="14">
        <v>0.37177118045358598</v>
      </c>
      <c r="I9" s="14">
        <v>0.36976107155536603</v>
      </c>
      <c r="J9" s="14">
        <v>0.38423850161900502</v>
      </c>
      <c r="K9" s="14">
        <v>0.36391130691350898</v>
      </c>
      <c r="L9" s="14">
        <v>0.46293635333652</v>
      </c>
      <c r="M9" s="14"/>
      <c r="N9" s="14">
        <v>0.41680566245853201</v>
      </c>
      <c r="O9" s="14">
        <v>0.33291255514018903</v>
      </c>
      <c r="P9" s="14">
        <v>0.36594455054878999</v>
      </c>
      <c r="Q9" s="14">
        <v>0.411147997546777</v>
      </c>
      <c r="R9" s="14"/>
      <c r="S9" s="14">
        <v>0.36484741081389599</v>
      </c>
      <c r="T9" s="14">
        <v>0.42724911094329598</v>
      </c>
      <c r="U9" s="14">
        <v>0.485852270972078</v>
      </c>
      <c r="V9" s="14">
        <v>0.36554265094400401</v>
      </c>
      <c r="W9" s="14">
        <v>0.34280404961465599</v>
      </c>
      <c r="X9" s="14">
        <v>0.44946994589828598</v>
      </c>
      <c r="Y9" s="14">
        <v>0.36129687038506803</v>
      </c>
      <c r="Z9" s="14">
        <v>0.17848656562117399</v>
      </c>
      <c r="AA9" s="14">
        <v>0.34035192843001799</v>
      </c>
      <c r="AB9" s="14">
        <v>0.30928648792755598</v>
      </c>
      <c r="AC9" s="14">
        <v>0.51511589198999597</v>
      </c>
      <c r="AD9" s="14">
        <v>0.43373794476319399</v>
      </c>
      <c r="AE9" s="14"/>
      <c r="AF9" s="14">
        <v>0.344820366529342</v>
      </c>
      <c r="AG9" s="14">
        <v>0.41047992891386997</v>
      </c>
      <c r="AH9" s="14">
        <v>0.40246434020855998</v>
      </c>
      <c r="AI9" s="14">
        <v>0.39074201093146499</v>
      </c>
      <c r="AJ9" s="14">
        <v>0.45146072055751202</v>
      </c>
      <c r="AK9" s="14">
        <v>0.36220566406532101</v>
      </c>
      <c r="AL9" s="14"/>
      <c r="AM9" s="14">
        <v>0.40080767168626802</v>
      </c>
      <c r="AN9" s="14">
        <v>0.37712454462539602</v>
      </c>
      <c r="AO9" s="14">
        <v>0.340110449131384</v>
      </c>
      <c r="AP9" s="14">
        <v>0.37747431932499598</v>
      </c>
      <c r="AQ9" s="14">
        <v>0.52060264274549795</v>
      </c>
      <c r="AR9" s="14"/>
      <c r="AS9" s="14">
        <v>0.36498200042393703</v>
      </c>
      <c r="AT9" s="14">
        <v>0.388940588572047</v>
      </c>
      <c r="AU9" s="14"/>
      <c r="AV9" s="14">
        <v>0.39833668511829701</v>
      </c>
      <c r="AW9" s="14">
        <v>0.28301198351668699</v>
      </c>
      <c r="AX9" s="14">
        <v>0.388122397725089</v>
      </c>
      <c r="AY9" s="14"/>
      <c r="AZ9" s="14">
        <v>0.46060403946023898</v>
      </c>
      <c r="BA9" s="14">
        <v>0.449786221224038</v>
      </c>
      <c r="BB9" s="14">
        <v>0.33648133040147199</v>
      </c>
      <c r="BC9" s="14"/>
      <c r="BD9" s="14">
        <v>0.40359686415559298</v>
      </c>
      <c r="BE9" s="14">
        <v>0.368781923910179</v>
      </c>
      <c r="BF9" s="14"/>
      <c r="BG9" s="14">
        <v>0.33550260114258001</v>
      </c>
      <c r="BH9" s="14">
        <v>0.39159582407284599</v>
      </c>
      <c r="BI9" s="14"/>
      <c r="BJ9" s="14">
        <v>0.40612950262110598</v>
      </c>
      <c r="BK9" s="14">
        <v>0.37385551914751097</v>
      </c>
      <c r="BL9" s="14"/>
      <c r="BM9" s="14">
        <v>0.38568384927117899</v>
      </c>
      <c r="BN9" s="14">
        <v>0.38546105790198398</v>
      </c>
      <c r="BO9" s="14"/>
      <c r="BP9" s="14">
        <v>0.46698682037627298</v>
      </c>
      <c r="BQ9" s="14">
        <v>0.36078072017055401</v>
      </c>
      <c r="BR9" s="14"/>
      <c r="BS9" s="14">
        <v>0.38219692043351799</v>
      </c>
      <c r="BT9" s="14">
        <v>0.37769216091929703</v>
      </c>
      <c r="BU9" s="14"/>
      <c r="BV9" s="14">
        <v>0.36379812414009899</v>
      </c>
      <c r="BW9" s="14">
        <v>0.38866292464904401</v>
      </c>
      <c r="BX9" s="14"/>
      <c r="BY9" s="14">
        <v>0.40391445484219501</v>
      </c>
      <c r="BZ9" s="14">
        <v>0.38068627702794</v>
      </c>
      <c r="CA9" s="14"/>
      <c r="CB9" s="14">
        <v>0.37378819635851102</v>
      </c>
      <c r="CC9" s="14">
        <v>0.385042327462149</v>
      </c>
    </row>
    <row r="10" spans="2:81" x14ac:dyDescent="0.3">
      <c r="B10" s="15" t="s">
        <v>124</v>
      </c>
      <c r="C10" s="14">
        <v>0.40267068117418298</v>
      </c>
      <c r="D10" s="14">
        <v>0.392217304664218</v>
      </c>
      <c r="E10" s="14">
        <v>0.41171480954022299</v>
      </c>
      <c r="F10" s="14"/>
      <c r="G10" s="14">
        <v>0.46396483745968298</v>
      </c>
      <c r="H10" s="14">
        <v>0.432965020409384</v>
      </c>
      <c r="I10" s="14">
        <v>0.40506789860745601</v>
      </c>
      <c r="J10" s="14">
        <v>0.38616739821865897</v>
      </c>
      <c r="K10" s="14">
        <v>0.44911303037441702</v>
      </c>
      <c r="L10" s="14">
        <v>0.31728171271195998</v>
      </c>
      <c r="M10" s="14"/>
      <c r="N10" s="14">
        <v>0.39460594155685502</v>
      </c>
      <c r="O10" s="14">
        <v>0.41380807538385</v>
      </c>
      <c r="P10" s="14">
        <v>0.412327331554381</v>
      </c>
      <c r="Q10" s="14">
        <v>0.38996799541413302</v>
      </c>
      <c r="R10" s="14"/>
      <c r="S10" s="14">
        <v>0.40630263018241097</v>
      </c>
      <c r="T10" s="14">
        <v>0.35500969904097901</v>
      </c>
      <c r="U10" s="14">
        <v>0.32590828353373602</v>
      </c>
      <c r="V10" s="14">
        <v>0.42367386869118001</v>
      </c>
      <c r="W10" s="14">
        <v>0.47472090050899501</v>
      </c>
      <c r="X10" s="14">
        <v>0.41697189833029402</v>
      </c>
      <c r="Y10" s="14">
        <v>0.40970159023748798</v>
      </c>
      <c r="Z10" s="14">
        <v>0.44481918375999402</v>
      </c>
      <c r="AA10" s="14">
        <v>0.44254898870603698</v>
      </c>
      <c r="AB10" s="14">
        <v>0.42668977439711397</v>
      </c>
      <c r="AC10" s="14">
        <v>0.344021817391026</v>
      </c>
      <c r="AD10" s="14">
        <v>0.325403748833068</v>
      </c>
      <c r="AE10" s="14"/>
      <c r="AF10" s="14">
        <v>0.46747926471265899</v>
      </c>
      <c r="AG10" s="14">
        <v>0.38770874349002499</v>
      </c>
      <c r="AH10" s="14">
        <v>0.42509708979676297</v>
      </c>
      <c r="AI10" s="14">
        <v>0.34350872894866302</v>
      </c>
      <c r="AJ10" s="14">
        <v>0.372341124805596</v>
      </c>
      <c r="AK10" s="14">
        <v>0.36412225693463401</v>
      </c>
      <c r="AL10" s="14"/>
      <c r="AM10" s="14">
        <v>0.36821842426330098</v>
      </c>
      <c r="AN10" s="14">
        <v>0.39439433193551898</v>
      </c>
      <c r="AO10" s="14">
        <v>0.42845899785276598</v>
      </c>
      <c r="AP10" s="14">
        <v>0.42854124023307899</v>
      </c>
      <c r="AQ10" s="14">
        <v>0.479397357254502</v>
      </c>
      <c r="AR10" s="14"/>
      <c r="AS10" s="14">
        <v>0.43682640135834699</v>
      </c>
      <c r="AT10" s="14">
        <v>0.38637043759762202</v>
      </c>
      <c r="AU10" s="14"/>
      <c r="AV10" s="14">
        <v>0.44702974268498902</v>
      </c>
      <c r="AW10" s="14">
        <v>0.51258282993551396</v>
      </c>
      <c r="AX10" s="14">
        <v>0.382548810798373</v>
      </c>
      <c r="AY10" s="14"/>
      <c r="AZ10" s="14">
        <v>0.33955488357622299</v>
      </c>
      <c r="BA10" s="14">
        <v>0.47549266400787499</v>
      </c>
      <c r="BB10" s="14">
        <v>0.472954566107955</v>
      </c>
      <c r="BC10" s="14"/>
      <c r="BD10" s="14">
        <v>0.39821566303175399</v>
      </c>
      <c r="BE10" s="14">
        <v>0.40535914009818602</v>
      </c>
      <c r="BF10" s="14"/>
      <c r="BG10" s="14">
        <v>0.49086797015177902</v>
      </c>
      <c r="BH10" s="14">
        <v>0.38509196965230502</v>
      </c>
      <c r="BI10" s="14"/>
      <c r="BJ10" s="14">
        <v>0.45827314340776099</v>
      </c>
      <c r="BK10" s="14">
        <v>0.40132606730092901</v>
      </c>
      <c r="BL10" s="14"/>
      <c r="BM10" s="14">
        <v>0.39249038153930399</v>
      </c>
      <c r="BN10" s="14">
        <v>0.40037146445486199</v>
      </c>
      <c r="BO10" s="14"/>
      <c r="BP10" s="14">
        <v>0.328004481421591</v>
      </c>
      <c r="BQ10" s="14">
        <v>0.41818797463945301</v>
      </c>
      <c r="BR10" s="14"/>
      <c r="BS10" s="14">
        <v>0.43855492999772799</v>
      </c>
      <c r="BT10" s="14">
        <v>0.40914223305837699</v>
      </c>
      <c r="BU10" s="14"/>
      <c r="BV10" s="14">
        <v>0.44808201123317598</v>
      </c>
      <c r="BW10" s="14">
        <v>0.435206768169766</v>
      </c>
      <c r="BX10" s="14"/>
      <c r="BY10" s="14">
        <v>0.32943065488916601</v>
      </c>
      <c r="BZ10" s="14">
        <v>0.41165092650860302</v>
      </c>
      <c r="CA10" s="14"/>
      <c r="CB10" s="14">
        <v>0.418354380680454</v>
      </c>
      <c r="CC10" s="14">
        <v>0.39587037213250298</v>
      </c>
    </row>
    <row r="11" spans="2:81" x14ac:dyDescent="0.3">
      <c r="B11" s="15" t="s">
        <v>125</v>
      </c>
      <c r="C11" s="14">
        <v>0.124827322444755</v>
      </c>
      <c r="D11" s="14">
        <v>0.15185472821168899</v>
      </c>
      <c r="E11" s="14">
        <v>9.8680041170330496E-2</v>
      </c>
      <c r="F11" s="14"/>
      <c r="G11" s="14">
        <v>0.18702934548029301</v>
      </c>
      <c r="H11" s="14">
        <v>0.10479782212901401</v>
      </c>
      <c r="I11" s="14">
        <v>0.12969550161289201</v>
      </c>
      <c r="J11" s="14">
        <v>9.6617081552065096E-2</v>
      </c>
      <c r="K11" s="14">
        <v>0.100545620458604</v>
      </c>
      <c r="L11" s="14">
        <v>0.13485162826254901</v>
      </c>
      <c r="M11" s="14"/>
      <c r="N11" s="14">
        <v>0.140248425782908</v>
      </c>
      <c r="O11" s="14">
        <v>0.13812819818861299</v>
      </c>
      <c r="P11" s="14">
        <v>0.13308427822020899</v>
      </c>
      <c r="Q11" s="14">
        <v>8.9207776768631106E-2</v>
      </c>
      <c r="R11" s="14"/>
      <c r="S11" s="14">
        <v>0.18172322825020601</v>
      </c>
      <c r="T11" s="14">
        <v>0.115503037025978</v>
      </c>
      <c r="U11" s="14">
        <v>0.12496946858820999</v>
      </c>
      <c r="V11" s="14">
        <v>0.108270766139548</v>
      </c>
      <c r="W11" s="14">
        <v>7.1982713012818805E-2</v>
      </c>
      <c r="X11" s="14">
        <v>4.9058509787401297E-2</v>
      </c>
      <c r="Y11" s="14">
        <v>8.2759996769776897E-2</v>
      </c>
      <c r="Z11" s="14">
        <v>0.235658312765404</v>
      </c>
      <c r="AA11" s="14">
        <v>0.10087593111082099</v>
      </c>
      <c r="AB11" s="14">
        <v>0.208914474793468</v>
      </c>
      <c r="AC11" s="14">
        <v>8.8062503640976494E-2</v>
      </c>
      <c r="AD11" s="14">
        <v>0.16403124406320599</v>
      </c>
      <c r="AE11" s="14"/>
      <c r="AF11" s="14">
        <v>0.11813460974344001</v>
      </c>
      <c r="AG11" s="14">
        <v>0.13772245257393201</v>
      </c>
      <c r="AH11" s="14">
        <v>0.109239890025815</v>
      </c>
      <c r="AI11" s="14">
        <v>0.15036151452727201</v>
      </c>
      <c r="AJ11" s="14">
        <v>6.1116578779141097E-2</v>
      </c>
      <c r="AK11" s="14">
        <v>0.112654871374553</v>
      </c>
      <c r="AL11" s="14"/>
      <c r="AM11" s="14">
        <v>0.105986898134413</v>
      </c>
      <c r="AN11" s="14">
        <v>0.13164073349599301</v>
      </c>
      <c r="AO11" s="14">
        <v>0.14522317161006401</v>
      </c>
      <c r="AP11" s="14">
        <v>0.128818727843616</v>
      </c>
      <c r="AQ11" s="14">
        <v>0</v>
      </c>
      <c r="AR11" s="14"/>
      <c r="AS11" s="14">
        <v>0.12259784183964</v>
      </c>
      <c r="AT11" s="14">
        <v>0.125235177008239</v>
      </c>
      <c r="AU11" s="14"/>
      <c r="AV11" s="14">
        <v>9.2392600590526702E-2</v>
      </c>
      <c r="AW11" s="14">
        <v>0.103120022151668</v>
      </c>
      <c r="AX11" s="14">
        <v>0.17063882519593401</v>
      </c>
      <c r="AY11" s="14"/>
      <c r="AZ11" s="14">
        <v>0.118875723215115</v>
      </c>
      <c r="BA11" s="14">
        <v>0</v>
      </c>
      <c r="BB11" s="14">
        <v>0.122741834583875</v>
      </c>
      <c r="BC11" s="14"/>
      <c r="BD11" s="14">
        <v>0.124734777052627</v>
      </c>
      <c r="BE11" s="14">
        <v>0.12528205431688699</v>
      </c>
      <c r="BF11" s="14"/>
      <c r="BG11" s="14">
        <v>0.144239547229319</v>
      </c>
      <c r="BH11" s="14">
        <v>0.12164446613027501</v>
      </c>
      <c r="BI11" s="14"/>
      <c r="BJ11" s="14">
        <v>9.0246565517664107E-2</v>
      </c>
      <c r="BK11" s="14">
        <v>0.12979964199734401</v>
      </c>
      <c r="BL11" s="14"/>
      <c r="BM11" s="14">
        <v>0.11485718983233199</v>
      </c>
      <c r="BN11" s="14">
        <v>0.12618498989180499</v>
      </c>
      <c r="BO11" s="14"/>
      <c r="BP11" s="14">
        <v>0.10147701493090699</v>
      </c>
      <c r="BQ11" s="14">
        <v>0.13323309536438399</v>
      </c>
      <c r="BR11" s="14"/>
      <c r="BS11" s="14">
        <v>0.12783088465995501</v>
      </c>
      <c r="BT11" s="14">
        <v>0.126710439694665</v>
      </c>
      <c r="BU11" s="14"/>
      <c r="BV11" s="14">
        <v>0.15115000619121999</v>
      </c>
      <c r="BW11" s="14">
        <v>0.119635699729435</v>
      </c>
      <c r="BX11" s="14"/>
      <c r="BY11" s="14">
        <v>0.139514585327672</v>
      </c>
      <c r="BZ11" s="14">
        <v>0.123445291100543</v>
      </c>
      <c r="CA11" s="14"/>
      <c r="CB11" s="14">
        <v>0.123264261775086</v>
      </c>
      <c r="CC11" s="14">
        <v>0.126709589272956</v>
      </c>
    </row>
    <row r="12" spans="2:81" x14ac:dyDescent="0.3">
      <c r="B12" s="15" t="s">
        <v>126</v>
      </c>
      <c r="C12" s="14">
        <v>3.1193550567536098E-2</v>
      </c>
      <c r="D12" s="14">
        <v>3.33826028528754E-2</v>
      </c>
      <c r="E12" s="14">
        <v>2.9116826073621701E-2</v>
      </c>
      <c r="F12" s="14"/>
      <c r="G12" s="14">
        <v>2.4081491715733701E-2</v>
      </c>
      <c r="H12" s="14">
        <v>2.6915620399961801E-2</v>
      </c>
      <c r="I12" s="14">
        <v>3.3114192991697003E-2</v>
      </c>
      <c r="J12" s="14">
        <v>4.7276807555064401E-2</v>
      </c>
      <c r="K12" s="14">
        <v>2.6041062144577201E-2</v>
      </c>
      <c r="L12" s="14">
        <v>2.8219201133109498E-2</v>
      </c>
      <c r="M12" s="14"/>
      <c r="N12" s="14">
        <v>1.6379426395136999E-2</v>
      </c>
      <c r="O12" s="14">
        <v>4.2960865751801199E-2</v>
      </c>
      <c r="P12" s="14">
        <v>3.5312021717130299E-2</v>
      </c>
      <c r="Q12" s="14">
        <v>3.1820338130380599E-2</v>
      </c>
      <c r="R12" s="14"/>
      <c r="S12" s="14">
        <v>3.3394640070772703E-2</v>
      </c>
      <c r="T12" s="14">
        <v>2.1436125586615101E-2</v>
      </c>
      <c r="U12" s="14">
        <v>1.1311902078697599E-2</v>
      </c>
      <c r="V12" s="14">
        <v>6.5308489371141698E-2</v>
      </c>
      <c r="W12" s="14">
        <v>4.33133452150384E-2</v>
      </c>
      <c r="X12" s="14">
        <v>3.1604615168706801E-2</v>
      </c>
      <c r="Y12" s="14">
        <v>3.7432555838710101E-2</v>
      </c>
      <c r="Z12" s="14">
        <v>6.9878681452023403E-2</v>
      </c>
      <c r="AA12" s="14">
        <v>2.1962108965947299E-2</v>
      </c>
      <c r="AB12" s="14">
        <v>1.2220839478598E-2</v>
      </c>
      <c r="AC12" s="14">
        <v>3.5395859969229698E-2</v>
      </c>
      <c r="AD12" s="14">
        <v>0</v>
      </c>
      <c r="AE12" s="14"/>
      <c r="AF12" s="14">
        <v>1.6692337295089399E-2</v>
      </c>
      <c r="AG12" s="14">
        <v>3.4823511307574301E-2</v>
      </c>
      <c r="AH12" s="14">
        <v>4.2803621530321599E-2</v>
      </c>
      <c r="AI12" s="14">
        <v>5.0409301380063901E-2</v>
      </c>
      <c r="AJ12" s="14">
        <v>4.1626136075349901E-2</v>
      </c>
      <c r="AK12" s="14">
        <v>9.7726176884192408E-3</v>
      </c>
      <c r="AL12" s="14"/>
      <c r="AM12" s="14">
        <v>4.0381592921159899E-2</v>
      </c>
      <c r="AN12" s="14">
        <v>3.7037142822777501E-2</v>
      </c>
      <c r="AO12" s="14">
        <v>3.0186556300466499E-2</v>
      </c>
      <c r="AP12" s="14">
        <v>2.1155304098395701E-2</v>
      </c>
      <c r="AQ12" s="14">
        <v>0</v>
      </c>
      <c r="AR12" s="14"/>
      <c r="AS12" s="14">
        <v>4.2132014259306801E-2</v>
      </c>
      <c r="AT12" s="14">
        <v>2.4992065400132001E-2</v>
      </c>
      <c r="AU12" s="14"/>
      <c r="AV12" s="14">
        <v>4.6023534895503801E-2</v>
      </c>
      <c r="AW12" s="14">
        <v>1.7377876795397599E-2</v>
      </c>
      <c r="AX12" s="14">
        <v>3.95280331310695E-2</v>
      </c>
      <c r="AY12" s="14"/>
      <c r="AZ12" s="14">
        <v>8.0965353748421898E-2</v>
      </c>
      <c r="BA12" s="14">
        <v>5.6521943614362101E-2</v>
      </c>
      <c r="BB12" s="14">
        <v>1.6397223257118398E-2</v>
      </c>
      <c r="BC12" s="14"/>
      <c r="BD12" s="14">
        <v>2.8950570443896598E-2</v>
      </c>
      <c r="BE12" s="14">
        <v>3.2782684145802203E-2</v>
      </c>
      <c r="BF12" s="14"/>
      <c r="BG12" s="14">
        <v>1.15298338110041E-2</v>
      </c>
      <c r="BH12" s="14">
        <v>3.5152665895476498E-2</v>
      </c>
      <c r="BI12" s="14"/>
      <c r="BJ12" s="14">
        <v>1.1153218725003199E-2</v>
      </c>
      <c r="BK12" s="14">
        <v>3.2737642702990698E-2</v>
      </c>
      <c r="BL12" s="14"/>
      <c r="BM12" s="14">
        <v>5.4424476969347102E-2</v>
      </c>
      <c r="BN12" s="14">
        <v>2.8240174230240001E-2</v>
      </c>
      <c r="BO12" s="14"/>
      <c r="BP12" s="14">
        <v>3.82629806452712E-2</v>
      </c>
      <c r="BQ12" s="14">
        <v>3.0012002091151499E-2</v>
      </c>
      <c r="BR12" s="14"/>
      <c r="BS12" s="14">
        <v>2.4884095512265201E-2</v>
      </c>
      <c r="BT12" s="14">
        <v>5.2184676074459903E-2</v>
      </c>
      <c r="BU12" s="14"/>
      <c r="BV12" s="14">
        <v>1.66697365368348E-2</v>
      </c>
      <c r="BW12" s="14">
        <v>2.7770919134633299E-2</v>
      </c>
      <c r="BX12" s="14"/>
      <c r="BY12" s="14">
        <v>5.7008720413966103E-2</v>
      </c>
      <c r="BZ12" s="14">
        <v>2.7498265622783499E-2</v>
      </c>
      <c r="CA12" s="14"/>
      <c r="CB12" s="14">
        <v>3.63985383922917E-2</v>
      </c>
      <c r="CC12" s="14">
        <v>2.9138820936953198E-2</v>
      </c>
    </row>
    <row r="13" spans="2:81" x14ac:dyDescent="0.3">
      <c r="B13" s="15" t="s">
        <v>106</v>
      </c>
      <c r="C13" s="18">
        <v>5.8383541828250202E-2</v>
      </c>
      <c r="D13" s="18">
        <v>4.8902449829045201E-2</v>
      </c>
      <c r="E13" s="18">
        <v>6.7754790512226201E-2</v>
      </c>
      <c r="F13" s="18"/>
      <c r="G13" s="18">
        <v>1.44639987577686E-2</v>
      </c>
      <c r="H13" s="18">
        <v>6.3550356608054206E-2</v>
      </c>
      <c r="I13" s="18">
        <v>6.2361335232589903E-2</v>
      </c>
      <c r="J13" s="18">
        <v>8.5700211055206393E-2</v>
      </c>
      <c r="K13" s="18">
        <v>6.0388980108892598E-2</v>
      </c>
      <c r="L13" s="18">
        <v>5.6711104555861203E-2</v>
      </c>
      <c r="M13" s="18"/>
      <c r="N13" s="18">
        <v>3.19605438065678E-2</v>
      </c>
      <c r="O13" s="18">
        <v>7.2190305535547006E-2</v>
      </c>
      <c r="P13" s="18">
        <v>5.3331817959489297E-2</v>
      </c>
      <c r="Q13" s="18">
        <v>7.7855892140078001E-2</v>
      </c>
      <c r="R13" s="18"/>
      <c r="S13" s="18">
        <v>1.37320906827144E-2</v>
      </c>
      <c r="T13" s="18">
        <v>8.0802027403132595E-2</v>
      </c>
      <c r="U13" s="18">
        <v>5.1958074827279203E-2</v>
      </c>
      <c r="V13" s="18">
        <v>3.72042248541265E-2</v>
      </c>
      <c r="W13" s="18">
        <v>6.7178991648491504E-2</v>
      </c>
      <c r="X13" s="18">
        <v>5.2895030815312202E-2</v>
      </c>
      <c r="Y13" s="18">
        <v>0.10880898676895701</v>
      </c>
      <c r="Z13" s="18">
        <v>7.1157256401404703E-2</v>
      </c>
      <c r="AA13" s="18">
        <v>9.4261042787176494E-2</v>
      </c>
      <c r="AB13" s="18">
        <v>4.2888423403265E-2</v>
      </c>
      <c r="AC13" s="18">
        <v>1.7403927008771899E-2</v>
      </c>
      <c r="AD13" s="18">
        <v>7.6827062340532506E-2</v>
      </c>
      <c r="AE13" s="18"/>
      <c r="AF13" s="18">
        <v>5.2873421719470501E-2</v>
      </c>
      <c r="AG13" s="18">
        <v>2.9265363714598501E-2</v>
      </c>
      <c r="AH13" s="18">
        <v>2.0395058438540298E-2</v>
      </c>
      <c r="AI13" s="18">
        <v>6.4978444212535305E-2</v>
      </c>
      <c r="AJ13" s="18">
        <v>7.3455439782400406E-2</v>
      </c>
      <c r="AK13" s="18">
        <v>0.15124458993707299</v>
      </c>
      <c r="AL13" s="18"/>
      <c r="AM13" s="18">
        <v>8.4605412994858201E-2</v>
      </c>
      <c r="AN13" s="18">
        <v>5.9803247120315303E-2</v>
      </c>
      <c r="AO13" s="18">
        <v>5.6020825105320499E-2</v>
      </c>
      <c r="AP13" s="18">
        <v>4.40104084999135E-2</v>
      </c>
      <c r="AQ13" s="18">
        <v>0</v>
      </c>
      <c r="AR13" s="18"/>
      <c r="AS13" s="18">
        <v>3.3461742118769899E-2</v>
      </c>
      <c r="AT13" s="18">
        <v>7.4461731421960706E-2</v>
      </c>
      <c r="AU13" s="18"/>
      <c r="AV13" s="18">
        <v>1.6217436710683899E-2</v>
      </c>
      <c r="AW13" s="18">
        <v>8.3907287600733294E-2</v>
      </c>
      <c r="AX13" s="18">
        <v>1.91619331495347E-2</v>
      </c>
      <c r="AY13" s="18"/>
      <c r="AZ13" s="18">
        <v>0</v>
      </c>
      <c r="BA13" s="18">
        <v>1.81991711537248E-2</v>
      </c>
      <c r="BB13" s="18">
        <v>5.1425045649580003E-2</v>
      </c>
      <c r="BC13" s="18"/>
      <c r="BD13" s="18">
        <v>4.4502125316129397E-2</v>
      </c>
      <c r="BE13" s="18">
        <v>6.7794197528946096E-2</v>
      </c>
      <c r="BF13" s="18"/>
      <c r="BG13" s="18">
        <v>1.78600476653181E-2</v>
      </c>
      <c r="BH13" s="18">
        <v>6.6515074249097694E-2</v>
      </c>
      <c r="BI13" s="18"/>
      <c r="BJ13" s="18">
        <v>3.4197569728465403E-2</v>
      </c>
      <c r="BK13" s="18">
        <v>6.2281128851224998E-2</v>
      </c>
      <c r="BL13" s="18"/>
      <c r="BM13" s="18">
        <v>5.2544102387838E-2</v>
      </c>
      <c r="BN13" s="18">
        <v>5.9742313521108703E-2</v>
      </c>
      <c r="BO13" s="18"/>
      <c r="BP13" s="18">
        <v>6.5268702625957395E-2</v>
      </c>
      <c r="BQ13" s="18">
        <v>5.7786207734457598E-2</v>
      </c>
      <c r="BR13" s="18"/>
      <c r="BS13" s="18">
        <v>2.6533169396534301E-2</v>
      </c>
      <c r="BT13" s="18">
        <v>3.4270490253201703E-2</v>
      </c>
      <c r="BU13" s="18"/>
      <c r="BV13" s="18">
        <v>2.0300121898669501E-2</v>
      </c>
      <c r="BW13" s="18">
        <v>2.8723688317121802E-2</v>
      </c>
      <c r="BX13" s="18"/>
      <c r="BY13" s="18">
        <v>7.0131584527001398E-2</v>
      </c>
      <c r="BZ13" s="18">
        <v>5.6719239740130503E-2</v>
      </c>
      <c r="CA13" s="18"/>
      <c r="CB13" s="18">
        <v>4.8194622793657403E-2</v>
      </c>
      <c r="CC13" s="18">
        <v>6.3238890195438893E-2</v>
      </c>
    </row>
    <row r="14" spans="2:81" x14ac:dyDescent="0.3">
      <c r="B14" s="15" t="s">
        <v>127</v>
      </c>
      <c r="C14" s="18">
        <v>0.78559558515945904</v>
      </c>
      <c r="D14" s="18">
        <v>0.76586021910639002</v>
      </c>
      <c r="E14" s="18">
        <v>0.804448342243822</v>
      </c>
      <c r="F14" s="18"/>
      <c r="G14" s="18">
        <v>0.77442516404620498</v>
      </c>
      <c r="H14" s="18">
        <v>0.80473620086297004</v>
      </c>
      <c r="I14" s="18">
        <v>0.77482897016282104</v>
      </c>
      <c r="J14" s="18">
        <v>0.77040589983766405</v>
      </c>
      <c r="K14" s="18">
        <v>0.813024337287926</v>
      </c>
      <c r="L14" s="18">
        <v>0.78021806604847999</v>
      </c>
      <c r="M14" s="18"/>
      <c r="N14" s="18">
        <v>0.81141160401538703</v>
      </c>
      <c r="O14" s="18">
        <v>0.74672063052403903</v>
      </c>
      <c r="P14" s="18">
        <v>0.778271882103171</v>
      </c>
      <c r="Q14" s="18">
        <v>0.80111599296090996</v>
      </c>
      <c r="R14" s="18"/>
      <c r="S14" s="18">
        <v>0.77115004099630702</v>
      </c>
      <c r="T14" s="18">
        <v>0.782258809984274</v>
      </c>
      <c r="U14" s="18">
        <v>0.81176055450581397</v>
      </c>
      <c r="V14" s="18">
        <v>0.78921651963518402</v>
      </c>
      <c r="W14" s="18">
        <v>0.81752495012365101</v>
      </c>
      <c r="X14" s="18">
        <v>0.86644184422857995</v>
      </c>
      <c r="Y14" s="18">
        <v>0.77099846062255595</v>
      </c>
      <c r="Z14" s="18">
        <v>0.62330574938116801</v>
      </c>
      <c r="AA14" s="18">
        <v>0.78290091713605503</v>
      </c>
      <c r="AB14" s="18">
        <v>0.73597626232466895</v>
      </c>
      <c r="AC14" s="18">
        <v>0.85913770938102196</v>
      </c>
      <c r="AD14" s="18">
        <v>0.75914169359626205</v>
      </c>
      <c r="AE14" s="18"/>
      <c r="AF14" s="18">
        <v>0.812299631242</v>
      </c>
      <c r="AG14" s="18">
        <v>0.79818867240389502</v>
      </c>
      <c r="AH14" s="18">
        <v>0.82756143000532301</v>
      </c>
      <c r="AI14" s="18">
        <v>0.73425073988012901</v>
      </c>
      <c r="AJ14" s="18">
        <v>0.82380184536310896</v>
      </c>
      <c r="AK14" s="18">
        <v>0.72632792099995502</v>
      </c>
      <c r="AL14" s="18"/>
      <c r="AM14" s="18">
        <v>0.76902609594956906</v>
      </c>
      <c r="AN14" s="18">
        <v>0.771518876560914</v>
      </c>
      <c r="AO14" s="18">
        <v>0.76856944698414997</v>
      </c>
      <c r="AP14" s="18">
        <v>0.80601555955807402</v>
      </c>
      <c r="AQ14" s="18">
        <v>1</v>
      </c>
      <c r="AR14" s="18"/>
      <c r="AS14" s="18">
        <v>0.80180840178228396</v>
      </c>
      <c r="AT14" s="18">
        <v>0.77531102616966896</v>
      </c>
      <c r="AU14" s="18"/>
      <c r="AV14" s="18">
        <v>0.84536642780328597</v>
      </c>
      <c r="AW14" s="18">
        <v>0.79559481345220096</v>
      </c>
      <c r="AX14" s="18">
        <v>0.77067120852346205</v>
      </c>
      <c r="AY14" s="18"/>
      <c r="AZ14" s="18">
        <v>0.80015892303646297</v>
      </c>
      <c r="BA14" s="18">
        <v>0.92527888523191304</v>
      </c>
      <c r="BB14" s="18">
        <v>0.80943589650942704</v>
      </c>
      <c r="BC14" s="18"/>
      <c r="BD14" s="18">
        <v>0.80181252718734697</v>
      </c>
      <c r="BE14" s="18">
        <v>0.77414106400836502</v>
      </c>
      <c r="BF14" s="18"/>
      <c r="BG14" s="18">
        <v>0.82637057129435798</v>
      </c>
      <c r="BH14" s="18">
        <v>0.77668779372515095</v>
      </c>
      <c r="BI14" s="18"/>
      <c r="BJ14" s="18">
        <v>0.86440264602886696</v>
      </c>
      <c r="BK14" s="18">
        <v>0.77518158644844004</v>
      </c>
      <c r="BL14" s="18"/>
      <c r="BM14" s="18">
        <v>0.77817423081048298</v>
      </c>
      <c r="BN14" s="18">
        <v>0.78583252235684697</v>
      </c>
      <c r="BO14" s="18"/>
      <c r="BP14" s="18">
        <v>0.79499130179786404</v>
      </c>
      <c r="BQ14" s="18">
        <v>0.77896869481000697</v>
      </c>
      <c r="BR14" s="18"/>
      <c r="BS14" s="18">
        <v>0.82075185043124599</v>
      </c>
      <c r="BT14" s="18">
        <v>0.78683439397767396</v>
      </c>
      <c r="BU14" s="18"/>
      <c r="BV14" s="18">
        <v>0.81188013537327497</v>
      </c>
      <c r="BW14" s="18">
        <v>0.82386969281880995</v>
      </c>
      <c r="BX14" s="18"/>
      <c r="BY14" s="18">
        <v>0.73334510973136102</v>
      </c>
      <c r="BZ14" s="18">
        <v>0.79233720353654302</v>
      </c>
      <c r="CA14" s="18"/>
      <c r="CB14" s="18">
        <v>0.79214257703896496</v>
      </c>
      <c r="CC14" s="18">
        <v>0.78091269959465204</v>
      </c>
    </row>
    <row r="15" spans="2:81" x14ac:dyDescent="0.3">
      <c r="B15" s="15" t="s">
        <v>93</v>
      </c>
      <c r="C15" s="19">
        <v>-0.72721204333120903</v>
      </c>
      <c r="D15" s="19">
        <v>-0.716957769277345</v>
      </c>
      <c r="E15" s="19">
        <v>-0.73669355173159501</v>
      </c>
      <c r="F15" s="19"/>
      <c r="G15" s="19">
        <v>-0.75996116528843605</v>
      </c>
      <c r="H15" s="19">
        <v>-0.74118584425491596</v>
      </c>
      <c r="I15" s="19">
        <v>-0.71246763493023102</v>
      </c>
      <c r="J15" s="19">
        <v>-0.68470568878245797</v>
      </c>
      <c r="K15" s="19">
        <v>-0.75263535717903396</v>
      </c>
      <c r="L15" s="19">
        <v>-0.72350696149261895</v>
      </c>
      <c r="M15" s="19"/>
      <c r="N15" s="19">
        <v>-0.77945106020881905</v>
      </c>
      <c r="O15" s="19">
        <v>-0.67453032498849197</v>
      </c>
      <c r="P15" s="19">
        <v>-0.72494006414368195</v>
      </c>
      <c r="Q15" s="19">
        <v>-0.72326010082083203</v>
      </c>
      <c r="R15" s="19"/>
      <c r="S15" s="19">
        <v>-0.75741795031359205</v>
      </c>
      <c r="T15" s="19">
        <v>-0.70145678258114197</v>
      </c>
      <c r="U15" s="19">
        <v>-0.75980247967853398</v>
      </c>
      <c r="V15" s="19">
        <v>-0.75201229478105802</v>
      </c>
      <c r="W15" s="19">
        <v>-0.75034595847515995</v>
      </c>
      <c r="X15" s="19">
        <v>-0.81354681341326796</v>
      </c>
      <c r="Y15" s="19">
        <v>-0.66218947385360005</v>
      </c>
      <c r="Z15" s="19">
        <v>-0.55214849297976298</v>
      </c>
      <c r="AA15" s="19">
        <v>-0.68863987434887897</v>
      </c>
      <c r="AB15" s="19">
        <v>-0.69308783892140402</v>
      </c>
      <c r="AC15" s="19">
        <v>-0.84173378237225005</v>
      </c>
      <c r="AD15" s="19">
        <v>-0.682314631255729</v>
      </c>
      <c r="AE15" s="19"/>
      <c r="AF15" s="19">
        <v>-0.75942620952253004</v>
      </c>
      <c r="AG15" s="19">
        <v>-0.76892330868929604</v>
      </c>
      <c r="AH15" s="19">
        <v>-0.80716637156678195</v>
      </c>
      <c r="AI15" s="19">
        <v>-0.66927229566759305</v>
      </c>
      <c r="AJ15" s="19">
        <v>-0.75034640558070798</v>
      </c>
      <c r="AK15" s="19">
        <v>-0.57508333106288201</v>
      </c>
      <c r="AL15" s="19"/>
      <c r="AM15" s="19">
        <v>-0.68442068295471103</v>
      </c>
      <c r="AN15" s="19">
        <v>-0.71171562944059896</v>
      </c>
      <c r="AO15" s="19">
        <v>-0.71254862187882895</v>
      </c>
      <c r="AP15" s="19">
        <v>-0.76200515105816102</v>
      </c>
      <c r="AQ15" s="19">
        <v>-1</v>
      </c>
      <c r="AR15" s="19"/>
      <c r="AS15" s="19">
        <v>-0.76834665966351401</v>
      </c>
      <c r="AT15" s="19">
        <v>-0.70084929474770796</v>
      </c>
      <c r="AU15" s="19"/>
      <c r="AV15" s="19">
        <v>-0.82914899109260198</v>
      </c>
      <c r="AW15" s="19">
        <v>-0.711687525851467</v>
      </c>
      <c r="AX15" s="19">
        <v>-0.75150927537392698</v>
      </c>
      <c r="AY15" s="19"/>
      <c r="AZ15" s="19">
        <v>-0.80015892303646297</v>
      </c>
      <c r="BA15" s="19">
        <v>-0.90707971407818799</v>
      </c>
      <c r="BB15" s="19">
        <v>-0.75801085085984699</v>
      </c>
      <c r="BC15" s="19"/>
      <c r="BD15" s="19">
        <v>-0.75731040187121801</v>
      </c>
      <c r="BE15" s="19">
        <v>-0.70634686647941902</v>
      </c>
      <c r="BF15" s="19"/>
      <c r="BG15" s="19">
        <v>-0.80851052362903997</v>
      </c>
      <c r="BH15" s="19">
        <v>-0.71017271947605298</v>
      </c>
      <c r="BI15" s="19"/>
      <c r="BJ15" s="19">
        <v>-0.83020507630040197</v>
      </c>
      <c r="BK15" s="19">
        <v>-0.71290045759721499</v>
      </c>
      <c r="BL15" s="19"/>
      <c r="BM15" s="19">
        <v>-0.72563012842264496</v>
      </c>
      <c r="BN15" s="19">
        <v>-0.72609020883573805</v>
      </c>
      <c r="BO15" s="19"/>
      <c r="BP15" s="19">
        <v>-0.72972259917190696</v>
      </c>
      <c r="BQ15" s="19">
        <v>-0.72118248707554899</v>
      </c>
      <c r="BR15" s="19"/>
      <c r="BS15" s="19">
        <v>-0.79421868103471105</v>
      </c>
      <c r="BT15" s="19">
        <v>-0.75256390372447202</v>
      </c>
      <c r="BU15" s="19"/>
      <c r="BV15" s="19">
        <v>-0.79158001347460605</v>
      </c>
      <c r="BW15" s="19">
        <v>-0.79514600450168804</v>
      </c>
      <c r="BX15" s="19"/>
      <c r="BY15" s="19">
        <v>-0.66321352520435894</v>
      </c>
      <c r="BZ15" s="19">
        <v>-0.73561796379641198</v>
      </c>
      <c r="CA15" s="19"/>
      <c r="CB15" s="19">
        <v>-0.74394795424530702</v>
      </c>
      <c r="CC15" s="19">
        <v>-0.71767380939921299</v>
      </c>
    </row>
    <row r="16" spans="2:81"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C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123</v>
      </c>
      <c r="C9" s="14">
        <v>0.26393885187942501</v>
      </c>
      <c r="D9" s="14">
        <v>0.25789548422631497</v>
      </c>
      <c r="E9" s="14">
        <v>0.268406858141431</v>
      </c>
      <c r="F9" s="14"/>
      <c r="G9" s="14">
        <v>0.233583945134613</v>
      </c>
      <c r="H9" s="14">
        <v>0.30424283744486902</v>
      </c>
      <c r="I9" s="14">
        <v>0.25716722054847202</v>
      </c>
      <c r="J9" s="14">
        <v>0.241483644360453</v>
      </c>
      <c r="K9" s="14">
        <v>0.25991482072376898</v>
      </c>
      <c r="L9" s="14">
        <v>0.278072034097682</v>
      </c>
      <c r="M9" s="14"/>
      <c r="N9" s="14">
        <v>0.22760995880724499</v>
      </c>
      <c r="O9" s="14">
        <v>0.24558832668313499</v>
      </c>
      <c r="P9" s="14">
        <v>0.30782498213314202</v>
      </c>
      <c r="Q9" s="14">
        <v>0.27960497120489097</v>
      </c>
      <c r="R9" s="14"/>
      <c r="S9" s="14">
        <v>0.29047005531353998</v>
      </c>
      <c r="T9" s="14">
        <v>0.214474178202953</v>
      </c>
      <c r="U9" s="14">
        <v>0.330212421952921</v>
      </c>
      <c r="V9" s="14">
        <v>0.22608844140732801</v>
      </c>
      <c r="W9" s="14">
        <v>0.32355595833670198</v>
      </c>
      <c r="X9" s="14">
        <v>0.29851377952595098</v>
      </c>
      <c r="Y9" s="14">
        <v>0.27228939335055102</v>
      </c>
      <c r="Z9" s="14">
        <v>0.21755976815557501</v>
      </c>
      <c r="AA9" s="14">
        <v>0.31629228443894303</v>
      </c>
      <c r="AB9" s="14">
        <v>0.18748084914605101</v>
      </c>
      <c r="AC9" s="14">
        <v>0.23717278588792401</v>
      </c>
      <c r="AD9" s="14">
        <v>0.16707612411957101</v>
      </c>
      <c r="AE9" s="14"/>
      <c r="AF9" s="14">
        <v>0.29258008242023598</v>
      </c>
      <c r="AG9" s="14">
        <v>0.276447436664639</v>
      </c>
      <c r="AH9" s="14">
        <v>0.31908569854339103</v>
      </c>
      <c r="AI9" s="14">
        <v>0.222018133393421</v>
      </c>
      <c r="AJ9" s="14">
        <v>0.253848907151355</v>
      </c>
      <c r="AK9" s="14">
        <v>0.209864340129681</v>
      </c>
      <c r="AL9" s="14"/>
      <c r="AM9" s="14">
        <v>0.24928483875715199</v>
      </c>
      <c r="AN9" s="14">
        <v>0.24164579987816201</v>
      </c>
      <c r="AO9" s="14">
        <v>0.28508302005074498</v>
      </c>
      <c r="AP9" s="14">
        <v>0.232534268152573</v>
      </c>
      <c r="AQ9" s="14">
        <v>0.44036529391471901</v>
      </c>
      <c r="AR9" s="14"/>
      <c r="AS9" s="14">
        <v>0.27951270434195302</v>
      </c>
      <c r="AT9" s="14">
        <v>0.25527100165275901</v>
      </c>
      <c r="AU9" s="14"/>
      <c r="AV9" s="14">
        <v>0.29976628600557598</v>
      </c>
      <c r="AW9" s="14">
        <v>0.219147210456759</v>
      </c>
      <c r="AX9" s="14">
        <v>0.23064249004941001</v>
      </c>
      <c r="AY9" s="14"/>
      <c r="AZ9" s="14">
        <v>0.36178100950577702</v>
      </c>
      <c r="BA9" s="14">
        <v>0.28915790724947799</v>
      </c>
      <c r="BB9" s="14">
        <v>0.237423405522697</v>
      </c>
      <c r="BC9" s="14"/>
      <c r="BD9" s="14">
        <v>0.28252790847811599</v>
      </c>
      <c r="BE9" s="14">
        <v>0.25080552448316801</v>
      </c>
      <c r="BF9" s="14"/>
      <c r="BG9" s="14">
        <v>0.34084565538535799</v>
      </c>
      <c r="BH9" s="14">
        <v>0.24909760611387199</v>
      </c>
      <c r="BI9" s="14"/>
      <c r="BJ9" s="14">
        <v>0.27625880998159802</v>
      </c>
      <c r="BK9" s="14">
        <v>0.25994446404826499</v>
      </c>
      <c r="BL9" s="14"/>
      <c r="BM9" s="14">
        <v>0.32086369934456499</v>
      </c>
      <c r="BN9" s="14">
        <v>0.25726555926176897</v>
      </c>
      <c r="BO9" s="14"/>
      <c r="BP9" s="14">
        <v>0.260008814697888</v>
      </c>
      <c r="BQ9" s="14">
        <v>0.26885843920928398</v>
      </c>
      <c r="BR9" s="14"/>
      <c r="BS9" s="14">
        <v>0.30826566010638401</v>
      </c>
      <c r="BT9" s="14">
        <v>0.216896813854074</v>
      </c>
      <c r="BU9" s="14"/>
      <c r="BV9" s="14">
        <v>0.41655458791128303</v>
      </c>
      <c r="BW9" s="14">
        <v>0.270209003979822</v>
      </c>
      <c r="BX9" s="14"/>
      <c r="BY9" s="14">
        <v>0.24827441802779501</v>
      </c>
      <c r="BZ9" s="14">
        <v>0.26716144578342599</v>
      </c>
      <c r="CA9" s="14"/>
      <c r="CB9" s="14">
        <v>0.27064267852023199</v>
      </c>
      <c r="CC9" s="14">
        <v>0.26160253599420202</v>
      </c>
    </row>
    <row r="10" spans="2:81" x14ac:dyDescent="0.3">
      <c r="B10" s="15" t="s">
        <v>124</v>
      </c>
      <c r="C10" s="14">
        <v>0.42832027698200498</v>
      </c>
      <c r="D10" s="14">
        <v>0.43699464176186698</v>
      </c>
      <c r="E10" s="14">
        <v>0.42068421124563299</v>
      </c>
      <c r="F10" s="14"/>
      <c r="G10" s="14">
        <v>0.51323797092047596</v>
      </c>
      <c r="H10" s="14">
        <v>0.437226947272287</v>
      </c>
      <c r="I10" s="14">
        <v>0.42168920798648601</v>
      </c>
      <c r="J10" s="14">
        <v>0.41667762202282299</v>
      </c>
      <c r="K10" s="14">
        <v>0.37522960799194399</v>
      </c>
      <c r="L10" s="14">
        <v>0.414948375436271</v>
      </c>
      <c r="M10" s="14"/>
      <c r="N10" s="14">
        <v>0.438972566807384</v>
      </c>
      <c r="O10" s="14">
        <v>0.418026149553342</v>
      </c>
      <c r="P10" s="14">
        <v>0.432131114792347</v>
      </c>
      <c r="Q10" s="14">
        <v>0.42710241911430002</v>
      </c>
      <c r="R10" s="14"/>
      <c r="S10" s="14">
        <v>0.455507522211342</v>
      </c>
      <c r="T10" s="14">
        <v>0.45916790595837698</v>
      </c>
      <c r="U10" s="14">
        <v>0.35755917109073698</v>
      </c>
      <c r="V10" s="14">
        <v>0.37014968620085198</v>
      </c>
      <c r="W10" s="14">
        <v>0.43014618499948398</v>
      </c>
      <c r="X10" s="14">
        <v>0.40444088313779702</v>
      </c>
      <c r="Y10" s="14">
        <v>0.42338460453605797</v>
      </c>
      <c r="Z10" s="14">
        <v>0.45129804714288402</v>
      </c>
      <c r="AA10" s="14">
        <v>0.43913330392661998</v>
      </c>
      <c r="AB10" s="14">
        <v>0.41435192300469198</v>
      </c>
      <c r="AC10" s="14">
        <v>0.399306907524346</v>
      </c>
      <c r="AD10" s="14">
        <v>0.63506602974342297</v>
      </c>
      <c r="AE10" s="14"/>
      <c r="AF10" s="14">
        <v>0.44560356365255699</v>
      </c>
      <c r="AG10" s="14">
        <v>0.36817826184557501</v>
      </c>
      <c r="AH10" s="14">
        <v>0.40196468538247299</v>
      </c>
      <c r="AI10" s="14">
        <v>0.48717760255499598</v>
      </c>
      <c r="AJ10" s="14">
        <v>0.41750147678824001</v>
      </c>
      <c r="AK10" s="14">
        <v>0.43336864378877799</v>
      </c>
      <c r="AL10" s="14"/>
      <c r="AM10" s="14">
        <v>0.42440403660710302</v>
      </c>
      <c r="AN10" s="14">
        <v>0.45308371490018001</v>
      </c>
      <c r="AO10" s="14">
        <v>0.414143019512072</v>
      </c>
      <c r="AP10" s="14">
        <v>0.47835639511260403</v>
      </c>
      <c r="AQ10" s="14">
        <v>0.36195884374227599</v>
      </c>
      <c r="AR10" s="14"/>
      <c r="AS10" s="14">
        <v>0.44756780839287802</v>
      </c>
      <c r="AT10" s="14">
        <v>0.41716188713555902</v>
      </c>
      <c r="AU10" s="14"/>
      <c r="AV10" s="14">
        <v>0.42706643296883601</v>
      </c>
      <c r="AW10" s="14">
        <v>0.44280447003727802</v>
      </c>
      <c r="AX10" s="14">
        <v>0.47493757486245203</v>
      </c>
      <c r="AY10" s="14"/>
      <c r="AZ10" s="14">
        <v>0.36825705956973598</v>
      </c>
      <c r="BA10" s="14">
        <v>0.50054393498953598</v>
      </c>
      <c r="BB10" s="14">
        <v>0.40577338625482701</v>
      </c>
      <c r="BC10" s="14"/>
      <c r="BD10" s="14">
        <v>0.46090384837579701</v>
      </c>
      <c r="BE10" s="14">
        <v>0.40801178226866902</v>
      </c>
      <c r="BF10" s="14"/>
      <c r="BG10" s="14">
        <v>0.45049443473015099</v>
      </c>
      <c r="BH10" s="14">
        <v>0.423617988238911</v>
      </c>
      <c r="BI10" s="14"/>
      <c r="BJ10" s="14">
        <v>0.43321370054431801</v>
      </c>
      <c r="BK10" s="14">
        <v>0.42858670426179801</v>
      </c>
      <c r="BL10" s="14"/>
      <c r="BM10" s="14">
        <v>0.41364836724463</v>
      </c>
      <c r="BN10" s="14">
        <v>0.42665398929625098</v>
      </c>
      <c r="BO10" s="14"/>
      <c r="BP10" s="14">
        <v>0.47655497931961499</v>
      </c>
      <c r="BQ10" s="14">
        <v>0.41076101546605198</v>
      </c>
      <c r="BR10" s="14"/>
      <c r="BS10" s="14">
        <v>0.45078988615676602</v>
      </c>
      <c r="BT10" s="14">
        <v>0.45473725518531899</v>
      </c>
      <c r="BU10" s="14"/>
      <c r="BV10" s="14">
        <v>0.39780718125043601</v>
      </c>
      <c r="BW10" s="14">
        <v>0.46940992997978798</v>
      </c>
      <c r="BX10" s="14"/>
      <c r="BY10" s="14">
        <v>0.48910806917579902</v>
      </c>
      <c r="BZ10" s="14">
        <v>0.42107391932232202</v>
      </c>
      <c r="CA10" s="14"/>
      <c r="CB10" s="14">
        <v>0.43070093711463803</v>
      </c>
      <c r="CC10" s="14">
        <v>0.42712846262022802</v>
      </c>
    </row>
    <row r="11" spans="2:81" x14ac:dyDescent="0.3">
      <c r="B11" s="15" t="s">
        <v>125</v>
      </c>
      <c r="C11" s="14">
        <v>0.19209576912475801</v>
      </c>
      <c r="D11" s="14">
        <v>0.192937589451044</v>
      </c>
      <c r="E11" s="14">
        <v>0.191647748573263</v>
      </c>
      <c r="F11" s="14"/>
      <c r="G11" s="14">
        <v>0.204863868370111</v>
      </c>
      <c r="H11" s="14">
        <v>0.161886155549297</v>
      </c>
      <c r="I11" s="14">
        <v>0.23247088329513699</v>
      </c>
      <c r="J11" s="14">
        <v>0.18451950119372501</v>
      </c>
      <c r="K11" s="14">
        <v>0.19587950854026101</v>
      </c>
      <c r="L11" s="14">
        <v>0.17876034293715801</v>
      </c>
      <c r="M11" s="14"/>
      <c r="N11" s="14">
        <v>0.218468489539619</v>
      </c>
      <c r="O11" s="14">
        <v>0.18039262736446501</v>
      </c>
      <c r="P11" s="14">
        <v>0.16687408597817199</v>
      </c>
      <c r="Q11" s="14">
        <v>0.19714158785425601</v>
      </c>
      <c r="R11" s="14"/>
      <c r="S11" s="14">
        <v>0.17069810167341301</v>
      </c>
      <c r="T11" s="14">
        <v>0.20843150652884099</v>
      </c>
      <c r="U11" s="14">
        <v>0.13647680457464001</v>
      </c>
      <c r="V11" s="14">
        <v>0.26660711002994297</v>
      </c>
      <c r="W11" s="14">
        <v>0.20427801678473201</v>
      </c>
      <c r="X11" s="14">
        <v>0.222508676687732</v>
      </c>
      <c r="Y11" s="14">
        <v>0.17550459137736299</v>
      </c>
      <c r="Z11" s="14">
        <v>9.2409372732314601E-2</v>
      </c>
      <c r="AA11" s="14">
        <v>0.17742680711336001</v>
      </c>
      <c r="AB11" s="14">
        <v>0.20249003600547499</v>
      </c>
      <c r="AC11" s="14">
        <v>0.25403826948851599</v>
      </c>
      <c r="AD11" s="14">
        <v>0.121624294012787</v>
      </c>
      <c r="AE11" s="14"/>
      <c r="AF11" s="14">
        <v>0.195788469522753</v>
      </c>
      <c r="AG11" s="14">
        <v>0.23759372571420201</v>
      </c>
      <c r="AH11" s="14">
        <v>0.14148415069176601</v>
      </c>
      <c r="AI11" s="14">
        <v>0.16732196488134901</v>
      </c>
      <c r="AJ11" s="14">
        <v>0.193728291397883</v>
      </c>
      <c r="AK11" s="14">
        <v>0.18440336302129401</v>
      </c>
      <c r="AL11" s="14"/>
      <c r="AM11" s="14">
        <v>0.20512482940224899</v>
      </c>
      <c r="AN11" s="14">
        <v>0.18868219497189201</v>
      </c>
      <c r="AO11" s="14">
        <v>0.177185897310455</v>
      </c>
      <c r="AP11" s="14">
        <v>0.18330197392543801</v>
      </c>
      <c r="AQ11" s="14">
        <v>0.146829190508553</v>
      </c>
      <c r="AR11" s="14"/>
      <c r="AS11" s="14">
        <v>0.19780962831903301</v>
      </c>
      <c r="AT11" s="14">
        <v>0.19006430859922399</v>
      </c>
      <c r="AU11" s="14"/>
      <c r="AV11" s="14">
        <v>0.192599653131691</v>
      </c>
      <c r="AW11" s="14">
        <v>0.25349672290193298</v>
      </c>
      <c r="AX11" s="14">
        <v>0.23287451267454101</v>
      </c>
      <c r="AY11" s="14"/>
      <c r="AZ11" s="14">
        <v>0.22946157839314199</v>
      </c>
      <c r="BA11" s="14">
        <v>0.132301301718144</v>
      </c>
      <c r="BB11" s="14">
        <v>0.25585737791963198</v>
      </c>
      <c r="BC11" s="14"/>
      <c r="BD11" s="14">
        <v>0.177055778757055</v>
      </c>
      <c r="BE11" s="14">
        <v>0.20269771604290601</v>
      </c>
      <c r="BF11" s="14"/>
      <c r="BG11" s="14">
        <v>0.17397683945488801</v>
      </c>
      <c r="BH11" s="14">
        <v>0.19650552557176701</v>
      </c>
      <c r="BI11" s="14"/>
      <c r="BJ11" s="14">
        <v>0.24652428043358501</v>
      </c>
      <c r="BK11" s="14">
        <v>0.18799692103972901</v>
      </c>
      <c r="BL11" s="14"/>
      <c r="BM11" s="14">
        <v>0.184677749700356</v>
      </c>
      <c r="BN11" s="14">
        <v>0.19535593954153899</v>
      </c>
      <c r="BO11" s="14"/>
      <c r="BP11" s="14">
        <v>0.17434255938417301</v>
      </c>
      <c r="BQ11" s="14">
        <v>0.19680517309788101</v>
      </c>
      <c r="BR11" s="14"/>
      <c r="BS11" s="14">
        <v>0.186398937226706</v>
      </c>
      <c r="BT11" s="14">
        <v>0.24116879604269401</v>
      </c>
      <c r="BU11" s="14"/>
      <c r="BV11" s="14">
        <v>0.15145715414871999</v>
      </c>
      <c r="BW11" s="14">
        <v>0.19867874689887999</v>
      </c>
      <c r="BX11" s="14"/>
      <c r="BY11" s="14">
        <v>0.14808661876482099</v>
      </c>
      <c r="BZ11" s="14">
        <v>0.19480490904759901</v>
      </c>
      <c r="CA11" s="14"/>
      <c r="CB11" s="14">
        <v>0.18685754986299299</v>
      </c>
      <c r="CC11" s="14">
        <v>0.19262585750167599</v>
      </c>
    </row>
    <row r="12" spans="2:81" x14ac:dyDescent="0.3">
      <c r="B12" s="15" t="s">
        <v>126</v>
      </c>
      <c r="C12" s="14">
        <v>3.2947435771427003E-2</v>
      </c>
      <c r="D12" s="14">
        <v>3.5992656420690501E-2</v>
      </c>
      <c r="E12" s="14">
        <v>3.0038139822773299E-2</v>
      </c>
      <c r="F12" s="14"/>
      <c r="G12" s="14">
        <v>1.9917287116827099E-2</v>
      </c>
      <c r="H12" s="14">
        <v>3.45615573008431E-2</v>
      </c>
      <c r="I12" s="14">
        <v>1.67878002026038E-2</v>
      </c>
      <c r="J12" s="14">
        <v>6.8687628860249095E-2</v>
      </c>
      <c r="K12" s="14">
        <v>3.3989467893991397E-2</v>
      </c>
      <c r="L12" s="14">
        <v>2.3705146227987001E-2</v>
      </c>
      <c r="M12" s="14"/>
      <c r="N12" s="14">
        <v>2.5227157738721102E-2</v>
      </c>
      <c r="O12" s="14">
        <v>3.54395572880268E-2</v>
      </c>
      <c r="P12" s="14">
        <v>4.4488218306023897E-2</v>
      </c>
      <c r="Q12" s="14">
        <v>2.9070564477659201E-2</v>
      </c>
      <c r="R12" s="14"/>
      <c r="S12" s="14">
        <v>3.1946765889406502E-2</v>
      </c>
      <c r="T12" s="14">
        <v>2.9470307930228399E-2</v>
      </c>
      <c r="U12" s="14">
        <v>3.74539573754969E-2</v>
      </c>
      <c r="V12" s="14">
        <v>5.77188769364178E-2</v>
      </c>
      <c r="W12" s="14">
        <v>0</v>
      </c>
      <c r="X12" s="14">
        <v>2.1897665650506899E-2</v>
      </c>
      <c r="Y12" s="14">
        <v>1.1512723131837901E-2</v>
      </c>
      <c r="Z12" s="14">
        <v>4.8103047480719703E-2</v>
      </c>
      <c r="AA12" s="14">
        <v>7.8501864081960797E-3</v>
      </c>
      <c r="AB12" s="14">
        <v>0.10038364936440899</v>
      </c>
      <c r="AC12" s="14">
        <v>3.4817602229310102E-2</v>
      </c>
      <c r="AD12" s="14">
        <v>0</v>
      </c>
      <c r="AE12" s="14"/>
      <c r="AF12" s="14">
        <v>2.0439850114386302E-2</v>
      </c>
      <c r="AG12" s="14">
        <v>4.4860737344346001E-2</v>
      </c>
      <c r="AH12" s="14">
        <v>2.3649071248381E-2</v>
      </c>
      <c r="AI12" s="14">
        <v>3.6084844896404102E-2</v>
      </c>
      <c r="AJ12" s="14">
        <v>2.7636873109246701E-2</v>
      </c>
      <c r="AK12" s="14">
        <v>1.9679548186423299E-2</v>
      </c>
      <c r="AL12" s="14"/>
      <c r="AM12" s="14">
        <v>5.00361679964062E-2</v>
      </c>
      <c r="AN12" s="14">
        <v>2.0948640024666398E-2</v>
      </c>
      <c r="AO12" s="14">
        <v>2.9586142530387102E-2</v>
      </c>
      <c r="AP12" s="14">
        <v>4.4679868938877799E-2</v>
      </c>
      <c r="AQ12" s="14">
        <v>0</v>
      </c>
      <c r="AR12" s="14"/>
      <c r="AS12" s="14">
        <v>4.7966964276393097E-2</v>
      </c>
      <c r="AT12" s="14">
        <v>2.42834109788732E-2</v>
      </c>
      <c r="AU12" s="14"/>
      <c r="AV12" s="14">
        <v>4.3266321493953298E-2</v>
      </c>
      <c r="AW12" s="14">
        <v>3.2361057194667697E-2</v>
      </c>
      <c r="AX12" s="14">
        <v>4.3600485547234301E-2</v>
      </c>
      <c r="AY12" s="14"/>
      <c r="AZ12" s="14">
        <v>0</v>
      </c>
      <c r="BA12" s="14">
        <v>7.7996856042842205E-2</v>
      </c>
      <c r="BB12" s="14">
        <v>4.2307444043579299E-2</v>
      </c>
      <c r="BC12" s="14"/>
      <c r="BD12" s="14">
        <v>2.4272291847551902E-2</v>
      </c>
      <c r="BE12" s="14">
        <v>3.8817444262123399E-2</v>
      </c>
      <c r="BF12" s="14"/>
      <c r="BG12" s="14">
        <v>1.6847000857035901E-2</v>
      </c>
      <c r="BH12" s="14">
        <v>3.6223650363704001E-2</v>
      </c>
      <c r="BI12" s="14"/>
      <c r="BJ12" s="14">
        <v>2.0722187800152E-2</v>
      </c>
      <c r="BK12" s="14">
        <v>3.5012735004307197E-2</v>
      </c>
      <c r="BL12" s="14"/>
      <c r="BM12" s="14">
        <v>3.2089895331030099E-2</v>
      </c>
      <c r="BN12" s="14">
        <v>3.3464039414935802E-2</v>
      </c>
      <c r="BO12" s="14"/>
      <c r="BP12" s="14">
        <v>2.0414187606187E-2</v>
      </c>
      <c r="BQ12" s="14">
        <v>3.67862349339299E-2</v>
      </c>
      <c r="BR12" s="14"/>
      <c r="BS12" s="14">
        <v>4.5617090597120803E-2</v>
      </c>
      <c r="BT12" s="14">
        <v>3.8041590996978097E-2</v>
      </c>
      <c r="BU12" s="14"/>
      <c r="BV12" s="14">
        <v>1.8699660062754999E-2</v>
      </c>
      <c r="BW12" s="14">
        <v>5.5076851797292499E-2</v>
      </c>
      <c r="BX12" s="14"/>
      <c r="BY12" s="14">
        <v>9.3571338880606897E-2</v>
      </c>
      <c r="BZ12" s="14">
        <v>2.6686762523970901E-2</v>
      </c>
      <c r="CA12" s="14"/>
      <c r="CB12" s="14">
        <v>4.9747526462001097E-2</v>
      </c>
      <c r="CC12" s="14">
        <v>2.35858021734494E-2</v>
      </c>
    </row>
    <row r="13" spans="2:81" x14ac:dyDescent="0.3">
      <c r="B13" s="15" t="s">
        <v>106</v>
      </c>
      <c r="C13" s="18">
        <v>8.2697666242384393E-2</v>
      </c>
      <c r="D13" s="18">
        <v>7.6179628140083805E-2</v>
      </c>
      <c r="E13" s="18">
        <v>8.9223042216899903E-2</v>
      </c>
      <c r="F13" s="18"/>
      <c r="G13" s="18">
        <v>2.8396928457973099E-2</v>
      </c>
      <c r="H13" s="18">
        <v>6.2082502432703197E-2</v>
      </c>
      <c r="I13" s="18">
        <v>7.1884887967301206E-2</v>
      </c>
      <c r="J13" s="18">
        <v>8.8631603562749198E-2</v>
      </c>
      <c r="K13" s="18">
        <v>0.134986594850035</v>
      </c>
      <c r="L13" s="18">
        <v>0.104514101300902</v>
      </c>
      <c r="M13" s="18"/>
      <c r="N13" s="18">
        <v>8.9721827107031499E-2</v>
      </c>
      <c r="O13" s="18">
        <v>0.120553339111032</v>
      </c>
      <c r="P13" s="18">
        <v>4.8681598790315098E-2</v>
      </c>
      <c r="Q13" s="18">
        <v>6.7080457348894104E-2</v>
      </c>
      <c r="R13" s="18"/>
      <c r="S13" s="18">
        <v>5.1377554912299603E-2</v>
      </c>
      <c r="T13" s="18">
        <v>8.8456101379600693E-2</v>
      </c>
      <c r="U13" s="18">
        <v>0.13829764500620501</v>
      </c>
      <c r="V13" s="18">
        <v>7.9435885425460304E-2</v>
      </c>
      <c r="W13" s="18">
        <v>4.2019839879082997E-2</v>
      </c>
      <c r="X13" s="18">
        <v>5.2638994998012299E-2</v>
      </c>
      <c r="Y13" s="18">
        <v>0.11730868760419</v>
      </c>
      <c r="Z13" s="18">
        <v>0.19062976448850699</v>
      </c>
      <c r="AA13" s="18">
        <v>5.9297418112881903E-2</v>
      </c>
      <c r="AB13" s="18">
        <v>9.5293542479372106E-2</v>
      </c>
      <c r="AC13" s="18">
        <v>7.4664434869903901E-2</v>
      </c>
      <c r="AD13" s="18">
        <v>7.6233552124219006E-2</v>
      </c>
      <c r="AE13" s="18"/>
      <c r="AF13" s="18">
        <v>4.5588034290067699E-2</v>
      </c>
      <c r="AG13" s="18">
        <v>7.2919838431239004E-2</v>
      </c>
      <c r="AH13" s="18">
        <v>0.113816394133988</v>
      </c>
      <c r="AI13" s="18">
        <v>8.7397454273829306E-2</v>
      </c>
      <c r="AJ13" s="18">
        <v>0.107284451553276</v>
      </c>
      <c r="AK13" s="18">
        <v>0.152684104873824</v>
      </c>
      <c r="AL13" s="18"/>
      <c r="AM13" s="18">
        <v>7.11501272370898E-2</v>
      </c>
      <c r="AN13" s="18">
        <v>9.5639650225099598E-2</v>
      </c>
      <c r="AO13" s="18">
        <v>9.4001920596339994E-2</v>
      </c>
      <c r="AP13" s="18">
        <v>6.1127493870507602E-2</v>
      </c>
      <c r="AQ13" s="18">
        <v>5.0846671834451802E-2</v>
      </c>
      <c r="AR13" s="18"/>
      <c r="AS13" s="18">
        <v>2.7142894669742498E-2</v>
      </c>
      <c r="AT13" s="18">
        <v>0.11321939163358501</v>
      </c>
      <c r="AU13" s="18"/>
      <c r="AV13" s="18">
        <v>3.7301306399943002E-2</v>
      </c>
      <c r="AW13" s="18">
        <v>5.21905394093614E-2</v>
      </c>
      <c r="AX13" s="18">
        <v>1.7944936866362199E-2</v>
      </c>
      <c r="AY13" s="18"/>
      <c r="AZ13" s="18">
        <v>4.05003525313445E-2</v>
      </c>
      <c r="BA13" s="18">
        <v>0</v>
      </c>
      <c r="BB13" s="18">
        <v>5.8638386259264798E-2</v>
      </c>
      <c r="BC13" s="18"/>
      <c r="BD13" s="18">
        <v>5.5240172541480698E-2</v>
      </c>
      <c r="BE13" s="18">
        <v>9.9667532943133005E-2</v>
      </c>
      <c r="BF13" s="18"/>
      <c r="BG13" s="18">
        <v>1.7836069572567E-2</v>
      </c>
      <c r="BH13" s="18">
        <v>9.4555229711746597E-2</v>
      </c>
      <c r="BI13" s="18"/>
      <c r="BJ13" s="18">
        <v>2.3281021240347699E-2</v>
      </c>
      <c r="BK13" s="18">
        <v>8.8459175645900695E-2</v>
      </c>
      <c r="BL13" s="18"/>
      <c r="BM13" s="18">
        <v>4.8720288379419503E-2</v>
      </c>
      <c r="BN13" s="18">
        <v>8.7260472485505197E-2</v>
      </c>
      <c r="BO13" s="18"/>
      <c r="BP13" s="18">
        <v>6.8679458992137898E-2</v>
      </c>
      <c r="BQ13" s="18">
        <v>8.6789137292852203E-2</v>
      </c>
      <c r="BR13" s="18"/>
      <c r="BS13" s="18">
        <v>8.9284259130225502E-3</v>
      </c>
      <c r="BT13" s="18">
        <v>4.9155543920935199E-2</v>
      </c>
      <c r="BU13" s="18"/>
      <c r="BV13" s="18">
        <v>1.54814166268058E-2</v>
      </c>
      <c r="BW13" s="18">
        <v>6.6254673442175099E-3</v>
      </c>
      <c r="BX13" s="18"/>
      <c r="BY13" s="18">
        <v>2.09595551509782E-2</v>
      </c>
      <c r="BZ13" s="18">
        <v>9.0272963322681296E-2</v>
      </c>
      <c r="CA13" s="18"/>
      <c r="CB13" s="18">
        <v>6.2051308040134999E-2</v>
      </c>
      <c r="CC13" s="18">
        <v>9.5057341710444304E-2</v>
      </c>
    </row>
    <row r="14" spans="2:81" x14ac:dyDescent="0.3">
      <c r="B14" s="15" t="s">
        <v>127</v>
      </c>
      <c r="C14" s="18">
        <v>0.69225912886143104</v>
      </c>
      <c r="D14" s="18">
        <v>0.69489012598818101</v>
      </c>
      <c r="E14" s="18">
        <v>0.68909106938706399</v>
      </c>
      <c r="F14" s="18"/>
      <c r="G14" s="18">
        <v>0.74682191605508796</v>
      </c>
      <c r="H14" s="18">
        <v>0.74146978471715597</v>
      </c>
      <c r="I14" s="18">
        <v>0.67885642853495798</v>
      </c>
      <c r="J14" s="18">
        <v>0.65816126638327699</v>
      </c>
      <c r="K14" s="18">
        <v>0.63514442871571297</v>
      </c>
      <c r="L14" s="18">
        <v>0.69302040953395205</v>
      </c>
      <c r="M14" s="18"/>
      <c r="N14" s="18">
        <v>0.66658252561462805</v>
      </c>
      <c r="O14" s="18">
        <v>0.66361447623647596</v>
      </c>
      <c r="P14" s="18">
        <v>0.73995609692548903</v>
      </c>
      <c r="Q14" s="18">
        <v>0.70670739031919005</v>
      </c>
      <c r="R14" s="18"/>
      <c r="S14" s="18">
        <v>0.74597757752488103</v>
      </c>
      <c r="T14" s="18">
        <v>0.67364208416132998</v>
      </c>
      <c r="U14" s="18">
        <v>0.68777159304365798</v>
      </c>
      <c r="V14" s="18">
        <v>0.59623812760817896</v>
      </c>
      <c r="W14" s="18">
        <v>0.75370214333618502</v>
      </c>
      <c r="X14" s="18">
        <v>0.70295466266374895</v>
      </c>
      <c r="Y14" s="18">
        <v>0.695673997886609</v>
      </c>
      <c r="Z14" s="18">
        <v>0.668857815298459</v>
      </c>
      <c r="AA14" s="18">
        <v>0.75542558836556195</v>
      </c>
      <c r="AB14" s="18">
        <v>0.60183277215074305</v>
      </c>
      <c r="AC14" s="18">
        <v>0.63647969341226995</v>
      </c>
      <c r="AD14" s="18">
        <v>0.80214215386299403</v>
      </c>
      <c r="AE14" s="18"/>
      <c r="AF14" s="18">
        <v>0.73818364607279296</v>
      </c>
      <c r="AG14" s="18">
        <v>0.64462569851021301</v>
      </c>
      <c r="AH14" s="18">
        <v>0.72105038392586496</v>
      </c>
      <c r="AI14" s="18">
        <v>0.70919573594841701</v>
      </c>
      <c r="AJ14" s="18">
        <v>0.67135038393959501</v>
      </c>
      <c r="AK14" s="18">
        <v>0.64323298391845896</v>
      </c>
      <c r="AL14" s="18"/>
      <c r="AM14" s="18">
        <v>0.67368887536425504</v>
      </c>
      <c r="AN14" s="18">
        <v>0.69472951477834199</v>
      </c>
      <c r="AO14" s="18">
        <v>0.69922603956281804</v>
      </c>
      <c r="AP14" s="18">
        <v>0.71089066326517603</v>
      </c>
      <c r="AQ14" s="18">
        <v>0.80232413765699495</v>
      </c>
      <c r="AR14" s="18"/>
      <c r="AS14" s="18">
        <v>0.72708051273483199</v>
      </c>
      <c r="AT14" s="18">
        <v>0.67243288878831797</v>
      </c>
      <c r="AU14" s="18"/>
      <c r="AV14" s="18">
        <v>0.72683271897441204</v>
      </c>
      <c r="AW14" s="18">
        <v>0.66195168049403796</v>
      </c>
      <c r="AX14" s="18">
        <v>0.70558006491186298</v>
      </c>
      <c r="AY14" s="18"/>
      <c r="AZ14" s="18">
        <v>0.73003806907551305</v>
      </c>
      <c r="BA14" s="18">
        <v>0.78970184223901296</v>
      </c>
      <c r="BB14" s="18">
        <v>0.64319679177752398</v>
      </c>
      <c r="BC14" s="18"/>
      <c r="BD14" s="18">
        <v>0.74343175685391305</v>
      </c>
      <c r="BE14" s="18">
        <v>0.65881730675183703</v>
      </c>
      <c r="BF14" s="18"/>
      <c r="BG14" s="18">
        <v>0.79134009011550899</v>
      </c>
      <c r="BH14" s="18">
        <v>0.67271559435278205</v>
      </c>
      <c r="BI14" s="18"/>
      <c r="BJ14" s="18">
        <v>0.70947251052591598</v>
      </c>
      <c r="BK14" s="18">
        <v>0.688531168310063</v>
      </c>
      <c r="BL14" s="18"/>
      <c r="BM14" s="18">
        <v>0.73451206658919499</v>
      </c>
      <c r="BN14" s="18">
        <v>0.68391954855801995</v>
      </c>
      <c r="BO14" s="18"/>
      <c r="BP14" s="18">
        <v>0.73656379401750205</v>
      </c>
      <c r="BQ14" s="18">
        <v>0.67961945467533702</v>
      </c>
      <c r="BR14" s="18"/>
      <c r="BS14" s="18">
        <v>0.75905554626314997</v>
      </c>
      <c r="BT14" s="18">
        <v>0.67163406903939304</v>
      </c>
      <c r="BU14" s="18"/>
      <c r="BV14" s="18">
        <v>0.81436176916171998</v>
      </c>
      <c r="BW14" s="18">
        <v>0.73961893395960998</v>
      </c>
      <c r="BX14" s="18"/>
      <c r="BY14" s="18">
        <v>0.73738248720359401</v>
      </c>
      <c r="BZ14" s="18">
        <v>0.68823536510574901</v>
      </c>
      <c r="CA14" s="18"/>
      <c r="CB14" s="18">
        <v>0.70134361563487102</v>
      </c>
      <c r="CC14" s="18">
        <v>0.68873099861442999</v>
      </c>
    </row>
    <row r="15" spans="2:81" x14ac:dyDescent="0.3">
      <c r="B15" s="15" t="s">
        <v>93</v>
      </c>
      <c r="C15" s="19">
        <v>-0.60956146261904598</v>
      </c>
      <c r="D15" s="19">
        <v>-0.61871049784809795</v>
      </c>
      <c r="E15" s="19">
        <v>-0.59986802717016396</v>
      </c>
      <c r="F15" s="19"/>
      <c r="G15" s="19">
        <v>-0.71842498759711504</v>
      </c>
      <c r="H15" s="19">
        <v>-0.679387282284453</v>
      </c>
      <c r="I15" s="19">
        <v>-0.60697154056765701</v>
      </c>
      <c r="J15" s="19">
        <v>-0.56952966282052697</v>
      </c>
      <c r="K15" s="19">
        <v>-0.50015783386567803</v>
      </c>
      <c r="L15" s="19">
        <v>-0.58850630823304995</v>
      </c>
      <c r="M15" s="19"/>
      <c r="N15" s="19">
        <v>-0.57686069850759703</v>
      </c>
      <c r="O15" s="19">
        <v>-0.54306113712544402</v>
      </c>
      <c r="P15" s="19">
        <v>-0.69127449813517405</v>
      </c>
      <c r="Q15" s="19">
        <v>-0.63962693297029605</v>
      </c>
      <c r="R15" s="19"/>
      <c r="S15" s="19">
        <v>-0.69460002261258202</v>
      </c>
      <c r="T15" s="19">
        <v>-0.58518598278172895</v>
      </c>
      <c r="U15" s="19">
        <v>-0.54947394803745297</v>
      </c>
      <c r="V15" s="19">
        <v>-0.51680224218271897</v>
      </c>
      <c r="W15" s="19">
        <v>-0.71168230345710204</v>
      </c>
      <c r="X15" s="19">
        <v>-0.65031566766573601</v>
      </c>
      <c r="Y15" s="19">
        <v>-0.578365310282419</v>
      </c>
      <c r="Z15" s="19">
        <v>-0.47822805080995201</v>
      </c>
      <c r="AA15" s="19">
        <v>-0.69612817025268003</v>
      </c>
      <c r="AB15" s="19">
        <v>-0.50653922967137099</v>
      </c>
      <c r="AC15" s="19">
        <v>-0.56181525854236603</v>
      </c>
      <c r="AD15" s="19">
        <v>-0.72590860173877503</v>
      </c>
      <c r="AE15" s="19"/>
      <c r="AF15" s="19">
        <v>-0.692595611782726</v>
      </c>
      <c r="AG15" s="19">
        <v>-0.57170586007897395</v>
      </c>
      <c r="AH15" s="19">
        <v>-0.60723398979187704</v>
      </c>
      <c r="AI15" s="19">
        <v>-0.62179828167458795</v>
      </c>
      <c r="AJ15" s="19">
        <v>-0.56406593238631897</v>
      </c>
      <c r="AK15" s="19">
        <v>-0.49054887904463501</v>
      </c>
      <c r="AL15" s="19"/>
      <c r="AM15" s="19">
        <v>-0.60253874812716501</v>
      </c>
      <c r="AN15" s="19">
        <v>-0.59908986455324298</v>
      </c>
      <c r="AO15" s="19">
        <v>-0.60522411896647799</v>
      </c>
      <c r="AP15" s="19">
        <v>-0.64976316939466905</v>
      </c>
      <c r="AQ15" s="19">
        <v>-0.75147746582254304</v>
      </c>
      <c r="AR15" s="19"/>
      <c r="AS15" s="19">
        <v>-0.69993761806508903</v>
      </c>
      <c r="AT15" s="19">
        <v>-0.55921349715473301</v>
      </c>
      <c r="AU15" s="19"/>
      <c r="AV15" s="19">
        <v>-0.68953141257446904</v>
      </c>
      <c r="AW15" s="19">
        <v>-0.60976114108467605</v>
      </c>
      <c r="AX15" s="19">
        <v>-0.68763512804550098</v>
      </c>
      <c r="AY15" s="19"/>
      <c r="AZ15" s="19">
        <v>-0.68953771654416895</v>
      </c>
      <c r="BA15" s="19">
        <v>-0.78970184223901296</v>
      </c>
      <c r="BB15" s="19">
        <v>-0.58455840551825899</v>
      </c>
      <c r="BC15" s="19"/>
      <c r="BD15" s="19">
        <v>-0.68819158431243199</v>
      </c>
      <c r="BE15" s="19">
        <v>-0.55914977380870401</v>
      </c>
      <c r="BF15" s="19"/>
      <c r="BG15" s="19">
        <v>-0.77350402054294198</v>
      </c>
      <c r="BH15" s="19">
        <v>-0.57816036464103604</v>
      </c>
      <c r="BI15" s="19"/>
      <c r="BJ15" s="19">
        <v>-0.68619148928556795</v>
      </c>
      <c r="BK15" s="19">
        <v>-0.600071992664162</v>
      </c>
      <c r="BL15" s="19"/>
      <c r="BM15" s="19">
        <v>-0.68579177820977499</v>
      </c>
      <c r="BN15" s="19">
        <v>-0.596659076072515</v>
      </c>
      <c r="BO15" s="19"/>
      <c r="BP15" s="19">
        <v>-0.66788433502536504</v>
      </c>
      <c r="BQ15" s="19">
        <v>-0.59283031738248404</v>
      </c>
      <c r="BR15" s="19"/>
      <c r="BS15" s="19">
        <v>-0.75012712035012796</v>
      </c>
      <c r="BT15" s="19">
        <v>-0.62247852511845703</v>
      </c>
      <c r="BU15" s="19"/>
      <c r="BV15" s="19">
        <v>-0.79888035253491396</v>
      </c>
      <c r="BW15" s="19">
        <v>-0.732993466615393</v>
      </c>
      <c r="BX15" s="19"/>
      <c r="BY15" s="19">
        <v>-0.71642293205261598</v>
      </c>
      <c r="BZ15" s="19">
        <v>-0.59796240178306803</v>
      </c>
      <c r="CA15" s="19"/>
      <c r="CB15" s="19">
        <v>-0.63929230759473599</v>
      </c>
      <c r="CC15" s="19">
        <v>-0.59367365690398599</v>
      </c>
    </row>
    <row r="16" spans="2:81"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C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123</v>
      </c>
      <c r="C9" s="14">
        <v>0.67008436415341699</v>
      </c>
      <c r="D9" s="14">
        <v>0.67028180019984496</v>
      </c>
      <c r="E9" s="14">
        <v>0.66924933111319096</v>
      </c>
      <c r="F9" s="14"/>
      <c r="G9" s="14">
        <v>0.524566291806568</v>
      </c>
      <c r="H9" s="14">
        <v>0.59556137729950098</v>
      </c>
      <c r="I9" s="14">
        <v>0.65300100940133898</v>
      </c>
      <c r="J9" s="14">
        <v>0.68894978838333398</v>
      </c>
      <c r="K9" s="14">
        <v>0.720653511104553</v>
      </c>
      <c r="L9" s="14">
        <v>0.79241510918740199</v>
      </c>
      <c r="M9" s="14"/>
      <c r="N9" s="14">
        <v>0.67179709209800498</v>
      </c>
      <c r="O9" s="14">
        <v>0.64786334095762199</v>
      </c>
      <c r="P9" s="14">
        <v>0.69342462682454897</v>
      </c>
      <c r="Q9" s="14">
        <v>0.67317295202219496</v>
      </c>
      <c r="R9" s="14"/>
      <c r="S9" s="14">
        <v>0.62394439961057002</v>
      </c>
      <c r="T9" s="14">
        <v>0.71487965931307595</v>
      </c>
      <c r="U9" s="14">
        <v>0.74066153698527903</v>
      </c>
      <c r="V9" s="14">
        <v>0.60427281156784995</v>
      </c>
      <c r="W9" s="14">
        <v>0.651910147954751</v>
      </c>
      <c r="X9" s="14">
        <v>0.61197228698141004</v>
      </c>
      <c r="Y9" s="14">
        <v>0.71065729937983002</v>
      </c>
      <c r="Z9" s="14">
        <v>0.66603076685394302</v>
      </c>
      <c r="AA9" s="14">
        <v>0.75525092950821104</v>
      </c>
      <c r="AB9" s="14">
        <v>0.63459612953001199</v>
      </c>
      <c r="AC9" s="14">
        <v>0.67262764315255696</v>
      </c>
      <c r="AD9" s="14">
        <v>0.60352264284313795</v>
      </c>
      <c r="AE9" s="14"/>
      <c r="AF9" s="14">
        <v>0.60505773378698302</v>
      </c>
      <c r="AG9" s="14">
        <v>0.73164406314869401</v>
      </c>
      <c r="AH9" s="14">
        <v>0.71228817394547195</v>
      </c>
      <c r="AI9" s="14">
        <v>0.78858233581039805</v>
      </c>
      <c r="AJ9" s="14">
        <v>0.57635187189589299</v>
      </c>
      <c r="AK9" s="14">
        <v>0.64444435386356202</v>
      </c>
      <c r="AL9" s="14"/>
      <c r="AM9" s="14">
        <v>0.72327450214848898</v>
      </c>
      <c r="AN9" s="14">
        <v>0.71109163882819304</v>
      </c>
      <c r="AO9" s="14">
        <v>0.61909911978613297</v>
      </c>
      <c r="AP9" s="14">
        <v>0.59753191235685099</v>
      </c>
      <c r="AQ9" s="14">
        <v>0.68345069904767497</v>
      </c>
      <c r="AR9" s="14"/>
      <c r="AS9" s="14">
        <v>0.62157773611994305</v>
      </c>
      <c r="AT9" s="14">
        <v>0.694700467290575</v>
      </c>
      <c r="AU9" s="14"/>
      <c r="AV9" s="14">
        <v>0.63657991520746904</v>
      </c>
      <c r="AW9" s="14">
        <v>0.46630035481652699</v>
      </c>
      <c r="AX9" s="14">
        <v>0.66068757897533303</v>
      </c>
      <c r="AY9" s="14"/>
      <c r="AZ9" s="14">
        <v>0.662684729591413</v>
      </c>
      <c r="BA9" s="14">
        <v>0.46386338848460901</v>
      </c>
      <c r="BB9" s="14">
        <v>0.58408684110782005</v>
      </c>
      <c r="BC9" s="14"/>
      <c r="BD9" s="14">
        <v>0.66181110430172496</v>
      </c>
      <c r="BE9" s="14">
        <v>0.67454419224324602</v>
      </c>
      <c r="BF9" s="14"/>
      <c r="BG9" s="14">
        <v>0.60787930581438399</v>
      </c>
      <c r="BH9" s="14">
        <v>0.68061037989893902</v>
      </c>
      <c r="BI9" s="14"/>
      <c r="BJ9" s="14">
        <v>0.53140168933594101</v>
      </c>
      <c r="BK9" s="14">
        <v>0.68153136718987894</v>
      </c>
      <c r="BL9" s="14"/>
      <c r="BM9" s="14">
        <v>0.64027687911308395</v>
      </c>
      <c r="BN9" s="14">
        <v>0.67646241788098505</v>
      </c>
      <c r="BO9" s="14"/>
      <c r="BP9" s="14">
        <v>0.72832438418048195</v>
      </c>
      <c r="BQ9" s="14">
        <v>0.66255440901205098</v>
      </c>
      <c r="BR9" s="14"/>
      <c r="BS9" s="14">
        <v>0.59192050919168704</v>
      </c>
      <c r="BT9" s="14">
        <v>0.65127973653230098</v>
      </c>
      <c r="BU9" s="14"/>
      <c r="BV9" s="14">
        <v>0.7009572690643</v>
      </c>
      <c r="BW9" s="14">
        <v>0.55360103775779601</v>
      </c>
      <c r="BX9" s="14"/>
      <c r="BY9" s="14">
        <v>0.51500525449078005</v>
      </c>
      <c r="BZ9" s="14">
        <v>0.68991297588463096</v>
      </c>
      <c r="CA9" s="14"/>
      <c r="CB9" s="14">
        <v>0.67964681216858602</v>
      </c>
      <c r="CC9" s="14">
        <v>0.66993608190673104</v>
      </c>
    </row>
    <row r="10" spans="2:81" x14ac:dyDescent="0.3">
      <c r="B10" s="15" t="s">
        <v>124</v>
      </c>
      <c r="C10" s="14">
        <v>0.26613520933171497</v>
      </c>
      <c r="D10" s="14">
        <v>0.25257783341818602</v>
      </c>
      <c r="E10" s="14">
        <v>0.27989108397331403</v>
      </c>
      <c r="F10" s="14"/>
      <c r="G10" s="14">
        <v>0.36388212954118798</v>
      </c>
      <c r="H10" s="14">
        <v>0.301005208959436</v>
      </c>
      <c r="I10" s="14">
        <v>0.28311572541593699</v>
      </c>
      <c r="J10" s="14">
        <v>0.25955101354614102</v>
      </c>
      <c r="K10" s="14">
        <v>0.24649123529224301</v>
      </c>
      <c r="L10" s="14">
        <v>0.17718705446320601</v>
      </c>
      <c r="M10" s="14"/>
      <c r="N10" s="14">
        <v>0.28431995632325602</v>
      </c>
      <c r="O10" s="14">
        <v>0.27740524493448299</v>
      </c>
      <c r="P10" s="14">
        <v>0.22591303968707899</v>
      </c>
      <c r="Q10" s="14">
        <v>0.26678381110251698</v>
      </c>
      <c r="R10" s="14"/>
      <c r="S10" s="14">
        <v>0.32312962702277498</v>
      </c>
      <c r="T10" s="14">
        <v>0.26378699153662399</v>
      </c>
      <c r="U10" s="14">
        <v>0.22125022945148001</v>
      </c>
      <c r="V10" s="14">
        <v>0.25879296363203202</v>
      </c>
      <c r="W10" s="14">
        <v>0.30534271624868298</v>
      </c>
      <c r="X10" s="14">
        <v>0.33354052609678098</v>
      </c>
      <c r="Y10" s="14">
        <v>0.226333208365778</v>
      </c>
      <c r="Z10" s="14">
        <v>0.27214442506624797</v>
      </c>
      <c r="AA10" s="14">
        <v>0.177538796620717</v>
      </c>
      <c r="AB10" s="14">
        <v>0.25475790013907401</v>
      </c>
      <c r="AC10" s="14">
        <v>0.291418154001096</v>
      </c>
      <c r="AD10" s="14">
        <v>0.274844755288223</v>
      </c>
      <c r="AE10" s="14"/>
      <c r="AF10" s="14">
        <v>0.31262192326295701</v>
      </c>
      <c r="AG10" s="14">
        <v>0.234713289096531</v>
      </c>
      <c r="AH10" s="14">
        <v>0.241219408213281</v>
      </c>
      <c r="AI10" s="14">
        <v>0.163824296593579</v>
      </c>
      <c r="AJ10" s="14">
        <v>0.33895407602917899</v>
      </c>
      <c r="AK10" s="14">
        <v>0.27120387627508502</v>
      </c>
      <c r="AL10" s="14"/>
      <c r="AM10" s="14">
        <v>0.21921325196001501</v>
      </c>
      <c r="AN10" s="14">
        <v>0.25719020566683998</v>
      </c>
      <c r="AO10" s="14">
        <v>0.30057806675931698</v>
      </c>
      <c r="AP10" s="14">
        <v>0.32755812326735401</v>
      </c>
      <c r="AQ10" s="14">
        <v>0.232053040412736</v>
      </c>
      <c r="AR10" s="14"/>
      <c r="AS10" s="14">
        <v>0.29192790972109101</v>
      </c>
      <c r="AT10" s="14">
        <v>0.25441156638135098</v>
      </c>
      <c r="AU10" s="14"/>
      <c r="AV10" s="14">
        <v>0.27380652464050598</v>
      </c>
      <c r="AW10" s="14">
        <v>0.400120215632772</v>
      </c>
      <c r="AX10" s="14">
        <v>0.27836574327876301</v>
      </c>
      <c r="AY10" s="14"/>
      <c r="AZ10" s="14">
        <v>0.27343342111354901</v>
      </c>
      <c r="BA10" s="14">
        <v>0.39304504067419399</v>
      </c>
      <c r="BB10" s="14">
        <v>0.304745176201142</v>
      </c>
      <c r="BC10" s="14"/>
      <c r="BD10" s="14">
        <v>0.26523603138819601</v>
      </c>
      <c r="BE10" s="14">
        <v>0.26757123010138201</v>
      </c>
      <c r="BF10" s="14"/>
      <c r="BG10" s="14">
        <v>0.29547099417900702</v>
      </c>
      <c r="BH10" s="14">
        <v>0.26168661474400901</v>
      </c>
      <c r="BI10" s="14"/>
      <c r="BJ10" s="14">
        <v>0.32740274212102</v>
      </c>
      <c r="BK10" s="14">
        <v>0.26142972398055803</v>
      </c>
      <c r="BL10" s="14"/>
      <c r="BM10" s="14">
        <v>0.246467553065223</v>
      </c>
      <c r="BN10" s="14">
        <v>0.26757886441380502</v>
      </c>
      <c r="BO10" s="14"/>
      <c r="BP10" s="14">
        <v>0.231941581834684</v>
      </c>
      <c r="BQ10" s="14">
        <v>0.27157157404205401</v>
      </c>
      <c r="BR10" s="14"/>
      <c r="BS10" s="14">
        <v>0.31199368585500498</v>
      </c>
      <c r="BT10" s="14">
        <v>0.27484481204683903</v>
      </c>
      <c r="BU10" s="14"/>
      <c r="BV10" s="14">
        <v>0.25665778150678698</v>
      </c>
      <c r="BW10" s="14">
        <v>0.33144072929629398</v>
      </c>
      <c r="BX10" s="14"/>
      <c r="BY10" s="14">
        <v>0.29468236891775101</v>
      </c>
      <c r="BZ10" s="14">
        <v>0.26170249590563099</v>
      </c>
      <c r="CA10" s="14"/>
      <c r="CB10" s="14">
        <v>0.251239076210929</v>
      </c>
      <c r="CC10" s="14">
        <v>0.27514041966451802</v>
      </c>
    </row>
    <row r="11" spans="2:81" x14ac:dyDescent="0.3">
      <c r="B11" s="15" t="s">
        <v>125</v>
      </c>
      <c r="C11" s="14">
        <v>3.51852363503228E-2</v>
      </c>
      <c r="D11" s="14">
        <v>3.6984838200892899E-2</v>
      </c>
      <c r="E11" s="14">
        <v>3.3496552380319997E-2</v>
      </c>
      <c r="F11" s="14"/>
      <c r="G11" s="14">
        <v>6.8467270283395304E-2</v>
      </c>
      <c r="H11" s="14">
        <v>4.5216203414128298E-2</v>
      </c>
      <c r="I11" s="14">
        <v>3.6047045445349202E-2</v>
      </c>
      <c r="J11" s="14">
        <v>2.8005678397597499E-2</v>
      </c>
      <c r="K11" s="14">
        <v>2.0023511393221099E-2</v>
      </c>
      <c r="L11" s="14">
        <v>2.0141160957560401E-2</v>
      </c>
      <c r="M11" s="14"/>
      <c r="N11" s="14">
        <v>2.6392607439196199E-2</v>
      </c>
      <c r="O11" s="14">
        <v>3.37062722849805E-2</v>
      </c>
      <c r="P11" s="14">
        <v>5.4605238693860997E-2</v>
      </c>
      <c r="Q11" s="14">
        <v>2.9700047792580501E-2</v>
      </c>
      <c r="R11" s="14"/>
      <c r="S11" s="14">
        <v>3.9992150964411603E-2</v>
      </c>
      <c r="T11" s="14">
        <v>2.1333349150299299E-2</v>
      </c>
      <c r="U11" s="14">
        <v>1.1713078821834901E-2</v>
      </c>
      <c r="V11" s="14">
        <v>7.9463585434743106E-2</v>
      </c>
      <c r="W11" s="14">
        <v>0</v>
      </c>
      <c r="X11" s="14">
        <v>4.4076193130266797E-2</v>
      </c>
      <c r="Y11" s="14">
        <v>1.3220138247931799E-2</v>
      </c>
      <c r="Z11" s="14">
        <v>3.93563386924616E-2</v>
      </c>
      <c r="AA11" s="14">
        <v>2.3920002247447499E-2</v>
      </c>
      <c r="AB11" s="14">
        <v>6.7861590678850503E-2</v>
      </c>
      <c r="AC11" s="14">
        <v>1.79720180976554E-2</v>
      </c>
      <c r="AD11" s="14">
        <v>8.34676571668128E-2</v>
      </c>
      <c r="AE11" s="14"/>
      <c r="AF11" s="14">
        <v>4.6411243127571701E-2</v>
      </c>
      <c r="AG11" s="14">
        <v>1.9098172278604199E-2</v>
      </c>
      <c r="AH11" s="14">
        <v>1.1751787375707499E-2</v>
      </c>
      <c r="AI11" s="14">
        <v>1.67532009684178E-2</v>
      </c>
      <c r="AJ11" s="14">
        <v>5.7627783379034597E-2</v>
      </c>
      <c r="AK11" s="14">
        <v>6.4793290878679202E-2</v>
      </c>
      <c r="AL11" s="14"/>
      <c r="AM11" s="14">
        <v>3.1663196894575703E-2</v>
      </c>
      <c r="AN11" s="14">
        <v>2.2712285336358901E-2</v>
      </c>
      <c r="AO11" s="14">
        <v>3.5126786943129602E-2</v>
      </c>
      <c r="AP11" s="14">
        <v>4.4980198275104397E-2</v>
      </c>
      <c r="AQ11" s="14">
        <v>8.44962605395886E-2</v>
      </c>
      <c r="AR11" s="14"/>
      <c r="AS11" s="14">
        <v>4.9582403967662898E-2</v>
      </c>
      <c r="AT11" s="14">
        <v>2.6934465200624199E-2</v>
      </c>
      <c r="AU11" s="14"/>
      <c r="AV11" s="14">
        <v>5.0146114935543898E-2</v>
      </c>
      <c r="AW11" s="14">
        <v>0.101428586121124</v>
      </c>
      <c r="AX11" s="14">
        <v>3.51393236826779E-2</v>
      </c>
      <c r="AY11" s="14"/>
      <c r="AZ11" s="14">
        <v>4.4434385367188099E-2</v>
      </c>
      <c r="BA11" s="14">
        <v>8.0752449174799304E-2</v>
      </c>
      <c r="BB11" s="14">
        <v>6.8097286789325001E-2</v>
      </c>
      <c r="BC11" s="14"/>
      <c r="BD11" s="14">
        <v>4.3153331677479201E-2</v>
      </c>
      <c r="BE11" s="14">
        <v>2.9999815765666599E-2</v>
      </c>
      <c r="BF11" s="14"/>
      <c r="BG11" s="14">
        <v>7.2927017009785405E-2</v>
      </c>
      <c r="BH11" s="14">
        <v>2.8029487898506501E-2</v>
      </c>
      <c r="BI11" s="14"/>
      <c r="BJ11" s="14">
        <v>7.0542383055035102E-2</v>
      </c>
      <c r="BK11" s="14">
        <v>3.2826360181274897E-2</v>
      </c>
      <c r="BL11" s="14"/>
      <c r="BM11" s="14">
        <v>8.1094541373930504E-2</v>
      </c>
      <c r="BN11" s="14">
        <v>2.7357502992447401E-2</v>
      </c>
      <c r="BO11" s="14"/>
      <c r="BP11" s="14">
        <v>1.46982239924369E-2</v>
      </c>
      <c r="BQ11" s="14">
        <v>3.84822218671984E-2</v>
      </c>
      <c r="BR11" s="14"/>
      <c r="BS11" s="14">
        <v>5.3088400189082702E-2</v>
      </c>
      <c r="BT11" s="14">
        <v>4.6653921711077698E-2</v>
      </c>
      <c r="BU11" s="14"/>
      <c r="BV11" s="14">
        <v>0</v>
      </c>
      <c r="BW11" s="14">
        <v>7.1745589167306403E-2</v>
      </c>
      <c r="BX11" s="14"/>
      <c r="BY11" s="14">
        <v>8.5688816967657899E-2</v>
      </c>
      <c r="BZ11" s="14">
        <v>2.8978580276524901E-2</v>
      </c>
      <c r="CA11" s="14"/>
      <c r="CB11" s="14">
        <v>3.0433575594690201E-2</v>
      </c>
      <c r="CC11" s="14">
        <v>3.0958986784995899E-2</v>
      </c>
    </row>
    <row r="12" spans="2:81" x14ac:dyDescent="0.3">
      <c r="B12" s="15" t="s">
        <v>126</v>
      </c>
      <c r="C12" s="14">
        <v>1.3981764528168E-2</v>
      </c>
      <c r="D12" s="14">
        <v>2.0507971164917999E-2</v>
      </c>
      <c r="E12" s="14">
        <v>7.6366197198994004E-3</v>
      </c>
      <c r="F12" s="14"/>
      <c r="G12" s="14">
        <v>4.3084308368848898E-2</v>
      </c>
      <c r="H12" s="14">
        <v>2.9339800864330402E-2</v>
      </c>
      <c r="I12" s="14">
        <v>5.5184248435882497E-3</v>
      </c>
      <c r="J12" s="14">
        <v>1.19831162174589E-2</v>
      </c>
      <c r="K12" s="14">
        <v>0</v>
      </c>
      <c r="L12" s="14">
        <v>0</v>
      </c>
      <c r="M12" s="14"/>
      <c r="N12" s="14">
        <v>7.1682652391226601E-3</v>
      </c>
      <c r="O12" s="14">
        <v>1.86427756902918E-2</v>
      </c>
      <c r="P12" s="14">
        <v>8.6654152544229195E-3</v>
      </c>
      <c r="Q12" s="14">
        <v>2.13657908838321E-2</v>
      </c>
      <c r="R12" s="14"/>
      <c r="S12" s="14">
        <v>0</v>
      </c>
      <c r="T12" s="14">
        <v>0</v>
      </c>
      <c r="U12" s="14">
        <v>0</v>
      </c>
      <c r="V12" s="14">
        <v>5.7470639365374998E-2</v>
      </c>
      <c r="W12" s="14">
        <v>2.86829604762582E-2</v>
      </c>
      <c r="X12" s="14">
        <v>0</v>
      </c>
      <c r="Y12" s="14">
        <v>1.2788763655931601E-2</v>
      </c>
      <c r="Z12" s="14">
        <v>2.2468469387347201E-2</v>
      </c>
      <c r="AA12" s="14">
        <v>2.6912884744698599E-2</v>
      </c>
      <c r="AB12" s="14">
        <v>1.11650143464045E-2</v>
      </c>
      <c r="AC12" s="14">
        <v>1.79821847486916E-2</v>
      </c>
      <c r="AD12" s="14">
        <v>0</v>
      </c>
      <c r="AE12" s="14"/>
      <c r="AF12" s="14">
        <v>1.7884322484874302E-2</v>
      </c>
      <c r="AG12" s="14">
        <v>1.01351611376936E-2</v>
      </c>
      <c r="AH12" s="14">
        <v>2.4177453955584498E-2</v>
      </c>
      <c r="AI12" s="14">
        <v>2.5079027711684802E-2</v>
      </c>
      <c r="AJ12" s="14">
        <v>0</v>
      </c>
      <c r="AK12" s="14">
        <v>0</v>
      </c>
      <c r="AL12" s="14"/>
      <c r="AM12" s="14">
        <v>1.29431360136663E-2</v>
      </c>
      <c r="AN12" s="14">
        <v>9.0058701686081908E-3</v>
      </c>
      <c r="AO12" s="14">
        <v>1.5597365312428E-2</v>
      </c>
      <c r="AP12" s="14">
        <v>1.5223927643119301E-2</v>
      </c>
      <c r="AQ12" s="14">
        <v>0</v>
      </c>
      <c r="AR12" s="14"/>
      <c r="AS12" s="14">
        <v>2.66870209390692E-2</v>
      </c>
      <c r="AT12" s="14">
        <v>6.4436278224488204E-3</v>
      </c>
      <c r="AU12" s="14"/>
      <c r="AV12" s="14">
        <v>2.33471701102928E-2</v>
      </c>
      <c r="AW12" s="14">
        <v>1.49859526555031E-2</v>
      </c>
      <c r="AX12" s="14">
        <v>2.5807354063226401E-2</v>
      </c>
      <c r="AY12" s="14"/>
      <c r="AZ12" s="14">
        <v>1.9447463927850302E-2</v>
      </c>
      <c r="BA12" s="14">
        <v>4.30363039983062E-2</v>
      </c>
      <c r="BB12" s="14">
        <v>1.7581843909948099E-2</v>
      </c>
      <c r="BC12" s="14"/>
      <c r="BD12" s="14">
        <v>1.8084466288067199E-2</v>
      </c>
      <c r="BE12" s="14">
        <v>1.1298812324567699E-2</v>
      </c>
      <c r="BF12" s="14"/>
      <c r="BG12" s="14">
        <v>1.7909844875115499E-2</v>
      </c>
      <c r="BH12" s="14">
        <v>1.32851284844933E-2</v>
      </c>
      <c r="BI12" s="14"/>
      <c r="BJ12" s="14">
        <v>5.9460197746897002E-2</v>
      </c>
      <c r="BK12" s="14">
        <v>8.8718301851824898E-3</v>
      </c>
      <c r="BL12" s="14"/>
      <c r="BM12" s="14">
        <v>1.1718065155602499E-2</v>
      </c>
      <c r="BN12" s="14">
        <v>1.4395965247425299E-2</v>
      </c>
      <c r="BO12" s="14"/>
      <c r="BP12" s="14">
        <v>1.10744036482084E-2</v>
      </c>
      <c r="BQ12" s="14">
        <v>1.2323735939683901E-2</v>
      </c>
      <c r="BR12" s="14"/>
      <c r="BS12" s="14">
        <v>3.7896158498006503E-2</v>
      </c>
      <c r="BT12" s="14">
        <v>1.19998538529915E-2</v>
      </c>
      <c r="BU12" s="14"/>
      <c r="BV12" s="14">
        <v>4.2384949428913701E-2</v>
      </c>
      <c r="BW12" s="14">
        <v>3.63186345872578E-2</v>
      </c>
      <c r="BX12" s="14"/>
      <c r="BY12" s="14">
        <v>8.4772881625076804E-2</v>
      </c>
      <c r="BZ12" s="14">
        <v>5.2119553104660798E-3</v>
      </c>
      <c r="CA12" s="14"/>
      <c r="CB12" s="14">
        <v>2.6767635690550299E-2</v>
      </c>
      <c r="CC12" s="14">
        <v>7.6570351760718398E-3</v>
      </c>
    </row>
    <row r="13" spans="2:81" x14ac:dyDescent="0.3">
      <c r="B13" s="15" t="s">
        <v>106</v>
      </c>
      <c r="C13" s="18">
        <v>1.46134256363772E-2</v>
      </c>
      <c r="D13" s="18">
        <v>1.9647557016158199E-2</v>
      </c>
      <c r="E13" s="18">
        <v>9.7264128132761793E-3</v>
      </c>
      <c r="F13" s="18"/>
      <c r="G13" s="18">
        <v>0</v>
      </c>
      <c r="H13" s="18">
        <v>2.88774094626046E-2</v>
      </c>
      <c r="I13" s="18">
        <v>2.23177948937873E-2</v>
      </c>
      <c r="J13" s="18">
        <v>1.15104034554681E-2</v>
      </c>
      <c r="K13" s="18">
        <v>1.28317422099827E-2</v>
      </c>
      <c r="L13" s="18">
        <v>1.02566753918316E-2</v>
      </c>
      <c r="M13" s="18"/>
      <c r="N13" s="18">
        <v>1.03220789004201E-2</v>
      </c>
      <c r="O13" s="18">
        <v>2.23823661326224E-2</v>
      </c>
      <c r="P13" s="18">
        <v>1.7391679540088301E-2</v>
      </c>
      <c r="Q13" s="18">
        <v>8.9773981988759896E-3</v>
      </c>
      <c r="R13" s="18"/>
      <c r="S13" s="18">
        <v>1.2933822402243699E-2</v>
      </c>
      <c r="T13" s="18">
        <v>0</v>
      </c>
      <c r="U13" s="18">
        <v>2.6375154741405501E-2</v>
      </c>
      <c r="V13" s="18">
        <v>0</v>
      </c>
      <c r="W13" s="18">
        <v>1.40641753203074E-2</v>
      </c>
      <c r="X13" s="18">
        <v>1.04109937915427E-2</v>
      </c>
      <c r="Y13" s="18">
        <v>3.7000590350528599E-2</v>
      </c>
      <c r="Z13" s="18">
        <v>0</v>
      </c>
      <c r="AA13" s="18">
        <v>1.6377386878925999E-2</v>
      </c>
      <c r="AB13" s="18">
        <v>3.1619365305658398E-2</v>
      </c>
      <c r="AC13" s="18">
        <v>0</v>
      </c>
      <c r="AD13" s="18">
        <v>3.8164944701826201E-2</v>
      </c>
      <c r="AE13" s="18"/>
      <c r="AF13" s="18">
        <v>1.8024777337613901E-2</v>
      </c>
      <c r="AG13" s="18">
        <v>4.4093143384777702E-3</v>
      </c>
      <c r="AH13" s="18">
        <v>1.0563176509954499E-2</v>
      </c>
      <c r="AI13" s="18">
        <v>5.76113891591959E-3</v>
      </c>
      <c r="AJ13" s="18">
        <v>2.7066268695893601E-2</v>
      </c>
      <c r="AK13" s="18">
        <v>1.95584789826737E-2</v>
      </c>
      <c r="AL13" s="18"/>
      <c r="AM13" s="18">
        <v>1.29059129832533E-2</v>
      </c>
      <c r="AN13" s="18">
        <v>0</v>
      </c>
      <c r="AO13" s="18">
        <v>2.9598661198991998E-2</v>
      </c>
      <c r="AP13" s="18">
        <v>1.47058384575717E-2</v>
      </c>
      <c r="AQ13" s="18">
        <v>0</v>
      </c>
      <c r="AR13" s="18"/>
      <c r="AS13" s="18">
        <v>1.0224929252234101E-2</v>
      </c>
      <c r="AT13" s="18">
        <v>1.7509873305000302E-2</v>
      </c>
      <c r="AU13" s="18"/>
      <c r="AV13" s="18">
        <v>1.61202751061887E-2</v>
      </c>
      <c r="AW13" s="18">
        <v>1.7164890774074199E-2</v>
      </c>
      <c r="AX13" s="18">
        <v>0</v>
      </c>
      <c r="AY13" s="18"/>
      <c r="AZ13" s="18">
        <v>0</v>
      </c>
      <c r="BA13" s="18">
        <v>1.9302817668091801E-2</v>
      </c>
      <c r="BB13" s="18">
        <v>2.5488851991764701E-2</v>
      </c>
      <c r="BC13" s="18"/>
      <c r="BD13" s="18">
        <v>1.17150663445331E-2</v>
      </c>
      <c r="BE13" s="18">
        <v>1.65859495651377E-2</v>
      </c>
      <c r="BF13" s="18"/>
      <c r="BG13" s="18">
        <v>5.8128381217081504E-3</v>
      </c>
      <c r="BH13" s="18">
        <v>1.6388388974051801E-2</v>
      </c>
      <c r="BI13" s="18"/>
      <c r="BJ13" s="18">
        <v>1.1192987741107E-2</v>
      </c>
      <c r="BK13" s="18">
        <v>1.5340718463105699E-2</v>
      </c>
      <c r="BL13" s="18"/>
      <c r="BM13" s="18">
        <v>2.04429612921606E-2</v>
      </c>
      <c r="BN13" s="18">
        <v>1.42052494653373E-2</v>
      </c>
      <c r="BO13" s="18"/>
      <c r="BP13" s="18">
        <v>1.3961406344188999E-2</v>
      </c>
      <c r="BQ13" s="18">
        <v>1.50680591390129E-2</v>
      </c>
      <c r="BR13" s="18"/>
      <c r="BS13" s="18">
        <v>5.1012462662191702E-3</v>
      </c>
      <c r="BT13" s="18">
        <v>1.5221675856790601E-2</v>
      </c>
      <c r="BU13" s="18"/>
      <c r="BV13" s="18">
        <v>0</v>
      </c>
      <c r="BW13" s="18">
        <v>6.8940091913464903E-3</v>
      </c>
      <c r="BX13" s="18"/>
      <c r="BY13" s="18">
        <v>1.98506779987342E-2</v>
      </c>
      <c r="BZ13" s="18">
        <v>1.41939926227467E-2</v>
      </c>
      <c r="CA13" s="18"/>
      <c r="CB13" s="18">
        <v>1.19129003352449E-2</v>
      </c>
      <c r="CC13" s="18">
        <v>1.6307476467683601E-2</v>
      </c>
    </row>
    <row r="14" spans="2:81" x14ac:dyDescent="0.3">
      <c r="B14" s="15" t="s">
        <v>127</v>
      </c>
      <c r="C14" s="18">
        <v>0.93621957348513196</v>
      </c>
      <c r="D14" s="18">
        <v>0.92285963361803103</v>
      </c>
      <c r="E14" s="18">
        <v>0.94914041508650404</v>
      </c>
      <c r="F14" s="18"/>
      <c r="G14" s="18">
        <v>0.88844842134775603</v>
      </c>
      <c r="H14" s="18">
        <v>0.89656658625893604</v>
      </c>
      <c r="I14" s="18">
        <v>0.93611673481727498</v>
      </c>
      <c r="J14" s="18">
        <v>0.94850080192947595</v>
      </c>
      <c r="K14" s="18">
        <v>0.96714474639679604</v>
      </c>
      <c r="L14" s="18">
        <v>0.96960216365060803</v>
      </c>
      <c r="M14" s="18"/>
      <c r="N14" s="18">
        <v>0.956117048421261</v>
      </c>
      <c r="O14" s="18">
        <v>0.92526858589210503</v>
      </c>
      <c r="P14" s="18">
        <v>0.91933766651162796</v>
      </c>
      <c r="Q14" s="18">
        <v>0.93995676312471099</v>
      </c>
      <c r="R14" s="18"/>
      <c r="S14" s="18">
        <v>0.94707402663334495</v>
      </c>
      <c r="T14" s="18">
        <v>0.97866665084970095</v>
      </c>
      <c r="U14" s="18">
        <v>0.96191176643676002</v>
      </c>
      <c r="V14" s="18">
        <v>0.86306577519988203</v>
      </c>
      <c r="W14" s="18">
        <v>0.95725286420343403</v>
      </c>
      <c r="X14" s="18">
        <v>0.94551281307819102</v>
      </c>
      <c r="Y14" s="18">
        <v>0.93699050774560799</v>
      </c>
      <c r="Z14" s="18">
        <v>0.93817519192019105</v>
      </c>
      <c r="AA14" s="18">
        <v>0.93278972612892797</v>
      </c>
      <c r="AB14" s="18">
        <v>0.88935402966908705</v>
      </c>
      <c r="AC14" s="18">
        <v>0.96404579715365302</v>
      </c>
      <c r="AD14" s="18">
        <v>0.878367398131361</v>
      </c>
      <c r="AE14" s="18"/>
      <c r="AF14" s="18">
        <v>0.91767965704994003</v>
      </c>
      <c r="AG14" s="18">
        <v>0.96635735224522501</v>
      </c>
      <c r="AH14" s="18">
        <v>0.95350758215875298</v>
      </c>
      <c r="AI14" s="18">
        <v>0.95240663240397805</v>
      </c>
      <c r="AJ14" s="18">
        <v>0.91530594792507203</v>
      </c>
      <c r="AK14" s="18">
        <v>0.91564823013864705</v>
      </c>
      <c r="AL14" s="18"/>
      <c r="AM14" s="18">
        <v>0.94248775410850505</v>
      </c>
      <c r="AN14" s="18">
        <v>0.96828184449503296</v>
      </c>
      <c r="AO14" s="18">
        <v>0.91967718654545005</v>
      </c>
      <c r="AP14" s="18">
        <v>0.925090035624204</v>
      </c>
      <c r="AQ14" s="18">
        <v>0.91550373946041097</v>
      </c>
      <c r="AR14" s="18"/>
      <c r="AS14" s="18">
        <v>0.913505645841034</v>
      </c>
      <c r="AT14" s="18">
        <v>0.94911203367192698</v>
      </c>
      <c r="AU14" s="18"/>
      <c r="AV14" s="18">
        <v>0.91038643984797496</v>
      </c>
      <c r="AW14" s="18">
        <v>0.86642057044929799</v>
      </c>
      <c r="AX14" s="18">
        <v>0.93905332225409599</v>
      </c>
      <c r="AY14" s="18"/>
      <c r="AZ14" s="18">
        <v>0.93611815070496196</v>
      </c>
      <c r="BA14" s="18">
        <v>0.85690842915880305</v>
      </c>
      <c r="BB14" s="18">
        <v>0.888832017308962</v>
      </c>
      <c r="BC14" s="18"/>
      <c r="BD14" s="18">
        <v>0.92704713568992103</v>
      </c>
      <c r="BE14" s="18">
        <v>0.94211542234462797</v>
      </c>
      <c r="BF14" s="18"/>
      <c r="BG14" s="18">
        <v>0.903350299993391</v>
      </c>
      <c r="BH14" s="18">
        <v>0.94229699464294803</v>
      </c>
      <c r="BI14" s="18"/>
      <c r="BJ14" s="18">
        <v>0.85880443145696095</v>
      </c>
      <c r="BK14" s="18">
        <v>0.94296109117043703</v>
      </c>
      <c r="BL14" s="18"/>
      <c r="BM14" s="18">
        <v>0.88674443217830601</v>
      </c>
      <c r="BN14" s="18">
        <v>0.94404128229479001</v>
      </c>
      <c r="BO14" s="18"/>
      <c r="BP14" s="18">
        <v>0.96026596601516601</v>
      </c>
      <c r="BQ14" s="18">
        <v>0.93412598305410499</v>
      </c>
      <c r="BR14" s="18"/>
      <c r="BS14" s="18">
        <v>0.90391419504669202</v>
      </c>
      <c r="BT14" s="18">
        <v>0.92612454857913995</v>
      </c>
      <c r="BU14" s="18"/>
      <c r="BV14" s="18">
        <v>0.95761505057108598</v>
      </c>
      <c r="BW14" s="18">
        <v>0.88504176705408899</v>
      </c>
      <c r="BX14" s="18"/>
      <c r="BY14" s="18">
        <v>0.80968762340853095</v>
      </c>
      <c r="BZ14" s="18">
        <v>0.95161547179026196</v>
      </c>
      <c r="CA14" s="18"/>
      <c r="CB14" s="18">
        <v>0.93088588837951503</v>
      </c>
      <c r="CC14" s="18">
        <v>0.94507650157124901</v>
      </c>
    </row>
    <row r="15" spans="2:81" x14ac:dyDescent="0.3">
      <c r="B15" s="15" t="s">
        <v>93</v>
      </c>
      <c r="C15" s="19">
        <v>-0.92160614784875505</v>
      </c>
      <c r="D15" s="19">
        <v>-0.90321207660187297</v>
      </c>
      <c r="E15" s="19">
        <v>-0.93941400227322802</v>
      </c>
      <c r="F15" s="19"/>
      <c r="G15" s="19">
        <v>-0.88844842134775603</v>
      </c>
      <c r="H15" s="19">
        <v>-0.86768917679633195</v>
      </c>
      <c r="I15" s="19">
        <v>-0.91379893992348804</v>
      </c>
      <c r="J15" s="19">
        <v>-0.936990398474007</v>
      </c>
      <c r="K15" s="19">
        <v>-0.95431300418681297</v>
      </c>
      <c r="L15" s="19">
        <v>-0.95934548825877597</v>
      </c>
      <c r="M15" s="19"/>
      <c r="N15" s="19">
        <v>-0.94579496952084097</v>
      </c>
      <c r="O15" s="19">
        <v>-0.90288621975948302</v>
      </c>
      <c r="P15" s="19">
        <v>-0.90194598697153905</v>
      </c>
      <c r="Q15" s="19">
        <v>-0.930979364925835</v>
      </c>
      <c r="R15" s="19"/>
      <c r="S15" s="19">
        <v>-0.934140204231101</v>
      </c>
      <c r="T15" s="19">
        <v>-0.97866665084970095</v>
      </c>
      <c r="U15" s="19">
        <v>-0.93553661169535396</v>
      </c>
      <c r="V15" s="19">
        <v>-0.86306577519988203</v>
      </c>
      <c r="W15" s="19">
        <v>-0.94318868888312701</v>
      </c>
      <c r="X15" s="19">
        <v>-0.93510181928664804</v>
      </c>
      <c r="Y15" s="19">
        <v>-0.89998991739507905</v>
      </c>
      <c r="Z15" s="19">
        <v>-0.93817519192019105</v>
      </c>
      <c r="AA15" s="19">
        <v>-0.91641233925000198</v>
      </c>
      <c r="AB15" s="19">
        <v>-0.85773466436342805</v>
      </c>
      <c r="AC15" s="19">
        <v>-0.96404579715365302</v>
      </c>
      <c r="AD15" s="19">
        <v>-0.84020245342953503</v>
      </c>
      <c r="AE15" s="19"/>
      <c r="AF15" s="19">
        <v>-0.89965487971232605</v>
      </c>
      <c r="AG15" s="19">
        <v>-0.96194803790674699</v>
      </c>
      <c r="AH15" s="19">
        <v>-0.942944405648799</v>
      </c>
      <c r="AI15" s="19">
        <v>-0.94664549348805804</v>
      </c>
      <c r="AJ15" s="19">
        <v>-0.88823967922917801</v>
      </c>
      <c r="AK15" s="19">
        <v>-0.896089751155973</v>
      </c>
      <c r="AL15" s="19"/>
      <c r="AM15" s="19">
        <v>-0.929581841125251</v>
      </c>
      <c r="AN15" s="19">
        <v>-0.96828184449503296</v>
      </c>
      <c r="AO15" s="19">
        <v>-0.89007852534645804</v>
      </c>
      <c r="AP15" s="19">
        <v>-0.91038419716663299</v>
      </c>
      <c r="AQ15" s="19">
        <v>-0.91550373946041097</v>
      </c>
      <c r="AR15" s="19"/>
      <c r="AS15" s="19">
        <v>-0.90328071658880005</v>
      </c>
      <c r="AT15" s="19">
        <v>-0.931602160366926</v>
      </c>
      <c r="AU15" s="19"/>
      <c r="AV15" s="19">
        <v>-0.894266164741786</v>
      </c>
      <c r="AW15" s="19">
        <v>-0.84925567967522397</v>
      </c>
      <c r="AX15" s="19">
        <v>-0.93905332225409599</v>
      </c>
      <c r="AY15" s="19"/>
      <c r="AZ15" s="19">
        <v>-0.93611815070496196</v>
      </c>
      <c r="BA15" s="19">
        <v>-0.837605611490711</v>
      </c>
      <c r="BB15" s="19">
        <v>-0.86334316531719801</v>
      </c>
      <c r="BC15" s="19"/>
      <c r="BD15" s="19">
        <v>-0.91533206934538702</v>
      </c>
      <c r="BE15" s="19">
        <v>-0.92552947277949005</v>
      </c>
      <c r="BF15" s="19"/>
      <c r="BG15" s="19">
        <v>-0.89753746187168304</v>
      </c>
      <c r="BH15" s="19">
        <v>-0.92590860566889699</v>
      </c>
      <c r="BI15" s="19"/>
      <c r="BJ15" s="19">
        <v>-0.84761144371585395</v>
      </c>
      <c r="BK15" s="19">
        <v>-0.927620372707331</v>
      </c>
      <c r="BL15" s="19"/>
      <c r="BM15" s="19">
        <v>-0.86630147088614595</v>
      </c>
      <c r="BN15" s="19">
        <v>-0.92983603282945304</v>
      </c>
      <c r="BO15" s="19"/>
      <c r="BP15" s="19">
        <v>-0.94630455967097704</v>
      </c>
      <c r="BQ15" s="19">
        <v>-0.919057923915092</v>
      </c>
      <c r="BR15" s="19"/>
      <c r="BS15" s="19">
        <v>-0.89881294878047202</v>
      </c>
      <c r="BT15" s="19">
        <v>-0.91090287272234904</v>
      </c>
      <c r="BU15" s="19"/>
      <c r="BV15" s="19">
        <v>-0.95761505057108598</v>
      </c>
      <c r="BW15" s="19">
        <v>-0.87814775786274302</v>
      </c>
      <c r="BX15" s="19"/>
      <c r="BY15" s="19">
        <v>-0.78983694540979699</v>
      </c>
      <c r="BZ15" s="19">
        <v>-0.93742147916751595</v>
      </c>
      <c r="CA15" s="19"/>
      <c r="CB15" s="19">
        <v>-0.91897298804426997</v>
      </c>
      <c r="CC15" s="19">
        <v>-0.92876902510356496</v>
      </c>
    </row>
    <row r="16" spans="2:81"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C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123</v>
      </c>
      <c r="C9" s="14">
        <v>0.305530293714673</v>
      </c>
      <c r="D9" s="14">
        <v>0.30849473500123897</v>
      </c>
      <c r="E9" s="14">
        <v>0.30323051360319297</v>
      </c>
      <c r="F9" s="14"/>
      <c r="G9" s="14">
        <v>0.13941464003743401</v>
      </c>
      <c r="H9" s="14">
        <v>0.30542152653544902</v>
      </c>
      <c r="I9" s="14">
        <v>0.28774458979360801</v>
      </c>
      <c r="J9" s="14">
        <v>0.335681467136972</v>
      </c>
      <c r="K9" s="14">
        <v>0.34467415177664401</v>
      </c>
      <c r="L9" s="14">
        <v>0.38031422194732201</v>
      </c>
      <c r="M9" s="14"/>
      <c r="N9" s="14">
        <v>0.32989996188394</v>
      </c>
      <c r="O9" s="14">
        <v>0.287499694529539</v>
      </c>
      <c r="P9" s="14">
        <v>0.27564753809963</v>
      </c>
      <c r="Q9" s="14">
        <v>0.325171861096265</v>
      </c>
      <c r="R9" s="14"/>
      <c r="S9" s="14">
        <v>0.332511192762664</v>
      </c>
      <c r="T9" s="14">
        <v>0.29375792022709402</v>
      </c>
      <c r="U9" s="14">
        <v>0.31877023837561802</v>
      </c>
      <c r="V9" s="14">
        <v>0.26784364038601299</v>
      </c>
      <c r="W9" s="14">
        <v>0.43346442803318003</v>
      </c>
      <c r="X9" s="14">
        <v>0.29455572470316499</v>
      </c>
      <c r="Y9" s="14">
        <v>0.287430840189004</v>
      </c>
      <c r="Z9" s="14">
        <v>0.22595183169128899</v>
      </c>
      <c r="AA9" s="14">
        <v>0.31267462112040001</v>
      </c>
      <c r="AB9" s="14">
        <v>0.29306328745677201</v>
      </c>
      <c r="AC9" s="14">
        <v>0.28753171360651297</v>
      </c>
      <c r="AD9" s="14">
        <v>0.235717511811395</v>
      </c>
      <c r="AE9" s="14"/>
      <c r="AF9" s="14">
        <v>0.28830844301889902</v>
      </c>
      <c r="AG9" s="14">
        <v>0.36136262778036299</v>
      </c>
      <c r="AH9" s="14">
        <v>0.32406568914071299</v>
      </c>
      <c r="AI9" s="14">
        <v>0.34396731641744899</v>
      </c>
      <c r="AJ9" s="14">
        <v>0.23099719635816299</v>
      </c>
      <c r="AK9" s="14">
        <v>0.221118413111834</v>
      </c>
      <c r="AL9" s="14"/>
      <c r="AM9" s="14">
        <v>0.36350426777370298</v>
      </c>
      <c r="AN9" s="14">
        <v>0.28302477702629802</v>
      </c>
      <c r="AO9" s="14">
        <v>0.302568965985897</v>
      </c>
      <c r="AP9" s="14">
        <v>0.25326452970008601</v>
      </c>
      <c r="AQ9" s="14">
        <v>0.35215059243723801</v>
      </c>
      <c r="AR9" s="14"/>
      <c r="AS9" s="14">
        <v>0.316542533092522</v>
      </c>
      <c r="AT9" s="14">
        <v>0.303414003647132</v>
      </c>
      <c r="AU9" s="14"/>
      <c r="AV9" s="14">
        <v>0.340107368234843</v>
      </c>
      <c r="AW9" s="14">
        <v>0.40416695730206598</v>
      </c>
      <c r="AX9" s="14">
        <v>0.26258432293220602</v>
      </c>
      <c r="AY9" s="14"/>
      <c r="AZ9" s="14">
        <v>0.43457956457117602</v>
      </c>
      <c r="BA9" s="14">
        <v>0.407973055653991</v>
      </c>
      <c r="BB9" s="14">
        <v>0.28489100701396203</v>
      </c>
      <c r="BC9" s="14"/>
      <c r="BD9" s="14">
        <v>0.30843255916523199</v>
      </c>
      <c r="BE9" s="14">
        <v>0.304563658091832</v>
      </c>
      <c r="BF9" s="14"/>
      <c r="BG9" s="14">
        <v>0.261806805514536</v>
      </c>
      <c r="BH9" s="14">
        <v>0.31543482624375302</v>
      </c>
      <c r="BI9" s="14"/>
      <c r="BJ9" s="14">
        <v>0.28995089836263499</v>
      </c>
      <c r="BK9" s="14">
        <v>0.30508712393378101</v>
      </c>
      <c r="BL9" s="14"/>
      <c r="BM9" s="14">
        <v>0.26609347584111198</v>
      </c>
      <c r="BN9" s="14">
        <v>0.310559024311235</v>
      </c>
      <c r="BO9" s="14"/>
      <c r="BP9" s="14">
        <v>0.35939756429511499</v>
      </c>
      <c r="BQ9" s="14">
        <v>0.29657184751680199</v>
      </c>
      <c r="BR9" s="14"/>
      <c r="BS9" s="14">
        <v>0.32908030783379799</v>
      </c>
      <c r="BT9" s="14">
        <v>0.309014261618893</v>
      </c>
      <c r="BU9" s="14"/>
      <c r="BV9" s="14">
        <v>0.38113650337921001</v>
      </c>
      <c r="BW9" s="14">
        <v>0.31078587299833599</v>
      </c>
      <c r="BX9" s="14"/>
      <c r="BY9" s="14">
        <v>0.37155678310566298</v>
      </c>
      <c r="BZ9" s="14">
        <v>0.30028766075539898</v>
      </c>
      <c r="CA9" s="14"/>
      <c r="CB9" s="14">
        <v>0.33851227690650099</v>
      </c>
      <c r="CC9" s="14">
        <v>0.29024177211045299</v>
      </c>
    </row>
    <row r="10" spans="2:81" x14ac:dyDescent="0.3">
      <c r="B10" s="15" t="s">
        <v>124</v>
      </c>
      <c r="C10" s="14">
        <v>0.38486114259899601</v>
      </c>
      <c r="D10" s="14">
        <v>0.37501634058292099</v>
      </c>
      <c r="E10" s="14">
        <v>0.39522308582112298</v>
      </c>
      <c r="F10" s="14"/>
      <c r="G10" s="14">
        <v>0.465929211092943</v>
      </c>
      <c r="H10" s="14">
        <v>0.42741833904911802</v>
      </c>
      <c r="I10" s="14">
        <v>0.43012707199322697</v>
      </c>
      <c r="J10" s="14">
        <v>0.34028987534688299</v>
      </c>
      <c r="K10" s="14">
        <v>0.36801786574885498</v>
      </c>
      <c r="L10" s="14">
        <v>0.30683135312575799</v>
      </c>
      <c r="M10" s="14"/>
      <c r="N10" s="14">
        <v>0.365724887800425</v>
      </c>
      <c r="O10" s="14">
        <v>0.35276516721414602</v>
      </c>
      <c r="P10" s="14">
        <v>0.38939110195027199</v>
      </c>
      <c r="Q10" s="14">
        <v>0.43644958162365</v>
      </c>
      <c r="R10" s="14"/>
      <c r="S10" s="14">
        <v>0.40656118237926397</v>
      </c>
      <c r="T10" s="14">
        <v>0.37434423071213202</v>
      </c>
      <c r="U10" s="14">
        <v>0.36999727631853802</v>
      </c>
      <c r="V10" s="14">
        <v>0.43145649767790001</v>
      </c>
      <c r="W10" s="14">
        <v>0.264775922683533</v>
      </c>
      <c r="X10" s="14">
        <v>0.45805996448074698</v>
      </c>
      <c r="Y10" s="14">
        <v>0.40992142668885501</v>
      </c>
      <c r="Z10" s="14">
        <v>0.41577318985481099</v>
      </c>
      <c r="AA10" s="14">
        <v>0.36903850170355901</v>
      </c>
      <c r="AB10" s="14">
        <v>0.308972675186307</v>
      </c>
      <c r="AC10" s="14">
        <v>0.40434610906712498</v>
      </c>
      <c r="AD10" s="14">
        <v>0.43710988318508298</v>
      </c>
      <c r="AE10" s="14"/>
      <c r="AF10" s="14">
        <v>0.41675472283767301</v>
      </c>
      <c r="AG10" s="14">
        <v>0.410423941345198</v>
      </c>
      <c r="AH10" s="14">
        <v>0.31586773111659999</v>
      </c>
      <c r="AI10" s="14">
        <v>0.42784319140755001</v>
      </c>
      <c r="AJ10" s="14">
        <v>0.411841920623021</v>
      </c>
      <c r="AK10" s="14">
        <v>0.28336367159718501</v>
      </c>
      <c r="AL10" s="14"/>
      <c r="AM10" s="14">
        <v>0.341383743725378</v>
      </c>
      <c r="AN10" s="14">
        <v>0.43839634041082698</v>
      </c>
      <c r="AO10" s="14">
        <v>0.35229220927788302</v>
      </c>
      <c r="AP10" s="14">
        <v>0.412834261315911</v>
      </c>
      <c r="AQ10" s="14">
        <v>0.43158759934331398</v>
      </c>
      <c r="AR10" s="14"/>
      <c r="AS10" s="14">
        <v>0.39733439748710497</v>
      </c>
      <c r="AT10" s="14">
        <v>0.373825771864359</v>
      </c>
      <c r="AU10" s="14"/>
      <c r="AV10" s="14">
        <v>0.41319953989182301</v>
      </c>
      <c r="AW10" s="14">
        <v>0.32362543427575402</v>
      </c>
      <c r="AX10" s="14">
        <v>0.37314854038624001</v>
      </c>
      <c r="AY10" s="14"/>
      <c r="AZ10" s="14">
        <v>0.44450670022723099</v>
      </c>
      <c r="BA10" s="14">
        <v>0.409206580920496</v>
      </c>
      <c r="BB10" s="14">
        <v>0.373720090661741</v>
      </c>
      <c r="BC10" s="14"/>
      <c r="BD10" s="14">
        <v>0.38035918821307901</v>
      </c>
      <c r="BE10" s="14">
        <v>0.38745693518302599</v>
      </c>
      <c r="BF10" s="14"/>
      <c r="BG10" s="14">
        <v>0.43014119543192503</v>
      </c>
      <c r="BH10" s="14">
        <v>0.37556198617925701</v>
      </c>
      <c r="BI10" s="14"/>
      <c r="BJ10" s="14">
        <v>0.43208958299362299</v>
      </c>
      <c r="BK10" s="14">
        <v>0.381163389153931</v>
      </c>
      <c r="BL10" s="14"/>
      <c r="BM10" s="14">
        <v>0.35840371863593501</v>
      </c>
      <c r="BN10" s="14">
        <v>0.388050146786798</v>
      </c>
      <c r="BO10" s="14"/>
      <c r="BP10" s="14">
        <v>0.35369493416847397</v>
      </c>
      <c r="BQ10" s="14">
        <v>0.39415198634733301</v>
      </c>
      <c r="BR10" s="14"/>
      <c r="BS10" s="14">
        <v>0.36568741224847601</v>
      </c>
      <c r="BT10" s="14">
        <v>0.39387232913119902</v>
      </c>
      <c r="BU10" s="14"/>
      <c r="BV10" s="14">
        <v>0.30614043067867602</v>
      </c>
      <c r="BW10" s="14">
        <v>0.38661438093228701</v>
      </c>
      <c r="BX10" s="14"/>
      <c r="BY10" s="14">
        <v>0.369064851944502</v>
      </c>
      <c r="BZ10" s="14">
        <v>0.38751306747203401</v>
      </c>
      <c r="CA10" s="14"/>
      <c r="CB10" s="14">
        <v>0.376932215164343</v>
      </c>
      <c r="CC10" s="14">
        <v>0.38933228363831401</v>
      </c>
    </row>
    <row r="11" spans="2:81" x14ac:dyDescent="0.3">
      <c r="B11" s="15" t="s">
        <v>125</v>
      </c>
      <c r="C11" s="14">
        <v>0.13383815732012799</v>
      </c>
      <c r="D11" s="14">
        <v>0.148655664037847</v>
      </c>
      <c r="E11" s="14">
        <v>0.117683777262666</v>
      </c>
      <c r="F11" s="14"/>
      <c r="G11" s="14">
        <v>0.262655376908492</v>
      </c>
      <c r="H11" s="14">
        <v>0.109391025910607</v>
      </c>
      <c r="I11" s="14">
        <v>0.107777772621139</v>
      </c>
      <c r="J11" s="14">
        <v>9.9647310741048004E-2</v>
      </c>
      <c r="K11" s="14">
        <v>0.124260205123401</v>
      </c>
      <c r="L11" s="14">
        <v>0.123082398295724</v>
      </c>
      <c r="M11" s="14"/>
      <c r="N11" s="14">
        <v>0.14676369390381599</v>
      </c>
      <c r="O11" s="14">
        <v>0.15150750913147401</v>
      </c>
      <c r="P11" s="14">
        <v>0.138892407298908</v>
      </c>
      <c r="Q11" s="14">
        <v>9.9329594411512706E-2</v>
      </c>
      <c r="R11" s="14"/>
      <c r="S11" s="14">
        <v>0.16564234729669999</v>
      </c>
      <c r="T11" s="14">
        <v>0.13908177056738699</v>
      </c>
      <c r="U11" s="14">
        <v>0.147548771142121</v>
      </c>
      <c r="V11" s="14">
        <v>0.105511739546713</v>
      </c>
      <c r="W11" s="14">
        <v>0.122954783516028</v>
      </c>
      <c r="X11" s="14">
        <v>0.12125981375261</v>
      </c>
      <c r="Y11" s="14">
        <v>5.8903964380408E-2</v>
      </c>
      <c r="Z11" s="14">
        <v>0.157460110912436</v>
      </c>
      <c r="AA11" s="14">
        <v>0.119409378765156</v>
      </c>
      <c r="AB11" s="14">
        <v>0.16622083521654399</v>
      </c>
      <c r="AC11" s="14">
        <v>0.104939327527971</v>
      </c>
      <c r="AD11" s="14">
        <v>0.248669833851653</v>
      </c>
      <c r="AE11" s="14"/>
      <c r="AF11" s="14">
        <v>0.153723818924139</v>
      </c>
      <c r="AG11" s="14">
        <v>0.104721102440339</v>
      </c>
      <c r="AH11" s="14">
        <v>0.154530333821744</v>
      </c>
      <c r="AI11" s="14">
        <v>6.6537566017220606E-2</v>
      </c>
      <c r="AJ11" s="14">
        <v>0.19906182873442299</v>
      </c>
      <c r="AK11" s="14">
        <v>0.135582965512419</v>
      </c>
      <c r="AL11" s="14"/>
      <c r="AM11" s="14">
        <v>0.108514392807797</v>
      </c>
      <c r="AN11" s="14">
        <v>0.124488244661217</v>
      </c>
      <c r="AO11" s="14">
        <v>0.139047919346305</v>
      </c>
      <c r="AP11" s="14">
        <v>0.17688912151656</v>
      </c>
      <c r="AQ11" s="14">
        <v>0.121613579573602</v>
      </c>
      <c r="AR11" s="14"/>
      <c r="AS11" s="14">
        <v>0.15753693580331701</v>
      </c>
      <c r="AT11" s="14">
        <v>0.118512112545995</v>
      </c>
      <c r="AU11" s="14"/>
      <c r="AV11" s="14">
        <v>0.12876170937548301</v>
      </c>
      <c r="AW11" s="14">
        <v>0.13471944994262799</v>
      </c>
      <c r="AX11" s="14">
        <v>0.208561870948543</v>
      </c>
      <c r="AY11" s="14"/>
      <c r="AZ11" s="14">
        <v>4.07834122100625E-2</v>
      </c>
      <c r="BA11" s="14">
        <v>0.163456774611977</v>
      </c>
      <c r="BB11" s="14">
        <v>0.13592837205688901</v>
      </c>
      <c r="BC11" s="14"/>
      <c r="BD11" s="14">
        <v>0.16120680385120201</v>
      </c>
      <c r="BE11" s="14">
        <v>0.116068286500824</v>
      </c>
      <c r="BF11" s="14"/>
      <c r="BG11" s="14">
        <v>0.20179819283775199</v>
      </c>
      <c r="BH11" s="14">
        <v>0.12128173908649</v>
      </c>
      <c r="BI11" s="14"/>
      <c r="BJ11" s="14">
        <v>0.12121248235891401</v>
      </c>
      <c r="BK11" s="14">
        <v>0.13656887146399699</v>
      </c>
      <c r="BL11" s="14"/>
      <c r="BM11" s="14">
        <v>0.160654425774509</v>
      </c>
      <c r="BN11" s="14">
        <v>0.12959455653712901</v>
      </c>
      <c r="BO11" s="14"/>
      <c r="BP11" s="14">
        <v>0.141764688862939</v>
      </c>
      <c r="BQ11" s="14">
        <v>0.12692329827913301</v>
      </c>
      <c r="BR11" s="14"/>
      <c r="BS11" s="14">
        <v>0.189658789657733</v>
      </c>
      <c r="BT11" s="14">
        <v>0.14348361735308801</v>
      </c>
      <c r="BU11" s="14"/>
      <c r="BV11" s="14">
        <v>0.244942101192585</v>
      </c>
      <c r="BW11" s="14">
        <v>0.17023022923824099</v>
      </c>
      <c r="BX11" s="14"/>
      <c r="BY11" s="14">
        <v>0.160861849931416</v>
      </c>
      <c r="BZ11" s="14">
        <v>0.131205932485782</v>
      </c>
      <c r="CA11" s="14"/>
      <c r="CB11" s="14">
        <v>0.144911546934895</v>
      </c>
      <c r="CC11" s="14">
        <v>0.125239025265655</v>
      </c>
    </row>
    <row r="12" spans="2:81" x14ac:dyDescent="0.3">
      <c r="B12" s="15" t="s">
        <v>126</v>
      </c>
      <c r="C12" s="14">
        <v>6.3813506776056794E-2</v>
      </c>
      <c r="D12" s="14">
        <v>6.6557217913452496E-2</v>
      </c>
      <c r="E12" s="14">
        <v>6.1258700199803597E-2</v>
      </c>
      <c r="F12" s="14"/>
      <c r="G12" s="14">
        <v>8.4502379747818504E-2</v>
      </c>
      <c r="H12" s="14">
        <v>7.0600229440441004E-2</v>
      </c>
      <c r="I12" s="14">
        <v>5.0938310937738297E-2</v>
      </c>
      <c r="J12" s="14">
        <v>8.2629763490502897E-2</v>
      </c>
      <c r="K12" s="14">
        <v>3.9356582038001402E-2</v>
      </c>
      <c r="L12" s="14">
        <v>5.6108560835624099E-2</v>
      </c>
      <c r="M12" s="14"/>
      <c r="N12" s="14">
        <v>5.1050061201749597E-2</v>
      </c>
      <c r="O12" s="14">
        <v>6.7907142175753304E-2</v>
      </c>
      <c r="P12" s="14">
        <v>7.9173267732169206E-2</v>
      </c>
      <c r="Q12" s="14">
        <v>6.0842085217008797E-2</v>
      </c>
      <c r="R12" s="14"/>
      <c r="S12" s="14">
        <v>2.5573760088988901E-2</v>
      </c>
      <c r="T12" s="14">
        <v>6.5709981603979006E-2</v>
      </c>
      <c r="U12" s="14">
        <v>3.8191373617491697E-2</v>
      </c>
      <c r="V12" s="14">
        <v>9.22757228409984E-2</v>
      </c>
      <c r="W12" s="14">
        <v>4.0230258678827999E-2</v>
      </c>
      <c r="X12" s="14">
        <v>6.3133510790354994E-2</v>
      </c>
      <c r="Y12" s="14">
        <v>6.6188730065892806E-2</v>
      </c>
      <c r="Z12" s="14">
        <v>0.13271743286746199</v>
      </c>
      <c r="AA12" s="14">
        <v>4.1239926171657101E-2</v>
      </c>
      <c r="AB12" s="14">
        <v>0.13398457676915901</v>
      </c>
      <c r="AC12" s="14">
        <v>9.2779425835060006E-2</v>
      </c>
      <c r="AD12" s="14">
        <v>0</v>
      </c>
      <c r="AE12" s="14"/>
      <c r="AF12" s="14">
        <v>4.74970008769608E-2</v>
      </c>
      <c r="AG12" s="14">
        <v>6.9360088030631206E-2</v>
      </c>
      <c r="AH12" s="14">
        <v>7.9766631672528704E-2</v>
      </c>
      <c r="AI12" s="14">
        <v>6.0153388322066702E-2</v>
      </c>
      <c r="AJ12" s="14">
        <v>5.4236125725826E-2</v>
      </c>
      <c r="AK12" s="14">
        <v>7.8344628507382996E-2</v>
      </c>
      <c r="AL12" s="14"/>
      <c r="AM12" s="14">
        <v>6.5407108842903905E-2</v>
      </c>
      <c r="AN12" s="14">
        <v>4.1976550343084597E-2</v>
      </c>
      <c r="AO12" s="14">
        <v>6.7667752134465894E-2</v>
      </c>
      <c r="AP12" s="14">
        <v>5.4886324301618203E-2</v>
      </c>
      <c r="AQ12" s="14">
        <v>4.97479238255331E-2</v>
      </c>
      <c r="AR12" s="14"/>
      <c r="AS12" s="14">
        <v>7.5607016219633505E-2</v>
      </c>
      <c r="AT12" s="14">
        <v>5.7581648797868201E-2</v>
      </c>
      <c r="AU12" s="14"/>
      <c r="AV12" s="14">
        <v>6.3740839663560006E-2</v>
      </c>
      <c r="AW12" s="14">
        <v>9.0121907083876102E-2</v>
      </c>
      <c r="AX12" s="14">
        <v>9.2596576293265495E-2</v>
      </c>
      <c r="AY12" s="14"/>
      <c r="AZ12" s="14">
        <v>3.9031352312944897E-2</v>
      </c>
      <c r="BA12" s="14">
        <v>1.9363588813535601E-2</v>
      </c>
      <c r="BB12" s="14">
        <v>0.12078960491478</v>
      </c>
      <c r="BC12" s="14"/>
      <c r="BD12" s="14">
        <v>6.2443088421467299E-2</v>
      </c>
      <c r="BE12" s="14">
        <v>6.4925419488008299E-2</v>
      </c>
      <c r="BF12" s="14"/>
      <c r="BG12" s="14">
        <v>5.4223756789223303E-2</v>
      </c>
      <c r="BH12" s="14">
        <v>6.5970930574866193E-2</v>
      </c>
      <c r="BI12" s="14"/>
      <c r="BJ12" s="14">
        <v>9.2161683930716096E-2</v>
      </c>
      <c r="BK12" s="14">
        <v>6.1789818534931998E-2</v>
      </c>
      <c r="BL12" s="14"/>
      <c r="BM12" s="14">
        <v>8.19956592509061E-2</v>
      </c>
      <c r="BN12" s="14">
        <v>6.1684725955036303E-2</v>
      </c>
      <c r="BO12" s="14"/>
      <c r="BP12" s="14">
        <v>4.6500740648955298E-2</v>
      </c>
      <c r="BQ12" s="14">
        <v>6.8280439570808996E-2</v>
      </c>
      <c r="BR12" s="14"/>
      <c r="BS12" s="14">
        <v>7.6791280749756496E-2</v>
      </c>
      <c r="BT12" s="14">
        <v>8.0673949913392204E-2</v>
      </c>
      <c r="BU12" s="14"/>
      <c r="BV12" s="14">
        <v>3.5629811585887697E-2</v>
      </c>
      <c r="BW12" s="14">
        <v>9.1256913657819905E-2</v>
      </c>
      <c r="BX12" s="14"/>
      <c r="BY12" s="14">
        <v>4.0387331357415401E-2</v>
      </c>
      <c r="BZ12" s="14">
        <v>6.5218513421601093E-2</v>
      </c>
      <c r="CA12" s="14"/>
      <c r="CB12" s="14">
        <v>4.1610584587552797E-2</v>
      </c>
      <c r="CC12" s="14">
        <v>7.6592807478942301E-2</v>
      </c>
    </row>
    <row r="13" spans="2:81" x14ac:dyDescent="0.3">
      <c r="B13" s="15" t="s">
        <v>106</v>
      </c>
      <c r="C13" s="18">
        <v>0.111956899590147</v>
      </c>
      <c r="D13" s="18">
        <v>0.101276042464541</v>
      </c>
      <c r="E13" s="18">
        <v>0.122603923113216</v>
      </c>
      <c r="F13" s="18"/>
      <c r="G13" s="18">
        <v>4.7498392213313201E-2</v>
      </c>
      <c r="H13" s="18">
        <v>8.7168879064383795E-2</v>
      </c>
      <c r="I13" s="18">
        <v>0.123412254654287</v>
      </c>
      <c r="J13" s="18">
        <v>0.141751583284594</v>
      </c>
      <c r="K13" s="18">
        <v>0.12369119531309899</v>
      </c>
      <c r="L13" s="18">
        <v>0.13366346579557201</v>
      </c>
      <c r="M13" s="18"/>
      <c r="N13" s="18">
        <v>0.10656139521007001</v>
      </c>
      <c r="O13" s="18">
        <v>0.140320486949088</v>
      </c>
      <c r="P13" s="18">
        <v>0.116895684919021</v>
      </c>
      <c r="Q13" s="18">
        <v>7.82068776515632E-2</v>
      </c>
      <c r="R13" s="18"/>
      <c r="S13" s="18">
        <v>6.97115174723828E-2</v>
      </c>
      <c r="T13" s="18">
        <v>0.12710609688940899</v>
      </c>
      <c r="U13" s="18">
        <v>0.12549234054623101</v>
      </c>
      <c r="V13" s="18">
        <v>0.102912399548375</v>
      </c>
      <c r="W13" s="18">
        <v>0.138574607088431</v>
      </c>
      <c r="X13" s="18">
        <v>6.2990986273123106E-2</v>
      </c>
      <c r="Y13" s="18">
        <v>0.17755503867583999</v>
      </c>
      <c r="Z13" s="18">
        <v>6.8097434674003393E-2</v>
      </c>
      <c r="AA13" s="18">
        <v>0.157637572239228</v>
      </c>
      <c r="AB13" s="18">
        <v>9.7758625371218502E-2</v>
      </c>
      <c r="AC13" s="18">
        <v>0.110403423963332</v>
      </c>
      <c r="AD13" s="18">
        <v>7.8502771151869696E-2</v>
      </c>
      <c r="AE13" s="18"/>
      <c r="AF13" s="18">
        <v>9.3716014342328499E-2</v>
      </c>
      <c r="AG13" s="18">
        <v>5.4132240403469097E-2</v>
      </c>
      <c r="AH13" s="18">
        <v>0.12576961424841501</v>
      </c>
      <c r="AI13" s="18">
        <v>0.101498537835714</v>
      </c>
      <c r="AJ13" s="18">
        <v>0.103862928558568</v>
      </c>
      <c r="AK13" s="18">
        <v>0.28159032127118</v>
      </c>
      <c r="AL13" s="18"/>
      <c r="AM13" s="18">
        <v>0.12119048685021799</v>
      </c>
      <c r="AN13" s="18">
        <v>0.11211408755857299</v>
      </c>
      <c r="AO13" s="18">
        <v>0.13842315325544999</v>
      </c>
      <c r="AP13" s="18">
        <v>0.102125763165825</v>
      </c>
      <c r="AQ13" s="18">
        <v>4.4900304820312098E-2</v>
      </c>
      <c r="AR13" s="18"/>
      <c r="AS13" s="18">
        <v>5.2979117397423003E-2</v>
      </c>
      <c r="AT13" s="18">
        <v>0.14666646314464499</v>
      </c>
      <c r="AU13" s="18"/>
      <c r="AV13" s="18">
        <v>5.4190542834290999E-2</v>
      </c>
      <c r="AW13" s="18">
        <v>4.7366251395675997E-2</v>
      </c>
      <c r="AX13" s="18">
        <v>6.3108689439745305E-2</v>
      </c>
      <c r="AY13" s="18"/>
      <c r="AZ13" s="18">
        <v>4.1098970678585103E-2</v>
      </c>
      <c r="BA13" s="18">
        <v>0</v>
      </c>
      <c r="BB13" s="18">
        <v>8.4670925352628004E-2</v>
      </c>
      <c r="BC13" s="18"/>
      <c r="BD13" s="18">
        <v>8.7558360349019607E-2</v>
      </c>
      <c r="BE13" s="18">
        <v>0.12698570073630999</v>
      </c>
      <c r="BF13" s="18"/>
      <c r="BG13" s="18">
        <v>5.2030049426563599E-2</v>
      </c>
      <c r="BH13" s="18">
        <v>0.121750517915633</v>
      </c>
      <c r="BI13" s="18"/>
      <c r="BJ13" s="18">
        <v>6.4585352354112294E-2</v>
      </c>
      <c r="BK13" s="18">
        <v>0.11539079691336</v>
      </c>
      <c r="BL13" s="18"/>
      <c r="BM13" s="18">
        <v>0.13285272049753699</v>
      </c>
      <c r="BN13" s="18">
        <v>0.110111546409802</v>
      </c>
      <c r="BO13" s="18"/>
      <c r="BP13" s="18">
        <v>9.8642072024515706E-2</v>
      </c>
      <c r="BQ13" s="18">
        <v>0.114072428285923</v>
      </c>
      <c r="BR13" s="18"/>
      <c r="BS13" s="18">
        <v>3.8782209510235803E-2</v>
      </c>
      <c r="BT13" s="18">
        <v>7.2955841983427694E-2</v>
      </c>
      <c r="BU13" s="18"/>
      <c r="BV13" s="18">
        <v>3.2151153163640499E-2</v>
      </c>
      <c r="BW13" s="18">
        <v>4.1112603173315602E-2</v>
      </c>
      <c r="BX13" s="18"/>
      <c r="BY13" s="18">
        <v>5.8129183661003399E-2</v>
      </c>
      <c r="BZ13" s="18">
        <v>0.11577482586518401</v>
      </c>
      <c r="CA13" s="18"/>
      <c r="CB13" s="18">
        <v>9.8033376406708103E-2</v>
      </c>
      <c r="CC13" s="18">
        <v>0.118594111506635</v>
      </c>
    </row>
    <row r="14" spans="2:81" x14ac:dyDescent="0.3">
      <c r="B14" s="15" t="s">
        <v>127</v>
      </c>
      <c r="C14" s="18">
        <v>0.69039143631366895</v>
      </c>
      <c r="D14" s="18">
        <v>0.68351107558416002</v>
      </c>
      <c r="E14" s="18">
        <v>0.69845359942431495</v>
      </c>
      <c r="F14" s="18"/>
      <c r="G14" s="18">
        <v>0.60534385113037703</v>
      </c>
      <c r="H14" s="18">
        <v>0.73283986558456804</v>
      </c>
      <c r="I14" s="18">
        <v>0.71787166178683504</v>
      </c>
      <c r="J14" s="18">
        <v>0.67597134248385504</v>
      </c>
      <c r="K14" s="18">
        <v>0.71269201752549904</v>
      </c>
      <c r="L14" s="18">
        <v>0.68714557507308005</v>
      </c>
      <c r="M14" s="18"/>
      <c r="N14" s="18">
        <v>0.695624849684364</v>
      </c>
      <c r="O14" s="18">
        <v>0.64026486174368602</v>
      </c>
      <c r="P14" s="18">
        <v>0.66503864004990199</v>
      </c>
      <c r="Q14" s="18">
        <v>0.76162144271991505</v>
      </c>
      <c r="R14" s="18"/>
      <c r="S14" s="18">
        <v>0.73907237514192803</v>
      </c>
      <c r="T14" s="18">
        <v>0.66810215093922498</v>
      </c>
      <c r="U14" s="18">
        <v>0.68876751469415598</v>
      </c>
      <c r="V14" s="18">
        <v>0.699300138063913</v>
      </c>
      <c r="W14" s="18">
        <v>0.69824035071671298</v>
      </c>
      <c r="X14" s="18">
        <v>0.75261568918391197</v>
      </c>
      <c r="Y14" s="18">
        <v>0.69735226687785901</v>
      </c>
      <c r="Z14" s="18">
        <v>0.64172502154609901</v>
      </c>
      <c r="AA14" s="18">
        <v>0.68171312282395802</v>
      </c>
      <c r="AB14" s="18">
        <v>0.60203596264307901</v>
      </c>
      <c r="AC14" s="18">
        <v>0.69187782267363795</v>
      </c>
      <c r="AD14" s="18">
        <v>0.67282739499647704</v>
      </c>
      <c r="AE14" s="18"/>
      <c r="AF14" s="18">
        <v>0.70506316585657203</v>
      </c>
      <c r="AG14" s="18">
        <v>0.77178656912555998</v>
      </c>
      <c r="AH14" s="18">
        <v>0.63993342025731204</v>
      </c>
      <c r="AI14" s="18">
        <v>0.77181050782499905</v>
      </c>
      <c r="AJ14" s="18">
        <v>0.64283911698118301</v>
      </c>
      <c r="AK14" s="18">
        <v>0.50448208470901901</v>
      </c>
      <c r="AL14" s="18"/>
      <c r="AM14" s="18">
        <v>0.70488801149908098</v>
      </c>
      <c r="AN14" s="18">
        <v>0.721421117437125</v>
      </c>
      <c r="AO14" s="18">
        <v>0.65486117526377996</v>
      </c>
      <c r="AP14" s="18">
        <v>0.666098791015997</v>
      </c>
      <c r="AQ14" s="18">
        <v>0.78373819178055304</v>
      </c>
      <c r="AR14" s="18"/>
      <c r="AS14" s="18">
        <v>0.71387693057962698</v>
      </c>
      <c r="AT14" s="18">
        <v>0.67723977551149195</v>
      </c>
      <c r="AU14" s="18"/>
      <c r="AV14" s="18">
        <v>0.75330690812666601</v>
      </c>
      <c r="AW14" s="18">
        <v>0.72779239157782005</v>
      </c>
      <c r="AX14" s="18">
        <v>0.63573286331844603</v>
      </c>
      <c r="AY14" s="18"/>
      <c r="AZ14" s="18">
        <v>0.87908626479840701</v>
      </c>
      <c r="BA14" s="18">
        <v>0.817179636574487</v>
      </c>
      <c r="BB14" s="18">
        <v>0.65861109767570303</v>
      </c>
      <c r="BC14" s="18"/>
      <c r="BD14" s="18">
        <v>0.68879174737831095</v>
      </c>
      <c r="BE14" s="18">
        <v>0.69202059327485799</v>
      </c>
      <c r="BF14" s="18"/>
      <c r="BG14" s="18">
        <v>0.69194800094646103</v>
      </c>
      <c r="BH14" s="18">
        <v>0.69099681242301003</v>
      </c>
      <c r="BI14" s="18"/>
      <c r="BJ14" s="18">
        <v>0.72204048135625798</v>
      </c>
      <c r="BK14" s="18">
        <v>0.68625051308771101</v>
      </c>
      <c r="BL14" s="18"/>
      <c r="BM14" s="18">
        <v>0.62449719447704799</v>
      </c>
      <c r="BN14" s="18">
        <v>0.698609171098033</v>
      </c>
      <c r="BO14" s="18"/>
      <c r="BP14" s="18">
        <v>0.71309249846359002</v>
      </c>
      <c r="BQ14" s="18">
        <v>0.69072383386413505</v>
      </c>
      <c r="BR14" s="18"/>
      <c r="BS14" s="18">
        <v>0.69476772008227505</v>
      </c>
      <c r="BT14" s="18">
        <v>0.70288659075009197</v>
      </c>
      <c r="BU14" s="18"/>
      <c r="BV14" s="18">
        <v>0.68727693405788604</v>
      </c>
      <c r="BW14" s="18">
        <v>0.69740025393062399</v>
      </c>
      <c r="BX14" s="18"/>
      <c r="BY14" s="18">
        <v>0.74062163505016498</v>
      </c>
      <c r="BZ14" s="18">
        <v>0.68780072822743299</v>
      </c>
      <c r="CA14" s="18"/>
      <c r="CB14" s="18">
        <v>0.71544449207084404</v>
      </c>
      <c r="CC14" s="18">
        <v>0.67957405574876695</v>
      </c>
    </row>
    <row r="15" spans="2:81" x14ac:dyDescent="0.3">
      <c r="B15" s="15" t="s">
        <v>93</v>
      </c>
      <c r="C15" s="19">
        <v>-0.57843453672352196</v>
      </c>
      <c r="D15" s="19">
        <v>-0.58223503311961899</v>
      </c>
      <c r="E15" s="19">
        <v>-0.57584967631109996</v>
      </c>
      <c r="F15" s="19"/>
      <c r="G15" s="19">
        <v>-0.55784545891706405</v>
      </c>
      <c r="H15" s="19">
        <v>-0.64567098652018395</v>
      </c>
      <c r="I15" s="19">
        <v>-0.59445940713254797</v>
      </c>
      <c r="J15" s="19">
        <v>-0.53421975919926001</v>
      </c>
      <c r="K15" s="19">
        <v>-0.58900082221240002</v>
      </c>
      <c r="L15" s="19">
        <v>-0.55348210927750896</v>
      </c>
      <c r="M15" s="19"/>
      <c r="N15" s="19">
        <v>-0.58906345447429398</v>
      </c>
      <c r="O15" s="19">
        <v>-0.49994437479459802</v>
      </c>
      <c r="P15" s="19">
        <v>-0.54814295513088196</v>
      </c>
      <c r="Q15" s="19">
        <v>-0.68341456506835196</v>
      </c>
      <c r="R15" s="19"/>
      <c r="S15" s="19">
        <v>-0.66936085766954501</v>
      </c>
      <c r="T15" s="19">
        <v>-0.54099605404981599</v>
      </c>
      <c r="U15" s="19">
        <v>-0.56327517414792405</v>
      </c>
      <c r="V15" s="19">
        <v>-0.59638773851553795</v>
      </c>
      <c r="W15" s="19">
        <v>-0.55966574362828203</v>
      </c>
      <c r="X15" s="19">
        <v>-0.68962470291078903</v>
      </c>
      <c r="Y15" s="19">
        <v>-0.51979722820201901</v>
      </c>
      <c r="Z15" s="19">
        <v>-0.57362758687209603</v>
      </c>
      <c r="AA15" s="19">
        <v>-0.52407555058472999</v>
      </c>
      <c r="AB15" s="19">
        <v>-0.50427733727186097</v>
      </c>
      <c r="AC15" s="19">
        <v>-0.58147439871030604</v>
      </c>
      <c r="AD15" s="19">
        <v>-0.59432462384460805</v>
      </c>
      <c r="AE15" s="19"/>
      <c r="AF15" s="19">
        <v>-0.61134715151424401</v>
      </c>
      <c r="AG15" s="19">
        <v>-0.71765432872209101</v>
      </c>
      <c r="AH15" s="19">
        <v>-0.514163806008897</v>
      </c>
      <c r="AI15" s="19">
        <v>-0.67031196998928599</v>
      </c>
      <c r="AJ15" s="19">
        <v>-0.53897618842261596</v>
      </c>
      <c r="AK15" s="19">
        <v>-0.22289176343783901</v>
      </c>
      <c r="AL15" s="19"/>
      <c r="AM15" s="19">
        <v>-0.58369752464886204</v>
      </c>
      <c r="AN15" s="19">
        <v>-0.60930702987855201</v>
      </c>
      <c r="AO15" s="19">
        <v>-0.51643802200833</v>
      </c>
      <c r="AP15" s="19">
        <v>-0.563973027850172</v>
      </c>
      <c r="AQ15" s="19">
        <v>-0.73883788696024</v>
      </c>
      <c r="AR15" s="19"/>
      <c r="AS15" s="19">
        <v>-0.66089781318220397</v>
      </c>
      <c r="AT15" s="19">
        <v>-0.53057331236684702</v>
      </c>
      <c r="AU15" s="19"/>
      <c r="AV15" s="19">
        <v>-0.69911636529237497</v>
      </c>
      <c r="AW15" s="19">
        <v>-0.68042614018214398</v>
      </c>
      <c r="AX15" s="19">
        <v>-0.57262417387870101</v>
      </c>
      <c r="AY15" s="19"/>
      <c r="AZ15" s="19">
        <v>-0.83798729411982198</v>
      </c>
      <c r="BA15" s="19">
        <v>-0.817179636574487</v>
      </c>
      <c r="BB15" s="19">
        <v>-0.57394017232307504</v>
      </c>
      <c r="BC15" s="19"/>
      <c r="BD15" s="19">
        <v>-0.60123338702929097</v>
      </c>
      <c r="BE15" s="19">
        <v>-0.56503489253854899</v>
      </c>
      <c r="BF15" s="19"/>
      <c r="BG15" s="19">
        <v>-0.63991795151989705</v>
      </c>
      <c r="BH15" s="19">
        <v>-0.56924629450737696</v>
      </c>
      <c r="BI15" s="19"/>
      <c r="BJ15" s="19">
        <v>-0.65745512900214598</v>
      </c>
      <c r="BK15" s="19">
        <v>-0.57085971617435205</v>
      </c>
      <c r="BL15" s="19"/>
      <c r="BM15" s="19">
        <v>-0.491644473979511</v>
      </c>
      <c r="BN15" s="19">
        <v>-0.58849762468823097</v>
      </c>
      <c r="BO15" s="19"/>
      <c r="BP15" s="19">
        <v>-0.61445042643907399</v>
      </c>
      <c r="BQ15" s="19">
        <v>-0.57665140557821204</v>
      </c>
      <c r="BR15" s="19"/>
      <c r="BS15" s="19">
        <v>-0.65598551057203902</v>
      </c>
      <c r="BT15" s="19">
        <v>-0.62993074876666399</v>
      </c>
      <c r="BU15" s="19"/>
      <c r="BV15" s="19">
        <v>-0.655125780894246</v>
      </c>
      <c r="BW15" s="19">
        <v>-0.65628765075730799</v>
      </c>
      <c r="BX15" s="19"/>
      <c r="BY15" s="19">
        <v>-0.68249245138916204</v>
      </c>
      <c r="BZ15" s="19">
        <v>-0.57202590236224804</v>
      </c>
      <c r="CA15" s="19"/>
      <c r="CB15" s="19">
        <v>-0.61741111566413598</v>
      </c>
      <c r="CC15" s="19">
        <v>-0.56097994424213105</v>
      </c>
    </row>
    <row r="16" spans="2:81"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C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123</v>
      </c>
      <c r="C9" s="14">
        <v>0.76558413347482901</v>
      </c>
      <c r="D9" s="14">
        <v>0.75089375485763499</v>
      </c>
      <c r="E9" s="14">
        <v>0.77947187287925401</v>
      </c>
      <c r="F9" s="14"/>
      <c r="G9" s="14">
        <v>0.65148702951266602</v>
      </c>
      <c r="H9" s="14">
        <v>0.61838602937972398</v>
      </c>
      <c r="I9" s="14">
        <v>0.77013124649037301</v>
      </c>
      <c r="J9" s="14">
        <v>0.78983374286665597</v>
      </c>
      <c r="K9" s="14">
        <v>0.84946913735471596</v>
      </c>
      <c r="L9" s="14">
        <v>0.88139980679942198</v>
      </c>
      <c r="M9" s="14"/>
      <c r="N9" s="14">
        <v>0.77196191900934197</v>
      </c>
      <c r="O9" s="14">
        <v>0.74590018457126805</v>
      </c>
      <c r="P9" s="14">
        <v>0.78526841428282701</v>
      </c>
      <c r="Q9" s="14">
        <v>0.75812874164668698</v>
      </c>
      <c r="R9" s="14"/>
      <c r="S9" s="14">
        <v>0.72877699408893404</v>
      </c>
      <c r="T9" s="14">
        <v>0.810653323959864</v>
      </c>
      <c r="U9" s="14">
        <v>0.76428277210474005</v>
      </c>
      <c r="V9" s="14">
        <v>0.64697213931376196</v>
      </c>
      <c r="W9" s="14">
        <v>0.67983983504783496</v>
      </c>
      <c r="X9" s="14">
        <v>0.74468692407617199</v>
      </c>
      <c r="Y9" s="14">
        <v>0.83117154810765503</v>
      </c>
      <c r="Z9" s="14">
        <v>0.79609106282874897</v>
      </c>
      <c r="AA9" s="14">
        <v>0.77971612037621596</v>
      </c>
      <c r="AB9" s="14">
        <v>0.82402215729153805</v>
      </c>
      <c r="AC9" s="14">
        <v>0.81725320074734198</v>
      </c>
      <c r="AD9" s="14">
        <v>0.83789656567244497</v>
      </c>
      <c r="AE9" s="14"/>
      <c r="AF9" s="14">
        <v>0.68521832208101097</v>
      </c>
      <c r="AG9" s="14">
        <v>0.79866984051376899</v>
      </c>
      <c r="AH9" s="14">
        <v>0.83621194701086798</v>
      </c>
      <c r="AI9" s="14">
        <v>0.75392624803504105</v>
      </c>
      <c r="AJ9" s="14">
        <v>0.87577103084598995</v>
      </c>
      <c r="AK9" s="14">
        <v>0.777480415753242</v>
      </c>
      <c r="AL9" s="14"/>
      <c r="AM9" s="14">
        <v>0.79504357936549996</v>
      </c>
      <c r="AN9" s="14">
        <v>0.80647235885708102</v>
      </c>
      <c r="AO9" s="14">
        <v>0.69289840861431296</v>
      </c>
      <c r="AP9" s="14">
        <v>0.78555549501998501</v>
      </c>
      <c r="AQ9" s="14">
        <v>0.70406265096795195</v>
      </c>
      <c r="AR9" s="14"/>
      <c r="AS9" s="14">
        <v>0.72070525646315797</v>
      </c>
      <c r="AT9" s="14">
        <v>0.79525914315957602</v>
      </c>
      <c r="AU9" s="14"/>
      <c r="AV9" s="14">
        <v>0.73608686292131698</v>
      </c>
      <c r="AW9" s="14">
        <v>0.59639013240633199</v>
      </c>
      <c r="AX9" s="14">
        <v>0.79166075056202301</v>
      </c>
      <c r="AY9" s="14"/>
      <c r="AZ9" s="14">
        <v>0.83396467833705501</v>
      </c>
      <c r="BA9" s="14">
        <v>0.509871916030186</v>
      </c>
      <c r="BB9" s="14">
        <v>0.70816775413849498</v>
      </c>
      <c r="BC9" s="14"/>
      <c r="BD9" s="14">
        <v>0.75918870235985503</v>
      </c>
      <c r="BE9" s="14">
        <v>0.76909663450999199</v>
      </c>
      <c r="BF9" s="14"/>
      <c r="BG9" s="14">
        <v>0.63451491206706401</v>
      </c>
      <c r="BH9" s="14">
        <v>0.78991125928362704</v>
      </c>
      <c r="BI9" s="14"/>
      <c r="BJ9" s="14">
        <v>0.62931021735134496</v>
      </c>
      <c r="BK9" s="14">
        <v>0.77518196517777005</v>
      </c>
      <c r="BL9" s="14"/>
      <c r="BM9" s="14">
        <v>0.78868379297152302</v>
      </c>
      <c r="BN9" s="14">
        <v>0.76417776474224797</v>
      </c>
      <c r="BO9" s="14"/>
      <c r="BP9" s="14">
        <v>0.85750111922532302</v>
      </c>
      <c r="BQ9" s="14">
        <v>0.75005733857829104</v>
      </c>
      <c r="BR9" s="14"/>
      <c r="BS9" s="14">
        <v>0.67458474241794197</v>
      </c>
      <c r="BT9" s="14">
        <v>0.78822863959419698</v>
      </c>
      <c r="BU9" s="14"/>
      <c r="BV9" s="14">
        <v>0.71415691905905199</v>
      </c>
      <c r="BW9" s="14">
        <v>0.66067764453510403</v>
      </c>
      <c r="BX9" s="14"/>
      <c r="BY9" s="14">
        <v>0.60460450229865303</v>
      </c>
      <c r="BZ9" s="14">
        <v>0.78483251862867898</v>
      </c>
      <c r="CA9" s="14"/>
      <c r="CB9" s="14">
        <v>0.77748281069244696</v>
      </c>
      <c r="CC9" s="14">
        <v>0.76460797505815803</v>
      </c>
    </row>
    <row r="10" spans="2:81" x14ac:dyDescent="0.3">
      <c r="B10" s="15" t="s">
        <v>124</v>
      </c>
      <c r="C10" s="14">
        <v>0.16756414946765</v>
      </c>
      <c r="D10" s="14">
        <v>0.16376800355092699</v>
      </c>
      <c r="E10" s="14">
        <v>0.17159700758716701</v>
      </c>
      <c r="F10" s="14"/>
      <c r="G10" s="14">
        <v>0.24650719678111399</v>
      </c>
      <c r="H10" s="14">
        <v>0.25132093007871797</v>
      </c>
      <c r="I10" s="14">
        <v>0.17748409911209201</v>
      </c>
      <c r="J10" s="14">
        <v>0.15240148683412799</v>
      </c>
      <c r="K10" s="14">
        <v>0.105358666202313</v>
      </c>
      <c r="L10" s="14">
        <v>9.2944089859056195E-2</v>
      </c>
      <c r="M10" s="14"/>
      <c r="N10" s="14">
        <v>0.154312114876451</v>
      </c>
      <c r="O10" s="14">
        <v>0.197390177077514</v>
      </c>
      <c r="P10" s="14">
        <v>0.134706768497933</v>
      </c>
      <c r="Q10" s="14">
        <v>0.18239925248439101</v>
      </c>
      <c r="R10" s="14"/>
      <c r="S10" s="14">
        <v>0.182706801060489</v>
      </c>
      <c r="T10" s="14">
        <v>0.138524916469424</v>
      </c>
      <c r="U10" s="14">
        <v>0.185273024788145</v>
      </c>
      <c r="V10" s="14">
        <v>0.23848236528577299</v>
      </c>
      <c r="W10" s="14">
        <v>0.26747420102945502</v>
      </c>
      <c r="X10" s="14">
        <v>0.201395824016252</v>
      </c>
      <c r="Y10" s="14">
        <v>0.11953136294958699</v>
      </c>
      <c r="Z10" s="14">
        <v>0.120818132114886</v>
      </c>
      <c r="AA10" s="14">
        <v>0.163375656338731</v>
      </c>
      <c r="AB10" s="14">
        <v>8.7574394495331401E-2</v>
      </c>
      <c r="AC10" s="14">
        <v>0.16273709267720199</v>
      </c>
      <c r="AD10" s="14">
        <v>7.9315295186912896E-2</v>
      </c>
      <c r="AE10" s="14"/>
      <c r="AF10" s="14">
        <v>0.22192440814063499</v>
      </c>
      <c r="AG10" s="14">
        <v>0.14792220720705301</v>
      </c>
      <c r="AH10" s="14">
        <v>0.13964799710443801</v>
      </c>
      <c r="AI10" s="14">
        <v>0.18803665877751999</v>
      </c>
      <c r="AJ10" s="14">
        <v>6.46925453772038E-2</v>
      </c>
      <c r="AK10" s="14">
        <v>0.157692558362862</v>
      </c>
      <c r="AL10" s="14"/>
      <c r="AM10" s="14">
        <v>0.1528031529045</v>
      </c>
      <c r="AN10" s="14">
        <v>0.14018151699975301</v>
      </c>
      <c r="AO10" s="14">
        <v>0.22941508679940201</v>
      </c>
      <c r="AP10" s="14">
        <v>0.142490086292066</v>
      </c>
      <c r="AQ10" s="14">
        <v>0.185436636661128</v>
      </c>
      <c r="AR10" s="14"/>
      <c r="AS10" s="14">
        <v>0.195584699863316</v>
      </c>
      <c r="AT10" s="14">
        <v>0.15152707879914701</v>
      </c>
      <c r="AU10" s="14"/>
      <c r="AV10" s="14">
        <v>0.18497873779496801</v>
      </c>
      <c r="AW10" s="14">
        <v>0.25716239893084902</v>
      </c>
      <c r="AX10" s="14">
        <v>0.157730132530505</v>
      </c>
      <c r="AY10" s="14"/>
      <c r="AZ10" s="14">
        <v>0.144316851920577</v>
      </c>
      <c r="BA10" s="14">
        <v>0.40160519589043597</v>
      </c>
      <c r="BB10" s="14">
        <v>0.16435285782876999</v>
      </c>
      <c r="BC10" s="14"/>
      <c r="BD10" s="14">
        <v>0.155506289672939</v>
      </c>
      <c r="BE10" s="14">
        <v>0.17610664780878099</v>
      </c>
      <c r="BF10" s="14"/>
      <c r="BG10" s="14">
        <v>0.21773322784805699</v>
      </c>
      <c r="BH10" s="14">
        <v>0.158615443379369</v>
      </c>
      <c r="BI10" s="14"/>
      <c r="BJ10" s="14">
        <v>0.233123883967922</v>
      </c>
      <c r="BK10" s="14">
        <v>0.164918946046371</v>
      </c>
      <c r="BL10" s="14"/>
      <c r="BM10" s="14">
        <v>0.13256748683045699</v>
      </c>
      <c r="BN10" s="14">
        <v>0.16932184698029101</v>
      </c>
      <c r="BO10" s="14"/>
      <c r="BP10" s="14">
        <v>9.5436384162033802E-2</v>
      </c>
      <c r="BQ10" s="14">
        <v>0.18168186006516601</v>
      </c>
      <c r="BR10" s="14"/>
      <c r="BS10" s="14">
        <v>0.22479504139001</v>
      </c>
      <c r="BT10" s="14">
        <v>0.149712503830666</v>
      </c>
      <c r="BU10" s="14"/>
      <c r="BV10" s="14">
        <v>0.15083899955154201</v>
      </c>
      <c r="BW10" s="14">
        <v>0.250785876369917</v>
      </c>
      <c r="BX10" s="14"/>
      <c r="BY10" s="14">
        <v>0.24228560117908601</v>
      </c>
      <c r="BZ10" s="14">
        <v>0.159120057685389</v>
      </c>
      <c r="CA10" s="14"/>
      <c r="CB10" s="14">
        <v>0.15721136041964701</v>
      </c>
      <c r="CC10" s="14">
        <v>0.172151218892965</v>
      </c>
    </row>
    <row r="11" spans="2:81" x14ac:dyDescent="0.3">
      <c r="B11" s="15" t="s">
        <v>125</v>
      </c>
      <c r="C11" s="14">
        <v>3.8727478989212603E-2</v>
      </c>
      <c r="D11" s="14">
        <v>4.6016756510825298E-2</v>
      </c>
      <c r="E11" s="14">
        <v>3.1685424105004599E-2</v>
      </c>
      <c r="F11" s="14"/>
      <c r="G11" s="14">
        <v>8.1519729545979594E-2</v>
      </c>
      <c r="H11" s="14">
        <v>7.7813661175540005E-2</v>
      </c>
      <c r="I11" s="14">
        <v>3.08799606914749E-2</v>
      </c>
      <c r="J11" s="14">
        <v>2.28532562575182E-2</v>
      </c>
      <c r="K11" s="14">
        <v>1.9729104162537099E-2</v>
      </c>
      <c r="L11" s="14">
        <v>1.0515146677566801E-2</v>
      </c>
      <c r="M11" s="14"/>
      <c r="N11" s="14">
        <v>4.9610344743576403E-2</v>
      </c>
      <c r="O11" s="14">
        <v>3.1329366515754999E-2</v>
      </c>
      <c r="P11" s="14">
        <v>4.4645778836610597E-2</v>
      </c>
      <c r="Q11" s="14">
        <v>3.01108773456478E-2</v>
      </c>
      <c r="R11" s="14"/>
      <c r="S11" s="14">
        <v>6.8938896280083498E-2</v>
      </c>
      <c r="T11" s="14">
        <v>2.9279959908551301E-2</v>
      </c>
      <c r="U11" s="14">
        <v>0</v>
      </c>
      <c r="V11" s="14">
        <v>8.0853812071016704E-2</v>
      </c>
      <c r="W11" s="14">
        <v>1.32991299252576E-2</v>
      </c>
      <c r="X11" s="14">
        <v>1.1551402521348701E-2</v>
      </c>
      <c r="Y11" s="14">
        <v>1.1104906094090899E-2</v>
      </c>
      <c r="Z11" s="14">
        <v>6.1423442876300603E-2</v>
      </c>
      <c r="AA11" s="14">
        <v>4.0206960970326097E-2</v>
      </c>
      <c r="AB11" s="14">
        <v>7.7100651956869007E-2</v>
      </c>
      <c r="AC11" s="14">
        <v>0</v>
      </c>
      <c r="AD11" s="14">
        <v>4.4623194438816301E-2</v>
      </c>
      <c r="AE11" s="14"/>
      <c r="AF11" s="14">
        <v>6.05729056233082E-2</v>
      </c>
      <c r="AG11" s="14">
        <v>3.8858082239366001E-2</v>
      </c>
      <c r="AH11" s="14">
        <v>2.4140055884693701E-2</v>
      </c>
      <c r="AI11" s="14">
        <v>2.94484254035174E-2</v>
      </c>
      <c r="AJ11" s="14">
        <v>3.5709214320351602E-2</v>
      </c>
      <c r="AK11" s="14">
        <v>2.36188772068723E-2</v>
      </c>
      <c r="AL11" s="14"/>
      <c r="AM11" s="14">
        <v>2.38259823535103E-2</v>
      </c>
      <c r="AN11" s="14">
        <v>3.5627775964613098E-2</v>
      </c>
      <c r="AO11" s="14">
        <v>4.4988907901960702E-2</v>
      </c>
      <c r="AP11" s="14">
        <v>5.62992524192455E-2</v>
      </c>
      <c r="AQ11" s="14">
        <v>0.11050071237092</v>
      </c>
      <c r="AR11" s="14"/>
      <c r="AS11" s="14">
        <v>6.0494414278816702E-2</v>
      </c>
      <c r="AT11" s="14">
        <v>2.3204239690964999E-2</v>
      </c>
      <c r="AU11" s="14"/>
      <c r="AV11" s="14">
        <v>7.3507409595021694E-2</v>
      </c>
      <c r="AW11" s="14">
        <v>0.111959430412666</v>
      </c>
      <c r="AX11" s="14">
        <v>3.1068281055911501E-2</v>
      </c>
      <c r="AY11" s="14"/>
      <c r="AZ11" s="14">
        <v>2.1718469742368102E-2</v>
      </c>
      <c r="BA11" s="14">
        <v>6.8036140934839798E-2</v>
      </c>
      <c r="BB11" s="14">
        <v>0.11032730691642199</v>
      </c>
      <c r="BC11" s="14"/>
      <c r="BD11" s="14">
        <v>6.1252381946755197E-2</v>
      </c>
      <c r="BE11" s="14">
        <v>2.3877554102756798E-2</v>
      </c>
      <c r="BF11" s="14"/>
      <c r="BG11" s="14">
        <v>9.9831540402298205E-2</v>
      </c>
      <c r="BH11" s="14">
        <v>2.7057263059118E-2</v>
      </c>
      <c r="BI11" s="14"/>
      <c r="BJ11" s="14">
        <v>7.9811452314351605E-2</v>
      </c>
      <c r="BK11" s="14">
        <v>3.3789376445998498E-2</v>
      </c>
      <c r="BL11" s="14"/>
      <c r="BM11" s="14">
        <v>5.9042818029763001E-2</v>
      </c>
      <c r="BN11" s="14">
        <v>3.7146338462344899E-2</v>
      </c>
      <c r="BO11" s="14"/>
      <c r="BP11" s="14">
        <v>3.7886027011004401E-2</v>
      </c>
      <c r="BQ11" s="14">
        <v>3.9706851253314503E-2</v>
      </c>
      <c r="BR11" s="14"/>
      <c r="BS11" s="14">
        <v>6.9053446814448097E-2</v>
      </c>
      <c r="BT11" s="14">
        <v>5.05948328021067E-2</v>
      </c>
      <c r="BU11" s="14"/>
      <c r="BV11" s="14">
        <v>9.4522087712807401E-2</v>
      </c>
      <c r="BW11" s="14">
        <v>6.0102842830022103E-2</v>
      </c>
      <c r="BX11" s="14"/>
      <c r="BY11" s="14">
        <v>0.103450570475596</v>
      </c>
      <c r="BZ11" s="14">
        <v>3.1009173171490101E-2</v>
      </c>
      <c r="CA11" s="14"/>
      <c r="CB11" s="14">
        <v>3.94676510667838E-2</v>
      </c>
      <c r="CC11" s="14">
        <v>3.3361285385791702E-2</v>
      </c>
    </row>
    <row r="12" spans="2:81" x14ac:dyDescent="0.3">
      <c r="B12" s="15" t="s">
        <v>126</v>
      </c>
      <c r="C12" s="14">
        <v>7.59373333813349E-3</v>
      </c>
      <c r="D12" s="14">
        <v>1.18653067761612E-2</v>
      </c>
      <c r="E12" s="14">
        <v>3.43763722426402E-3</v>
      </c>
      <c r="F12" s="14"/>
      <c r="G12" s="14">
        <v>0</v>
      </c>
      <c r="H12" s="14">
        <v>1.7338434424008901E-2</v>
      </c>
      <c r="I12" s="14">
        <v>1.00070366635121E-2</v>
      </c>
      <c r="J12" s="14">
        <v>6.0722615587456598E-3</v>
      </c>
      <c r="K12" s="14">
        <v>6.3294480457160296E-3</v>
      </c>
      <c r="L12" s="14">
        <v>4.88775776423272E-3</v>
      </c>
      <c r="M12" s="14"/>
      <c r="N12" s="14">
        <v>1.00853169453796E-2</v>
      </c>
      <c r="O12" s="14">
        <v>7.2474778309931697E-3</v>
      </c>
      <c r="P12" s="14">
        <v>4.5193497994717403E-3</v>
      </c>
      <c r="Q12" s="14">
        <v>8.0896350254219505E-3</v>
      </c>
      <c r="R12" s="14"/>
      <c r="S12" s="14">
        <v>1.2288822874869799E-2</v>
      </c>
      <c r="T12" s="14">
        <v>0</v>
      </c>
      <c r="U12" s="14">
        <v>1.19319684014495E-2</v>
      </c>
      <c r="V12" s="14">
        <v>3.3691683329447997E-2</v>
      </c>
      <c r="W12" s="14">
        <v>2.67255046588801E-2</v>
      </c>
      <c r="X12" s="14">
        <v>0</v>
      </c>
      <c r="Y12" s="14">
        <v>0</v>
      </c>
      <c r="Z12" s="14">
        <v>0</v>
      </c>
      <c r="AA12" s="14">
        <v>0</v>
      </c>
      <c r="AB12" s="14">
        <v>0</v>
      </c>
      <c r="AC12" s="14">
        <v>0</v>
      </c>
      <c r="AD12" s="14">
        <v>0</v>
      </c>
      <c r="AE12" s="14"/>
      <c r="AF12" s="14">
        <v>1.43170801774205E-2</v>
      </c>
      <c r="AG12" s="14">
        <v>5.0085047546103798E-3</v>
      </c>
      <c r="AH12" s="14">
        <v>0</v>
      </c>
      <c r="AI12" s="14">
        <v>6.3343783252320304E-3</v>
      </c>
      <c r="AJ12" s="14">
        <v>1.0307279166977001E-2</v>
      </c>
      <c r="AK12" s="14">
        <v>1.06504605833903E-2</v>
      </c>
      <c r="AL12" s="14"/>
      <c r="AM12" s="14">
        <v>7.9176795053120703E-3</v>
      </c>
      <c r="AN12" s="14">
        <v>4.4059380567719204E-3</v>
      </c>
      <c r="AO12" s="14">
        <v>6.64461043617527E-3</v>
      </c>
      <c r="AP12" s="14">
        <v>7.7144933690747102E-3</v>
      </c>
      <c r="AQ12" s="14">
        <v>0</v>
      </c>
      <c r="AR12" s="14"/>
      <c r="AS12" s="14">
        <v>1.02265051443057E-2</v>
      </c>
      <c r="AT12" s="14">
        <v>6.1023932513174896E-3</v>
      </c>
      <c r="AU12" s="14"/>
      <c r="AV12" s="14">
        <v>5.4269896886932501E-3</v>
      </c>
      <c r="AW12" s="14">
        <v>3.4488038250152502E-2</v>
      </c>
      <c r="AX12" s="14">
        <v>4.5724977045966597E-3</v>
      </c>
      <c r="AY12" s="14"/>
      <c r="AZ12" s="14">
        <v>0</v>
      </c>
      <c r="BA12" s="14">
        <v>2.0486747144537801E-2</v>
      </c>
      <c r="BB12" s="14">
        <v>1.7152081116312799E-2</v>
      </c>
      <c r="BC12" s="14"/>
      <c r="BD12" s="14">
        <v>7.1472215432761997E-3</v>
      </c>
      <c r="BE12" s="14">
        <v>7.9144431599776598E-3</v>
      </c>
      <c r="BF12" s="14"/>
      <c r="BG12" s="14">
        <v>1.2096153859541299E-2</v>
      </c>
      <c r="BH12" s="14">
        <v>6.7559215433041098E-3</v>
      </c>
      <c r="BI12" s="14"/>
      <c r="BJ12" s="14">
        <v>1.18883120746342E-2</v>
      </c>
      <c r="BK12" s="14">
        <v>7.3991859975511597E-3</v>
      </c>
      <c r="BL12" s="14"/>
      <c r="BM12" s="14">
        <v>9.6872010692270593E-3</v>
      </c>
      <c r="BN12" s="14">
        <v>7.47766747096655E-3</v>
      </c>
      <c r="BO12" s="14"/>
      <c r="BP12" s="14">
        <v>4.4641213226959998E-3</v>
      </c>
      <c r="BQ12" s="14">
        <v>8.5397821710528708E-3</v>
      </c>
      <c r="BR12" s="14"/>
      <c r="BS12" s="14">
        <v>1.02436921864234E-2</v>
      </c>
      <c r="BT12" s="14">
        <v>7.7309973262343701E-3</v>
      </c>
      <c r="BU12" s="14"/>
      <c r="BV12" s="14">
        <v>0</v>
      </c>
      <c r="BW12" s="14">
        <v>1.3843697089117001E-2</v>
      </c>
      <c r="BX12" s="14"/>
      <c r="BY12" s="14">
        <v>2.0806863696600501E-2</v>
      </c>
      <c r="BZ12" s="14">
        <v>6.2334631792235898E-3</v>
      </c>
      <c r="CA12" s="14"/>
      <c r="CB12" s="14">
        <v>8.1110099619658895E-3</v>
      </c>
      <c r="CC12" s="14">
        <v>7.4811618527593701E-3</v>
      </c>
    </row>
    <row r="13" spans="2:81" x14ac:dyDescent="0.3">
      <c r="B13" s="15" t="s">
        <v>106</v>
      </c>
      <c r="C13" s="18">
        <v>2.05305047301752E-2</v>
      </c>
      <c r="D13" s="18">
        <v>2.7456178304451798E-2</v>
      </c>
      <c r="E13" s="18">
        <v>1.3808058204309999E-2</v>
      </c>
      <c r="F13" s="18"/>
      <c r="G13" s="18">
        <v>2.0486044160240999E-2</v>
      </c>
      <c r="H13" s="18">
        <v>3.5140944942008902E-2</v>
      </c>
      <c r="I13" s="18">
        <v>1.1497657042547399E-2</v>
      </c>
      <c r="J13" s="18">
        <v>2.8839252482952701E-2</v>
      </c>
      <c r="K13" s="18">
        <v>1.9113644234718199E-2</v>
      </c>
      <c r="L13" s="18">
        <v>1.0253198899721899E-2</v>
      </c>
      <c r="M13" s="18"/>
      <c r="N13" s="18">
        <v>1.4030304425251701E-2</v>
      </c>
      <c r="O13" s="18">
        <v>1.8132794004470199E-2</v>
      </c>
      <c r="P13" s="18">
        <v>3.0859688583158299E-2</v>
      </c>
      <c r="Q13" s="18">
        <v>2.1271493497852699E-2</v>
      </c>
      <c r="R13" s="18"/>
      <c r="S13" s="18">
        <v>7.28848569562406E-3</v>
      </c>
      <c r="T13" s="18">
        <v>2.1541799662161201E-2</v>
      </c>
      <c r="U13" s="18">
        <v>3.8512234705665199E-2</v>
      </c>
      <c r="V13" s="18">
        <v>0</v>
      </c>
      <c r="W13" s="18">
        <v>1.26613293385727E-2</v>
      </c>
      <c r="X13" s="18">
        <v>4.2365849386228102E-2</v>
      </c>
      <c r="Y13" s="18">
        <v>3.81921828486671E-2</v>
      </c>
      <c r="Z13" s="18">
        <v>2.1667362180065201E-2</v>
      </c>
      <c r="AA13" s="18">
        <v>1.6701262314726701E-2</v>
      </c>
      <c r="AB13" s="18">
        <v>1.13027962562621E-2</v>
      </c>
      <c r="AC13" s="18">
        <v>2.00097065754558E-2</v>
      </c>
      <c r="AD13" s="18">
        <v>3.8164944701826201E-2</v>
      </c>
      <c r="AE13" s="18"/>
      <c r="AF13" s="18">
        <v>1.7967283977625099E-2</v>
      </c>
      <c r="AG13" s="18">
        <v>9.5413652852015408E-3</v>
      </c>
      <c r="AH13" s="18">
        <v>0</v>
      </c>
      <c r="AI13" s="18">
        <v>2.2254289458689298E-2</v>
      </c>
      <c r="AJ13" s="18">
        <v>1.3519930289477599E-2</v>
      </c>
      <c r="AK13" s="18">
        <v>3.0557688093633E-2</v>
      </c>
      <c r="AL13" s="18"/>
      <c r="AM13" s="18">
        <v>2.04096058711777E-2</v>
      </c>
      <c r="AN13" s="18">
        <v>1.3312410121781399E-2</v>
      </c>
      <c r="AO13" s="18">
        <v>2.6052986248148498E-2</v>
      </c>
      <c r="AP13" s="18">
        <v>7.9406728996287198E-3</v>
      </c>
      <c r="AQ13" s="18">
        <v>0</v>
      </c>
      <c r="AR13" s="18"/>
      <c r="AS13" s="18">
        <v>1.2989124250402899E-2</v>
      </c>
      <c r="AT13" s="18">
        <v>2.3907145098995001E-2</v>
      </c>
      <c r="AU13" s="18"/>
      <c r="AV13" s="18">
        <v>0</v>
      </c>
      <c r="AW13" s="18">
        <v>0</v>
      </c>
      <c r="AX13" s="18">
        <v>1.49683381469633E-2</v>
      </c>
      <c r="AY13" s="18"/>
      <c r="AZ13" s="18">
        <v>0</v>
      </c>
      <c r="BA13" s="18">
        <v>0</v>
      </c>
      <c r="BB13" s="18">
        <v>0</v>
      </c>
      <c r="BC13" s="18"/>
      <c r="BD13" s="18">
        <v>1.6905404477174899E-2</v>
      </c>
      <c r="BE13" s="18">
        <v>2.30047204184924E-2</v>
      </c>
      <c r="BF13" s="18"/>
      <c r="BG13" s="18">
        <v>3.5824165823039697E-2</v>
      </c>
      <c r="BH13" s="18">
        <v>1.7660112734581401E-2</v>
      </c>
      <c r="BI13" s="18"/>
      <c r="BJ13" s="18">
        <v>4.5866134291747698E-2</v>
      </c>
      <c r="BK13" s="18">
        <v>1.8710526332309602E-2</v>
      </c>
      <c r="BL13" s="18"/>
      <c r="BM13" s="18">
        <v>1.0018701099030001E-2</v>
      </c>
      <c r="BN13" s="18">
        <v>2.1876382344149702E-2</v>
      </c>
      <c r="BO13" s="18"/>
      <c r="BP13" s="18">
        <v>4.7123482789424897E-3</v>
      </c>
      <c r="BQ13" s="18">
        <v>2.0014167932174799E-2</v>
      </c>
      <c r="BR13" s="18"/>
      <c r="BS13" s="18">
        <v>2.1323077191176501E-2</v>
      </c>
      <c r="BT13" s="18">
        <v>3.73302644679544E-3</v>
      </c>
      <c r="BU13" s="18"/>
      <c r="BV13" s="18">
        <v>4.0481993676598702E-2</v>
      </c>
      <c r="BW13" s="18">
        <v>1.45899391758396E-2</v>
      </c>
      <c r="BX13" s="18"/>
      <c r="BY13" s="18">
        <v>2.88524623500649E-2</v>
      </c>
      <c r="BZ13" s="18">
        <v>1.8804787335218301E-2</v>
      </c>
      <c r="CA13" s="18"/>
      <c r="CB13" s="18">
        <v>1.77271678591569E-2</v>
      </c>
      <c r="CC13" s="18">
        <v>2.23983588103253E-2</v>
      </c>
    </row>
    <row r="14" spans="2:81" x14ac:dyDescent="0.3">
      <c r="B14" s="15" t="s">
        <v>127</v>
      </c>
      <c r="C14" s="18">
        <v>0.93314828294247898</v>
      </c>
      <c r="D14" s="18">
        <v>0.91466175840856201</v>
      </c>
      <c r="E14" s="18">
        <v>0.95106888046642102</v>
      </c>
      <c r="F14" s="18"/>
      <c r="G14" s="18">
        <v>0.89799422629377901</v>
      </c>
      <c r="H14" s="18">
        <v>0.86970695945844201</v>
      </c>
      <c r="I14" s="18">
        <v>0.94761534560246596</v>
      </c>
      <c r="J14" s="18">
        <v>0.94223522970078299</v>
      </c>
      <c r="K14" s="18">
        <v>0.95482780355702901</v>
      </c>
      <c r="L14" s="18">
        <v>0.97434389665847898</v>
      </c>
      <c r="M14" s="18"/>
      <c r="N14" s="18">
        <v>0.92627403388579199</v>
      </c>
      <c r="O14" s="18">
        <v>0.94329036164878199</v>
      </c>
      <c r="P14" s="18">
        <v>0.91997518278075896</v>
      </c>
      <c r="Q14" s="18">
        <v>0.94052799413107802</v>
      </c>
      <c r="R14" s="18"/>
      <c r="S14" s="18">
        <v>0.91148379514942302</v>
      </c>
      <c r="T14" s="18">
        <v>0.949178240429287</v>
      </c>
      <c r="U14" s="18">
        <v>0.94955579689288505</v>
      </c>
      <c r="V14" s="18">
        <v>0.88545450459953501</v>
      </c>
      <c r="W14" s="18">
        <v>0.94731403607729003</v>
      </c>
      <c r="X14" s="18">
        <v>0.94608274809242299</v>
      </c>
      <c r="Y14" s="18">
        <v>0.95070291105724203</v>
      </c>
      <c r="Z14" s="18">
        <v>0.91690919494363399</v>
      </c>
      <c r="AA14" s="18">
        <v>0.94309177671494704</v>
      </c>
      <c r="AB14" s="18">
        <v>0.91159655178686905</v>
      </c>
      <c r="AC14" s="18">
        <v>0.97999029342454402</v>
      </c>
      <c r="AD14" s="18">
        <v>0.91721186085935702</v>
      </c>
      <c r="AE14" s="18"/>
      <c r="AF14" s="18">
        <v>0.90714273022164604</v>
      </c>
      <c r="AG14" s="18">
        <v>0.94659204772082195</v>
      </c>
      <c r="AH14" s="18">
        <v>0.97585994411530597</v>
      </c>
      <c r="AI14" s="18">
        <v>0.94196290681256101</v>
      </c>
      <c r="AJ14" s="18">
        <v>0.94046357622319399</v>
      </c>
      <c r="AK14" s="18">
        <v>0.93517297411610401</v>
      </c>
      <c r="AL14" s="18"/>
      <c r="AM14" s="18">
        <v>0.94784673227000005</v>
      </c>
      <c r="AN14" s="18">
        <v>0.94665387585683403</v>
      </c>
      <c r="AO14" s="18">
        <v>0.92231349541371599</v>
      </c>
      <c r="AP14" s="18">
        <v>0.92804558131205095</v>
      </c>
      <c r="AQ14" s="18">
        <v>0.88949928762908004</v>
      </c>
      <c r="AR14" s="18"/>
      <c r="AS14" s="18">
        <v>0.91628995632647503</v>
      </c>
      <c r="AT14" s="18">
        <v>0.94678622195872297</v>
      </c>
      <c r="AU14" s="18"/>
      <c r="AV14" s="18">
        <v>0.92106560071628496</v>
      </c>
      <c r="AW14" s="18">
        <v>0.85355253133718101</v>
      </c>
      <c r="AX14" s="18">
        <v>0.94939088309252895</v>
      </c>
      <c r="AY14" s="18"/>
      <c r="AZ14" s="18">
        <v>0.97828153025763198</v>
      </c>
      <c r="BA14" s="18">
        <v>0.91147711192062197</v>
      </c>
      <c r="BB14" s="18">
        <v>0.87252061196726505</v>
      </c>
      <c r="BC14" s="18"/>
      <c r="BD14" s="18">
        <v>0.91469499203279403</v>
      </c>
      <c r="BE14" s="18">
        <v>0.94520328231877304</v>
      </c>
      <c r="BF14" s="18"/>
      <c r="BG14" s="18">
        <v>0.85224813991512105</v>
      </c>
      <c r="BH14" s="18">
        <v>0.94852670266299599</v>
      </c>
      <c r="BI14" s="18"/>
      <c r="BJ14" s="18">
        <v>0.86243410131926701</v>
      </c>
      <c r="BK14" s="18">
        <v>0.94010091122414097</v>
      </c>
      <c r="BL14" s="18"/>
      <c r="BM14" s="18">
        <v>0.92125127980197996</v>
      </c>
      <c r="BN14" s="18">
        <v>0.93349961172253904</v>
      </c>
      <c r="BO14" s="18"/>
      <c r="BP14" s="18">
        <v>0.95293750338735705</v>
      </c>
      <c r="BQ14" s="18">
        <v>0.931739198643458</v>
      </c>
      <c r="BR14" s="18"/>
      <c r="BS14" s="18">
        <v>0.89937978380795203</v>
      </c>
      <c r="BT14" s="18">
        <v>0.93794114342486301</v>
      </c>
      <c r="BU14" s="18"/>
      <c r="BV14" s="18">
        <v>0.86499591861059399</v>
      </c>
      <c r="BW14" s="18">
        <v>0.91146352090502103</v>
      </c>
      <c r="BX14" s="18"/>
      <c r="BY14" s="18">
        <v>0.84689010347773896</v>
      </c>
      <c r="BZ14" s="18">
        <v>0.94395257631406804</v>
      </c>
      <c r="CA14" s="18"/>
      <c r="CB14" s="18">
        <v>0.93469417111209396</v>
      </c>
      <c r="CC14" s="18">
        <v>0.93675919395112395</v>
      </c>
    </row>
    <row r="15" spans="2:81" x14ac:dyDescent="0.3">
      <c r="B15" s="15" t="s">
        <v>93</v>
      </c>
      <c r="C15" s="19">
        <v>-0.91261777821230305</v>
      </c>
      <c r="D15" s="19">
        <v>-0.88720558010410999</v>
      </c>
      <c r="E15" s="19">
        <v>-0.93726082226211105</v>
      </c>
      <c r="F15" s="19"/>
      <c r="G15" s="19">
        <v>-0.87750818213353798</v>
      </c>
      <c r="H15" s="19">
        <v>-0.83456601451643297</v>
      </c>
      <c r="I15" s="19">
        <v>-0.93611768855991795</v>
      </c>
      <c r="J15" s="19">
        <v>-0.91339597721783095</v>
      </c>
      <c r="K15" s="19">
        <v>-0.93571415932231095</v>
      </c>
      <c r="L15" s="19">
        <v>-0.964090697758757</v>
      </c>
      <c r="M15" s="19"/>
      <c r="N15" s="19">
        <v>-0.912243729460541</v>
      </c>
      <c r="O15" s="19">
        <v>-0.92515756764431101</v>
      </c>
      <c r="P15" s="19">
        <v>-0.88911549419760105</v>
      </c>
      <c r="Q15" s="19">
        <v>-0.91925650063322495</v>
      </c>
      <c r="R15" s="19"/>
      <c r="S15" s="19">
        <v>-0.904195309453799</v>
      </c>
      <c r="T15" s="19">
        <v>-0.92763644076712604</v>
      </c>
      <c r="U15" s="19">
        <v>-0.91104356218722005</v>
      </c>
      <c r="V15" s="19">
        <v>-0.88545450459953501</v>
      </c>
      <c r="W15" s="19">
        <v>-0.93465270673871703</v>
      </c>
      <c r="X15" s="19">
        <v>-0.90371689870619498</v>
      </c>
      <c r="Y15" s="19">
        <v>-0.91251072820857504</v>
      </c>
      <c r="Z15" s="19">
        <v>-0.89524183276356895</v>
      </c>
      <c r="AA15" s="19">
        <v>-0.92639051440022002</v>
      </c>
      <c r="AB15" s="19">
        <v>-0.90029375553060698</v>
      </c>
      <c r="AC15" s="19">
        <v>-0.95998058684908805</v>
      </c>
      <c r="AD15" s="19">
        <v>-0.87904691615753106</v>
      </c>
      <c r="AE15" s="19"/>
      <c r="AF15" s="19">
        <v>-0.88917544624402101</v>
      </c>
      <c r="AG15" s="19">
        <v>-0.93705068243562095</v>
      </c>
      <c r="AH15" s="19">
        <v>-0.97585994411530597</v>
      </c>
      <c r="AI15" s="19">
        <v>-0.91970861735387199</v>
      </c>
      <c r="AJ15" s="19">
        <v>-0.92694364593371603</v>
      </c>
      <c r="AK15" s="19">
        <v>-0.90461528602247099</v>
      </c>
      <c r="AL15" s="19"/>
      <c r="AM15" s="19">
        <v>-0.92743712639882203</v>
      </c>
      <c r="AN15" s="19">
        <v>-0.93334146573505194</v>
      </c>
      <c r="AO15" s="19">
        <v>-0.89626050916556699</v>
      </c>
      <c r="AP15" s="19">
        <v>-0.92010490841242198</v>
      </c>
      <c r="AQ15" s="19">
        <v>-0.88949928762908004</v>
      </c>
      <c r="AR15" s="19"/>
      <c r="AS15" s="19">
        <v>-0.90330083207607204</v>
      </c>
      <c r="AT15" s="19">
        <v>-0.92287907685972803</v>
      </c>
      <c r="AU15" s="19"/>
      <c r="AV15" s="19">
        <v>-0.92106560071628496</v>
      </c>
      <c r="AW15" s="19">
        <v>-0.85355253133718101</v>
      </c>
      <c r="AX15" s="19">
        <v>-0.93442254494556498</v>
      </c>
      <c r="AY15" s="19"/>
      <c r="AZ15" s="19">
        <v>-0.97828153025763198</v>
      </c>
      <c r="BA15" s="19">
        <v>-0.91147711192062197</v>
      </c>
      <c r="BB15" s="19">
        <v>-0.87252061196726505</v>
      </c>
      <c r="BC15" s="19"/>
      <c r="BD15" s="19">
        <v>-0.897789587555619</v>
      </c>
      <c r="BE15" s="19">
        <v>-0.92219856190028104</v>
      </c>
      <c r="BF15" s="19"/>
      <c r="BG15" s="19">
        <v>-0.81642397409208101</v>
      </c>
      <c r="BH15" s="19">
        <v>-0.93086658992841498</v>
      </c>
      <c r="BI15" s="19"/>
      <c r="BJ15" s="19">
        <v>-0.81656796702751899</v>
      </c>
      <c r="BK15" s="19">
        <v>-0.921390384891831</v>
      </c>
      <c r="BL15" s="19"/>
      <c r="BM15" s="19">
        <v>-0.91123257870295005</v>
      </c>
      <c r="BN15" s="19">
        <v>-0.91162322937838902</v>
      </c>
      <c r="BO15" s="19"/>
      <c r="BP15" s="19">
        <v>-0.94822515510841499</v>
      </c>
      <c r="BQ15" s="19">
        <v>-0.91172503071128297</v>
      </c>
      <c r="BR15" s="19"/>
      <c r="BS15" s="19">
        <v>-0.87805670661677604</v>
      </c>
      <c r="BT15" s="19">
        <v>-0.93420811697806805</v>
      </c>
      <c r="BU15" s="19"/>
      <c r="BV15" s="19">
        <v>-0.824513924933995</v>
      </c>
      <c r="BW15" s="19">
        <v>-0.89687358172918197</v>
      </c>
      <c r="BX15" s="19"/>
      <c r="BY15" s="19">
        <v>-0.81803764112767396</v>
      </c>
      <c r="BZ15" s="19">
        <v>-0.92514778897884997</v>
      </c>
      <c r="CA15" s="19"/>
      <c r="CB15" s="19">
        <v>-0.91696700325293701</v>
      </c>
      <c r="CC15" s="19">
        <v>-0.91436083514079802</v>
      </c>
    </row>
    <row r="16" spans="2:81"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CC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123</v>
      </c>
      <c r="C9" s="14">
        <v>0.76828345947840104</v>
      </c>
      <c r="D9" s="14">
        <v>0.74486860356029305</v>
      </c>
      <c r="E9" s="14">
        <v>0.79264198085315196</v>
      </c>
      <c r="F9" s="14"/>
      <c r="G9" s="14">
        <v>0.71702405385400103</v>
      </c>
      <c r="H9" s="14">
        <v>0.65525594880486704</v>
      </c>
      <c r="I9" s="14">
        <v>0.743471862216733</v>
      </c>
      <c r="J9" s="14">
        <v>0.77251686661457697</v>
      </c>
      <c r="K9" s="14">
        <v>0.81930737148525701</v>
      </c>
      <c r="L9" s="14">
        <v>0.876731124204292</v>
      </c>
      <c r="M9" s="14"/>
      <c r="N9" s="14">
        <v>0.75783309506971697</v>
      </c>
      <c r="O9" s="14">
        <v>0.75316360205825295</v>
      </c>
      <c r="P9" s="14">
        <v>0.79757517328389105</v>
      </c>
      <c r="Q9" s="14">
        <v>0.76581519213043303</v>
      </c>
      <c r="R9" s="14"/>
      <c r="S9" s="14">
        <v>0.74253577079460198</v>
      </c>
      <c r="T9" s="14">
        <v>0.81014283877015503</v>
      </c>
      <c r="U9" s="14">
        <v>0.80059208695607398</v>
      </c>
      <c r="V9" s="14">
        <v>0.69989953009592898</v>
      </c>
      <c r="W9" s="14">
        <v>0.73842101358629897</v>
      </c>
      <c r="X9" s="14">
        <v>0.72038821418006704</v>
      </c>
      <c r="Y9" s="14">
        <v>0.797461349056516</v>
      </c>
      <c r="Z9" s="14">
        <v>0.748269748810373</v>
      </c>
      <c r="AA9" s="14">
        <v>0.74641505025593702</v>
      </c>
      <c r="AB9" s="14">
        <v>0.81953355930004201</v>
      </c>
      <c r="AC9" s="14">
        <v>0.88876652796641697</v>
      </c>
      <c r="AD9" s="14">
        <v>0.71535262541244704</v>
      </c>
      <c r="AE9" s="14"/>
      <c r="AF9" s="14">
        <v>0.71479134102194497</v>
      </c>
      <c r="AG9" s="14">
        <v>0.79254883990468405</v>
      </c>
      <c r="AH9" s="14">
        <v>0.79786997034254803</v>
      </c>
      <c r="AI9" s="14">
        <v>0.81092271836321395</v>
      </c>
      <c r="AJ9" s="14">
        <v>0.80246806121435998</v>
      </c>
      <c r="AK9" s="14">
        <v>0.79743485390453805</v>
      </c>
      <c r="AL9" s="14"/>
      <c r="AM9" s="14">
        <v>0.77017944701588303</v>
      </c>
      <c r="AN9" s="14">
        <v>0.81376540975943401</v>
      </c>
      <c r="AO9" s="14">
        <v>0.70901496093423599</v>
      </c>
      <c r="AP9" s="14">
        <v>0.75371163926773899</v>
      </c>
      <c r="AQ9" s="14">
        <v>0.84972762889463704</v>
      </c>
      <c r="AR9" s="14"/>
      <c r="AS9" s="14">
        <v>0.73710954579489796</v>
      </c>
      <c r="AT9" s="14">
        <v>0.789640775761143</v>
      </c>
      <c r="AU9" s="14"/>
      <c r="AV9" s="14">
        <v>0.76568021092282401</v>
      </c>
      <c r="AW9" s="14">
        <v>0.58775716513278298</v>
      </c>
      <c r="AX9" s="14">
        <v>0.80363734257279995</v>
      </c>
      <c r="AY9" s="14"/>
      <c r="AZ9" s="14">
        <v>0.82781977949422203</v>
      </c>
      <c r="BA9" s="14">
        <v>0.59540836258741203</v>
      </c>
      <c r="BB9" s="14">
        <v>0.71043730480193801</v>
      </c>
      <c r="BC9" s="14"/>
      <c r="BD9" s="14">
        <v>0.754786711929751</v>
      </c>
      <c r="BE9" s="14">
        <v>0.77652458804576496</v>
      </c>
      <c r="BF9" s="14"/>
      <c r="BG9" s="14">
        <v>0.60038469029595698</v>
      </c>
      <c r="BH9" s="14">
        <v>0.79976605682944302</v>
      </c>
      <c r="BI9" s="14"/>
      <c r="BJ9" s="14">
        <v>0.61000621941160205</v>
      </c>
      <c r="BK9" s="14">
        <v>0.78120803298310904</v>
      </c>
      <c r="BL9" s="14"/>
      <c r="BM9" s="14">
        <v>0.78354570495703102</v>
      </c>
      <c r="BN9" s="14">
        <v>0.76569776379257803</v>
      </c>
      <c r="BO9" s="14"/>
      <c r="BP9" s="14">
        <v>0.83423891584854104</v>
      </c>
      <c r="BQ9" s="14">
        <v>0.75445055738379097</v>
      </c>
      <c r="BR9" s="14"/>
      <c r="BS9" s="14">
        <v>0.691494743095318</v>
      </c>
      <c r="BT9" s="14">
        <v>0.807907147901608</v>
      </c>
      <c r="BU9" s="14"/>
      <c r="BV9" s="14">
        <v>0.805841556400546</v>
      </c>
      <c r="BW9" s="14">
        <v>0.651309126326026</v>
      </c>
      <c r="BX9" s="14"/>
      <c r="BY9" s="14">
        <v>0.65744607010075296</v>
      </c>
      <c r="BZ9" s="14">
        <v>0.78330672032854398</v>
      </c>
      <c r="CA9" s="14"/>
      <c r="CB9" s="14">
        <v>0.77597682787974398</v>
      </c>
      <c r="CC9" s="14">
        <v>0.76696512129393701</v>
      </c>
    </row>
    <row r="10" spans="2:81" x14ac:dyDescent="0.3">
      <c r="B10" s="15" t="s">
        <v>124</v>
      </c>
      <c r="C10" s="14">
        <v>0.16396773411659499</v>
      </c>
      <c r="D10" s="14">
        <v>0.18169567200699099</v>
      </c>
      <c r="E10" s="14">
        <v>0.14503018460881101</v>
      </c>
      <c r="F10" s="14"/>
      <c r="G10" s="14">
        <v>0.14917366227175699</v>
      </c>
      <c r="H10" s="14">
        <v>0.22631301759731501</v>
      </c>
      <c r="I10" s="14">
        <v>0.197586021517062</v>
      </c>
      <c r="J10" s="14">
        <v>0.167284552147835</v>
      </c>
      <c r="K10" s="14">
        <v>0.14859939052520399</v>
      </c>
      <c r="L10" s="14">
        <v>0.10348615941195501</v>
      </c>
      <c r="M10" s="14"/>
      <c r="N10" s="14">
        <v>0.18066995337074601</v>
      </c>
      <c r="O10" s="14">
        <v>0.17971444479179899</v>
      </c>
      <c r="P10" s="14">
        <v>0.13403134763893701</v>
      </c>
      <c r="Q10" s="14">
        <v>0.15855352556074501</v>
      </c>
      <c r="R10" s="14"/>
      <c r="S10" s="14">
        <v>0.16738847228643799</v>
      </c>
      <c r="T10" s="14">
        <v>0.14601647649989899</v>
      </c>
      <c r="U10" s="14">
        <v>0.160875602112661</v>
      </c>
      <c r="V10" s="14">
        <v>0.20835039099378799</v>
      </c>
      <c r="W10" s="14">
        <v>0.20871535053850601</v>
      </c>
      <c r="X10" s="14">
        <v>0.18310135499540001</v>
      </c>
      <c r="Y10" s="14">
        <v>0.17756660634274901</v>
      </c>
      <c r="Z10" s="14">
        <v>0.18478281495440399</v>
      </c>
      <c r="AA10" s="14">
        <v>0.197140451220082</v>
      </c>
      <c r="AB10" s="14">
        <v>7.7441702602901702E-2</v>
      </c>
      <c r="AC10" s="14">
        <v>7.3703647293612298E-2</v>
      </c>
      <c r="AD10" s="14">
        <v>0.16152140899686701</v>
      </c>
      <c r="AE10" s="14"/>
      <c r="AF10" s="14">
        <v>0.20078208955139601</v>
      </c>
      <c r="AG10" s="14">
        <v>0.13530974038396601</v>
      </c>
      <c r="AH10" s="14">
        <v>0.17995903663836199</v>
      </c>
      <c r="AI10" s="14">
        <v>0.14307471566759</v>
      </c>
      <c r="AJ10" s="14">
        <v>0.13184100806350599</v>
      </c>
      <c r="AK10" s="14">
        <v>0.14860026978151999</v>
      </c>
      <c r="AL10" s="14"/>
      <c r="AM10" s="14">
        <v>0.169675541746486</v>
      </c>
      <c r="AN10" s="14">
        <v>0.13005955453985499</v>
      </c>
      <c r="AO10" s="14">
        <v>0.210584649258762</v>
      </c>
      <c r="AP10" s="14">
        <v>0.160645743944726</v>
      </c>
      <c r="AQ10" s="14">
        <v>0.15027237110536201</v>
      </c>
      <c r="AR10" s="14"/>
      <c r="AS10" s="14">
        <v>0.16935082064777399</v>
      </c>
      <c r="AT10" s="14">
        <v>0.16017259232495401</v>
      </c>
      <c r="AU10" s="14"/>
      <c r="AV10" s="14">
        <v>0.151246027594549</v>
      </c>
      <c r="AW10" s="14">
        <v>0.24864361776265101</v>
      </c>
      <c r="AX10" s="14">
        <v>0.140272504051874</v>
      </c>
      <c r="AY10" s="14"/>
      <c r="AZ10" s="14">
        <v>0.125783844446101</v>
      </c>
      <c r="BA10" s="14">
        <v>0.305944999278565</v>
      </c>
      <c r="BB10" s="14">
        <v>0.16187041298524801</v>
      </c>
      <c r="BC10" s="14"/>
      <c r="BD10" s="14">
        <v>0.15553811352614999</v>
      </c>
      <c r="BE10" s="14">
        <v>0.17008727443323701</v>
      </c>
      <c r="BF10" s="14"/>
      <c r="BG10" s="14">
        <v>0.22740417365885099</v>
      </c>
      <c r="BH10" s="14">
        <v>0.15242912823183799</v>
      </c>
      <c r="BI10" s="14"/>
      <c r="BJ10" s="14">
        <v>0.273726791749479</v>
      </c>
      <c r="BK10" s="14">
        <v>0.15587825471634401</v>
      </c>
      <c r="BL10" s="14"/>
      <c r="BM10" s="14">
        <v>0.123389568206779</v>
      </c>
      <c r="BN10" s="14">
        <v>0.16924525716938399</v>
      </c>
      <c r="BO10" s="14"/>
      <c r="BP10" s="14">
        <v>0.102961193225554</v>
      </c>
      <c r="BQ10" s="14">
        <v>0.17759058606085801</v>
      </c>
      <c r="BR10" s="14"/>
      <c r="BS10" s="14">
        <v>0.19883955375701201</v>
      </c>
      <c r="BT10" s="14">
        <v>0.12962964317914299</v>
      </c>
      <c r="BU10" s="14"/>
      <c r="BV10" s="14">
        <v>0.11889240471031701</v>
      </c>
      <c r="BW10" s="14">
        <v>0.22693588106621601</v>
      </c>
      <c r="BX10" s="14"/>
      <c r="BY10" s="14">
        <v>0.26132279662648999</v>
      </c>
      <c r="BZ10" s="14">
        <v>0.153853342762965</v>
      </c>
      <c r="CA10" s="14"/>
      <c r="CB10" s="14">
        <v>0.16886323008922999</v>
      </c>
      <c r="CC10" s="14">
        <v>0.16315345631036099</v>
      </c>
    </row>
    <row r="11" spans="2:81" x14ac:dyDescent="0.3">
      <c r="B11" s="15" t="s">
        <v>125</v>
      </c>
      <c r="C11" s="14">
        <v>3.8919688852065898E-2</v>
      </c>
      <c r="D11" s="14">
        <v>4.1874089265448201E-2</v>
      </c>
      <c r="E11" s="14">
        <v>3.6110698484011099E-2</v>
      </c>
      <c r="F11" s="14"/>
      <c r="G11" s="14">
        <v>8.8430637932530504E-2</v>
      </c>
      <c r="H11" s="14">
        <v>9.0063273120037493E-2</v>
      </c>
      <c r="I11" s="14">
        <v>2.99806296420413E-2</v>
      </c>
      <c r="J11" s="14">
        <v>2.47617734685333E-2</v>
      </c>
      <c r="K11" s="14">
        <v>6.22982750109192E-3</v>
      </c>
      <c r="L11" s="14">
        <v>5.1419656091943001E-3</v>
      </c>
      <c r="M11" s="14"/>
      <c r="N11" s="14">
        <v>2.6850273687300901E-2</v>
      </c>
      <c r="O11" s="14">
        <v>3.8706197402827901E-2</v>
      </c>
      <c r="P11" s="14">
        <v>4.1933502745614602E-2</v>
      </c>
      <c r="Q11" s="14">
        <v>5.0094921641099403E-2</v>
      </c>
      <c r="R11" s="14"/>
      <c r="S11" s="14">
        <v>7.0460410042627597E-2</v>
      </c>
      <c r="T11" s="14">
        <v>2.19777771646925E-2</v>
      </c>
      <c r="U11" s="14">
        <v>0</v>
      </c>
      <c r="V11" s="14">
        <v>6.7498024395282394E-2</v>
      </c>
      <c r="W11" s="14">
        <v>4.02023065366219E-2</v>
      </c>
      <c r="X11" s="14">
        <v>5.5479626722744098E-2</v>
      </c>
      <c r="Y11" s="14">
        <v>0</v>
      </c>
      <c r="Z11" s="14">
        <v>2.2811604667811E-2</v>
      </c>
      <c r="AA11" s="14">
        <v>1.5788818694164899E-2</v>
      </c>
      <c r="AB11" s="14">
        <v>6.95314267679219E-2</v>
      </c>
      <c r="AC11" s="14">
        <v>1.7520118164515E-2</v>
      </c>
      <c r="AD11" s="14">
        <v>8.4961020888859803E-2</v>
      </c>
      <c r="AE11" s="14"/>
      <c r="AF11" s="14">
        <v>3.8248918463445698E-2</v>
      </c>
      <c r="AG11" s="14">
        <v>5.7719041925369197E-2</v>
      </c>
      <c r="AH11" s="14">
        <v>2.2170993019089699E-2</v>
      </c>
      <c r="AI11" s="14">
        <v>1.21237079163284E-2</v>
      </c>
      <c r="AJ11" s="14">
        <v>2.48218555557903E-2</v>
      </c>
      <c r="AK11" s="14">
        <v>3.4014555383580003E-2</v>
      </c>
      <c r="AL11" s="14"/>
      <c r="AM11" s="14">
        <v>2.92066478471961E-2</v>
      </c>
      <c r="AN11" s="14">
        <v>2.61111740560745E-2</v>
      </c>
      <c r="AO11" s="14">
        <v>4.6214887286195799E-2</v>
      </c>
      <c r="AP11" s="14">
        <v>6.2705081375110994E-2</v>
      </c>
      <c r="AQ11" s="14">
        <v>0</v>
      </c>
      <c r="AR11" s="14"/>
      <c r="AS11" s="14">
        <v>6.7548990934169703E-2</v>
      </c>
      <c r="AT11" s="14">
        <v>2.2045299137459999E-2</v>
      </c>
      <c r="AU11" s="14"/>
      <c r="AV11" s="14">
        <v>6.5286891176373901E-2</v>
      </c>
      <c r="AW11" s="14">
        <v>0.113616710135811</v>
      </c>
      <c r="AX11" s="14">
        <v>4.1768463055755302E-2</v>
      </c>
      <c r="AY11" s="14"/>
      <c r="AZ11" s="14">
        <v>4.6396376059677003E-2</v>
      </c>
      <c r="BA11" s="14">
        <v>7.4992158291470795E-2</v>
      </c>
      <c r="BB11" s="14">
        <v>9.3580826273771206E-2</v>
      </c>
      <c r="BC11" s="14"/>
      <c r="BD11" s="14">
        <v>5.8176730539990902E-2</v>
      </c>
      <c r="BE11" s="14">
        <v>2.6242461312570301E-2</v>
      </c>
      <c r="BF11" s="14"/>
      <c r="BG11" s="14">
        <v>0.12546723158405901</v>
      </c>
      <c r="BH11" s="14">
        <v>2.2315747899989601E-2</v>
      </c>
      <c r="BI11" s="14"/>
      <c r="BJ11" s="14">
        <v>8.22625667401546E-2</v>
      </c>
      <c r="BK11" s="14">
        <v>3.4728333015288E-2</v>
      </c>
      <c r="BL11" s="14"/>
      <c r="BM11" s="14">
        <v>3.12418083999897E-2</v>
      </c>
      <c r="BN11" s="14">
        <v>3.9238931822311203E-2</v>
      </c>
      <c r="BO11" s="14"/>
      <c r="BP11" s="14">
        <v>3.2819009837794899E-2</v>
      </c>
      <c r="BQ11" s="14">
        <v>4.00271783250985E-2</v>
      </c>
      <c r="BR11" s="14"/>
      <c r="BS11" s="14">
        <v>8.4385951427731101E-2</v>
      </c>
      <c r="BT11" s="14">
        <v>4.2262368962240802E-2</v>
      </c>
      <c r="BU11" s="14"/>
      <c r="BV11" s="14">
        <v>7.5266038889137299E-2</v>
      </c>
      <c r="BW11" s="14">
        <v>8.7591019410405202E-2</v>
      </c>
      <c r="BX11" s="14"/>
      <c r="BY11" s="14">
        <v>3.3197534427398E-2</v>
      </c>
      <c r="BZ11" s="14">
        <v>3.6835780134151799E-2</v>
      </c>
      <c r="CA11" s="14"/>
      <c r="CB11" s="14">
        <v>2.6286330492077702E-2</v>
      </c>
      <c r="CC11" s="14">
        <v>4.0487460496270299E-2</v>
      </c>
    </row>
    <row r="12" spans="2:81" x14ac:dyDescent="0.3">
      <c r="B12" s="15" t="s">
        <v>126</v>
      </c>
      <c r="C12" s="14">
        <v>9.2687265676598494E-3</v>
      </c>
      <c r="D12" s="14">
        <v>7.95544942110539E-3</v>
      </c>
      <c r="E12" s="14">
        <v>1.05690891706043E-2</v>
      </c>
      <c r="F12" s="14"/>
      <c r="G12" s="14">
        <v>2.5281103630086999E-2</v>
      </c>
      <c r="H12" s="14">
        <v>5.2530410588642199E-3</v>
      </c>
      <c r="I12" s="14">
        <v>1.17369980808561E-2</v>
      </c>
      <c r="J12" s="14">
        <v>6.0722615587456598E-3</v>
      </c>
      <c r="K12" s="14">
        <v>6.3294480457160296E-3</v>
      </c>
      <c r="L12" s="14">
        <v>4.3875518748374099E-3</v>
      </c>
      <c r="M12" s="14"/>
      <c r="N12" s="14">
        <v>1.34429537224777E-2</v>
      </c>
      <c r="O12" s="14">
        <v>1.02780626014842E-2</v>
      </c>
      <c r="P12" s="14">
        <v>4.6068199129581698E-3</v>
      </c>
      <c r="Q12" s="14">
        <v>7.9699329691516607E-3</v>
      </c>
      <c r="R12" s="14"/>
      <c r="S12" s="14">
        <v>6.0945305807522301E-3</v>
      </c>
      <c r="T12" s="14">
        <v>0</v>
      </c>
      <c r="U12" s="14">
        <v>0</v>
      </c>
      <c r="V12" s="14">
        <v>1.14654507111092E-2</v>
      </c>
      <c r="W12" s="14">
        <v>1.26613293385727E-2</v>
      </c>
      <c r="X12" s="14">
        <v>1.0161130920632601E-2</v>
      </c>
      <c r="Y12" s="14">
        <v>0</v>
      </c>
      <c r="Z12" s="14">
        <v>2.2468469387347201E-2</v>
      </c>
      <c r="AA12" s="14">
        <v>2.4378725862781701E-2</v>
      </c>
      <c r="AB12" s="14">
        <v>2.2190515072872799E-2</v>
      </c>
      <c r="AC12" s="14">
        <v>0</v>
      </c>
      <c r="AD12" s="14">
        <v>0</v>
      </c>
      <c r="AE12" s="14"/>
      <c r="AF12" s="14">
        <v>1.3520604752701899E-2</v>
      </c>
      <c r="AG12" s="14">
        <v>4.6688312094631899E-3</v>
      </c>
      <c r="AH12" s="14">
        <v>0</v>
      </c>
      <c r="AI12" s="14">
        <v>2.28554840346301E-2</v>
      </c>
      <c r="AJ12" s="14">
        <v>1.43233776970516E-2</v>
      </c>
      <c r="AK12" s="14">
        <v>0</v>
      </c>
      <c r="AL12" s="14"/>
      <c r="AM12" s="14">
        <v>1.05287575192573E-2</v>
      </c>
      <c r="AN12" s="14">
        <v>3.8103778787283902E-3</v>
      </c>
      <c r="AO12" s="14">
        <v>1.1835120563446501E-2</v>
      </c>
      <c r="AP12" s="14">
        <v>7.7144933690747102E-3</v>
      </c>
      <c r="AQ12" s="14">
        <v>0</v>
      </c>
      <c r="AR12" s="14"/>
      <c r="AS12" s="14">
        <v>1.53830440495088E-2</v>
      </c>
      <c r="AT12" s="14">
        <v>4.2970704524044898E-3</v>
      </c>
      <c r="AU12" s="14"/>
      <c r="AV12" s="14">
        <v>1.12543962184885E-2</v>
      </c>
      <c r="AW12" s="14">
        <v>1.7258300524683499E-2</v>
      </c>
      <c r="AX12" s="14">
        <v>1.4321690319571201E-2</v>
      </c>
      <c r="AY12" s="14"/>
      <c r="AZ12" s="14">
        <v>0</v>
      </c>
      <c r="BA12" s="14">
        <v>0</v>
      </c>
      <c r="BB12" s="14">
        <v>1.7496315384500801E-2</v>
      </c>
      <c r="BC12" s="14"/>
      <c r="BD12" s="14">
        <v>1.4386021671607499E-2</v>
      </c>
      <c r="BE12" s="14">
        <v>5.8965448657731104E-3</v>
      </c>
      <c r="BF12" s="14"/>
      <c r="BG12" s="14">
        <v>1.7538433150085998E-2</v>
      </c>
      <c r="BH12" s="14">
        <v>7.7080807049665304E-3</v>
      </c>
      <c r="BI12" s="14"/>
      <c r="BJ12" s="14">
        <v>1.18438097232957E-2</v>
      </c>
      <c r="BK12" s="14">
        <v>8.3282994023161794E-3</v>
      </c>
      <c r="BL12" s="14"/>
      <c r="BM12" s="14">
        <v>3.1289697338953003E-2</v>
      </c>
      <c r="BN12" s="14">
        <v>7.1293267915924002E-3</v>
      </c>
      <c r="BO12" s="14"/>
      <c r="BP12" s="14">
        <v>1.9490272421445E-2</v>
      </c>
      <c r="BQ12" s="14">
        <v>6.8521845430940696E-3</v>
      </c>
      <c r="BR12" s="14"/>
      <c r="BS12" s="14">
        <v>1.50522182391662E-2</v>
      </c>
      <c r="BT12" s="14">
        <v>1.1890393173896801E-2</v>
      </c>
      <c r="BU12" s="14"/>
      <c r="BV12" s="14">
        <v>0</v>
      </c>
      <c r="BW12" s="14">
        <v>2.0342113569019101E-2</v>
      </c>
      <c r="BX12" s="14"/>
      <c r="BY12" s="14">
        <v>3.8360964137908703E-2</v>
      </c>
      <c r="BZ12" s="14">
        <v>6.1968444122850498E-3</v>
      </c>
      <c r="CA12" s="14"/>
      <c r="CB12" s="14">
        <v>1.1098674605826401E-2</v>
      </c>
      <c r="CC12" s="14">
        <v>8.5117063024282499E-3</v>
      </c>
    </row>
    <row r="13" spans="2:81" x14ac:dyDescent="0.3">
      <c r="B13" s="15" t="s">
        <v>106</v>
      </c>
      <c r="C13" s="18">
        <v>1.9560390985278099E-2</v>
      </c>
      <c r="D13" s="18">
        <v>2.3606185746161999E-2</v>
      </c>
      <c r="E13" s="18">
        <v>1.5648046883421699E-2</v>
      </c>
      <c r="F13" s="18"/>
      <c r="G13" s="18">
        <v>2.00905423116245E-2</v>
      </c>
      <c r="H13" s="18">
        <v>2.3114719418915901E-2</v>
      </c>
      <c r="I13" s="18">
        <v>1.72244885433076E-2</v>
      </c>
      <c r="J13" s="18">
        <v>2.93645462103093E-2</v>
      </c>
      <c r="K13" s="18">
        <v>1.9533962442731E-2</v>
      </c>
      <c r="L13" s="18">
        <v>1.0253198899721899E-2</v>
      </c>
      <c r="M13" s="18"/>
      <c r="N13" s="18">
        <v>2.1203724149758199E-2</v>
      </c>
      <c r="O13" s="18">
        <v>1.8137693145635899E-2</v>
      </c>
      <c r="P13" s="18">
        <v>2.1853156418598901E-2</v>
      </c>
      <c r="Q13" s="18">
        <v>1.75664276985707E-2</v>
      </c>
      <c r="R13" s="18"/>
      <c r="S13" s="18">
        <v>1.3520816295580501E-2</v>
      </c>
      <c r="T13" s="18">
        <v>2.18629075652533E-2</v>
      </c>
      <c r="U13" s="18">
        <v>3.85323109312656E-2</v>
      </c>
      <c r="V13" s="18">
        <v>1.2786603803892E-2</v>
      </c>
      <c r="W13" s="18">
        <v>0</v>
      </c>
      <c r="X13" s="18">
        <v>3.0869673181156299E-2</v>
      </c>
      <c r="Y13" s="18">
        <v>2.4972044600735301E-2</v>
      </c>
      <c r="Z13" s="18">
        <v>2.1667362180065201E-2</v>
      </c>
      <c r="AA13" s="18">
        <v>1.6276953967034401E-2</v>
      </c>
      <c r="AB13" s="18">
        <v>1.13027962562621E-2</v>
      </c>
      <c r="AC13" s="18">
        <v>2.00097065754558E-2</v>
      </c>
      <c r="AD13" s="18">
        <v>3.8164944701826201E-2</v>
      </c>
      <c r="AE13" s="18"/>
      <c r="AF13" s="18">
        <v>3.2657046210511402E-2</v>
      </c>
      <c r="AG13" s="18">
        <v>9.7535465765180001E-3</v>
      </c>
      <c r="AH13" s="18">
        <v>0</v>
      </c>
      <c r="AI13" s="18">
        <v>1.10233740182379E-2</v>
      </c>
      <c r="AJ13" s="18">
        <v>2.65456974692929E-2</v>
      </c>
      <c r="AK13" s="18">
        <v>1.9950320930361701E-2</v>
      </c>
      <c r="AL13" s="18"/>
      <c r="AM13" s="18">
        <v>2.04096058711777E-2</v>
      </c>
      <c r="AN13" s="18">
        <v>2.6253483765908001E-2</v>
      </c>
      <c r="AO13" s="18">
        <v>2.2350381957359701E-2</v>
      </c>
      <c r="AP13" s="18">
        <v>1.5223042043348499E-2</v>
      </c>
      <c r="AQ13" s="18">
        <v>0</v>
      </c>
      <c r="AR13" s="18"/>
      <c r="AS13" s="18">
        <v>1.0607598573649299E-2</v>
      </c>
      <c r="AT13" s="18">
        <v>2.38442623240392E-2</v>
      </c>
      <c r="AU13" s="18"/>
      <c r="AV13" s="18">
        <v>6.5324740877651701E-3</v>
      </c>
      <c r="AW13" s="18">
        <v>3.2724206444071501E-2</v>
      </c>
      <c r="AX13" s="18">
        <v>0</v>
      </c>
      <c r="AY13" s="18"/>
      <c r="AZ13" s="18">
        <v>0</v>
      </c>
      <c r="BA13" s="18">
        <v>2.3654479842552201E-2</v>
      </c>
      <c r="BB13" s="18">
        <v>1.6615140554541798E-2</v>
      </c>
      <c r="BC13" s="18"/>
      <c r="BD13" s="18">
        <v>1.7112422332500501E-2</v>
      </c>
      <c r="BE13" s="18">
        <v>2.1249131342654801E-2</v>
      </c>
      <c r="BF13" s="18"/>
      <c r="BG13" s="18">
        <v>2.92054713110475E-2</v>
      </c>
      <c r="BH13" s="18">
        <v>1.7780986333763502E-2</v>
      </c>
      <c r="BI13" s="18"/>
      <c r="BJ13" s="18">
        <v>2.21606123754685E-2</v>
      </c>
      <c r="BK13" s="18">
        <v>1.98570798829431E-2</v>
      </c>
      <c r="BL13" s="18"/>
      <c r="BM13" s="18">
        <v>3.0533221097247501E-2</v>
      </c>
      <c r="BN13" s="18">
        <v>1.8688720424134799E-2</v>
      </c>
      <c r="BO13" s="18"/>
      <c r="BP13" s="18">
        <v>1.0490608666664901E-2</v>
      </c>
      <c r="BQ13" s="18">
        <v>2.1079493687158501E-2</v>
      </c>
      <c r="BR13" s="18"/>
      <c r="BS13" s="18">
        <v>1.02275334807721E-2</v>
      </c>
      <c r="BT13" s="18">
        <v>8.3104467831120708E-3</v>
      </c>
      <c r="BU13" s="18"/>
      <c r="BV13" s="18">
        <v>0</v>
      </c>
      <c r="BW13" s="18">
        <v>1.3821859628334401E-2</v>
      </c>
      <c r="BX13" s="18"/>
      <c r="BY13" s="18">
        <v>9.6726347074501499E-3</v>
      </c>
      <c r="BZ13" s="18">
        <v>1.9807312362054401E-2</v>
      </c>
      <c r="CA13" s="18"/>
      <c r="CB13" s="18">
        <v>1.7774936933121401E-2</v>
      </c>
      <c r="CC13" s="18">
        <v>2.0882255597002901E-2</v>
      </c>
    </row>
    <row r="14" spans="2:81" x14ac:dyDescent="0.3">
      <c r="B14" s="15" t="s">
        <v>127</v>
      </c>
      <c r="C14" s="18">
        <v>0.93225119359499597</v>
      </c>
      <c r="D14" s="18">
        <v>0.92656427556728405</v>
      </c>
      <c r="E14" s="18">
        <v>0.93767216546196297</v>
      </c>
      <c r="F14" s="18"/>
      <c r="G14" s="18">
        <v>0.86619771612575802</v>
      </c>
      <c r="H14" s="18">
        <v>0.88156896640218196</v>
      </c>
      <c r="I14" s="18">
        <v>0.94105788373379495</v>
      </c>
      <c r="J14" s="18">
        <v>0.93980141876241197</v>
      </c>
      <c r="K14" s="18">
        <v>0.967906762010461</v>
      </c>
      <c r="L14" s="18">
        <v>0.98021728361624605</v>
      </c>
      <c r="M14" s="18"/>
      <c r="N14" s="18">
        <v>0.93850304844046295</v>
      </c>
      <c r="O14" s="18">
        <v>0.93287804685005205</v>
      </c>
      <c r="P14" s="18">
        <v>0.93160652092282803</v>
      </c>
      <c r="Q14" s="18">
        <v>0.92436871769117801</v>
      </c>
      <c r="R14" s="18"/>
      <c r="S14" s="18">
        <v>0.90992424308104003</v>
      </c>
      <c r="T14" s="18">
        <v>0.95615931527005404</v>
      </c>
      <c r="U14" s="18">
        <v>0.96146768906873403</v>
      </c>
      <c r="V14" s="18">
        <v>0.90824992108971603</v>
      </c>
      <c r="W14" s="18">
        <v>0.94713636412480495</v>
      </c>
      <c r="X14" s="18">
        <v>0.90348956917546697</v>
      </c>
      <c r="Y14" s="18">
        <v>0.97502795539926501</v>
      </c>
      <c r="Z14" s="18">
        <v>0.93305256376477697</v>
      </c>
      <c r="AA14" s="18">
        <v>0.94355550147601897</v>
      </c>
      <c r="AB14" s="18">
        <v>0.89697526190294297</v>
      </c>
      <c r="AC14" s="18">
        <v>0.96247017526002898</v>
      </c>
      <c r="AD14" s="18">
        <v>0.876874034409314</v>
      </c>
      <c r="AE14" s="18"/>
      <c r="AF14" s="18">
        <v>0.91557343057334095</v>
      </c>
      <c r="AG14" s="18">
        <v>0.92785858028864998</v>
      </c>
      <c r="AH14" s="18">
        <v>0.97782900698091002</v>
      </c>
      <c r="AI14" s="18">
        <v>0.95399743403080395</v>
      </c>
      <c r="AJ14" s="18">
        <v>0.93430906927786495</v>
      </c>
      <c r="AK14" s="18">
        <v>0.94603512368605802</v>
      </c>
      <c r="AL14" s="18"/>
      <c r="AM14" s="18">
        <v>0.93985498876236895</v>
      </c>
      <c r="AN14" s="18">
        <v>0.94382496429928897</v>
      </c>
      <c r="AO14" s="18">
        <v>0.91959961019299796</v>
      </c>
      <c r="AP14" s="18">
        <v>0.91435738321246596</v>
      </c>
      <c r="AQ14" s="18">
        <v>1</v>
      </c>
      <c r="AR14" s="18"/>
      <c r="AS14" s="18">
        <v>0.90646036644267203</v>
      </c>
      <c r="AT14" s="18">
        <v>0.94981336808609595</v>
      </c>
      <c r="AU14" s="18"/>
      <c r="AV14" s="18">
        <v>0.91692623851737198</v>
      </c>
      <c r="AW14" s="18">
        <v>0.83640078289543396</v>
      </c>
      <c r="AX14" s="18">
        <v>0.94390984662467403</v>
      </c>
      <c r="AY14" s="18"/>
      <c r="AZ14" s="18">
        <v>0.95360362394032305</v>
      </c>
      <c r="BA14" s="18">
        <v>0.90135336186597703</v>
      </c>
      <c r="BB14" s="18">
        <v>0.87230771778718597</v>
      </c>
      <c r="BC14" s="18"/>
      <c r="BD14" s="18">
        <v>0.91032482545590099</v>
      </c>
      <c r="BE14" s="18">
        <v>0.94661186247900198</v>
      </c>
      <c r="BF14" s="18"/>
      <c r="BG14" s="18">
        <v>0.827788863954808</v>
      </c>
      <c r="BH14" s="18">
        <v>0.95219518506127998</v>
      </c>
      <c r="BI14" s="18"/>
      <c r="BJ14" s="18">
        <v>0.88373301116108105</v>
      </c>
      <c r="BK14" s="18">
        <v>0.93708628769945301</v>
      </c>
      <c r="BL14" s="18"/>
      <c r="BM14" s="18">
        <v>0.90693527316380995</v>
      </c>
      <c r="BN14" s="18">
        <v>0.93494302096196102</v>
      </c>
      <c r="BO14" s="18"/>
      <c r="BP14" s="18">
        <v>0.93720010907409501</v>
      </c>
      <c r="BQ14" s="18">
        <v>0.93204114344464895</v>
      </c>
      <c r="BR14" s="18"/>
      <c r="BS14" s="18">
        <v>0.89033429685233101</v>
      </c>
      <c r="BT14" s="18">
        <v>0.93753679108075005</v>
      </c>
      <c r="BU14" s="18"/>
      <c r="BV14" s="18">
        <v>0.92473396111086303</v>
      </c>
      <c r="BW14" s="18">
        <v>0.87824500739224098</v>
      </c>
      <c r="BX14" s="18"/>
      <c r="BY14" s="18">
        <v>0.91876886672724301</v>
      </c>
      <c r="BZ14" s="18">
        <v>0.93716006309150901</v>
      </c>
      <c r="CA14" s="18"/>
      <c r="CB14" s="18">
        <v>0.94484005796897397</v>
      </c>
      <c r="CC14" s="18">
        <v>0.93011857760429795</v>
      </c>
    </row>
    <row r="15" spans="2:81" x14ac:dyDescent="0.3">
      <c r="B15" s="15" t="s">
        <v>93</v>
      </c>
      <c r="C15" s="19">
        <v>-0.91269080260971802</v>
      </c>
      <c r="D15" s="19">
        <v>-0.90295808982112202</v>
      </c>
      <c r="E15" s="19">
        <v>-0.92202411857854105</v>
      </c>
      <c r="F15" s="19"/>
      <c r="G15" s="19">
        <v>-0.84610717381413403</v>
      </c>
      <c r="H15" s="19">
        <v>-0.858454246983266</v>
      </c>
      <c r="I15" s="19">
        <v>-0.92383339519048702</v>
      </c>
      <c r="J15" s="19">
        <v>-0.91043687255210204</v>
      </c>
      <c r="K15" s="19">
        <v>-0.94837279956773002</v>
      </c>
      <c r="L15" s="19">
        <v>-0.96996408471652495</v>
      </c>
      <c r="M15" s="19"/>
      <c r="N15" s="19">
        <v>-0.91729932429070504</v>
      </c>
      <c r="O15" s="19">
        <v>-0.91474035370441598</v>
      </c>
      <c r="P15" s="19">
        <v>-0.90975336450423006</v>
      </c>
      <c r="Q15" s="19">
        <v>-0.90680228999260803</v>
      </c>
      <c r="R15" s="19"/>
      <c r="S15" s="19">
        <v>-0.89640342678545903</v>
      </c>
      <c r="T15" s="19">
        <v>-0.93429640770480105</v>
      </c>
      <c r="U15" s="19">
        <v>-0.92293537813746895</v>
      </c>
      <c r="V15" s="19">
        <v>-0.89546331728582496</v>
      </c>
      <c r="W15" s="19">
        <v>-0.94713636412480495</v>
      </c>
      <c r="X15" s="19">
        <v>-0.872619895994311</v>
      </c>
      <c r="Y15" s="19">
        <v>-0.95005591079852902</v>
      </c>
      <c r="Z15" s="19">
        <v>-0.91138520158471104</v>
      </c>
      <c r="AA15" s="19">
        <v>-0.92727854750898497</v>
      </c>
      <c r="AB15" s="19">
        <v>-0.88567246564668101</v>
      </c>
      <c r="AC15" s="19">
        <v>-0.942460468684574</v>
      </c>
      <c r="AD15" s="19">
        <v>-0.83870908970748803</v>
      </c>
      <c r="AE15" s="19"/>
      <c r="AF15" s="19">
        <v>-0.88291638436282904</v>
      </c>
      <c r="AG15" s="19">
        <v>-0.91810503371213203</v>
      </c>
      <c r="AH15" s="19">
        <v>-0.97782900698091002</v>
      </c>
      <c r="AI15" s="19">
        <v>-0.94297406001256601</v>
      </c>
      <c r="AJ15" s="19">
        <v>-0.90776337180857203</v>
      </c>
      <c r="AK15" s="19">
        <v>-0.92608480275569705</v>
      </c>
      <c r="AL15" s="19"/>
      <c r="AM15" s="19">
        <v>-0.91944538289119104</v>
      </c>
      <c r="AN15" s="19">
        <v>-0.917571480533381</v>
      </c>
      <c r="AO15" s="19">
        <v>-0.89724922823563802</v>
      </c>
      <c r="AP15" s="19">
        <v>-0.89913434116911695</v>
      </c>
      <c r="AQ15" s="19">
        <v>-1</v>
      </c>
      <c r="AR15" s="19"/>
      <c r="AS15" s="19">
        <v>-0.89585276786902301</v>
      </c>
      <c r="AT15" s="19">
        <v>-0.92596910576205704</v>
      </c>
      <c r="AU15" s="19"/>
      <c r="AV15" s="19">
        <v>-0.91039376442960696</v>
      </c>
      <c r="AW15" s="19">
        <v>-0.80367657645136203</v>
      </c>
      <c r="AX15" s="19">
        <v>-0.94390984662467403</v>
      </c>
      <c r="AY15" s="19"/>
      <c r="AZ15" s="19">
        <v>-0.95360362394032305</v>
      </c>
      <c r="BA15" s="19">
        <v>-0.87769888202342505</v>
      </c>
      <c r="BB15" s="19">
        <v>-0.85569257723264402</v>
      </c>
      <c r="BC15" s="19"/>
      <c r="BD15" s="19">
        <v>-0.893212403123401</v>
      </c>
      <c r="BE15" s="19">
        <v>-0.92536273113634704</v>
      </c>
      <c r="BF15" s="19"/>
      <c r="BG15" s="19">
        <v>-0.79858339264375999</v>
      </c>
      <c r="BH15" s="19">
        <v>-0.93441419872751696</v>
      </c>
      <c r="BI15" s="19"/>
      <c r="BJ15" s="19">
        <v>-0.86157239878561298</v>
      </c>
      <c r="BK15" s="19">
        <v>-0.91722920781650996</v>
      </c>
      <c r="BL15" s="19"/>
      <c r="BM15" s="19">
        <v>-0.87640205206656197</v>
      </c>
      <c r="BN15" s="19">
        <v>-0.91625430053782697</v>
      </c>
      <c r="BO15" s="19"/>
      <c r="BP15" s="19">
        <v>-0.92670950040743005</v>
      </c>
      <c r="BQ15" s="19">
        <v>-0.91096164975749006</v>
      </c>
      <c r="BR15" s="19"/>
      <c r="BS15" s="19">
        <v>-0.88010676337155802</v>
      </c>
      <c r="BT15" s="19">
        <v>-0.92922634429763795</v>
      </c>
      <c r="BU15" s="19"/>
      <c r="BV15" s="19">
        <v>-0.92473396111086303</v>
      </c>
      <c r="BW15" s="19">
        <v>-0.86442314776390705</v>
      </c>
      <c r="BX15" s="19"/>
      <c r="BY15" s="19">
        <v>-0.90909623201979295</v>
      </c>
      <c r="BZ15" s="19">
        <v>-0.91735275072945399</v>
      </c>
      <c r="CA15" s="19"/>
      <c r="CB15" s="19">
        <v>-0.92706512103585303</v>
      </c>
      <c r="CC15" s="19">
        <v>-0.90923632200729598</v>
      </c>
    </row>
    <row r="16" spans="2:81"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C20"/>
  <sheetViews>
    <sheetView showGridLines="0" topLeftCell="A5" workbookViewId="0">
      <pane xSplit="2" topLeftCell="C1" activePane="topRight" state="frozen"/>
      <selection pane="topRight" activeCell="B20" sqref="B20"/>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123</v>
      </c>
      <c r="C9" s="14">
        <v>0.38565528357685702</v>
      </c>
      <c r="D9" s="14">
        <v>0.35995626424232902</v>
      </c>
      <c r="E9" s="14">
        <v>0.411499256015181</v>
      </c>
      <c r="F9" s="14"/>
      <c r="G9" s="14">
        <v>0.24510992894553901</v>
      </c>
      <c r="H9" s="14">
        <v>0.35174936999038298</v>
      </c>
      <c r="I9" s="14">
        <v>0.373379885889837</v>
      </c>
      <c r="J9" s="14">
        <v>0.37656439298257599</v>
      </c>
      <c r="K9" s="14">
        <v>0.440044997261134</v>
      </c>
      <c r="L9" s="14">
        <v>0.487982189921573</v>
      </c>
      <c r="M9" s="14"/>
      <c r="N9" s="14">
        <v>0.37437458971617099</v>
      </c>
      <c r="O9" s="14">
        <v>0.37624904345173199</v>
      </c>
      <c r="P9" s="14">
        <v>0.40296139651922802</v>
      </c>
      <c r="Q9" s="14">
        <v>0.39036318529401998</v>
      </c>
      <c r="R9" s="14"/>
      <c r="S9" s="14">
        <v>0.30420966350267797</v>
      </c>
      <c r="T9" s="14">
        <v>0.31866538917242399</v>
      </c>
      <c r="U9" s="14">
        <v>0.48316251270038602</v>
      </c>
      <c r="V9" s="14">
        <v>0.32514800772168401</v>
      </c>
      <c r="W9" s="14">
        <v>0.41941973081065897</v>
      </c>
      <c r="X9" s="14">
        <v>0.45732179035474801</v>
      </c>
      <c r="Y9" s="14">
        <v>0.385278858578674</v>
      </c>
      <c r="Z9" s="14">
        <v>0.415255806041402</v>
      </c>
      <c r="AA9" s="14">
        <v>0.43672357535340101</v>
      </c>
      <c r="AB9" s="14">
        <v>0.348396542022539</v>
      </c>
      <c r="AC9" s="14">
        <v>0.44350748046695898</v>
      </c>
      <c r="AD9" s="14">
        <v>0.47209931987022002</v>
      </c>
      <c r="AE9" s="14"/>
      <c r="AF9" s="14">
        <v>0.36736834040546901</v>
      </c>
      <c r="AG9" s="14">
        <v>0.382588640650736</v>
      </c>
      <c r="AH9" s="14">
        <v>0.370061699027877</v>
      </c>
      <c r="AI9" s="14">
        <v>0.490563931329831</v>
      </c>
      <c r="AJ9" s="14">
        <v>0.29216003366333498</v>
      </c>
      <c r="AK9" s="14">
        <v>0.35568908485080097</v>
      </c>
      <c r="AL9" s="14"/>
      <c r="AM9" s="14">
        <v>0.438669016954855</v>
      </c>
      <c r="AN9" s="14">
        <v>0.42072329589134799</v>
      </c>
      <c r="AO9" s="14">
        <v>0.321429823217664</v>
      </c>
      <c r="AP9" s="14">
        <v>0.35824420421886499</v>
      </c>
      <c r="AQ9" s="14">
        <v>0.35022145563095097</v>
      </c>
      <c r="AR9" s="14"/>
      <c r="AS9" s="14">
        <v>0.35302288375331597</v>
      </c>
      <c r="AT9" s="14">
        <v>0.40652542847499401</v>
      </c>
      <c r="AU9" s="14"/>
      <c r="AV9" s="14">
        <v>0.38253617691937097</v>
      </c>
      <c r="AW9" s="14">
        <v>0.36817314384262101</v>
      </c>
      <c r="AX9" s="14">
        <v>0.34484694377609698</v>
      </c>
      <c r="AY9" s="14"/>
      <c r="AZ9" s="14">
        <v>0.41756333888841901</v>
      </c>
      <c r="BA9" s="14">
        <v>0.30252749677185398</v>
      </c>
      <c r="BB9" s="14">
        <v>0.40172987104943197</v>
      </c>
      <c r="BC9" s="14"/>
      <c r="BD9" s="14">
        <v>0.39331517505674402</v>
      </c>
      <c r="BE9" s="14">
        <v>0.37862863668511398</v>
      </c>
      <c r="BF9" s="14"/>
      <c r="BG9" s="14">
        <v>0.29310253025557598</v>
      </c>
      <c r="BH9" s="14">
        <v>0.40313972612438898</v>
      </c>
      <c r="BI9" s="14"/>
      <c r="BJ9" s="14">
        <v>0.27705535565158401</v>
      </c>
      <c r="BK9" s="14">
        <v>0.39150863315879603</v>
      </c>
      <c r="BL9" s="14"/>
      <c r="BM9" s="14">
        <v>0.40140731779243999</v>
      </c>
      <c r="BN9" s="14">
        <v>0.386089360609568</v>
      </c>
      <c r="BO9" s="14"/>
      <c r="BP9" s="14">
        <v>0.458814486413957</v>
      </c>
      <c r="BQ9" s="14">
        <v>0.37101297647019499</v>
      </c>
      <c r="BR9" s="14"/>
      <c r="BS9" s="14">
        <v>0.37289642564449599</v>
      </c>
      <c r="BT9" s="14">
        <v>0.35945049421315201</v>
      </c>
      <c r="BU9" s="14"/>
      <c r="BV9" s="14">
        <v>0.37553145172577701</v>
      </c>
      <c r="BW9" s="14">
        <v>0.37197038192522902</v>
      </c>
      <c r="BX9" s="14"/>
      <c r="BY9" s="14">
        <v>0.32233212728301303</v>
      </c>
      <c r="BZ9" s="14">
        <v>0.39541778591933102</v>
      </c>
      <c r="CA9" s="14"/>
      <c r="CB9" s="14">
        <v>0.39953965563646199</v>
      </c>
      <c r="CC9" s="14">
        <v>0.38328063851755401</v>
      </c>
    </row>
    <row r="10" spans="2:81" x14ac:dyDescent="0.3">
      <c r="B10" s="15" t="s">
        <v>124</v>
      </c>
      <c r="C10" s="14">
        <v>0.39484406430617702</v>
      </c>
      <c r="D10" s="14">
        <v>0.39370446688018901</v>
      </c>
      <c r="E10" s="14">
        <v>0.39477873265147201</v>
      </c>
      <c r="F10" s="14"/>
      <c r="G10" s="14">
        <v>0.48973656317084302</v>
      </c>
      <c r="H10" s="14">
        <v>0.418396727112055</v>
      </c>
      <c r="I10" s="14">
        <v>0.381772302903994</v>
      </c>
      <c r="J10" s="14">
        <v>0.41482518154757497</v>
      </c>
      <c r="K10" s="14">
        <v>0.34455384707226699</v>
      </c>
      <c r="L10" s="14">
        <v>0.34050339134658297</v>
      </c>
      <c r="M10" s="14"/>
      <c r="N10" s="14">
        <v>0.41298825587445798</v>
      </c>
      <c r="O10" s="14">
        <v>0.358557660061052</v>
      </c>
      <c r="P10" s="14">
        <v>0.42396838082445198</v>
      </c>
      <c r="Q10" s="14">
        <v>0.38587681648824401</v>
      </c>
      <c r="R10" s="14"/>
      <c r="S10" s="14">
        <v>0.48101516548193701</v>
      </c>
      <c r="T10" s="14">
        <v>0.44588389420250901</v>
      </c>
      <c r="U10" s="14">
        <v>0.29263888796587301</v>
      </c>
      <c r="V10" s="14">
        <v>0.36957676834429398</v>
      </c>
      <c r="W10" s="14">
        <v>0.41327884410334398</v>
      </c>
      <c r="X10" s="14">
        <v>0.38969475677098098</v>
      </c>
      <c r="Y10" s="14">
        <v>0.39758432238948199</v>
      </c>
      <c r="Z10" s="14">
        <v>0.29008225824402101</v>
      </c>
      <c r="AA10" s="14">
        <v>0.37578502625041699</v>
      </c>
      <c r="AB10" s="14">
        <v>0.37447616863251398</v>
      </c>
      <c r="AC10" s="14">
        <v>0.34193263699486098</v>
      </c>
      <c r="AD10" s="14">
        <v>0.44511254098913799</v>
      </c>
      <c r="AE10" s="14"/>
      <c r="AF10" s="14">
        <v>0.42501492345284497</v>
      </c>
      <c r="AG10" s="14">
        <v>0.40246947034275299</v>
      </c>
      <c r="AH10" s="14">
        <v>0.40691028281571101</v>
      </c>
      <c r="AI10" s="14">
        <v>0.34341802741488098</v>
      </c>
      <c r="AJ10" s="14">
        <v>0.37150752448709501</v>
      </c>
      <c r="AK10" s="14">
        <v>0.37270371869240698</v>
      </c>
      <c r="AL10" s="14"/>
      <c r="AM10" s="14">
        <v>0.35391364308991002</v>
      </c>
      <c r="AN10" s="14">
        <v>0.33500027595646398</v>
      </c>
      <c r="AO10" s="14">
        <v>0.46481672461119899</v>
      </c>
      <c r="AP10" s="14">
        <v>0.37983112452609902</v>
      </c>
      <c r="AQ10" s="14">
        <v>0.49941524353622702</v>
      </c>
      <c r="AR10" s="14"/>
      <c r="AS10" s="14">
        <v>0.42250086295742001</v>
      </c>
      <c r="AT10" s="14">
        <v>0.377938129313521</v>
      </c>
      <c r="AU10" s="14"/>
      <c r="AV10" s="14">
        <v>0.41070684379009897</v>
      </c>
      <c r="AW10" s="14">
        <v>0.42493719554832698</v>
      </c>
      <c r="AX10" s="14">
        <v>0.40379648556325398</v>
      </c>
      <c r="AY10" s="14"/>
      <c r="AZ10" s="14">
        <v>0.48543537167376</v>
      </c>
      <c r="BA10" s="14">
        <v>0.48859010314249801</v>
      </c>
      <c r="BB10" s="14">
        <v>0.35472648753276198</v>
      </c>
      <c r="BC10" s="14"/>
      <c r="BD10" s="14">
        <v>0.38463325162364098</v>
      </c>
      <c r="BE10" s="14">
        <v>0.402874816224296</v>
      </c>
      <c r="BF10" s="14"/>
      <c r="BG10" s="14">
        <v>0.43654768682061201</v>
      </c>
      <c r="BH10" s="14">
        <v>0.38619805421750097</v>
      </c>
      <c r="BI10" s="14"/>
      <c r="BJ10" s="14">
        <v>0.49915554089002001</v>
      </c>
      <c r="BK10" s="14">
        <v>0.386462583230896</v>
      </c>
      <c r="BL10" s="14"/>
      <c r="BM10" s="14">
        <v>0.35979856313672998</v>
      </c>
      <c r="BN10" s="14">
        <v>0.39685102541959</v>
      </c>
      <c r="BO10" s="14"/>
      <c r="BP10" s="14">
        <v>0.365365949274712</v>
      </c>
      <c r="BQ10" s="14">
        <v>0.39632117980479797</v>
      </c>
      <c r="BR10" s="14"/>
      <c r="BS10" s="14">
        <v>0.41464194344865501</v>
      </c>
      <c r="BT10" s="14">
        <v>0.40118347102164698</v>
      </c>
      <c r="BU10" s="14"/>
      <c r="BV10" s="14">
        <v>0.43406850707656403</v>
      </c>
      <c r="BW10" s="14">
        <v>0.407814744521725</v>
      </c>
      <c r="BX10" s="14"/>
      <c r="BY10" s="14">
        <v>0.38049521071653902</v>
      </c>
      <c r="BZ10" s="14">
        <v>0.39754338286146901</v>
      </c>
      <c r="CA10" s="14"/>
      <c r="CB10" s="14">
        <v>0.37729923203490601</v>
      </c>
      <c r="CC10" s="14">
        <v>0.40598784222610101</v>
      </c>
    </row>
    <row r="11" spans="2:81" x14ac:dyDescent="0.3">
      <c r="B11" s="15" t="s">
        <v>125</v>
      </c>
      <c r="C11" s="14">
        <v>0.12658705052694599</v>
      </c>
      <c r="D11" s="14">
        <v>0.15550488976393001</v>
      </c>
      <c r="E11" s="14">
        <v>9.8597324967175007E-2</v>
      </c>
      <c r="F11" s="14"/>
      <c r="G11" s="14">
        <v>0.15747278047966801</v>
      </c>
      <c r="H11" s="14">
        <v>0.11599601648420001</v>
      </c>
      <c r="I11" s="14">
        <v>0.18208408550853</v>
      </c>
      <c r="J11" s="14">
        <v>0.11598366460714001</v>
      </c>
      <c r="K11" s="14">
        <v>0.12156988412048</v>
      </c>
      <c r="L11" s="14">
        <v>8.1267044755078205E-2</v>
      </c>
      <c r="M11" s="14"/>
      <c r="N11" s="14">
        <v>0.12042337609923701</v>
      </c>
      <c r="O11" s="14">
        <v>0.19050644666316899</v>
      </c>
      <c r="P11" s="14">
        <v>6.6793059005424704E-2</v>
      </c>
      <c r="Q11" s="14">
        <v>0.121460914442496</v>
      </c>
      <c r="R11" s="14"/>
      <c r="S11" s="14">
        <v>0.162086947975393</v>
      </c>
      <c r="T11" s="14">
        <v>0.111677614686801</v>
      </c>
      <c r="U11" s="14">
        <v>3.6437276613558799E-2</v>
      </c>
      <c r="V11" s="14">
        <v>0.247367098027996</v>
      </c>
      <c r="W11" s="14">
        <v>8.0677015036493202E-2</v>
      </c>
      <c r="X11" s="14">
        <v>0.112280930788868</v>
      </c>
      <c r="Y11" s="14">
        <v>9.3772898062460294E-2</v>
      </c>
      <c r="Z11" s="14">
        <v>0.13269446784664399</v>
      </c>
      <c r="AA11" s="14">
        <v>0.13549200043594301</v>
      </c>
      <c r="AB11" s="14">
        <v>0.16547127976285</v>
      </c>
      <c r="AC11" s="14">
        <v>9.00906770596967E-2</v>
      </c>
      <c r="AD11" s="14">
        <v>4.4623194438816301E-2</v>
      </c>
      <c r="AE11" s="14"/>
      <c r="AF11" s="14">
        <v>0.13704123946007701</v>
      </c>
      <c r="AG11" s="14">
        <v>0.135936568917018</v>
      </c>
      <c r="AH11" s="14">
        <v>0.114729390436718</v>
      </c>
      <c r="AI11" s="14">
        <v>9.5762826856794298E-2</v>
      </c>
      <c r="AJ11" s="14">
        <v>0.21228914928772899</v>
      </c>
      <c r="AK11" s="14">
        <v>0.122644895437693</v>
      </c>
      <c r="AL11" s="14"/>
      <c r="AM11" s="14">
        <v>0.11505325318107899</v>
      </c>
      <c r="AN11" s="14">
        <v>0.15934589797297899</v>
      </c>
      <c r="AO11" s="14">
        <v>0.10860768641981899</v>
      </c>
      <c r="AP11" s="14">
        <v>0.18980155226543599</v>
      </c>
      <c r="AQ11" s="14">
        <v>4.9768705172837199E-2</v>
      </c>
      <c r="AR11" s="14"/>
      <c r="AS11" s="14">
        <v>0.154658822755326</v>
      </c>
      <c r="AT11" s="14">
        <v>0.111372532993148</v>
      </c>
      <c r="AU11" s="14"/>
      <c r="AV11" s="14">
        <v>0.14752607394547901</v>
      </c>
      <c r="AW11" s="14">
        <v>0.174165454164981</v>
      </c>
      <c r="AX11" s="14">
        <v>0.16602943798983899</v>
      </c>
      <c r="AY11" s="14"/>
      <c r="AZ11" s="14">
        <v>9.7001289437821006E-2</v>
      </c>
      <c r="BA11" s="14">
        <v>0.112060229204234</v>
      </c>
      <c r="BB11" s="14">
        <v>0.176415338559271</v>
      </c>
      <c r="BC11" s="14"/>
      <c r="BD11" s="14">
        <v>0.13485665104719699</v>
      </c>
      <c r="BE11" s="14">
        <v>0.121489149398539</v>
      </c>
      <c r="BF11" s="14"/>
      <c r="BG11" s="14">
        <v>0.187528261406676</v>
      </c>
      <c r="BH11" s="14">
        <v>0.115358084202592</v>
      </c>
      <c r="BI11" s="14"/>
      <c r="BJ11" s="14">
        <v>0.17842923775325101</v>
      </c>
      <c r="BK11" s="14">
        <v>0.124221757471577</v>
      </c>
      <c r="BL11" s="14"/>
      <c r="BM11" s="14">
        <v>0.102449174706691</v>
      </c>
      <c r="BN11" s="14">
        <v>0.12846440969175499</v>
      </c>
      <c r="BO11" s="14"/>
      <c r="BP11" s="14">
        <v>9.3517355165498695E-2</v>
      </c>
      <c r="BQ11" s="14">
        <v>0.13749960025865199</v>
      </c>
      <c r="BR11" s="14"/>
      <c r="BS11" s="14">
        <v>0.15992607314909299</v>
      </c>
      <c r="BT11" s="14">
        <v>0.15911606428345501</v>
      </c>
      <c r="BU11" s="14"/>
      <c r="BV11" s="14">
        <v>0.19040004119765999</v>
      </c>
      <c r="BW11" s="14">
        <v>0.149216415695234</v>
      </c>
      <c r="BX11" s="14"/>
      <c r="BY11" s="14">
        <v>0.20528529100436799</v>
      </c>
      <c r="BZ11" s="14">
        <v>0.117281965881467</v>
      </c>
      <c r="CA11" s="14"/>
      <c r="CB11" s="14">
        <v>0.139306492529364</v>
      </c>
      <c r="CC11" s="14">
        <v>0.115441534974652</v>
      </c>
    </row>
    <row r="12" spans="2:81" x14ac:dyDescent="0.3">
      <c r="B12" s="15" t="s">
        <v>126</v>
      </c>
      <c r="C12" s="14">
        <v>3.1180063225285E-2</v>
      </c>
      <c r="D12" s="14">
        <v>3.2036904438534401E-2</v>
      </c>
      <c r="E12" s="14">
        <v>3.0404119117201599E-2</v>
      </c>
      <c r="F12" s="14"/>
      <c r="G12" s="14">
        <v>6.0227974770664598E-2</v>
      </c>
      <c r="H12" s="14">
        <v>2.3853070500110301E-2</v>
      </c>
      <c r="I12" s="14">
        <v>2.32395687895154E-2</v>
      </c>
      <c r="J12" s="14">
        <v>3.4737068538303301E-2</v>
      </c>
      <c r="K12" s="14">
        <v>3.4001868107339697E-2</v>
      </c>
      <c r="L12" s="14">
        <v>1.93713691236037E-2</v>
      </c>
      <c r="M12" s="14"/>
      <c r="N12" s="14">
        <v>2.9014194838719601E-2</v>
      </c>
      <c r="O12" s="14">
        <v>1.67254625014331E-2</v>
      </c>
      <c r="P12" s="14">
        <v>5.3285744862990002E-2</v>
      </c>
      <c r="Q12" s="14">
        <v>2.95886574024791E-2</v>
      </c>
      <c r="R12" s="14"/>
      <c r="S12" s="14">
        <v>3.9326710208651403E-2</v>
      </c>
      <c r="T12" s="14">
        <v>6.8663283948815898E-3</v>
      </c>
      <c r="U12" s="14">
        <v>9.9252646836923697E-2</v>
      </c>
      <c r="V12" s="14">
        <v>3.4619286550065603E-2</v>
      </c>
      <c r="W12" s="14">
        <v>3.05927430276033E-2</v>
      </c>
      <c r="X12" s="14">
        <v>1.0601538680393E-2</v>
      </c>
      <c r="Y12" s="14">
        <v>2.4910264925758499E-2</v>
      </c>
      <c r="Z12" s="14">
        <v>2.1667362180065201E-2</v>
      </c>
      <c r="AA12" s="14">
        <v>0</v>
      </c>
      <c r="AB12" s="14">
        <v>5.66000275953134E-2</v>
      </c>
      <c r="AC12" s="14">
        <v>5.3128901898520403E-2</v>
      </c>
      <c r="AD12" s="14">
        <v>0</v>
      </c>
      <c r="AE12" s="14"/>
      <c r="AF12" s="14">
        <v>2.4608371618530901E-2</v>
      </c>
      <c r="AG12" s="14">
        <v>4.6016834608048902E-2</v>
      </c>
      <c r="AH12" s="14">
        <v>4.39411385443748E-2</v>
      </c>
      <c r="AI12" s="14">
        <v>2.3829774645373E-2</v>
      </c>
      <c r="AJ12" s="14">
        <v>1.37559748991899E-2</v>
      </c>
      <c r="AK12" s="14">
        <v>2.82075845758589E-2</v>
      </c>
      <c r="AL12" s="14"/>
      <c r="AM12" s="14">
        <v>3.4042564417506797E-2</v>
      </c>
      <c r="AN12" s="14">
        <v>3.7420956916403299E-2</v>
      </c>
      <c r="AO12" s="14">
        <v>2.2108004982712801E-2</v>
      </c>
      <c r="AP12" s="14">
        <v>7.7144933690747102E-3</v>
      </c>
      <c r="AQ12" s="14">
        <v>4.97479238255331E-2</v>
      </c>
      <c r="AR12" s="14"/>
      <c r="AS12" s="14">
        <v>4.3872997361846501E-2</v>
      </c>
      <c r="AT12" s="14">
        <v>2.2526143890927601E-2</v>
      </c>
      <c r="AU12" s="14"/>
      <c r="AV12" s="14">
        <v>4.2870953488390103E-2</v>
      </c>
      <c r="AW12" s="14">
        <v>3.2724206444071501E-2</v>
      </c>
      <c r="AX12" s="14">
        <v>4.5032176366842203E-2</v>
      </c>
      <c r="AY12" s="14"/>
      <c r="AZ12" s="14">
        <v>0</v>
      </c>
      <c r="BA12" s="14">
        <v>7.63743977288842E-2</v>
      </c>
      <c r="BB12" s="14">
        <v>5.0473576872152599E-2</v>
      </c>
      <c r="BC12" s="14"/>
      <c r="BD12" s="14">
        <v>3.8799690028748897E-2</v>
      </c>
      <c r="BE12" s="14">
        <v>2.6213647053012601E-2</v>
      </c>
      <c r="BF12" s="14"/>
      <c r="BG12" s="14">
        <v>2.8972669320065401E-2</v>
      </c>
      <c r="BH12" s="14">
        <v>3.1753559242333598E-2</v>
      </c>
      <c r="BI12" s="14"/>
      <c r="BJ12" s="14">
        <v>1.1599626664838301E-2</v>
      </c>
      <c r="BK12" s="14">
        <v>3.1726025482667897E-2</v>
      </c>
      <c r="BL12" s="14"/>
      <c r="BM12" s="14">
        <v>8.5788628268459899E-2</v>
      </c>
      <c r="BN12" s="14">
        <v>2.5981291580755701E-2</v>
      </c>
      <c r="BO12" s="14"/>
      <c r="BP12" s="14">
        <v>3.8573610052107597E-2</v>
      </c>
      <c r="BQ12" s="14">
        <v>2.9915813325173901E-2</v>
      </c>
      <c r="BR12" s="14"/>
      <c r="BS12" s="14">
        <v>3.2093989561996501E-2</v>
      </c>
      <c r="BT12" s="14">
        <v>4.88570497987421E-2</v>
      </c>
      <c r="BU12" s="14"/>
      <c r="BV12" s="14">
        <v>0</v>
      </c>
      <c r="BW12" s="14">
        <v>4.3372981322732297E-2</v>
      </c>
      <c r="BX12" s="14"/>
      <c r="BY12" s="14">
        <v>5.14463603879209E-2</v>
      </c>
      <c r="BZ12" s="14">
        <v>2.70871311283894E-2</v>
      </c>
      <c r="CA12" s="14"/>
      <c r="CB12" s="14">
        <v>3.4709604793901297E-2</v>
      </c>
      <c r="CC12" s="14">
        <v>2.8615298373030201E-2</v>
      </c>
    </row>
    <row r="13" spans="2:81" x14ac:dyDescent="0.3">
      <c r="B13" s="15" t="s">
        <v>106</v>
      </c>
      <c r="C13" s="18">
        <v>6.1733538364735802E-2</v>
      </c>
      <c r="D13" s="18">
        <v>5.87974746750176E-2</v>
      </c>
      <c r="E13" s="18">
        <v>6.4720567248970406E-2</v>
      </c>
      <c r="F13" s="18"/>
      <c r="G13" s="18">
        <v>4.7452752633285203E-2</v>
      </c>
      <c r="H13" s="18">
        <v>9.0004815913251504E-2</v>
      </c>
      <c r="I13" s="18">
        <v>3.9524156908124101E-2</v>
      </c>
      <c r="J13" s="18">
        <v>5.7889692324406598E-2</v>
      </c>
      <c r="K13" s="18">
        <v>5.9829403438778898E-2</v>
      </c>
      <c r="L13" s="18">
        <v>7.0876004853162797E-2</v>
      </c>
      <c r="M13" s="18"/>
      <c r="N13" s="18">
        <v>6.3199583471413801E-2</v>
      </c>
      <c r="O13" s="18">
        <v>5.7961387322615E-2</v>
      </c>
      <c r="P13" s="18">
        <v>5.2991418787904997E-2</v>
      </c>
      <c r="Q13" s="18">
        <v>7.2710426372761094E-2</v>
      </c>
      <c r="R13" s="18"/>
      <c r="S13" s="18">
        <v>1.33615128313401E-2</v>
      </c>
      <c r="T13" s="18">
        <v>0.116906773543384</v>
      </c>
      <c r="U13" s="18">
        <v>8.8508675883258295E-2</v>
      </c>
      <c r="V13" s="18">
        <v>2.3288839355960499E-2</v>
      </c>
      <c r="W13" s="18">
        <v>5.60316670219006E-2</v>
      </c>
      <c r="X13" s="18">
        <v>3.0100983405009499E-2</v>
      </c>
      <c r="Y13" s="18">
        <v>9.8453656043625604E-2</v>
      </c>
      <c r="Z13" s="18">
        <v>0.14030010568786799</v>
      </c>
      <c r="AA13" s="18">
        <v>5.1999397960239502E-2</v>
      </c>
      <c r="AB13" s="18">
        <v>5.5055981986783097E-2</v>
      </c>
      <c r="AC13" s="18">
        <v>7.1340303579962905E-2</v>
      </c>
      <c r="AD13" s="18">
        <v>3.8164944701826201E-2</v>
      </c>
      <c r="AE13" s="18"/>
      <c r="AF13" s="18">
        <v>4.5967125063078797E-2</v>
      </c>
      <c r="AG13" s="18">
        <v>3.29884854814445E-2</v>
      </c>
      <c r="AH13" s="18">
        <v>6.4357489175319402E-2</v>
      </c>
      <c r="AI13" s="18">
        <v>4.6425439753120398E-2</v>
      </c>
      <c r="AJ13" s="18">
        <v>0.110287317662651</v>
      </c>
      <c r="AK13" s="18">
        <v>0.12075471644324</v>
      </c>
      <c r="AL13" s="18"/>
      <c r="AM13" s="18">
        <v>5.83215223566491E-2</v>
      </c>
      <c r="AN13" s="18">
        <v>4.7509573262804701E-2</v>
      </c>
      <c r="AO13" s="18">
        <v>8.3037760768605098E-2</v>
      </c>
      <c r="AP13" s="18">
        <v>6.4408625620525295E-2</v>
      </c>
      <c r="AQ13" s="18">
        <v>5.0846671834451802E-2</v>
      </c>
      <c r="AR13" s="18"/>
      <c r="AS13" s="18">
        <v>2.5944433172092302E-2</v>
      </c>
      <c r="AT13" s="18">
        <v>8.1637765327409101E-2</v>
      </c>
      <c r="AU13" s="18"/>
      <c r="AV13" s="18">
        <v>1.6359951856661101E-2</v>
      </c>
      <c r="AW13" s="18">
        <v>0</v>
      </c>
      <c r="AX13" s="18">
        <v>4.0294956303968503E-2</v>
      </c>
      <c r="AY13" s="18"/>
      <c r="AZ13" s="18">
        <v>0</v>
      </c>
      <c r="BA13" s="18">
        <v>2.0447773152529599E-2</v>
      </c>
      <c r="BB13" s="18">
        <v>1.66547259863827E-2</v>
      </c>
      <c r="BC13" s="18"/>
      <c r="BD13" s="18">
        <v>4.8395232243669102E-2</v>
      </c>
      <c r="BE13" s="18">
        <v>7.0793750639039005E-2</v>
      </c>
      <c r="BF13" s="18"/>
      <c r="BG13" s="18">
        <v>5.3848852197070501E-2</v>
      </c>
      <c r="BH13" s="18">
        <v>6.3550576213183704E-2</v>
      </c>
      <c r="BI13" s="18"/>
      <c r="BJ13" s="18">
        <v>3.3760239040306797E-2</v>
      </c>
      <c r="BK13" s="18">
        <v>6.6081000656062996E-2</v>
      </c>
      <c r="BL13" s="18"/>
      <c r="BM13" s="18">
        <v>5.0556316095678899E-2</v>
      </c>
      <c r="BN13" s="18">
        <v>6.2613912698330595E-2</v>
      </c>
      <c r="BO13" s="18"/>
      <c r="BP13" s="18">
        <v>4.3728599093724098E-2</v>
      </c>
      <c r="BQ13" s="18">
        <v>6.5250430141180205E-2</v>
      </c>
      <c r="BR13" s="18"/>
      <c r="BS13" s="18">
        <v>2.0441568195759399E-2</v>
      </c>
      <c r="BT13" s="18">
        <v>3.1392920683004401E-2</v>
      </c>
      <c r="BU13" s="18"/>
      <c r="BV13" s="18">
        <v>0</v>
      </c>
      <c r="BW13" s="18">
        <v>2.7625476535079799E-2</v>
      </c>
      <c r="BX13" s="18"/>
      <c r="BY13" s="18">
        <v>4.04410106081593E-2</v>
      </c>
      <c r="BZ13" s="18">
        <v>6.2669734209344199E-2</v>
      </c>
      <c r="CA13" s="18"/>
      <c r="CB13" s="18">
        <v>4.9145015005366603E-2</v>
      </c>
      <c r="CC13" s="18">
        <v>6.6674685908662601E-2</v>
      </c>
    </row>
    <row r="14" spans="2:81" x14ac:dyDescent="0.3">
      <c r="B14" s="15" t="s">
        <v>127</v>
      </c>
      <c r="C14" s="18">
        <v>0.78049934788303299</v>
      </c>
      <c r="D14" s="18">
        <v>0.75366073112251797</v>
      </c>
      <c r="E14" s="18">
        <v>0.80627798866665301</v>
      </c>
      <c r="F14" s="18"/>
      <c r="G14" s="18">
        <v>0.73484649211638198</v>
      </c>
      <c r="H14" s="18">
        <v>0.77014609710243798</v>
      </c>
      <c r="I14" s="18">
        <v>0.75515218879383095</v>
      </c>
      <c r="J14" s="18">
        <v>0.79138957453015102</v>
      </c>
      <c r="K14" s="18">
        <v>0.78459884433340099</v>
      </c>
      <c r="L14" s="18">
        <v>0.82848558126815497</v>
      </c>
      <c r="M14" s="18"/>
      <c r="N14" s="18">
        <v>0.78736284559062897</v>
      </c>
      <c r="O14" s="18">
        <v>0.73480670351278299</v>
      </c>
      <c r="P14" s="18">
        <v>0.82692977734368001</v>
      </c>
      <c r="Q14" s="18">
        <v>0.77624000178226404</v>
      </c>
      <c r="R14" s="18"/>
      <c r="S14" s="18">
        <v>0.78522482898461599</v>
      </c>
      <c r="T14" s="18">
        <v>0.764549283374933</v>
      </c>
      <c r="U14" s="18">
        <v>0.77580140066625902</v>
      </c>
      <c r="V14" s="18">
        <v>0.69472477606597804</v>
      </c>
      <c r="W14" s="18">
        <v>0.83269857491400301</v>
      </c>
      <c r="X14" s="18">
        <v>0.84701654712572905</v>
      </c>
      <c r="Y14" s="18">
        <v>0.78286318096815599</v>
      </c>
      <c r="Z14" s="18">
        <v>0.70533806428542301</v>
      </c>
      <c r="AA14" s="18">
        <v>0.81250860160381799</v>
      </c>
      <c r="AB14" s="18">
        <v>0.72287271065505299</v>
      </c>
      <c r="AC14" s="18">
        <v>0.78544011746181996</v>
      </c>
      <c r="AD14" s="18">
        <v>0.91721186085935702</v>
      </c>
      <c r="AE14" s="18"/>
      <c r="AF14" s="18">
        <v>0.79238326385831304</v>
      </c>
      <c r="AG14" s="18">
        <v>0.78505811099348799</v>
      </c>
      <c r="AH14" s="18">
        <v>0.77697198184358796</v>
      </c>
      <c r="AI14" s="18">
        <v>0.83398195874471204</v>
      </c>
      <c r="AJ14" s="18">
        <v>0.66366755815042999</v>
      </c>
      <c r="AK14" s="18">
        <v>0.72839280354320801</v>
      </c>
      <c r="AL14" s="18"/>
      <c r="AM14" s="18">
        <v>0.79258266004476496</v>
      </c>
      <c r="AN14" s="18">
        <v>0.75572357184781302</v>
      </c>
      <c r="AO14" s="18">
        <v>0.78624654782886305</v>
      </c>
      <c r="AP14" s="18">
        <v>0.73807532874496395</v>
      </c>
      <c r="AQ14" s="18">
        <v>0.84963669916717799</v>
      </c>
      <c r="AR14" s="18"/>
      <c r="AS14" s="18">
        <v>0.77552374671073598</v>
      </c>
      <c r="AT14" s="18">
        <v>0.78446355778851595</v>
      </c>
      <c r="AU14" s="18"/>
      <c r="AV14" s="18">
        <v>0.79324302070946995</v>
      </c>
      <c r="AW14" s="18">
        <v>0.79311033939094799</v>
      </c>
      <c r="AX14" s="18">
        <v>0.74864342933935102</v>
      </c>
      <c r="AY14" s="18"/>
      <c r="AZ14" s="18">
        <v>0.90299871056217895</v>
      </c>
      <c r="BA14" s="18">
        <v>0.79111759991435204</v>
      </c>
      <c r="BB14" s="18">
        <v>0.75645635858219396</v>
      </c>
      <c r="BC14" s="18"/>
      <c r="BD14" s="18">
        <v>0.777948426680385</v>
      </c>
      <c r="BE14" s="18">
        <v>0.78150345290941003</v>
      </c>
      <c r="BF14" s="18"/>
      <c r="BG14" s="18">
        <v>0.72965021707618904</v>
      </c>
      <c r="BH14" s="18">
        <v>0.78933778034188995</v>
      </c>
      <c r="BI14" s="18"/>
      <c r="BJ14" s="18">
        <v>0.77621089654160402</v>
      </c>
      <c r="BK14" s="18">
        <v>0.77797121638969202</v>
      </c>
      <c r="BL14" s="18"/>
      <c r="BM14" s="18">
        <v>0.76120588092916996</v>
      </c>
      <c r="BN14" s="18">
        <v>0.78294038602915805</v>
      </c>
      <c r="BO14" s="18"/>
      <c r="BP14" s="18">
        <v>0.82418043568866906</v>
      </c>
      <c r="BQ14" s="18">
        <v>0.76733415627499402</v>
      </c>
      <c r="BR14" s="18"/>
      <c r="BS14" s="18">
        <v>0.787538369093151</v>
      </c>
      <c r="BT14" s="18">
        <v>0.76063396523479898</v>
      </c>
      <c r="BU14" s="18"/>
      <c r="BV14" s="18">
        <v>0.80959995880234004</v>
      </c>
      <c r="BW14" s="18">
        <v>0.77978512644695397</v>
      </c>
      <c r="BX14" s="18"/>
      <c r="BY14" s="18">
        <v>0.70282733799955199</v>
      </c>
      <c r="BZ14" s="18">
        <v>0.79296116878080003</v>
      </c>
      <c r="CA14" s="18"/>
      <c r="CB14" s="18">
        <v>0.77683888767136799</v>
      </c>
      <c r="CC14" s="18">
        <v>0.78926848074365497</v>
      </c>
    </row>
    <row r="15" spans="2:81" x14ac:dyDescent="0.3">
      <c r="B15" s="15" t="s">
        <v>93</v>
      </c>
      <c r="C15" s="19">
        <v>-0.71876580951829705</v>
      </c>
      <c r="D15" s="19">
        <v>-0.69486325644750002</v>
      </c>
      <c r="E15" s="19">
        <v>-0.74155742141768299</v>
      </c>
      <c r="F15" s="19"/>
      <c r="G15" s="19">
        <v>-0.68739373948309701</v>
      </c>
      <c r="H15" s="19">
        <v>-0.68014128118918704</v>
      </c>
      <c r="I15" s="19">
        <v>-0.71562803188570701</v>
      </c>
      <c r="J15" s="19">
        <v>-0.73349988220574402</v>
      </c>
      <c r="K15" s="19">
        <v>-0.72476944089462203</v>
      </c>
      <c r="L15" s="19">
        <v>-0.75760957641499205</v>
      </c>
      <c r="M15" s="19"/>
      <c r="N15" s="19">
        <v>-0.724163262119215</v>
      </c>
      <c r="O15" s="19">
        <v>-0.67684531619016797</v>
      </c>
      <c r="P15" s="19">
        <v>-0.77393835855577497</v>
      </c>
      <c r="Q15" s="19">
        <v>-0.70352957540950301</v>
      </c>
      <c r="R15" s="19"/>
      <c r="S15" s="19">
        <v>-0.77186331615327497</v>
      </c>
      <c r="T15" s="19">
        <v>-0.64764250983154803</v>
      </c>
      <c r="U15" s="19">
        <v>-0.68729272478300096</v>
      </c>
      <c r="V15" s="19">
        <v>-0.671435936710018</v>
      </c>
      <c r="W15" s="19">
        <v>-0.77666690789210202</v>
      </c>
      <c r="X15" s="19">
        <v>-0.81691556372072005</v>
      </c>
      <c r="Y15" s="19">
        <v>-0.68440952492453</v>
      </c>
      <c r="Z15" s="19">
        <v>-0.56503795859755601</v>
      </c>
      <c r="AA15" s="19">
        <v>-0.76050920364357799</v>
      </c>
      <c r="AB15" s="19">
        <v>-0.66781672866827002</v>
      </c>
      <c r="AC15" s="19">
        <v>-0.71409981388185695</v>
      </c>
      <c r="AD15" s="19">
        <v>-0.87904691615753106</v>
      </c>
      <c r="AE15" s="19"/>
      <c r="AF15" s="19">
        <v>-0.74641613879523505</v>
      </c>
      <c r="AG15" s="19">
        <v>-0.75206962551204404</v>
      </c>
      <c r="AH15" s="19">
        <v>-0.71261449266826904</v>
      </c>
      <c r="AI15" s="19">
        <v>-0.78755651899159196</v>
      </c>
      <c r="AJ15" s="19">
        <v>-0.55338024048777801</v>
      </c>
      <c r="AK15" s="19">
        <v>-0.60763808709996903</v>
      </c>
      <c r="AL15" s="19"/>
      <c r="AM15" s="19">
        <v>-0.73426113768811596</v>
      </c>
      <c r="AN15" s="19">
        <v>-0.708213998585008</v>
      </c>
      <c r="AO15" s="19">
        <v>-0.70320878706025802</v>
      </c>
      <c r="AP15" s="19">
        <v>-0.67366670312443899</v>
      </c>
      <c r="AQ15" s="19">
        <v>-0.79879002733272597</v>
      </c>
      <c r="AR15" s="19"/>
      <c r="AS15" s="19">
        <v>-0.74957931353864304</v>
      </c>
      <c r="AT15" s="19">
        <v>-0.70282579246110599</v>
      </c>
      <c r="AU15" s="19"/>
      <c r="AV15" s="19">
        <v>-0.776883068852809</v>
      </c>
      <c r="AW15" s="19">
        <v>-0.79311033939094799</v>
      </c>
      <c r="AX15" s="19">
        <v>-0.70834847303538195</v>
      </c>
      <c r="AY15" s="19"/>
      <c r="AZ15" s="19">
        <v>-0.90299871056217895</v>
      </c>
      <c r="BA15" s="19">
        <v>-0.77066982676182205</v>
      </c>
      <c r="BB15" s="19">
        <v>-0.739801632595811</v>
      </c>
      <c r="BC15" s="19"/>
      <c r="BD15" s="19">
        <v>-0.72955319443671596</v>
      </c>
      <c r="BE15" s="19">
        <v>-0.710709702270371</v>
      </c>
      <c r="BF15" s="19"/>
      <c r="BG15" s="19">
        <v>-0.67580136487911802</v>
      </c>
      <c r="BH15" s="19">
        <v>-0.72578720412870701</v>
      </c>
      <c r="BI15" s="19"/>
      <c r="BJ15" s="19">
        <v>-0.74245065750129702</v>
      </c>
      <c r="BK15" s="19">
        <v>-0.71189021573362898</v>
      </c>
      <c r="BL15" s="19"/>
      <c r="BM15" s="19">
        <v>-0.71064956483349195</v>
      </c>
      <c r="BN15" s="19">
        <v>-0.720326473330828</v>
      </c>
      <c r="BO15" s="19"/>
      <c r="BP15" s="19">
        <v>-0.78045183659494499</v>
      </c>
      <c r="BQ15" s="19">
        <v>-0.70208372613381298</v>
      </c>
      <c r="BR15" s="19"/>
      <c r="BS15" s="19">
        <v>-0.76709680089739196</v>
      </c>
      <c r="BT15" s="19">
        <v>-0.72924104455179495</v>
      </c>
      <c r="BU15" s="19"/>
      <c r="BV15" s="19">
        <v>-0.80959995880234004</v>
      </c>
      <c r="BW15" s="19">
        <v>-0.75215964991187401</v>
      </c>
      <c r="BX15" s="19"/>
      <c r="BY15" s="19">
        <v>-0.66238632739139303</v>
      </c>
      <c r="BZ15" s="19">
        <v>-0.73029143457145496</v>
      </c>
      <c r="CA15" s="19"/>
      <c r="CB15" s="19">
        <v>-0.72769387266600205</v>
      </c>
      <c r="CC15" s="19">
        <v>-0.72259379483499298</v>
      </c>
    </row>
    <row r="16" spans="2:81"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C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123</v>
      </c>
      <c r="C9" s="14">
        <v>0.369651379820717</v>
      </c>
      <c r="D9" s="14">
        <v>0.34134547360999601</v>
      </c>
      <c r="E9" s="14">
        <v>0.39606291815849698</v>
      </c>
      <c r="F9" s="14"/>
      <c r="G9" s="14">
        <v>0.373688469529321</v>
      </c>
      <c r="H9" s="14">
        <v>0.35412709149403199</v>
      </c>
      <c r="I9" s="14">
        <v>0.34388187541542198</v>
      </c>
      <c r="J9" s="14">
        <v>0.358324017414132</v>
      </c>
      <c r="K9" s="14">
        <v>0.39557226782746302</v>
      </c>
      <c r="L9" s="14">
        <v>0.39234339177928002</v>
      </c>
      <c r="M9" s="14"/>
      <c r="N9" s="14">
        <v>0.34390731968861898</v>
      </c>
      <c r="O9" s="14">
        <v>0.32806580246040001</v>
      </c>
      <c r="P9" s="14">
        <v>0.41031394620783801</v>
      </c>
      <c r="Q9" s="14">
        <v>0.40687356327214103</v>
      </c>
      <c r="R9" s="14"/>
      <c r="S9" s="14">
        <v>0.299566557479995</v>
      </c>
      <c r="T9" s="14">
        <v>0.327239768424685</v>
      </c>
      <c r="U9" s="14">
        <v>0.427985471323578</v>
      </c>
      <c r="V9" s="14">
        <v>0.38735544915141401</v>
      </c>
      <c r="W9" s="14">
        <v>0.37919033904694699</v>
      </c>
      <c r="X9" s="14">
        <v>0.36860342086478298</v>
      </c>
      <c r="Y9" s="14">
        <v>0.42609611550840998</v>
      </c>
      <c r="Z9" s="14">
        <v>0.22100431856754099</v>
      </c>
      <c r="AA9" s="14">
        <v>0.401590256153461</v>
      </c>
      <c r="AB9" s="14">
        <v>0.366224430816879</v>
      </c>
      <c r="AC9" s="14">
        <v>0.46003163501368699</v>
      </c>
      <c r="AD9" s="14">
        <v>0.44033063115286403</v>
      </c>
      <c r="AE9" s="14"/>
      <c r="AF9" s="14">
        <v>0.36346923085650701</v>
      </c>
      <c r="AG9" s="14">
        <v>0.36364364976062602</v>
      </c>
      <c r="AH9" s="14">
        <v>0.37958676516627299</v>
      </c>
      <c r="AI9" s="14">
        <v>0.37161955804687402</v>
      </c>
      <c r="AJ9" s="14">
        <v>0.442761589036962</v>
      </c>
      <c r="AK9" s="14">
        <v>0.34653927358133602</v>
      </c>
      <c r="AL9" s="14"/>
      <c r="AM9" s="14">
        <v>0.40421288306165898</v>
      </c>
      <c r="AN9" s="14">
        <v>0.39537938862974598</v>
      </c>
      <c r="AO9" s="14">
        <v>0.30981534306775599</v>
      </c>
      <c r="AP9" s="14">
        <v>0.33523002689667503</v>
      </c>
      <c r="AQ9" s="14">
        <v>0.54739726155824797</v>
      </c>
      <c r="AR9" s="14"/>
      <c r="AS9" s="14">
        <v>0.38242676235197598</v>
      </c>
      <c r="AT9" s="14">
        <v>0.35999933309329002</v>
      </c>
      <c r="AU9" s="14"/>
      <c r="AV9" s="14">
        <v>0.36746862982428802</v>
      </c>
      <c r="AW9" s="14">
        <v>0.41642239489481497</v>
      </c>
      <c r="AX9" s="14">
        <v>0.42694198403685202</v>
      </c>
      <c r="AY9" s="14"/>
      <c r="AZ9" s="14">
        <v>0.429786656824163</v>
      </c>
      <c r="BA9" s="14">
        <v>0.31455437976606598</v>
      </c>
      <c r="BB9" s="14">
        <v>0.37051410791119299</v>
      </c>
      <c r="BC9" s="14"/>
      <c r="BD9" s="14">
        <v>0.39316893501070899</v>
      </c>
      <c r="BE9" s="14">
        <v>0.35357516815547901</v>
      </c>
      <c r="BF9" s="14"/>
      <c r="BG9" s="14">
        <v>0.348922063692504</v>
      </c>
      <c r="BH9" s="14">
        <v>0.37423902392552999</v>
      </c>
      <c r="BI9" s="14"/>
      <c r="BJ9" s="14">
        <v>0.33451073803063303</v>
      </c>
      <c r="BK9" s="14">
        <v>0.36514454928161399</v>
      </c>
      <c r="BL9" s="14"/>
      <c r="BM9" s="14">
        <v>0.443329123974123</v>
      </c>
      <c r="BN9" s="14">
        <v>0.36281355349296601</v>
      </c>
      <c r="BO9" s="14"/>
      <c r="BP9" s="14">
        <v>0.44190872550289001</v>
      </c>
      <c r="BQ9" s="14">
        <v>0.35507225386289099</v>
      </c>
      <c r="BR9" s="14"/>
      <c r="BS9" s="14">
        <v>0.38454020503393799</v>
      </c>
      <c r="BT9" s="14">
        <v>0.41086391075603601</v>
      </c>
      <c r="BU9" s="14"/>
      <c r="BV9" s="14">
        <v>0.40918050994863697</v>
      </c>
      <c r="BW9" s="14">
        <v>0.37588070835222798</v>
      </c>
      <c r="BX9" s="14"/>
      <c r="BY9" s="14">
        <v>0.34060607909387097</v>
      </c>
      <c r="BZ9" s="14">
        <v>0.373550216709789</v>
      </c>
      <c r="CA9" s="14"/>
      <c r="CB9" s="14">
        <v>0.39156545383194802</v>
      </c>
      <c r="CC9" s="14">
        <v>0.362921018631506</v>
      </c>
    </row>
    <row r="10" spans="2:81" x14ac:dyDescent="0.3">
      <c r="B10" s="15" t="s">
        <v>124</v>
      </c>
      <c r="C10" s="14">
        <v>0.43593861144990498</v>
      </c>
      <c r="D10" s="14">
        <v>0.41906796221036502</v>
      </c>
      <c r="E10" s="14">
        <v>0.45326021363826602</v>
      </c>
      <c r="F10" s="14"/>
      <c r="G10" s="14">
        <v>0.46588018559918598</v>
      </c>
      <c r="H10" s="14">
        <v>0.46713385914599398</v>
      </c>
      <c r="I10" s="14">
        <v>0.453142323134612</v>
      </c>
      <c r="J10" s="14">
        <v>0.44555476544535799</v>
      </c>
      <c r="K10" s="14">
        <v>0.39506437306537701</v>
      </c>
      <c r="L10" s="14">
        <v>0.396252550246327</v>
      </c>
      <c r="M10" s="14"/>
      <c r="N10" s="14">
        <v>0.45721778792949602</v>
      </c>
      <c r="O10" s="14">
        <v>0.44833213078821599</v>
      </c>
      <c r="P10" s="14">
        <v>0.41988943829891701</v>
      </c>
      <c r="Q10" s="14">
        <v>0.41345024632737098</v>
      </c>
      <c r="R10" s="14"/>
      <c r="S10" s="14">
        <v>0.48546941166714902</v>
      </c>
      <c r="T10" s="14">
        <v>0.50456581803761202</v>
      </c>
      <c r="U10" s="14">
        <v>0.42069437693852402</v>
      </c>
      <c r="V10" s="14">
        <v>0.40069467595157399</v>
      </c>
      <c r="W10" s="14">
        <v>0.41478336615898798</v>
      </c>
      <c r="X10" s="14">
        <v>0.443900603206274</v>
      </c>
      <c r="Y10" s="14">
        <v>0.41542029880000803</v>
      </c>
      <c r="Z10" s="14">
        <v>0.59238348712706701</v>
      </c>
      <c r="AA10" s="14">
        <v>0.42140877571811702</v>
      </c>
      <c r="AB10" s="14">
        <v>0.343506652391949</v>
      </c>
      <c r="AC10" s="14">
        <v>0.37769081960679701</v>
      </c>
      <c r="AD10" s="14">
        <v>0.35595722251245998</v>
      </c>
      <c r="AE10" s="14"/>
      <c r="AF10" s="14">
        <v>0.49449519551734</v>
      </c>
      <c r="AG10" s="14">
        <v>0.409838301679188</v>
      </c>
      <c r="AH10" s="14">
        <v>0.45893599370163801</v>
      </c>
      <c r="AI10" s="14">
        <v>0.42035126254972</v>
      </c>
      <c r="AJ10" s="14">
        <v>0.34763244077355998</v>
      </c>
      <c r="AK10" s="14">
        <v>0.38766341460571901</v>
      </c>
      <c r="AL10" s="14"/>
      <c r="AM10" s="14">
        <v>0.39741280612806001</v>
      </c>
      <c r="AN10" s="14">
        <v>0.44373104115787299</v>
      </c>
      <c r="AO10" s="14">
        <v>0.46891412720734399</v>
      </c>
      <c r="AP10" s="14">
        <v>0.46224770466245402</v>
      </c>
      <c r="AQ10" s="14">
        <v>0.22903413534218001</v>
      </c>
      <c r="AR10" s="14"/>
      <c r="AS10" s="14">
        <v>0.39738623553314301</v>
      </c>
      <c r="AT10" s="14">
        <v>0.45838455762835101</v>
      </c>
      <c r="AU10" s="14"/>
      <c r="AV10" s="14">
        <v>0.40127338748943803</v>
      </c>
      <c r="AW10" s="14">
        <v>0.36024483741296998</v>
      </c>
      <c r="AX10" s="14">
        <v>0.37180466239959897</v>
      </c>
      <c r="AY10" s="14"/>
      <c r="AZ10" s="14">
        <v>0.36781791359555799</v>
      </c>
      <c r="BA10" s="14">
        <v>0.42693721237413701</v>
      </c>
      <c r="BB10" s="14">
        <v>0.40429045939585001</v>
      </c>
      <c r="BC10" s="14"/>
      <c r="BD10" s="14">
        <v>0.42253296554213798</v>
      </c>
      <c r="BE10" s="14">
        <v>0.44468119788337401</v>
      </c>
      <c r="BF10" s="14"/>
      <c r="BG10" s="14">
        <v>0.43776864387470998</v>
      </c>
      <c r="BH10" s="14">
        <v>0.43410989616675</v>
      </c>
      <c r="BI10" s="14"/>
      <c r="BJ10" s="14">
        <v>0.474655865703621</v>
      </c>
      <c r="BK10" s="14">
        <v>0.43590589040547301</v>
      </c>
      <c r="BL10" s="14"/>
      <c r="BM10" s="14">
        <v>0.43544260592725098</v>
      </c>
      <c r="BN10" s="14">
        <v>0.43502144311388202</v>
      </c>
      <c r="BO10" s="14"/>
      <c r="BP10" s="14">
        <v>0.379777495181984</v>
      </c>
      <c r="BQ10" s="14">
        <v>0.447864573067279</v>
      </c>
      <c r="BR10" s="14"/>
      <c r="BS10" s="14">
        <v>0.41494645474976299</v>
      </c>
      <c r="BT10" s="14">
        <v>0.36354461683238198</v>
      </c>
      <c r="BU10" s="14"/>
      <c r="BV10" s="14">
        <v>0.44181255831792399</v>
      </c>
      <c r="BW10" s="14">
        <v>0.40550473170679302</v>
      </c>
      <c r="BX10" s="14"/>
      <c r="BY10" s="14">
        <v>0.36174269957952598</v>
      </c>
      <c r="BZ10" s="14">
        <v>0.44442872788822002</v>
      </c>
      <c r="CA10" s="14"/>
      <c r="CB10" s="14">
        <v>0.41301291792566303</v>
      </c>
      <c r="CC10" s="14">
        <v>0.44937858461151098</v>
      </c>
    </row>
    <row r="11" spans="2:81" x14ac:dyDescent="0.3">
      <c r="B11" s="15" t="s">
        <v>125</v>
      </c>
      <c r="C11" s="14">
        <v>0.12482710369385901</v>
      </c>
      <c r="D11" s="14">
        <v>0.159014080340732</v>
      </c>
      <c r="E11" s="14">
        <v>9.1689024853162507E-2</v>
      </c>
      <c r="F11" s="14"/>
      <c r="G11" s="14">
        <v>0.140864044318602</v>
      </c>
      <c r="H11" s="14">
        <v>9.3746562831327804E-2</v>
      </c>
      <c r="I11" s="14">
        <v>0.11263837117931</v>
      </c>
      <c r="J11" s="14">
        <v>0.114987089871719</v>
      </c>
      <c r="K11" s="14">
        <v>0.13726383472748099</v>
      </c>
      <c r="L11" s="14">
        <v>0.14891015581911701</v>
      </c>
      <c r="M11" s="14"/>
      <c r="N11" s="14">
        <v>0.13238121115753501</v>
      </c>
      <c r="O11" s="14">
        <v>0.12507110387072201</v>
      </c>
      <c r="P11" s="14">
        <v>0.138325769963247</v>
      </c>
      <c r="Q11" s="14">
        <v>0.106593992584428</v>
      </c>
      <c r="R11" s="14"/>
      <c r="S11" s="14">
        <v>0.175000780422157</v>
      </c>
      <c r="T11" s="14">
        <v>0.116716902386048</v>
      </c>
      <c r="U11" s="14">
        <v>8.7768780369873595E-2</v>
      </c>
      <c r="V11" s="14">
        <v>0.15511076191550699</v>
      </c>
      <c r="W11" s="14">
        <v>0.15154856541525</v>
      </c>
      <c r="X11" s="14">
        <v>0.12425302508291899</v>
      </c>
      <c r="Y11" s="14">
        <v>5.8123455960877403E-2</v>
      </c>
      <c r="Z11" s="14">
        <v>0.11985286483329299</v>
      </c>
      <c r="AA11" s="14">
        <v>0.10164931697917599</v>
      </c>
      <c r="AB11" s="14">
        <v>0.16053732256707201</v>
      </c>
      <c r="AC11" s="14">
        <v>7.1134794655209596E-2</v>
      </c>
      <c r="AD11" s="14">
        <v>0.125186781335209</v>
      </c>
      <c r="AE11" s="14"/>
      <c r="AF11" s="14">
        <v>9.5900439968110596E-2</v>
      </c>
      <c r="AG11" s="14">
        <v>0.165244349956568</v>
      </c>
      <c r="AH11" s="14">
        <v>0.12894150889104999</v>
      </c>
      <c r="AI11" s="14">
        <v>0.137626459214996</v>
      </c>
      <c r="AJ11" s="14">
        <v>0.12730717761295099</v>
      </c>
      <c r="AK11" s="14">
        <v>0.123484805127331</v>
      </c>
      <c r="AL11" s="14"/>
      <c r="AM11" s="14">
        <v>0.122557542302499</v>
      </c>
      <c r="AN11" s="14">
        <v>9.7440789582912302E-2</v>
      </c>
      <c r="AO11" s="14">
        <v>0.128221102166727</v>
      </c>
      <c r="AP11" s="14">
        <v>0.14454555353394699</v>
      </c>
      <c r="AQ11" s="14">
        <v>0.22356860309957299</v>
      </c>
      <c r="AR11" s="14"/>
      <c r="AS11" s="14">
        <v>0.15993247531273799</v>
      </c>
      <c r="AT11" s="14">
        <v>0.105296464314473</v>
      </c>
      <c r="AU11" s="14"/>
      <c r="AV11" s="14">
        <v>0.15678618364695299</v>
      </c>
      <c r="AW11" s="14">
        <v>0.12343628574498899</v>
      </c>
      <c r="AX11" s="14">
        <v>0.16727565300076799</v>
      </c>
      <c r="AY11" s="14"/>
      <c r="AZ11" s="14">
        <v>8.2838299903457105E-2</v>
      </c>
      <c r="BA11" s="14">
        <v>0.17925740695100401</v>
      </c>
      <c r="BB11" s="14">
        <v>0.14879002051711701</v>
      </c>
      <c r="BC11" s="14"/>
      <c r="BD11" s="14">
        <v>0.13173671686449101</v>
      </c>
      <c r="BE11" s="14">
        <v>0.12062761904314</v>
      </c>
      <c r="BF11" s="14"/>
      <c r="BG11" s="14">
        <v>0.16057726377322501</v>
      </c>
      <c r="BH11" s="14">
        <v>0.118475594963146</v>
      </c>
      <c r="BI11" s="14"/>
      <c r="BJ11" s="14">
        <v>0.146123379652464</v>
      </c>
      <c r="BK11" s="14">
        <v>0.125094070450775</v>
      </c>
      <c r="BL11" s="14"/>
      <c r="BM11" s="14">
        <v>5.8613461138420399E-2</v>
      </c>
      <c r="BN11" s="14">
        <v>0.13096180808944499</v>
      </c>
      <c r="BO11" s="14"/>
      <c r="BP11" s="14">
        <v>0.13471335092728701</v>
      </c>
      <c r="BQ11" s="14">
        <v>0.119496816502282</v>
      </c>
      <c r="BR11" s="14"/>
      <c r="BS11" s="14">
        <v>0.14451203870549401</v>
      </c>
      <c r="BT11" s="14">
        <v>0.16527407534593799</v>
      </c>
      <c r="BU11" s="14"/>
      <c r="BV11" s="14">
        <v>0.129748879000014</v>
      </c>
      <c r="BW11" s="14">
        <v>0.14970034838444099</v>
      </c>
      <c r="BX11" s="14"/>
      <c r="BY11" s="14">
        <v>0.196201906421132</v>
      </c>
      <c r="BZ11" s="14">
        <v>0.116260676210708</v>
      </c>
      <c r="CA11" s="14"/>
      <c r="CB11" s="14">
        <v>0.12170016491136</v>
      </c>
      <c r="CC11" s="14">
        <v>0.12193612968463</v>
      </c>
    </row>
    <row r="12" spans="2:81" x14ac:dyDescent="0.3">
      <c r="B12" s="15" t="s">
        <v>126</v>
      </c>
      <c r="C12" s="14">
        <v>3.3633978755577401E-2</v>
      </c>
      <c r="D12" s="14">
        <v>4.7163925652469997E-2</v>
      </c>
      <c r="E12" s="14">
        <v>2.0488451234494501E-2</v>
      </c>
      <c r="F12" s="14"/>
      <c r="G12" s="14">
        <v>1.9567300552890701E-2</v>
      </c>
      <c r="H12" s="14">
        <v>3.9822875195958903E-2</v>
      </c>
      <c r="I12" s="14">
        <v>5.1669662173719898E-2</v>
      </c>
      <c r="J12" s="14">
        <v>4.0191123834111699E-2</v>
      </c>
      <c r="K12" s="14">
        <v>1.86200582809656E-2</v>
      </c>
      <c r="L12" s="14">
        <v>2.8078221957219901E-2</v>
      </c>
      <c r="M12" s="14"/>
      <c r="N12" s="14">
        <v>4.1936660529647403E-2</v>
      </c>
      <c r="O12" s="14">
        <v>4.4258439790283301E-2</v>
      </c>
      <c r="P12" s="14">
        <v>1.8304611466272599E-2</v>
      </c>
      <c r="Q12" s="14">
        <v>2.7678879529892699E-2</v>
      </c>
      <c r="R12" s="14"/>
      <c r="S12" s="14">
        <v>2.0016076931772299E-2</v>
      </c>
      <c r="T12" s="14">
        <v>1.43967327220387E-2</v>
      </c>
      <c r="U12" s="14">
        <v>2.3863936802899E-2</v>
      </c>
      <c r="V12" s="14">
        <v>5.6839112981505402E-2</v>
      </c>
      <c r="W12" s="14">
        <v>2.7997643488019801E-2</v>
      </c>
      <c r="X12" s="14">
        <v>2.07984309534868E-2</v>
      </c>
      <c r="Y12" s="14">
        <v>2.5779014544310599E-2</v>
      </c>
      <c r="Z12" s="14">
        <v>2.2958924805208201E-2</v>
      </c>
      <c r="AA12" s="14">
        <v>3.2742103031945302E-2</v>
      </c>
      <c r="AB12" s="14">
        <v>7.5075657612034802E-2</v>
      </c>
      <c r="AC12" s="14">
        <v>7.1133044148849994E-2</v>
      </c>
      <c r="AD12" s="14">
        <v>4.0360420297640302E-2</v>
      </c>
      <c r="AE12" s="14"/>
      <c r="AF12" s="14">
        <v>1.71218299659706E-2</v>
      </c>
      <c r="AG12" s="14">
        <v>4.1634348008614999E-2</v>
      </c>
      <c r="AH12" s="14">
        <v>2.27935772463311E-2</v>
      </c>
      <c r="AI12" s="14">
        <v>3.6504522161158799E-2</v>
      </c>
      <c r="AJ12" s="14">
        <v>5.3897889230532799E-2</v>
      </c>
      <c r="AK12" s="14">
        <v>4.2619648382680002E-2</v>
      </c>
      <c r="AL12" s="14"/>
      <c r="AM12" s="14">
        <v>3.3601749161649798E-2</v>
      </c>
      <c r="AN12" s="14">
        <v>3.3752366385239999E-2</v>
      </c>
      <c r="AO12" s="14">
        <v>4.3821335882508201E-2</v>
      </c>
      <c r="AP12" s="14">
        <v>2.93331885432138E-2</v>
      </c>
      <c r="AQ12" s="14">
        <v>0</v>
      </c>
      <c r="AR12" s="14"/>
      <c r="AS12" s="14">
        <v>4.9744693408309497E-2</v>
      </c>
      <c r="AT12" s="14">
        <v>2.43148014277728E-2</v>
      </c>
      <c r="AU12" s="14"/>
      <c r="AV12" s="14">
        <v>5.8115543833366902E-2</v>
      </c>
      <c r="AW12" s="14">
        <v>6.46804476673353E-2</v>
      </c>
      <c r="AX12" s="14">
        <v>2.9236274226772201E-2</v>
      </c>
      <c r="AY12" s="14"/>
      <c r="AZ12" s="14">
        <v>0.100547925807533</v>
      </c>
      <c r="BA12" s="14">
        <v>5.7549082890312603E-2</v>
      </c>
      <c r="BB12" s="14">
        <v>5.0084059802462499E-2</v>
      </c>
      <c r="BC12" s="14"/>
      <c r="BD12" s="14">
        <v>2.90547757834657E-2</v>
      </c>
      <c r="BE12" s="14">
        <v>3.6783647562378598E-2</v>
      </c>
      <c r="BF12" s="14"/>
      <c r="BG12" s="14">
        <v>2.9307204439628799E-2</v>
      </c>
      <c r="BH12" s="14">
        <v>3.4629958729599099E-2</v>
      </c>
      <c r="BI12" s="14"/>
      <c r="BJ12" s="14">
        <v>0</v>
      </c>
      <c r="BK12" s="14">
        <v>3.7736754549895501E-2</v>
      </c>
      <c r="BL12" s="14"/>
      <c r="BM12" s="14">
        <v>3.1358101176947199E-2</v>
      </c>
      <c r="BN12" s="14">
        <v>3.4305074609132201E-2</v>
      </c>
      <c r="BO12" s="14"/>
      <c r="BP12" s="14">
        <v>2.9223561274903199E-2</v>
      </c>
      <c r="BQ12" s="14">
        <v>3.54204095875498E-2</v>
      </c>
      <c r="BR12" s="14"/>
      <c r="BS12" s="14">
        <v>4.0537038976155799E-2</v>
      </c>
      <c r="BT12" s="14">
        <v>4.8453512826668703E-2</v>
      </c>
      <c r="BU12" s="14"/>
      <c r="BV12" s="14">
        <v>0</v>
      </c>
      <c r="BW12" s="14">
        <v>5.4783224472460999E-2</v>
      </c>
      <c r="BX12" s="14"/>
      <c r="BY12" s="14">
        <v>7.1738386374822993E-2</v>
      </c>
      <c r="BZ12" s="14">
        <v>2.8761320924618802E-2</v>
      </c>
      <c r="CA12" s="14"/>
      <c r="CB12" s="14">
        <v>3.9647599418817202E-2</v>
      </c>
      <c r="CC12" s="14">
        <v>2.97398818289644E-2</v>
      </c>
    </row>
    <row r="13" spans="2:81" x14ac:dyDescent="0.3">
      <c r="B13" s="15" t="s">
        <v>106</v>
      </c>
      <c r="C13" s="18">
        <v>3.5948926279941798E-2</v>
      </c>
      <c r="D13" s="18">
        <v>3.3408558186437599E-2</v>
      </c>
      <c r="E13" s="18">
        <v>3.8499392115579303E-2</v>
      </c>
      <c r="F13" s="18"/>
      <c r="G13" s="18">
        <v>0</v>
      </c>
      <c r="H13" s="18">
        <v>4.51696113326868E-2</v>
      </c>
      <c r="I13" s="18">
        <v>3.8667768096935798E-2</v>
      </c>
      <c r="J13" s="18">
        <v>4.0943003434678799E-2</v>
      </c>
      <c r="K13" s="18">
        <v>5.3479466098713298E-2</v>
      </c>
      <c r="L13" s="18">
        <v>3.4415680198056103E-2</v>
      </c>
      <c r="M13" s="18"/>
      <c r="N13" s="18">
        <v>2.4557020694703099E-2</v>
      </c>
      <c r="O13" s="18">
        <v>5.4272523090378999E-2</v>
      </c>
      <c r="P13" s="18">
        <v>1.3166234063726001E-2</v>
      </c>
      <c r="Q13" s="18">
        <v>4.5403318286167803E-2</v>
      </c>
      <c r="R13" s="18"/>
      <c r="S13" s="18">
        <v>1.9947173498926E-2</v>
      </c>
      <c r="T13" s="18">
        <v>3.70807784296164E-2</v>
      </c>
      <c r="U13" s="18">
        <v>3.96874345651256E-2</v>
      </c>
      <c r="V13" s="18">
        <v>0</v>
      </c>
      <c r="W13" s="18">
        <v>2.6480085890794799E-2</v>
      </c>
      <c r="X13" s="18">
        <v>4.2444519892537301E-2</v>
      </c>
      <c r="Y13" s="18">
        <v>7.45811151863945E-2</v>
      </c>
      <c r="Z13" s="18">
        <v>4.3800404666890502E-2</v>
      </c>
      <c r="AA13" s="18">
        <v>4.2609548117300701E-2</v>
      </c>
      <c r="AB13" s="18">
        <v>5.4655936612065199E-2</v>
      </c>
      <c r="AC13" s="18">
        <v>2.00097065754558E-2</v>
      </c>
      <c r="AD13" s="18">
        <v>3.8164944701826201E-2</v>
      </c>
      <c r="AE13" s="18"/>
      <c r="AF13" s="18">
        <v>2.9013303692071599E-2</v>
      </c>
      <c r="AG13" s="18">
        <v>1.96393505950038E-2</v>
      </c>
      <c r="AH13" s="18">
        <v>9.7421549947074408E-3</v>
      </c>
      <c r="AI13" s="18">
        <v>3.3898198027250602E-2</v>
      </c>
      <c r="AJ13" s="18">
        <v>2.84009033459947E-2</v>
      </c>
      <c r="AK13" s="18">
        <v>9.9692858302933299E-2</v>
      </c>
      <c r="AL13" s="18"/>
      <c r="AM13" s="18">
        <v>4.2215019346133503E-2</v>
      </c>
      <c r="AN13" s="18">
        <v>2.96964142442286E-2</v>
      </c>
      <c r="AO13" s="18">
        <v>4.9228091675664699E-2</v>
      </c>
      <c r="AP13" s="18">
        <v>2.8643526363710901E-2</v>
      </c>
      <c r="AQ13" s="18">
        <v>0</v>
      </c>
      <c r="AR13" s="18"/>
      <c r="AS13" s="18">
        <v>1.05098333938323E-2</v>
      </c>
      <c r="AT13" s="18">
        <v>5.2004843536113302E-2</v>
      </c>
      <c r="AU13" s="18"/>
      <c r="AV13" s="18">
        <v>1.63562552059533E-2</v>
      </c>
      <c r="AW13" s="18">
        <v>3.5216034279891603E-2</v>
      </c>
      <c r="AX13" s="18">
        <v>4.74142633600834E-3</v>
      </c>
      <c r="AY13" s="18"/>
      <c r="AZ13" s="18">
        <v>1.9009203869289198E-2</v>
      </c>
      <c r="BA13" s="18">
        <v>2.1701918018480499E-2</v>
      </c>
      <c r="BB13" s="18">
        <v>2.63213523733777E-2</v>
      </c>
      <c r="BC13" s="18"/>
      <c r="BD13" s="18">
        <v>2.35066067991965E-2</v>
      </c>
      <c r="BE13" s="18">
        <v>4.4332367355627601E-2</v>
      </c>
      <c r="BF13" s="18"/>
      <c r="BG13" s="18">
        <v>2.3424824219932298E-2</v>
      </c>
      <c r="BH13" s="18">
        <v>3.8545526214975201E-2</v>
      </c>
      <c r="BI13" s="18"/>
      <c r="BJ13" s="18">
        <v>4.4710016613282902E-2</v>
      </c>
      <c r="BK13" s="18">
        <v>3.6118735312242703E-2</v>
      </c>
      <c r="BL13" s="18"/>
      <c r="BM13" s="18">
        <v>3.12567077832588E-2</v>
      </c>
      <c r="BN13" s="18">
        <v>3.6898120694574599E-2</v>
      </c>
      <c r="BO13" s="18"/>
      <c r="BP13" s="18">
        <v>1.43768671129351E-2</v>
      </c>
      <c r="BQ13" s="18">
        <v>4.2145946979998801E-2</v>
      </c>
      <c r="BR13" s="18"/>
      <c r="BS13" s="18">
        <v>1.5464262534649401E-2</v>
      </c>
      <c r="BT13" s="18">
        <v>1.18638842389757E-2</v>
      </c>
      <c r="BU13" s="18"/>
      <c r="BV13" s="18">
        <v>1.9258052733424999E-2</v>
      </c>
      <c r="BW13" s="18">
        <v>1.4130987084076599E-2</v>
      </c>
      <c r="BX13" s="18"/>
      <c r="BY13" s="18">
        <v>2.9710928530647902E-2</v>
      </c>
      <c r="BZ13" s="18">
        <v>3.6999058266663401E-2</v>
      </c>
      <c r="CA13" s="18"/>
      <c r="CB13" s="18">
        <v>3.4073863912212302E-2</v>
      </c>
      <c r="CC13" s="18">
        <v>3.6024385243388003E-2</v>
      </c>
    </row>
    <row r="14" spans="2:81" x14ac:dyDescent="0.3">
      <c r="B14" s="15" t="s">
        <v>127</v>
      </c>
      <c r="C14" s="18">
        <v>0.80558999127062203</v>
      </c>
      <c r="D14" s="18">
        <v>0.76041343582036003</v>
      </c>
      <c r="E14" s="18">
        <v>0.849323131796764</v>
      </c>
      <c r="F14" s="18"/>
      <c r="G14" s="18">
        <v>0.83956865512850698</v>
      </c>
      <c r="H14" s="18">
        <v>0.82126095064002602</v>
      </c>
      <c r="I14" s="18">
        <v>0.79702419855003404</v>
      </c>
      <c r="J14" s="18">
        <v>0.80387878285948999</v>
      </c>
      <c r="K14" s="18">
        <v>0.79063664089284003</v>
      </c>
      <c r="L14" s="18">
        <v>0.78859594202560801</v>
      </c>
      <c r="M14" s="18"/>
      <c r="N14" s="18">
        <v>0.80112510761811495</v>
      </c>
      <c r="O14" s="18">
        <v>0.77639793324861595</v>
      </c>
      <c r="P14" s="18">
        <v>0.83020338450675502</v>
      </c>
      <c r="Q14" s="18">
        <v>0.82032380959951201</v>
      </c>
      <c r="R14" s="18"/>
      <c r="S14" s="18">
        <v>0.78503596914714502</v>
      </c>
      <c r="T14" s="18">
        <v>0.83180558646229696</v>
      </c>
      <c r="U14" s="18">
        <v>0.84867984826210197</v>
      </c>
      <c r="V14" s="18">
        <v>0.788050125102987</v>
      </c>
      <c r="W14" s="18">
        <v>0.79397370520593602</v>
      </c>
      <c r="X14" s="18">
        <v>0.81250402407105704</v>
      </c>
      <c r="Y14" s="18">
        <v>0.84151641430841795</v>
      </c>
      <c r="Z14" s="18">
        <v>0.813387805694608</v>
      </c>
      <c r="AA14" s="18">
        <v>0.82299903187157797</v>
      </c>
      <c r="AB14" s="18">
        <v>0.70973108320882805</v>
      </c>
      <c r="AC14" s="18">
        <v>0.837722454620485</v>
      </c>
      <c r="AD14" s="18">
        <v>0.79628785366532395</v>
      </c>
      <c r="AE14" s="18"/>
      <c r="AF14" s="18">
        <v>0.85796442637384696</v>
      </c>
      <c r="AG14" s="18">
        <v>0.77348195143981402</v>
      </c>
      <c r="AH14" s="18">
        <v>0.83852275886791094</v>
      </c>
      <c r="AI14" s="18">
        <v>0.79197082059659396</v>
      </c>
      <c r="AJ14" s="18">
        <v>0.79039402981052198</v>
      </c>
      <c r="AK14" s="18">
        <v>0.73420268818705503</v>
      </c>
      <c r="AL14" s="18"/>
      <c r="AM14" s="18">
        <v>0.80162568918971799</v>
      </c>
      <c r="AN14" s="18">
        <v>0.83911042978761896</v>
      </c>
      <c r="AO14" s="18">
        <v>0.77872947027509998</v>
      </c>
      <c r="AP14" s="18">
        <v>0.79747773155912904</v>
      </c>
      <c r="AQ14" s="18">
        <v>0.77643139690042695</v>
      </c>
      <c r="AR14" s="18"/>
      <c r="AS14" s="18">
        <v>0.77981299788512004</v>
      </c>
      <c r="AT14" s="18">
        <v>0.81838389072164097</v>
      </c>
      <c r="AU14" s="18"/>
      <c r="AV14" s="18">
        <v>0.76874201731372704</v>
      </c>
      <c r="AW14" s="18">
        <v>0.776667232307785</v>
      </c>
      <c r="AX14" s="18">
        <v>0.79874664643645099</v>
      </c>
      <c r="AY14" s="18"/>
      <c r="AZ14" s="18">
        <v>0.79760457041972099</v>
      </c>
      <c r="BA14" s="18">
        <v>0.74149159214020299</v>
      </c>
      <c r="BB14" s="18">
        <v>0.77480456730704295</v>
      </c>
      <c r="BC14" s="18"/>
      <c r="BD14" s="18">
        <v>0.81570190055284597</v>
      </c>
      <c r="BE14" s="18">
        <v>0.79825636603885397</v>
      </c>
      <c r="BF14" s="18"/>
      <c r="BG14" s="18">
        <v>0.78669070756721404</v>
      </c>
      <c r="BH14" s="18">
        <v>0.80834892009227999</v>
      </c>
      <c r="BI14" s="18"/>
      <c r="BJ14" s="18">
        <v>0.80916660373425398</v>
      </c>
      <c r="BK14" s="18">
        <v>0.801050439687087</v>
      </c>
      <c r="BL14" s="18"/>
      <c r="BM14" s="18">
        <v>0.87877172990137398</v>
      </c>
      <c r="BN14" s="18">
        <v>0.79783499660684798</v>
      </c>
      <c r="BO14" s="18"/>
      <c r="BP14" s="18">
        <v>0.82168622068487396</v>
      </c>
      <c r="BQ14" s="18">
        <v>0.80293682693016999</v>
      </c>
      <c r="BR14" s="18"/>
      <c r="BS14" s="18">
        <v>0.79948665978370104</v>
      </c>
      <c r="BT14" s="18">
        <v>0.77440852758841805</v>
      </c>
      <c r="BU14" s="18"/>
      <c r="BV14" s="18">
        <v>0.85099306826656096</v>
      </c>
      <c r="BW14" s="18">
        <v>0.781385440059021</v>
      </c>
      <c r="BX14" s="18"/>
      <c r="BY14" s="18">
        <v>0.70234877867339696</v>
      </c>
      <c r="BZ14" s="18">
        <v>0.81797894459801002</v>
      </c>
      <c r="CA14" s="18"/>
      <c r="CB14" s="18">
        <v>0.80457837175761104</v>
      </c>
      <c r="CC14" s="18">
        <v>0.81229960324301798</v>
      </c>
    </row>
    <row r="15" spans="2:81" x14ac:dyDescent="0.3">
      <c r="B15" s="15" t="s">
        <v>93</v>
      </c>
      <c r="C15" s="19">
        <v>-0.76964106499067997</v>
      </c>
      <c r="D15" s="19">
        <v>-0.72700487763392296</v>
      </c>
      <c r="E15" s="19">
        <v>-0.81082373968118404</v>
      </c>
      <c r="F15" s="19"/>
      <c r="G15" s="19">
        <v>-0.83956865512850698</v>
      </c>
      <c r="H15" s="19">
        <v>-0.77609133930733998</v>
      </c>
      <c r="I15" s="19">
        <v>-0.75835643045309797</v>
      </c>
      <c r="J15" s="19">
        <v>-0.76293577942481094</v>
      </c>
      <c r="K15" s="19">
        <v>-0.73715717479412701</v>
      </c>
      <c r="L15" s="19">
        <v>-0.75418026182755205</v>
      </c>
      <c r="M15" s="19"/>
      <c r="N15" s="19">
        <v>-0.77656808692341195</v>
      </c>
      <c r="O15" s="19">
        <v>-0.72212541015823695</v>
      </c>
      <c r="P15" s="19">
        <v>-0.81703715044302905</v>
      </c>
      <c r="Q15" s="19">
        <v>-0.77492049131334395</v>
      </c>
      <c r="R15" s="19"/>
      <c r="S15" s="19">
        <v>-0.76508879564821897</v>
      </c>
      <c r="T15" s="19">
        <v>-0.79472480803267997</v>
      </c>
      <c r="U15" s="19">
        <v>-0.80899241369697605</v>
      </c>
      <c r="V15" s="19">
        <v>-0.788050125102987</v>
      </c>
      <c r="W15" s="19">
        <v>-0.76749361931514104</v>
      </c>
      <c r="X15" s="19">
        <v>-0.77005950417851998</v>
      </c>
      <c r="Y15" s="19">
        <v>-0.76693529912202296</v>
      </c>
      <c r="Z15" s="19">
        <v>-0.76958740102771805</v>
      </c>
      <c r="AA15" s="19">
        <v>-0.78038948375427697</v>
      </c>
      <c r="AB15" s="19">
        <v>-0.65507514659676302</v>
      </c>
      <c r="AC15" s="19">
        <v>-0.81771274804502903</v>
      </c>
      <c r="AD15" s="19">
        <v>-0.75812290896349799</v>
      </c>
      <c r="AE15" s="19"/>
      <c r="AF15" s="19">
        <v>-0.82895112268177595</v>
      </c>
      <c r="AG15" s="19">
        <v>-0.75384260084481003</v>
      </c>
      <c r="AH15" s="19">
        <v>-0.82878060387320396</v>
      </c>
      <c r="AI15" s="19">
        <v>-0.75807262256934405</v>
      </c>
      <c r="AJ15" s="19">
        <v>-0.76199312646452699</v>
      </c>
      <c r="AK15" s="19">
        <v>-0.63450982988412197</v>
      </c>
      <c r="AL15" s="19"/>
      <c r="AM15" s="19">
        <v>-0.75941066984358396</v>
      </c>
      <c r="AN15" s="19">
        <v>-0.80941401554339099</v>
      </c>
      <c r="AO15" s="19">
        <v>-0.72950137859943598</v>
      </c>
      <c r="AP15" s="19">
        <v>-0.76883420519541801</v>
      </c>
      <c r="AQ15" s="19">
        <v>-0.77643139690042695</v>
      </c>
      <c r="AR15" s="19"/>
      <c r="AS15" s="19">
        <v>-0.76930316449128699</v>
      </c>
      <c r="AT15" s="19">
        <v>-0.76637904718552696</v>
      </c>
      <c r="AU15" s="19"/>
      <c r="AV15" s="19">
        <v>-0.75238576210777297</v>
      </c>
      <c r="AW15" s="19">
        <v>-0.74145119802789305</v>
      </c>
      <c r="AX15" s="19">
        <v>-0.79400522010044305</v>
      </c>
      <c r="AY15" s="19"/>
      <c r="AZ15" s="19">
        <v>-0.77859536655043105</v>
      </c>
      <c r="BA15" s="19">
        <v>-0.71978967412172201</v>
      </c>
      <c r="BB15" s="19">
        <v>-0.74848321493366499</v>
      </c>
      <c r="BC15" s="19"/>
      <c r="BD15" s="19">
        <v>-0.79219529375365005</v>
      </c>
      <c r="BE15" s="19">
        <v>-0.75392399868322602</v>
      </c>
      <c r="BF15" s="19"/>
      <c r="BG15" s="19">
        <v>-0.76326588334728196</v>
      </c>
      <c r="BH15" s="19">
        <v>-0.76980339387730401</v>
      </c>
      <c r="BI15" s="19"/>
      <c r="BJ15" s="19">
        <v>-0.76445658712097098</v>
      </c>
      <c r="BK15" s="19">
        <v>-0.76493170437484403</v>
      </c>
      <c r="BL15" s="19"/>
      <c r="BM15" s="19">
        <v>-0.84751502211811502</v>
      </c>
      <c r="BN15" s="19">
        <v>-0.76093687591227399</v>
      </c>
      <c r="BO15" s="19"/>
      <c r="BP15" s="19">
        <v>-0.807309353571939</v>
      </c>
      <c r="BQ15" s="19">
        <v>-0.76079087995017103</v>
      </c>
      <c r="BR15" s="19"/>
      <c r="BS15" s="19">
        <v>-0.78402239724905098</v>
      </c>
      <c r="BT15" s="19">
        <v>-0.76254464334944205</v>
      </c>
      <c r="BU15" s="19"/>
      <c r="BV15" s="19">
        <v>-0.831735015533136</v>
      </c>
      <c r="BW15" s="19">
        <v>-0.76725445297494399</v>
      </c>
      <c r="BX15" s="19"/>
      <c r="BY15" s="19">
        <v>-0.67263785014274902</v>
      </c>
      <c r="BZ15" s="19">
        <v>-0.78097988633134596</v>
      </c>
      <c r="CA15" s="19"/>
      <c r="CB15" s="19">
        <v>-0.77050450784539803</v>
      </c>
      <c r="CC15" s="19">
        <v>-0.77627521799962995</v>
      </c>
    </row>
    <row r="16" spans="2:81"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C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123</v>
      </c>
      <c r="C9" s="14">
        <v>0.63662534976510099</v>
      </c>
      <c r="D9" s="14">
        <v>0.62298733670374495</v>
      </c>
      <c r="E9" s="14">
        <v>0.65118119879933301</v>
      </c>
      <c r="F9" s="14"/>
      <c r="G9" s="14">
        <v>0.44619179468176701</v>
      </c>
      <c r="H9" s="14">
        <v>0.52407895682836203</v>
      </c>
      <c r="I9" s="14">
        <v>0.60611681697290598</v>
      </c>
      <c r="J9" s="14">
        <v>0.67803259599104904</v>
      </c>
      <c r="K9" s="14">
        <v>0.75438368389788601</v>
      </c>
      <c r="L9" s="14">
        <v>0.76717900545986895</v>
      </c>
      <c r="M9" s="14"/>
      <c r="N9" s="14">
        <v>0.61921953866688295</v>
      </c>
      <c r="O9" s="14">
        <v>0.618505261114354</v>
      </c>
      <c r="P9" s="14">
        <v>0.68189711437132505</v>
      </c>
      <c r="Q9" s="14">
        <v>0.63252257542231105</v>
      </c>
      <c r="R9" s="14"/>
      <c r="S9" s="14">
        <v>0.63088238677254105</v>
      </c>
      <c r="T9" s="14">
        <v>0.62903907216376098</v>
      </c>
      <c r="U9" s="14">
        <v>0.62890235442027997</v>
      </c>
      <c r="V9" s="14">
        <v>0.51780703580264698</v>
      </c>
      <c r="W9" s="14">
        <v>0.76570275680607602</v>
      </c>
      <c r="X9" s="14">
        <v>0.62462442727591305</v>
      </c>
      <c r="Y9" s="14">
        <v>0.74626164449230603</v>
      </c>
      <c r="Z9" s="14">
        <v>0.504477980356411</v>
      </c>
      <c r="AA9" s="14">
        <v>0.64937155837226801</v>
      </c>
      <c r="AB9" s="14">
        <v>0.64249473009852798</v>
      </c>
      <c r="AC9" s="14">
        <v>0.65387312763516103</v>
      </c>
      <c r="AD9" s="14">
        <v>0.59536685998060601</v>
      </c>
      <c r="AE9" s="14"/>
      <c r="AF9" s="14">
        <v>0.59881141980728103</v>
      </c>
      <c r="AG9" s="14">
        <v>0.68775289737401601</v>
      </c>
      <c r="AH9" s="14">
        <v>0.65913541012125099</v>
      </c>
      <c r="AI9" s="14">
        <v>0.654487704389763</v>
      </c>
      <c r="AJ9" s="14">
        <v>0.61481783007560398</v>
      </c>
      <c r="AK9" s="14">
        <v>0.68165898811993397</v>
      </c>
      <c r="AL9" s="14"/>
      <c r="AM9" s="14">
        <v>0.71041190110277697</v>
      </c>
      <c r="AN9" s="14">
        <v>0.66611825697258298</v>
      </c>
      <c r="AO9" s="14">
        <v>0.58033526037476102</v>
      </c>
      <c r="AP9" s="14">
        <v>0.55505212216713196</v>
      </c>
      <c r="AQ9" s="14">
        <v>0.58645597563135099</v>
      </c>
      <c r="AR9" s="14"/>
      <c r="AS9" s="14">
        <v>0.61838027565993303</v>
      </c>
      <c r="AT9" s="14">
        <v>0.64366413823111202</v>
      </c>
      <c r="AU9" s="14"/>
      <c r="AV9" s="14">
        <v>0.68621996804946594</v>
      </c>
      <c r="AW9" s="14">
        <v>0.44667437909895102</v>
      </c>
      <c r="AX9" s="14">
        <v>0.61307800774230004</v>
      </c>
      <c r="AY9" s="14"/>
      <c r="AZ9" s="14">
        <v>0.71759390531504197</v>
      </c>
      <c r="BA9" s="14">
        <v>0.57039477933525995</v>
      </c>
      <c r="BB9" s="14">
        <v>0.64008829071214501</v>
      </c>
      <c r="BC9" s="14"/>
      <c r="BD9" s="14">
        <v>0.64289577334034498</v>
      </c>
      <c r="BE9" s="14">
        <v>0.63131283933618199</v>
      </c>
      <c r="BF9" s="14"/>
      <c r="BG9" s="14">
        <v>0.53802031868202205</v>
      </c>
      <c r="BH9" s="14">
        <v>0.65405492671431698</v>
      </c>
      <c r="BI9" s="14"/>
      <c r="BJ9" s="14">
        <v>0.61106563986432005</v>
      </c>
      <c r="BK9" s="14">
        <v>0.63962718672093799</v>
      </c>
      <c r="BL9" s="14"/>
      <c r="BM9" s="14">
        <v>0.60374513590142798</v>
      </c>
      <c r="BN9" s="14">
        <v>0.64065882818497999</v>
      </c>
      <c r="BO9" s="14"/>
      <c r="BP9" s="14">
        <v>0.72613688696109102</v>
      </c>
      <c r="BQ9" s="14">
        <v>0.61519186568209205</v>
      </c>
      <c r="BR9" s="14"/>
      <c r="BS9" s="14">
        <v>0.52077824532881201</v>
      </c>
      <c r="BT9" s="14">
        <v>0.69197407927938004</v>
      </c>
      <c r="BU9" s="14"/>
      <c r="BV9" s="14">
        <v>0.48734635867561799</v>
      </c>
      <c r="BW9" s="14">
        <v>0.53252742264373598</v>
      </c>
      <c r="BX9" s="14"/>
      <c r="BY9" s="14">
        <v>0.56581240322044901</v>
      </c>
      <c r="BZ9" s="14">
        <v>0.64571345208981301</v>
      </c>
      <c r="CA9" s="14"/>
      <c r="CB9" s="14">
        <v>0.64224866658184099</v>
      </c>
      <c r="CC9" s="14">
        <v>0.635104979171214</v>
      </c>
    </row>
    <row r="10" spans="2:81" x14ac:dyDescent="0.3">
      <c r="B10" s="15" t="s">
        <v>124</v>
      </c>
      <c r="C10" s="14">
        <v>0.29681856922334998</v>
      </c>
      <c r="D10" s="14">
        <v>0.302158192798473</v>
      </c>
      <c r="E10" s="14">
        <v>0.29023592476376803</v>
      </c>
      <c r="F10" s="14"/>
      <c r="G10" s="14">
        <v>0.39759629005215003</v>
      </c>
      <c r="H10" s="14">
        <v>0.38084418834014899</v>
      </c>
      <c r="I10" s="14">
        <v>0.33091510661850498</v>
      </c>
      <c r="J10" s="14">
        <v>0.25708380430112399</v>
      </c>
      <c r="K10" s="14">
        <v>0.213287838852844</v>
      </c>
      <c r="L10" s="14">
        <v>0.222044245392791</v>
      </c>
      <c r="M10" s="14"/>
      <c r="N10" s="14">
        <v>0.31656267538789301</v>
      </c>
      <c r="O10" s="14">
        <v>0.31325162628199799</v>
      </c>
      <c r="P10" s="14">
        <v>0.25062865695921499</v>
      </c>
      <c r="Q10" s="14">
        <v>0.299902786387234</v>
      </c>
      <c r="R10" s="14"/>
      <c r="S10" s="14">
        <v>0.32575461186105997</v>
      </c>
      <c r="T10" s="14">
        <v>0.34167674026171402</v>
      </c>
      <c r="U10" s="14">
        <v>0.28232482421268101</v>
      </c>
      <c r="V10" s="14">
        <v>0.39256508165860299</v>
      </c>
      <c r="W10" s="14">
        <v>0.193538727056913</v>
      </c>
      <c r="X10" s="14">
        <v>0.32339901283575301</v>
      </c>
      <c r="Y10" s="14">
        <v>0.22937503066411</v>
      </c>
      <c r="Z10" s="14">
        <v>0.40405704076355897</v>
      </c>
      <c r="AA10" s="14">
        <v>0.260751191460593</v>
      </c>
      <c r="AB10" s="14">
        <v>0.222815035418405</v>
      </c>
      <c r="AC10" s="14">
        <v>0.29037809965304401</v>
      </c>
      <c r="AD10" s="14">
        <v>0.28551037321709399</v>
      </c>
      <c r="AE10" s="14"/>
      <c r="AF10" s="14">
        <v>0.30907823422571701</v>
      </c>
      <c r="AG10" s="14">
        <v>0.268277597065746</v>
      </c>
      <c r="AH10" s="14">
        <v>0.30134377797425699</v>
      </c>
      <c r="AI10" s="14">
        <v>0.28804012834967102</v>
      </c>
      <c r="AJ10" s="14">
        <v>0.30460750216080801</v>
      </c>
      <c r="AK10" s="14">
        <v>0.26389900004875599</v>
      </c>
      <c r="AL10" s="14"/>
      <c r="AM10" s="14">
        <v>0.24470191464442601</v>
      </c>
      <c r="AN10" s="14">
        <v>0.27753360168153701</v>
      </c>
      <c r="AO10" s="14">
        <v>0.33761162275578099</v>
      </c>
      <c r="AP10" s="14">
        <v>0.35153207098052203</v>
      </c>
      <c r="AQ10" s="14">
        <v>0.31889579572280402</v>
      </c>
      <c r="AR10" s="14"/>
      <c r="AS10" s="14">
        <v>0.29475498261454702</v>
      </c>
      <c r="AT10" s="14">
        <v>0.30116353768408599</v>
      </c>
      <c r="AU10" s="14"/>
      <c r="AV10" s="14">
        <v>0.26425485083770001</v>
      </c>
      <c r="AW10" s="14">
        <v>0.376805127846154</v>
      </c>
      <c r="AX10" s="14">
        <v>0.30237209806683502</v>
      </c>
      <c r="AY10" s="14"/>
      <c r="AZ10" s="14">
        <v>0.28240609468495798</v>
      </c>
      <c r="BA10" s="14">
        <v>0.34838162445325899</v>
      </c>
      <c r="BB10" s="14">
        <v>0.25959424280271098</v>
      </c>
      <c r="BC10" s="14"/>
      <c r="BD10" s="14">
        <v>0.27562069866040301</v>
      </c>
      <c r="BE10" s="14">
        <v>0.31184344175885897</v>
      </c>
      <c r="BF10" s="14"/>
      <c r="BG10" s="14">
        <v>0.31321915695268598</v>
      </c>
      <c r="BH10" s="14">
        <v>0.29502175223758897</v>
      </c>
      <c r="BI10" s="14"/>
      <c r="BJ10" s="14">
        <v>0.282732164691609</v>
      </c>
      <c r="BK10" s="14">
        <v>0.29571097619720099</v>
      </c>
      <c r="BL10" s="14"/>
      <c r="BM10" s="14">
        <v>0.27480569084064899</v>
      </c>
      <c r="BN10" s="14">
        <v>0.29947592092873998</v>
      </c>
      <c r="BO10" s="14"/>
      <c r="BP10" s="14">
        <v>0.218306233616825</v>
      </c>
      <c r="BQ10" s="14">
        <v>0.31650492339556302</v>
      </c>
      <c r="BR10" s="14"/>
      <c r="BS10" s="14">
        <v>0.349226134860463</v>
      </c>
      <c r="BT10" s="14">
        <v>0.26272222721532301</v>
      </c>
      <c r="BU10" s="14"/>
      <c r="BV10" s="14">
        <v>0.343195376140425</v>
      </c>
      <c r="BW10" s="14">
        <v>0.35134556216889701</v>
      </c>
      <c r="BX10" s="14"/>
      <c r="BY10" s="14">
        <v>0.29542691538948801</v>
      </c>
      <c r="BZ10" s="14">
        <v>0.29797945857515101</v>
      </c>
      <c r="CA10" s="14"/>
      <c r="CB10" s="14">
        <v>0.28908181272879502</v>
      </c>
      <c r="CC10" s="14">
        <v>0.303834056238657</v>
      </c>
    </row>
    <row r="11" spans="2:81" x14ac:dyDescent="0.3">
      <c r="B11" s="15" t="s">
        <v>125</v>
      </c>
      <c r="C11" s="14">
        <v>4.4573036480164301E-2</v>
      </c>
      <c r="D11" s="14">
        <v>4.66479888199531E-2</v>
      </c>
      <c r="E11" s="14">
        <v>4.2633768259443303E-2</v>
      </c>
      <c r="F11" s="14"/>
      <c r="G11" s="14">
        <v>0.112497412454174</v>
      </c>
      <c r="H11" s="14">
        <v>7.2086818975999695E-2</v>
      </c>
      <c r="I11" s="14">
        <v>3.9742912957755797E-2</v>
      </c>
      <c r="J11" s="14">
        <v>3.5046274041066E-2</v>
      </c>
      <c r="K11" s="14">
        <v>1.9878742988236098E-2</v>
      </c>
      <c r="L11" s="14">
        <v>5.1419656091943001E-3</v>
      </c>
      <c r="M11" s="14"/>
      <c r="N11" s="14">
        <v>5.6673532905274E-2</v>
      </c>
      <c r="O11" s="14">
        <v>3.9513793678864997E-2</v>
      </c>
      <c r="P11" s="14">
        <v>4.4797462228217198E-2</v>
      </c>
      <c r="Q11" s="14">
        <v>3.7310821779907598E-2</v>
      </c>
      <c r="R11" s="14"/>
      <c r="S11" s="14">
        <v>4.3363001366399499E-2</v>
      </c>
      <c r="T11" s="14">
        <v>2.9284187574524501E-2</v>
      </c>
      <c r="U11" s="14">
        <v>4.8946518656592101E-2</v>
      </c>
      <c r="V11" s="14">
        <v>5.5788551995236503E-2</v>
      </c>
      <c r="W11" s="14">
        <v>1.4033011478130601E-2</v>
      </c>
      <c r="X11" s="14">
        <v>3.2016143272291901E-2</v>
      </c>
      <c r="Y11" s="14">
        <v>1.1104906094090899E-2</v>
      </c>
      <c r="Z11" s="14">
        <v>7.0035929081593298E-2</v>
      </c>
      <c r="AA11" s="14">
        <v>5.5459976968277702E-2</v>
      </c>
      <c r="AB11" s="14">
        <v>7.6901157050094496E-2</v>
      </c>
      <c r="AC11" s="14">
        <v>5.5748772711795597E-2</v>
      </c>
      <c r="AD11" s="14">
        <v>8.09578221004736E-2</v>
      </c>
      <c r="AE11" s="14"/>
      <c r="AF11" s="14">
        <v>6.0104677001619103E-2</v>
      </c>
      <c r="AG11" s="14">
        <v>3.8603430763211502E-2</v>
      </c>
      <c r="AH11" s="14">
        <v>3.9520811904491797E-2</v>
      </c>
      <c r="AI11" s="14">
        <v>3.3424046568986801E-2</v>
      </c>
      <c r="AJ11" s="14">
        <v>3.8850461567002698E-2</v>
      </c>
      <c r="AK11" s="14">
        <v>4.4341073666262998E-2</v>
      </c>
      <c r="AL11" s="14"/>
      <c r="AM11" s="14">
        <v>2.4200750184321301E-2</v>
      </c>
      <c r="AN11" s="14">
        <v>4.8221146674721202E-2</v>
      </c>
      <c r="AO11" s="14">
        <v>5.0278091577578302E-2</v>
      </c>
      <c r="AP11" s="14">
        <v>7.7760640583642807E-2</v>
      </c>
      <c r="AQ11" s="14">
        <v>4.97479238255331E-2</v>
      </c>
      <c r="AR11" s="14"/>
      <c r="AS11" s="14">
        <v>5.5377197149863402E-2</v>
      </c>
      <c r="AT11" s="14">
        <v>3.86548901153786E-2</v>
      </c>
      <c r="AU11" s="14"/>
      <c r="AV11" s="14">
        <v>3.8270784894345197E-2</v>
      </c>
      <c r="AW11" s="14">
        <v>0.14436964962531801</v>
      </c>
      <c r="AX11" s="14">
        <v>4.3620391143944601E-2</v>
      </c>
      <c r="AY11" s="14"/>
      <c r="AZ11" s="14">
        <v>0</v>
      </c>
      <c r="BA11" s="14">
        <v>8.1223596211480703E-2</v>
      </c>
      <c r="BB11" s="14">
        <v>7.5259724240613696E-2</v>
      </c>
      <c r="BC11" s="14"/>
      <c r="BD11" s="14">
        <v>5.1669072160423102E-2</v>
      </c>
      <c r="BE11" s="14">
        <v>3.9996831634199197E-2</v>
      </c>
      <c r="BF11" s="14"/>
      <c r="BG11" s="14">
        <v>0.105301487192792</v>
      </c>
      <c r="BH11" s="14">
        <v>3.3002924418927097E-2</v>
      </c>
      <c r="BI11" s="14"/>
      <c r="BJ11" s="14">
        <v>4.58017697229769E-2</v>
      </c>
      <c r="BK11" s="14">
        <v>4.56919082017299E-2</v>
      </c>
      <c r="BL11" s="14"/>
      <c r="BM11" s="14">
        <v>6.7330803996406396E-2</v>
      </c>
      <c r="BN11" s="14">
        <v>4.1842266257241502E-2</v>
      </c>
      <c r="BO11" s="14"/>
      <c r="BP11" s="14">
        <v>3.6795401111675098E-2</v>
      </c>
      <c r="BQ11" s="14">
        <v>4.50663584304608E-2</v>
      </c>
      <c r="BR11" s="14"/>
      <c r="BS11" s="14">
        <v>9.2233560600768705E-2</v>
      </c>
      <c r="BT11" s="14">
        <v>2.6055534406266598E-2</v>
      </c>
      <c r="BU11" s="14"/>
      <c r="BV11" s="14">
        <v>0.15174832791123199</v>
      </c>
      <c r="BW11" s="14">
        <v>7.1317913175878406E-2</v>
      </c>
      <c r="BX11" s="14"/>
      <c r="BY11" s="14">
        <v>7.8474080086471998E-2</v>
      </c>
      <c r="BZ11" s="14">
        <v>3.8267647390923101E-2</v>
      </c>
      <c r="CA11" s="14"/>
      <c r="CB11" s="14">
        <v>5.0852357234018798E-2</v>
      </c>
      <c r="CC11" s="14">
        <v>3.6476062179508502E-2</v>
      </c>
    </row>
    <row r="12" spans="2:81" x14ac:dyDescent="0.3">
      <c r="B12" s="15" t="s">
        <v>126</v>
      </c>
      <c r="C12" s="14">
        <v>1.1069131663067E-2</v>
      </c>
      <c r="D12" s="14">
        <v>1.4467392832487699E-2</v>
      </c>
      <c r="E12" s="14">
        <v>7.7725266888101696E-3</v>
      </c>
      <c r="F12" s="14"/>
      <c r="G12" s="14">
        <v>3.6595661687558498E-2</v>
      </c>
      <c r="H12" s="14">
        <v>5.74678034235215E-3</v>
      </c>
      <c r="I12" s="14">
        <v>1.1724643126293E-2</v>
      </c>
      <c r="J12" s="14">
        <v>1.22591572355603E-2</v>
      </c>
      <c r="K12" s="14">
        <v>6.3294480457160296E-3</v>
      </c>
      <c r="L12" s="14">
        <v>0</v>
      </c>
      <c r="M12" s="14"/>
      <c r="N12" s="14">
        <v>3.8508891435587202E-3</v>
      </c>
      <c r="O12" s="14">
        <v>1.05146809177964E-2</v>
      </c>
      <c r="P12" s="14">
        <v>1.8387708151833E-2</v>
      </c>
      <c r="Q12" s="14">
        <v>1.31632844009136E-2</v>
      </c>
      <c r="R12" s="14"/>
      <c r="S12" s="14">
        <v>0</v>
      </c>
      <c r="T12" s="14">
        <v>0</v>
      </c>
      <c r="U12" s="14">
        <v>2.51642267908757E-2</v>
      </c>
      <c r="V12" s="14">
        <v>3.38393305435137E-2</v>
      </c>
      <c r="W12" s="14">
        <v>2.67255046588801E-2</v>
      </c>
      <c r="X12" s="14">
        <v>0</v>
      </c>
      <c r="Y12" s="14">
        <v>0</v>
      </c>
      <c r="Z12" s="14">
        <v>0</v>
      </c>
      <c r="AA12" s="14">
        <v>7.8501864081960797E-3</v>
      </c>
      <c r="AB12" s="14">
        <v>3.6045658217129802E-2</v>
      </c>
      <c r="AC12" s="14">
        <v>0</v>
      </c>
      <c r="AD12" s="14">
        <v>0</v>
      </c>
      <c r="AE12" s="14"/>
      <c r="AF12" s="14">
        <v>1.7778269440102301E-2</v>
      </c>
      <c r="AG12" s="14">
        <v>5.3660747970270904E-3</v>
      </c>
      <c r="AH12" s="14">
        <v>0</v>
      </c>
      <c r="AI12" s="14">
        <v>1.25140755872998E-2</v>
      </c>
      <c r="AJ12" s="14">
        <v>1.3880898210056799E-2</v>
      </c>
      <c r="AK12" s="14">
        <v>0</v>
      </c>
      <c r="AL12" s="14"/>
      <c r="AM12" s="14">
        <v>1.15554021793656E-2</v>
      </c>
      <c r="AN12" s="14">
        <v>4.3204772998124497E-3</v>
      </c>
      <c r="AO12" s="14">
        <v>1.27620769639539E-2</v>
      </c>
      <c r="AP12" s="14">
        <v>7.7144933690747102E-3</v>
      </c>
      <c r="AQ12" s="14">
        <v>0</v>
      </c>
      <c r="AR12" s="14"/>
      <c r="AS12" s="14">
        <v>2.39287489075099E-2</v>
      </c>
      <c r="AT12" s="14">
        <v>3.3930037312261698E-3</v>
      </c>
      <c r="AU12" s="14"/>
      <c r="AV12" s="14">
        <v>0</v>
      </c>
      <c r="AW12" s="14">
        <v>3.2150843429577303E-2</v>
      </c>
      <c r="AX12" s="14">
        <v>3.6569230273952001E-2</v>
      </c>
      <c r="AY12" s="14"/>
      <c r="AZ12" s="14">
        <v>0</v>
      </c>
      <c r="BA12" s="14">
        <v>0</v>
      </c>
      <c r="BB12" s="14">
        <v>1.6324025563231599E-2</v>
      </c>
      <c r="BC12" s="14"/>
      <c r="BD12" s="14">
        <v>2.2695811091359899E-2</v>
      </c>
      <c r="BE12" s="14">
        <v>3.3759442474365102E-3</v>
      </c>
      <c r="BF12" s="14"/>
      <c r="BG12" s="14">
        <v>3.1177653532698101E-2</v>
      </c>
      <c r="BH12" s="14">
        <v>7.2208084344838001E-3</v>
      </c>
      <c r="BI12" s="14"/>
      <c r="BJ12" s="14">
        <v>4.8556615997798501E-2</v>
      </c>
      <c r="BK12" s="14">
        <v>7.8413619071176204E-3</v>
      </c>
      <c r="BL12" s="14"/>
      <c r="BM12" s="14">
        <v>3.2515872991790797E-2</v>
      </c>
      <c r="BN12" s="14">
        <v>9.0120845212787303E-3</v>
      </c>
      <c r="BO12" s="14"/>
      <c r="BP12" s="14">
        <v>9.5188311955688408E-3</v>
      </c>
      <c r="BQ12" s="14">
        <v>1.1682186442098799E-2</v>
      </c>
      <c r="BR12" s="14"/>
      <c r="BS12" s="14">
        <v>3.3156652099573497E-2</v>
      </c>
      <c r="BT12" s="14">
        <v>1.13620042622339E-2</v>
      </c>
      <c r="BU12" s="14"/>
      <c r="BV12" s="14">
        <v>0</v>
      </c>
      <c r="BW12" s="14">
        <v>4.4809102011488001E-2</v>
      </c>
      <c r="BX12" s="14"/>
      <c r="BY12" s="14">
        <v>4.1198558676255E-2</v>
      </c>
      <c r="BZ12" s="14">
        <v>7.9028996094821398E-3</v>
      </c>
      <c r="CA12" s="14"/>
      <c r="CB12" s="14">
        <v>8.9536238763297006E-3</v>
      </c>
      <c r="CC12" s="14">
        <v>1.23884791888394E-2</v>
      </c>
    </row>
    <row r="13" spans="2:81" x14ac:dyDescent="0.3">
      <c r="B13" s="15" t="s">
        <v>106</v>
      </c>
      <c r="C13" s="18">
        <v>1.0913912868317501E-2</v>
      </c>
      <c r="D13" s="18">
        <v>1.37390888453418E-2</v>
      </c>
      <c r="E13" s="18">
        <v>8.1765814886453209E-3</v>
      </c>
      <c r="F13" s="18"/>
      <c r="G13" s="18">
        <v>7.1188411243505298E-3</v>
      </c>
      <c r="H13" s="18">
        <v>1.72432555131369E-2</v>
      </c>
      <c r="I13" s="18">
        <v>1.15005203245402E-2</v>
      </c>
      <c r="J13" s="18">
        <v>1.7578168431200799E-2</v>
      </c>
      <c r="K13" s="18">
        <v>6.1202862153179197E-3</v>
      </c>
      <c r="L13" s="18">
        <v>5.6347835381453798E-3</v>
      </c>
      <c r="M13" s="18"/>
      <c r="N13" s="18">
        <v>3.6933638963909301E-3</v>
      </c>
      <c r="O13" s="18">
        <v>1.82146380069865E-2</v>
      </c>
      <c r="P13" s="18">
        <v>4.2890582894092397E-3</v>
      </c>
      <c r="Q13" s="18">
        <v>1.7100532009633101E-2</v>
      </c>
      <c r="R13" s="18"/>
      <c r="S13" s="18">
        <v>0</v>
      </c>
      <c r="T13" s="18">
        <v>0</v>
      </c>
      <c r="U13" s="18">
        <v>1.4662075919570699E-2</v>
      </c>
      <c r="V13" s="18">
        <v>0</v>
      </c>
      <c r="W13" s="18">
        <v>0</v>
      </c>
      <c r="X13" s="18">
        <v>1.9960416616042E-2</v>
      </c>
      <c r="Y13" s="18">
        <v>1.32584187494928E-2</v>
      </c>
      <c r="Z13" s="18">
        <v>2.1429049798436298E-2</v>
      </c>
      <c r="AA13" s="18">
        <v>2.6567086790664999E-2</v>
      </c>
      <c r="AB13" s="18">
        <v>2.1743419215842101E-2</v>
      </c>
      <c r="AC13" s="18">
        <v>0</v>
      </c>
      <c r="AD13" s="18">
        <v>3.8164944701826201E-2</v>
      </c>
      <c r="AE13" s="18"/>
      <c r="AF13" s="18">
        <v>1.4227399525280701E-2</v>
      </c>
      <c r="AG13" s="18">
        <v>0</v>
      </c>
      <c r="AH13" s="18">
        <v>0</v>
      </c>
      <c r="AI13" s="18">
        <v>1.15340451042795E-2</v>
      </c>
      <c r="AJ13" s="18">
        <v>2.78433079865292E-2</v>
      </c>
      <c r="AK13" s="18">
        <v>1.01009381650469E-2</v>
      </c>
      <c r="AL13" s="18"/>
      <c r="AM13" s="18">
        <v>9.1300318891105701E-3</v>
      </c>
      <c r="AN13" s="18">
        <v>3.8065173713456501E-3</v>
      </c>
      <c r="AO13" s="18">
        <v>1.90129483279259E-2</v>
      </c>
      <c r="AP13" s="18">
        <v>7.9406728996287198E-3</v>
      </c>
      <c r="AQ13" s="18">
        <v>4.4900304820312098E-2</v>
      </c>
      <c r="AR13" s="18"/>
      <c r="AS13" s="18">
        <v>7.5587956681466197E-3</v>
      </c>
      <c r="AT13" s="18">
        <v>1.31244302381973E-2</v>
      </c>
      <c r="AU13" s="18"/>
      <c r="AV13" s="18">
        <v>1.12543962184885E-2</v>
      </c>
      <c r="AW13" s="18">
        <v>0</v>
      </c>
      <c r="AX13" s="18">
        <v>4.3602727729690803E-3</v>
      </c>
      <c r="AY13" s="18"/>
      <c r="AZ13" s="18">
        <v>0</v>
      </c>
      <c r="BA13" s="18">
        <v>0</v>
      </c>
      <c r="BB13" s="18">
        <v>8.7337166812986398E-3</v>
      </c>
      <c r="BC13" s="18"/>
      <c r="BD13" s="18">
        <v>7.1186447474691503E-3</v>
      </c>
      <c r="BE13" s="18">
        <v>1.3470943023323601E-2</v>
      </c>
      <c r="BF13" s="18"/>
      <c r="BG13" s="18">
        <v>1.22813836398021E-2</v>
      </c>
      <c r="BH13" s="18">
        <v>1.0699588194683401E-2</v>
      </c>
      <c r="BI13" s="18"/>
      <c r="BJ13" s="18">
        <v>1.18438097232957E-2</v>
      </c>
      <c r="BK13" s="18">
        <v>1.11285669730139E-2</v>
      </c>
      <c r="BL13" s="18"/>
      <c r="BM13" s="18">
        <v>2.1602496269726001E-2</v>
      </c>
      <c r="BN13" s="18">
        <v>9.0109001077598797E-3</v>
      </c>
      <c r="BO13" s="18"/>
      <c r="BP13" s="18">
        <v>9.2426471148397207E-3</v>
      </c>
      <c r="BQ13" s="18">
        <v>1.15546660497858E-2</v>
      </c>
      <c r="BR13" s="18"/>
      <c r="BS13" s="18">
        <v>4.6054071103829204E-3</v>
      </c>
      <c r="BT13" s="18">
        <v>7.8861548367960693E-3</v>
      </c>
      <c r="BU13" s="18"/>
      <c r="BV13" s="18">
        <v>1.7709937272725299E-2</v>
      </c>
      <c r="BW13" s="18">
        <v>0</v>
      </c>
      <c r="BX13" s="18"/>
      <c r="BY13" s="18">
        <v>1.9088042627335499E-2</v>
      </c>
      <c r="BZ13" s="18">
        <v>1.01365423346307E-2</v>
      </c>
      <c r="CA13" s="18"/>
      <c r="CB13" s="18">
        <v>8.8635395790155197E-3</v>
      </c>
      <c r="CC13" s="18">
        <v>1.21964232217811E-2</v>
      </c>
    </row>
    <row r="14" spans="2:81" x14ac:dyDescent="0.3">
      <c r="B14" s="15" t="s">
        <v>127</v>
      </c>
      <c r="C14" s="18">
        <v>0.93344391898845103</v>
      </c>
      <c r="D14" s="18">
        <v>0.92514552950221696</v>
      </c>
      <c r="E14" s="18">
        <v>0.94141712356310103</v>
      </c>
      <c r="F14" s="18"/>
      <c r="G14" s="18">
        <v>0.84378808473391698</v>
      </c>
      <c r="H14" s="18">
        <v>0.90492314516851102</v>
      </c>
      <c r="I14" s="18">
        <v>0.93703192359141096</v>
      </c>
      <c r="J14" s="18">
        <v>0.93511640029217302</v>
      </c>
      <c r="K14" s="18">
        <v>0.96767152275072998</v>
      </c>
      <c r="L14" s="18">
        <v>0.98922325085266005</v>
      </c>
      <c r="M14" s="18"/>
      <c r="N14" s="18">
        <v>0.93578221405477602</v>
      </c>
      <c r="O14" s="18">
        <v>0.93175688739635198</v>
      </c>
      <c r="P14" s="18">
        <v>0.93252577133054104</v>
      </c>
      <c r="Q14" s="18">
        <v>0.93242536180954605</v>
      </c>
      <c r="R14" s="18"/>
      <c r="S14" s="18">
        <v>0.95663699863360097</v>
      </c>
      <c r="T14" s="18">
        <v>0.970715812425476</v>
      </c>
      <c r="U14" s="18">
        <v>0.91122717863296199</v>
      </c>
      <c r="V14" s="18">
        <v>0.91037211746125002</v>
      </c>
      <c r="W14" s="18">
        <v>0.95924148386298902</v>
      </c>
      <c r="X14" s="18">
        <v>0.94802344011166595</v>
      </c>
      <c r="Y14" s="18">
        <v>0.97563667515641594</v>
      </c>
      <c r="Z14" s="18">
        <v>0.90853502111996998</v>
      </c>
      <c r="AA14" s="18">
        <v>0.91012274983286101</v>
      </c>
      <c r="AB14" s="18">
        <v>0.86530976551693395</v>
      </c>
      <c r="AC14" s="18">
        <v>0.94425122728820399</v>
      </c>
      <c r="AD14" s="18">
        <v>0.88087723319769995</v>
      </c>
      <c r="AE14" s="18"/>
      <c r="AF14" s="18">
        <v>0.90788965403299804</v>
      </c>
      <c r="AG14" s="18">
        <v>0.95603049443976196</v>
      </c>
      <c r="AH14" s="18">
        <v>0.96047918809550803</v>
      </c>
      <c r="AI14" s="18">
        <v>0.94252783273943397</v>
      </c>
      <c r="AJ14" s="18">
        <v>0.91942533223641099</v>
      </c>
      <c r="AK14" s="18">
        <v>0.94555798816868997</v>
      </c>
      <c r="AL14" s="18"/>
      <c r="AM14" s="18">
        <v>0.955113815747203</v>
      </c>
      <c r="AN14" s="18">
        <v>0.94365185865412105</v>
      </c>
      <c r="AO14" s="18">
        <v>0.91794688313054196</v>
      </c>
      <c r="AP14" s="18">
        <v>0.90658419314765404</v>
      </c>
      <c r="AQ14" s="18">
        <v>0.90535177135415501</v>
      </c>
      <c r="AR14" s="18"/>
      <c r="AS14" s="18">
        <v>0.91313525827448006</v>
      </c>
      <c r="AT14" s="18">
        <v>0.94482767591519801</v>
      </c>
      <c r="AU14" s="18"/>
      <c r="AV14" s="18">
        <v>0.95047481888716601</v>
      </c>
      <c r="AW14" s="18">
        <v>0.82347950694510397</v>
      </c>
      <c r="AX14" s="18">
        <v>0.915450105809134</v>
      </c>
      <c r="AY14" s="18"/>
      <c r="AZ14" s="18">
        <v>1</v>
      </c>
      <c r="BA14" s="18">
        <v>0.91877640378851899</v>
      </c>
      <c r="BB14" s="18">
        <v>0.89968253351485605</v>
      </c>
      <c r="BC14" s="18"/>
      <c r="BD14" s="18">
        <v>0.91851647200074804</v>
      </c>
      <c r="BE14" s="18">
        <v>0.94315628109504102</v>
      </c>
      <c r="BF14" s="18"/>
      <c r="BG14" s="18">
        <v>0.85123947563470803</v>
      </c>
      <c r="BH14" s="18">
        <v>0.94907667895190595</v>
      </c>
      <c r="BI14" s="18"/>
      <c r="BJ14" s="18">
        <v>0.89379780455592905</v>
      </c>
      <c r="BK14" s="18">
        <v>0.93533816291813898</v>
      </c>
      <c r="BL14" s="18"/>
      <c r="BM14" s="18">
        <v>0.87855082674207696</v>
      </c>
      <c r="BN14" s="18">
        <v>0.94013474911371997</v>
      </c>
      <c r="BO14" s="18"/>
      <c r="BP14" s="18">
        <v>0.94444312057791602</v>
      </c>
      <c r="BQ14" s="18">
        <v>0.93169678907765496</v>
      </c>
      <c r="BR14" s="18"/>
      <c r="BS14" s="18">
        <v>0.87000438018927495</v>
      </c>
      <c r="BT14" s="18">
        <v>0.95469630649470305</v>
      </c>
      <c r="BU14" s="18"/>
      <c r="BV14" s="18">
        <v>0.83054173481604199</v>
      </c>
      <c r="BW14" s="18">
        <v>0.88387298481263299</v>
      </c>
      <c r="BX14" s="18"/>
      <c r="BY14" s="18">
        <v>0.86123931860993796</v>
      </c>
      <c r="BZ14" s="18">
        <v>0.94369291066496397</v>
      </c>
      <c r="CA14" s="18"/>
      <c r="CB14" s="18">
        <v>0.93133047931063595</v>
      </c>
      <c r="CC14" s="18">
        <v>0.938939035409871</v>
      </c>
    </row>
    <row r="15" spans="2:81" x14ac:dyDescent="0.3">
      <c r="B15" s="15" t="s">
        <v>93</v>
      </c>
      <c r="C15" s="19">
        <v>-0.92253000612013403</v>
      </c>
      <c r="D15" s="19">
        <v>-0.91140644065687604</v>
      </c>
      <c r="E15" s="19">
        <v>-0.93324054207445595</v>
      </c>
      <c r="F15" s="19"/>
      <c r="G15" s="19">
        <v>-0.83666924360956596</v>
      </c>
      <c r="H15" s="19">
        <v>-0.88767988965537403</v>
      </c>
      <c r="I15" s="19">
        <v>-0.925531403266871</v>
      </c>
      <c r="J15" s="19">
        <v>-0.91753823186097205</v>
      </c>
      <c r="K15" s="19">
        <v>-0.96155123653541197</v>
      </c>
      <c r="L15" s="19">
        <v>-0.98358846731451499</v>
      </c>
      <c r="M15" s="19"/>
      <c r="N15" s="19">
        <v>-0.93208885015838505</v>
      </c>
      <c r="O15" s="19">
        <v>-0.91354224938936601</v>
      </c>
      <c r="P15" s="19">
        <v>-0.92823671304113098</v>
      </c>
      <c r="Q15" s="19">
        <v>-0.91532482979991303</v>
      </c>
      <c r="R15" s="19"/>
      <c r="S15" s="19">
        <v>-0.95663699863360097</v>
      </c>
      <c r="T15" s="19">
        <v>-0.970715812425476</v>
      </c>
      <c r="U15" s="19">
        <v>-0.89656510271339096</v>
      </c>
      <c r="V15" s="19">
        <v>-0.91037211746125002</v>
      </c>
      <c r="W15" s="19">
        <v>-0.95924148386298902</v>
      </c>
      <c r="X15" s="19">
        <v>-0.92806302349562397</v>
      </c>
      <c r="Y15" s="19">
        <v>-0.96237825640692398</v>
      </c>
      <c r="Z15" s="19">
        <v>-0.88710597132153401</v>
      </c>
      <c r="AA15" s="19">
        <v>-0.88355566304219602</v>
      </c>
      <c r="AB15" s="19">
        <v>-0.84356634630109195</v>
      </c>
      <c r="AC15" s="19">
        <v>-0.94425122728820399</v>
      </c>
      <c r="AD15" s="19">
        <v>-0.84271228849587398</v>
      </c>
      <c r="AE15" s="19"/>
      <c r="AF15" s="19">
        <v>-0.89366225450771697</v>
      </c>
      <c r="AG15" s="19">
        <v>-0.95603049443976196</v>
      </c>
      <c r="AH15" s="19">
        <v>-0.96047918809550803</v>
      </c>
      <c r="AI15" s="19">
        <v>-0.93099378763515395</v>
      </c>
      <c r="AJ15" s="19">
        <v>-0.89158202424988198</v>
      </c>
      <c r="AK15" s="19">
        <v>-0.93545705000364299</v>
      </c>
      <c r="AL15" s="19"/>
      <c r="AM15" s="19">
        <v>-0.94598378385809201</v>
      </c>
      <c r="AN15" s="19">
        <v>-0.93984534128277497</v>
      </c>
      <c r="AO15" s="19">
        <v>-0.89893393480261596</v>
      </c>
      <c r="AP15" s="19">
        <v>-0.89864352024802496</v>
      </c>
      <c r="AQ15" s="19">
        <v>-0.86045146653384297</v>
      </c>
      <c r="AR15" s="19"/>
      <c r="AS15" s="19">
        <v>-0.90557646260633295</v>
      </c>
      <c r="AT15" s="19">
        <v>-0.93170324567700102</v>
      </c>
      <c r="AU15" s="19"/>
      <c r="AV15" s="19">
        <v>-0.939220422668678</v>
      </c>
      <c r="AW15" s="19">
        <v>-0.82347950694510397</v>
      </c>
      <c r="AX15" s="19">
        <v>-0.91108983303616498</v>
      </c>
      <c r="AY15" s="19"/>
      <c r="AZ15" s="19">
        <v>-1</v>
      </c>
      <c r="BA15" s="19">
        <v>-0.91877640378851899</v>
      </c>
      <c r="BB15" s="19">
        <v>-0.89094881683355698</v>
      </c>
      <c r="BC15" s="19"/>
      <c r="BD15" s="19">
        <v>-0.911397827253279</v>
      </c>
      <c r="BE15" s="19">
        <v>-0.92968533807171705</v>
      </c>
      <c r="BF15" s="19"/>
      <c r="BG15" s="19">
        <v>-0.83895809199490601</v>
      </c>
      <c r="BH15" s="19">
        <v>-0.93837709075722198</v>
      </c>
      <c r="BI15" s="19"/>
      <c r="BJ15" s="19">
        <v>-0.88195399483263304</v>
      </c>
      <c r="BK15" s="19">
        <v>-0.92420959594512497</v>
      </c>
      <c r="BL15" s="19"/>
      <c r="BM15" s="19">
        <v>-0.85694833047235097</v>
      </c>
      <c r="BN15" s="19">
        <v>-0.93112384900596001</v>
      </c>
      <c r="BO15" s="19"/>
      <c r="BP15" s="19">
        <v>-0.935200473463077</v>
      </c>
      <c r="BQ15" s="19">
        <v>-0.92014212302786902</v>
      </c>
      <c r="BR15" s="19"/>
      <c r="BS15" s="19">
        <v>-0.86539897307889202</v>
      </c>
      <c r="BT15" s="19">
        <v>-0.94681015165790705</v>
      </c>
      <c r="BU15" s="19"/>
      <c r="BV15" s="19">
        <v>-0.81283179754331703</v>
      </c>
      <c r="BW15" s="19">
        <v>-0.88387298481263299</v>
      </c>
      <c r="BX15" s="19"/>
      <c r="BY15" s="19">
        <v>-0.84215127598260198</v>
      </c>
      <c r="BZ15" s="19">
        <v>-0.93355636833033295</v>
      </c>
      <c r="CA15" s="19"/>
      <c r="CB15" s="19">
        <v>-0.92246693973162097</v>
      </c>
      <c r="CC15" s="19">
        <v>-0.92674261218808995</v>
      </c>
    </row>
    <row r="16" spans="2:81"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C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123</v>
      </c>
      <c r="C9" s="14">
        <v>0.39832869031464702</v>
      </c>
      <c r="D9" s="14">
        <v>0.36438456431023197</v>
      </c>
      <c r="E9" s="14">
        <v>0.43224807766059498</v>
      </c>
      <c r="F9" s="14"/>
      <c r="G9" s="14">
        <v>0.30166268821056902</v>
      </c>
      <c r="H9" s="14">
        <v>0.33768628772867798</v>
      </c>
      <c r="I9" s="14">
        <v>0.38255872089272103</v>
      </c>
      <c r="J9" s="14">
        <v>0.39955035360245</v>
      </c>
      <c r="K9" s="14">
        <v>0.47238688077880903</v>
      </c>
      <c r="L9" s="14">
        <v>0.474194798121017</v>
      </c>
      <c r="M9" s="14"/>
      <c r="N9" s="14">
        <v>0.42230696459351202</v>
      </c>
      <c r="O9" s="14">
        <v>0.38999004877006399</v>
      </c>
      <c r="P9" s="14">
        <v>0.39653766942080199</v>
      </c>
      <c r="Q9" s="14">
        <v>0.377081646629853</v>
      </c>
      <c r="R9" s="14"/>
      <c r="S9" s="14">
        <v>0.37094960829656498</v>
      </c>
      <c r="T9" s="14">
        <v>0.423475614760425</v>
      </c>
      <c r="U9" s="14">
        <v>0.48086361063865601</v>
      </c>
      <c r="V9" s="14">
        <v>0.26255521377421298</v>
      </c>
      <c r="W9" s="14">
        <v>0.39590811324705499</v>
      </c>
      <c r="X9" s="14">
        <v>0.376472222430557</v>
      </c>
      <c r="Y9" s="14">
        <v>0.45682148691522001</v>
      </c>
      <c r="Z9" s="14">
        <v>0.45670811102660702</v>
      </c>
      <c r="AA9" s="14">
        <v>0.36350404228065603</v>
      </c>
      <c r="AB9" s="14">
        <v>0.36353799373793699</v>
      </c>
      <c r="AC9" s="14">
        <v>0.49032384332591</v>
      </c>
      <c r="AD9" s="14">
        <v>0.523367126400616</v>
      </c>
      <c r="AE9" s="14"/>
      <c r="AF9" s="14">
        <v>0.428573497594744</v>
      </c>
      <c r="AG9" s="14">
        <v>0.36704536660591802</v>
      </c>
      <c r="AH9" s="14">
        <v>0.43551869013906302</v>
      </c>
      <c r="AI9" s="14">
        <v>0.349190541861787</v>
      </c>
      <c r="AJ9" s="14">
        <v>0.48405934550045399</v>
      </c>
      <c r="AK9" s="14">
        <v>0.33217231058271202</v>
      </c>
      <c r="AL9" s="14"/>
      <c r="AM9" s="14">
        <v>0.39617442101373701</v>
      </c>
      <c r="AN9" s="14">
        <v>0.42778987197177698</v>
      </c>
      <c r="AO9" s="14">
        <v>0.36971388575954101</v>
      </c>
      <c r="AP9" s="14">
        <v>0.40139213114674099</v>
      </c>
      <c r="AQ9" s="14">
        <v>0.37207804202140399</v>
      </c>
      <c r="AR9" s="14"/>
      <c r="AS9" s="14">
        <v>0.380296282815338</v>
      </c>
      <c r="AT9" s="14">
        <v>0.40779602208693899</v>
      </c>
      <c r="AU9" s="14"/>
      <c r="AV9" s="14">
        <v>0.41158800426231901</v>
      </c>
      <c r="AW9" s="14">
        <v>0.36441325700497001</v>
      </c>
      <c r="AX9" s="14">
        <v>0.36064623719757799</v>
      </c>
      <c r="AY9" s="14"/>
      <c r="AZ9" s="14">
        <v>0.38286024281334402</v>
      </c>
      <c r="BA9" s="14">
        <v>0.32667358562098098</v>
      </c>
      <c r="BB9" s="14">
        <v>0.43524584601204502</v>
      </c>
      <c r="BC9" s="14"/>
      <c r="BD9" s="14">
        <v>0.40086155647034799</v>
      </c>
      <c r="BE9" s="14">
        <v>0.39789991233688998</v>
      </c>
      <c r="BF9" s="14"/>
      <c r="BG9" s="14">
        <v>0.32867507996589501</v>
      </c>
      <c r="BH9" s="14">
        <v>0.41369491943467601</v>
      </c>
      <c r="BI9" s="14"/>
      <c r="BJ9" s="14">
        <v>0.32657675311636403</v>
      </c>
      <c r="BK9" s="14">
        <v>0.39946533883912799</v>
      </c>
      <c r="BL9" s="14"/>
      <c r="BM9" s="14">
        <v>0.46213886208299099</v>
      </c>
      <c r="BN9" s="14">
        <v>0.39365514675452901</v>
      </c>
      <c r="BO9" s="14"/>
      <c r="BP9" s="14">
        <v>0.46038126724086997</v>
      </c>
      <c r="BQ9" s="14">
        <v>0.38574853172547502</v>
      </c>
      <c r="BR9" s="14"/>
      <c r="BS9" s="14">
        <v>0.39392343336160002</v>
      </c>
      <c r="BT9" s="14">
        <v>0.365751376926787</v>
      </c>
      <c r="BU9" s="14"/>
      <c r="BV9" s="14">
        <v>0.42439684965074898</v>
      </c>
      <c r="BW9" s="14">
        <v>0.38321396981600903</v>
      </c>
      <c r="BX9" s="14"/>
      <c r="BY9" s="14">
        <v>0.25259495153618999</v>
      </c>
      <c r="BZ9" s="14">
        <v>0.41295980969493701</v>
      </c>
      <c r="CA9" s="14"/>
      <c r="CB9" s="14">
        <v>0.41862862680514001</v>
      </c>
      <c r="CC9" s="14">
        <v>0.38707018178751901</v>
      </c>
    </row>
    <row r="10" spans="2:81" x14ac:dyDescent="0.3">
      <c r="B10" s="15" t="s">
        <v>124</v>
      </c>
      <c r="C10" s="14">
        <v>0.412073301211133</v>
      </c>
      <c r="D10" s="14">
        <v>0.43159566168035501</v>
      </c>
      <c r="E10" s="14">
        <v>0.39186661977229498</v>
      </c>
      <c r="F10" s="14"/>
      <c r="G10" s="14">
        <v>0.42580261658900198</v>
      </c>
      <c r="H10" s="14">
        <v>0.43687782395380298</v>
      </c>
      <c r="I10" s="14">
        <v>0.40792391747527101</v>
      </c>
      <c r="J10" s="14">
        <v>0.434013052356442</v>
      </c>
      <c r="K10" s="14">
        <v>0.39718577365187302</v>
      </c>
      <c r="L10" s="14">
        <v>0.378288305049092</v>
      </c>
      <c r="M10" s="14"/>
      <c r="N10" s="14">
        <v>0.42036975524681403</v>
      </c>
      <c r="O10" s="14">
        <v>0.46247209118098498</v>
      </c>
      <c r="P10" s="14">
        <v>0.38173979596067498</v>
      </c>
      <c r="Q10" s="14">
        <v>0.38409542279603298</v>
      </c>
      <c r="R10" s="14"/>
      <c r="S10" s="14">
        <v>0.41503317227772801</v>
      </c>
      <c r="T10" s="14">
        <v>0.44660806591095698</v>
      </c>
      <c r="U10" s="14">
        <v>0.38162513741854998</v>
      </c>
      <c r="V10" s="14">
        <v>0.57447823920159702</v>
      </c>
      <c r="W10" s="14">
        <v>0.362336415994784</v>
      </c>
      <c r="X10" s="14">
        <v>0.397790653510665</v>
      </c>
      <c r="Y10" s="14">
        <v>0.38378351563103802</v>
      </c>
      <c r="Z10" s="14">
        <v>0.45444557570600702</v>
      </c>
      <c r="AA10" s="14">
        <v>0.39066992848211202</v>
      </c>
      <c r="AB10" s="14">
        <v>0.38015632351411299</v>
      </c>
      <c r="AC10" s="14">
        <v>0.34220494563461901</v>
      </c>
      <c r="AD10" s="14">
        <v>0.31050364663584601</v>
      </c>
      <c r="AE10" s="14"/>
      <c r="AF10" s="14">
        <v>0.41533148657900198</v>
      </c>
      <c r="AG10" s="14">
        <v>0.42134433632535701</v>
      </c>
      <c r="AH10" s="14">
        <v>0.39424425734711999</v>
      </c>
      <c r="AI10" s="14">
        <v>0.46098337933478001</v>
      </c>
      <c r="AJ10" s="14">
        <v>0.39220548016323398</v>
      </c>
      <c r="AK10" s="14">
        <v>0.41309299279594502</v>
      </c>
      <c r="AL10" s="14"/>
      <c r="AM10" s="14">
        <v>0.42192182255006</v>
      </c>
      <c r="AN10" s="14">
        <v>0.39066289847053698</v>
      </c>
      <c r="AO10" s="14">
        <v>0.40154199699182302</v>
      </c>
      <c r="AP10" s="14">
        <v>0.42327829353740498</v>
      </c>
      <c r="AQ10" s="14">
        <v>0.53153863404320001</v>
      </c>
      <c r="AR10" s="14"/>
      <c r="AS10" s="14">
        <v>0.42631779013466797</v>
      </c>
      <c r="AT10" s="14">
        <v>0.40375614331548199</v>
      </c>
      <c r="AU10" s="14"/>
      <c r="AV10" s="14">
        <v>0.38544282452693901</v>
      </c>
      <c r="AW10" s="14">
        <v>0.37191499624812302</v>
      </c>
      <c r="AX10" s="14">
        <v>0.464889882558295</v>
      </c>
      <c r="AY10" s="14"/>
      <c r="AZ10" s="14">
        <v>0.39977259906336998</v>
      </c>
      <c r="BA10" s="14">
        <v>0.47835485935738098</v>
      </c>
      <c r="BB10" s="14">
        <v>0.35936468305299701</v>
      </c>
      <c r="BC10" s="14"/>
      <c r="BD10" s="14">
        <v>0.375658775875721</v>
      </c>
      <c r="BE10" s="14">
        <v>0.43596655854303801</v>
      </c>
      <c r="BF10" s="14"/>
      <c r="BG10" s="14">
        <v>0.38774610841193002</v>
      </c>
      <c r="BH10" s="14">
        <v>0.41640096473056998</v>
      </c>
      <c r="BI10" s="14"/>
      <c r="BJ10" s="14">
        <v>0.39594521410361</v>
      </c>
      <c r="BK10" s="14">
        <v>0.41618988946799601</v>
      </c>
      <c r="BL10" s="14"/>
      <c r="BM10" s="14">
        <v>0.350477672826979</v>
      </c>
      <c r="BN10" s="14">
        <v>0.41834811974187902</v>
      </c>
      <c r="BO10" s="14"/>
      <c r="BP10" s="14">
        <v>0.37126169720801599</v>
      </c>
      <c r="BQ10" s="14">
        <v>0.42181218365116502</v>
      </c>
      <c r="BR10" s="14"/>
      <c r="BS10" s="14">
        <v>0.39518442477285098</v>
      </c>
      <c r="BT10" s="14">
        <v>0.45117496645145999</v>
      </c>
      <c r="BU10" s="14"/>
      <c r="BV10" s="14">
        <v>0.36386679947601602</v>
      </c>
      <c r="BW10" s="14">
        <v>0.40619057397740799</v>
      </c>
      <c r="BX10" s="14"/>
      <c r="BY10" s="14">
        <v>0.49496048334652099</v>
      </c>
      <c r="BZ10" s="14">
        <v>0.40541849857031398</v>
      </c>
      <c r="CA10" s="14"/>
      <c r="CB10" s="14">
        <v>0.413902758743596</v>
      </c>
      <c r="CC10" s="14">
        <v>0.414063216360605</v>
      </c>
    </row>
    <row r="11" spans="2:81" x14ac:dyDescent="0.3">
      <c r="B11" s="15" t="s">
        <v>125</v>
      </c>
      <c r="C11" s="14">
        <v>0.10824587139448499</v>
      </c>
      <c r="D11" s="14">
        <v>0.122853560155348</v>
      </c>
      <c r="E11" s="14">
        <v>9.4193255765800898E-2</v>
      </c>
      <c r="F11" s="14"/>
      <c r="G11" s="14">
        <v>0.172972314991859</v>
      </c>
      <c r="H11" s="14">
        <v>0.14641120626836299</v>
      </c>
      <c r="I11" s="14">
        <v>0.112306920743727</v>
      </c>
      <c r="J11" s="14">
        <v>9.5483926246310996E-2</v>
      </c>
      <c r="K11" s="14">
        <v>5.43673050736918E-2</v>
      </c>
      <c r="L11" s="14">
        <v>7.7354418785633303E-2</v>
      </c>
      <c r="M11" s="14"/>
      <c r="N11" s="14">
        <v>0.101760852534225</v>
      </c>
      <c r="O11" s="14">
        <v>6.7000866395254197E-2</v>
      </c>
      <c r="P11" s="14">
        <v>0.13647080760376601</v>
      </c>
      <c r="Q11" s="14">
        <v>0.134903248375663</v>
      </c>
      <c r="R11" s="14"/>
      <c r="S11" s="14">
        <v>0.14929937241039401</v>
      </c>
      <c r="T11" s="14">
        <v>6.1018714515735803E-2</v>
      </c>
      <c r="U11" s="14">
        <v>8.6530576990953095E-2</v>
      </c>
      <c r="V11" s="14">
        <v>8.2393220349790894E-2</v>
      </c>
      <c r="W11" s="14">
        <v>0.18347622495548499</v>
      </c>
      <c r="X11" s="14">
        <v>0.116398727977016</v>
      </c>
      <c r="Y11" s="14">
        <v>7.5018562011044995E-2</v>
      </c>
      <c r="Z11" s="14">
        <v>2.19669320465447E-2</v>
      </c>
      <c r="AA11" s="14">
        <v>0.11775702904227101</v>
      </c>
      <c r="AB11" s="14">
        <v>0.13216738702074199</v>
      </c>
      <c r="AC11" s="14">
        <v>0.14746150446401499</v>
      </c>
      <c r="AD11" s="14">
        <v>8.7603861964071994E-2</v>
      </c>
      <c r="AE11" s="14"/>
      <c r="AF11" s="14">
        <v>0.10747955377420899</v>
      </c>
      <c r="AG11" s="14">
        <v>0.137144838697315</v>
      </c>
      <c r="AH11" s="14">
        <v>0.127715984286423</v>
      </c>
      <c r="AI11" s="14">
        <v>0.119957574107126</v>
      </c>
      <c r="AJ11" s="14">
        <v>6.0400219884419903E-2</v>
      </c>
      <c r="AK11" s="14">
        <v>5.43776810934683E-2</v>
      </c>
      <c r="AL11" s="14"/>
      <c r="AM11" s="14">
        <v>0.103669580585787</v>
      </c>
      <c r="AN11" s="14">
        <v>0.11541361298387701</v>
      </c>
      <c r="AO11" s="14">
        <v>0.121550841168301</v>
      </c>
      <c r="AP11" s="14">
        <v>0.13073359019848901</v>
      </c>
      <c r="AQ11" s="14">
        <v>4.97479238255331E-2</v>
      </c>
      <c r="AR11" s="14"/>
      <c r="AS11" s="14">
        <v>0.13514957823856799</v>
      </c>
      <c r="AT11" s="14">
        <v>9.17731551448486E-2</v>
      </c>
      <c r="AU11" s="14"/>
      <c r="AV11" s="14">
        <v>0.146074870518003</v>
      </c>
      <c r="AW11" s="14">
        <v>0.21331031852469901</v>
      </c>
      <c r="AX11" s="14">
        <v>0.118611265801207</v>
      </c>
      <c r="AY11" s="14"/>
      <c r="AZ11" s="14">
        <v>0.12563957443097901</v>
      </c>
      <c r="BA11" s="14">
        <v>0.112084240609359</v>
      </c>
      <c r="BB11" s="14">
        <v>0.18078108921153699</v>
      </c>
      <c r="BC11" s="14"/>
      <c r="BD11" s="14">
        <v>0.131999265531069</v>
      </c>
      <c r="BE11" s="14">
        <v>9.2798379166075404E-2</v>
      </c>
      <c r="BF11" s="14"/>
      <c r="BG11" s="14">
        <v>0.186738873290547</v>
      </c>
      <c r="BH11" s="14">
        <v>9.35273131225966E-2</v>
      </c>
      <c r="BI11" s="14"/>
      <c r="BJ11" s="14">
        <v>0.14760180802967801</v>
      </c>
      <c r="BK11" s="14">
        <v>0.106350819395594</v>
      </c>
      <c r="BL11" s="14"/>
      <c r="BM11" s="14">
        <v>0.11364447303019599</v>
      </c>
      <c r="BN11" s="14">
        <v>0.108124926846589</v>
      </c>
      <c r="BO11" s="14"/>
      <c r="BP11" s="14">
        <v>8.9148439912582395E-2</v>
      </c>
      <c r="BQ11" s="14">
        <v>0.112782267309359</v>
      </c>
      <c r="BR11" s="14"/>
      <c r="BS11" s="14">
        <v>0.13459981483110101</v>
      </c>
      <c r="BT11" s="14">
        <v>0.14434899882048699</v>
      </c>
      <c r="BU11" s="14"/>
      <c r="BV11" s="14">
        <v>0.171569411856762</v>
      </c>
      <c r="BW11" s="14">
        <v>0.121607357802826</v>
      </c>
      <c r="BX11" s="14"/>
      <c r="BY11" s="14">
        <v>0.13364538604509399</v>
      </c>
      <c r="BZ11" s="14">
        <v>0.105526405026825</v>
      </c>
      <c r="CA11" s="14"/>
      <c r="CB11" s="14">
        <v>0.105962730282774</v>
      </c>
      <c r="CC11" s="14">
        <v>0.107070017633543</v>
      </c>
    </row>
    <row r="12" spans="2:81" x14ac:dyDescent="0.3">
      <c r="B12" s="15" t="s">
        <v>126</v>
      </c>
      <c r="C12" s="14">
        <v>3.4287783904032698E-2</v>
      </c>
      <c r="D12" s="14">
        <v>4.704136564862E-2</v>
      </c>
      <c r="E12" s="14">
        <v>2.1901592923326101E-2</v>
      </c>
      <c r="F12" s="14"/>
      <c r="G12" s="14">
        <v>5.7014219806026202E-2</v>
      </c>
      <c r="H12" s="14">
        <v>2.8351752048553901E-2</v>
      </c>
      <c r="I12" s="14">
        <v>5.1148066763495897E-2</v>
      </c>
      <c r="J12" s="14">
        <v>2.9501489247876302E-2</v>
      </c>
      <c r="K12" s="14">
        <v>2.76096231781136E-2</v>
      </c>
      <c r="L12" s="14">
        <v>1.85468806707614E-2</v>
      </c>
      <c r="M12" s="14"/>
      <c r="N12" s="14">
        <v>1.25971092305829E-2</v>
      </c>
      <c r="O12" s="14">
        <v>3.6870934963861499E-2</v>
      </c>
      <c r="P12" s="14">
        <v>4.9797703676031001E-2</v>
      </c>
      <c r="Q12" s="14">
        <v>3.7998449685080399E-2</v>
      </c>
      <c r="R12" s="14"/>
      <c r="S12" s="14">
        <v>1.7909828276268299E-2</v>
      </c>
      <c r="T12" s="14">
        <v>1.5397177741824799E-2</v>
      </c>
      <c r="U12" s="14">
        <v>1.1753364320133399E-2</v>
      </c>
      <c r="V12" s="14">
        <v>4.5478022861814502E-2</v>
      </c>
      <c r="W12" s="14">
        <v>1.39924945260005E-2</v>
      </c>
      <c r="X12" s="14">
        <v>5.4764022560135003E-2</v>
      </c>
      <c r="Y12" s="14">
        <v>3.61463396611056E-2</v>
      </c>
      <c r="Z12" s="14">
        <v>2.2958924805208201E-2</v>
      </c>
      <c r="AA12" s="14">
        <v>6.0054205987919898E-2</v>
      </c>
      <c r="AB12" s="14">
        <v>7.9759903617500405E-2</v>
      </c>
      <c r="AC12" s="14">
        <v>0</v>
      </c>
      <c r="AD12" s="14">
        <v>4.0360420297640302E-2</v>
      </c>
      <c r="AE12" s="14"/>
      <c r="AF12" s="14">
        <v>2.2088293213032101E-2</v>
      </c>
      <c r="AG12" s="14">
        <v>4.9429095255150698E-2</v>
      </c>
      <c r="AH12" s="14">
        <v>0</v>
      </c>
      <c r="AI12" s="14">
        <v>5.3111735906017199E-2</v>
      </c>
      <c r="AJ12" s="14">
        <v>3.6500267272109102E-2</v>
      </c>
      <c r="AK12" s="14">
        <v>3.3335600922663203E-2</v>
      </c>
      <c r="AL12" s="14"/>
      <c r="AM12" s="14">
        <v>2.8019930250006E-2</v>
      </c>
      <c r="AN12" s="14">
        <v>2.1275340357208301E-2</v>
      </c>
      <c r="AO12" s="14">
        <v>5.03481712977372E-2</v>
      </c>
      <c r="AP12" s="14">
        <v>7.7144933690747102E-3</v>
      </c>
      <c r="AQ12" s="14">
        <v>0</v>
      </c>
      <c r="AR12" s="14"/>
      <c r="AS12" s="14">
        <v>3.9520985598998498E-2</v>
      </c>
      <c r="AT12" s="14">
        <v>3.1612387019515298E-2</v>
      </c>
      <c r="AU12" s="14"/>
      <c r="AV12" s="14">
        <v>3.35819638220968E-2</v>
      </c>
      <c r="AW12" s="14">
        <v>1.7258300524683499E-2</v>
      </c>
      <c r="AX12" s="14">
        <v>4.0578095969629802E-2</v>
      </c>
      <c r="AY12" s="14"/>
      <c r="AZ12" s="14">
        <v>2.2089766809295901E-2</v>
      </c>
      <c r="BA12" s="14">
        <v>6.2339121666397997E-2</v>
      </c>
      <c r="BB12" s="14">
        <v>1.6622754451821299E-2</v>
      </c>
      <c r="BC12" s="14"/>
      <c r="BD12" s="14">
        <v>4.7432359849169999E-2</v>
      </c>
      <c r="BE12" s="14">
        <v>2.5658817533459999E-2</v>
      </c>
      <c r="BF12" s="14"/>
      <c r="BG12" s="14">
        <v>3.1373791491347801E-2</v>
      </c>
      <c r="BH12" s="14">
        <v>3.5012811228563201E-2</v>
      </c>
      <c r="BI12" s="14"/>
      <c r="BJ12" s="14">
        <v>8.5734880358038501E-2</v>
      </c>
      <c r="BK12" s="14">
        <v>3.03870542397623E-2</v>
      </c>
      <c r="BL12" s="14"/>
      <c r="BM12" s="14">
        <v>4.28033381434796E-2</v>
      </c>
      <c r="BN12" s="14">
        <v>3.3859879949715802E-2</v>
      </c>
      <c r="BO12" s="14"/>
      <c r="BP12" s="14">
        <v>3.8880256838065903E-2</v>
      </c>
      <c r="BQ12" s="14">
        <v>3.1123572137477799E-2</v>
      </c>
      <c r="BR12" s="14"/>
      <c r="BS12" s="14">
        <v>5.4325211259834499E-2</v>
      </c>
      <c r="BT12" s="14">
        <v>1.90853656537609E-2</v>
      </c>
      <c r="BU12" s="14"/>
      <c r="BV12" s="14">
        <v>2.0885625949749801E-2</v>
      </c>
      <c r="BW12" s="14">
        <v>6.6077094161967706E-2</v>
      </c>
      <c r="BX12" s="14"/>
      <c r="BY12" s="14">
        <v>9.8826777503881094E-2</v>
      </c>
      <c r="BZ12" s="14">
        <v>2.7614671567507899E-2</v>
      </c>
      <c r="CA12" s="14"/>
      <c r="CB12" s="14">
        <v>2.8556520372729599E-2</v>
      </c>
      <c r="CC12" s="14">
        <v>3.7949789562984497E-2</v>
      </c>
    </row>
    <row r="13" spans="2:81" x14ac:dyDescent="0.3">
      <c r="B13" s="15" t="s">
        <v>106</v>
      </c>
      <c r="C13" s="18">
        <v>4.7064353175702303E-2</v>
      </c>
      <c r="D13" s="18">
        <v>3.4124848205445597E-2</v>
      </c>
      <c r="E13" s="18">
        <v>5.9790453877983298E-2</v>
      </c>
      <c r="F13" s="18"/>
      <c r="G13" s="18">
        <v>4.2548160402543597E-2</v>
      </c>
      <c r="H13" s="18">
        <v>5.0672930000602398E-2</v>
      </c>
      <c r="I13" s="18">
        <v>4.6062374124784401E-2</v>
      </c>
      <c r="J13" s="18">
        <v>4.1451178546920098E-2</v>
      </c>
      <c r="K13" s="18">
        <v>4.8450417317513497E-2</v>
      </c>
      <c r="L13" s="18">
        <v>5.1615597373496601E-2</v>
      </c>
      <c r="M13" s="18"/>
      <c r="N13" s="18">
        <v>4.2965318394865198E-2</v>
      </c>
      <c r="O13" s="18">
        <v>4.3666058689835599E-2</v>
      </c>
      <c r="P13" s="18">
        <v>3.5454023338726999E-2</v>
      </c>
      <c r="Q13" s="18">
        <v>6.5921232513370398E-2</v>
      </c>
      <c r="R13" s="18"/>
      <c r="S13" s="18">
        <v>4.68080187390452E-2</v>
      </c>
      <c r="T13" s="18">
        <v>5.3500427071057101E-2</v>
      </c>
      <c r="U13" s="18">
        <v>3.9227310631707403E-2</v>
      </c>
      <c r="V13" s="18">
        <v>3.5095303812584903E-2</v>
      </c>
      <c r="W13" s="18">
        <v>4.4286751276675598E-2</v>
      </c>
      <c r="X13" s="18">
        <v>5.4574373521627299E-2</v>
      </c>
      <c r="Y13" s="18">
        <v>4.8230095781591299E-2</v>
      </c>
      <c r="Z13" s="18">
        <v>4.3920456415633101E-2</v>
      </c>
      <c r="AA13" s="18">
        <v>6.8014794207041193E-2</v>
      </c>
      <c r="AB13" s="18">
        <v>4.4378392109707301E-2</v>
      </c>
      <c r="AC13" s="18">
        <v>2.00097065754558E-2</v>
      </c>
      <c r="AD13" s="18">
        <v>3.8164944701826201E-2</v>
      </c>
      <c r="AE13" s="18"/>
      <c r="AF13" s="18">
        <v>2.65271688390127E-2</v>
      </c>
      <c r="AG13" s="18">
        <v>2.5036363116259799E-2</v>
      </c>
      <c r="AH13" s="18">
        <v>4.2521068227394099E-2</v>
      </c>
      <c r="AI13" s="18">
        <v>1.67567687902897E-2</v>
      </c>
      <c r="AJ13" s="18">
        <v>2.68346871797823E-2</v>
      </c>
      <c r="AK13" s="18">
        <v>0.167021414605212</v>
      </c>
      <c r="AL13" s="18"/>
      <c r="AM13" s="18">
        <v>5.0214245600410198E-2</v>
      </c>
      <c r="AN13" s="18">
        <v>4.4858276216600303E-2</v>
      </c>
      <c r="AO13" s="18">
        <v>5.6845104782596897E-2</v>
      </c>
      <c r="AP13" s="18">
        <v>3.68814917482903E-2</v>
      </c>
      <c r="AQ13" s="18">
        <v>4.6635400109862599E-2</v>
      </c>
      <c r="AR13" s="18"/>
      <c r="AS13" s="18">
        <v>1.87153632124284E-2</v>
      </c>
      <c r="AT13" s="18">
        <v>6.5062292433215901E-2</v>
      </c>
      <c r="AU13" s="18"/>
      <c r="AV13" s="18">
        <v>2.3312336870642301E-2</v>
      </c>
      <c r="AW13" s="18">
        <v>3.3103127697524902E-2</v>
      </c>
      <c r="AX13" s="18">
        <v>1.52745184732894E-2</v>
      </c>
      <c r="AY13" s="18"/>
      <c r="AZ13" s="18">
        <v>6.9637816883010795E-2</v>
      </c>
      <c r="BA13" s="18">
        <v>2.0548192745880801E-2</v>
      </c>
      <c r="BB13" s="18">
        <v>7.9856272715999703E-3</v>
      </c>
      <c r="BC13" s="18"/>
      <c r="BD13" s="18">
        <v>4.40480422736911E-2</v>
      </c>
      <c r="BE13" s="18">
        <v>4.7676332420536399E-2</v>
      </c>
      <c r="BF13" s="18"/>
      <c r="BG13" s="18">
        <v>6.5466146840280001E-2</v>
      </c>
      <c r="BH13" s="18">
        <v>4.1363991483593703E-2</v>
      </c>
      <c r="BI13" s="18"/>
      <c r="BJ13" s="18">
        <v>4.4141344392310301E-2</v>
      </c>
      <c r="BK13" s="18">
        <v>4.76068980575199E-2</v>
      </c>
      <c r="BL13" s="18"/>
      <c r="BM13" s="18">
        <v>3.0935653916353601E-2</v>
      </c>
      <c r="BN13" s="18">
        <v>4.6011926707287702E-2</v>
      </c>
      <c r="BO13" s="18"/>
      <c r="BP13" s="18">
        <v>4.0328338800465997E-2</v>
      </c>
      <c r="BQ13" s="18">
        <v>4.8533445176522999E-2</v>
      </c>
      <c r="BR13" s="18"/>
      <c r="BS13" s="18">
        <v>2.1967115774613001E-2</v>
      </c>
      <c r="BT13" s="18">
        <v>1.9639292147505202E-2</v>
      </c>
      <c r="BU13" s="18"/>
      <c r="BV13" s="18">
        <v>1.9281313066723201E-2</v>
      </c>
      <c r="BW13" s="18">
        <v>2.29110042417895E-2</v>
      </c>
      <c r="BX13" s="18"/>
      <c r="BY13" s="18">
        <v>1.99724015683144E-2</v>
      </c>
      <c r="BZ13" s="18">
        <v>4.8480615140416898E-2</v>
      </c>
      <c r="CA13" s="18"/>
      <c r="CB13" s="18">
        <v>3.2949363795761202E-2</v>
      </c>
      <c r="CC13" s="18">
        <v>5.3846794655349098E-2</v>
      </c>
    </row>
    <row r="14" spans="2:81" x14ac:dyDescent="0.3">
      <c r="B14" s="15" t="s">
        <v>127</v>
      </c>
      <c r="C14" s="18">
        <v>0.81040199152577996</v>
      </c>
      <c r="D14" s="18">
        <v>0.79598022599058604</v>
      </c>
      <c r="E14" s="18">
        <v>0.82411469743289001</v>
      </c>
      <c r="F14" s="18"/>
      <c r="G14" s="18">
        <v>0.72746530479957106</v>
      </c>
      <c r="H14" s="18">
        <v>0.77456411168247996</v>
      </c>
      <c r="I14" s="18">
        <v>0.79048263836799204</v>
      </c>
      <c r="J14" s="18">
        <v>0.833563405958893</v>
      </c>
      <c r="K14" s="18">
        <v>0.86957265443068099</v>
      </c>
      <c r="L14" s="18">
        <v>0.852483103170109</v>
      </c>
      <c r="M14" s="18"/>
      <c r="N14" s="18">
        <v>0.84267671984032699</v>
      </c>
      <c r="O14" s="18">
        <v>0.85246213995104902</v>
      </c>
      <c r="P14" s="18">
        <v>0.77827746538147602</v>
      </c>
      <c r="Q14" s="18">
        <v>0.76117706942588603</v>
      </c>
      <c r="R14" s="18"/>
      <c r="S14" s="18">
        <v>0.78598278057429205</v>
      </c>
      <c r="T14" s="18">
        <v>0.87008368067138198</v>
      </c>
      <c r="U14" s="18">
        <v>0.86248874805720599</v>
      </c>
      <c r="V14" s="18">
        <v>0.83703345297581</v>
      </c>
      <c r="W14" s="18">
        <v>0.75824452924183805</v>
      </c>
      <c r="X14" s="18">
        <v>0.77426287594122201</v>
      </c>
      <c r="Y14" s="18">
        <v>0.84060500254625803</v>
      </c>
      <c r="Z14" s="18">
        <v>0.91115368673261399</v>
      </c>
      <c r="AA14" s="18">
        <v>0.75417397076276804</v>
      </c>
      <c r="AB14" s="18">
        <v>0.74369431725205004</v>
      </c>
      <c r="AC14" s="18">
        <v>0.83252878896052895</v>
      </c>
      <c r="AD14" s="18">
        <v>0.83387077303646195</v>
      </c>
      <c r="AE14" s="18"/>
      <c r="AF14" s="18">
        <v>0.84390498417374604</v>
      </c>
      <c r="AG14" s="18">
        <v>0.78838970293127497</v>
      </c>
      <c r="AH14" s="18">
        <v>0.82976294748618196</v>
      </c>
      <c r="AI14" s="18">
        <v>0.81017392119656695</v>
      </c>
      <c r="AJ14" s="18">
        <v>0.87626482566368902</v>
      </c>
      <c r="AK14" s="18">
        <v>0.74526530337865704</v>
      </c>
      <c r="AL14" s="18"/>
      <c r="AM14" s="18">
        <v>0.81809624356379695</v>
      </c>
      <c r="AN14" s="18">
        <v>0.81845277044231401</v>
      </c>
      <c r="AO14" s="18">
        <v>0.77125588275136403</v>
      </c>
      <c r="AP14" s="18">
        <v>0.82467042468414598</v>
      </c>
      <c r="AQ14" s="18">
        <v>0.90361667606460405</v>
      </c>
      <c r="AR14" s="18"/>
      <c r="AS14" s="18">
        <v>0.80661407295000598</v>
      </c>
      <c r="AT14" s="18">
        <v>0.81155216540242003</v>
      </c>
      <c r="AU14" s="18"/>
      <c r="AV14" s="18">
        <v>0.79703082878925802</v>
      </c>
      <c r="AW14" s="18">
        <v>0.73632825325309303</v>
      </c>
      <c r="AX14" s="18">
        <v>0.82553611975587304</v>
      </c>
      <c r="AY14" s="18"/>
      <c r="AZ14" s="18">
        <v>0.782632841876714</v>
      </c>
      <c r="BA14" s="18">
        <v>0.80502844497836201</v>
      </c>
      <c r="BB14" s="18">
        <v>0.79461052906504104</v>
      </c>
      <c r="BC14" s="18"/>
      <c r="BD14" s="18">
        <v>0.77652033234606999</v>
      </c>
      <c r="BE14" s="18">
        <v>0.83386647087992805</v>
      </c>
      <c r="BF14" s="18"/>
      <c r="BG14" s="18">
        <v>0.71642118837782498</v>
      </c>
      <c r="BH14" s="18">
        <v>0.83009588416524605</v>
      </c>
      <c r="BI14" s="18"/>
      <c r="BJ14" s="18">
        <v>0.72252196721997297</v>
      </c>
      <c r="BK14" s="18">
        <v>0.815655228307124</v>
      </c>
      <c r="BL14" s="18"/>
      <c r="BM14" s="18">
        <v>0.81261653490996999</v>
      </c>
      <c r="BN14" s="18">
        <v>0.81200326649640697</v>
      </c>
      <c r="BO14" s="18"/>
      <c r="BP14" s="18">
        <v>0.83164296444888597</v>
      </c>
      <c r="BQ14" s="18">
        <v>0.80756071537663998</v>
      </c>
      <c r="BR14" s="18"/>
      <c r="BS14" s="18">
        <v>0.78910785813445194</v>
      </c>
      <c r="BT14" s="18">
        <v>0.81692634337824699</v>
      </c>
      <c r="BU14" s="18"/>
      <c r="BV14" s="18">
        <v>0.78826364912676505</v>
      </c>
      <c r="BW14" s="18">
        <v>0.78940454379341696</v>
      </c>
      <c r="BX14" s="18"/>
      <c r="BY14" s="18">
        <v>0.74755543488271103</v>
      </c>
      <c r="BZ14" s="18">
        <v>0.81837830826525004</v>
      </c>
      <c r="CA14" s="18"/>
      <c r="CB14" s="18">
        <v>0.83253138554873496</v>
      </c>
      <c r="CC14" s="18">
        <v>0.80113339814812401</v>
      </c>
    </row>
    <row r="15" spans="2:81" x14ac:dyDescent="0.3">
      <c r="B15" s="15" t="s">
        <v>93</v>
      </c>
      <c r="C15" s="19">
        <v>-0.76333763835007695</v>
      </c>
      <c r="D15" s="19">
        <v>-0.76185537778514101</v>
      </c>
      <c r="E15" s="19">
        <v>-0.76432424355490602</v>
      </c>
      <c r="F15" s="19"/>
      <c r="G15" s="19">
        <v>-0.684917144397027</v>
      </c>
      <c r="H15" s="19">
        <v>-0.72389118168187805</v>
      </c>
      <c r="I15" s="19">
        <v>-0.74442026424320795</v>
      </c>
      <c r="J15" s="19">
        <v>-0.79211222741197296</v>
      </c>
      <c r="K15" s="19">
        <v>-0.82112223711316801</v>
      </c>
      <c r="L15" s="19">
        <v>-0.80086750579661203</v>
      </c>
      <c r="M15" s="19"/>
      <c r="N15" s="19">
        <v>-0.79971140144546105</v>
      </c>
      <c r="O15" s="19">
        <v>-0.80879608126121305</v>
      </c>
      <c r="P15" s="19">
        <v>-0.74282344204274897</v>
      </c>
      <c r="Q15" s="19">
        <v>-0.69525583691251602</v>
      </c>
      <c r="R15" s="19"/>
      <c r="S15" s="19">
        <v>-0.739174761835247</v>
      </c>
      <c r="T15" s="19">
        <v>-0.81658325360032502</v>
      </c>
      <c r="U15" s="19">
        <v>-0.82326143742549895</v>
      </c>
      <c r="V15" s="19">
        <v>-0.80193814916322503</v>
      </c>
      <c r="W15" s="19">
        <v>-0.71395777796516302</v>
      </c>
      <c r="X15" s="19">
        <v>-0.71968850241959403</v>
      </c>
      <c r="Y15" s="19">
        <v>-0.79237490676466704</v>
      </c>
      <c r="Z15" s="19">
        <v>-0.86723323031698096</v>
      </c>
      <c r="AA15" s="19">
        <v>-0.686159176555727</v>
      </c>
      <c r="AB15" s="19">
        <v>-0.69931592514234298</v>
      </c>
      <c r="AC15" s="19">
        <v>-0.81251908238507298</v>
      </c>
      <c r="AD15" s="19">
        <v>-0.79570582833463499</v>
      </c>
      <c r="AE15" s="19"/>
      <c r="AF15" s="19">
        <v>-0.81737781533473397</v>
      </c>
      <c r="AG15" s="19">
        <v>-0.76335333981501496</v>
      </c>
      <c r="AH15" s="19">
        <v>-0.78724187925878797</v>
      </c>
      <c r="AI15" s="19">
        <v>-0.79341715240627697</v>
      </c>
      <c r="AJ15" s="19">
        <v>-0.84943013848390603</v>
      </c>
      <c r="AK15" s="19">
        <v>-0.57824388877344501</v>
      </c>
      <c r="AL15" s="19"/>
      <c r="AM15" s="19">
        <v>-0.76788199796338696</v>
      </c>
      <c r="AN15" s="19">
        <v>-0.77359449422571402</v>
      </c>
      <c r="AO15" s="19">
        <v>-0.71441077796876795</v>
      </c>
      <c r="AP15" s="19">
        <v>-0.78778893293585595</v>
      </c>
      <c r="AQ15" s="19">
        <v>-0.85698127595474205</v>
      </c>
      <c r="AR15" s="19"/>
      <c r="AS15" s="19">
        <v>-0.78789870973757703</v>
      </c>
      <c r="AT15" s="19">
        <v>-0.74648987296920399</v>
      </c>
      <c r="AU15" s="19"/>
      <c r="AV15" s="19">
        <v>-0.77371849191861497</v>
      </c>
      <c r="AW15" s="19">
        <v>-0.70322512555556804</v>
      </c>
      <c r="AX15" s="19">
        <v>-0.81026160128258395</v>
      </c>
      <c r="AY15" s="19"/>
      <c r="AZ15" s="19">
        <v>-0.71299502499370404</v>
      </c>
      <c r="BA15" s="19">
        <v>-0.78448025223248097</v>
      </c>
      <c r="BB15" s="19">
        <v>-0.78662490179344102</v>
      </c>
      <c r="BC15" s="19"/>
      <c r="BD15" s="19">
        <v>-0.73247229007237902</v>
      </c>
      <c r="BE15" s="19">
        <v>-0.78619013845939201</v>
      </c>
      <c r="BF15" s="19"/>
      <c r="BG15" s="19">
        <v>-0.65095504153754502</v>
      </c>
      <c r="BH15" s="19">
        <v>-0.788731892681653</v>
      </c>
      <c r="BI15" s="19"/>
      <c r="BJ15" s="19">
        <v>-0.67838062282766298</v>
      </c>
      <c r="BK15" s="19">
        <v>-0.76804833024960395</v>
      </c>
      <c r="BL15" s="19"/>
      <c r="BM15" s="19">
        <v>-0.78168088099361699</v>
      </c>
      <c r="BN15" s="19">
        <v>-0.76599133978912004</v>
      </c>
      <c r="BO15" s="19"/>
      <c r="BP15" s="19">
        <v>-0.79131462564842003</v>
      </c>
      <c r="BQ15" s="19">
        <v>-0.75902727020011695</v>
      </c>
      <c r="BR15" s="19"/>
      <c r="BS15" s="19">
        <v>-0.76714074235983898</v>
      </c>
      <c r="BT15" s="19">
        <v>-0.79728705123074195</v>
      </c>
      <c r="BU15" s="19"/>
      <c r="BV15" s="19">
        <v>-0.76898233606004196</v>
      </c>
      <c r="BW15" s="19">
        <v>-0.76649353955162702</v>
      </c>
      <c r="BX15" s="19"/>
      <c r="BY15" s="19">
        <v>-0.727583033314397</v>
      </c>
      <c r="BZ15" s="19">
        <v>-0.76989769312483403</v>
      </c>
      <c r="CA15" s="19"/>
      <c r="CB15" s="19">
        <v>-0.79958202175297399</v>
      </c>
      <c r="CC15" s="19">
        <v>-0.74728660349277498</v>
      </c>
    </row>
    <row r="16" spans="2:81"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C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123</v>
      </c>
      <c r="C9" s="14">
        <v>0.61589367786289595</v>
      </c>
      <c r="D9" s="14">
        <v>0.54906354210119801</v>
      </c>
      <c r="E9" s="14">
        <v>0.68040067094412304</v>
      </c>
      <c r="F9" s="14"/>
      <c r="G9" s="14">
        <v>0.54253504750213399</v>
      </c>
      <c r="H9" s="14">
        <v>0.56515316147287398</v>
      </c>
      <c r="I9" s="14">
        <v>0.63036423985574597</v>
      </c>
      <c r="J9" s="14">
        <v>0.67211531040261996</v>
      </c>
      <c r="K9" s="14">
        <v>0.64021730166882795</v>
      </c>
      <c r="L9" s="14">
        <v>0.63213734028643698</v>
      </c>
      <c r="M9" s="14"/>
      <c r="N9" s="14">
        <v>0.61071836414393099</v>
      </c>
      <c r="O9" s="14">
        <v>0.61394267427583604</v>
      </c>
      <c r="P9" s="14">
        <v>0.63371249017401798</v>
      </c>
      <c r="Q9" s="14">
        <v>0.61000753575668898</v>
      </c>
      <c r="R9" s="14"/>
      <c r="S9" s="14">
        <v>0.59737876147906599</v>
      </c>
      <c r="T9" s="14">
        <v>0.61366591643165402</v>
      </c>
      <c r="U9" s="14">
        <v>0.69082812003112204</v>
      </c>
      <c r="V9" s="14">
        <v>0.59760048490890705</v>
      </c>
      <c r="W9" s="14">
        <v>0.66664699264438398</v>
      </c>
      <c r="X9" s="14">
        <v>0.51245366547023796</v>
      </c>
      <c r="Y9" s="14">
        <v>0.62342073905110296</v>
      </c>
      <c r="Z9" s="14">
        <v>0.49230624221950098</v>
      </c>
      <c r="AA9" s="14">
        <v>0.66963191353653395</v>
      </c>
      <c r="AB9" s="14">
        <v>0.59843669250131004</v>
      </c>
      <c r="AC9" s="14">
        <v>0.71117351494635495</v>
      </c>
      <c r="AD9" s="14">
        <v>0.59908292369953198</v>
      </c>
      <c r="AE9" s="14"/>
      <c r="AF9" s="14">
        <v>0.593877610446084</v>
      </c>
      <c r="AG9" s="14">
        <v>0.57230540545604403</v>
      </c>
      <c r="AH9" s="14">
        <v>0.70754882908795802</v>
      </c>
      <c r="AI9" s="14">
        <v>0.61316348327933601</v>
      </c>
      <c r="AJ9" s="14">
        <v>0.64715434859161003</v>
      </c>
      <c r="AK9" s="14">
        <v>0.71324000432560797</v>
      </c>
      <c r="AL9" s="14"/>
      <c r="AM9" s="14">
        <v>0.57597685019022704</v>
      </c>
      <c r="AN9" s="14">
        <v>0.63684587500382805</v>
      </c>
      <c r="AO9" s="14">
        <v>0.58304952230246099</v>
      </c>
      <c r="AP9" s="14">
        <v>0.65705223818001102</v>
      </c>
      <c r="AQ9" s="14">
        <v>0.69376213140750997</v>
      </c>
      <c r="AR9" s="14"/>
      <c r="AS9" s="14">
        <v>0.633311423962854</v>
      </c>
      <c r="AT9" s="14">
        <v>0.60540466690525596</v>
      </c>
      <c r="AU9" s="14"/>
      <c r="AV9" s="14">
        <v>0.60299126083821997</v>
      </c>
      <c r="AW9" s="14">
        <v>0.54337067774882797</v>
      </c>
      <c r="AX9" s="14">
        <v>0.70465589878534995</v>
      </c>
      <c r="AY9" s="14"/>
      <c r="AZ9" s="14">
        <v>0.74246987022868804</v>
      </c>
      <c r="BA9" s="14">
        <v>0.540592768734244</v>
      </c>
      <c r="BB9" s="14">
        <v>0.57291720249210498</v>
      </c>
      <c r="BC9" s="14"/>
      <c r="BD9" s="14">
        <v>0.65529015317821504</v>
      </c>
      <c r="BE9" s="14">
        <v>0.58849753680081496</v>
      </c>
      <c r="BF9" s="14"/>
      <c r="BG9" s="14">
        <v>0.53271302794231601</v>
      </c>
      <c r="BH9" s="14">
        <v>0.63263399322057601</v>
      </c>
      <c r="BI9" s="14"/>
      <c r="BJ9" s="14">
        <v>0.54855296847591095</v>
      </c>
      <c r="BK9" s="14">
        <v>0.61658655705771304</v>
      </c>
      <c r="BL9" s="14"/>
      <c r="BM9" s="14">
        <v>0.64444585355778605</v>
      </c>
      <c r="BN9" s="14">
        <v>0.61564179436222699</v>
      </c>
      <c r="BO9" s="14"/>
      <c r="BP9" s="14">
        <v>0.75056985617682603</v>
      </c>
      <c r="BQ9" s="14">
        <v>0.58637345999831003</v>
      </c>
      <c r="BR9" s="14"/>
      <c r="BS9" s="14">
        <v>0.58631675244399295</v>
      </c>
      <c r="BT9" s="14">
        <v>0.68421284588125098</v>
      </c>
      <c r="BU9" s="14"/>
      <c r="BV9" s="14">
        <v>0.595736471820414</v>
      </c>
      <c r="BW9" s="14">
        <v>0.58300632146657005</v>
      </c>
      <c r="BX9" s="14"/>
      <c r="BY9" s="14">
        <v>0.52305695561276799</v>
      </c>
      <c r="BZ9" s="14">
        <v>0.629037241330346</v>
      </c>
      <c r="CA9" s="14"/>
      <c r="CB9" s="14">
        <v>0.60685590791342303</v>
      </c>
      <c r="CC9" s="14">
        <v>0.62709642342216898</v>
      </c>
    </row>
    <row r="10" spans="2:81" x14ac:dyDescent="0.3">
      <c r="B10" s="15" t="s">
        <v>124</v>
      </c>
      <c r="C10" s="14">
        <v>0.298361063396055</v>
      </c>
      <c r="D10" s="14">
        <v>0.33026990110244597</v>
      </c>
      <c r="E10" s="14">
        <v>0.26778524143577198</v>
      </c>
      <c r="F10" s="14"/>
      <c r="G10" s="14">
        <v>0.34112091630617503</v>
      </c>
      <c r="H10" s="14">
        <v>0.33269798777461401</v>
      </c>
      <c r="I10" s="14">
        <v>0.30200644826811601</v>
      </c>
      <c r="J10" s="14">
        <v>0.23990577206007799</v>
      </c>
      <c r="K10" s="14">
        <v>0.27337660461435598</v>
      </c>
      <c r="L10" s="14">
        <v>0.30338871707286702</v>
      </c>
      <c r="M10" s="14"/>
      <c r="N10" s="14">
        <v>0.32262132580212299</v>
      </c>
      <c r="O10" s="14">
        <v>0.304620232124868</v>
      </c>
      <c r="P10" s="14">
        <v>0.29059121450035102</v>
      </c>
      <c r="Q10" s="14">
        <v>0.27345656026192799</v>
      </c>
      <c r="R10" s="14"/>
      <c r="S10" s="14">
        <v>0.35241175893050303</v>
      </c>
      <c r="T10" s="14">
        <v>0.33386535115294602</v>
      </c>
      <c r="U10" s="14">
        <v>0.25638989071308999</v>
      </c>
      <c r="V10" s="14">
        <v>0.28743651022073102</v>
      </c>
      <c r="W10" s="14">
        <v>0.20558436511373401</v>
      </c>
      <c r="X10" s="14">
        <v>0.35749541720747102</v>
      </c>
      <c r="Y10" s="14">
        <v>0.303375805202652</v>
      </c>
      <c r="Z10" s="14">
        <v>0.36818506774687698</v>
      </c>
      <c r="AA10" s="14">
        <v>0.26290109914176002</v>
      </c>
      <c r="AB10" s="14">
        <v>0.27643152560920797</v>
      </c>
      <c r="AC10" s="14">
        <v>0.233773880259947</v>
      </c>
      <c r="AD10" s="14">
        <v>0.27514826963456901</v>
      </c>
      <c r="AE10" s="14"/>
      <c r="AF10" s="14">
        <v>0.33373042881256099</v>
      </c>
      <c r="AG10" s="14">
        <v>0.32631521559026999</v>
      </c>
      <c r="AH10" s="14">
        <v>0.26943858079694</v>
      </c>
      <c r="AI10" s="14">
        <v>0.32128646175384301</v>
      </c>
      <c r="AJ10" s="14">
        <v>0.24473723220396101</v>
      </c>
      <c r="AK10" s="14">
        <v>0.211301848482321</v>
      </c>
      <c r="AL10" s="14"/>
      <c r="AM10" s="14">
        <v>0.31150014854799102</v>
      </c>
      <c r="AN10" s="14">
        <v>0.31922849333164199</v>
      </c>
      <c r="AO10" s="14">
        <v>0.31552510373342502</v>
      </c>
      <c r="AP10" s="14">
        <v>0.27005282687272197</v>
      </c>
      <c r="AQ10" s="14">
        <v>0.25646916341965298</v>
      </c>
      <c r="AR10" s="14"/>
      <c r="AS10" s="14">
        <v>0.27182841347453501</v>
      </c>
      <c r="AT10" s="14">
        <v>0.31311812778147502</v>
      </c>
      <c r="AU10" s="14"/>
      <c r="AV10" s="14">
        <v>0.29665741361624898</v>
      </c>
      <c r="AW10" s="14">
        <v>0.33737948024391601</v>
      </c>
      <c r="AX10" s="14">
        <v>0.21313444348609301</v>
      </c>
      <c r="AY10" s="14"/>
      <c r="AZ10" s="14">
        <v>0.19168628978378499</v>
      </c>
      <c r="BA10" s="14">
        <v>0.38092846755277698</v>
      </c>
      <c r="BB10" s="14">
        <v>0.28744862866460802</v>
      </c>
      <c r="BC10" s="14"/>
      <c r="BD10" s="14">
        <v>0.27887609541910102</v>
      </c>
      <c r="BE10" s="14">
        <v>0.31225225769451598</v>
      </c>
      <c r="BF10" s="14"/>
      <c r="BG10" s="14">
        <v>0.362625757315367</v>
      </c>
      <c r="BH10" s="14">
        <v>0.28488958498808298</v>
      </c>
      <c r="BI10" s="14"/>
      <c r="BJ10" s="14">
        <v>0.35684567687678398</v>
      </c>
      <c r="BK10" s="14">
        <v>0.29612792260237197</v>
      </c>
      <c r="BL10" s="14"/>
      <c r="BM10" s="14">
        <v>0.31341211781261202</v>
      </c>
      <c r="BN10" s="14">
        <v>0.29628211224950601</v>
      </c>
      <c r="BO10" s="14"/>
      <c r="BP10" s="14">
        <v>0.20072359248221</v>
      </c>
      <c r="BQ10" s="14">
        <v>0.32185024395377099</v>
      </c>
      <c r="BR10" s="14"/>
      <c r="BS10" s="14">
        <v>0.31552869153638502</v>
      </c>
      <c r="BT10" s="14">
        <v>0.22646988471915799</v>
      </c>
      <c r="BU10" s="14"/>
      <c r="BV10" s="14">
        <v>0.34508187444023303</v>
      </c>
      <c r="BW10" s="14">
        <v>0.30514263137293601</v>
      </c>
      <c r="BX10" s="14"/>
      <c r="BY10" s="14">
        <v>0.362767526370396</v>
      </c>
      <c r="BZ10" s="14">
        <v>0.28948676231805798</v>
      </c>
      <c r="CA10" s="14"/>
      <c r="CB10" s="14">
        <v>0.31527539596688797</v>
      </c>
      <c r="CC10" s="14">
        <v>0.285784439341292</v>
      </c>
    </row>
    <row r="11" spans="2:81" x14ac:dyDescent="0.3">
      <c r="B11" s="15" t="s">
        <v>125</v>
      </c>
      <c r="C11" s="14">
        <v>4.9093842077938703E-2</v>
      </c>
      <c r="D11" s="14">
        <v>7.3634462780710494E-2</v>
      </c>
      <c r="E11" s="14">
        <v>2.5227293094823699E-2</v>
      </c>
      <c r="F11" s="14"/>
      <c r="G11" s="14">
        <v>5.1386898458593899E-2</v>
      </c>
      <c r="H11" s="14">
        <v>6.20624129033433E-2</v>
      </c>
      <c r="I11" s="14">
        <v>6.1780794040627703E-2</v>
      </c>
      <c r="J11" s="14">
        <v>4.6111415769837502E-2</v>
      </c>
      <c r="K11" s="14">
        <v>3.9623670307383597E-2</v>
      </c>
      <c r="L11" s="14">
        <v>3.5494605410758898E-2</v>
      </c>
      <c r="M11" s="14"/>
      <c r="N11" s="14">
        <v>4.5034601612007903E-2</v>
      </c>
      <c r="O11" s="14">
        <v>4.0887778535001203E-2</v>
      </c>
      <c r="P11" s="14">
        <v>5.7803907854338199E-2</v>
      </c>
      <c r="Q11" s="14">
        <v>5.07298580989358E-2</v>
      </c>
      <c r="R11" s="14"/>
      <c r="S11" s="14">
        <v>3.7496674211080099E-2</v>
      </c>
      <c r="T11" s="14">
        <v>3.7677484062480102E-2</v>
      </c>
      <c r="U11" s="14">
        <v>2.4950949924283001E-2</v>
      </c>
      <c r="V11" s="14">
        <v>7.0220202069642801E-2</v>
      </c>
      <c r="W11" s="14">
        <v>0.10002139101997699</v>
      </c>
      <c r="X11" s="14">
        <v>7.4555133016551201E-2</v>
      </c>
      <c r="Y11" s="14">
        <v>0</v>
      </c>
      <c r="Z11" s="14">
        <v>4.66278578051443E-2</v>
      </c>
      <c r="AA11" s="14">
        <v>3.4329980511957701E-2</v>
      </c>
      <c r="AB11" s="14">
        <v>7.6453934204409907E-2</v>
      </c>
      <c r="AC11" s="14">
        <v>3.50428982182426E-2</v>
      </c>
      <c r="AD11" s="14">
        <v>8.7603861964071994E-2</v>
      </c>
      <c r="AE11" s="14"/>
      <c r="AF11" s="14">
        <v>4.6479270035847897E-2</v>
      </c>
      <c r="AG11" s="14">
        <v>6.2370670965742399E-2</v>
      </c>
      <c r="AH11" s="14">
        <v>2.3012590115102299E-2</v>
      </c>
      <c r="AI11" s="14">
        <v>4.23757524297044E-2</v>
      </c>
      <c r="AJ11" s="14">
        <v>3.9325051937587598E-2</v>
      </c>
      <c r="AK11" s="14">
        <v>5.5916340827001497E-2</v>
      </c>
      <c r="AL11" s="14"/>
      <c r="AM11" s="14">
        <v>4.9461779446452699E-2</v>
      </c>
      <c r="AN11" s="14">
        <v>1.91172097829969E-2</v>
      </c>
      <c r="AO11" s="14">
        <v>6.5976597644101395E-2</v>
      </c>
      <c r="AP11" s="14">
        <v>4.2427550643021297E-2</v>
      </c>
      <c r="AQ11" s="14">
        <v>4.9768705172837199E-2</v>
      </c>
      <c r="AR11" s="14"/>
      <c r="AS11" s="14">
        <v>5.8115728906446E-2</v>
      </c>
      <c r="AT11" s="14">
        <v>4.4330723821580403E-2</v>
      </c>
      <c r="AU11" s="14"/>
      <c r="AV11" s="14">
        <v>5.6340920943338903E-2</v>
      </c>
      <c r="AW11" s="14">
        <v>0.102193856744854</v>
      </c>
      <c r="AX11" s="14">
        <v>4.5711316651946797E-2</v>
      </c>
      <c r="AY11" s="14"/>
      <c r="AZ11" s="14">
        <v>1.9447463927850302E-2</v>
      </c>
      <c r="BA11" s="14">
        <v>5.8030990560449101E-2</v>
      </c>
      <c r="BB11" s="14">
        <v>0.106715255428758</v>
      </c>
      <c r="BC11" s="14"/>
      <c r="BD11" s="14">
        <v>3.3555522762109199E-2</v>
      </c>
      <c r="BE11" s="14">
        <v>5.9576549441136099E-2</v>
      </c>
      <c r="BF11" s="14"/>
      <c r="BG11" s="14">
        <v>4.8121147994474998E-2</v>
      </c>
      <c r="BH11" s="14">
        <v>4.9511402106813499E-2</v>
      </c>
      <c r="BI11" s="14"/>
      <c r="BJ11" s="14">
        <v>3.4454122785523601E-2</v>
      </c>
      <c r="BK11" s="14">
        <v>5.1834054715458398E-2</v>
      </c>
      <c r="BL11" s="14"/>
      <c r="BM11" s="14">
        <v>1.9867354598998899E-2</v>
      </c>
      <c r="BN11" s="14">
        <v>5.0447448599215398E-2</v>
      </c>
      <c r="BO11" s="14"/>
      <c r="BP11" s="14">
        <v>2.41315139954668E-2</v>
      </c>
      <c r="BQ11" s="14">
        <v>5.1329078171259E-2</v>
      </c>
      <c r="BR11" s="14"/>
      <c r="BS11" s="14">
        <v>5.4522689722949998E-2</v>
      </c>
      <c r="BT11" s="14">
        <v>5.8296042325112603E-2</v>
      </c>
      <c r="BU11" s="14"/>
      <c r="BV11" s="14">
        <v>4.0481993676598702E-2</v>
      </c>
      <c r="BW11" s="14">
        <v>5.9457099473282697E-2</v>
      </c>
      <c r="BX11" s="14"/>
      <c r="BY11" s="14">
        <v>6.3419189016067606E-2</v>
      </c>
      <c r="BZ11" s="14">
        <v>4.6969742458644603E-2</v>
      </c>
      <c r="CA11" s="14"/>
      <c r="CB11" s="14">
        <v>3.8990518716587597E-2</v>
      </c>
      <c r="CC11" s="14">
        <v>5.2219949182156701E-2</v>
      </c>
    </row>
    <row r="12" spans="2:81" x14ac:dyDescent="0.3">
      <c r="B12" s="15" t="s">
        <v>126</v>
      </c>
      <c r="C12" s="14">
        <v>1.39369542632933E-2</v>
      </c>
      <c r="D12" s="14">
        <v>1.6590708375036501E-2</v>
      </c>
      <c r="E12" s="14">
        <v>1.13728887882995E-2</v>
      </c>
      <c r="F12" s="14"/>
      <c r="G12" s="14">
        <v>2.2283016198639E-2</v>
      </c>
      <c r="H12" s="14">
        <v>1.1088984149631401E-2</v>
      </c>
      <c r="I12" s="14">
        <v>0</v>
      </c>
      <c r="J12" s="14">
        <v>2.9795139296597901E-2</v>
      </c>
      <c r="K12" s="14">
        <v>2.0458600721637198E-2</v>
      </c>
      <c r="L12" s="14">
        <v>4.71563284913627E-3</v>
      </c>
      <c r="M12" s="14"/>
      <c r="N12" s="14">
        <v>1.06477875128064E-2</v>
      </c>
      <c r="O12" s="14">
        <v>1.10028726043105E-2</v>
      </c>
      <c r="P12" s="14">
        <v>9.1788347693519505E-3</v>
      </c>
      <c r="Q12" s="14">
        <v>2.4907000801351501E-2</v>
      </c>
      <c r="R12" s="14"/>
      <c r="S12" s="14">
        <v>1.27128053793506E-2</v>
      </c>
      <c r="T12" s="14">
        <v>0</v>
      </c>
      <c r="U12" s="14">
        <v>0</v>
      </c>
      <c r="V12" s="14">
        <v>3.4050822166995599E-2</v>
      </c>
      <c r="W12" s="14">
        <v>0</v>
      </c>
      <c r="X12" s="14">
        <v>2.1522472294536299E-2</v>
      </c>
      <c r="Y12" s="14">
        <v>1.31867675156409E-2</v>
      </c>
      <c r="Z12" s="14">
        <v>2.38162531373333E-2</v>
      </c>
      <c r="AA12" s="14">
        <v>1.6370681677885E-2</v>
      </c>
      <c r="AB12" s="14">
        <v>3.7076688618303898E-2</v>
      </c>
      <c r="AC12" s="14">
        <v>0</v>
      </c>
      <c r="AD12" s="14">
        <v>0</v>
      </c>
      <c r="AE12" s="14"/>
      <c r="AF12" s="14">
        <v>1.44882243057642E-2</v>
      </c>
      <c r="AG12" s="14">
        <v>1.9577133328806E-2</v>
      </c>
      <c r="AH12" s="14">
        <v>0</v>
      </c>
      <c r="AI12" s="14">
        <v>1.2193123754338699E-2</v>
      </c>
      <c r="AJ12" s="14">
        <v>0</v>
      </c>
      <c r="AK12" s="14">
        <v>0</v>
      </c>
      <c r="AL12" s="14"/>
      <c r="AM12" s="14">
        <v>2.0789761076182502E-2</v>
      </c>
      <c r="AN12" s="14">
        <v>3.9148186427919304E-3</v>
      </c>
      <c r="AO12" s="14">
        <v>2.0268164253605701E-2</v>
      </c>
      <c r="AP12" s="14">
        <v>1.4638250377371801E-2</v>
      </c>
      <c r="AQ12" s="14">
        <v>0</v>
      </c>
      <c r="AR12" s="14"/>
      <c r="AS12" s="14">
        <v>2.0713562902101801E-2</v>
      </c>
      <c r="AT12" s="14">
        <v>1.0013884661677099E-2</v>
      </c>
      <c r="AU12" s="14"/>
      <c r="AV12" s="14">
        <v>1.53975783265253E-2</v>
      </c>
      <c r="AW12" s="14">
        <v>1.70559852624016E-2</v>
      </c>
      <c r="AX12" s="14">
        <v>2.0893434063679502E-2</v>
      </c>
      <c r="AY12" s="14"/>
      <c r="AZ12" s="14">
        <v>0</v>
      </c>
      <c r="BA12" s="14">
        <v>0</v>
      </c>
      <c r="BB12" s="14">
        <v>2.46974365707496E-2</v>
      </c>
      <c r="BC12" s="14"/>
      <c r="BD12" s="14">
        <v>1.51885479745087E-2</v>
      </c>
      <c r="BE12" s="14">
        <v>1.3148943984056499E-2</v>
      </c>
      <c r="BF12" s="14"/>
      <c r="BG12" s="14">
        <v>2.5475792556838499E-2</v>
      </c>
      <c r="BH12" s="14">
        <v>1.1764045240279301E-2</v>
      </c>
      <c r="BI12" s="14"/>
      <c r="BJ12" s="14">
        <v>3.71104343973786E-2</v>
      </c>
      <c r="BK12" s="14">
        <v>1.21381795400765E-2</v>
      </c>
      <c r="BL12" s="14"/>
      <c r="BM12" s="14">
        <v>1.1455595748171E-2</v>
      </c>
      <c r="BN12" s="14">
        <v>1.3397900497322699E-2</v>
      </c>
      <c r="BO12" s="14"/>
      <c r="BP12" s="14">
        <v>0</v>
      </c>
      <c r="BQ12" s="14">
        <v>1.7757069188088101E-2</v>
      </c>
      <c r="BR12" s="14"/>
      <c r="BS12" s="14">
        <v>2.6881921824582201E-2</v>
      </c>
      <c r="BT12" s="14">
        <v>1.1167754829873099E-2</v>
      </c>
      <c r="BU12" s="14"/>
      <c r="BV12" s="14">
        <v>1.8699660062754999E-2</v>
      </c>
      <c r="BW12" s="14">
        <v>2.9757465322144499E-2</v>
      </c>
      <c r="BX12" s="14"/>
      <c r="BY12" s="14">
        <v>2.0173667108409999E-2</v>
      </c>
      <c r="BZ12" s="14">
        <v>1.34017210148676E-2</v>
      </c>
      <c r="CA12" s="14"/>
      <c r="CB12" s="14">
        <v>1.13389014308498E-2</v>
      </c>
      <c r="CC12" s="14">
        <v>1.42158137193957E-2</v>
      </c>
    </row>
    <row r="13" spans="2:81" x14ac:dyDescent="0.3">
      <c r="B13" s="15" t="s">
        <v>106</v>
      </c>
      <c r="C13" s="18">
        <v>2.2714462399817399E-2</v>
      </c>
      <c r="D13" s="18">
        <v>3.04413856406088E-2</v>
      </c>
      <c r="E13" s="18">
        <v>1.5213905736982E-2</v>
      </c>
      <c r="F13" s="18"/>
      <c r="G13" s="18">
        <v>4.2674121534458202E-2</v>
      </c>
      <c r="H13" s="18">
        <v>2.89974536995364E-2</v>
      </c>
      <c r="I13" s="18">
        <v>5.8485178355099504E-3</v>
      </c>
      <c r="J13" s="18">
        <v>1.20723624708662E-2</v>
      </c>
      <c r="K13" s="18">
        <v>2.63238226877953E-2</v>
      </c>
      <c r="L13" s="18">
        <v>2.4263704380800999E-2</v>
      </c>
      <c r="M13" s="18"/>
      <c r="N13" s="18">
        <v>1.09779209291316E-2</v>
      </c>
      <c r="O13" s="18">
        <v>2.95464424599838E-2</v>
      </c>
      <c r="P13" s="18">
        <v>8.7135527019414193E-3</v>
      </c>
      <c r="Q13" s="18">
        <v>4.0899045081096201E-2</v>
      </c>
      <c r="R13" s="18"/>
      <c r="S13" s="18">
        <v>0</v>
      </c>
      <c r="T13" s="18">
        <v>1.4791248352919501E-2</v>
      </c>
      <c r="U13" s="18">
        <v>2.78310393315051E-2</v>
      </c>
      <c r="V13" s="18">
        <v>1.06919806337234E-2</v>
      </c>
      <c r="W13" s="18">
        <v>2.7747251221904599E-2</v>
      </c>
      <c r="X13" s="18">
        <v>3.39733120112038E-2</v>
      </c>
      <c r="Y13" s="18">
        <v>6.0016688230603701E-2</v>
      </c>
      <c r="Z13" s="18">
        <v>6.9064579091144607E-2</v>
      </c>
      <c r="AA13" s="18">
        <v>1.67663251318632E-2</v>
      </c>
      <c r="AB13" s="18">
        <v>1.16011590667682E-2</v>
      </c>
      <c r="AC13" s="18">
        <v>2.00097065754558E-2</v>
      </c>
      <c r="AD13" s="18">
        <v>3.8164944701826201E-2</v>
      </c>
      <c r="AE13" s="18"/>
      <c r="AF13" s="18">
        <v>1.1424466399743099E-2</v>
      </c>
      <c r="AG13" s="18">
        <v>1.9431574659138098E-2</v>
      </c>
      <c r="AH13" s="18">
        <v>0</v>
      </c>
      <c r="AI13" s="18">
        <v>1.09811787827781E-2</v>
      </c>
      <c r="AJ13" s="18">
        <v>6.8783367266842393E-2</v>
      </c>
      <c r="AK13" s="18">
        <v>1.95418063650693E-2</v>
      </c>
      <c r="AL13" s="18"/>
      <c r="AM13" s="18">
        <v>4.2271460739146699E-2</v>
      </c>
      <c r="AN13" s="18">
        <v>2.0893603238740899E-2</v>
      </c>
      <c r="AO13" s="18">
        <v>1.51806120664072E-2</v>
      </c>
      <c r="AP13" s="18">
        <v>1.58291339268741E-2</v>
      </c>
      <c r="AQ13" s="18">
        <v>0</v>
      </c>
      <c r="AR13" s="18"/>
      <c r="AS13" s="18">
        <v>1.60308707540626E-2</v>
      </c>
      <c r="AT13" s="18">
        <v>2.71325968300117E-2</v>
      </c>
      <c r="AU13" s="18"/>
      <c r="AV13" s="18">
        <v>2.8612826275667101E-2</v>
      </c>
      <c r="AW13" s="18">
        <v>0</v>
      </c>
      <c r="AX13" s="18">
        <v>1.56049070129303E-2</v>
      </c>
      <c r="AY13" s="18"/>
      <c r="AZ13" s="18">
        <v>4.6396376059677003E-2</v>
      </c>
      <c r="BA13" s="18">
        <v>2.0447773152529599E-2</v>
      </c>
      <c r="BB13" s="18">
        <v>8.2214768437791994E-3</v>
      </c>
      <c r="BC13" s="18"/>
      <c r="BD13" s="18">
        <v>1.7089680666065699E-2</v>
      </c>
      <c r="BE13" s="18">
        <v>2.65247120794759E-2</v>
      </c>
      <c r="BF13" s="18"/>
      <c r="BG13" s="18">
        <v>3.1064274191003501E-2</v>
      </c>
      <c r="BH13" s="18">
        <v>2.1200974444248399E-2</v>
      </c>
      <c r="BI13" s="18"/>
      <c r="BJ13" s="18">
        <v>2.3036797464402702E-2</v>
      </c>
      <c r="BK13" s="18">
        <v>2.33132860843802E-2</v>
      </c>
      <c r="BL13" s="18"/>
      <c r="BM13" s="18">
        <v>1.08190782824318E-2</v>
      </c>
      <c r="BN13" s="18">
        <v>2.42307442917289E-2</v>
      </c>
      <c r="BO13" s="18"/>
      <c r="BP13" s="18">
        <v>2.4575037345497298E-2</v>
      </c>
      <c r="BQ13" s="18">
        <v>2.2690148688571402E-2</v>
      </c>
      <c r="BR13" s="18"/>
      <c r="BS13" s="18">
        <v>1.6749944472089901E-2</v>
      </c>
      <c r="BT13" s="18">
        <v>1.9853472244605899E-2</v>
      </c>
      <c r="BU13" s="18"/>
      <c r="BV13" s="18">
        <v>0</v>
      </c>
      <c r="BW13" s="18">
        <v>2.2636482365066501E-2</v>
      </c>
      <c r="BX13" s="18"/>
      <c r="BY13" s="18">
        <v>3.0582661892358198E-2</v>
      </c>
      <c r="BZ13" s="18">
        <v>2.1104532878083799E-2</v>
      </c>
      <c r="CA13" s="18"/>
      <c r="CB13" s="18">
        <v>2.7539275972251798E-2</v>
      </c>
      <c r="CC13" s="18">
        <v>2.06833743349863E-2</v>
      </c>
    </row>
    <row r="14" spans="2:81" x14ac:dyDescent="0.3">
      <c r="B14" s="15" t="s">
        <v>127</v>
      </c>
      <c r="C14" s="18">
        <v>0.91425474125895101</v>
      </c>
      <c r="D14" s="18">
        <v>0.87933344320364404</v>
      </c>
      <c r="E14" s="18">
        <v>0.94818591237989502</v>
      </c>
      <c r="F14" s="18"/>
      <c r="G14" s="18">
        <v>0.88365596380830902</v>
      </c>
      <c r="H14" s="18">
        <v>0.89785114924748899</v>
      </c>
      <c r="I14" s="18">
        <v>0.93237068812386203</v>
      </c>
      <c r="J14" s="18">
        <v>0.91202108246269797</v>
      </c>
      <c r="K14" s="18">
        <v>0.91359390628318404</v>
      </c>
      <c r="L14" s="18">
        <v>0.93552605735930405</v>
      </c>
      <c r="M14" s="18"/>
      <c r="N14" s="18">
        <v>0.93333968994605399</v>
      </c>
      <c r="O14" s="18">
        <v>0.91856290640070504</v>
      </c>
      <c r="P14" s="18">
        <v>0.92430370467436795</v>
      </c>
      <c r="Q14" s="18">
        <v>0.88346409601861697</v>
      </c>
      <c r="R14" s="18"/>
      <c r="S14" s="18">
        <v>0.94979052040956902</v>
      </c>
      <c r="T14" s="18">
        <v>0.94753126758460005</v>
      </c>
      <c r="U14" s="18">
        <v>0.94721801074421197</v>
      </c>
      <c r="V14" s="18">
        <v>0.88503699512963796</v>
      </c>
      <c r="W14" s="18">
        <v>0.872231357758118</v>
      </c>
      <c r="X14" s="18">
        <v>0.86994908267770898</v>
      </c>
      <c r="Y14" s="18">
        <v>0.92679654425375502</v>
      </c>
      <c r="Z14" s="18">
        <v>0.86049130996637802</v>
      </c>
      <c r="AA14" s="18">
        <v>0.93253301267829403</v>
      </c>
      <c r="AB14" s="18">
        <v>0.87486821811051796</v>
      </c>
      <c r="AC14" s="18">
        <v>0.944947395206302</v>
      </c>
      <c r="AD14" s="18">
        <v>0.87423119333410204</v>
      </c>
      <c r="AE14" s="18"/>
      <c r="AF14" s="18">
        <v>0.92760803925864499</v>
      </c>
      <c r="AG14" s="18">
        <v>0.89862062104631402</v>
      </c>
      <c r="AH14" s="18">
        <v>0.97698740988489796</v>
      </c>
      <c r="AI14" s="18">
        <v>0.93444994503317902</v>
      </c>
      <c r="AJ14" s="18">
        <v>0.89189158079556996</v>
      </c>
      <c r="AK14" s="18">
        <v>0.924541852807929</v>
      </c>
      <c r="AL14" s="18"/>
      <c r="AM14" s="18">
        <v>0.88747699873821795</v>
      </c>
      <c r="AN14" s="18">
        <v>0.95607436833546999</v>
      </c>
      <c r="AO14" s="18">
        <v>0.898574626035886</v>
      </c>
      <c r="AP14" s="18">
        <v>0.92710506505273305</v>
      </c>
      <c r="AQ14" s="18">
        <v>0.95023129482716295</v>
      </c>
      <c r="AR14" s="18"/>
      <c r="AS14" s="18">
        <v>0.90513983743739002</v>
      </c>
      <c r="AT14" s="18">
        <v>0.91852279468673104</v>
      </c>
      <c r="AU14" s="18"/>
      <c r="AV14" s="18">
        <v>0.89964867445446906</v>
      </c>
      <c r="AW14" s="18">
        <v>0.88075015799274503</v>
      </c>
      <c r="AX14" s="18">
        <v>0.91779034227144296</v>
      </c>
      <c r="AY14" s="18"/>
      <c r="AZ14" s="18">
        <v>0.93415616001247304</v>
      </c>
      <c r="BA14" s="18">
        <v>0.92152123628702098</v>
      </c>
      <c r="BB14" s="18">
        <v>0.86036583115671394</v>
      </c>
      <c r="BC14" s="18"/>
      <c r="BD14" s="18">
        <v>0.93416624859731601</v>
      </c>
      <c r="BE14" s="18">
        <v>0.90074979449533199</v>
      </c>
      <c r="BF14" s="18"/>
      <c r="BG14" s="18">
        <v>0.89533878525768296</v>
      </c>
      <c r="BH14" s="18">
        <v>0.91752357820865904</v>
      </c>
      <c r="BI14" s="18"/>
      <c r="BJ14" s="18">
        <v>0.90539864535269499</v>
      </c>
      <c r="BK14" s="18">
        <v>0.91271447966008501</v>
      </c>
      <c r="BL14" s="18"/>
      <c r="BM14" s="18">
        <v>0.95785797137039796</v>
      </c>
      <c r="BN14" s="18">
        <v>0.91192390661173295</v>
      </c>
      <c r="BO14" s="18"/>
      <c r="BP14" s="18">
        <v>0.95129344865903598</v>
      </c>
      <c r="BQ14" s="18">
        <v>0.90822370395208196</v>
      </c>
      <c r="BR14" s="18"/>
      <c r="BS14" s="18">
        <v>0.90184544398037803</v>
      </c>
      <c r="BT14" s="18">
        <v>0.91068273060040805</v>
      </c>
      <c r="BU14" s="18"/>
      <c r="BV14" s="18">
        <v>0.94081834626064598</v>
      </c>
      <c r="BW14" s="18">
        <v>0.88814895283950601</v>
      </c>
      <c r="BX14" s="18"/>
      <c r="BY14" s="18">
        <v>0.88582448198316399</v>
      </c>
      <c r="BZ14" s="18">
        <v>0.91852400364840403</v>
      </c>
      <c r="CA14" s="18"/>
      <c r="CB14" s="18">
        <v>0.92213130388031095</v>
      </c>
      <c r="CC14" s="18">
        <v>0.91288086276346103</v>
      </c>
    </row>
    <row r="15" spans="2:81" x14ac:dyDescent="0.3">
      <c r="B15" s="15" t="s">
        <v>93</v>
      </c>
      <c r="C15" s="19">
        <v>-0.89154027885913301</v>
      </c>
      <c r="D15" s="19">
        <v>-0.84889205756303499</v>
      </c>
      <c r="E15" s="19">
        <v>-0.93297200664291302</v>
      </c>
      <c r="F15" s="19"/>
      <c r="G15" s="19">
        <v>-0.84098184227385098</v>
      </c>
      <c r="H15" s="19">
        <v>-0.868853695547952</v>
      </c>
      <c r="I15" s="19">
        <v>-0.92652217028835204</v>
      </c>
      <c r="J15" s="19">
        <v>-0.89994871999183201</v>
      </c>
      <c r="K15" s="19">
        <v>-0.88727008359538895</v>
      </c>
      <c r="L15" s="19">
        <v>-0.911262352978503</v>
      </c>
      <c r="M15" s="19"/>
      <c r="N15" s="19">
        <v>-0.92236176901692302</v>
      </c>
      <c r="O15" s="19">
        <v>-0.88901646394072098</v>
      </c>
      <c r="P15" s="19">
        <v>-0.91559015197242699</v>
      </c>
      <c r="Q15" s="19">
        <v>-0.84256505093751999</v>
      </c>
      <c r="R15" s="19"/>
      <c r="S15" s="19">
        <v>-0.94979052040956902</v>
      </c>
      <c r="T15" s="19">
        <v>-0.93274001923168104</v>
      </c>
      <c r="U15" s="19">
        <v>-0.91938697141270698</v>
      </c>
      <c r="V15" s="19">
        <v>-0.87434501449591495</v>
      </c>
      <c r="W15" s="19">
        <v>-0.84448410653621397</v>
      </c>
      <c r="X15" s="19">
        <v>-0.83597577066650497</v>
      </c>
      <c r="Y15" s="19">
        <v>-0.866779856023152</v>
      </c>
      <c r="Z15" s="19">
        <v>-0.79142673087523296</v>
      </c>
      <c r="AA15" s="19">
        <v>-0.91576668754643098</v>
      </c>
      <c r="AB15" s="19">
        <v>-0.86326705904375001</v>
      </c>
      <c r="AC15" s="19">
        <v>-0.92493768863084602</v>
      </c>
      <c r="AD15" s="19">
        <v>-0.83606624863227597</v>
      </c>
      <c r="AE15" s="19"/>
      <c r="AF15" s="19">
        <v>-0.91618357285890195</v>
      </c>
      <c r="AG15" s="19">
        <v>-0.87918904638717499</v>
      </c>
      <c r="AH15" s="19">
        <v>-0.97698740988489796</v>
      </c>
      <c r="AI15" s="19">
        <v>-0.92346876625040097</v>
      </c>
      <c r="AJ15" s="19">
        <v>-0.82310821352872798</v>
      </c>
      <c r="AK15" s="19">
        <v>-0.90500004644286003</v>
      </c>
      <c r="AL15" s="19"/>
      <c r="AM15" s="19">
        <v>-0.84520553799907105</v>
      </c>
      <c r="AN15" s="19">
        <v>-0.93518076509672898</v>
      </c>
      <c r="AO15" s="19">
        <v>-0.88339401396947903</v>
      </c>
      <c r="AP15" s="19">
        <v>-0.91127593112585903</v>
      </c>
      <c r="AQ15" s="19">
        <v>-0.95023129482716295</v>
      </c>
      <c r="AR15" s="19"/>
      <c r="AS15" s="19">
        <v>-0.88910896668332695</v>
      </c>
      <c r="AT15" s="19">
        <v>-0.89139019785671902</v>
      </c>
      <c r="AU15" s="19"/>
      <c r="AV15" s="19">
        <v>-0.87103584817880197</v>
      </c>
      <c r="AW15" s="19">
        <v>-0.88075015799274503</v>
      </c>
      <c r="AX15" s="19">
        <v>-0.90218543525851302</v>
      </c>
      <c r="AY15" s="19"/>
      <c r="AZ15" s="19">
        <v>-0.88775978395279598</v>
      </c>
      <c r="BA15" s="19">
        <v>-0.90107346313449199</v>
      </c>
      <c r="BB15" s="19">
        <v>-0.852144354312934</v>
      </c>
      <c r="BC15" s="19"/>
      <c r="BD15" s="19">
        <v>-0.91707656793125103</v>
      </c>
      <c r="BE15" s="19">
        <v>-0.87422508241585595</v>
      </c>
      <c r="BF15" s="19"/>
      <c r="BG15" s="19">
        <v>-0.86427451106667996</v>
      </c>
      <c r="BH15" s="19">
        <v>-0.89632260376440998</v>
      </c>
      <c r="BI15" s="19"/>
      <c r="BJ15" s="19">
        <v>-0.88236184788829297</v>
      </c>
      <c r="BK15" s="19">
        <v>-0.88940119357570502</v>
      </c>
      <c r="BL15" s="19"/>
      <c r="BM15" s="19">
        <v>-0.94703889308796696</v>
      </c>
      <c r="BN15" s="19">
        <v>-0.88769316232000395</v>
      </c>
      <c r="BO15" s="19"/>
      <c r="BP15" s="19">
        <v>-0.92671841131353905</v>
      </c>
      <c r="BQ15" s="19">
        <v>-0.88553355526350996</v>
      </c>
      <c r="BR15" s="19"/>
      <c r="BS15" s="19">
        <v>-0.88509549950828803</v>
      </c>
      <c r="BT15" s="19">
        <v>-0.89082925835580196</v>
      </c>
      <c r="BU15" s="19"/>
      <c r="BV15" s="19">
        <v>-0.94081834626064598</v>
      </c>
      <c r="BW15" s="19">
        <v>-0.86551247047444002</v>
      </c>
      <c r="BX15" s="19"/>
      <c r="BY15" s="19">
        <v>-0.85524182009080596</v>
      </c>
      <c r="BZ15" s="19">
        <v>-0.89741947077032003</v>
      </c>
      <c r="CA15" s="19"/>
      <c r="CB15" s="19">
        <v>-0.89459202790805903</v>
      </c>
      <c r="CC15" s="19">
        <v>-0.89219748842847502</v>
      </c>
    </row>
    <row r="16" spans="2:81"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C17"/>
  <sheetViews>
    <sheetView showGridLines="0" workbookViewId="0">
      <pane xSplit="2" topLeftCell="C1" activePane="topRight" state="frozen"/>
      <selection pane="topRight" activeCell="D2" sqref="D2:BM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28.8" x14ac:dyDescent="0.3">
      <c r="B9" s="15" t="s">
        <v>141</v>
      </c>
      <c r="C9" s="14">
        <v>0.70821781004958895</v>
      </c>
      <c r="D9" s="14">
        <v>0.72523848248363998</v>
      </c>
      <c r="E9" s="14">
        <v>0.69103035242420296</v>
      </c>
      <c r="F9" s="14"/>
      <c r="G9" s="14">
        <v>0.58339849224454698</v>
      </c>
      <c r="H9" s="14">
        <v>0.47908589792411199</v>
      </c>
      <c r="I9" s="14">
        <v>0.70319899325165602</v>
      </c>
      <c r="J9" s="14">
        <v>0.75415915641883802</v>
      </c>
      <c r="K9" s="14">
        <v>0.79709881486593703</v>
      </c>
      <c r="L9" s="14">
        <v>0.88446655173404498</v>
      </c>
      <c r="M9" s="14"/>
      <c r="N9" s="14">
        <v>0.74938516950529999</v>
      </c>
      <c r="O9" s="14">
        <v>0.710780804370018</v>
      </c>
      <c r="P9" s="14">
        <v>0.72325146064565804</v>
      </c>
      <c r="Q9" s="14">
        <v>0.64735860380914201</v>
      </c>
      <c r="R9" s="14"/>
      <c r="S9" s="14">
        <v>0.65164953514829405</v>
      </c>
      <c r="T9" s="14">
        <v>0.71102147804608895</v>
      </c>
      <c r="U9" s="14">
        <v>0.77687286367882802</v>
      </c>
      <c r="V9" s="14">
        <v>0.71953785221020505</v>
      </c>
      <c r="W9" s="14">
        <v>0.69942226498774895</v>
      </c>
      <c r="X9" s="14">
        <v>0.71402911615190501</v>
      </c>
      <c r="Y9" s="14">
        <v>0.77351712505375003</v>
      </c>
      <c r="Z9" s="14">
        <v>0.77230913736474405</v>
      </c>
      <c r="AA9" s="14">
        <v>0.67345356550911695</v>
      </c>
      <c r="AB9" s="14">
        <v>0.69737596564487203</v>
      </c>
      <c r="AC9" s="14">
        <v>0.71189196473011795</v>
      </c>
      <c r="AD9" s="14">
        <v>0.63861708093317204</v>
      </c>
      <c r="AE9" s="14"/>
      <c r="AF9" s="14">
        <v>0.61150924259696504</v>
      </c>
      <c r="AG9" s="14">
        <v>0.779460478864065</v>
      </c>
      <c r="AH9" s="14">
        <v>0.79451694448675103</v>
      </c>
      <c r="AI9" s="14">
        <v>0.81526883048426302</v>
      </c>
      <c r="AJ9" s="14">
        <v>0.649523634988044</v>
      </c>
      <c r="AK9" s="14">
        <v>0.66720622825621301</v>
      </c>
      <c r="AL9" s="14"/>
      <c r="AM9" s="14">
        <v>0.74397873490473299</v>
      </c>
      <c r="AN9" s="14">
        <v>0.71376029767538696</v>
      </c>
      <c r="AO9" s="14">
        <v>0.69566610557023201</v>
      </c>
      <c r="AP9" s="14">
        <v>0.67102280284195603</v>
      </c>
      <c r="AQ9" s="14">
        <v>0.65336353777094203</v>
      </c>
      <c r="AR9" s="14"/>
      <c r="AS9" s="14">
        <v>0.65923387813904399</v>
      </c>
      <c r="AT9" s="14">
        <v>0.74386837004930595</v>
      </c>
      <c r="AU9" s="14"/>
      <c r="AV9" s="14">
        <v>0.64497265282276794</v>
      </c>
      <c r="AW9" s="14">
        <v>0.541528430187183</v>
      </c>
      <c r="AX9" s="14">
        <v>0.76494150732590804</v>
      </c>
      <c r="AY9" s="14"/>
      <c r="AZ9" s="14">
        <v>0.57988738533935202</v>
      </c>
      <c r="BA9" s="14">
        <v>0.45509210611373002</v>
      </c>
      <c r="BB9" s="14">
        <v>0.72200281978536596</v>
      </c>
      <c r="BC9" s="14"/>
      <c r="BD9" s="14">
        <v>0.67310276406245995</v>
      </c>
      <c r="BE9" s="14">
        <v>0.73063904151607795</v>
      </c>
      <c r="BF9" s="14"/>
      <c r="BG9" s="14">
        <v>0.54292398792248597</v>
      </c>
      <c r="BH9" s="14">
        <v>0.73891512241524204</v>
      </c>
      <c r="BI9" s="14"/>
      <c r="BJ9" s="14">
        <v>0.55874738313654804</v>
      </c>
      <c r="BK9" s="14">
        <v>0.72581643651573702</v>
      </c>
      <c r="BL9" s="14"/>
      <c r="BM9" s="14">
        <v>0.61720616707160203</v>
      </c>
      <c r="BN9" s="14">
        <v>0.71914948030766301</v>
      </c>
      <c r="BO9" s="14"/>
      <c r="BP9" s="14">
        <v>0.79293940403200602</v>
      </c>
      <c r="BQ9" s="14">
        <v>0.68685865545555602</v>
      </c>
      <c r="BR9" s="14"/>
      <c r="BS9" s="14">
        <v>0.59828837955674397</v>
      </c>
      <c r="BT9" s="14">
        <v>0.737580924111915</v>
      </c>
      <c r="BU9" s="14"/>
      <c r="BV9" s="14">
        <v>0.74239338126570598</v>
      </c>
      <c r="BW9" s="14">
        <v>0.54764465625720005</v>
      </c>
      <c r="BX9" s="14"/>
      <c r="BY9" s="14">
        <v>0.58145735290335099</v>
      </c>
      <c r="BZ9" s="14">
        <v>0.72338316948403003</v>
      </c>
      <c r="CA9" s="14"/>
      <c r="CB9" s="14">
        <v>0.72803144218825</v>
      </c>
      <c r="CC9" s="14">
        <v>0.70099774630668199</v>
      </c>
    </row>
    <row r="10" spans="2:81" ht="28.8" x14ac:dyDescent="0.3">
      <c r="B10" s="15" t="s">
        <v>142</v>
      </c>
      <c r="C10" s="14">
        <v>0.18593259814295299</v>
      </c>
      <c r="D10" s="14">
        <v>0.169454697661723</v>
      </c>
      <c r="E10" s="14">
        <v>0.20238401985007101</v>
      </c>
      <c r="F10" s="14"/>
      <c r="G10" s="14">
        <v>0.27345984594836298</v>
      </c>
      <c r="H10" s="14">
        <v>0.37779885455404999</v>
      </c>
      <c r="I10" s="14">
        <v>0.18030176773970599</v>
      </c>
      <c r="J10" s="14">
        <v>0.16588015185840299</v>
      </c>
      <c r="K10" s="14">
        <v>0.124891750764829</v>
      </c>
      <c r="L10" s="14">
        <v>3.3709701170737301E-2</v>
      </c>
      <c r="M10" s="14"/>
      <c r="N10" s="14">
        <v>0.18416178174848999</v>
      </c>
      <c r="O10" s="14">
        <v>0.17746029198821001</v>
      </c>
      <c r="P10" s="14">
        <v>0.17841121625997899</v>
      </c>
      <c r="Q10" s="14">
        <v>0.202276953059327</v>
      </c>
      <c r="R10" s="14"/>
      <c r="S10" s="14">
        <v>0.242614385274281</v>
      </c>
      <c r="T10" s="14">
        <v>0.16619146515823899</v>
      </c>
      <c r="U10" s="14">
        <v>0.16035652967786199</v>
      </c>
      <c r="V10" s="14">
        <v>0.18833214193680001</v>
      </c>
      <c r="W10" s="14">
        <v>0.17404902597425501</v>
      </c>
      <c r="X10" s="14">
        <v>0.17938338250202401</v>
      </c>
      <c r="Y10" s="14">
        <v>0.11944971136906</v>
      </c>
      <c r="Z10" s="14">
        <v>0.13167564574736301</v>
      </c>
      <c r="AA10" s="14">
        <v>0.226653628205566</v>
      </c>
      <c r="AB10" s="14">
        <v>0.16689130472487801</v>
      </c>
      <c r="AC10" s="14">
        <v>0.18004834465165401</v>
      </c>
      <c r="AD10" s="14">
        <v>0.28444703773033903</v>
      </c>
      <c r="AE10" s="14"/>
      <c r="AF10" s="14">
        <v>0.284634178063708</v>
      </c>
      <c r="AG10" s="14">
        <v>0.16582059113994699</v>
      </c>
      <c r="AH10" s="14">
        <v>0.100852764801845</v>
      </c>
      <c r="AI10" s="14">
        <v>0.12275397065473199</v>
      </c>
      <c r="AJ10" s="14">
        <v>0.21651237101308601</v>
      </c>
      <c r="AK10" s="14">
        <v>0.122675351836917</v>
      </c>
      <c r="AL10" s="14"/>
      <c r="AM10" s="14">
        <v>0.157242624607838</v>
      </c>
      <c r="AN10" s="14">
        <v>0.18245937090655101</v>
      </c>
      <c r="AO10" s="14">
        <v>0.186423605656441</v>
      </c>
      <c r="AP10" s="14">
        <v>0.245338033026887</v>
      </c>
      <c r="AQ10" s="14">
        <v>0.209280009936991</v>
      </c>
      <c r="AR10" s="14"/>
      <c r="AS10" s="14">
        <v>0.25205299258069302</v>
      </c>
      <c r="AT10" s="14">
        <v>0.144091909609563</v>
      </c>
      <c r="AU10" s="14"/>
      <c r="AV10" s="14">
        <v>0.281995488021834</v>
      </c>
      <c r="AW10" s="14">
        <v>0.39356276666113599</v>
      </c>
      <c r="AX10" s="14">
        <v>0.14550793972023299</v>
      </c>
      <c r="AY10" s="14"/>
      <c r="AZ10" s="14">
        <v>0.36246818313090701</v>
      </c>
      <c r="BA10" s="14">
        <v>0.47166574853084497</v>
      </c>
      <c r="BB10" s="14">
        <v>0.228190325634028</v>
      </c>
      <c r="BC10" s="14"/>
      <c r="BD10" s="14">
        <v>0.23006343298673601</v>
      </c>
      <c r="BE10" s="14">
        <v>0.15718528821986699</v>
      </c>
      <c r="BF10" s="14"/>
      <c r="BG10" s="14">
        <v>0.324573107857553</v>
      </c>
      <c r="BH10" s="14">
        <v>0.15991099871279599</v>
      </c>
      <c r="BI10" s="14"/>
      <c r="BJ10" s="14">
        <v>0.29907439775842598</v>
      </c>
      <c r="BK10" s="14">
        <v>0.173503057144405</v>
      </c>
      <c r="BL10" s="14"/>
      <c r="BM10" s="14">
        <v>0.24117154678122099</v>
      </c>
      <c r="BN10" s="14">
        <v>0.17946885633285001</v>
      </c>
      <c r="BO10" s="14"/>
      <c r="BP10" s="14">
        <v>0.139196437915068</v>
      </c>
      <c r="BQ10" s="14">
        <v>0.19911734271599399</v>
      </c>
      <c r="BR10" s="14"/>
      <c r="BS10" s="14">
        <v>0.304784549639395</v>
      </c>
      <c r="BT10" s="14">
        <v>0.18461831867453801</v>
      </c>
      <c r="BU10" s="14"/>
      <c r="BV10" s="14">
        <v>0.20254376714209499</v>
      </c>
      <c r="BW10" s="14">
        <v>0.34071566818016102</v>
      </c>
      <c r="BX10" s="14"/>
      <c r="BY10" s="14">
        <v>0.29972442327898702</v>
      </c>
      <c r="BZ10" s="14">
        <v>0.174395898248346</v>
      </c>
      <c r="CA10" s="14"/>
      <c r="CB10" s="14">
        <v>0.166169353768086</v>
      </c>
      <c r="CC10" s="14">
        <v>0.19404179253586101</v>
      </c>
    </row>
    <row r="11" spans="2:81" ht="28.8" x14ac:dyDescent="0.3">
      <c r="B11" s="15" t="s">
        <v>143</v>
      </c>
      <c r="C11" s="14">
        <v>3.79020503158361E-2</v>
      </c>
      <c r="D11" s="14">
        <v>4.9581249806741098E-2</v>
      </c>
      <c r="E11" s="14">
        <v>2.65719509404202E-2</v>
      </c>
      <c r="F11" s="14"/>
      <c r="G11" s="14">
        <v>8.6291004091743798E-2</v>
      </c>
      <c r="H11" s="14">
        <v>3.87424692950935E-2</v>
      </c>
      <c r="I11" s="14">
        <v>5.5063081215154797E-2</v>
      </c>
      <c r="J11" s="14">
        <v>1.74186463508198E-2</v>
      </c>
      <c r="K11" s="14">
        <v>2.7155268237522699E-2</v>
      </c>
      <c r="L11" s="14">
        <v>1.4782593994504999E-2</v>
      </c>
      <c r="M11" s="14"/>
      <c r="N11" s="14">
        <v>2.6140821958717701E-2</v>
      </c>
      <c r="O11" s="14">
        <v>2.59309106380223E-2</v>
      </c>
      <c r="P11" s="14">
        <v>4.9436887284846097E-2</v>
      </c>
      <c r="Q11" s="14">
        <v>5.3434469251552902E-2</v>
      </c>
      <c r="R11" s="14"/>
      <c r="S11" s="14">
        <v>1.7975163852184499E-2</v>
      </c>
      <c r="T11" s="14">
        <v>4.6617076012535702E-2</v>
      </c>
      <c r="U11" s="14">
        <v>1.21370799642597E-2</v>
      </c>
      <c r="V11" s="14">
        <v>4.5062639262532601E-2</v>
      </c>
      <c r="W11" s="14">
        <v>4.1839532808995203E-2</v>
      </c>
      <c r="X11" s="14">
        <v>5.4592417630073199E-2</v>
      </c>
      <c r="Y11" s="14">
        <v>4.7456713363932597E-2</v>
      </c>
      <c r="Z11" s="14">
        <v>2.5144122675511499E-2</v>
      </c>
      <c r="AA11" s="14">
        <v>5.0974888626048397E-2</v>
      </c>
      <c r="AB11" s="14">
        <v>5.7314997426051402E-2</v>
      </c>
      <c r="AC11" s="14">
        <v>1.7060713469551E-2</v>
      </c>
      <c r="AD11" s="14">
        <v>0</v>
      </c>
      <c r="AE11" s="14"/>
      <c r="AF11" s="14">
        <v>3.9326948209281697E-2</v>
      </c>
      <c r="AG11" s="14">
        <v>3.0609139549177398E-2</v>
      </c>
      <c r="AH11" s="14">
        <v>5.0738514634501602E-2</v>
      </c>
      <c r="AI11" s="14">
        <v>2.3650990596627199E-2</v>
      </c>
      <c r="AJ11" s="14">
        <v>8.3412810331049303E-2</v>
      </c>
      <c r="AK11" s="14">
        <v>2.05422155567309E-2</v>
      </c>
      <c r="AL11" s="14"/>
      <c r="AM11" s="14">
        <v>2.78911289967083E-2</v>
      </c>
      <c r="AN11" s="14">
        <v>3.2245851509222802E-2</v>
      </c>
      <c r="AO11" s="14">
        <v>4.7022962108605099E-2</v>
      </c>
      <c r="AP11" s="14">
        <v>3.4833295760902903E-2</v>
      </c>
      <c r="AQ11" s="14">
        <v>8.6509780457615801E-2</v>
      </c>
      <c r="AR11" s="14"/>
      <c r="AS11" s="14">
        <v>4.8244388962166103E-2</v>
      </c>
      <c r="AT11" s="14">
        <v>3.07263756520663E-2</v>
      </c>
      <c r="AU11" s="14"/>
      <c r="AV11" s="14">
        <v>4.6374833436051498E-2</v>
      </c>
      <c r="AW11" s="14">
        <v>4.9866541745378801E-2</v>
      </c>
      <c r="AX11" s="14">
        <v>4.0986126792124801E-2</v>
      </c>
      <c r="AY11" s="14"/>
      <c r="AZ11" s="14">
        <v>1.53937868371172E-2</v>
      </c>
      <c r="BA11" s="14">
        <v>7.3242145355424601E-2</v>
      </c>
      <c r="BB11" s="14">
        <v>2.5919978508972801E-2</v>
      </c>
      <c r="BC11" s="14"/>
      <c r="BD11" s="14">
        <v>4.1587615773307302E-2</v>
      </c>
      <c r="BE11" s="14">
        <v>3.5571712812786697E-2</v>
      </c>
      <c r="BF11" s="14"/>
      <c r="BG11" s="14">
        <v>6.8115979946425001E-2</v>
      </c>
      <c r="BH11" s="14">
        <v>3.2218954346925302E-2</v>
      </c>
      <c r="BI11" s="14"/>
      <c r="BJ11" s="14">
        <v>7.4647891209975198E-2</v>
      </c>
      <c r="BK11" s="14">
        <v>3.4696029898361298E-2</v>
      </c>
      <c r="BL11" s="14"/>
      <c r="BM11" s="14">
        <v>4.9741445053403402E-2</v>
      </c>
      <c r="BN11" s="14">
        <v>3.60263680885042E-2</v>
      </c>
      <c r="BO11" s="14"/>
      <c r="BP11" s="14">
        <v>2.3753231159038199E-2</v>
      </c>
      <c r="BQ11" s="14">
        <v>4.2249665542351898E-2</v>
      </c>
      <c r="BR11" s="14"/>
      <c r="BS11" s="14">
        <v>4.6159629764097203E-2</v>
      </c>
      <c r="BT11" s="14">
        <v>4.1806713448415203E-2</v>
      </c>
      <c r="BU11" s="14"/>
      <c r="BV11" s="14">
        <v>2.0300121898669501E-2</v>
      </c>
      <c r="BW11" s="14">
        <v>5.5247598574812297E-2</v>
      </c>
      <c r="BX11" s="14"/>
      <c r="BY11" s="14">
        <v>8.8253327053650493E-2</v>
      </c>
      <c r="BZ11" s="14">
        <v>3.1740010947946103E-2</v>
      </c>
      <c r="CA11" s="14"/>
      <c r="CB11" s="14">
        <v>4.37029869396433E-2</v>
      </c>
      <c r="CC11" s="14">
        <v>3.2602500660789797E-2</v>
      </c>
    </row>
    <row r="12" spans="2:81" x14ac:dyDescent="0.3">
      <c r="B12" s="15" t="s">
        <v>106</v>
      </c>
      <c r="C12" s="23">
        <v>6.7947541491622299E-2</v>
      </c>
      <c r="D12" s="23">
        <v>5.57255700478958E-2</v>
      </c>
      <c r="E12" s="23">
        <v>8.0013676785305202E-2</v>
      </c>
      <c r="F12" s="23"/>
      <c r="G12" s="23">
        <v>5.6850657715346802E-2</v>
      </c>
      <c r="H12" s="23">
        <v>0.104372778226744</v>
      </c>
      <c r="I12" s="23">
        <v>6.1436157793483999E-2</v>
      </c>
      <c r="J12" s="23">
        <v>6.2542045371939595E-2</v>
      </c>
      <c r="K12" s="23">
        <v>5.0854166131710801E-2</v>
      </c>
      <c r="L12" s="23">
        <v>6.70411531007125E-2</v>
      </c>
      <c r="M12" s="23"/>
      <c r="N12" s="23">
        <v>4.0312226787492099E-2</v>
      </c>
      <c r="O12" s="23">
        <v>8.5827993003749894E-2</v>
      </c>
      <c r="P12" s="23">
        <v>4.8900435809517702E-2</v>
      </c>
      <c r="Q12" s="23">
        <v>9.6929973879977899E-2</v>
      </c>
      <c r="R12" s="23"/>
      <c r="S12" s="23">
        <v>8.7760915725240196E-2</v>
      </c>
      <c r="T12" s="23">
        <v>7.6169980783136595E-2</v>
      </c>
      <c r="U12" s="23">
        <v>5.06335266790503E-2</v>
      </c>
      <c r="V12" s="23">
        <v>4.7067366590461797E-2</v>
      </c>
      <c r="W12" s="23">
        <v>8.4689176229001101E-2</v>
      </c>
      <c r="X12" s="23">
        <v>5.1995083715997398E-2</v>
      </c>
      <c r="Y12" s="23">
        <v>5.95764502132579E-2</v>
      </c>
      <c r="Z12" s="23">
        <v>7.0871094212381497E-2</v>
      </c>
      <c r="AA12" s="23">
        <v>4.8917917659269103E-2</v>
      </c>
      <c r="AB12" s="23">
        <v>7.8417732204198398E-2</v>
      </c>
      <c r="AC12" s="23">
        <v>9.0998977148676996E-2</v>
      </c>
      <c r="AD12" s="23">
        <v>7.6935881336489598E-2</v>
      </c>
      <c r="AE12" s="23"/>
      <c r="AF12" s="23">
        <v>6.4529631130045007E-2</v>
      </c>
      <c r="AG12" s="23">
        <v>2.4109790446810699E-2</v>
      </c>
      <c r="AH12" s="23">
        <v>5.3891776076902903E-2</v>
      </c>
      <c r="AI12" s="23">
        <v>3.8326208264378797E-2</v>
      </c>
      <c r="AJ12" s="23">
        <v>5.0551183667820701E-2</v>
      </c>
      <c r="AK12" s="23">
        <v>0.189576204350139</v>
      </c>
      <c r="AL12" s="23"/>
      <c r="AM12" s="23">
        <v>7.0887511490721006E-2</v>
      </c>
      <c r="AN12" s="23">
        <v>7.1534479908839502E-2</v>
      </c>
      <c r="AO12" s="23">
        <v>7.0887326664722305E-2</v>
      </c>
      <c r="AP12" s="23">
        <v>4.8805868370253698E-2</v>
      </c>
      <c r="AQ12" s="23">
        <v>5.0846671834451802E-2</v>
      </c>
      <c r="AR12" s="23"/>
      <c r="AS12" s="23">
        <v>4.0468740318097197E-2</v>
      </c>
      <c r="AT12" s="23">
        <v>8.1313344689064995E-2</v>
      </c>
      <c r="AU12" s="23"/>
      <c r="AV12" s="23">
        <v>2.6657025719346E-2</v>
      </c>
      <c r="AW12" s="23">
        <v>1.50422614063019E-2</v>
      </c>
      <c r="AX12" s="23">
        <v>4.8564426161734099E-2</v>
      </c>
      <c r="AY12" s="23"/>
      <c r="AZ12" s="23">
        <v>4.2250644692622998E-2</v>
      </c>
      <c r="BA12" s="23">
        <v>0</v>
      </c>
      <c r="BB12" s="23">
        <v>2.3886876071634301E-2</v>
      </c>
      <c r="BC12" s="23"/>
      <c r="BD12" s="23">
        <v>5.5246187177496797E-2</v>
      </c>
      <c r="BE12" s="23">
        <v>7.6603957451267995E-2</v>
      </c>
      <c r="BF12" s="23"/>
      <c r="BG12" s="23">
        <v>6.43869242735359E-2</v>
      </c>
      <c r="BH12" s="23">
        <v>6.8954924525036002E-2</v>
      </c>
      <c r="BI12" s="23"/>
      <c r="BJ12" s="23">
        <v>6.7530327895051201E-2</v>
      </c>
      <c r="BK12" s="23">
        <v>6.5984476441496298E-2</v>
      </c>
      <c r="BL12" s="23"/>
      <c r="BM12" s="23">
        <v>9.1880841093774104E-2</v>
      </c>
      <c r="BN12" s="23">
        <v>6.5355295270982494E-2</v>
      </c>
      <c r="BO12" s="23"/>
      <c r="BP12" s="23">
        <v>4.4110926893887299E-2</v>
      </c>
      <c r="BQ12" s="23">
        <v>7.1774336286098694E-2</v>
      </c>
      <c r="BR12" s="23"/>
      <c r="BS12" s="23">
        <v>5.0767441039764001E-2</v>
      </c>
      <c r="BT12" s="23">
        <v>3.5994043765132301E-2</v>
      </c>
      <c r="BU12" s="23"/>
      <c r="BV12" s="23">
        <v>3.4762729693528997E-2</v>
      </c>
      <c r="BW12" s="23">
        <v>5.6392076987826299E-2</v>
      </c>
      <c r="BX12" s="23"/>
      <c r="BY12" s="23">
        <v>3.0564896764011799E-2</v>
      </c>
      <c r="BZ12" s="23">
        <v>7.0480921319678105E-2</v>
      </c>
      <c r="CA12" s="23"/>
      <c r="CB12" s="23">
        <v>6.2096217104020301E-2</v>
      </c>
      <c r="CC12" s="23">
        <v>7.2357960496667206E-2</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CC21"/>
  <sheetViews>
    <sheetView showGridLines="0" topLeftCell="A8" workbookViewId="0">
      <pane xSplit="2" topLeftCell="C1" activePane="topRight" state="frozen"/>
      <selection pane="topRight" activeCell="B21" sqref="B21"/>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28.8" x14ac:dyDescent="0.3">
      <c r="B9" s="15" t="s">
        <v>145</v>
      </c>
      <c r="C9" s="14">
        <v>0.65133697961562598</v>
      </c>
      <c r="D9" s="14">
        <v>0.64894605219332102</v>
      </c>
      <c r="E9" s="14">
        <v>0.65299279834271295</v>
      </c>
      <c r="F9" s="14"/>
      <c r="G9" s="14">
        <v>0.53352409072648799</v>
      </c>
      <c r="H9" s="14">
        <v>0.57460581141833</v>
      </c>
      <c r="I9" s="14">
        <v>0.66587105726956197</v>
      </c>
      <c r="J9" s="14">
        <v>0.66436116873367002</v>
      </c>
      <c r="K9" s="14">
        <v>0.64841592807610104</v>
      </c>
      <c r="L9" s="14">
        <v>0.77192944383593898</v>
      </c>
      <c r="M9" s="14"/>
      <c r="N9" s="14">
        <v>0.71280163168381605</v>
      </c>
      <c r="O9" s="14">
        <v>0.662934647809033</v>
      </c>
      <c r="P9" s="14">
        <v>0.624249086778222</v>
      </c>
      <c r="Q9" s="14">
        <v>0.59581662910760902</v>
      </c>
      <c r="R9" s="14"/>
      <c r="S9" s="14">
        <v>0.61387359280081599</v>
      </c>
      <c r="T9" s="14">
        <v>0.61205012932915204</v>
      </c>
      <c r="U9" s="14">
        <v>0.72606729310858897</v>
      </c>
      <c r="V9" s="14">
        <v>0.70906652558846095</v>
      </c>
      <c r="W9" s="14">
        <v>0.66344786566723102</v>
      </c>
      <c r="X9" s="14">
        <v>0.61993482038109904</v>
      </c>
      <c r="Y9" s="14">
        <v>0.626708812532765</v>
      </c>
      <c r="Z9" s="14">
        <v>0.68397037593735399</v>
      </c>
      <c r="AA9" s="14">
        <v>0.59537966203646298</v>
      </c>
      <c r="AB9" s="14">
        <v>0.67991127133203799</v>
      </c>
      <c r="AC9" s="14">
        <v>0.768885337874747</v>
      </c>
      <c r="AD9" s="14">
        <v>0.63588463115083105</v>
      </c>
      <c r="AE9" s="14"/>
      <c r="AF9" s="14">
        <v>0.60617026008197095</v>
      </c>
      <c r="AG9" s="14">
        <v>0.65365114738920505</v>
      </c>
      <c r="AH9" s="14">
        <v>0.72080488544202104</v>
      </c>
      <c r="AI9" s="14">
        <v>0.65132334346522303</v>
      </c>
      <c r="AJ9" s="14">
        <v>0.71147237263614205</v>
      </c>
      <c r="AK9" s="14">
        <v>0.65562798215867002</v>
      </c>
      <c r="AL9" s="14"/>
      <c r="AM9" s="14">
        <v>0.609415962582049</v>
      </c>
      <c r="AN9" s="14">
        <v>0.69099033008909705</v>
      </c>
      <c r="AO9" s="14">
        <v>0.63540777310843699</v>
      </c>
      <c r="AP9" s="14">
        <v>0.68362244625848601</v>
      </c>
      <c r="AQ9" s="14">
        <v>0.48464898836242898</v>
      </c>
      <c r="AR9" s="14"/>
      <c r="AS9" s="14">
        <v>0.65837109779391201</v>
      </c>
      <c r="AT9" s="14">
        <v>0.64961623378507705</v>
      </c>
      <c r="AU9" s="14"/>
      <c r="AV9" s="14">
        <v>0.59734662066800304</v>
      </c>
      <c r="AW9" s="14">
        <v>0.70259001631697304</v>
      </c>
      <c r="AX9" s="14">
        <v>0.71559500940172505</v>
      </c>
      <c r="AY9" s="14"/>
      <c r="AZ9" s="14">
        <v>0.62606348236953002</v>
      </c>
      <c r="BA9" s="14">
        <v>0.49950878041358898</v>
      </c>
      <c r="BB9" s="14">
        <v>0.690291835615783</v>
      </c>
      <c r="BC9" s="14"/>
      <c r="BD9" s="14">
        <v>0.64455579121780404</v>
      </c>
      <c r="BE9" s="14">
        <v>0.65789609681794403</v>
      </c>
      <c r="BF9" s="14"/>
      <c r="BG9" s="14">
        <v>0.58610699703001401</v>
      </c>
      <c r="BH9" s="14">
        <v>0.66462610339749095</v>
      </c>
      <c r="BI9" s="14"/>
      <c r="BJ9" s="14">
        <v>0.57046857105698401</v>
      </c>
      <c r="BK9" s="14">
        <v>0.66008748435174402</v>
      </c>
      <c r="BL9" s="14"/>
      <c r="BM9" s="14">
        <v>0.61392788789903896</v>
      </c>
      <c r="BN9" s="14">
        <v>0.65712048201377105</v>
      </c>
      <c r="BO9" s="14"/>
      <c r="BP9" s="14">
        <v>0.67997200851691797</v>
      </c>
      <c r="BQ9" s="14">
        <v>0.64712236097244202</v>
      </c>
      <c r="BR9" s="14"/>
      <c r="BS9" s="14">
        <v>0.55323856337489496</v>
      </c>
      <c r="BT9" s="14">
        <v>0.73575012496137804</v>
      </c>
      <c r="BU9" s="14"/>
      <c r="BV9" s="14">
        <v>0.490972266575883</v>
      </c>
      <c r="BW9" s="14">
        <v>0.57512119804114503</v>
      </c>
      <c r="BX9" s="14"/>
      <c r="BY9" s="14">
        <v>0.54316613566778504</v>
      </c>
      <c r="BZ9" s="14">
        <v>0.66561548924880998</v>
      </c>
      <c r="CA9" s="14"/>
      <c r="CB9" s="14">
        <v>0.65046700123634105</v>
      </c>
      <c r="CC9" s="14">
        <v>0.65498784489394402</v>
      </c>
    </row>
    <row r="10" spans="2:81" ht="28.8" x14ac:dyDescent="0.3">
      <c r="B10" s="15" t="s">
        <v>146</v>
      </c>
      <c r="C10" s="14">
        <v>0.62858774003850804</v>
      </c>
      <c r="D10" s="14">
        <v>0.61128612335919896</v>
      </c>
      <c r="E10" s="14">
        <v>0.64475846964801697</v>
      </c>
      <c r="F10" s="14"/>
      <c r="G10" s="14">
        <v>0.47041938278220402</v>
      </c>
      <c r="H10" s="14">
        <v>0.55591169022006404</v>
      </c>
      <c r="I10" s="14">
        <v>0.67594606126669898</v>
      </c>
      <c r="J10" s="14">
        <v>0.68554313953762702</v>
      </c>
      <c r="K10" s="14">
        <v>0.62965720483905196</v>
      </c>
      <c r="L10" s="14">
        <v>0.70761237131298504</v>
      </c>
      <c r="M10" s="14"/>
      <c r="N10" s="14">
        <v>0.68962520244449699</v>
      </c>
      <c r="O10" s="14">
        <v>0.64301594048137201</v>
      </c>
      <c r="P10" s="14">
        <v>0.60381242595283302</v>
      </c>
      <c r="Q10" s="14">
        <v>0.57208685567976203</v>
      </c>
      <c r="R10" s="14"/>
      <c r="S10" s="14">
        <v>0.60493471920103703</v>
      </c>
      <c r="T10" s="14">
        <v>0.63113308434827697</v>
      </c>
      <c r="U10" s="14">
        <v>0.751104401875893</v>
      </c>
      <c r="V10" s="14">
        <v>0.57518623508267097</v>
      </c>
      <c r="W10" s="14">
        <v>0.65241630348826996</v>
      </c>
      <c r="X10" s="14">
        <v>0.52373842324785402</v>
      </c>
      <c r="Y10" s="14">
        <v>0.65273348860927705</v>
      </c>
      <c r="Z10" s="14">
        <v>0.64424210063385201</v>
      </c>
      <c r="AA10" s="14">
        <v>0.57986948184925902</v>
      </c>
      <c r="AB10" s="14">
        <v>0.67618488905933105</v>
      </c>
      <c r="AC10" s="14">
        <v>0.65846013904767098</v>
      </c>
      <c r="AD10" s="14">
        <v>0.72148925341457004</v>
      </c>
      <c r="AE10" s="14"/>
      <c r="AF10" s="14">
        <v>0.59266324106856605</v>
      </c>
      <c r="AG10" s="14">
        <v>0.64455690284912404</v>
      </c>
      <c r="AH10" s="14">
        <v>0.72569267935450099</v>
      </c>
      <c r="AI10" s="14">
        <v>0.58159368387126298</v>
      </c>
      <c r="AJ10" s="14">
        <v>0.67668899234618596</v>
      </c>
      <c r="AK10" s="14">
        <v>0.66832253017319398</v>
      </c>
      <c r="AL10" s="14"/>
      <c r="AM10" s="14">
        <v>0.57305375082623</v>
      </c>
      <c r="AN10" s="14">
        <v>0.63067600229767096</v>
      </c>
      <c r="AO10" s="14">
        <v>0.64491573269855396</v>
      </c>
      <c r="AP10" s="14">
        <v>0.66266179576027995</v>
      </c>
      <c r="AQ10" s="14">
        <v>0.58780195242322397</v>
      </c>
      <c r="AR10" s="14"/>
      <c r="AS10" s="14">
        <v>0.61451401061184896</v>
      </c>
      <c r="AT10" s="14">
        <v>0.63775443275278998</v>
      </c>
      <c r="AU10" s="14"/>
      <c r="AV10" s="14">
        <v>0.59602094441124598</v>
      </c>
      <c r="AW10" s="14">
        <v>0.62450901719387997</v>
      </c>
      <c r="AX10" s="14">
        <v>0.68784196866834402</v>
      </c>
      <c r="AY10" s="14"/>
      <c r="AZ10" s="14">
        <v>0.53570367619993497</v>
      </c>
      <c r="BA10" s="14">
        <v>0.57365130785924701</v>
      </c>
      <c r="BB10" s="14">
        <v>0.64743105271002699</v>
      </c>
      <c r="BC10" s="14"/>
      <c r="BD10" s="14">
        <v>0.60441002555682699</v>
      </c>
      <c r="BE10" s="14">
        <v>0.64663837019633197</v>
      </c>
      <c r="BF10" s="14"/>
      <c r="BG10" s="14">
        <v>0.55342139384676303</v>
      </c>
      <c r="BH10" s="14">
        <v>0.64369789249194598</v>
      </c>
      <c r="BI10" s="14"/>
      <c r="BJ10" s="14">
        <v>0.57918590810056303</v>
      </c>
      <c r="BK10" s="14">
        <v>0.63311940968936098</v>
      </c>
      <c r="BL10" s="14"/>
      <c r="BM10" s="14">
        <v>0.62337116487588196</v>
      </c>
      <c r="BN10" s="14">
        <v>0.62872955659061402</v>
      </c>
      <c r="BO10" s="14"/>
      <c r="BP10" s="14">
        <v>0.63018499545759898</v>
      </c>
      <c r="BQ10" s="14">
        <v>0.62322892849515998</v>
      </c>
      <c r="BR10" s="14"/>
      <c r="BS10" s="14">
        <v>0.58305680166357299</v>
      </c>
      <c r="BT10" s="14">
        <v>0.677690912468212</v>
      </c>
      <c r="BU10" s="14"/>
      <c r="BV10" s="14">
        <v>0.55999551595971198</v>
      </c>
      <c r="BW10" s="14">
        <v>0.59116137373440802</v>
      </c>
      <c r="BX10" s="14"/>
      <c r="BY10" s="14">
        <v>0.44432299360484501</v>
      </c>
      <c r="BZ10" s="14">
        <v>0.65108252595850502</v>
      </c>
      <c r="CA10" s="14"/>
      <c r="CB10" s="14">
        <v>0.64502579124329795</v>
      </c>
      <c r="CC10" s="14">
        <v>0.62412310205759403</v>
      </c>
    </row>
    <row r="11" spans="2:81" x14ac:dyDescent="0.3">
      <c r="B11" s="15" t="s">
        <v>147</v>
      </c>
      <c r="C11" s="14">
        <v>0.60877260513324005</v>
      </c>
      <c r="D11" s="14">
        <v>0.63701763110962495</v>
      </c>
      <c r="E11" s="14">
        <v>0.58043179618186103</v>
      </c>
      <c r="F11" s="14"/>
      <c r="G11" s="14">
        <v>0.51128185623967104</v>
      </c>
      <c r="H11" s="14">
        <v>0.509440664343352</v>
      </c>
      <c r="I11" s="14">
        <v>0.61889209734843897</v>
      </c>
      <c r="J11" s="14">
        <v>0.62921354757886405</v>
      </c>
      <c r="K11" s="14">
        <v>0.615422532127469</v>
      </c>
      <c r="L11" s="14">
        <v>0.72522141567893506</v>
      </c>
      <c r="M11" s="14"/>
      <c r="N11" s="14">
        <v>0.60790324506954596</v>
      </c>
      <c r="O11" s="14">
        <v>0.64523187757400902</v>
      </c>
      <c r="P11" s="14">
        <v>0.59086035119214397</v>
      </c>
      <c r="Q11" s="14">
        <v>0.59343705815319103</v>
      </c>
      <c r="R11" s="14"/>
      <c r="S11" s="14">
        <v>0.55395216211498299</v>
      </c>
      <c r="T11" s="14">
        <v>0.63824760222980903</v>
      </c>
      <c r="U11" s="14">
        <v>0.58155040173508699</v>
      </c>
      <c r="V11" s="14">
        <v>0.62345185488273902</v>
      </c>
      <c r="W11" s="14">
        <v>0.55801150811598599</v>
      </c>
      <c r="X11" s="14">
        <v>0.61838088408814196</v>
      </c>
      <c r="Y11" s="14">
        <v>0.64955520660091504</v>
      </c>
      <c r="Z11" s="14">
        <v>0.66050428327753896</v>
      </c>
      <c r="AA11" s="14">
        <v>0.59433761661251105</v>
      </c>
      <c r="AB11" s="14">
        <v>0.58971255631213604</v>
      </c>
      <c r="AC11" s="14">
        <v>0.67561302415836899</v>
      </c>
      <c r="AD11" s="14">
        <v>0.67812722516566304</v>
      </c>
      <c r="AE11" s="14"/>
      <c r="AF11" s="14">
        <v>0.55861542521567797</v>
      </c>
      <c r="AG11" s="14">
        <v>0.59935607339795005</v>
      </c>
      <c r="AH11" s="14">
        <v>0.74362956528420998</v>
      </c>
      <c r="AI11" s="14">
        <v>0.68049803161254796</v>
      </c>
      <c r="AJ11" s="14">
        <v>0.62447951493868004</v>
      </c>
      <c r="AK11" s="14">
        <v>0.55726564634268305</v>
      </c>
      <c r="AL11" s="14"/>
      <c r="AM11" s="14">
        <v>0.62479922060690096</v>
      </c>
      <c r="AN11" s="14">
        <v>0.61087678537563805</v>
      </c>
      <c r="AO11" s="14">
        <v>0.59630655113849795</v>
      </c>
      <c r="AP11" s="14">
        <v>0.59000809660945597</v>
      </c>
      <c r="AQ11" s="14">
        <v>0.48815490844941301</v>
      </c>
      <c r="AR11" s="14"/>
      <c r="AS11" s="14">
        <v>0.60931861516485497</v>
      </c>
      <c r="AT11" s="14">
        <v>0.61480920701294095</v>
      </c>
      <c r="AU11" s="14"/>
      <c r="AV11" s="14">
        <v>0.56359544867193101</v>
      </c>
      <c r="AW11" s="14">
        <v>0.62539340359760798</v>
      </c>
      <c r="AX11" s="14">
        <v>0.64596088873325797</v>
      </c>
      <c r="AY11" s="14"/>
      <c r="AZ11" s="14">
        <v>0.70960594526917697</v>
      </c>
      <c r="BA11" s="14">
        <v>0.54296767224531395</v>
      </c>
      <c r="BB11" s="14">
        <v>0.58366862318516599</v>
      </c>
      <c r="BC11" s="14"/>
      <c r="BD11" s="14">
        <v>0.60162992474628296</v>
      </c>
      <c r="BE11" s="14">
        <v>0.61543791789204405</v>
      </c>
      <c r="BF11" s="14"/>
      <c r="BG11" s="14">
        <v>0.50941359295782396</v>
      </c>
      <c r="BH11" s="14">
        <v>0.62963796825958096</v>
      </c>
      <c r="BI11" s="14"/>
      <c r="BJ11" s="14">
        <v>0.529583585175597</v>
      </c>
      <c r="BK11" s="14">
        <v>0.61759711448063004</v>
      </c>
      <c r="BL11" s="14"/>
      <c r="BM11" s="14">
        <v>0.57664982276157795</v>
      </c>
      <c r="BN11" s="14">
        <v>0.61242699568580805</v>
      </c>
      <c r="BO11" s="14"/>
      <c r="BP11" s="14">
        <v>0.67698283230252299</v>
      </c>
      <c r="BQ11" s="14">
        <v>0.59488908658503803</v>
      </c>
      <c r="BR11" s="14"/>
      <c r="BS11" s="14">
        <v>0.55968673618766096</v>
      </c>
      <c r="BT11" s="14">
        <v>0.64595966304207597</v>
      </c>
      <c r="BU11" s="14"/>
      <c r="BV11" s="14">
        <v>0.45047384637245902</v>
      </c>
      <c r="BW11" s="14">
        <v>0.59806810607040195</v>
      </c>
      <c r="BX11" s="14"/>
      <c r="BY11" s="14">
        <v>0.54002230926916694</v>
      </c>
      <c r="BZ11" s="14">
        <v>0.61952928391991302</v>
      </c>
      <c r="CA11" s="14"/>
      <c r="CB11" s="14">
        <v>0.62926438270228302</v>
      </c>
      <c r="CC11" s="14">
        <v>0.60174762662952497</v>
      </c>
    </row>
    <row r="12" spans="2:81" ht="28.8" x14ac:dyDescent="0.3">
      <c r="B12" s="15" t="s">
        <v>148</v>
      </c>
      <c r="C12" s="14">
        <v>0.34516845032144</v>
      </c>
      <c r="D12" s="14">
        <v>0.34481343900758599</v>
      </c>
      <c r="E12" s="14">
        <v>0.34424032354886402</v>
      </c>
      <c r="F12" s="14"/>
      <c r="G12" s="14">
        <v>0.27698785621591498</v>
      </c>
      <c r="H12" s="14">
        <v>0.26316066474009697</v>
      </c>
      <c r="I12" s="14">
        <v>0.36866068674916402</v>
      </c>
      <c r="J12" s="14">
        <v>0.36382714695576501</v>
      </c>
      <c r="K12" s="14">
        <v>0.357680577343435</v>
      </c>
      <c r="L12" s="14">
        <v>0.414540422277206</v>
      </c>
      <c r="M12" s="14"/>
      <c r="N12" s="14">
        <v>0.38041313775570001</v>
      </c>
      <c r="O12" s="14">
        <v>0.309789387760043</v>
      </c>
      <c r="P12" s="14">
        <v>0.35343019484753502</v>
      </c>
      <c r="Q12" s="14">
        <v>0.33826158700457798</v>
      </c>
      <c r="R12" s="14"/>
      <c r="S12" s="14">
        <v>0.39252661340957601</v>
      </c>
      <c r="T12" s="14">
        <v>0.30245463097814701</v>
      </c>
      <c r="U12" s="14">
        <v>0.34921043349855202</v>
      </c>
      <c r="V12" s="14">
        <v>0.42503419899203398</v>
      </c>
      <c r="W12" s="14">
        <v>0.38658309291903098</v>
      </c>
      <c r="X12" s="14">
        <v>0.27494620995321301</v>
      </c>
      <c r="Y12" s="14">
        <v>0.402004705606885</v>
      </c>
      <c r="Z12" s="14">
        <v>0.35374965041031098</v>
      </c>
      <c r="AA12" s="14">
        <v>0.27195314217764599</v>
      </c>
      <c r="AB12" s="14">
        <v>0.33753340761984901</v>
      </c>
      <c r="AC12" s="14">
        <v>0.30961126771407499</v>
      </c>
      <c r="AD12" s="14">
        <v>0.35968895406791102</v>
      </c>
      <c r="AE12" s="14"/>
      <c r="AF12" s="14">
        <v>0.35770671114000002</v>
      </c>
      <c r="AG12" s="14">
        <v>0.31494213475529498</v>
      </c>
      <c r="AH12" s="14">
        <v>0.39454018269493801</v>
      </c>
      <c r="AI12" s="14">
        <v>0.37657004032333102</v>
      </c>
      <c r="AJ12" s="14">
        <v>0.39847578894781199</v>
      </c>
      <c r="AK12" s="14">
        <v>0.30254949881183402</v>
      </c>
      <c r="AL12" s="14"/>
      <c r="AM12" s="14">
        <v>0.34817990697865397</v>
      </c>
      <c r="AN12" s="14">
        <v>0.29278263095370299</v>
      </c>
      <c r="AO12" s="14">
        <v>0.35368186809624502</v>
      </c>
      <c r="AP12" s="14">
        <v>0.32971332996302</v>
      </c>
      <c r="AQ12" s="14">
        <v>0.37147112017540102</v>
      </c>
      <c r="AR12" s="14"/>
      <c r="AS12" s="14">
        <v>0.37400809660871998</v>
      </c>
      <c r="AT12" s="14">
        <v>0.32500280211460503</v>
      </c>
      <c r="AU12" s="14"/>
      <c r="AV12" s="14">
        <v>0.41108338286908103</v>
      </c>
      <c r="AW12" s="14">
        <v>0.46401822235602302</v>
      </c>
      <c r="AX12" s="14">
        <v>0.32839266192358002</v>
      </c>
      <c r="AY12" s="14"/>
      <c r="AZ12" s="14">
        <v>0.31056294387786398</v>
      </c>
      <c r="BA12" s="14">
        <v>0.38616813407448503</v>
      </c>
      <c r="BB12" s="14">
        <v>0.49767383320894698</v>
      </c>
      <c r="BC12" s="14"/>
      <c r="BD12" s="14">
        <v>0.35932725020047801</v>
      </c>
      <c r="BE12" s="14">
        <v>0.336844651655271</v>
      </c>
      <c r="BF12" s="14"/>
      <c r="BG12" s="14">
        <v>0.27554112654875001</v>
      </c>
      <c r="BH12" s="14">
        <v>0.35903840278295301</v>
      </c>
      <c r="BI12" s="14"/>
      <c r="BJ12" s="14">
        <v>0.29085654294836699</v>
      </c>
      <c r="BK12" s="14">
        <v>0.347371520507672</v>
      </c>
      <c r="BL12" s="14"/>
      <c r="BM12" s="14">
        <v>0.47436357687360198</v>
      </c>
      <c r="BN12" s="14">
        <v>0.32987088279646598</v>
      </c>
      <c r="BO12" s="14"/>
      <c r="BP12" s="14">
        <v>0.40225371252369302</v>
      </c>
      <c r="BQ12" s="14">
        <v>0.33236488824346999</v>
      </c>
      <c r="BR12" s="14"/>
      <c r="BS12" s="14">
        <v>0.35245320581047601</v>
      </c>
      <c r="BT12" s="14">
        <v>0.398762303713872</v>
      </c>
      <c r="BU12" s="14"/>
      <c r="BV12" s="14">
        <v>0.33307984263104901</v>
      </c>
      <c r="BW12" s="14">
        <v>0.359261708170595</v>
      </c>
      <c r="BX12" s="14"/>
      <c r="BY12" s="14">
        <v>0.28889826448288403</v>
      </c>
      <c r="BZ12" s="14">
        <v>0.35182830396694997</v>
      </c>
      <c r="CA12" s="14"/>
      <c r="CB12" s="14">
        <v>0.37982847639434802</v>
      </c>
      <c r="CC12" s="14">
        <v>0.32373719186981498</v>
      </c>
    </row>
    <row r="13" spans="2:81" ht="43.2" x14ac:dyDescent="0.3">
      <c r="B13" s="15" t="s">
        <v>149</v>
      </c>
      <c r="C13" s="14">
        <v>0.17572243815776301</v>
      </c>
      <c r="D13" s="14">
        <v>0.18983828686773099</v>
      </c>
      <c r="E13" s="14">
        <v>0.160334712499036</v>
      </c>
      <c r="F13" s="14"/>
      <c r="G13" s="14">
        <v>0.27404669043952401</v>
      </c>
      <c r="H13" s="14">
        <v>0.21216656384625701</v>
      </c>
      <c r="I13" s="14">
        <v>0.150115494422982</v>
      </c>
      <c r="J13" s="14">
        <v>0.12402788747893501</v>
      </c>
      <c r="K13" s="14">
        <v>0.13935468271944701</v>
      </c>
      <c r="L13" s="14">
        <v>0.16789016317802299</v>
      </c>
      <c r="M13" s="14"/>
      <c r="N13" s="14">
        <v>0.173656330326495</v>
      </c>
      <c r="O13" s="14">
        <v>0.16536234644641901</v>
      </c>
      <c r="P13" s="14">
        <v>0.20885948606969701</v>
      </c>
      <c r="Q13" s="14">
        <v>0.162402998963429</v>
      </c>
      <c r="R13" s="14"/>
      <c r="S13" s="14">
        <v>0.25812555245188001</v>
      </c>
      <c r="T13" s="14">
        <v>0.116115707637837</v>
      </c>
      <c r="U13" s="14">
        <v>0.17219156175258701</v>
      </c>
      <c r="V13" s="14">
        <v>0.172917032058755</v>
      </c>
      <c r="W13" s="14">
        <v>0.19659663962713</v>
      </c>
      <c r="X13" s="14">
        <v>0.17829624117790999</v>
      </c>
      <c r="Y13" s="14">
        <v>0.12221014890667101</v>
      </c>
      <c r="Z13" s="14">
        <v>0.16016607438005001</v>
      </c>
      <c r="AA13" s="14">
        <v>0.21951596710544</v>
      </c>
      <c r="AB13" s="14">
        <v>0.14043719138432101</v>
      </c>
      <c r="AC13" s="14">
        <v>0.13011252370448101</v>
      </c>
      <c r="AD13" s="14">
        <v>0.196012204499207</v>
      </c>
      <c r="AE13" s="14"/>
      <c r="AF13" s="14">
        <v>0.246043729190497</v>
      </c>
      <c r="AG13" s="14">
        <v>0.16894351222203799</v>
      </c>
      <c r="AH13" s="14">
        <v>0.192781800064771</v>
      </c>
      <c r="AI13" s="14">
        <v>0.16936790854410699</v>
      </c>
      <c r="AJ13" s="14">
        <v>8.0230686162650694E-2</v>
      </c>
      <c r="AK13" s="14">
        <v>7.0095917607371203E-2</v>
      </c>
      <c r="AL13" s="14"/>
      <c r="AM13" s="14">
        <v>0.16738016004183401</v>
      </c>
      <c r="AN13" s="14">
        <v>0.149770206602863</v>
      </c>
      <c r="AO13" s="14">
        <v>0.18537173246604699</v>
      </c>
      <c r="AP13" s="14">
        <v>0.18521842781648601</v>
      </c>
      <c r="AQ13" s="14">
        <v>0.28478491316566001</v>
      </c>
      <c r="AR13" s="14"/>
      <c r="AS13" s="14">
        <v>0.235077757760386</v>
      </c>
      <c r="AT13" s="14">
        <v>0.139070097013895</v>
      </c>
      <c r="AU13" s="14"/>
      <c r="AV13" s="14">
        <v>0.25266026287113502</v>
      </c>
      <c r="AW13" s="14">
        <v>0.216004184478709</v>
      </c>
      <c r="AX13" s="14">
        <v>0.22800374480725799</v>
      </c>
      <c r="AY13" s="14"/>
      <c r="AZ13" s="14">
        <v>0.176905574564615</v>
      </c>
      <c r="BA13" s="14">
        <v>0.38930860512130799</v>
      </c>
      <c r="BB13" s="14">
        <v>0.15403380493687799</v>
      </c>
      <c r="BC13" s="14"/>
      <c r="BD13" s="14">
        <v>0.202508645174374</v>
      </c>
      <c r="BE13" s="14">
        <v>0.15847164465268099</v>
      </c>
      <c r="BF13" s="14"/>
      <c r="BG13" s="14">
        <v>0.21857080032224799</v>
      </c>
      <c r="BH13" s="14">
        <v>0.16823158405050201</v>
      </c>
      <c r="BI13" s="14"/>
      <c r="BJ13" s="14">
        <v>0.25855178798224798</v>
      </c>
      <c r="BK13" s="14">
        <v>0.16630567233434199</v>
      </c>
      <c r="BL13" s="14"/>
      <c r="BM13" s="14">
        <v>0.20569678296400701</v>
      </c>
      <c r="BN13" s="14">
        <v>0.17056506289187101</v>
      </c>
      <c r="BO13" s="14"/>
      <c r="BP13" s="14">
        <v>0.20672823673931301</v>
      </c>
      <c r="BQ13" s="14">
        <v>0.171309268213097</v>
      </c>
      <c r="BR13" s="14"/>
      <c r="BS13" s="14">
        <v>0.36440469216156401</v>
      </c>
      <c r="BT13" s="14">
        <v>0.135984613319801</v>
      </c>
      <c r="BU13" s="14"/>
      <c r="BV13" s="14">
        <v>0.45711307960171998</v>
      </c>
      <c r="BW13" s="14">
        <v>0.33182360291839802</v>
      </c>
      <c r="BX13" s="14"/>
      <c r="BY13" s="14">
        <v>0.20816708378364701</v>
      </c>
      <c r="BZ13" s="14">
        <v>0.17400314092946201</v>
      </c>
      <c r="CA13" s="14"/>
      <c r="CB13" s="14">
        <v>0.19760952245966601</v>
      </c>
      <c r="CC13" s="14">
        <v>0.16352555797631499</v>
      </c>
    </row>
    <row r="14" spans="2:81" ht="43.2" x14ac:dyDescent="0.3">
      <c r="B14" s="15" t="s">
        <v>150</v>
      </c>
      <c r="C14" s="14">
        <v>0.158649052683797</v>
      </c>
      <c r="D14" s="14">
        <v>0.163254728501142</v>
      </c>
      <c r="E14" s="14">
        <v>0.15446079145375299</v>
      </c>
      <c r="F14" s="14"/>
      <c r="G14" s="14">
        <v>0.19231975188960601</v>
      </c>
      <c r="H14" s="14">
        <v>0.17722917737681601</v>
      </c>
      <c r="I14" s="14">
        <v>0.15563407964449799</v>
      </c>
      <c r="J14" s="14">
        <v>0.17111125944948299</v>
      </c>
      <c r="K14" s="14">
        <v>9.6405971217851702E-2</v>
      </c>
      <c r="L14" s="14">
        <v>0.15527935725810901</v>
      </c>
      <c r="M14" s="14"/>
      <c r="N14" s="14">
        <v>0.160921457150834</v>
      </c>
      <c r="O14" s="14">
        <v>0.16554039852614899</v>
      </c>
      <c r="P14" s="14">
        <v>0.17827702943296</v>
      </c>
      <c r="Q14" s="14">
        <v>0.134372665674864</v>
      </c>
      <c r="R14" s="14"/>
      <c r="S14" s="14">
        <v>0.215822840503199</v>
      </c>
      <c r="T14" s="14">
        <v>0.159159223073217</v>
      </c>
      <c r="U14" s="14">
        <v>6.2082032605021702E-2</v>
      </c>
      <c r="V14" s="14">
        <v>0.11694781372224</v>
      </c>
      <c r="W14" s="14">
        <v>0.210887365260299</v>
      </c>
      <c r="X14" s="14">
        <v>0.19940309297933201</v>
      </c>
      <c r="Y14" s="14">
        <v>0.16797671149188501</v>
      </c>
      <c r="Z14" s="14">
        <v>0.15922507646793899</v>
      </c>
      <c r="AA14" s="14">
        <v>0.15018081819360601</v>
      </c>
      <c r="AB14" s="14">
        <v>0.14260776263071101</v>
      </c>
      <c r="AC14" s="14">
        <v>0.113611616295723</v>
      </c>
      <c r="AD14" s="14">
        <v>0.15716774177121101</v>
      </c>
      <c r="AE14" s="14"/>
      <c r="AF14" s="14">
        <v>0.16895893096423001</v>
      </c>
      <c r="AG14" s="14">
        <v>0.168220251891947</v>
      </c>
      <c r="AH14" s="14">
        <v>0.19142799112334599</v>
      </c>
      <c r="AI14" s="14">
        <v>0.19303940854252799</v>
      </c>
      <c r="AJ14" s="14">
        <v>0.180825481946956</v>
      </c>
      <c r="AK14" s="14">
        <v>4.9691642279102402E-2</v>
      </c>
      <c r="AL14" s="14"/>
      <c r="AM14" s="14">
        <v>0.105805197264888</v>
      </c>
      <c r="AN14" s="14">
        <v>0.14732031629178599</v>
      </c>
      <c r="AO14" s="14">
        <v>0.171440994887504</v>
      </c>
      <c r="AP14" s="14">
        <v>0.20137062011915499</v>
      </c>
      <c r="AQ14" s="14">
        <v>0.26617645086525399</v>
      </c>
      <c r="AR14" s="14"/>
      <c r="AS14" s="14">
        <v>0.19749170157403401</v>
      </c>
      <c r="AT14" s="14">
        <v>0.13596611085452301</v>
      </c>
      <c r="AU14" s="14"/>
      <c r="AV14" s="14">
        <v>0.20099432160592501</v>
      </c>
      <c r="AW14" s="14">
        <v>0.26169532824413599</v>
      </c>
      <c r="AX14" s="14">
        <v>0.184728350986268</v>
      </c>
      <c r="AY14" s="14"/>
      <c r="AZ14" s="14">
        <v>0.152787783722415</v>
      </c>
      <c r="BA14" s="14">
        <v>0.19487550804863399</v>
      </c>
      <c r="BB14" s="14">
        <v>0.22185152739288999</v>
      </c>
      <c r="BC14" s="14"/>
      <c r="BD14" s="14">
        <v>0.18756598501900701</v>
      </c>
      <c r="BE14" s="14">
        <v>0.139928219391313</v>
      </c>
      <c r="BF14" s="14"/>
      <c r="BG14" s="14">
        <v>0.25051059799716202</v>
      </c>
      <c r="BH14" s="14">
        <v>0.14157275653961501</v>
      </c>
      <c r="BI14" s="14"/>
      <c r="BJ14" s="14">
        <v>0.32103436911035199</v>
      </c>
      <c r="BK14" s="14">
        <v>0.142484705304118</v>
      </c>
      <c r="BL14" s="14"/>
      <c r="BM14" s="14">
        <v>0.135249839126904</v>
      </c>
      <c r="BN14" s="14">
        <v>0.16082976284251499</v>
      </c>
      <c r="BO14" s="14"/>
      <c r="BP14" s="14">
        <v>0.131763135029172</v>
      </c>
      <c r="BQ14" s="14">
        <v>0.159667369228155</v>
      </c>
      <c r="BR14" s="14"/>
      <c r="BS14" s="14">
        <v>0.23124516303755399</v>
      </c>
      <c r="BT14" s="14">
        <v>0.174272876788061</v>
      </c>
      <c r="BU14" s="14"/>
      <c r="BV14" s="14">
        <v>0.300434083257409</v>
      </c>
      <c r="BW14" s="14">
        <v>0.206929667465198</v>
      </c>
      <c r="BX14" s="14"/>
      <c r="BY14" s="14">
        <v>0.173743176128656</v>
      </c>
      <c r="BZ14" s="14">
        <v>0.15659993767885799</v>
      </c>
      <c r="CA14" s="14"/>
      <c r="CB14" s="14">
        <v>0.179419150694029</v>
      </c>
      <c r="CC14" s="14">
        <v>0.14511134584588201</v>
      </c>
    </row>
    <row r="15" spans="2:81" x14ac:dyDescent="0.3">
      <c r="B15" s="15" t="s">
        <v>90</v>
      </c>
      <c r="C15" s="14">
        <v>4.8172500067442697E-2</v>
      </c>
      <c r="D15" s="14">
        <v>3.7067013516438901E-2</v>
      </c>
      <c r="E15" s="14">
        <v>5.9109973212093297E-2</v>
      </c>
      <c r="F15" s="14"/>
      <c r="G15" s="14">
        <v>2.6558410262711898E-2</v>
      </c>
      <c r="H15" s="14">
        <v>4.7036728200361103E-2</v>
      </c>
      <c r="I15" s="14">
        <v>2.8311756691389502E-2</v>
      </c>
      <c r="J15" s="14">
        <v>4.5684200400124601E-2</v>
      </c>
      <c r="K15" s="14">
        <v>7.1919047949928094E-2</v>
      </c>
      <c r="L15" s="14">
        <v>6.5786826824610206E-2</v>
      </c>
      <c r="M15" s="14"/>
      <c r="N15" s="14">
        <v>4.1618361745705899E-2</v>
      </c>
      <c r="O15" s="14">
        <v>4.7295106520664501E-2</v>
      </c>
      <c r="P15" s="14">
        <v>4.8939036553955803E-2</v>
      </c>
      <c r="Q15" s="14">
        <v>5.1852837735062003E-2</v>
      </c>
      <c r="R15" s="14"/>
      <c r="S15" s="14">
        <v>2.5353751417276901E-2</v>
      </c>
      <c r="T15" s="14">
        <v>8.2850097523699706E-2</v>
      </c>
      <c r="U15" s="14">
        <v>2.6521525243754701E-2</v>
      </c>
      <c r="V15" s="14">
        <v>4.7235940316185603E-2</v>
      </c>
      <c r="W15" s="14">
        <v>5.4350880001483297E-2</v>
      </c>
      <c r="X15" s="14">
        <v>7.1590136633901694E-2</v>
      </c>
      <c r="Y15" s="14">
        <v>3.7020499762114502E-2</v>
      </c>
      <c r="Z15" s="14">
        <v>0</v>
      </c>
      <c r="AA15" s="14">
        <v>5.7632197722405201E-2</v>
      </c>
      <c r="AB15" s="14">
        <v>5.51824486744147E-2</v>
      </c>
      <c r="AC15" s="14">
        <v>3.5869561362965298E-2</v>
      </c>
      <c r="AD15" s="14">
        <v>3.8164944701826201E-2</v>
      </c>
      <c r="AE15" s="14"/>
      <c r="AF15" s="14">
        <v>3.16620877928609E-2</v>
      </c>
      <c r="AG15" s="14">
        <v>4.81609439068547E-2</v>
      </c>
      <c r="AH15" s="14">
        <v>3.0050669831509599E-2</v>
      </c>
      <c r="AI15" s="14">
        <v>2.9491614661486899E-2</v>
      </c>
      <c r="AJ15" s="14">
        <v>1.3519930289477599E-2</v>
      </c>
      <c r="AK15" s="14">
        <v>0.139603605005647</v>
      </c>
      <c r="AL15" s="14"/>
      <c r="AM15" s="14">
        <v>7.3666407608932893E-2</v>
      </c>
      <c r="AN15" s="14">
        <v>3.0117523508331599E-2</v>
      </c>
      <c r="AO15" s="14">
        <v>4.4700005057921703E-2</v>
      </c>
      <c r="AP15" s="14">
        <v>2.15981655359672E-2</v>
      </c>
      <c r="AQ15" s="14">
        <v>0</v>
      </c>
      <c r="AR15" s="14"/>
      <c r="AS15" s="14">
        <v>1.3157892815031101E-2</v>
      </c>
      <c r="AT15" s="14">
        <v>7.0252324644704003E-2</v>
      </c>
      <c r="AU15" s="14"/>
      <c r="AV15" s="14">
        <v>1.79710451592625E-2</v>
      </c>
      <c r="AW15" s="14">
        <v>0</v>
      </c>
      <c r="AX15" s="14">
        <v>9.0577796313398001E-3</v>
      </c>
      <c r="AY15" s="14"/>
      <c r="AZ15" s="14">
        <v>0</v>
      </c>
      <c r="BA15" s="14">
        <v>0</v>
      </c>
      <c r="BB15" s="14">
        <v>2.79381557030156E-2</v>
      </c>
      <c r="BC15" s="14"/>
      <c r="BD15" s="14">
        <v>2.3643721010356201E-2</v>
      </c>
      <c r="BE15" s="14">
        <v>6.1478011167818397E-2</v>
      </c>
      <c r="BF15" s="14"/>
      <c r="BG15" s="14">
        <v>1.1963336858700199E-2</v>
      </c>
      <c r="BH15" s="14">
        <v>5.3155825828190902E-2</v>
      </c>
      <c r="BI15" s="14"/>
      <c r="BJ15" s="14">
        <v>2.2522597468218698E-2</v>
      </c>
      <c r="BK15" s="14">
        <v>4.8822022429402902E-2</v>
      </c>
      <c r="BL15" s="14"/>
      <c r="BM15" s="14">
        <v>1.97075906526358E-2</v>
      </c>
      <c r="BN15" s="14">
        <v>5.0700542638110697E-2</v>
      </c>
      <c r="BO15" s="14"/>
      <c r="BP15" s="14">
        <v>2.81769894484168E-2</v>
      </c>
      <c r="BQ15" s="14">
        <v>5.3035872372888898E-2</v>
      </c>
      <c r="BR15" s="14"/>
      <c r="BS15" s="14">
        <v>0</v>
      </c>
      <c r="BT15" s="14">
        <v>1.95979489639862E-2</v>
      </c>
      <c r="BU15" s="14"/>
      <c r="BV15" s="14">
        <v>0</v>
      </c>
      <c r="BW15" s="14">
        <v>0</v>
      </c>
      <c r="BX15" s="14"/>
      <c r="BY15" s="14">
        <v>5.14928359647999E-2</v>
      </c>
      <c r="BZ15" s="14">
        <v>4.7276582741293698E-2</v>
      </c>
      <c r="CA15" s="14"/>
      <c r="CB15" s="14">
        <v>2.63018823797453E-2</v>
      </c>
      <c r="CC15" s="14">
        <v>6.0461080310165102E-2</v>
      </c>
    </row>
    <row r="16" spans="2:81" x14ac:dyDescent="0.3">
      <c r="B16" s="15" t="s">
        <v>151</v>
      </c>
      <c r="C16" s="23">
        <v>8.5990422409820497E-3</v>
      </c>
      <c r="D16" s="23">
        <v>9.5364017377957896E-3</v>
      </c>
      <c r="E16" s="23">
        <v>7.7005191441214997E-3</v>
      </c>
      <c r="F16" s="23"/>
      <c r="G16" s="23">
        <v>1.3893842908479699E-2</v>
      </c>
      <c r="H16" s="23">
        <v>0</v>
      </c>
      <c r="I16" s="23">
        <v>5.5095252472373603E-3</v>
      </c>
      <c r="J16" s="23">
        <v>1.1598674050114499E-2</v>
      </c>
      <c r="K16" s="23">
        <v>1.2289507009036501E-2</v>
      </c>
      <c r="L16" s="23">
        <v>9.62542609419062E-3</v>
      </c>
      <c r="M16" s="23"/>
      <c r="N16" s="23">
        <v>3.2754846019432599E-3</v>
      </c>
      <c r="O16" s="23">
        <v>6.8029655638708704E-3</v>
      </c>
      <c r="P16" s="23">
        <v>1.3156892330733401E-2</v>
      </c>
      <c r="Q16" s="23">
        <v>1.23235320506424E-2</v>
      </c>
      <c r="R16" s="23"/>
      <c r="S16" s="23">
        <v>6.7297969521670801E-3</v>
      </c>
      <c r="T16" s="23">
        <v>0</v>
      </c>
      <c r="U16" s="23">
        <v>1.2875008057126601E-2</v>
      </c>
      <c r="V16" s="23">
        <v>0</v>
      </c>
      <c r="W16" s="23">
        <v>0</v>
      </c>
      <c r="X16" s="23">
        <v>3.16028455232494E-2</v>
      </c>
      <c r="Y16" s="23">
        <v>1.3280423839967E-2</v>
      </c>
      <c r="Z16" s="23">
        <v>0</v>
      </c>
      <c r="AA16" s="23">
        <v>1.5717023903939999E-2</v>
      </c>
      <c r="AB16" s="23">
        <v>1.08397271588419E-2</v>
      </c>
      <c r="AC16" s="23">
        <v>0</v>
      </c>
      <c r="AD16" s="23">
        <v>0</v>
      </c>
      <c r="AE16" s="23"/>
      <c r="AF16" s="23">
        <v>3.28151354396397E-3</v>
      </c>
      <c r="AG16" s="23">
        <v>4.3309098774696004E-3</v>
      </c>
      <c r="AH16" s="23">
        <v>0</v>
      </c>
      <c r="AI16" s="23">
        <v>1.80857059308259E-2</v>
      </c>
      <c r="AJ16" s="23">
        <v>0</v>
      </c>
      <c r="AK16" s="23">
        <v>1.07817187289486E-2</v>
      </c>
      <c r="AL16" s="23"/>
      <c r="AM16" s="23">
        <v>0</v>
      </c>
      <c r="AN16" s="23">
        <v>1.26594419032504E-2</v>
      </c>
      <c r="AO16" s="23">
        <v>7.5941139104261897E-3</v>
      </c>
      <c r="AP16" s="23">
        <v>0</v>
      </c>
      <c r="AQ16" s="23">
        <v>0</v>
      </c>
      <c r="AR16" s="23"/>
      <c r="AS16" s="23">
        <v>1.2878549783966201E-2</v>
      </c>
      <c r="AT16" s="23">
        <v>6.1185321728960702E-3</v>
      </c>
      <c r="AU16" s="23"/>
      <c r="AV16" s="23">
        <v>1.03018766248648E-2</v>
      </c>
      <c r="AW16" s="23">
        <v>0</v>
      </c>
      <c r="AX16" s="23">
        <v>2.0287869491237401E-2</v>
      </c>
      <c r="AY16" s="23"/>
      <c r="AZ16" s="23">
        <v>0</v>
      </c>
      <c r="BA16" s="23">
        <v>0</v>
      </c>
      <c r="BB16" s="23">
        <v>1.6015508871524101E-2</v>
      </c>
      <c r="BC16" s="23"/>
      <c r="BD16" s="23">
        <v>1.4635322616333501E-2</v>
      </c>
      <c r="BE16" s="23">
        <v>4.6139170698009796E-3</v>
      </c>
      <c r="BF16" s="23"/>
      <c r="BG16" s="23">
        <v>1.20045726926636E-2</v>
      </c>
      <c r="BH16" s="23">
        <v>7.9786536414955395E-3</v>
      </c>
      <c r="BI16" s="23"/>
      <c r="BJ16" s="23">
        <v>0</v>
      </c>
      <c r="BK16" s="23">
        <v>8.5512886645738306E-3</v>
      </c>
      <c r="BL16" s="23"/>
      <c r="BM16" s="23">
        <v>1.0210815023372601E-2</v>
      </c>
      <c r="BN16" s="23">
        <v>8.5454893753239194E-3</v>
      </c>
      <c r="BO16" s="23"/>
      <c r="BP16" s="23">
        <v>1.9487886159243802E-2</v>
      </c>
      <c r="BQ16" s="23">
        <v>3.5246873916545802E-3</v>
      </c>
      <c r="BR16" s="23"/>
      <c r="BS16" s="23">
        <v>2.1428452593309399E-2</v>
      </c>
      <c r="BT16" s="23">
        <v>1.08268645119153E-2</v>
      </c>
      <c r="BU16" s="23"/>
      <c r="BV16" s="23">
        <v>6.2031369501035001E-2</v>
      </c>
      <c r="BW16" s="23">
        <v>7.1591152029101901E-3</v>
      </c>
      <c r="BX16" s="23"/>
      <c r="BY16" s="23">
        <v>1.0628791349426001E-2</v>
      </c>
      <c r="BZ16" s="23">
        <v>8.4667770723281504E-3</v>
      </c>
      <c r="CA16" s="23"/>
      <c r="CB16" s="23">
        <v>1.14765375140968E-2</v>
      </c>
      <c r="CC16" s="23">
        <v>7.2868230583782402E-3</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C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28.8" x14ac:dyDescent="0.3">
      <c r="B9" s="15" t="s">
        <v>153</v>
      </c>
      <c r="C9" s="14">
        <v>0.58268317180819296</v>
      </c>
      <c r="D9" s="14">
        <v>0.56969913033410302</v>
      </c>
      <c r="E9" s="14">
        <v>0.59649545547457306</v>
      </c>
      <c r="F9" s="14"/>
      <c r="G9" s="14">
        <v>0.47605390293684702</v>
      </c>
      <c r="H9" s="14">
        <v>0.53403469171282603</v>
      </c>
      <c r="I9" s="14">
        <v>0.61704171069434999</v>
      </c>
      <c r="J9" s="14">
        <v>0.60210556488656197</v>
      </c>
      <c r="K9" s="14">
        <v>0.63036258683796798</v>
      </c>
      <c r="L9" s="14">
        <v>0.61752077599692301</v>
      </c>
      <c r="M9" s="14"/>
      <c r="N9" s="14">
        <v>0.59045832642656104</v>
      </c>
      <c r="O9" s="14">
        <v>0.60972676652875202</v>
      </c>
      <c r="P9" s="14">
        <v>0.55640444513074805</v>
      </c>
      <c r="Q9" s="14">
        <v>0.56647503793563803</v>
      </c>
      <c r="R9" s="14"/>
      <c r="S9" s="14">
        <v>0.55228919049170699</v>
      </c>
      <c r="T9" s="14">
        <v>0.56630108556647196</v>
      </c>
      <c r="U9" s="14">
        <v>0.55135790626631098</v>
      </c>
      <c r="V9" s="14">
        <v>0.61188274134401699</v>
      </c>
      <c r="W9" s="14">
        <v>0.63476554447371203</v>
      </c>
      <c r="X9" s="14">
        <v>0.55357661032667305</v>
      </c>
      <c r="Y9" s="14">
        <v>0.69535706438942102</v>
      </c>
      <c r="Z9" s="14">
        <v>0.56634282154799698</v>
      </c>
      <c r="AA9" s="14">
        <v>0.60938174502402898</v>
      </c>
      <c r="AB9" s="14">
        <v>0.56230963212163898</v>
      </c>
      <c r="AC9" s="14">
        <v>0.51031045152983101</v>
      </c>
      <c r="AD9" s="14">
        <v>0.55901464515411503</v>
      </c>
      <c r="AE9" s="14"/>
      <c r="AF9" s="14">
        <v>0.55888896521954201</v>
      </c>
      <c r="AG9" s="14">
        <v>0.63737727615141304</v>
      </c>
      <c r="AH9" s="14">
        <v>0.61449639520456001</v>
      </c>
      <c r="AI9" s="14">
        <v>0.67470426090594304</v>
      </c>
      <c r="AJ9" s="14">
        <v>0.52493720013859502</v>
      </c>
      <c r="AK9" s="14">
        <v>0.55861347370020298</v>
      </c>
      <c r="AL9" s="14"/>
      <c r="AM9" s="14">
        <v>0.59359480541891696</v>
      </c>
      <c r="AN9" s="14">
        <v>0.61831286570247301</v>
      </c>
      <c r="AO9" s="14">
        <v>0.53401044748567505</v>
      </c>
      <c r="AP9" s="14">
        <v>0.56914060318066095</v>
      </c>
      <c r="AQ9" s="14">
        <v>0.58977063429205001</v>
      </c>
      <c r="AR9" s="14"/>
      <c r="AS9" s="14">
        <v>0.59794899481111696</v>
      </c>
      <c r="AT9" s="14">
        <v>0.57578867305306303</v>
      </c>
      <c r="AU9" s="14"/>
      <c r="AV9" s="14">
        <v>0.605829330662217</v>
      </c>
      <c r="AW9" s="14">
        <v>0.60892420862604002</v>
      </c>
      <c r="AX9" s="14">
        <v>0.60404678129962597</v>
      </c>
      <c r="AY9" s="14"/>
      <c r="AZ9" s="14">
        <v>0.72150223989853901</v>
      </c>
      <c r="BA9" s="14">
        <v>0.51579562895982101</v>
      </c>
      <c r="BB9" s="14">
        <v>0.58648443208201495</v>
      </c>
      <c r="BC9" s="14"/>
      <c r="BD9" s="14">
        <v>0.58383302501490197</v>
      </c>
      <c r="BE9" s="14">
        <v>0.58060429426402504</v>
      </c>
      <c r="BF9" s="14"/>
      <c r="BG9" s="14">
        <v>0.51881004899734495</v>
      </c>
      <c r="BH9" s="14">
        <v>0.59436847755834599</v>
      </c>
      <c r="BI9" s="14"/>
      <c r="BJ9" s="14">
        <v>0.48089260564929698</v>
      </c>
      <c r="BK9" s="14">
        <v>0.59167046857300898</v>
      </c>
      <c r="BL9" s="14"/>
      <c r="BM9" s="14">
        <v>0.54245345490541297</v>
      </c>
      <c r="BN9" s="14">
        <v>0.58697841623272096</v>
      </c>
      <c r="BO9" s="14"/>
      <c r="BP9" s="14">
        <v>0.63856566833872797</v>
      </c>
      <c r="BQ9" s="14">
        <v>0.57378663575972499</v>
      </c>
      <c r="BR9" s="14"/>
      <c r="BS9" s="14">
        <v>0.56971425164127898</v>
      </c>
      <c r="BT9" s="14">
        <v>0.62095081899498095</v>
      </c>
      <c r="BU9" s="14"/>
      <c r="BV9" s="14">
        <v>0.70057567651706798</v>
      </c>
      <c r="BW9" s="14">
        <v>0.52372480149451595</v>
      </c>
      <c r="BX9" s="14"/>
      <c r="BY9" s="14">
        <v>0.58626726644021399</v>
      </c>
      <c r="BZ9" s="14">
        <v>0.58613895650568604</v>
      </c>
      <c r="CA9" s="14"/>
      <c r="CB9" s="14">
        <v>0.60524329118041098</v>
      </c>
      <c r="CC9" s="14">
        <v>0.57546721035181003</v>
      </c>
    </row>
    <row r="10" spans="2:81" ht="43.2" x14ac:dyDescent="0.3">
      <c r="B10" s="15" t="s">
        <v>154</v>
      </c>
      <c r="C10" s="14">
        <v>0.47024286398201998</v>
      </c>
      <c r="D10" s="14">
        <v>0.44190582736170497</v>
      </c>
      <c r="E10" s="14">
        <v>0.49882733506712201</v>
      </c>
      <c r="F10" s="14"/>
      <c r="G10" s="14">
        <v>0.35851370508671698</v>
      </c>
      <c r="H10" s="14">
        <v>0.35346477386748998</v>
      </c>
      <c r="I10" s="14">
        <v>0.43570807451072502</v>
      </c>
      <c r="J10" s="14">
        <v>0.52854080631209799</v>
      </c>
      <c r="K10" s="14">
        <v>0.60713692464767099</v>
      </c>
      <c r="L10" s="14">
        <v>0.52820222449403098</v>
      </c>
      <c r="M10" s="14"/>
      <c r="N10" s="14">
        <v>0.49116129551778898</v>
      </c>
      <c r="O10" s="14">
        <v>0.48440444827865098</v>
      </c>
      <c r="P10" s="14">
        <v>0.449301269229333</v>
      </c>
      <c r="Q10" s="14">
        <v>0.455028628259599</v>
      </c>
      <c r="R10" s="14"/>
      <c r="S10" s="14">
        <v>0.44308851292253398</v>
      </c>
      <c r="T10" s="14">
        <v>0.485591157319686</v>
      </c>
      <c r="U10" s="14">
        <v>0.51904440095914794</v>
      </c>
      <c r="V10" s="14">
        <v>0.52958160692140899</v>
      </c>
      <c r="W10" s="14">
        <v>0.46174960680106802</v>
      </c>
      <c r="X10" s="14">
        <v>0.44275461080221201</v>
      </c>
      <c r="Y10" s="14">
        <v>0.47937816153971502</v>
      </c>
      <c r="Z10" s="14">
        <v>0.55479052577439703</v>
      </c>
      <c r="AA10" s="14">
        <v>0.406524031279483</v>
      </c>
      <c r="AB10" s="14">
        <v>0.474060665548317</v>
      </c>
      <c r="AC10" s="14">
        <v>0.52528644349601195</v>
      </c>
      <c r="AD10" s="14">
        <v>0.31766934257755203</v>
      </c>
      <c r="AE10" s="14"/>
      <c r="AF10" s="14">
        <v>0.39300809553951199</v>
      </c>
      <c r="AG10" s="14">
        <v>0.50182944149044695</v>
      </c>
      <c r="AH10" s="14">
        <v>0.50646035019524405</v>
      </c>
      <c r="AI10" s="14">
        <v>0.51800754629682999</v>
      </c>
      <c r="AJ10" s="14">
        <v>0.50315500102918898</v>
      </c>
      <c r="AK10" s="14">
        <v>0.57121970057974603</v>
      </c>
      <c r="AL10" s="14"/>
      <c r="AM10" s="14">
        <v>0.444427469643837</v>
      </c>
      <c r="AN10" s="14">
        <v>0.54244232467424602</v>
      </c>
      <c r="AO10" s="14">
        <v>0.41954226155215502</v>
      </c>
      <c r="AP10" s="14">
        <v>0.45787809019620601</v>
      </c>
      <c r="AQ10" s="14">
        <v>0.52419538490807605</v>
      </c>
      <c r="AR10" s="14"/>
      <c r="AS10" s="14">
        <v>0.44998972426304801</v>
      </c>
      <c r="AT10" s="14">
        <v>0.48665908006660902</v>
      </c>
      <c r="AU10" s="14"/>
      <c r="AV10" s="14">
        <v>0.48945733322367702</v>
      </c>
      <c r="AW10" s="14">
        <v>0.51095113346052701</v>
      </c>
      <c r="AX10" s="14">
        <v>0.444535974976427</v>
      </c>
      <c r="AY10" s="14"/>
      <c r="AZ10" s="14">
        <v>0.45944336379942302</v>
      </c>
      <c r="BA10" s="14">
        <v>0.375007482598466</v>
      </c>
      <c r="BB10" s="14">
        <v>0.56747124231078405</v>
      </c>
      <c r="BC10" s="14"/>
      <c r="BD10" s="14">
        <v>0.41492088566183299</v>
      </c>
      <c r="BE10" s="14">
        <v>0.50534565523764396</v>
      </c>
      <c r="BF10" s="14"/>
      <c r="BG10" s="14">
        <v>0.31466943866540598</v>
      </c>
      <c r="BH10" s="14">
        <v>0.499188652736064</v>
      </c>
      <c r="BI10" s="14"/>
      <c r="BJ10" s="14">
        <v>0.39579441153892497</v>
      </c>
      <c r="BK10" s="14">
        <v>0.48067113233169001</v>
      </c>
      <c r="BL10" s="14"/>
      <c r="BM10" s="14">
        <v>0.37626309196023699</v>
      </c>
      <c r="BN10" s="14">
        <v>0.47959999535257802</v>
      </c>
      <c r="BO10" s="14"/>
      <c r="BP10" s="14">
        <v>0.47198020734114698</v>
      </c>
      <c r="BQ10" s="14">
        <v>0.46916216498700197</v>
      </c>
      <c r="BR10" s="14"/>
      <c r="BS10" s="14">
        <v>0.41175197908234901</v>
      </c>
      <c r="BT10" s="14">
        <v>0.50985403953869901</v>
      </c>
      <c r="BU10" s="14"/>
      <c r="BV10" s="14">
        <v>0.38665138715664299</v>
      </c>
      <c r="BW10" s="14">
        <v>0.42057323731117502</v>
      </c>
      <c r="BX10" s="14"/>
      <c r="BY10" s="14">
        <v>0.366684096266855</v>
      </c>
      <c r="BZ10" s="14">
        <v>0.48637051134235598</v>
      </c>
      <c r="CA10" s="14"/>
      <c r="CB10" s="14">
        <v>0.44971925477173302</v>
      </c>
      <c r="CC10" s="14">
        <v>0.48451644005370997</v>
      </c>
    </row>
    <row r="11" spans="2:81" ht="28.8" x14ac:dyDescent="0.3">
      <c r="B11" s="15" t="s">
        <v>155</v>
      </c>
      <c r="C11" s="14">
        <v>0.46215947435023402</v>
      </c>
      <c r="D11" s="14">
        <v>0.43492788654988301</v>
      </c>
      <c r="E11" s="14">
        <v>0.48964881949901201</v>
      </c>
      <c r="F11" s="14"/>
      <c r="G11" s="14">
        <v>0.47475209224486298</v>
      </c>
      <c r="H11" s="14">
        <v>0.45474241805580601</v>
      </c>
      <c r="I11" s="14">
        <v>0.45036341391551399</v>
      </c>
      <c r="J11" s="14">
        <v>0.457862454182558</v>
      </c>
      <c r="K11" s="14">
        <v>0.52907666757021998</v>
      </c>
      <c r="L11" s="14">
        <v>0.42779682673152702</v>
      </c>
      <c r="M11" s="14"/>
      <c r="N11" s="14">
        <v>0.45720564785252998</v>
      </c>
      <c r="O11" s="14">
        <v>0.43046257477764299</v>
      </c>
      <c r="P11" s="14">
        <v>0.47365708146422603</v>
      </c>
      <c r="Q11" s="14">
        <v>0.49368607353857802</v>
      </c>
      <c r="R11" s="14"/>
      <c r="S11" s="14">
        <v>0.46090035625681702</v>
      </c>
      <c r="T11" s="14">
        <v>0.40648424130928501</v>
      </c>
      <c r="U11" s="14">
        <v>0.48961544833274301</v>
      </c>
      <c r="V11" s="14">
        <v>0.53196573965932903</v>
      </c>
      <c r="W11" s="14">
        <v>0.43309858205489499</v>
      </c>
      <c r="X11" s="14">
        <v>0.51384826516467796</v>
      </c>
      <c r="Y11" s="14">
        <v>0.50046013356180397</v>
      </c>
      <c r="Z11" s="14">
        <v>0.54227547847579904</v>
      </c>
      <c r="AA11" s="14">
        <v>0.48119092928185397</v>
      </c>
      <c r="AB11" s="14">
        <v>0.428356434812872</v>
      </c>
      <c r="AC11" s="14">
        <v>0.341329720066463</v>
      </c>
      <c r="AD11" s="14">
        <v>0.36026738309272099</v>
      </c>
      <c r="AE11" s="14"/>
      <c r="AF11" s="14">
        <v>0.469344704039792</v>
      </c>
      <c r="AG11" s="14">
        <v>0.50273104877797603</v>
      </c>
      <c r="AH11" s="14">
        <v>0.487520540232044</v>
      </c>
      <c r="AI11" s="14">
        <v>0.49238050477765699</v>
      </c>
      <c r="AJ11" s="14">
        <v>0.40008863301944703</v>
      </c>
      <c r="AK11" s="14">
        <v>0.44396133164274298</v>
      </c>
      <c r="AL11" s="14"/>
      <c r="AM11" s="14">
        <v>0.49566015415541498</v>
      </c>
      <c r="AN11" s="14">
        <v>0.46774073617173501</v>
      </c>
      <c r="AO11" s="14">
        <v>0.446463580259091</v>
      </c>
      <c r="AP11" s="14">
        <v>0.43576767800569499</v>
      </c>
      <c r="AQ11" s="14">
        <v>0.32134471463457098</v>
      </c>
      <c r="AR11" s="14"/>
      <c r="AS11" s="14">
        <v>0.48777018896410501</v>
      </c>
      <c r="AT11" s="14">
        <v>0.44599184329069802</v>
      </c>
      <c r="AU11" s="14"/>
      <c r="AV11" s="14">
        <v>0.47700062487651101</v>
      </c>
      <c r="AW11" s="14">
        <v>0.52207090374230003</v>
      </c>
      <c r="AX11" s="14">
        <v>0.51543886791372795</v>
      </c>
      <c r="AY11" s="14"/>
      <c r="AZ11" s="14">
        <v>0.614815939696712</v>
      </c>
      <c r="BA11" s="14">
        <v>0.43037113606281302</v>
      </c>
      <c r="BB11" s="14">
        <v>0.486199335801072</v>
      </c>
      <c r="BC11" s="14"/>
      <c r="BD11" s="14">
        <v>0.480806201222853</v>
      </c>
      <c r="BE11" s="14">
        <v>0.44967999148386401</v>
      </c>
      <c r="BF11" s="14"/>
      <c r="BG11" s="14">
        <v>0.48704742227412401</v>
      </c>
      <c r="BH11" s="14">
        <v>0.457224372425658</v>
      </c>
      <c r="BI11" s="14"/>
      <c r="BJ11" s="14">
        <v>0.45114241833361601</v>
      </c>
      <c r="BK11" s="14">
        <v>0.46163750742996501</v>
      </c>
      <c r="BL11" s="14"/>
      <c r="BM11" s="14">
        <v>0.44373863961835402</v>
      </c>
      <c r="BN11" s="14">
        <v>0.46359768187623501</v>
      </c>
      <c r="BO11" s="14"/>
      <c r="BP11" s="14">
        <v>0.50341164448012798</v>
      </c>
      <c r="BQ11" s="14">
        <v>0.45095701389776099</v>
      </c>
      <c r="BR11" s="14"/>
      <c r="BS11" s="14">
        <v>0.49910285795154502</v>
      </c>
      <c r="BT11" s="14">
        <v>0.49397637503670699</v>
      </c>
      <c r="BU11" s="14"/>
      <c r="BV11" s="14">
        <v>0.53429012638643203</v>
      </c>
      <c r="BW11" s="14">
        <v>0.48673677582288899</v>
      </c>
      <c r="BX11" s="14"/>
      <c r="BY11" s="14">
        <v>0.47154441145160703</v>
      </c>
      <c r="BZ11" s="14">
        <v>0.45993892061789199</v>
      </c>
      <c r="CA11" s="14"/>
      <c r="CB11" s="14">
        <v>0.47347978097962801</v>
      </c>
      <c r="CC11" s="14">
        <v>0.45400963954745199</v>
      </c>
    </row>
    <row r="12" spans="2:81" ht="28.8" x14ac:dyDescent="0.3">
      <c r="B12" s="15" t="s">
        <v>156</v>
      </c>
      <c r="C12" s="14">
        <v>0.40920572354234402</v>
      </c>
      <c r="D12" s="14">
        <v>0.42522293105173198</v>
      </c>
      <c r="E12" s="14">
        <v>0.39436269855620998</v>
      </c>
      <c r="F12" s="14"/>
      <c r="G12" s="14">
        <v>0.44125414598832302</v>
      </c>
      <c r="H12" s="14">
        <v>0.36374512080605098</v>
      </c>
      <c r="I12" s="14">
        <v>0.43469245801247702</v>
      </c>
      <c r="J12" s="14">
        <v>0.34969523792255602</v>
      </c>
      <c r="K12" s="14">
        <v>0.42132947672232002</v>
      </c>
      <c r="L12" s="14">
        <v>0.44420785395025902</v>
      </c>
      <c r="M12" s="14"/>
      <c r="N12" s="14">
        <v>0.48281988435692202</v>
      </c>
      <c r="O12" s="14">
        <v>0.385574647619564</v>
      </c>
      <c r="P12" s="14">
        <v>0.39293539973949199</v>
      </c>
      <c r="Q12" s="14">
        <v>0.37139959195102201</v>
      </c>
      <c r="R12" s="14"/>
      <c r="S12" s="14">
        <v>0.42145862201323597</v>
      </c>
      <c r="T12" s="14">
        <v>0.41248292530284097</v>
      </c>
      <c r="U12" s="14">
        <v>0.46912965108320498</v>
      </c>
      <c r="V12" s="14">
        <v>0.36161015533351298</v>
      </c>
      <c r="W12" s="14">
        <v>0.47837548514122502</v>
      </c>
      <c r="X12" s="14">
        <v>0.40783677538694502</v>
      </c>
      <c r="Y12" s="14">
        <v>0.29727484596714199</v>
      </c>
      <c r="Z12" s="14">
        <v>0.357871942332112</v>
      </c>
      <c r="AA12" s="14">
        <v>0.39344199707796201</v>
      </c>
      <c r="AB12" s="14">
        <v>0.46971149019740999</v>
      </c>
      <c r="AC12" s="14">
        <v>0.43910848654761903</v>
      </c>
      <c r="AD12" s="14">
        <v>0.35615130820996199</v>
      </c>
      <c r="AE12" s="14"/>
      <c r="AF12" s="14">
        <v>0.43198564707576798</v>
      </c>
      <c r="AG12" s="14">
        <v>0.36223929669685201</v>
      </c>
      <c r="AH12" s="14">
        <v>0.48028616104667199</v>
      </c>
      <c r="AI12" s="14">
        <v>0.36215485842123502</v>
      </c>
      <c r="AJ12" s="14">
        <v>0.56949519109808899</v>
      </c>
      <c r="AK12" s="14">
        <v>0.42475625070655298</v>
      </c>
      <c r="AL12" s="14"/>
      <c r="AM12" s="14">
        <v>0.32513067019105801</v>
      </c>
      <c r="AN12" s="14">
        <v>0.41495286048243002</v>
      </c>
      <c r="AO12" s="14">
        <v>0.45277439725118102</v>
      </c>
      <c r="AP12" s="14">
        <v>0.42017761880889598</v>
      </c>
      <c r="AQ12" s="14">
        <v>0.54902401464482697</v>
      </c>
      <c r="AR12" s="14"/>
      <c r="AS12" s="14">
        <v>0.42206177420330399</v>
      </c>
      <c r="AT12" s="14">
        <v>0.39880546381353299</v>
      </c>
      <c r="AU12" s="14"/>
      <c r="AV12" s="14">
        <v>0.39959164836135702</v>
      </c>
      <c r="AW12" s="14">
        <v>0.43351168694446202</v>
      </c>
      <c r="AX12" s="14">
        <v>0.45733690540144001</v>
      </c>
      <c r="AY12" s="14"/>
      <c r="AZ12" s="14">
        <v>0.313543039833871</v>
      </c>
      <c r="BA12" s="14">
        <v>0.46127658163269603</v>
      </c>
      <c r="BB12" s="14">
        <v>0.447134251907777</v>
      </c>
      <c r="BC12" s="14"/>
      <c r="BD12" s="14">
        <v>0.45131512727297102</v>
      </c>
      <c r="BE12" s="14">
        <v>0.38250535716269102</v>
      </c>
      <c r="BF12" s="14"/>
      <c r="BG12" s="14">
        <v>0.38698824530907</v>
      </c>
      <c r="BH12" s="14">
        <v>0.41302381887995299</v>
      </c>
      <c r="BI12" s="14"/>
      <c r="BJ12" s="14">
        <v>0.48263930621955298</v>
      </c>
      <c r="BK12" s="14">
        <v>0.40132681334099202</v>
      </c>
      <c r="BL12" s="14"/>
      <c r="BM12" s="14">
        <v>0.45098405697274901</v>
      </c>
      <c r="BN12" s="14">
        <v>0.40357791931449399</v>
      </c>
      <c r="BO12" s="14"/>
      <c r="BP12" s="14">
        <v>0.48274826874122301</v>
      </c>
      <c r="BQ12" s="14">
        <v>0.38863543008433599</v>
      </c>
      <c r="BR12" s="14"/>
      <c r="BS12" s="14">
        <v>0.43427695369687602</v>
      </c>
      <c r="BT12" s="14">
        <v>0.422264137106169</v>
      </c>
      <c r="BU12" s="14"/>
      <c r="BV12" s="14">
        <v>0.31683579619929803</v>
      </c>
      <c r="BW12" s="14">
        <v>0.475550035225979</v>
      </c>
      <c r="BX12" s="14"/>
      <c r="BY12" s="14">
        <v>0.44707082246507401</v>
      </c>
      <c r="BZ12" s="14">
        <v>0.40606801089987399</v>
      </c>
      <c r="CA12" s="14"/>
      <c r="CB12" s="14">
        <v>0.43513103570898498</v>
      </c>
      <c r="CC12" s="14">
        <v>0.39683299391071902</v>
      </c>
    </row>
    <row r="13" spans="2:81" ht="28.8" x14ac:dyDescent="0.3">
      <c r="B13" s="15" t="s">
        <v>157</v>
      </c>
      <c r="C13" s="14">
        <v>0.34192039168924199</v>
      </c>
      <c r="D13" s="14">
        <v>0.32073744686128802</v>
      </c>
      <c r="E13" s="14">
        <v>0.36326960848691597</v>
      </c>
      <c r="F13" s="14"/>
      <c r="G13" s="14">
        <v>0.43248272413792099</v>
      </c>
      <c r="H13" s="14">
        <v>0.337937501677124</v>
      </c>
      <c r="I13" s="14">
        <v>0.32375263690449901</v>
      </c>
      <c r="J13" s="14">
        <v>0.32767233906801602</v>
      </c>
      <c r="K13" s="14">
        <v>0.36257460993708301</v>
      </c>
      <c r="L13" s="14">
        <v>0.29708548510463501</v>
      </c>
      <c r="M13" s="14"/>
      <c r="N13" s="14">
        <v>0.32983883033455602</v>
      </c>
      <c r="O13" s="14">
        <v>0.31792922270039398</v>
      </c>
      <c r="P13" s="14">
        <v>0.36762575613366799</v>
      </c>
      <c r="Q13" s="14">
        <v>0.35502335717427702</v>
      </c>
      <c r="R13" s="14"/>
      <c r="S13" s="14">
        <v>0.37421678146411702</v>
      </c>
      <c r="T13" s="14">
        <v>0.37171176709859199</v>
      </c>
      <c r="U13" s="14">
        <v>0.23157628832305599</v>
      </c>
      <c r="V13" s="14">
        <v>0.31464836463617901</v>
      </c>
      <c r="W13" s="14">
        <v>0.311192463583221</v>
      </c>
      <c r="X13" s="14">
        <v>0.32429652081960098</v>
      </c>
      <c r="Y13" s="14">
        <v>0.29682774246784299</v>
      </c>
      <c r="Z13" s="14">
        <v>0.37728894426193299</v>
      </c>
      <c r="AA13" s="14">
        <v>0.38996077433859999</v>
      </c>
      <c r="AB13" s="14">
        <v>0.41392728006046098</v>
      </c>
      <c r="AC13" s="14">
        <v>0.34830107313439301</v>
      </c>
      <c r="AD13" s="14">
        <v>0.235090249119974</v>
      </c>
      <c r="AE13" s="14"/>
      <c r="AF13" s="14">
        <v>0.36726632274737597</v>
      </c>
      <c r="AG13" s="14">
        <v>0.304253151532903</v>
      </c>
      <c r="AH13" s="14">
        <v>0.30702838253379</v>
      </c>
      <c r="AI13" s="14">
        <v>0.29854890512469301</v>
      </c>
      <c r="AJ13" s="14">
        <v>0.410288192308641</v>
      </c>
      <c r="AK13" s="14">
        <v>0.37080388643024098</v>
      </c>
      <c r="AL13" s="14"/>
      <c r="AM13" s="14">
        <v>0.36875519566791998</v>
      </c>
      <c r="AN13" s="14">
        <v>0.31012380704393999</v>
      </c>
      <c r="AO13" s="14">
        <v>0.31549647754397298</v>
      </c>
      <c r="AP13" s="14">
        <v>0.39179595920468202</v>
      </c>
      <c r="AQ13" s="14">
        <v>0.32145453402108398</v>
      </c>
      <c r="AR13" s="14"/>
      <c r="AS13" s="14">
        <v>0.38731618413686197</v>
      </c>
      <c r="AT13" s="14">
        <v>0.31348289291516601</v>
      </c>
      <c r="AU13" s="14"/>
      <c r="AV13" s="14">
        <v>0.38399751148386302</v>
      </c>
      <c r="AW13" s="14">
        <v>0.28691923698668498</v>
      </c>
      <c r="AX13" s="14">
        <v>0.42630583348345402</v>
      </c>
      <c r="AY13" s="14"/>
      <c r="AZ13" s="14">
        <v>0.42187950135776597</v>
      </c>
      <c r="BA13" s="14">
        <v>0.30827746353124702</v>
      </c>
      <c r="BB13" s="14">
        <v>0.32729156938702397</v>
      </c>
      <c r="BC13" s="14"/>
      <c r="BD13" s="14">
        <v>0.364829495455611</v>
      </c>
      <c r="BE13" s="14">
        <v>0.32777018298330002</v>
      </c>
      <c r="BF13" s="14"/>
      <c r="BG13" s="14">
        <v>0.31280776811192001</v>
      </c>
      <c r="BH13" s="14">
        <v>0.34916090582469</v>
      </c>
      <c r="BI13" s="14"/>
      <c r="BJ13" s="14">
        <v>0.33409831678232599</v>
      </c>
      <c r="BK13" s="14">
        <v>0.339043813822894</v>
      </c>
      <c r="BL13" s="14"/>
      <c r="BM13" s="14">
        <v>0.38318973293352898</v>
      </c>
      <c r="BN13" s="14">
        <v>0.34106378457142</v>
      </c>
      <c r="BO13" s="14"/>
      <c r="BP13" s="14">
        <v>0.37038211244039698</v>
      </c>
      <c r="BQ13" s="14">
        <v>0.33430883050549098</v>
      </c>
      <c r="BR13" s="14"/>
      <c r="BS13" s="14">
        <v>0.417685270963919</v>
      </c>
      <c r="BT13" s="14">
        <v>0.368435658749169</v>
      </c>
      <c r="BU13" s="14"/>
      <c r="BV13" s="14">
        <v>0.52520930715446001</v>
      </c>
      <c r="BW13" s="14">
        <v>0.37989742548800898</v>
      </c>
      <c r="BX13" s="14"/>
      <c r="BY13" s="14">
        <v>0.24420687740020999</v>
      </c>
      <c r="BZ13" s="14">
        <v>0.35111521811594998</v>
      </c>
      <c r="CA13" s="14"/>
      <c r="CB13" s="14">
        <v>0.34883070533868499</v>
      </c>
      <c r="CC13" s="14">
        <v>0.33965378445651501</v>
      </c>
    </row>
    <row r="14" spans="2:81" x14ac:dyDescent="0.3">
      <c r="B14" s="15" t="s">
        <v>158</v>
      </c>
      <c r="C14" s="14">
        <v>8.5492506952139405E-2</v>
      </c>
      <c r="D14" s="14">
        <v>0.101801099158682</v>
      </c>
      <c r="E14" s="14">
        <v>6.9734789274637998E-2</v>
      </c>
      <c r="F14" s="14"/>
      <c r="G14" s="14">
        <v>0.15455654087723</v>
      </c>
      <c r="H14" s="14">
        <v>0.182716537490443</v>
      </c>
      <c r="I14" s="14">
        <v>7.7811694484597599E-2</v>
      </c>
      <c r="J14" s="14">
        <v>4.0942881929342798E-2</v>
      </c>
      <c r="K14" s="14">
        <v>5.4630133676550202E-2</v>
      </c>
      <c r="L14" s="14">
        <v>2.3745912640488798E-2</v>
      </c>
      <c r="M14" s="14"/>
      <c r="N14" s="14">
        <v>6.8262955740654302E-2</v>
      </c>
      <c r="O14" s="14">
        <v>7.8192114609636904E-2</v>
      </c>
      <c r="P14" s="14">
        <v>9.7615607373345903E-2</v>
      </c>
      <c r="Q14" s="14">
        <v>0.102307489549074</v>
      </c>
      <c r="R14" s="14"/>
      <c r="S14" s="14">
        <v>0.13873365966211501</v>
      </c>
      <c r="T14" s="14">
        <v>4.4498331731471601E-2</v>
      </c>
      <c r="U14" s="14">
        <v>2.40823189898778E-2</v>
      </c>
      <c r="V14" s="14">
        <v>0.10180275940191599</v>
      </c>
      <c r="W14" s="14">
        <v>7.3053357008312003E-2</v>
      </c>
      <c r="X14" s="14">
        <v>0.114066336941243</v>
      </c>
      <c r="Y14" s="14">
        <v>7.2368953742146094E-2</v>
      </c>
      <c r="Z14" s="14">
        <v>4.7807528908373302E-2</v>
      </c>
      <c r="AA14" s="14">
        <v>0.12553601690090199</v>
      </c>
      <c r="AB14" s="14">
        <v>7.5982610430810102E-2</v>
      </c>
      <c r="AC14" s="14">
        <v>3.7202797153550203E-2</v>
      </c>
      <c r="AD14" s="14">
        <v>0.120344711645279</v>
      </c>
      <c r="AE14" s="14"/>
      <c r="AF14" s="14">
        <v>0.13451344972783799</v>
      </c>
      <c r="AG14" s="14">
        <v>9.0880122697810997E-2</v>
      </c>
      <c r="AH14" s="14">
        <v>4.3010612054837603E-2</v>
      </c>
      <c r="AI14" s="14">
        <v>8.4177916364776201E-2</v>
      </c>
      <c r="AJ14" s="14">
        <v>2.4950684881156999E-2</v>
      </c>
      <c r="AK14" s="14">
        <v>1.9865818765591799E-2</v>
      </c>
      <c r="AL14" s="14"/>
      <c r="AM14" s="14">
        <v>7.8281141963925605E-2</v>
      </c>
      <c r="AN14" s="14">
        <v>5.3375538751678497E-2</v>
      </c>
      <c r="AO14" s="14">
        <v>0.101430879876983</v>
      </c>
      <c r="AP14" s="14">
        <v>0.114942413727908</v>
      </c>
      <c r="AQ14" s="14">
        <v>0.106963117902759</v>
      </c>
      <c r="AR14" s="14"/>
      <c r="AS14" s="14">
        <v>0.109741530386434</v>
      </c>
      <c r="AT14" s="14">
        <v>7.0330985422763406E-2</v>
      </c>
      <c r="AU14" s="14"/>
      <c r="AV14" s="14">
        <v>0.116074822175602</v>
      </c>
      <c r="AW14" s="14">
        <v>0.15810475944352001</v>
      </c>
      <c r="AX14" s="14">
        <v>7.52050155181299E-2</v>
      </c>
      <c r="AY14" s="14"/>
      <c r="AZ14" s="14">
        <v>0.101493755924339</v>
      </c>
      <c r="BA14" s="14">
        <v>0.20712180155826701</v>
      </c>
      <c r="BB14" s="14">
        <v>7.6302621763363707E-2</v>
      </c>
      <c r="BC14" s="14"/>
      <c r="BD14" s="14">
        <v>0.101504850182717</v>
      </c>
      <c r="BE14" s="14">
        <v>7.5118684376102404E-2</v>
      </c>
      <c r="BF14" s="14"/>
      <c r="BG14" s="14">
        <v>0.16404315588791299</v>
      </c>
      <c r="BH14" s="14">
        <v>7.0656675513458903E-2</v>
      </c>
      <c r="BI14" s="14"/>
      <c r="BJ14" s="14">
        <v>0.14767341141168899</v>
      </c>
      <c r="BK14" s="14">
        <v>8.0112272112944194E-2</v>
      </c>
      <c r="BL14" s="14"/>
      <c r="BM14" s="14">
        <v>8.5716400727133907E-2</v>
      </c>
      <c r="BN14" s="14">
        <v>8.5292294302060104E-2</v>
      </c>
      <c r="BO14" s="14"/>
      <c r="BP14" s="14">
        <v>5.3027034045289398E-2</v>
      </c>
      <c r="BQ14" s="14">
        <v>9.2964381583751005E-2</v>
      </c>
      <c r="BR14" s="14"/>
      <c r="BS14" s="14">
        <v>0.18087794506962099</v>
      </c>
      <c r="BT14" s="14">
        <v>4.3236443573785102E-2</v>
      </c>
      <c r="BU14" s="14"/>
      <c r="BV14" s="14">
        <v>0.26834897066472502</v>
      </c>
      <c r="BW14" s="14">
        <v>0.15013745470196199</v>
      </c>
      <c r="BX14" s="14"/>
      <c r="BY14" s="14">
        <v>0.160549908398849</v>
      </c>
      <c r="BZ14" s="14">
        <v>7.7230749688899605E-2</v>
      </c>
      <c r="CA14" s="14"/>
      <c r="CB14" s="14">
        <v>8.5299228424773096E-2</v>
      </c>
      <c r="CC14" s="14">
        <v>8.4652392716713307E-2</v>
      </c>
    </row>
    <row r="15" spans="2:81" x14ac:dyDescent="0.3">
      <c r="B15" s="15" t="s">
        <v>90</v>
      </c>
      <c r="C15" s="14">
        <v>5.61419197852292E-2</v>
      </c>
      <c r="D15" s="14">
        <v>5.6219060695832698E-2</v>
      </c>
      <c r="E15" s="14">
        <v>5.4229176166233899E-2</v>
      </c>
      <c r="F15" s="14"/>
      <c r="G15" s="14">
        <v>3.3788450349580799E-2</v>
      </c>
      <c r="H15" s="14">
        <v>7.0021627978306397E-2</v>
      </c>
      <c r="I15" s="14">
        <v>4.63100248616794E-2</v>
      </c>
      <c r="J15" s="14">
        <v>5.0947046681062799E-2</v>
      </c>
      <c r="K15" s="14">
        <v>5.3198238748113899E-2</v>
      </c>
      <c r="L15" s="14">
        <v>7.4069742740915004E-2</v>
      </c>
      <c r="M15" s="14"/>
      <c r="N15" s="14">
        <v>6.4545150306146395E-2</v>
      </c>
      <c r="O15" s="14">
        <v>4.4745502119502401E-2</v>
      </c>
      <c r="P15" s="14">
        <v>4.4407821930650897E-2</v>
      </c>
      <c r="Q15" s="14">
        <v>7.0090304089153302E-2</v>
      </c>
      <c r="R15" s="14"/>
      <c r="S15" s="14">
        <v>5.1136182272973701E-2</v>
      </c>
      <c r="T15" s="14">
        <v>8.9969016800714605E-2</v>
      </c>
      <c r="U15" s="14">
        <v>4.1489984442356E-2</v>
      </c>
      <c r="V15" s="14">
        <v>7.0648397518837794E-2</v>
      </c>
      <c r="W15" s="14">
        <v>5.7615683816077998E-2</v>
      </c>
      <c r="X15" s="14">
        <v>4.1893155600121197E-2</v>
      </c>
      <c r="Y15" s="14">
        <v>6.0695329892522298E-2</v>
      </c>
      <c r="Z15" s="14">
        <v>2.7236799985771599E-2</v>
      </c>
      <c r="AA15" s="14">
        <v>5.1464153646192501E-2</v>
      </c>
      <c r="AB15" s="14">
        <v>2.2360201326421299E-2</v>
      </c>
      <c r="AC15" s="14">
        <v>7.5452777946512395E-2</v>
      </c>
      <c r="AD15" s="14">
        <v>8.1145612227081901E-2</v>
      </c>
      <c r="AE15" s="14"/>
      <c r="AF15" s="14">
        <v>3.5842116312966001E-2</v>
      </c>
      <c r="AG15" s="14">
        <v>4.4300568276859902E-2</v>
      </c>
      <c r="AH15" s="14">
        <v>6.4168186617571302E-2</v>
      </c>
      <c r="AI15" s="14">
        <v>3.6743421979655501E-2</v>
      </c>
      <c r="AJ15" s="14">
        <v>3.0129477819437599E-2</v>
      </c>
      <c r="AK15" s="14">
        <v>9.8522277162568603E-2</v>
      </c>
      <c r="AL15" s="14"/>
      <c r="AM15" s="14">
        <v>7.6804417519475601E-2</v>
      </c>
      <c r="AN15" s="14">
        <v>3.8782032709092203E-2</v>
      </c>
      <c r="AO15" s="14">
        <v>6.5198427848485396E-2</v>
      </c>
      <c r="AP15" s="14">
        <v>3.4732373578969501E-2</v>
      </c>
      <c r="AQ15" s="14">
        <v>0</v>
      </c>
      <c r="AR15" s="14"/>
      <c r="AS15" s="14">
        <v>3.6903334503605598E-2</v>
      </c>
      <c r="AT15" s="14">
        <v>6.8720303602474206E-2</v>
      </c>
      <c r="AU15" s="14"/>
      <c r="AV15" s="14">
        <v>2.8571022593686698E-2</v>
      </c>
      <c r="AW15" s="14">
        <v>3.1908976619271903E-2</v>
      </c>
      <c r="AX15" s="14">
        <v>3.9500173113519402E-2</v>
      </c>
      <c r="AY15" s="14"/>
      <c r="AZ15" s="14">
        <v>0</v>
      </c>
      <c r="BA15" s="14">
        <v>0</v>
      </c>
      <c r="BB15" s="14">
        <v>5.2759009443898899E-2</v>
      </c>
      <c r="BC15" s="14"/>
      <c r="BD15" s="14">
        <v>4.1455928093174103E-2</v>
      </c>
      <c r="BE15" s="14">
        <v>6.60803016056003E-2</v>
      </c>
      <c r="BF15" s="14"/>
      <c r="BG15" s="14">
        <v>5.2292940055858203E-2</v>
      </c>
      <c r="BH15" s="14">
        <v>5.7150182666361897E-2</v>
      </c>
      <c r="BI15" s="14"/>
      <c r="BJ15" s="14">
        <v>6.6469467019307199E-2</v>
      </c>
      <c r="BK15" s="14">
        <v>5.4529863704829998E-2</v>
      </c>
      <c r="BL15" s="14"/>
      <c r="BM15" s="14">
        <v>7.3798990680355905E-2</v>
      </c>
      <c r="BN15" s="14">
        <v>5.4040218265467801E-2</v>
      </c>
      <c r="BO15" s="14"/>
      <c r="BP15" s="14">
        <v>4.5113393718290602E-2</v>
      </c>
      <c r="BQ15" s="14">
        <v>5.8882153583848303E-2</v>
      </c>
      <c r="BR15" s="14"/>
      <c r="BS15" s="14">
        <v>1.6012742281932502E-2</v>
      </c>
      <c r="BT15" s="14">
        <v>5.07270695293724E-2</v>
      </c>
      <c r="BU15" s="14"/>
      <c r="BV15" s="14">
        <v>1.8603743572389201E-2</v>
      </c>
      <c r="BW15" s="14">
        <v>1.51021704706385E-2</v>
      </c>
      <c r="BX15" s="14"/>
      <c r="BY15" s="14">
        <v>5.2284184179829697E-2</v>
      </c>
      <c r="BZ15" s="14">
        <v>5.4903333681623798E-2</v>
      </c>
      <c r="CA15" s="14"/>
      <c r="CB15" s="14">
        <v>4.3085328644752598E-2</v>
      </c>
      <c r="CC15" s="14">
        <v>6.4036473006060801E-2</v>
      </c>
    </row>
    <row r="16" spans="2:81" x14ac:dyDescent="0.3">
      <c r="B16" s="15" t="s">
        <v>151</v>
      </c>
      <c r="C16" s="23">
        <v>1.287715545369E-2</v>
      </c>
      <c r="D16" s="23">
        <v>1.25581725286455E-2</v>
      </c>
      <c r="E16" s="23">
        <v>1.3213687072841899E-2</v>
      </c>
      <c r="F16" s="23"/>
      <c r="G16" s="23">
        <v>1.3893842908479699E-2</v>
      </c>
      <c r="H16" s="23">
        <v>5.7135064010208096E-3</v>
      </c>
      <c r="I16" s="23">
        <v>5.5095252472373603E-3</v>
      </c>
      <c r="J16" s="23">
        <v>2.9445295864550299E-2</v>
      </c>
      <c r="K16" s="23">
        <v>6.48460796133884E-3</v>
      </c>
      <c r="L16" s="23">
        <v>1.48246763773708E-2</v>
      </c>
      <c r="M16" s="23"/>
      <c r="N16" s="23">
        <v>4.1806518494341199E-3</v>
      </c>
      <c r="O16" s="23">
        <v>3.5796966860865598E-3</v>
      </c>
      <c r="P16" s="23">
        <v>4.0806983433443599E-2</v>
      </c>
      <c r="Q16" s="23">
        <v>7.5692421734798003E-3</v>
      </c>
      <c r="R16" s="23"/>
      <c r="S16" s="23">
        <v>1.3377557189170899E-2</v>
      </c>
      <c r="T16" s="23">
        <v>7.4679933521870799E-3</v>
      </c>
      <c r="U16" s="23">
        <v>0</v>
      </c>
      <c r="V16" s="23">
        <v>1.24472702103541E-2</v>
      </c>
      <c r="W16" s="23">
        <v>1.4174774093077601E-2</v>
      </c>
      <c r="X16" s="23">
        <v>4.2246049904776602E-2</v>
      </c>
      <c r="Y16" s="23">
        <v>1.15318308790668E-2</v>
      </c>
      <c r="Z16" s="23">
        <v>0</v>
      </c>
      <c r="AA16" s="23">
        <v>0</v>
      </c>
      <c r="AB16" s="23">
        <v>2.2004741505246402E-2</v>
      </c>
      <c r="AC16" s="23">
        <v>0</v>
      </c>
      <c r="AD16" s="23">
        <v>4.0270988408482401E-2</v>
      </c>
      <c r="AE16" s="23"/>
      <c r="AF16" s="23">
        <v>0</v>
      </c>
      <c r="AG16" s="23">
        <v>4.9346916028879997E-3</v>
      </c>
      <c r="AH16" s="23">
        <v>1.2280222437463E-2</v>
      </c>
      <c r="AI16" s="23">
        <v>2.9803685663149299E-2</v>
      </c>
      <c r="AJ16" s="23">
        <v>0</v>
      </c>
      <c r="AK16" s="23">
        <v>1.9175057384670999E-2</v>
      </c>
      <c r="AL16" s="23"/>
      <c r="AM16" s="23">
        <v>1.6067831165399199E-2</v>
      </c>
      <c r="AN16" s="23">
        <v>4.3410052694036697E-3</v>
      </c>
      <c r="AO16" s="23">
        <v>3.6228869621033402E-3</v>
      </c>
      <c r="AP16" s="23">
        <v>8.3751076098401503E-3</v>
      </c>
      <c r="AQ16" s="23">
        <v>0</v>
      </c>
      <c r="AR16" s="23"/>
      <c r="AS16" s="23">
        <v>7.7796602151456598E-3</v>
      </c>
      <c r="AT16" s="23">
        <v>1.46963392885479E-2</v>
      </c>
      <c r="AU16" s="23"/>
      <c r="AV16" s="23">
        <v>5.3195962425775798E-3</v>
      </c>
      <c r="AW16" s="23">
        <v>0</v>
      </c>
      <c r="AX16" s="23">
        <v>1.4982308255485599E-2</v>
      </c>
      <c r="AY16" s="23"/>
      <c r="AZ16" s="23">
        <v>0</v>
      </c>
      <c r="BA16" s="23">
        <v>0</v>
      </c>
      <c r="BB16" s="23">
        <v>8.2699535160707799E-3</v>
      </c>
      <c r="BC16" s="23"/>
      <c r="BD16" s="23">
        <v>1.00483768751064E-2</v>
      </c>
      <c r="BE16" s="23">
        <v>1.4797960840146399E-2</v>
      </c>
      <c r="BF16" s="23"/>
      <c r="BG16" s="23">
        <v>1.20045726926636E-2</v>
      </c>
      <c r="BH16" s="23">
        <v>1.3106430739187E-2</v>
      </c>
      <c r="BI16" s="23"/>
      <c r="BJ16" s="23">
        <v>1.3362247174467301E-2</v>
      </c>
      <c r="BK16" s="23">
        <v>1.20914394394393E-2</v>
      </c>
      <c r="BL16" s="23"/>
      <c r="BM16" s="23">
        <v>1.0210815023372601E-2</v>
      </c>
      <c r="BN16" s="23">
        <v>1.3318309206884E-2</v>
      </c>
      <c r="BO16" s="23"/>
      <c r="BP16" s="23">
        <v>4.7054166360541404E-3</v>
      </c>
      <c r="BQ16" s="23">
        <v>1.1571934776075999E-2</v>
      </c>
      <c r="BR16" s="23"/>
      <c r="BS16" s="23">
        <v>1.58246129456662E-2</v>
      </c>
      <c r="BT16" s="23">
        <v>3.7275353403045199E-3</v>
      </c>
      <c r="BU16" s="23"/>
      <c r="BV16" s="23">
        <v>4.0481993676598702E-2</v>
      </c>
      <c r="BW16" s="23">
        <v>7.1591152029101901E-3</v>
      </c>
      <c r="BX16" s="23"/>
      <c r="BY16" s="23">
        <v>1.03491075307225E-2</v>
      </c>
      <c r="BZ16" s="23">
        <v>1.3285281771441299E-2</v>
      </c>
      <c r="CA16" s="23"/>
      <c r="CB16" s="23">
        <v>2.6641643700923302E-2</v>
      </c>
      <c r="CC16" s="23">
        <v>6.0239931255679198E-3</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160</v>
      </c>
      <c r="C9" s="14">
        <v>9.4258837663948505E-2</v>
      </c>
      <c r="D9" s="14">
        <v>0.110895956675017</v>
      </c>
      <c r="E9" s="14">
        <v>7.8197403131593096E-2</v>
      </c>
      <c r="F9" s="14"/>
      <c r="G9" s="14">
        <v>9.1918225235207596E-2</v>
      </c>
      <c r="H9" s="14">
        <v>6.8484783750945702E-2</v>
      </c>
      <c r="I9" s="14">
        <v>0.10846185368655301</v>
      </c>
      <c r="J9" s="14">
        <v>8.7458684388316402E-2</v>
      </c>
      <c r="K9" s="14">
        <v>6.5685656452282706E-2</v>
      </c>
      <c r="L9" s="14">
        <v>0.129950371362824</v>
      </c>
      <c r="M9" s="14"/>
      <c r="N9" s="14">
        <v>0.11854558546945899</v>
      </c>
      <c r="O9" s="14">
        <v>8.0889836386054501E-2</v>
      </c>
      <c r="P9" s="14">
        <v>9.2148765866324006E-2</v>
      </c>
      <c r="Q9" s="14">
        <v>8.0964989849494504E-2</v>
      </c>
      <c r="R9" s="14"/>
      <c r="S9" s="14">
        <v>0.12208046313547601</v>
      </c>
      <c r="T9" s="14">
        <v>9.1400700484585401E-2</v>
      </c>
      <c r="U9" s="14">
        <v>8.5375048388144706E-2</v>
      </c>
      <c r="V9" s="14">
        <v>5.7776071994213099E-2</v>
      </c>
      <c r="W9" s="14">
        <v>8.0447703985860403E-2</v>
      </c>
      <c r="X9" s="14">
        <v>0.16382403365248599</v>
      </c>
      <c r="Y9" s="14">
        <v>0.12103346622137</v>
      </c>
      <c r="Z9" s="14">
        <v>0.12877478497681</v>
      </c>
      <c r="AA9" s="14">
        <v>4.7162891697941703E-2</v>
      </c>
      <c r="AB9" s="14">
        <v>8.8831490866426499E-2</v>
      </c>
      <c r="AC9" s="14">
        <v>7.3218173302310993E-2</v>
      </c>
      <c r="AD9" s="14">
        <v>3.9990371264111403E-2</v>
      </c>
      <c r="AE9" s="14"/>
      <c r="AF9" s="14">
        <v>0.13280724302350699</v>
      </c>
      <c r="AG9" s="14">
        <v>9.6983172724668096E-2</v>
      </c>
      <c r="AH9" s="14">
        <v>8.4024292509162393E-2</v>
      </c>
      <c r="AI9" s="14">
        <v>6.5342936107533597E-2</v>
      </c>
      <c r="AJ9" s="14">
        <v>8.0591491997964795E-2</v>
      </c>
      <c r="AK9" s="14">
        <v>3.93584256564848E-2</v>
      </c>
      <c r="AL9" s="14"/>
      <c r="AM9" s="14">
        <v>8.8492015854974904E-2</v>
      </c>
      <c r="AN9" s="14">
        <v>6.8274035173283107E-2</v>
      </c>
      <c r="AO9" s="14">
        <v>0.10264910913002501</v>
      </c>
      <c r="AP9" s="14">
        <v>0.101221660450665</v>
      </c>
      <c r="AQ9" s="14">
        <v>0.29181927329882301</v>
      </c>
      <c r="AR9" s="14"/>
      <c r="AS9" s="14">
        <v>0.120183283750969</v>
      </c>
      <c r="AT9" s="14">
        <v>7.98672163641969E-2</v>
      </c>
      <c r="AU9" s="14"/>
      <c r="AV9" s="14">
        <v>0.13591806645416499</v>
      </c>
      <c r="AW9" s="14">
        <v>0.166829698793727</v>
      </c>
      <c r="AX9" s="14">
        <v>9.94635019119747E-2</v>
      </c>
      <c r="AY9" s="14"/>
      <c r="AZ9" s="14">
        <v>0.191055248205416</v>
      </c>
      <c r="BA9" s="14">
        <v>0.135445508161742</v>
      </c>
      <c r="BB9" s="14">
        <v>0.102468372599788</v>
      </c>
      <c r="BC9" s="14"/>
      <c r="BD9" s="14">
        <v>0.117256206906505</v>
      </c>
      <c r="BE9" s="14">
        <v>7.9269801786118907E-2</v>
      </c>
      <c r="BF9" s="14"/>
      <c r="BG9" s="14">
        <v>0.116910170183054</v>
      </c>
      <c r="BH9" s="14">
        <v>9.0305241817966397E-2</v>
      </c>
      <c r="BI9" s="14"/>
      <c r="BJ9" s="14">
        <v>0.101171838481906</v>
      </c>
      <c r="BK9" s="14">
        <v>9.2211671140762203E-2</v>
      </c>
      <c r="BL9" s="14"/>
      <c r="BM9" s="14">
        <v>0.14103357401889999</v>
      </c>
      <c r="BN9" s="14">
        <v>9.0684596024300498E-2</v>
      </c>
      <c r="BO9" s="14"/>
      <c r="BP9" s="14">
        <v>0.115546132564694</v>
      </c>
      <c r="BQ9" s="14">
        <v>8.8232641748388005E-2</v>
      </c>
      <c r="BR9" s="14"/>
      <c r="BS9" s="14">
        <v>0.16894099861682199</v>
      </c>
      <c r="BT9" s="14">
        <v>8.6639948070603406E-2</v>
      </c>
      <c r="BU9" s="14"/>
      <c r="BV9" s="14">
        <v>0.22987304086536001</v>
      </c>
      <c r="BW9" s="14">
        <v>0.14752726938386099</v>
      </c>
      <c r="BX9" s="14"/>
      <c r="BY9" s="14">
        <v>0.13022926805263799</v>
      </c>
      <c r="BZ9" s="14">
        <v>9.1315056994332094E-2</v>
      </c>
      <c r="CA9" s="14"/>
      <c r="CB9" s="14">
        <v>9.1720568224626806E-2</v>
      </c>
      <c r="CC9" s="14">
        <v>9.5866130767928701E-2</v>
      </c>
    </row>
    <row r="10" spans="2:81" x14ac:dyDescent="0.3">
      <c r="B10" s="15" t="s">
        <v>161</v>
      </c>
      <c r="C10" s="14">
        <v>0.41978427402220903</v>
      </c>
      <c r="D10" s="14">
        <v>0.43411784714733498</v>
      </c>
      <c r="E10" s="14">
        <v>0.40465907484575298</v>
      </c>
      <c r="F10" s="14"/>
      <c r="G10" s="14">
        <v>0.43755224437923301</v>
      </c>
      <c r="H10" s="14">
        <v>0.39121277749083999</v>
      </c>
      <c r="I10" s="14">
        <v>0.43870517644897999</v>
      </c>
      <c r="J10" s="14">
        <v>0.412592831317801</v>
      </c>
      <c r="K10" s="14">
        <v>0.42516944200490298</v>
      </c>
      <c r="L10" s="14">
        <v>0.41788467264373302</v>
      </c>
      <c r="M10" s="14"/>
      <c r="N10" s="14">
        <v>0.42663083434729099</v>
      </c>
      <c r="O10" s="14">
        <v>0.43528264698213298</v>
      </c>
      <c r="P10" s="14">
        <v>0.41330608141727598</v>
      </c>
      <c r="Q10" s="14">
        <v>0.40483182549868502</v>
      </c>
      <c r="R10" s="14"/>
      <c r="S10" s="14">
        <v>0.34360746353108901</v>
      </c>
      <c r="T10" s="14">
        <v>0.468857748541404</v>
      </c>
      <c r="U10" s="14">
        <v>0.42140055922404901</v>
      </c>
      <c r="V10" s="14">
        <v>0.51154875131287203</v>
      </c>
      <c r="W10" s="14">
        <v>0.48658125603321101</v>
      </c>
      <c r="X10" s="14">
        <v>0.351719037377342</v>
      </c>
      <c r="Y10" s="14">
        <v>0.35557308549714201</v>
      </c>
      <c r="Z10" s="14">
        <v>0.36575928190760998</v>
      </c>
      <c r="AA10" s="14">
        <v>0.454902765275225</v>
      </c>
      <c r="AB10" s="14">
        <v>0.41976475470540298</v>
      </c>
      <c r="AC10" s="14">
        <v>0.495689741955118</v>
      </c>
      <c r="AD10" s="14">
        <v>0.31791156075504201</v>
      </c>
      <c r="AE10" s="14"/>
      <c r="AF10" s="14">
        <v>0.44127187915065902</v>
      </c>
      <c r="AG10" s="14">
        <v>0.40698619744660602</v>
      </c>
      <c r="AH10" s="14">
        <v>0.47046217139115598</v>
      </c>
      <c r="AI10" s="14">
        <v>0.40762534520243898</v>
      </c>
      <c r="AJ10" s="14">
        <v>0.49116082263175997</v>
      </c>
      <c r="AK10" s="14">
        <v>0.343636173439892</v>
      </c>
      <c r="AL10" s="14"/>
      <c r="AM10" s="14">
        <v>0.40203822637900499</v>
      </c>
      <c r="AN10" s="14">
        <v>0.39854876594517502</v>
      </c>
      <c r="AO10" s="14">
        <v>0.43519414806880502</v>
      </c>
      <c r="AP10" s="14">
        <v>0.45337141829785099</v>
      </c>
      <c r="AQ10" s="14">
        <v>0.46186594009972798</v>
      </c>
      <c r="AR10" s="14"/>
      <c r="AS10" s="14">
        <v>0.44728447983167302</v>
      </c>
      <c r="AT10" s="14">
        <v>0.40482064684944002</v>
      </c>
      <c r="AU10" s="14"/>
      <c r="AV10" s="14">
        <v>0.404749821591952</v>
      </c>
      <c r="AW10" s="14">
        <v>0.44235612705537802</v>
      </c>
      <c r="AX10" s="14">
        <v>0.46466032617320402</v>
      </c>
      <c r="AY10" s="14"/>
      <c r="AZ10" s="14">
        <v>0.39274481036695702</v>
      </c>
      <c r="BA10" s="14">
        <v>0.47393345688717298</v>
      </c>
      <c r="BB10" s="14">
        <v>0.40591683365321501</v>
      </c>
      <c r="BC10" s="14"/>
      <c r="BD10" s="14">
        <v>0.39719373134504299</v>
      </c>
      <c r="BE10" s="14">
        <v>0.436122186292214</v>
      </c>
      <c r="BF10" s="14"/>
      <c r="BG10" s="14">
        <v>0.36382677881681502</v>
      </c>
      <c r="BH10" s="14">
        <v>0.43135095310499399</v>
      </c>
      <c r="BI10" s="14"/>
      <c r="BJ10" s="14">
        <v>0.46500303287244599</v>
      </c>
      <c r="BK10" s="14">
        <v>0.421771026973978</v>
      </c>
      <c r="BL10" s="14"/>
      <c r="BM10" s="14">
        <v>0.41774416951474402</v>
      </c>
      <c r="BN10" s="14">
        <v>0.41898207649225799</v>
      </c>
      <c r="BO10" s="14"/>
      <c r="BP10" s="14">
        <v>0.40322334851619701</v>
      </c>
      <c r="BQ10" s="14">
        <v>0.42612147204511203</v>
      </c>
      <c r="BR10" s="14"/>
      <c r="BS10" s="14">
        <v>0.464078385794717</v>
      </c>
      <c r="BT10" s="14">
        <v>0.41284056263586799</v>
      </c>
      <c r="BU10" s="14"/>
      <c r="BV10" s="14">
        <v>0.335405400781143</v>
      </c>
      <c r="BW10" s="14">
        <v>0.50929873881420895</v>
      </c>
      <c r="BX10" s="14"/>
      <c r="BY10" s="14">
        <v>0.45205891133604298</v>
      </c>
      <c r="BZ10" s="14">
        <v>0.42060189480499199</v>
      </c>
      <c r="CA10" s="14"/>
      <c r="CB10" s="14">
        <v>0.44356550782288101</v>
      </c>
      <c r="CC10" s="14">
        <v>0.41187139734182099</v>
      </c>
    </row>
    <row r="11" spans="2:81" x14ac:dyDescent="0.3">
      <c r="B11" s="15" t="s">
        <v>162</v>
      </c>
      <c r="C11" s="14">
        <v>0.24975527472737</v>
      </c>
      <c r="D11" s="14">
        <v>0.24050352837574501</v>
      </c>
      <c r="E11" s="14">
        <v>0.25927513008141101</v>
      </c>
      <c r="F11" s="14"/>
      <c r="G11" s="14">
        <v>0.25806661466991498</v>
      </c>
      <c r="H11" s="14">
        <v>0.29418569194384098</v>
      </c>
      <c r="I11" s="14">
        <v>0.251165285527924</v>
      </c>
      <c r="J11" s="14">
        <v>0.25530021729653302</v>
      </c>
      <c r="K11" s="14">
        <v>0.21402334927078101</v>
      </c>
      <c r="L11" s="14">
        <v>0.22653650017306001</v>
      </c>
      <c r="M11" s="14"/>
      <c r="N11" s="14">
        <v>0.224670783091201</v>
      </c>
      <c r="O11" s="14">
        <v>0.240599473546554</v>
      </c>
      <c r="P11" s="14">
        <v>0.29470450031242801</v>
      </c>
      <c r="Q11" s="14">
        <v>0.243136848658666</v>
      </c>
      <c r="R11" s="14"/>
      <c r="S11" s="14">
        <v>0.29036096512617499</v>
      </c>
      <c r="T11" s="14">
        <v>0.23642874909110501</v>
      </c>
      <c r="U11" s="14">
        <v>0.284987694331027</v>
      </c>
      <c r="V11" s="14">
        <v>0.19255222944435901</v>
      </c>
      <c r="W11" s="14">
        <v>0.26875070590521699</v>
      </c>
      <c r="X11" s="14">
        <v>0.1585431609886</v>
      </c>
      <c r="Y11" s="14">
        <v>0.211707454790619</v>
      </c>
      <c r="Z11" s="14">
        <v>0.25500781070189399</v>
      </c>
      <c r="AA11" s="14">
        <v>0.21941671735741999</v>
      </c>
      <c r="AB11" s="14">
        <v>0.27676322649395302</v>
      </c>
      <c r="AC11" s="14">
        <v>0.292542043254096</v>
      </c>
      <c r="AD11" s="14">
        <v>0.48223645684052802</v>
      </c>
      <c r="AE11" s="14"/>
      <c r="AF11" s="14">
        <v>0.215834449012556</v>
      </c>
      <c r="AG11" s="14">
        <v>0.21874630211707199</v>
      </c>
      <c r="AH11" s="14">
        <v>0.24860934155129899</v>
      </c>
      <c r="AI11" s="14">
        <v>0.27258240750742502</v>
      </c>
      <c r="AJ11" s="14">
        <v>0.28960855437958399</v>
      </c>
      <c r="AK11" s="14">
        <v>0.29136652639514998</v>
      </c>
      <c r="AL11" s="14"/>
      <c r="AM11" s="14">
        <v>0.27478564540066103</v>
      </c>
      <c r="AN11" s="14">
        <v>0.271216761596212</v>
      </c>
      <c r="AO11" s="14">
        <v>0.23342325942846701</v>
      </c>
      <c r="AP11" s="14">
        <v>0.210469053971022</v>
      </c>
      <c r="AQ11" s="14">
        <v>0.101910620506033</v>
      </c>
      <c r="AR11" s="14"/>
      <c r="AS11" s="14">
        <v>0.23730818075722099</v>
      </c>
      <c r="AT11" s="14">
        <v>0.25957481370895402</v>
      </c>
      <c r="AU11" s="14"/>
      <c r="AV11" s="14">
        <v>0.252578728394734</v>
      </c>
      <c r="AW11" s="14">
        <v>0.17825815608686599</v>
      </c>
      <c r="AX11" s="14">
        <v>0.25929319844453702</v>
      </c>
      <c r="AY11" s="14"/>
      <c r="AZ11" s="14">
        <v>0.23912646635255499</v>
      </c>
      <c r="BA11" s="14">
        <v>0.211620613828783</v>
      </c>
      <c r="BB11" s="14">
        <v>0.27925330866280701</v>
      </c>
      <c r="BC11" s="14"/>
      <c r="BD11" s="14">
        <v>0.25097193026528503</v>
      </c>
      <c r="BE11" s="14">
        <v>0.24812440748505499</v>
      </c>
      <c r="BF11" s="14"/>
      <c r="BG11" s="14">
        <v>0.267643217150281</v>
      </c>
      <c r="BH11" s="14">
        <v>0.24629427356328201</v>
      </c>
      <c r="BI11" s="14"/>
      <c r="BJ11" s="14">
        <v>0.20705832764540699</v>
      </c>
      <c r="BK11" s="14">
        <v>0.25247378314612401</v>
      </c>
      <c r="BL11" s="14"/>
      <c r="BM11" s="14">
        <v>0.25414596892012598</v>
      </c>
      <c r="BN11" s="14">
        <v>0.24711034578302701</v>
      </c>
      <c r="BO11" s="14"/>
      <c r="BP11" s="14">
        <v>0.22569890079030699</v>
      </c>
      <c r="BQ11" s="14">
        <v>0.25456630251762802</v>
      </c>
      <c r="BR11" s="14"/>
      <c r="BS11" s="14">
        <v>0.18762992216006</v>
      </c>
      <c r="BT11" s="14">
        <v>0.28466271993485198</v>
      </c>
      <c r="BU11" s="14"/>
      <c r="BV11" s="14">
        <v>0.17512581636962901</v>
      </c>
      <c r="BW11" s="14">
        <v>0.192024318372883</v>
      </c>
      <c r="BX11" s="14"/>
      <c r="BY11" s="14">
        <v>0.22219911150608199</v>
      </c>
      <c r="BZ11" s="14">
        <v>0.25241382264196199</v>
      </c>
      <c r="CA11" s="14"/>
      <c r="CB11" s="14">
        <v>0.232884942134754</v>
      </c>
      <c r="CC11" s="14">
        <v>0.25623628781615099</v>
      </c>
    </row>
    <row r="12" spans="2:81" x14ac:dyDescent="0.3">
      <c r="B12" s="15" t="s">
        <v>163</v>
      </c>
      <c r="C12" s="14">
        <v>0.13771039501634699</v>
      </c>
      <c r="D12" s="14">
        <v>0.117579432122543</v>
      </c>
      <c r="E12" s="14">
        <v>0.15763489008762299</v>
      </c>
      <c r="F12" s="14"/>
      <c r="G12" s="14">
        <v>0.14109088361833799</v>
      </c>
      <c r="H12" s="14">
        <v>0.15972861882339801</v>
      </c>
      <c r="I12" s="14">
        <v>0.100400155176685</v>
      </c>
      <c r="J12" s="14">
        <v>0.12499092614773299</v>
      </c>
      <c r="K12" s="14">
        <v>0.15188853875302</v>
      </c>
      <c r="L12" s="14">
        <v>0.14883149697979201</v>
      </c>
      <c r="M12" s="14"/>
      <c r="N12" s="14">
        <v>0.13231586784336399</v>
      </c>
      <c r="O12" s="14">
        <v>0.138651414981385</v>
      </c>
      <c r="P12" s="14">
        <v>0.14266255117538801</v>
      </c>
      <c r="Q12" s="14">
        <v>0.140379941531907</v>
      </c>
      <c r="R12" s="14"/>
      <c r="S12" s="14">
        <v>0.13592688433198699</v>
      </c>
      <c r="T12" s="14">
        <v>0.11085034081997</v>
      </c>
      <c r="U12" s="14">
        <v>0.121879108123965</v>
      </c>
      <c r="V12" s="14">
        <v>0.15547509058572401</v>
      </c>
      <c r="W12" s="14">
        <v>6.9395132035148605E-2</v>
      </c>
      <c r="X12" s="14">
        <v>0.19981896450723399</v>
      </c>
      <c r="Y12" s="14">
        <v>0.20316275000152501</v>
      </c>
      <c r="Z12" s="14">
        <v>0.13401474482376899</v>
      </c>
      <c r="AA12" s="14">
        <v>0.17091962869392499</v>
      </c>
      <c r="AB12" s="14">
        <v>0.13970335411892801</v>
      </c>
      <c r="AC12" s="14">
        <v>6.8699289252688103E-2</v>
      </c>
      <c r="AD12" s="14">
        <v>3.9656134095053801E-2</v>
      </c>
      <c r="AE12" s="14"/>
      <c r="AF12" s="14">
        <v>0.12877274539963099</v>
      </c>
      <c r="AG12" s="14">
        <v>0.18382148723768299</v>
      </c>
      <c r="AH12" s="14">
        <v>0.15523264088022201</v>
      </c>
      <c r="AI12" s="14">
        <v>0.128176712542421</v>
      </c>
      <c r="AJ12" s="14">
        <v>9.7320756151979201E-2</v>
      </c>
      <c r="AK12" s="14">
        <v>0.15668868072744799</v>
      </c>
      <c r="AL12" s="14"/>
      <c r="AM12" s="14">
        <v>0.13900835140091</v>
      </c>
      <c r="AN12" s="14">
        <v>0.13683726247921699</v>
      </c>
      <c r="AO12" s="14">
        <v>0.139258479043187</v>
      </c>
      <c r="AP12" s="14">
        <v>0.13974186080221099</v>
      </c>
      <c r="AQ12" s="14">
        <v>0.14440416609541501</v>
      </c>
      <c r="AR12" s="14"/>
      <c r="AS12" s="14">
        <v>0.120792286137427</v>
      </c>
      <c r="AT12" s="14">
        <v>0.14561560883275501</v>
      </c>
      <c r="AU12" s="14"/>
      <c r="AV12" s="14">
        <v>0.108095732742339</v>
      </c>
      <c r="AW12" s="14">
        <v>0.14088218235915601</v>
      </c>
      <c r="AX12" s="14">
        <v>0.13764858314285899</v>
      </c>
      <c r="AY12" s="14"/>
      <c r="AZ12" s="14">
        <v>7.9484941975504195E-2</v>
      </c>
      <c r="BA12" s="14">
        <v>0.139445373966676</v>
      </c>
      <c r="BB12" s="14">
        <v>0.108027502581686</v>
      </c>
      <c r="BC12" s="14"/>
      <c r="BD12" s="14">
        <v>0.143255563009931</v>
      </c>
      <c r="BE12" s="14">
        <v>0.13291724877160699</v>
      </c>
      <c r="BF12" s="14"/>
      <c r="BG12" s="14">
        <v>0.15556349131072</v>
      </c>
      <c r="BH12" s="14">
        <v>0.13262684414595699</v>
      </c>
      <c r="BI12" s="14"/>
      <c r="BJ12" s="14">
        <v>0.123612972808187</v>
      </c>
      <c r="BK12" s="14">
        <v>0.13717395443671901</v>
      </c>
      <c r="BL12" s="14"/>
      <c r="BM12" s="14">
        <v>0.12067664754040799</v>
      </c>
      <c r="BN12" s="14">
        <v>0.14124993923488999</v>
      </c>
      <c r="BO12" s="14"/>
      <c r="BP12" s="14">
        <v>0.15476693904851099</v>
      </c>
      <c r="BQ12" s="14">
        <v>0.13251625015604099</v>
      </c>
      <c r="BR12" s="14"/>
      <c r="BS12" s="14">
        <v>0.10887727188405601</v>
      </c>
      <c r="BT12" s="14">
        <v>0.13818779230574199</v>
      </c>
      <c r="BU12" s="14"/>
      <c r="BV12" s="14">
        <v>0.14922163656000201</v>
      </c>
      <c r="BW12" s="14">
        <v>9.4698799123818095E-2</v>
      </c>
      <c r="BX12" s="14"/>
      <c r="BY12" s="14">
        <v>0.114630305935163</v>
      </c>
      <c r="BZ12" s="14">
        <v>0.13535598840308499</v>
      </c>
      <c r="CA12" s="14"/>
      <c r="CB12" s="14">
        <v>0.13171718485955999</v>
      </c>
      <c r="CC12" s="14">
        <v>0.137966871162022</v>
      </c>
    </row>
    <row r="13" spans="2:81" x14ac:dyDescent="0.3">
      <c r="B13" s="15" t="s">
        <v>164</v>
      </c>
      <c r="C13" s="14">
        <v>4.2851950484783297E-2</v>
      </c>
      <c r="D13" s="14">
        <v>4.4357328668255001E-2</v>
      </c>
      <c r="E13" s="14">
        <v>4.1465479294150002E-2</v>
      </c>
      <c r="F13" s="14"/>
      <c r="G13" s="14">
        <v>1.9701294929468201E-2</v>
      </c>
      <c r="H13" s="14">
        <v>4.5770219799844102E-2</v>
      </c>
      <c r="I13" s="14">
        <v>3.3916808504644798E-2</v>
      </c>
      <c r="J13" s="14">
        <v>4.9589177763458302E-2</v>
      </c>
      <c r="K13" s="14">
        <v>7.0861355107163404E-2</v>
      </c>
      <c r="L13" s="14">
        <v>3.88988325801298E-2</v>
      </c>
      <c r="M13" s="14"/>
      <c r="N13" s="14">
        <v>5.04797643961944E-2</v>
      </c>
      <c r="O13" s="14">
        <v>4.5564118332225997E-2</v>
      </c>
      <c r="P13" s="14">
        <v>2.5794419319292099E-2</v>
      </c>
      <c r="Q13" s="14">
        <v>4.7479366402790303E-2</v>
      </c>
      <c r="R13" s="14"/>
      <c r="S13" s="14">
        <v>5.59539860203698E-2</v>
      </c>
      <c r="T13" s="14">
        <v>1.48080822407601E-2</v>
      </c>
      <c r="U13" s="14">
        <v>3.6553048885940402E-2</v>
      </c>
      <c r="V13" s="14">
        <v>3.38345865507928E-2</v>
      </c>
      <c r="W13" s="14">
        <v>3.9464992165517701E-2</v>
      </c>
      <c r="X13" s="14">
        <v>4.3498896211237099E-2</v>
      </c>
      <c r="Y13" s="14">
        <v>3.5584763840541399E-2</v>
      </c>
      <c r="Z13" s="14">
        <v>6.9687607872475799E-2</v>
      </c>
      <c r="AA13" s="14">
        <v>6.5638196543747099E-2</v>
      </c>
      <c r="AB13" s="14">
        <v>4.2210414588872099E-2</v>
      </c>
      <c r="AC13" s="14">
        <v>5.24468252270145E-2</v>
      </c>
      <c r="AD13" s="14">
        <v>3.9590425588372599E-2</v>
      </c>
      <c r="AE13" s="14"/>
      <c r="AF13" s="14">
        <v>4.2860545134861899E-2</v>
      </c>
      <c r="AG13" s="14">
        <v>5.4942077555164302E-2</v>
      </c>
      <c r="AH13" s="14">
        <v>3.0636195097860201E-2</v>
      </c>
      <c r="AI13" s="14">
        <v>5.8295667672134698E-2</v>
      </c>
      <c r="AJ13" s="14">
        <v>2.7798444549234299E-2</v>
      </c>
      <c r="AK13" s="14">
        <v>1.07817187289486E-2</v>
      </c>
      <c r="AL13" s="14"/>
      <c r="AM13" s="14">
        <v>5.7875290803187901E-2</v>
      </c>
      <c r="AN13" s="14">
        <v>4.1007016001594697E-2</v>
      </c>
      <c r="AO13" s="14">
        <v>3.6909283257109501E-2</v>
      </c>
      <c r="AP13" s="14">
        <v>4.4973285200249603E-2</v>
      </c>
      <c r="AQ13" s="14">
        <v>0</v>
      </c>
      <c r="AR13" s="14"/>
      <c r="AS13" s="14">
        <v>5.3876697905861901E-2</v>
      </c>
      <c r="AT13" s="14">
        <v>3.5391141049491898E-2</v>
      </c>
      <c r="AU13" s="14"/>
      <c r="AV13" s="14">
        <v>7.1233578093010994E-2</v>
      </c>
      <c r="AW13" s="14">
        <v>5.4808470942963497E-2</v>
      </c>
      <c r="AX13" s="14">
        <v>2.9415276674423101E-2</v>
      </c>
      <c r="AY13" s="14"/>
      <c r="AZ13" s="14">
        <v>7.4347092276234095E-2</v>
      </c>
      <c r="BA13" s="14">
        <v>3.9555047155625599E-2</v>
      </c>
      <c r="BB13" s="14">
        <v>6.8819598841878396E-2</v>
      </c>
      <c r="BC13" s="14"/>
      <c r="BD13" s="14">
        <v>5.0194328543895599E-2</v>
      </c>
      <c r="BE13" s="14">
        <v>3.8106584452185302E-2</v>
      </c>
      <c r="BF13" s="14"/>
      <c r="BG13" s="14">
        <v>5.54826304660039E-2</v>
      </c>
      <c r="BH13" s="14">
        <v>4.06021077421303E-2</v>
      </c>
      <c r="BI13" s="14"/>
      <c r="BJ13" s="14">
        <v>4.5618066604244598E-2</v>
      </c>
      <c r="BK13" s="14">
        <v>4.2043009526462401E-2</v>
      </c>
      <c r="BL13" s="14"/>
      <c r="BM13" s="14">
        <v>4.70248138571394E-2</v>
      </c>
      <c r="BN13" s="14">
        <v>4.2981135646832098E-2</v>
      </c>
      <c r="BO13" s="14"/>
      <c r="BP13" s="14">
        <v>6.04712474381797E-2</v>
      </c>
      <c r="BQ13" s="14">
        <v>3.9217582223835597E-2</v>
      </c>
      <c r="BR13" s="14"/>
      <c r="BS13" s="14">
        <v>6.1078712359547802E-2</v>
      </c>
      <c r="BT13" s="14">
        <v>4.4091556040326697E-2</v>
      </c>
      <c r="BU13" s="14"/>
      <c r="BV13" s="14">
        <v>9.5447969098439195E-2</v>
      </c>
      <c r="BW13" s="14">
        <v>4.90001092045321E-2</v>
      </c>
      <c r="BX13" s="14"/>
      <c r="BY13" s="14">
        <v>4.1089964178638298E-2</v>
      </c>
      <c r="BZ13" s="14">
        <v>4.23744611903921E-2</v>
      </c>
      <c r="CA13" s="14"/>
      <c r="CB13" s="14">
        <v>6.1474665130639601E-2</v>
      </c>
      <c r="CC13" s="14">
        <v>3.2496038611875402E-2</v>
      </c>
    </row>
    <row r="14" spans="2:81" x14ac:dyDescent="0.3">
      <c r="B14" s="15" t="s">
        <v>165</v>
      </c>
      <c r="C14" s="14">
        <v>5.5639268085341198E-2</v>
      </c>
      <c r="D14" s="14">
        <v>5.2545907011105203E-2</v>
      </c>
      <c r="E14" s="14">
        <v>5.87680225594698E-2</v>
      </c>
      <c r="F14" s="14"/>
      <c r="G14" s="14">
        <v>5.1670737167837301E-2</v>
      </c>
      <c r="H14" s="14">
        <v>4.0617908191131501E-2</v>
      </c>
      <c r="I14" s="14">
        <v>6.7350720655212595E-2</v>
      </c>
      <c r="J14" s="14">
        <v>7.0068163086158694E-2</v>
      </c>
      <c r="K14" s="14">
        <v>7.2371658411850004E-2</v>
      </c>
      <c r="L14" s="14">
        <v>3.7898126260461101E-2</v>
      </c>
      <c r="M14" s="14"/>
      <c r="N14" s="14">
        <v>4.7357164852489898E-2</v>
      </c>
      <c r="O14" s="14">
        <v>5.9012509771647799E-2</v>
      </c>
      <c r="P14" s="14">
        <v>3.1383681909291201E-2</v>
      </c>
      <c r="Q14" s="14">
        <v>8.3207028058456603E-2</v>
      </c>
      <c r="R14" s="14"/>
      <c r="S14" s="14">
        <v>5.20702378549028E-2</v>
      </c>
      <c r="T14" s="14">
        <v>7.7654378822175102E-2</v>
      </c>
      <c r="U14" s="14">
        <v>4.9804541046874297E-2</v>
      </c>
      <c r="V14" s="14">
        <v>4.8813270112040098E-2</v>
      </c>
      <c r="W14" s="14">
        <v>5.5360209875044898E-2</v>
      </c>
      <c r="X14" s="14">
        <v>8.2595907263100607E-2</v>
      </c>
      <c r="Y14" s="14">
        <v>7.2938479648803303E-2</v>
      </c>
      <c r="Z14" s="14">
        <v>4.6755769717441199E-2</v>
      </c>
      <c r="AA14" s="14">
        <v>4.1959800431742002E-2</v>
      </c>
      <c r="AB14" s="14">
        <v>3.2726759226417497E-2</v>
      </c>
      <c r="AC14" s="14">
        <v>1.7403927008771899E-2</v>
      </c>
      <c r="AD14" s="14">
        <v>8.0615051456892406E-2</v>
      </c>
      <c r="AE14" s="14"/>
      <c r="AF14" s="14">
        <v>3.8453138278785298E-2</v>
      </c>
      <c r="AG14" s="14">
        <v>3.8520762918806302E-2</v>
      </c>
      <c r="AH14" s="14">
        <v>1.10353585703003E-2</v>
      </c>
      <c r="AI14" s="14">
        <v>6.7976930968046301E-2</v>
      </c>
      <c r="AJ14" s="14">
        <v>1.3519930289477599E-2</v>
      </c>
      <c r="AK14" s="14">
        <v>0.15816847505207701</v>
      </c>
      <c r="AL14" s="14"/>
      <c r="AM14" s="14">
        <v>3.7800470161261798E-2</v>
      </c>
      <c r="AN14" s="14">
        <v>8.4116158804517699E-2</v>
      </c>
      <c r="AO14" s="14">
        <v>5.2565721072406098E-2</v>
      </c>
      <c r="AP14" s="14">
        <v>5.0222721278000898E-2</v>
      </c>
      <c r="AQ14" s="14">
        <v>0</v>
      </c>
      <c r="AR14" s="14"/>
      <c r="AS14" s="14">
        <v>2.0555071616848199E-2</v>
      </c>
      <c r="AT14" s="14">
        <v>7.4730573195161396E-2</v>
      </c>
      <c r="AU14" s="14"/>
      <c r="AV14" s="14">
        <v>2.7424072723799299E-2</v>
      </c>
      <c r="AW14" s="14">
        <v>1.6865364761908402E-2</v>
      </c>
      <c r="AX14" s="14">
        <v>9.5191136530014004E-3</v>
      </c>
      <c r="AY14" s="14"/>
      <c r="AZ14" s="14">
        <v>2.3241440823333799E-2</v>
      </c>
      <c r="BA14" s="14">
        <v>0</v>
      </c>
      <c r="BB14" s="14">
        <v>3.5514383660625502E-2</v>
      </c>
      <c r="BC14" s="14"/>
      <c r="BD14" s="14">
        <v>4.11282399293404E-2</v>
      </c>
      <c r="BE14" s="14">
        <v>6.5459771212818804E-2</v>
      </c>
      <c r="BF14" s="14"/>
      <c r="BG14" s="14">
        <v>4.0573712073126003E-2</v>
      </c>
      <c r="BH14" s="14">
        <v>5.8820579625669701E-2</v>
      </c>
      <c r="BI14" s="14"/>
      <c r="BJ14" s="14">
        <v>5.7535761587809098E-2</v>
      </c>
      <c r="BK14" s="14">
        <v>5.43265547759543E-2</v>
      </c>
      <c r="BL14" s="14"/>
      <c r="BM14" s="14">
        <v>1.9374826148681801E-2</v>
      </c>
      <c r="BN14" s="14">
        <v>5.8991906818692097E-2</v>
      </c>
      <c r="BO14" s="14"/>
      <c r="BP14" s="14">
        <v>4.0293431642110897E-2</v>
      </c>
      <c r="BQ14" s="14">
        <v>5.93457513089952E-2</v>
      </c>
      <c r="BR14" s="14"/>
      <c r="BS14" s="14">
        <v>9.3947091847979402E-3</v>
      </c>
      <c r="BT14" s="14">
        <v>3.3577421012608299E-2</v>
      </c>
      <c r="BU14" s="14"/>
      <c r="BV14" s="14">
        <v>1.49261363254263E-2</v>
      </c>
      <c r="BW14" s="14">
        <v>7.4507651006964597E-3</v>
      </c>
      <c r="BX14" s="14"/>
      <c r="BY14" s="14">
        <v>3.9792438991435801E-2</v>
      </c>
      <c r="BZ14" s="14">
        <v>5.7938775965235799E-2</v>
      </c>
      <c r="CA14" s="14"/>
      <c r="CB14" s="14">
        <v>3.8637131827538897E-2</v>
      </c>
      <c r="CC14" s="14">
        <v>6.5563274300201299E-2</v>
      </c>
    </row>
    <row r="15" spans="2:81" x14ac:dyDescent="0.3">
      <c r="B15" s="15" t="s">
        <v>166</v>
      </c>
      <c r="C15" s="18">
        <v>0.51404311168615802</v>
      </c>
      <c r="D15" s="18">
        <v>0.54501380382235198</v>
      </c>
      <c r="E15" s="18">
        <v>0.48285647797734599</v>
      </c>
      <c r="F15" s="18"/>
      <c r="G15" s="18">
        <v>0.529470469614441</v>
      </c>
      <c r="H15" s="18">
        <v>0.45969756124178601</v>
      </c>
      <c r="I15" s="18">
        <v>0.54716703013553303</v>
      </c>
      <c r="J15" s="18">
        <v>0.50005151570611694</v>
      </c>
      <c r="K15" s="18">
        <v>0.490855098457186</v>
      </c>
      <c r="L15" s="18">
        <v>0.54783504400655603</v>
      </c>
      <c r="M15" s="18"/>
      <c r="N15" s="18">
        <v>0.54517641981675102</v>
      </c>
      <c r="O15" s="18">
        <v>0.516172483368187</v>
      </c>
      <c r="P15" s="18">
        <v>0.50545484728360002</v>
      </c>
      <c r="Q15" s="18">
        <v>0.48579681534817998</v>
      </c>
      <c r="R15" s="18"/>
      <c r="S15" s="18">
        <v>0.465687926666566</v>
      </c>
      <c r="T15" s="18">
        <v>0.56025844902598998</v>
      </c>
      <c r="U15" s="18">
        <v>0.50677560761219298</v>
      </c>
      <c r="V15" s="18">
        <v>0.569324823307085</v>
      </c>
      <c r="W15" s="18">
        <v>0.56702896001907199</v>
      </c>
      <c r="X15" s="18">
        <v>0.51554307102982799</v>
      </c>
      <c r="Y15" s="18">
        <v>0.47660655171851102</v>
      </c>
      <c r="Z15" s="18">
        <v>0.49453406688441998</v>
      </c>
      <c r="AA15" s="18">
        <v>0.50206565697316596</v>
      </c>
      <c r="AB15" s="18">
        <v>0.50859624557182903</v>
      </c>
      <c r="AC15" s="18">
        <v>0.56890791525742901</v>
      </c>
      <c r="AD15" s="18">
        <v>0.35790193201915299</v>
      </c>
      <c r="AE15" s="18"/>
      <c r="AF15" s="18">
        <v>0.57407912217416601</v>
      </c>
      <c r="AG15" s="18">
        <v>0.50396937017127397</v>
      </c>
      <c r="AH15" s="18">
        <v>0.55448646390031897</v>
      </c>
      <c r="AI15" s="18">
        <v>0.47296828130997298</v>
      </c>
      <c r="AJ15" s="18">
        <v>0.57175231462972498</v>
      </c>
      <c r="AK15" s="18">
        <v>0.38299459909637701</v>
      </c>
      <c r="AL15" s="18"/>
      <c r="AM15" s="18">
        <v>0.49053024223398001</v>
      </c>
      <c r="AN15" s="18">
        <v>0.46682280111845798</v>
      </c>
      <c r="AO15" s="18">
        <v>0.53784325719882997</v>
      </c>
      <c r="AP15" s="18">
        <v>0.55459307874851604</v>
      </c>
      <c r="AQ15" s="18">
        <v>0.75368521339855199</v>
      </c>
      <c r="AR15" s="18"/>
      <c r="AS15" s="18">
        <v>0.56746776358264195</v>
      </c>
      <c r="AT15" s="18">
        <v>0.48468786321363699</v>
      </c>
      <c r="AU15" s="18"/>
      <c r="AV15" s="18">
        <v>0.54066788804611698</v>
      </c>
      <c r="AW15" s="18">
        <v>0.60918582584910597</v>
      </c>
      <c r="AX15" s="18">
        <v>0.56412382808517902</v>
      </c>
      <c r="AY15" s="18"/>
      <c r="AZ15" s="18">
        <v>0.58380005857237305</v>
      </c>
      <c r="BA15" s="18">
        <v>0.60937896504891498</v>
      </c>
      <c r="BB15" s="18">
        <v>0.50838520625300299</v>
      </c>
      <c r="BC15" s="18"/>
      <c r="BD15" s="18">
        <v>0.51444993825154794</v>
      </c>
      <c r="BE15" s="18">
        <v>0.51539198807833297</v>
      </c>
      <c r="BF15" s="18"/>
      <c r="BG15" s="18">
        <v>0.48073694899986902</v>
      </c>
      <c r="BH15" s="18">
        <v>0.521656194922961</v>
      </c>
      <c r="BI15" s="18"/>
      <c r="BJ15" s="18">
        <v>0.56617487135435196</v>
      </c>
      <c r="BK15" s="18">
        <v>0.51398269811473996</v>
      </c>
      <c r="BL15" s="18"/>
      <c r="BM15" s="18">
        <v>0.55877774353364495</v>
      </c>
      <c r="BN15" s="18">
        <v>0.50966667251655895</v>
      </c>
      <c r="BO15" s="18"/>
      <c r="BP15" s="18">
        <v>0.51876948108089205</v>
      </c>
      <c r="BQ15" s="18">
        <v>0.51435411379350005</v>
      </c>
      <c r="BR15" s="18"/>
      <c r="BS15" s="18">
        <v>0.63301938441153904</v>
      </c>
      <c r="BT15" s="18">
        <v>0.49948051070647098</v>
      </c>
      <c r="BU15" s="18"/>
      <c r="BV15" s="18">
        <v>0.56527844164650298</v>
      </c>
      <c r="BW15" s="18">
        <v>0.65682600819807002</v>
      </c>
      <c r="BX15" s="18"/>
      <c r="BY15" s="18">
        <v>0.58228817938868105</v>
      </c>
      <c r="BZ15" s="18">
        <v>0.51191695179932495</v>
      </c>
      <c r="CA15" s="18"/>
      <c r="CB15" s="18">
        <v>0.535286076047508</v>
      </c>
      <c r="CC15" s="18">
        <v>0.50773752810975004</v>
      </c>
    </row>
    <row r="16" spans="2:81" x14ac:dyDescent="0.3">
      <c r="B16" s="15" t="s">
        <v>167</v>
      </c>
      <c r="C16" s="18">
        <v>0.18056234550113101</v>
      </c>
      <c r="D16" s="18">
        <v>0.161936760790798</v>
      </c>
      <c r="E16" s="18">
        <v>0.199100369381773</v>
      </c>
      <c r="F16" s="18"/>
      <c r="G16" s="18">
        <v>0.160792178547806</v>
      </c>
      <c r="H16" s="18">
        <v>0.205498838623242</v>
      </c>
      <c r="I16" s="18">
        <v>0.13431696368133</v>
      </c>
      <c r="J16" s="18">
        <v>0.174580103911191</v>
      </c>
      <c r="K16" s="18">
        <v>0.22274989386018301</v>
      </c>
      <c r="L16" s="18">
        <v>0.187730329559922</v>
      </c>
      <c r="M16" s="18"/>
      <c r="N16" s="18">
        <v>0.182795632239558</v>
      </c>
      <c r="O16" s="18">
        <v>0.18421553331361101</v>
      </c>
      <c r="P16" s="18">
        <v>0.16845697049468</v>
      </c>
      <c r="Q16" s="18">
        <v>0.18785930793469799</v>
      </c>
      <c r="R16" s="18"/>
      <c r="S16" s="18">
        <v>0.19188087035235701</v>
      </c>
      <c r="T16" s="18">
        <v>0.12565842306073</v>
      </c>
      <c r="U16" s="18">
        <v>0.15843215700990601</v>
      </c>
      <c r="V16" s="18">
        <v>0.189309677136516</v>
      </c>
      <c r="W16" s="18">
        <v>0.108860124200666</v>
      </c>
      <c r="X16" s="18">
        <v>0.243317860718471</v>
      </c>
      <c r="Y16" s="18">
        <v>0.23874751384206599</v>
      </c>
      <c r="Z16" s="18">
        <v>0.20370235269624401</v>
      </c>
      <c r="AA16" s="18">
        <v>0.23655782523767199</v>
      </c>
      <c r="AB16" s="18">
        <v>0.18191376870779999</v>
      </c>
      <c r="AC16" s="18">
        <v>0.121146114479703</v>
      </c>
      <c r="AD16" s="18">
        <v>7.9246559683426407E-2</v>
      </c>
      <c r="AE16" s="18"/>
      <c r="AF16" s="18">
        <v>0.171633290534493</v>
      </c>
      <c r="AG16" s="18">
        <v>0.23876356479284799</v>
      </c>
      <c r="AH16" s="18">
        <v>0.18586883597808199</v>
      </c>
      <c r="AI16" s="18">
        <v>0.186472380214556</v>
      </c>
      <c r="AJ16" s="18">
        <v>0.12511920070121299</v>
      </c>
      <c r="AK16" s="18">
        <v>0.167470399456396</v>
      </c>
      <c r="AL16" s="18"/>
      <c r="AM16" s="18">
        <v>0.19688364220409699</v>
      </c>
      <c r="AN16" s="18">
        <v>0.177844278480812</v>
      </c>
      <c r="AO16" s="18">
        <v>0.17616776230029699</v>
      </c>
      <c r="AP16" s="18">
        <v>0.184715146002461</v>
      </c>
      <c r="AQ16" s="18">
        <v>0.14440416609541501</v>
      </c>
      <c r="AR16" s="18"/>
      <c r="AS16" s="18">
        <v>0.17466898404328901</v>
      </c>
      <c r="AT16" s="18">
        <v>0.18100674988224699</v>
      </c>
      <c r="AU16" s="18"/>
      <c r="AV16" s="18">
        <v>0.17932931083535</v>
      </c>
      <c r="AW16" s="18">
        <v>0.19569065330211999</v>
      </c>
      <c r="AX16" s="18">
        <v>0.167063859817283</v>
      </c>
      <c r="AY16" s="18"/>
      <c r="AZ16" s="18">
        <v>0.153832034251738</v>
      </c>
      <c r="BA16" s="18">
        <v>0.17900042112230199</v>
      </c>
      <c r="BB16" s="18">
        <v>0.176847101423565</v>
      </c>
      <c r="BC16" s="18"/>
      <c r="BD16" s="18">
        <v>0.193449891553826</v>
      </c>
      <c r="BE16" s="18">
        <v>0.171023833223793</v>
      </c>
      <c r="BF16" s="18"/>
      <c r="BG16" s="18">
        <v>0.21104612177672399</v>
      </c>
      <c r="BH16" s="18">
        <v>0.17322895188808701</v>
      </c>
      <c r="BI16" s="18"/>
      <c r="BJ16" s="18">
        <v>0.169231039412432</v>
      </c>
      <c r="BK16" s="18">
        <v>0.17921696396318201</v>
      </c>
      <c r="BL16" s="18"/>
      <c r="BM16" s="18">
        <v>0.16770146139754699</v>
      </c>
      <c r="BN16" s="18">
        <v>0.184231074881722</v>
      </c>
      <c r="BO16" s="18"/>
      <c r="BP16" s="18">
        <v>0.21523818648668999</v>
      </c>
      <c r="BQ16" s="18">
        <v>0.17173383237987699</v>
      </c>
      <c r="BR16" s="18"/>
      <c r="BS16" s="18">
        <v>0.169955984243604</v>
      </c>
      <c r="BT16" s="18">
        <v>0.18227934834606899</v>
      </c>
      <c r="BU16" s="18"/>
      <c r="BV16" s="18">
        <v>0.24466960565844101</v>
      </c>
      <c r="BW16" s="18">
        <v>0.14369890832835</v>
      </c>
      <c r="BX16" s="18"/>
      <c r="BY16" s="18">
        <v>0.15572027011380099</v>
      </c>
      <c r="BZ16" s="18">
        <v>0.177730449593477</v>
      </c>
      <c r="CA16" s="18"/>
      <c r="CB16" s="18">
        <v>0.1931918499902</v>
      </c>
      <c r="CC16" s="18">
        <v>0.170462909773897</v>
      </c>
    </row>
    <row r="17" spans="2:81" x14ac:dyDescent="0.3">
      <c r="B17" s="15" t="s">
        <v>93</v>
      </c>
      <c r="C17" s="19">
        <v>0.33348076618502698</v>
      </c>
      <c r="D17" s="19">
        <v>0.38307704303155499</v>
      </c>
      <c r="E17" s="19">
        <v>0.28375610859557299</v>
      </c>
      <c r="F17" s="19"/>
      <c r="G17" s="19">
        <v>0.36867829106663402</v>
      </c>
      <c r="H17" s="19">
        <v>0.25419872261854298</v>
      </c>
      <c r="I17" s="19">
        <v>0.41285006645420302</v>
      </c>
      <c r="J17" s="19">
        <v>0.325471411794926</v>
      </c>
      <c r="K17" s="19">
        <v>0.26810520459700299</v>
      </c>
      <c r="L17" s="19">
        <v>0.360104714446634</v>
      </c>
      <c r="M17" s="19"/>
      <c r="N17" s="19">
        <v>0.362380787577192</v>
      </c>
      <c r="O17" s="19">
        <v>0.33195695005457598</v>
      </c>
      <c r="P17" s="19">
        <v>0.33699787678892001</v>
      </c>
      <c r="Q17" s="19">
        <v>0.29793750741348202</v>
      </c>
      <c r="R17" s="19"/>
      <c r="S17" s="19">
        <v>0.27380705631420899</v>
      </c>
      <c r="T17" s="19">
        <v>0.43460002596525898</v>
      </c>
      <c r="U17" s="19">
        <v>0.348343450602288</v>
      </c>
      <c r="V17" s="19">
        <v>0.38001514617056797</v>
      </c>
      <c r="W17" s="19">
        <v>0.45816883581840501</v>
      </c>
      <c r="X17" s="19">
        <v>0.27222521031135699</v>
      </c>
      <c r="Y17" s="19">
        <v>0.237859037876445</v>
      </c>
      <c r="Z17" s="19">
        <v>0.29083171418817599</v>
      </c>
      <c r="AA17" s="19">
        <v>0.26550783173549403</v>
      </c>
      <c r="AB17" s="19">
        <v>0.32668247686402901</v>
      </c>
      <c r="AC17" s="19">
        <v>0.44776180077772598</v>
      </c>
      <c r="AD17" s="19">
        <v>0.27865537233572701</v>
      </c>
      <c r="AE17" s="19"/>
      <c r="AF17" s="19">
        <v>0.40244583163967301</v>
      </c>
      <c r="AG17" s="19">
        <v>0.26520580537842697</v>
      </c>
      <c r="AH17" s="19">
        <v>0.36861762792223701</v>
      </c>
      <c r="AI17" s="19">
        <v>0.286495901095417</v>
      </c>
      <c r="AJ17" s="19">
        <v>0.44663311392851102</v>
      </c>
      <c r="AK17" s="19">
        <v>0.21552419963998001</v>
      </c>
      <c r="AL17" s="19"/>
      <c r="AM17" s="19">
        <v>0.29364660002988202</v>
      </c>
      <c r="AN17" s="19">
        <v>0.28897852263764701</v>
      </c>
      <c r="AO17" s="19">
        <v>0.36167549489853401</v>
      </c>
      <c r="AP17" s="19">
        <v>0.36987793274605502</v>
      </c>
      <c r="AQ17" s="19">
        <v>0.60928104730313704</v>
      </c>
      <c r="AR17" s="19"/>
      <c r="AS17" s="19">
        <v>0.39279877953935299</v>
      </c>
      <c r="AT17" s="19">
        <v>0.30368111333138997</v>
      </c>
      <c r="AU17" s="19"/>
      <c r="AV17" s="19">
        <v>0.36133857721076701</v>
      </c>
      <c r="AW17" s="19">
        <v>0.41349517254698598</v>
      </c>
      <c r="AX17" s="19">
        <v>0.39705996826789702</v>
      </c>
      <c r="AY17" s="19"/>
      <c r="AZ17" s="19">
        <v>0.42996802432063502</v>
      </c>
      <c r="BA17" s="19">
        <v>0.43037854392661301</v>
      </c>
      <c r="BB17" s="19">
        <v>0.33153810482943802</v>
      </c>
      <c r="BC17" s="19"/>
      <c r="BD17" s="19">
        <v>0.32100004669772197</v>
      </c>
      <c r="BE17" s="19">
        <v>0.34436815485454098</v>
      </c>
      <c r="BF17" s="19"/>
      <c r="BG17" s="19">
        <v>0.26969082722314502</v>
      </c>
      <c r="BH17" s="19">
        <v>0.34842724303487399</v>
      </c>
      <c r="BI17" s="19"/>
      <c r="BJ17" s="19">
        <v>0.39694383194192001</v>
      </c>
      <c r="BK17" s="19">
        <v>0.33476573415155902</v>
      </c>
      <c r="BL17" s="19"/>
      <c r="BM17" s="19">
        <v>0.39107628213609802</v>
      </c>
      <c r="BN17" s="19">
        <v>0.32543559763483698</v>
      </c>
      <c r="BO17" s="19"/>
      <c r="BP17" s="19">
        <v>0.30353129459420097</v>
      </c>
      <c r="BQ17" s="19">
        <v>0.342620281413623</v>
      </c>
      <c r="BR17" s="19"/>
      <c r="BS17" s="19">
        <v>0.46306340016793501</v>
      </c>
      <c r="BT17" s="19">
        <v>0.31720116236040302</v>
      </c>
      <c r="BU17" s="19"/>
      <c r="BV17" s="19">
        <v>0.320608835988062</v>
      </c>
      <c r="BW17" s="19">
        <v>0.51312709986972005</v>
      </c>
      <c r="BX17" s="19"/>
      <c r="BY17" s="19">
        <v>0.42656790927487898</v>
      </c>
      <c r="BZ17" s="19">
        <v>0.334186502205847</v>
      </c>
      <c r="CA17" s="19"/>
      <c r="CB17" s="19">
        <v>0.34209422605730799</v>
      </c>
      <c r="CC17" s="19">
        <v>0.33727461833585298</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28.8" x14ac:dyDescent="0.3">
      <c r="B9" s="15" t="s">
        <v>169</v>
      </c>
      <c r="C9" s="14">
        <v>0.180635285669735</v>
      </c>
      <c r="D9" s="14">
        <v>0.181170123257065</v>
      </c>
      <c r="E9" s="14">
        <v>0.18046470102609699</v>
      </c>
      <c r="F9" s="14"/>
      <c r="G9" s="14">
        <v>0.1456792801225</v>
      </c>
      <c r="H9" s="14">
        <v>0.21625511410583501</v>
      </c>
      <c r="I9" s="14">
        <v>0.180055366473135</v>
      </c>
      <c r="J9" s="14">
        <v>0.167398983158391</v>
      </c>
      <c r="K9" s="14">
        <v>0.162167299114158</v>
      </c>
      <c r="L9" s="14">
        <v>0.19881441055513299</v>
      </c>
      <c r="M9" s="14"/>
      <c r="N9" s="14">
        <v>0.182829333545383</v>
      </c>
      <c r="O9" s="14">
        <v>0.171922341430603</v>
      </c>
      <c r="P9" s="14">
        <v>0.17935373702834601</v>
      </c>
      <c r="Q9" s="14">
        <v>0.191291058941713</v>
      </c>
      <c r="R9" s="14"/>
      <c r="S9" s="14">
        <v>0.16961836474731601</v>
      </c>
      <c r="T9" s="14">
        <v>0.16751261407019699</v>
      </c>
      <c r="U9" s="14">
        <v>0.109780206788229</v>
      </c>
      <c r="V9" s="14">
        <v>0.15929693633801101</v>
      </c>
      <c r="W9" s="14">
        <v>0.222402643457671</v>
      </c>
      <c r="X9" s="14">
        <v>0.25417230294410997</v>
      </c>
      <c r="Y9" s="14">
        <v>0.168721162446101</v>
      </c>
      <c r="Z9" s="14">
        <v>0.246957607854496</v>
      </c>
      <c r="AA9" s="14">
        <v>0.134080467930596</v>
      </c>
      <c r="AB9" s="14">
        <v>0.24241221109211</v>
      </c>
      <c r="AC9" s="14">
        <v>0.12331082500754501</v>
      </c>
      <c r="AD9" s="14">
        <v>0.247947802331414</v>
      </c>
      <c r="AE9" s="14"/>
      <c r="AF9" s="14">
        <v>0.191993105602872</v>
      </c>
      <c r="AG9" s="14">
        <v>0.17254957955019101</v>
      </c>
      <c r="AH9" s="14">
        <v>0.17774642843712701</v>
      </c>
      <c r="AI9" s="14">
        <v>0.20897901040074299</v>
      </c>
      <c r="AJ9" s="14">
        <v>0.11691900950119601</v>
      </c>
      <c r="AK9" s="14">
        <v>0.17212273283114199</v>
      </c>
      <c r="AL9" s="14"/>
      <c r="AM9" s="14">
        <v>0.20891590900847001</v>
      </c>
      <c r="AN9" s="14">
        <v>0.174026767014345</v>
      </c>
      <c r="AO9" s="14">
        <v>0.15517092086113601</v>
      </c>
      <c r="AP9" s="14">
        <v>0.140562342342367</v>
      </c>
      <c r="AQ9" s="14">
        <v>0.22623551713641099</v>
      </c>
      <c r="AR9" s="14"/>
      <c r="AS9" s="14">
        <v>0.175290626710082</v>
      </c>
      <c r="AT9" s="14">
        <v>0.18078074362312899</v>
      </c>
      <c r="AU9" s="14"/>
      <c r="AV9" s="14">
        <v>0.193990459697373</v>
      </c>
      <c r="AW9" s="14">
        <v>0.15057525782029099</v>
      </c>
      <c r="AX9" s="14">
        <v>0.13984075168799801</v>
      </c>
      <c r="AY9" s="14"/>
      <c r="AZ9" s="14">
        <v>0.17165618118009399</v>
      </c>
      <c r="BA9" s="14">
        <v>0.24560264869155801</v>
      </c>
      <c r="BB9" s="14">
        <v>0.12953567901572799</v>
      </c>
      <c r="BC9" s="14"/>
      <c r="BD9" s="14">
        <v>0.183911085633362</v>
      </c>
      <c r="BE9" s="14">
        <v>0.17748576748822001</v>
      </c>
      <c r="BF9" s="14"/>
      <c r="BG9" s="14">
        <v>0.20448918647925199</v>
      </c>
      <c r="BH9" s="14">
        <v>0.17450032370386001</v>
      </c>
      <c r="BI9" s="14"/>
      <c r="BJ9" s="14">
        <v>0.196644420801213</v>
      </c>
      <c r="BK9" s="14">
        <v>0.178002870875763</v>
      </c>
      <c r="BL9" s="14"/>
      <c r="BM9" s="14">
        <v>0.22487439455227201</v>
      </c>
      <c r="BN9" s="14">
        <v>0.175270545457341</v>
      </c>
      <c r="BO9" s="14"/>
      <c r="BP9" s="14">
        <v>0.167423938585577</v>
      </c>
      <c r="BQ9" s="14">
        <v>0.18636779074293</v>
      </c>
      <c r="BR9" s="14"/>
      <c r="BS9" s="14">
        <v>0.16176647125482699</v>
      </c>
      <c r="BT9" s="14">
        <v>0.16755887114767401</v>
      </c>
      <c r="BU9" s="14"/>
      <c r="BV9" s="14">
        <v>0.27260120623085399</v>
      </c>
      <c r="BW9" s="14">
        <v>0.122815126169383</v>
      </c>
      <c r="BX9" s="14"/>
      <c r="BY9" s="14">
        <v>0.241360269038459</v>
      </c>
      <c r="BZ9" s="14">
        <v>0.17489992278761099</v>
      </c>
      <c r="CA9" s="14"/>
      <c r="CB9" s="14">
        <v>0.20516535450043299</v>
      </c>
      <c r="CC9" s="14">
        <v>0.17001051549672999</v>
      </c>
    </row>
    <row r="10" spans="2:81" ht="43.2" x14ac:dyDescent="0.3">
      <c r="B10" s="15" t="s">
        <v>170</v>
      </c>
      <c r="C10" s="14">
        <v>0.698462800903485</v>
      </c>
      <c r="D10" s="14">
        <v>0.67464856214816804</v>
      </c>
      <c r="E10" s="14">
        <v>0.72112865619650202</v>
      </c>
      <c r="F10" s="14"/>
      <c r="G10" s="14">
        <v>0.73495600149882101</v>
      </c>
      <c r="H10" s="14">
        <v>0.65424499353959098</v>
      </c>
      <c r="I10" s="14">
        <v>0.683367440662351</v>
      </c>
      <c r="J10" s="14">
        <v>0.70882902550996696</v>
      </c>
      <c r="K10" s="14">
        <v>0.69968401726872997</v>
      </c>
      <c r="L10" s="14">
        <v>0.71298120933324705</v>
      </c>
      <c r="M10" s="14"/>
      <c r="N10" s="14">
        <v>0.69345795022380297</v>
      </c>
      <c r="O10" s="14">
        <v>0.68955249516342998</v>
      </c>
      <c r="P10" s="14">
        <v>0.73997581245723298</v>
      </c>
      <c r="Q10" s="14">
        <v>0.67188097543754999</v>
      </c>
      <c r="R10" s="14"/>
      <c r="S10" s="14">
        <v>0.69907300467981004</v>
      </c>
      <c r="T10" s="14">
        <v>0.73011499203995101</v>
      </c>
      <c r="U10" s="14">
        <v>0.71525207506936395</v>
      </c>
      <c r="V10" s="14">
        <v>0.68231263167711897</v>
      </c>
      <c r="W10" s="14">
        <v>0.70652308162084898</v>
      </c>
      <c r="X10" s="14">
        <v>0.59906311197923401</v>
      </c>
      <c r="Y10" s="14">
        <v>0.69981654566399798</v>
      </c>
      <c r="Z10" s="14">
        <v>0.61587166125585902</v>
      </c>
      <c r="AA10" s="14">
        <v>0.73693959097703299</v>
      </c>
      <c r="AB10" s="14">
        <v>0.69007229085641297</v>
      </c>
      <c r="AC10" s="14">
        <v>0.84173463397612402</v>
      </c>
      <c r="AD10" s="14">
        <v>0.59442773878187105</v>
      </c>
      <c r="AE10" s="14"/>
      <c r="AF10" s="14">
        <v>0.68044528921272696</v>
      </c>
      <c r="AG10" s="14">
        <v>0.74527206116125599</v>
      </c>
      <c r="AH10" s="14">
        <v>0.68492312619931595</v>
      </c>
      <c r="AI10" s="14">
        <v>0.70639343644736396</v>
      </c>
      <c r="AJ10" s="14">
        <v>0.72217815691774001</v>
      </c>
      <c r="AK10" s="14">
        <v>0.68159194730626205</v>
      </c>
      <c r="AL10" s="14"/>
      <c r="AM10" s="14">
        <v>0.68521989315666298</v>
      </c>
      <c r="AN10" s="14">
        <v>0.72657128117373404</v>
      </c>
      <c r="AO10" s="14">
        <v>0.71704922544866201</v>
      </c>
      <c r="AP10" s="14">
        <v>0.727369970533704</v>
      </c>
      <c r="AQ10" s="14">
        <v>0.60397814000818995</v>
      </c>
      <c r="AR10" s="14"/>
      <c r="AS10" s="14">
        <v>0.70169792011918497</v>
      </c>
      <c r="AT10" s="14">
        <v>0.69919706084265298</v>
      </c>
      <c r="AU10" s="14"/>
      <c r="AV10" s="14">
        <v>0.69035235317014898</v>
      </c>
      <c r="AW10" s="14">
        <v>0.72948698536814804</v>
      </c>
      <c r="AX10" s="14">
        <v>0.74385627976329605</v>
      </c>
      <c r="AY10" s="14"/>
      <c r="AZ10" s="14">
        <v>0.68666721897927796</v>
      </c>
      <c r="BA10" s="14">
        <v>0.61342108934577499</v>
      </c>
      <c r="BB10" s="14">
        <v>0.76124707546905601</v>
      </c>
      <c r="BC10" s="14"/>
      <c r="BD10" s="14">
        <v>0.69475576829115504</v>
      </c>
      <c r="BE10" s="14">
        <v>0.70151809900802797</v>
      </c>
      <c r="BF10" s="14"/>
      <c r="BG10" s="14">
        <v>0.67541564777157403</v>
      </c>
      <c r="BH10" s="14">
        <v>0.70387756541345703</v>
      </c>
      <c r="BI10" s="14"/>
      <c r="BJ10" s="14">
        <v>0.65160330755095897</v>
      </c>
      <c r="BK10" s="14">
        <v>0.70595577175498803</v>
      </c>
      <c r="BL10" s="14"/>
      <c r="BM10" s="14">
        <v>0.62821071086221003</v>
      </c>
      <c r="BN10" s="14">
        <v>0.70818272546084804</v>
      </c>
      <c r="BO10" s="14"/>
      <c r="BP10" s="14">
        <v>0.72545495668559101</v>
      </c>
      <c r="BQ10" s="14">
        <v>0.68794418458673601</v>
      </c>
      <c r="BR10" s="14"/>
      <c r="BS10" s="14">
        <v>0.73192769437883598</v>
      </c>
      <c r="BT10" s="14">
        <v>0.71184212161427196</v>
      </c>
      <c r="BU10" s="14"/>
      <c r="BV10" s="14">
        <v>0.645275735068634</v>
      </c>
      <c r="BW10" s="14">
        <v>0.76238033515207004</v>
      </c>
      <c r="BX10" s="14"/>
      <c r="BY10" s="14">
        <v>0.705786888206825</v>
      </c>
      <c r="BZ10" s="14">
        <v>0.69867591318208999</v>
      </c>
      <c r="CA10" s="14"/>
      <c r="CB10" s="14">
        <v>0.67823515861017902</v>
      </c>
      <c r="CC10" s="14">
        <v>0.70737319659651798</v>
      </c>
    </row>
    <row r="11" spans="2:81" ht="28.8" x14ac:dyDescent="0.3">
      <c r="B11" s="15" t="s">
        <v>171</v>
      </c>
      <c r="C11" s="14">
        <v>8.2683812925865893E-2</v>
      </c>
      <c r="D11" s="14">
        <v>0.104040796143697</v>
      </c>
      <c r="E11" s="14">
        <v>6.1991243064747702E-2</v>
      </c>
      <c r="F11" s="14"/>
      <c r="G11" s="14">
        <v>7.7360366352817206E-2</v>
      </c>
      <c r="H11" s="14">
        <v>8.2081435983525006E-2</v>
      </c>
      <c r="I11" s="14">
        <v>9.7948234493069802E-2</v>
      </c>
      <c r="J11" s="14">
        <v>7.7165385849894103E-2</v>
      </c>
      <c r="K11" s="14">
        <v>0.10634893562329201</v>
      </c>
      <c r="L11" s="14">
        <v>6.2835065703487805E-2</v>
      </c>
      <c r="M11" s="14"/>
      <c r="N11" s="14">
        <v>8.8631496260778597E-2</v>
      </c>
      <c r="O11" s="14">
        <v>8.8050263659656694E-2</v>
      </c>
      <c r="P11" s="14">
        <v>5.3809776054089202E-2</v>
      </c>
      <c r="Q11" s="14">
        <v>9.7364096953982501E-2</v>
      </c>
      <c r="R11" s="14"/>
      <c r="S11" s="14">
        <v>9.2278857452570306E-2</v>
      </c>
      <c r="T11" s="14">
        <v>8.0784880172630899E-2</v>
      </c>
      <c r="U11" s="14">
        <v>0.12363880229586401</v>
      </c>
      <c r="V11" s="14">
        <v>0.101007574116853</v>
      </c>
      <c r="W11" s="14">
        <v>5.7010099601173002E-2</v>
      </c>
      <c r="X11" s="14">
        <v>9.4260400597583005E-2</v>
      </c>
      <c r="Y11" s="14">
        <v>9.4620311720483394E-2</v>
      </c>
      <c r="Z11" s="14">
        <v>0.109933930903873</v>
      </c>
      <c r="AA11" s="14">
        <v>8.7463043064319193E-2</v>
      </c>
      <c r="AB11" s="14">
        <v>3.2221322869139202E-2</v>
      </c>
      <c r="AC11" s="14">
        <v>1.7550614007558901E-2</v>
      </c>
      <c r="AD11" s="14">
        <v>8.0688577550225404E-2</v>
      </c>
      <c r="AE11" s="14"/>
      <c r="AF11" s="14">
        <v>0.105990251213187</v>
      </c>
      <c r="AG11" s="14">
        <v>7.7169854533943094E-2</v>
      </c>
      <c r="AH11" s="14">
        <v>9.6594755877679003E-2</v>
      </c>
      <c r="AI11" s="14">
        <v>7.1930348954234002E-2</v>
      </c>
      <c r="AJ11" s="14">
        <v>9.2265978848498895E-2</v>
      </c>
      <c r="AK11" s="14">
        <v>3.89249478962716E-2</v>
      </c>
      <c r="AL11" s="14"/>
      <c r="AM11" s="14">
        <v>8.4005399290246502E-2</v>
      </c>
      <c r="AN11" s="14">
        <v>6.6305372874348095E-2</v>
      </c>
      <c r="AO11" s="14">
        <v>6.8925123073881905E-2</v>
      </c>
      <c r="AP11" s="14">
        <v>0.102460935810523</v>
      </c>
      <c r="AQ11" s="14">
        <v>0.16978634285539801</v>
      </c>
      <c r="AR11" s="14"/>
      <c r="AS11" s="14">
        <v>9.6762238494075406E-2</v>
      </c>
      <c r="AT11" s="14">
        <v>7.3929174910143794E-2</v>
      </c>
      <c r="AU11" s="14"/>
      <c r="AV11" s="14">
        <v>0.103886848592025</v>
      </c>
      <c r="AW11" s="14">
        <v>0.10420973365320001</v>
      </c>
      <c r="AX11" s="14">
        <v>8.1069515056524197E-2</v>
      </c>
      <c r="AY11" s="14"/>
      <c r="AZ11" s="14">
        <v>0.141676599840627</v>
      </c>
      <c r="BA11" s="14">
        <v>0.14097626196266599</v>
      </c>
      <c r="BB11" s="14">
        <v>8.2933208334446701E-2</v>
      </c>
      <c r="BC11" s="14"/>
      <c r="BD11" s="14">
        <v>9.0911619673920502E-2</v>
      </c>
      <c r="BE11" s="14">
        <v>7.7475391828215098E-2</v>
      </c>
      <c r="BF11" s="14"/>
      <c r="BG11" s="14">
        <v>8.2399908240389397E-2</v>
      </c>
      <c r="BH11" s="14">
        <v>8.3124407132668998E-2</v>
      </c>
      <c r="BI11" s="14"/>
      <c r="BJ11" s="14">
        <v>8.8785632195916397E-2</v>
      </c>
      <c r="BK11" s="14">
        <v>8.0082017012668705E-2</v>
      </c>
      <c r="BL11" s="14"/>
      <c r="BM11" s="14">
        <v>0.106299964456881</v>
      </c>
      <c r="BN11" s="14">
        <v>7.9097361112562603E-2</v>
      </c>
      <c r="BO11" s="14"/>
      <c r="BP11" s="14">
        <v>9.6152667097002806E-2</v>
      </c>
      <c r="BQ11" s="14">
        <v>7.97840338219101E-2</v>
      </c>
      <c r="BR11" s="14"/>
      <c r="BS11" s="14">
        <v>8.8509697286121403E-2</v>
      </c>
      <c r="BT11" s="14">
        <v>9.4533257290684694E-2</v>
      </c>
      <c r="BU11" s="14"/>
      <c r="BV11" s="14">
        <v>8.2123058700512605E-2</v>
      </c>
      <c r="BW11" s="14">
        <v>9.07541936846364E-2</v>
      </c>
      <c r="BX11" s="14"/>
      <c r="BY11" s="14">
        <v>5.2852842754716203E-2</v>
      </c>
      <c r="BZ11" s="14">
        <v>8.4762075672829507E-2</v>
      </c>
      <c r="CA11" s="14"/>
      <c r="CB11" s="14">
        <v>8.5245688743294495E-2</v>
      </c>
      <c r="CC11" s="14">
        <v>8.16727317998453E-2</v>
      </c>
    </row>
    <row r="12" spans="2:81" x14ac:dyDescent="0.3">
      <c r="B12" s="15" t="s">
        <v>90</v>
      </c>
      <c r="C12" s="23">
        <v>3.8218100500913801E-2</v>
      </c>
      <c r="D12" s="23">
        <v>4.0140518451070098E-2</v>
      </c>
      <c r="E12" s="23">
        <v>3.6415399712653701E-2</v>
      </c>
      <c r="F12" s="23"/>
      <c r="G12" s="23">
        <v>4.2004352025862002E-2</v>
      </c>
      <c r="H12" s="23">
        <v>4.7418456371048599E-2</v>
      </c>
      <c r="I12" s="23">
        <v>3.86289583714437E-2</v>
      </c>
      <c r="J12" s="23">
        <v>4.6606605481748102E-2</v>
      </c>
      <c r="K12" s="23">
        <v>3.1799747993820099E-2</v>
      </c>
      <c r="L12" s="23">
        <v>2.5369314408131401E-2</v>
      </c>
      <c r="M12" s="23"/>
      <c r="N12" s="23">
        <v>3.5081219970034903E-2</v>
      </c>
      <c r="O12" s="23">
        <v>5.04748997463106E-2</v>
      </c>
      <c r="P12" s="23">
        <v>2.6860674460332599E-2</v>
      </c>
      <c r="Q12" s="23">
        <v>3.9463868666753901E-2</v>
      </c>
      <c r="R12" s="23"/>
      <c r="S12" s="23">
        <v>3.9029773120302903E-2</v>
      </c>
      <c r="T12" s="23">
        <v>2.1587513717220799E-2</v>
      </c>
      <c r="U12" s="23">
        <v>5.1328915846543401E-2</v>
      </c>
      <c r="V12" s="23">
        <v>5.7382857868016703E-2</v>
      </c>
      <c r="W12" s="23">
        <v>1.40641753203074E-2</v>
      </c>
      <c r="X12" s="23">
        <v>5.2504184479073103E-2</v>
      </c>
      <c r="Y12" s="23">
        <v>3.6841980169416901E-2</v>
      </c>
      <c r="Z12" s="23">
        <v>2.7236799985771599E-2</v>
      </c>
      <c r="AA12" s="23">
        <v>4.1516898028050898E-2</v>
      </c>
      <c r="AB12" s="23">
        <v>3.52941751823386E-2</v>
      </c>
      <c r="AC12" s="23">
        <v>1.7403927008771899E-2</v>
      </c>
      <c r="AD12" s="23">
        <v>7.6935881336489598E-2</v>
      </c>
      <c r="AE12" s="23"/>
      <c r="AF12" s="23">
        <v>2.1571353971214301E-2</v>
      </c>
      <c r="AG12" s="23">
        <v>5.0085047546103798E-3</v>
      </c>
      <c r="AH12" s="23">
        <v>4.0735689485877899E-2</v>
      </c>
      <c r="AI12" s="23">
        <v>1.26972041976598E-2</v>
      </c>
      <c r="AJ12" s="23">
        <v>6.8636854732565297E-2</v>
      </c>
      <c r="AK12" s="23">
        <v>0.107360371966324</v>
      </c>
      <c r="AL12" s="23"/>
      <c r="AM12" s="23">
        <v>2.18587985446205E-2</v>
      </c>
      <c r="AN12" s="23">
        <v>3.3096578937572202E-2</v>
      </c>
      <c r="AO12" s="23">
        <v>5.88547306163206E-2</v>
      </c>
      <c r="AP12" s="23">
        <v>2.9606751313405701E-2</v>
      </c>
      <c r="AQ12" s="23">
        <v>0</v>
      </c>
      <c r="AR12" s="23"/>
      <c r="AS12" s="23">
        <v>2.62492146766574E-2</v>
      </c>
      <c r="AT12" s="23">
        <v>4.6093020624074797E-2</v>
      </c>
      <c r="AU12" s="23"/>
      <c r="AV12" s="23">
        <v>1.17703385404527E-2</v>
      </c>
      <c r="AW12" s="23">
        <v>1.5728023158360301E-2</v>
      </c>
      <c r="AX12" s="23">
        <v>3.5233453492181897E-2</v>
      </c>
      <c r="AY12" s="23"/>
      <c r="AZ12" s="23">
        <v>0</v>
      </c>
      <c r="BA12" s="23">
        <v>0</v>
      </c>
      <c r="BB12" s="23">
        <v>2.6284037180769E-2</v>
      </c>
      <c r="BC12" s="23"/>
      <c r="BD12" s="23">
        <v>3.0421526401562898E-2</v>
      </c>
      <c r="BE12" s="23">
        <v>4.3520741675537399E-2</v>
      </c>
      <c r="BF12" s="23"/>
      <c r="BG12" s="23">
        <v>3.7695257508784698E-2</v>
      </c>
      <c r="BH12" s="23">
        <v>3.8497703750013899E-2</v>
      </c>
      <c r="BI12" s="23"/>
      <c r="BJ12" s="23">
        <v>6.2966639451911596E-2</v>
      </c>
      <c r="BK12" s="23">
        <v>3.5959340356580098E-2</v>
      </c>
      <c r="BL12" s="23"/>
      <c r="BM12" s="23">
        <v>4.0614930128637303E-2</v>
      </c>
      <c r="BN12" s="23">
        <v>3.74493679692482E-2</v>
      </c>
      <c r="BO12" s="23"/>
      <c r="BP12" s="23">
        <v>1.09684376318287E-2</v>
      </c>
      <c r="BQ12" s="23">
        <v>4.59039908484241E-2</v>
      </c>
      <c r="BR12" s="23"/>
      <c r="BS12" s="23">
        <v>1.7796137080215602E-2</v>
      </c>
      <c r="BT12" s="23">
        <v>2.60657499473687E-2</v>
      </c>
      <c r="BU12" s="23"/>
      <c r="BV12" s="23">
        <v>0</v>
      </c>
      <c r="BW12" s="23">
        <v>2.40503449939104E-2</v>
      </c>
      <c r="BX12" s="23"/>
      <c r="BY12" s="23">
        <v>0</v>
      </c>
      <c r="BZ12" s="23">
        <v>4.1662088357468902E-2</v>
      </c>
      <c r="CA12" s="23"/>
      <c r="CB12" s="23">
        <v>3.1353798146093001E-2</v>
      </c>
      <c r="CC12" s="23">
        <v>4.0943556106906302E-2</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43.2" x14ac:dyDescent="0.3">
      <c r="B9" s="15" t="s">
        <v>173</v>
      </c>
      <c r="C9" s="14">
        <v>0.79277198285501105</v>
      </c>
      <c r="D9" s="14">
        <v>0.83682572122858001</v>
      </c>
      <c r="E9" s="14">
        <v>0.75130003032187298</v>
      </c>
      <c r="F9" s="14"/>
      <c r="G9" s="14">
        <v>0.78353743681794896</v>
      </c>
      <c r="H9" s="14">
        <v>0.79433791143222099</v>
      </c>
      <c r="I9" s="14">
        <v>0.78945191753487098</v>
      </c>
      <c r="J9" s="14">
        <v>0.77353693078862396</v>
      </c>
      <c r="K9" s="14">
        <v>0.764132766525911</v>
      </c>
      <c r="L9" s="14">
        <v>0.83536073416129097</v>
      </c>
      <c r="M9" s="14"/>
      <c r="N9" s="14">
        <v>0.84110582486388097</v>
      </c>
      <c r="O9" s="14">
        <v>0.78933067901723297</v>
      </c>
      <c r="P9" s="14">
        <v>0.796414080281313</v>
      </c>
      <c r="Q9" s="14">
        <v>0.73787473490843802</v>
      </c>
      <c r="R9" s="14"/>
      <c r="S9" s="14">
        <v>0.79997722160291296</v>
      </c>
      <c r="T9" s="14">
        <v>0.86745678997696396</v>
      </c>
      <c r="U9" s="14">
        <v>0.78782214738449596</v>
      </c>
      <c r="V9" s="14">
        <v>0.81921207732522605</v>
      </c>
      <c r="W9" s="14">
        <v>0.82031234170130196</v>
      </c>
      <c r="X9" s="14">
        <v>0.69838812104549697</v>
      </c>
      <c r="Y9" s="14">
        <v>0.79476668420001295</v>
      </c>
      <c r="Z9" s="14">
        <v>0.91478529158955701</v>
      </c>
      <c r="AA9" s="14">
        <v>0.67180223330575195</v>
      </c>
      <c r="AB9" s="14">
        <v>0.80414909228824105</v>
      </c>
      <c r="AC9" s="14">
        <v>0.76879144382347597</v>
      </c>
      <c r="AD9" s="14">
        <v>0.872588666420541</v>
      </c>
      <c r="AE9" s="14"/>
      <c r="AF9" s="14">
        <v>0.76506554824503303</v>
      </c>
      <c r="AG9" s="14">
        <v>0.81471691504800903</v>
      </c>
      <c r="AH9" s="14">
        <v>0.82974054758489701</v>
      </c>
      <c r="AI9" s="14">
        <v>0.81560283380002296</v>
      </c>
      <c r="AJ9" s="14">
        <v>0.85018288404558295</v>
      </c>
      <c r="AK9" s="14">
        <v>0.69587163071678004</v>
      </c>
      <c r="AL9" s="14"/>
      <c r="AM9" s="14">
        <v>0.79064991530545803</v>
      </c>
      <c r="AN9" s="14">
        <v>0.76249291138814401</v>
      </c>
      <c r="AO9" s="14">
        <v>0.79059335771203998</v>
      </c>
      <c r="AP9" s="14">
        <v>0.80749205648403899</v>
      </c>
      <c r="AQ9" s="14">
        <v>0.88644698220751394</v>
      </c>
      <c r="AR9" s="14"/>
      <c r="AS9" s="14">
        <v>0.79869356166984995</v>
      </c>
      <c r="AT9" s="14">
        <v>0.793635343274952</v>
      </c>
      <c r="AU9" s="14"/>
      <c r="AV9" s="14">
        <v>0.79526485806495395</v>
      </c>
      <c r="AW9" s="14">
        <v>0.75298540509596301</v>
      </c>
      <c r="AX9" s="14">
        <v>0.85599255436269805</v>
      </c>
      <c r="AY9" s="14"/>
      <c r="AZ9" s="14">
        <v>0.87719515849524099</v>
      </c>
      <c r="BA9" s="14">
        <v>0.66085412301410695</v>
      </c>
      <c r="BB9" s="14">
        <v>0.79214222037502402</v>
      </c>
      <c r="BC9" s="14"/>
      <c r="BD9" s="14">
        <v>0.79530262347939096</v>
      </c>
      <c r="BE9" s="14">
        <v>0.79358721988330605</v>
      </c>
      <c r="BF9" s="14"/>
      <c r="BG9" s="14">
        <v>0.772071433969165</v>
      </c>
      <c r="BH9" s="14">
        <v>0.79808434495765401</v>
      </c>
      <c r="BI9" s="14"/>
      <c r="BJ9" s="14">
        <v>0.70755369364763498</v>
      </c>
      <c r="BK9" s="14">
        <v>0.80048735883458599</v>
      </c>
      <c r="BL9" s="14"/>
      <c r="BM9" s="14">
        <v>0.71514169779549697</v>
      </c>
      <c r="BN9" s="14">
        <v>0.80126489666499301</v>
      </c>
      <c r="BO9" s="14"/>
      <c r="BP9" s="14">
        <v>0.81207015435598495</v>
      </c>
      <c r="BQ9" s="14">
        <v>0.787401939118197</v>
      </c>
      <c r="BR9" s="14"/>
      <c r="BS9" s="14">
        <v>0.76808394988320605</v>
      </c>
      <c r="BT9" s="14">
        <v>0.84321544769634804</v>
      </c>
      <c r="BU9" s="14"/>
      <c r="BV9" s="14">
        <v>0.88358665530929703</v>
      </c>
      <c r="BW9" s="14">
        <v>0.72749211070637099</v>
      </c>
      <c r="BX9" s="14"/>
      <c r="BY9" s="14">
        <v>0.74926078149960396</v>
      </c>
      <c r="BZ9" s="14">
        <v>0.79950338311769598</v>
      </c>
      <c r="CA9" s="14"/>
      <c r="CB9" s="14">
        <v>0.84682638601400095</v>
      </c>
      <c r="CC9" s="14">
        <v>0.76792863847542803</v>
      </c>
    </row>
    <row r="10" spans="2:81" ht="43.2" x14ac:dyDescent="0.3">
      <c r="B10" s="15" t="s">
        <v>174</v>
      </c>
      <c r="C10" s="14">
        <v>0.132262832648495</v>
      </c>
      <c r="D10" s="14">
        <v>0.105370229883799</v>
      </c>
      <c r="E10" s="14">
        <v>0.15683225611076601</v>
      </c>
      <c r="F10" s="14"/>
      <c r="G10" s="14">
        <v>0.19032886452537801</v>
      </c>
      <c r="H10" s="14">
        <v>0.13058582523826801</v>
      </c>
      <c r="I10" s="14">
        <v>0.13362046129331501</v>
      </c>
      <c r="J10" s="14">
        <v>0.13714718834640499</v>
      </c>
      <c r="K10" s="14">
        <v>0.13228886742937501</v>
      </c>
      <c r="L10" s="14">
        <v>8.96708407890425E-2</v>
      </c>
      <c r="M10" s="14"/>
      <c r="N10" s="14">
        <v>0.10213091326491699</v>
      </c>
      <c r="O10" s="14">
        <v>0.13473863715038301</v>
      </c>
      <c r="P10" s="14">
        <v>0.114621798925315</v>
      </c>
      <c r="Q10" s="14">
        <v>0.17967269360632801</v>
      </c>
      <c r="R10" s="14"/>
      <c r="S10" s="14">
        <v>0.137015484917626</v>
      </c>
      <c r="T10" s="14">
        <v>8.0647494192432403E-2</v>
      </c>
      <c r="U10" s="14">
        <v>0.14811724512361901</v>
      </c>
      <c r="V10" s="14">
        <v>0.11071498405359299</v>
      </c>
      <c r="W10" s="14">
        <v>9.4165014233772396E-2</v>
      </c>
      <c r="X10" s="14">
        <v>0.176984489440733</v>
      </c>
      <c r="Y10" s="14">
        <v>0.14358351198194499</v>
      </c>
      <c r="Z10" s="14">
        <v>6.29616141748751E-2</v>
      </c>
      <c r="AA10" s="14">
        <v>0.22644416555777899</v>
      </c>
      <c r="AB10" s="14">
        <v>0.131686447996513</v>
      </c>
      <c r="AC10" s="14">
        <v>0.12179953978684301</v>
      </c>
      <c r="AD10" s="14">
        <v>4.4623194438816301E-2</v>
      </c>
      <c r="AE10" s="14"/>
      <c r="AF10" s="14">
        <v>0.177960311368899</v>
      </c>
      <c r="AG10" s="14">
        <v>0.123383439253007</v>
      </c>
      <c r="AH10" s="14">
        <v>0.111026516292644</v>
      </c>
      <c r="AI10" s="14">
        <v>0.107933879468379</v>
      </c>
      <c r="AJ10" s="14">
        <v>9.4816673966893902E-2</v>
      </c>
      <c r="AK10" s="14">
        <v>0.111476629401072</v>
      </c>
      <c r="AL10" s="14"/>
      <c r="AM10" s="14">
        <v>0.151491807754882</v>
      </c>
      <c r="AN10" s="14">
        <v>0.12716971648707701</v>
      </c>
      <c r="AO10" s="14">
        <v>0.140618296012993</v>
      </c>
      <c r="AP10" s="14">
        <v>0.13680619760432899</v>
      </c>
      <c r="AQ10" s="14">
        <v>0.113553017792485</v>
      </c>
      <c r="AR10" s="14"/>
      <c r="AS10" s="14">
        <v>0.17029920013707001</v>
      </c>
      <c r="AT10" s="14">
        <v>0.107947943037506</v>
      </c>
      <c r="AU10" s="14"/>
      <c r="AV10" s="14">
        <v>0.172049558378254</v>
      </c>
      <c r="AW10" s="14">
        <v>0.229644775210325</v>
      </c>
      <c r="AX10" s="14">
        <v>0.11824145865236201</v>
      </c>
      <c r="AY10" s="14"/>
      <c r="AZ10" s="14">
        <v>0.122804841504759</v>
      </c>
      <c r="BA10" s="14">
        <v>0.33914587698589299</v>
      </c>
      <c r="BB10" s="14">
        <v>0.148224879877427</v>
      </c>
      <c r="BC10" s="14"/>
      <c r="BD10" s="14">
        <v>0.14627927762882201</v>
      </c>
      <c r="BE10" s="14">
        <v>0.123362980923341</v>
      </c>
      <c r="BF10" s="14"/>
      <c r="BG10" s="14">
        <v>0.180337802487813</v>
      </c>
      <c r="BH10" s="14">
        <v>0.123555666641433</v>
      </c>
      <c r="BI10" s="14"/>
      <c r="BJ10" s="14">
        <v>0.22480117625516699</v>
      </c>
      <c r="BK10" s="14">
        <v>0.125069187516514</v>
      </c>
      <c r="BL10" s="14"/>
      <c r="BM10" s="14">
        <v>0.21676683074133701</v>
      </c>
      <c r="BN10" s="14">
        <v>0.122089299688893</v>
      </c>
      <c r="BO10" s="14"/>
      <c r="BP10" s="14">
        <v>0.126573054510598</v>
      </c>
      <c r="BQ10" s="14">
        <v>0.136323825568549</v>
      </c>
      <c r="BR10" s="14"/>
      <c r="BS10" s="14">
        <v>0.21066295779838801</v>
      </c>
      <c r="BT10" s="14">
        <v>0.11391396749581199</v>
      </c>
      <c r="BU10" s="14"/>
      <c r="BV10" s="14">
        <v>0.116413344690703</v>
      </c>
      <c r="BW10" s="14">
        <v>0.243785689630796</v>
      </c>
      <c r="BX10" s="14"/>
      <c r="BY10" s="14">
        <v>0.212701747744723</v>
      </c>
      <c r="BZ10" s="14">
        <v>0.12386787441689601</v>
      </c>
      <c r="CA10" s="14"/>
      <c r="CB10" s="14">
        <v>0.108508364022618</v>
      </c>
      <c r="CC10" s="14">
        <v>0.14286448141622801</v>
      </c>
    </row>
    <row r="11" spans="2:81" x14ac:dyDescent="0.3">
      <c r="B11" s="15" t="s">
        <v>90</v>
      </c>
      <c r="C11" s="23">
        <v>7.4965184496493795E-2</v>
      </c>
      <c r="D11" s="23">
        <v>5.7804048887621397E-2</v>
      </c>
      <c r="E11" s="23">
        <v>9.1867713567361398E-2</v>
      </c>
      <c r="F11" s="23"/>
      <c r="G11" s="23">
        <v>2.61336986566729E-2</v>
      </c>
      <c r="H11" s="23">
        <v>7.50762633295112E-2</v>
      </c>
      <c r="I11" s="23">
        <v>7.6927621171813204E-2</v>
      </c>
      <c r="J11" s="23">
        <v>8.9315880864970804E-2</v>
      </c>
      <c r="K11" s="23">
        <v>0.103578366044714</v>
      </c>
      <c r="L11" s="23">
        <v>7.4968425049666304E-2</v>
      </c>
      <c r="M11" s="23"/>
      <c r="N11" s="23">
        <v>5.6763261871202099E-2</v>
      </c>
      <c r="O11" s="23">
        <v>7.5930683832383994E-2</v>
      </c>
      <c r="P11" s="23">
        <v>8.8964120793371806E-2</v>
      </c>
      <c r="Q11" s="23">
        <v>8.2452571485234494E-2</v>
      </c>
      <c r="R11" s="23"/>
      <c r="S11" s="23">
        <v>6.3007293479460894E-2</v>
      </c>
      <c r="T11" s="23">
        <v>5.18957158306039E-2</v>
      </c>
      <c r="U11" s="23">
        <v>6.4060607491884497E-2</v>
      </c>
      <c r="V11" s="23">
        <v>7.0072938621180997E-2</v>
      </c>
      <c r="W11" s="23">
        <v>8.5522644064925601E-2</v>
      </c>
      <c r="X11" s="23">
        <v>0.12462738951377</v>
      </c>
      <c r="Y11" s="23">
        <v>6.1649803818041797E-2</v>
      </c>
      <c r="Z11" s="23">
        <v>2.22530942355679E-2</v>
      </c>
      <c r="AA11" s="23">
        <v>0.101753601136468</v>
      </c>
      <c r="AB11" s="23">
        <v>6.4164459715245703E-2</v>
      </c>
      <c r="AC11" s="23">
        <v>0.10940901638967999</v>
      </c>
      <c r="AD11" s="23">
        <v>8.2788139140642605E-2</v>
      </c>
      <c r="AE11" s="23"/>
      <c r="AF11" s="23">
        <v>5.6974140386068503E-2</v>
      </c>
      <c r="AG11" s="23">
        <v>6.1899645698984103E-2</v>
      </c>
      <c r="AH11" s="23">
        <v>5.9232936122458897E-2</v>
      </c>
      <c r="AI11" s="23">
        <v>7.6463286731597802E-2</v>
      </c>
      <c r="AJ11" s="23">
        <v>5.5000441987522998E-2</v>
      </c>
      <c r="AK11" s="23">
        <v>0.19265173988214801</v>
      </c>
      <c r="AL11" s="23"/>
      <c r="AM11" s="23">
        <v>5.7858276939660398E-2</v>
      </c>
      <c r="AN11" s="23">
        <v>0.110337372124779</v>
      </c>
      <c r="AO11" s="23">
        <v>6.8788346274967105E-2</v>
      </c>
      <c r="AP11" s="23">
        <v>5.57017459116316E-2</v>
      </c>
      <c r="AQ11" s="23">
        <v>0</v>
      </c>
      <c r="AR11" s="23"/>
      <c r="AS11" s="23">
        <v>3.1007238193079701E-2</v>
      </c>
      <c r="AT11" s="23">
        <v>9.8416713687541901E-2</v>
      </c>
      <c r="AU11" s="23"/>
      <c r="AV11" s="23">
        <v>3.26855835567917E-2</v>
      </c>
      <c r="AW11" s="23">
        <v>1.73698196937121E-2</v>
      </c>
      <c r="AX11" s="23">
        <v>2.5765986984939801E-2</v>
      </c>
      <c r="AY11" s="23"/>
      <c r="AZ11" s="23">
        <v>0</v>
      </c>
      <c r="BA11" s="23">
        <v>0</v>
      </c>
      <c r="BB11" s="23">
        <v>5.9632899747549102E-2</v>
      </c>
      <c r="BC11" s="23"/>
      <c r="BD11" s="23">
        <v>5.8418098891786403E-2</v>
      </c>
      <c r="BE11" s="23">
        <v>8.3049799193353702E-2</v>
      </c>
      <c r="BF11" s="23"/>
      <c r="BG11" s="23">
        <v>4.7590763543022399E-2</v>
      </c>
      <c r="BH11" s="23">
        <v>7.8359988400913294E-2</v>
      </c>
      <c r="BI11" s="23"/>
      <c r="BJ11" s="23">
        <v>6.7645130097197997E-2</v>
      </c>
      <c r="BK11" s="23">
        <v>7.4443453648900607E-2</v>
      </c>
      <c r="BL11" s="23"/>
      <c r="BM11" s="23">
        <v>6.8091471463166006E-2</v>
      </c>
      <c r="BN11" s="23">
        <v>7.6645803646113897E-2</v>
      </c>
      <c r="BO11" s="23"/>
      <c r="BP11" s="23">
        <v>6.1356791133417E-2</v>
      </c>
      <c r="BQ11" s="23">
        <v>7.6274235313253697E-2</v>
      </c>
      <c r="BR11" s="23"/>
      <c r="BS11" s="23">
        <v>2.12530923184064E-2</v>
      </c>
      <c r="BT11" s="23">
        <v>4.2870584807840097E-2</v>
      </c>
      <c r="BU11" s="23"/>
      <c r="BV11" s="23">
        <v>0</v>
      </c>
      <c r="BW11" s="23">
        <v>2.8722199662833101E-2</v>
      </c>
      <c r="BX11" s="23"/>
      <c r="BY11" s="23">
        <v>3.8037470755672903E-2</v>
      </c>
      <c r="BZ11" s="23">
        <v>7.6628742465408101E-2</v>
      </c>
      <c r="CA11" s="23"/>
      <c r="CB11" s="23">
        <v>4.4665249963381802E-2</v>
      </c>
      <c r="CC11" s="23">
        <v>8.9206880108343406E-2</v>
      </c>
    </row>
    <row r="12" spans="2:81" x14ac:dyDescent="0.3">
      <c r="B12" s="16"/>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C28"/>
  <sheetViews>
    <sheetView showGridLines="0" topLeftCell="A14" workbookViewId="0">
      <pane xSplit="2" topLeftCell="AP1" activePane="topRight" state="frozen"/>
      <selection pane="topRight" activeCell="B28" sqref="B2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28.8" x14ac:dyDescent="0.3">
      <c r="B9" s="15" t="s">
        <v>175</v>
      </c>
      <c r="C9" s="14">
        <v>0.55422930897584399</v>
      </c>
      <c r="D9" s="14">
        <v>0.53602592486397205</v>
      </c>
      <c r="E9" s="14">
        <v>0.57308250734351696</v>
      </c>
      <c r="F9" s="14"/>
      <c r="G9" s="14">
        <v>0.23771258031623399</v>
      </c>
      <c r="H9" s="14">
        <v>0.46687276864241001</v>
      </c>
      <c r="I9" s="14">
        <v>0.50914246495530202</v>
      </c>
      <c r="J9" s="14">
        <v>0.62559952510999595</v>
      </c>
      <c r="K9" s="14">
        <v>0.66594048104126102</v>
      </c>
      <c r="L9" s="14">
        <v>0.74023416554000498</v>
      </c>
      <c r="M9" s="14"/>
      <c r="N9" s="14">
        <v>0.53899313397920301</v>
      </c>
      <c r="O9" s="14">
        <v>0.569741858794102</v>
      </c>
      <c r="P9" s="14">
        <v>0.50875128732633801</v>
      </c>
      <c r="Q9" s="14">
        <v>0.59172454503687</v>
      </c>
      <c r="R9" s="14"/>
      <c r="S9" s="14">
        <v>0.43535174026483198</v>
      </c>
      <c r="T9" s="14">
        <v>0.66820267439896597</v>
      </c>
      <c r="U9" s="14">
        <v>0.52182765038191703</v>
      </c>
      <c r="V9" s="14">
        <v>0.46251253699622802</v>
      </c>
      <c r="W9" s="14">
        <v>0.46247015178964201</v>
      </c>
      <c r="X9" s="14">
        <v>0.63274978206203403</v>
      </c>
      <c r="Y9" s="14">
        <v>0.68621904994012495</v>
      </c>
      <c r="Z9" s="14">
        <v>0.52920749976052095</v>
      </c>
      <c r="AA9" s="14">
        <v>0.51006533324710601</v>
      </c>
      <c r="AB9" s="14">
        <v>0.54200017241290399</v>
      </c>
      <c r="AC9" s="14">
        <v>0.54975325109738804</v>
      </c>
      <c r="AD9" s="14">
        <v>0.84433982124115403</v>
      </c>
      <c r="AE9" s="14"/>
      <c r="AF9" s="14">
        <v>0.474645584963378</v>
      </c>
      <c r="AG9" s="14">
        <v>0.65811208264926302</v>
      </c>
      <c r="AH9" s="14">
        <v>0.57679349407192704</v>
      </c>
      <c r="AI9" s="14">
        <v>0.564479556154173</v>
      </c>
      <c r="AJ9" s="14">
        <v>0.42413432353036001</v>
      </c>
      <c r="AK9" s="14">
        <v>0.64354288434602502</v>
      </c>
      <c r="AL9" s="14"/>
      <c r="AM9" s="14">
        <v>0.66967144409673396</v>
      </c>
      <c r="AN9" s="14">
        <v>0.57739023645157705</v>
      </c>
      <c r="AO9" s="14">
        <v>0.49185861455954799</v>
      </c>
      <c r="AP9" s="14">
        <v>0.45053807707390597</v>
      </c>
      <c r="AQ9" s="14">
        <v>0.336309600014845</v>
      </c>
      <c r="AR9" s="14"/>
      <c r="AS9" s="14">
        <v>0</v>
      </c>
      <c r="AT9" s="14">
        <v>0.90058464806722005</v>
      </c>
      <c r="AU9" s="14"/>
      <c r="AV9" s="14">
        <v>0</v>
      </c>
      <c r="AW9" s="14">
        <v>0</v>
      </c>
      <c r="AX9" s="14">
        <v>0</v>
      </c>
      <c r="AY9" s="14"/>
      <c r="AZ9" s="14">
        <v>0</v>
      </c>
      <c r="BA9" s="14">
        <v>0</v>
      </c>
      <c r="BB9" s="14">
        <v>0</v>
      </c>
      <c r="BC9" s="14"/>
      <c r="BD9" s="14">
        <v>0.41358711233574103</v>
      </c>
      <c r="BE9" s="14">
        <v>0.64630756548692703</v>
      </c>
      <c r="BF9" s="14"/>
      <c r="BG9" s="14">
        <v>0.33518665537120601</v>
      </c>
      <c r="BH9" s="14">
        <v>0.59578847093438203</v>
      </c>
      <c r="BI9" s="14"/>
      <c r="BJ9" s="14">
        <v>0.42074214954220601</v>
      </c>
      <c r="BK9" s="14">
        <v>0.57243427819548298</v>
      </c>
      <c r="BL9" s="14"/>
      <c r="BM9" s="14">
        <v>0.30417160611280297</v>
      </c>
      <c r="BN9" s="14">
        <v>0.58031908207008898</v>
      </c>
      <c r="BO9" s="14"/>
      <c r="BP9" s="14">
        <v>0.44649930798111498</v>
      </c>
      <c r="BQ9" s="14">
        <v>0.58775638415980103</v>
      </c>
      <c r="BR9" s="14"/>
      <c r="BS9" s="14">
        <v>0</v>
      </c>
      <c r="BT9" s="14">
        <v>0</v>
      </c>
      <c r="BU9" s="14"/>
      <c r="BV9" s="14">
        <v>0</v>
      </c>
      <c r="BW9" s="14">
        <v>0</v>
      </c>
      <c r="BX9" s="14"/>
      <c r="BY9" s="14">
        <v>0.43754596115554101</v>
      </c>
      <c r="BZ9" s="14">
        <v>0.56870550605386705</v>
      </c>
      <c r="CA9" s="14"/>
      <c r="CB9" s="14">
        <v>0.45677774195881299</v>
      </c>
      <c r="CC9" s="14">
        <v>0.61308388137968495</v>
      </c>
    </row>
    <row r="10" spans="2:81" x14ac:dyDescent="0.3">
      <c r="B10" s="15" t="s">
        <v>176</v>
      </c>
      <c r="C10" s="14">
        <v>0.203600455778152</v>
      </c>
      <c r="D10" s="14">
        <v>0.205681313320492</v>
      </c>
      <c r="E10" s="14">
        <v>0.20001828897506599</v>
      </c>
      <c r="F10" s="14"/>
      <c r="G10" s="14">
        <v>0.40403660112110501</v>
      </c>
      <c r="H10" s="14">
        <v>0.25708161055683398</v>
      </c>
      <c r="I10" s="14">
        <v>0.23899792129792</v>
      </c>
      <c r="J10" s="14">
        <v>0.15486270540913499</v>
      </c>
      <c r="K10" s="14">
        <v>0.125414651169276</v>
      </c>
      <c r="L10" s="14">
        <v>8.9620729787978207E-2</v>
      </c>
      <c r="M10" s="14"/>
      <c r="N10" s="14">
        <v>0.18452325673616199</v>
      </c>
      <c r="O10" s="14">
        <v>0.19003291986411899</v>
      </c>
      <c r="P10" s="14">
        <v>0.28096572400297598</v>
      </c>
      <c r="Q10" s="14">
        <v>0.17355174688675501</v>
      </c>
      <c r="R10" s="14"/>
      <c r="S10" s="14">
        <v>0.25833620268949498</v>
      </c>
      <c r="T10" s="14">
        <v>0.15427933090830301</v>
      </c>
      <c r="U10" s="14">
        <v>0.20822123476902901</v>
      </c>
      <c r="V10" s="14">
        <v>0.25424536209823101</v>
      </c>
      <c r="W10" s="14">
        <v>0.17762837848607599</v>
      </c>
      <c r="X10" s="14">
        <v>0.18823247185761099</v>
      </c>
      <c r="Y10" s="14">
        <v>0.101429535680344</v>
      </c>
      <c r="Z10" s="14">
        <v>0.31415641162355101</v>
      </c>
      <c r="AA10" s="14">
        <v>0.23268902586610499</v>
      </c>
      <c r="AB10" s="14">
        <v>0.239286375738854</v>
      </c>
      <c r="AC10" s="14">
        <v>0.213543916844014</v>
      </c>
      <c r="AD10" s="14">
        <v>0</v>
      </c>
      <c r="AE10" s="14"/>
      <c r="AF10" s="14">
        <v>0.226263170418186</v>
      </c>
      <c r="AG10" s="14">
        <v>0.119750868532232</v>
      </c>
      <c r="AH10" s="14">
        <v>0.22565177828036501</v>
      </c>
      <c r="AI10" s="14">
        <v>0.21232398669760799</v>
      </c>
      <c r="AJ10" s="14">
        <v>0.309992199866927</v>
      </c>
      <c r="AK10" s="14">
        <v>0.143503213248591</v>
      </c>
      <c r="AL10" s="14"/>
      <c r="AM10" s="14">
        <v>0.14006967218802399</v>
      </c>
      <c r="AN10" s="14">
        <v>0.18709181607052899</v>
      </c>
      <c r="AO10" s="14">
        <v>0.222923020197734</v>
      </c>
      <c r="AP10" s="14">
        <v>0.25379440261496899</v>
      </c>
      <c r="AQ10" s="14">
        <v>0.162357191419643</v>
      </c>
      <c r="AR10" s="14"/>
      <c r="AS10" s="14">
        <v>0.53996276687237998</v>
      </c>
      <c r="AT10" s="14">
        <v>1.52629767979067E-3</v>
      </c>
      <c r="AU10" s="14"/>
      <c r="AV10" s="14">
        <v>0.41753907770474702</v>
      </c>
      <c r="AW10" s="14">
        <v>0.272788077112258</v>
      </c>
      <c r="AX10" s="14">
        <v>0.569551524436962</v>
      </c>
      <c r="AY10" s="14"/>
      <c r="AZ10" s="14">
        <v>0.59877366307833702</v>
      </c>
      <c r="BA10" s="14">
        <v>0.26942464702644597</v>
      </c>
      <c r="BB10" s="14">
        <v>0.28796423477615002</v>
      </c>
      <c r="BC10" s="14"/>
      <c r="BD10" s="14">
        <v>0.29048091366877499</v>
      </c>
      <c r="BE10" s="14">
        <v>0.146493853223543</v>
      </c>
      <c r="BF10" s="14"/>
      <c r="BG10" s="14">
        <v>0.29999934539517997</v>
      </c>
      <c r="BH10" s="14">
        <v>0.185853763376155</v>
      </c>
      <c r="BI10" s="14"/>
      <c r="BJ10" s="14">
        <v>0.281131157966936</v>
      </c>
      <c r="BK10" s="14">
        <v>0.193295936426823</v>
      </c>
      <c r="BL10" s="14"/>
      <c r="BM10" s="14">
        <v>0.41304857199123601</v>
      </c>
      <c r="BN10" s="14">
        <v>0.17852810484850101</v>
      </c>
      <c r="BO10" s="14"/>
      <c r="BP10" s="14">
        <v>0.27875198945267798</v>
      </c>
      <c r="BQ10" s="14">
        <v>0.18091709262942399</v>
      </c>
      <c r="BR10" s="14"/>
      <c r="BS10" s="14">
        <v>0.64590715837454205</v>
      </c>
      <c r="BT10" s="14">
        <v>0.33501474839954098</v>
      </c>
      <c r="BU10" s="14"/>
      <c r="BV10" s="14">
        <v>0.64474417552562002</v>
      </c>
      <c r="BW10" s="14">
        <v>0.64631587272105595</v>
      </c>
      <c r="BX10" s="14"/>
      <c r="BY10" s="14">
        <v>0.28402474264893901</v>
      </c>
      <c r="BZ10" s="14">
        <v>0.195879078307234</v>
      </c>
      <c r="CA10" s="14"/>
      <c r="CB10" s="14">
        <v>0.26839039195951397</v>
      </c>
      <c r="CC10" s="14">
        <v>0.171419727636447</v>
      </c>
    </row>
    <row r="11" spans="2:81" ht="28.8" x14ac:dyDescent="0.3">
      <c r="B11" s="15" t="s">
        <v>177</v>
      </c>
      <c r="C11" s="14">
        <v>0.14493170765149499</v>
      </c>
      <c r="D11" s="14">
        <v>0.167187548485207</v>
      </c>
      <c r="E11" s="14">
        <v>0.123482647902821</v>
      </c>
      <c r="F11" s="14"/>
      <c r="G11" s="14">
        <v>0.27605072192420999</v>
      </c>
      <c r="H11" s="14">
        <v>0.12944755977038999</v>
      </c>
      <c r="I11" s="14">
        <v>0.16610888710550401</v>
      </c>
      <c r="J11" s="14">
        <v>0.134678062333911</v>
      </c>
      <c r="K11" s="14">
        <v>0.12343214772760901</v>
      </c>
      <c r="L11" s="14">
        <v>7.5344681119953502E-2</v>
      </c>
      <c r="M11" s="14"/>
      <c r="N11" s="14">
        <v>0.186399913619748</v>
      </c>
      <c r="O11" s="14">
        <v>0.14621875131383499</v>
      </c>
      <c r="P11" s="14">
        <v>0.14064920110444901</v>
      </c>
      <c r="Q11" s="14">
        <v>0.10506011465243099</v>
      </c>
      <c r="R11" s="14"/>
      <c r="S11" s="14">
        <v>0.21542566044457001</v>
      </c>
      <c r="T11" s="14">
        <v>0.104483461213672</v>
      </c>
      <c r="U11" s="14">
        <v>0.17075401034990201</v>
      </c>
      <c r="V11" s="14">
        <v>0.19446383039159301</v>
      </c>
      <c r="W11" s="14">
        <v>0.23810592223284399</v>
      </c>
      <c r="X11" s="14">
        <v>8.6550094448797105E-2</v>
      </c>
      <c r="Y11" s="14">
        <v>3.5632696820125501E-2</v>
      </c>
      <c r="Z11" s="14">
        <v>8.9729244614252399E-2</v>
      </c>
      <c r="AA11" s="14">
        <v>0.15865929736130699</v>
      </c>
      <c r="AB11" s="14">
        <v>0.157225693774388</v>
      </c>
      <c r="AC11" s="14">
        <v>0.125877567589218</v>
      </c>
      <c r="AD11" s="14">
        <v>3.9656134095053801E-2</v>
      </c>
      <c r="AE11" s="14"/>
      <c r="AF11" s="14">
        <v>0.17741445001449099</v>
      </c>
      <c r="AG11" s="14">
        <v>0.12410101891297499</v>
      </c>
      <c r="AH11" s="14">
        <v>0.14205522548164101</v>
      </c>
      <c r="AI11" s="14">
        <v>0.18571112454649399</v>
      </c>
      <c r="AJ11" s="14">
        <v>0.117862902513343</v>
      </c>
      <c r="AK11" s="14">
        <v>8.1358363146839294E-2</v>
      </c>
      <c r="AL11" s="14"/>
      <c r="AM11" s="14">
        <v>9.7589704304109307E-2</v>
      </c>
      <c r="AN11" s="14">
        <v>0.113473954368997</v>
      </c>
      <c r="AO11" s="14">
        <v>0.16085999070798701</v>
      </c>
      <c r="AP11" s="14">
        <v>0.22629462314614501</v>
      </c>
      <c r="AQ11" s="14">
        <v>0.181646490000515</v>
      </c>
      <c r="AR11" s="14"/>
      <c r="AS11" s="14">
        <v>0.24137288403341001</v>
      </c>
      <c r="AT11" s="14">
        <v>8.8296493421824704E-2</v>
      </c>
      <c r="AU11" s="14"/>
      <c r="AV11" s="14">
        <v>0.26445104510434703</v>
      </c>
      <c r="AW11" s="14">
        <v>0.42977572788442697</v>
      </c>
      <c r="AX11" s="14">
        <v>0.36467380379094599</v>
      </c>
      <c r="AY11" s="14"/>
      <c r="AZ11" s="14">
        <v>0.23564913817796801</v>
      </c>
      <c r="BA11" s="14">
        <v>0.245758247380371</v>
      </c>
      <c r="BB11" s="14">
        <v>0.312204743647923</v>
      </c>
      <c r="BC11" s="14"/>
      <c r="BD11" s="14">
        <v>0.17431926918468299</v>
      </c>
      <c r="BE11" s="14">
        <v>0.12585484412114001</v>
      </c>
      <c r="BF11" s="14"/>
      <c r="BG11" s="14">
        <v>0.25669333551611401</v>
      </c>
      <c r="BH11" s="14">
        <v>0.122776370467547</v>
      </c>
      <c r="BI11" s="14"/>
      <c r="BJ11" s="14">
        <v>0.18651927385738001</v>
      </c>
      <c r="BK11" s="14">
        <v>0.13518305552485499</v>
      </c>
      <c r="BL11" s="14"/>
      <c r="BM11" s="14">
        <v>0.16516224440268701</v>
      </c>
      <c r="BN11" s="14">
        <v>0.140438264266632</v>
      </c>
      <c r="BO11" s="14"/>
      <c r="BP11" s="14">
        <v>0.142614089768933</v>
      </c>
      <c r="BQ11" s="14">
        <v>0.14577643172014601</v>
      </c>
      <c r="BR11" s="14"/>
      <c r="BS11" s="14">
        <v>0.29314355351459298</v>
      </c>
      <c r="BT11" s="14">
        <v>0.360499190969714</v>
      </c>
      <c r="BU11" s="14"/>
      <c r="BV11" s="14">
        <v>0.47484048648224703</v>
      </c>
      <c r="BW11" s="14">
        <v>0.22928866236949699</v>
      </c>
      <c r="BX11" s="14"/>
      <c r="BY11" s="14">
        <v>0.187991065404019</v>
      </c>
      <c r="BZ11" s="14">
        <v>0.14173897369256799</v>
      </c>
      <c r="CA11" s="14"/>
      <c r="CB11" s="14">
        <v>0.15409390388649</v>
      </c>
      <c r="CC11" s="14">
        <v>0.13863929033946501</v>
      </c>
    </row>
    <row r="12" spans="2:81" ht="28.8" x14ac:dyDescent="0.3">
      <c r="B12" s="15" t="s">
        <v>178</v>
      </c>
      <c r="C12" s="14">
        <v>9.7784131973336796E-2</v>
      </c>
      <c r="D12" s="14">
        <v>0.113833040216679</v>
      </c>
      <c r="E12" s="14">
        <v>8.2303904957370499E-2</v>
      </c>
      <c r="F12" s="14"/>
      <c r="G12" s="14">
        <v>0.213537327423199</v>
      </c>
      <c r="H12" s="14">
        <v>0.16159828662245401</v>
      </c>
      <c r="I12" s="14">
        <v>0.116504042850908</v>
      </c>
      <c r="J12" s="14">
        <v>3.24885032238941E-2</v>
      </c>
      <c r="K12" s="14">
        <v>4.3727923736514102E-2</v>
      </c>
      <c r="L12" s="14">
        <v>4.2916654573464399E-2</v>
      </c>
      <c r="M12" s="14"/>
      <c r="N12" s="14">
        <v>0.116850447791454</v>
      </c>
      <c r="O12" s="14">
        <v>7.8364408477271094E-2</v>
      </c>
      <c r="P12" s="14">
        <v>0.11753035173805799</v>
      </c>
      <c r="Q12" s="14">
        <v>8.1628569297358206E-2</v>
      </c>
      <c r="R12" s="14"/>
      <c r="S12" s="14">
        <v>0.15342451186110601</v>
      </c>
      <c r="T12" s="14">
        <v>7.3011815273203398E-2</v>
      </c>
      <c r="U12" s="14">
        <v>0.122720510978476</v>
      </c>
      <c r="V12" s="14">
        <v>0.121317516010833</v>
      </c>
      <c r="W12" s="14">
        <v>8.37699905132019E-2</v>
      </c>
      <c r="X12" s="14">
        <v>7.0601675367310102E-2</v>
      </c>
      <c r="Y12" s="14">
        <v>4.8520797256413298E-2</v>
      </c>
      <c r="Z12" s="14">
        <v>0.114719005774385</v>
      </c>
      <c r="AA12" s="14">
        <v>8.3060392127613E-2</v>
      </c>
      <c r="AB12" s="14">
        <v>0.10706270929520501</v>
      </c>
      <c r="AC12" s="14">
        <v>0.109124383376124</v>
      </c>
      <c r="AD12" s="14">
        <v>3.9590425588372599E-2</v>
      </c>
      <c r="AE12" s="14"/>
      <c r="AF12" s="14">
        <v>0.13289993003075801</v>
      </c>
      <c r="AG12" s="14">
        <v>7.5739949649544794E-2</v>
      </c>
      <c r="AH12" s="14">
        <v>8.0573791557984706E-2</v>
      </c>
      <c r="AI12" s="14">
        <v>8.7055773730554398E-2</v>
      </c>
      <c r="AJ12" s="14">
        <v>0.172298745124882</v>
      </c>
      <c r="AK12" s="14">
        <v>4.8839002801311301E-2</v>
      </c>
      <c r="AL12" s="14"/>
      <c r="AM12" s="14">
        <v>3.04120721697363E-2</v>
      </c>
      <c r="AN12" s="14">
        <v>9.6564741962037404E-2</v>
      </c>
      <c r="AO12" s="14">
        <v>0.14585654495995501</v>
      </c>
      <c r="AP12" s="14">
        <v>0.12147032295766499</v>
      </c>
      <c r="AQ12" s="14">
        <v>0.17675213634324499</v>
      </c>
      <c r="AR12" s="14"/>
      <c r="AS12" s="14">
        <v>0.25802973099399401</v>
      </c>
      <c r="AT12" s="14">
        <v>1.52629767979067E-3</v>
      </c>
      <c r="AU12" s="14"/>
      <c r="AV12" s="14">
        <v>0.305371568169306</v>
      </c>
      <c r="AW12" s="14">
        <v>0.184118454547474</v>
      </c>
      <c r="AX12" s="14">
        <v>0.17058806525120701</v>
      </c>
      <c r="AY12" s="14"/>
      <c r="AZ12" s="14">
        <v>0.26756244367620402</v>
      </c>
      <c r="BA12" s="14">
        <v>0.28961232278126597</v>
      </c>
      <c r="BB12" s="14">
        <v>0.24837834817489499</v>
      </c>
      <c r="BC12" s="14"/>
      <c r="BD12" s="14">
        <v>0.126416505292715</v>
      </c>
      <c r="BE12" s="14">
        <v>7.9060709650194405E-2</v>
      </c>
      <c r="BF12" s="14"/>
      <c r="BG12" s="14">
        <v>0.17361827097490901</v>
      </c>
      <c r="BH12" s="14">
        <v>8.3532465035973502E-2</v>
      </c>
      <c r="BI12" s="14"/>
      <c r="BJ12" s="14">
        <v>0.18742108770334101</v>
      </c>
      <c r="BK12" s="14">
        <v>8.7129724999003705E-2</v>
      </c>
      <c r="BL12" s="14"/>
      <c r="BM12" s="14">
        <v>0.18141052889908599</v>
      </c>
      <c r="BN12" s="14">
        <v>8.8455660099366604E-2</v>
      </c>
      <c r="BO12" s="14"/>
      <c r="BP12" s="14">
        <v>8.4757241440359996E-2</v>
      </c>
      <c r="BQ12" s="14">
        <v>0.101816534082214</v>
      </c>
      <c r="BR12" s="14"/>
      <c r="BS12" s="14">
        <v>0.270942967734708</v>
      </c>
      <c r="BT12" s="14">
        <v>0.189653927242842</v>
      </c>
      <c r="BU12" s="14"/>
      <c r="BV12" s="14">
        <v>0.30196534179470702</v>
      </c>
      <c r="BW12" s="14">
        <v>0.26004058052151102</v>
      </c>
      <c r="BX12" s="14"/>
      <c r="BY12" s="14">
        <v>0.134655187063594</v>
      </c>
      <c r="BZ12" s="14">
        <v>9.2641920654254695E-2</v>
      </c>
      <c r="CA12" s="14"/>
      <c r="CB12" s="14">
        <v>0.13776974358039701</v>
      </c>
      <c r="CC12" s="14">
        <v>7.3224791679491197E-2</v>
      </c>
    </row>
    <row r="13" spans="2:81" ht="28.8" x14ac:dyDescent="0.3">
      <c r="B13" s="15" t="s">
        <v>179</v>
      </c>
      <c r="C13" s="14">
        <v>9.5307397319027598E-2</v>
      </c>
      <c r="D13" s="14">
        <v>0.104620064941392</v>
      </c>
      <c r="E13" s="14">
        <v>8.6399794925689902E-2</v>
      </c>
      <c r="F13" s="14"/>
      <c r="G13" s="14">
        <v>0.122773204574199</v>
      </c>
      <c r="H13" s="14">
        <v>0.13365198424381999</v>
      </c>
      <c r="I13" s="14">
        <v>0.13022983905160801</v>
      </c>
      <c r="J13" s="14">
        <v>9.7783709870802593E-2</v>
      </c>
      <c r="K13" s="14">
        <v>6.5005725939066505E-2</v>
      </c>
      <c r="L13" s="14">
        <v>3.5715858653881799E-2</v>
      </c>
      <c r="M13" s="14"/>
      <c r="N13" s="14">
        <v>0.10818813742087199</v>
      </c>
      <c r="O13" s="14">
        <v>7.8087370389946398E-2</v>
      </c>
      <c r="P13" s="14">
        <v>0.119972956596107</v>
      </c>
      <c r="Q13" s="14">
        <v>7.9172030056852402E-2</v>
      </c>
      <c r="R13" s="14"/>
      <c r="S13" s="14">
        <v>0.146811544127255</v>
      </c>
      <c r="T13" s="14">
        <v>4.3713751865054599E-2</v>
      </c>
      <c r="U13" s="14">
        <v>0.123847447993314</v>
      </c>
      <c r="V13" s="14">
        <v>0.111883174127382</v>
      </c>
      <c r="W13" s="14">
        <v>0.13730664120976899</v>
      </c>
      <c r="X13" s="14">
        <v>8.5397308558671101E-2</v>
      </c>
      <c r="Y13" s="14">
        <v>5.8777905648405099E-2</v>
      </c>
      <c r="Z13" s="14">
        <v>8.9279339166153396E-2</v>
      </c>
      <c r="AA13" s="14">
        <v>8.4445835585521101E-2</v>
      </c>
      <c r="AB13" s="14">
        <v>0.10368881156097599</v>
      </c>
      <c r="AC13" s="14">
        <v>7.3662323411894395E-2</v>
      </c>
      <c r="AD13" s="14">
        <v>3.9590425588372599E-2</v>
      </c>
      <c r="AE13" s="14"/>
      <c r="AF13" s="14">
        <v>0.13916176789873599</v>
      </c>
      <c r="AG13" s="14">
        <v>9.5819271515361903E-2</v>
      </c>
      <c r="AH13" s="14">
        <v>6.6411275440411296E-2</v>
      </c>
      <c r="AI13" s="14">
        <v>9.4503990621362693E-2</v>
      </c>
      <c r="AJ13" s="14">
        <v>9.4276990937485594E-2</v>
      </c>
      <c r="AK13" s="14">
        <v>5.8614221703106199E-2</v>
      </c>
      <c r="AL13" s="14"/>
      <c r="AM13" s="14">
        <v>6.3159096544882998E-2</v>
      </c>
      <c r="AN13" s="14">
        <v>0.106522287525719</v>
      </c>
      <c r="AO13" s="14">
        <v>0.122473050054432</v>
      </c>
      <c r="AP13" s="14">
        <v>9.0393091106300005E-2</v>
      </c>
      <c r="AQ13" s="14">
        <v>0.14641583098343799</v>
      </c>
      <c r="AR13" s="14"/>
      <c r="AS13" s="14">
        <v>0.25393344714360899</v>
      </c>
      <c r="AT13" s="14">
        <v>0</v>
      </c>
      <c r="AU13" s="14"/>
      <c r="AV13" s="14">
        <v>0.27563529719542101</v>
      </c>
      <c r="AW13" s="14">
        <v>0.19987325808655201</v>
      </c>
      <c r="AX13" s="14">
        <v>0.180159395079667</v>
      </c>
      <c r="AY13" s="14"/>
      <c r="AZ13" s="14">
        <v>0.18090728417676</v>
      </c>
      <c r="BA13" s="14">
        <v>0.30183599723418097</v>
      </c>
      <c r="BB13" s="14">
        <v>0.25726260872545997</v>
      </c>
      <c r="BC13" s="14"/>
      <c r="BD13" s="14">
        <v>0.12526087570324199</v>
      </c>
      <c r="BE13" s="14">
        <v>7.5698056942836295E-2</v>
      </c>
      <c r="BF13" s="14"/>
      <c r="BG13" s="14">
        <v>0.15051387420714399</v>
      </c>
      <c r="BH13" s="14">
        <v>8.5044802010318096E-2</v>
      </c>
      <c r="BI13" s="14"/>
      <c r="BJ13" s="14">
        <v>0.13838876820965601</v>
      </c>
      <c r="BK13" s="14">
        <v>9.1872705803682495E-2</v>
      </c>
      <c r="BL13" s="14"/>
      <c r="BM13" s="14">
        <v>0.118510949201531</v>
      </c>
      <c r="BN13" s="14">
        <v>9.4165863182689394E-2</v>
      </c>
      <c r="BO13" s="14"/>
      <c r="BP13" s="14">
        <v>0.11158671920626501</v>
      </c>
      <c r="BQ13" s="14">
        <v>9.1837198682514595E-2</v>
      </c>
      <c r="BR13" s="14"/>
      <c r="BS13" s="14">
        <v>0.228337500100459</v>
      </c>
      <c r="BT13" s="14">
        <v>0.21102251502747801</v>
      </c>
      <c r="BU13" s="14"/>
      <c r="BV13" s="14">
        <v>0.244276760418735</v>
      </c>
      <c r="BW13" s="14">
        <v>0.22273586601708101</v>
      </c>
      <c r="BX13" s="14"/>
      <c r="BY13" s="14">
        <v>0.13064876488723801</v>
      </c>
      <c r="BZ13" s="14">
        <v>9.0170698916701306E-2</v>
      </c>
      <c r="CA13" s="14"/>
      <c r="CB13" s="14">
        <v>0.15345848834647599</v>
      </c>
      <c r="CC13" s="14">
        <v>6.4467707195847601E-2</v>
      </c>
    </row>
    <row r="14" spans="2:81" ht="43.2" x14ac:dyDescent="0.3">
      <c r="B14" s="15" t="s">
        <v>180</v>
      </c>
      <c r="C14" s="14">
        <v>5.8269216935649501E-2</v>
      </c>
      <c r="D14" s="14">
        <v>7.8367176664544597E-2</v>
      </c>
      <c r="E14" s="14">
        <v>3.8758463175164501E-2</v>
      </c>
      <c r="F14" s="14"/>
      <c r="G14" s="14">
        <v>0.21134935882060399</v>
      </c>
      <c r="H14" s="14">
        <v>4.9941277887010797E-2</v>
      </c>
      <c r="I14" s="14">
        <v>6.2784704791024895E-2</v>
      </c>
      <c r="J14" s="14">
        <v>2.65604050302507E-2</v>
      </c>
      <c r="K14" s="14">
        <v>2.0353696586055001E-2</v>
      </c>
      <c r="L14" s="14">
        <v>1.03221586165765E-2</v>
      </c>
      <c r="M14" s="14"/>
      <c r="N14" s="14">
        <v>5.2453728471830399E-2</v>
      </c>
      <c r="O14" s="14">
        <v>7.0650730486289295E-2</v>
      </c>
      <c r="P14" s="14">
        <v>5.8320553146013997E-2</v>
      </c>
      <c r="Q14" s="14">
        <v>5.2579351468308298E-2</v>
      </c>
      <c r="R14" s="14"/>
      <c r="S14" s="14">
        <v>8.7986007186771104E-2</v>
      </c>
      <c r="T14" s="14">
        <v>4.43762872236243E-2</v>
      </c>
      <c r="U14" s="14">
        <v>6.1907316665931397E-2</v>
      </c>
      <c r="V14" s="14">
        <v>5.7887935866246999E-2</v>
      </c>
      <c r="W14" s="14">
        <v>2.6869517489668301E-2</v>
      </c>
      <c r="X14" s="14">
        <v>4.2247262392488202E-2</v>
      </c>
      <c r="Y14" s="14">
        <v>2.35683579442591E-2</v>
      </c>
      <c r="Z14" s="14">
        <v>8.7737206299784196E-2</v>
      </c>
      <c r="AA14" s="14">
        <v>6.7851261051616693E-2</v>
      </c>
      <c r="AB14" s="14">
        <v>8.6458963825633006E-2</v>
      </c>
      <c r="AC14" s="14">
        <v>5.2753723117537801E-2</v>
      </c>
      <c r="AD14" s="14">
        <v>3.6334627661657203E-2</v>
      </c>
      <c r="AE14" s="14"/>
      <c r="AF14" s="14">
        <v>8.0416380339001503E-2</v>
      </c>
      <c r="AG14" s="14">
        <v>2.83861941514909E-2</v>
      </c>
      <c r="AH14" s="14">
        <v>3.6661755531669997E-2</v>
      </c>
      <c r="AI14" s="14">
        <v>5.40007035430407E-2</v>
      </c>
      <c r="AJ14" s="14">
        <v>0.115816982656181</v>
      </c>
      <c r="AK14" s="14">
        <v>2.1351804304192298E-2</v>
      </c>
      <c r="AL14" s="14"/>
      <c r="AM14" s="14">
        <v>1.2962749469337301E-2</v>
      </c>
      <c r="AN14" s="14">
        <v>6.5536716538846407E-2</v>
      </c>
      <c r="AO14" s="14">
        <v>8.1704447789394105E-2</v>
      </c>
      <c r="AP14" s="14">
        <v>3.3374916311440898E-2</v>
      </c>
      <c r="AQ14" s="14">
        <v>0.25041390293924898</v>
      </c>
      <c r="AR14" s="14"/>
      <c r="AS14" s="14">
        <v>0.152747676595646</v>
      </c>
      <c r="AT14" s="14">
        <v>1.52629767979067E-3</v>
      </c>
      <c r="AU14" s="14"/>
      <c r="AV14" s="14">
        <v>0.12902870445484499</v>
      </c>
      <c r="AW14" s="14">
        <v>0.130335428910097</v>
      </c>
      <c r="AX14" s="14">
        <v>0.14351698624307599</v>
      </c>
      <c r="AY14" s="14"/>
      <c r="AZ14" s="14">
        <v>0.159097110447872</v>
      </c>
      <c r="BA14" s="14">
        <v>0.20273520430335501</v>
      </c>
      <c r="BB14" s="14">
        <v>8.4396174511220001E-2</v>
      </c>
      <c r="BC14" s="14"/>
      <c r="BD14" s="14">
        <v>0.102997314626137</v>
      </c>
      <c r="BE14" s="14">
        <v>2.8722764155139E-2</v>
      </c>
      <c r="BF14" s="14"/>
      <c r="BG14" s="14">
        <v>0.12482888891348499</v>
      </c>
      <c r="BH14" s="14">
        <v>4.5632033665775E-2</v>
      </c>
      <c r="BI14" s="14"/>
      <c r="BJ14" s="14">
        <v>0.143693337207144</v>
      </c>
      <c r="BK14" s="14">
        <v>5.1829374957044497E-2</v>
      </c>
      <c r="BL14" s="14"/>
      <c r="BM14" s="14">
        <v>0.13092170706776701</v>
      </c>
      <c r="BN14" s="14">
        <v>4.7362521391564202E-2</v>
      </c>
      <c r="BO14" s="14"/>
      <c r="BP14" s="14">
        <v>6.6883357306452396E-2</v>
      </c>
      <c r="BQ14" s="14">
        <v>5.1947109412419999E-2</v>
      </c>
      <c r="BR14" s="14"/>
      <c r="BS14" s="14">
        <v>0.19256875439163099</v>
      </c>
      <c r="BT14" s="14">
        <v>9.0230684798145402E-2</v>
      </c>
      <c r="BU14" s="14"/>
      <c r="BV14" s="14">
        <v>0.23609213544758501</v>
      </c>
      <c r="BW14" s="14">
        <v>0.17727305999436099</v>
      </c>
      <c r="BX14" s="14"/>
      <c r="BY14" s="14">
        <v>0.141037201300898</v>
      </c>
      <c r="BZ14" s="14">
        <v>4.87878533780009E-2</v>
      </c>
      <c r="CA14" s="14"/>
      <c r="CB14" s="14">
        <v>9.2763831163618193E-2</v>
      </c>
      <c r="CC14" s="14">
        <v>3.8526914986338201E-2</v>
      </c>
    </row>
    <row r="15" spans="2:81" x14ac:dyDescent="0.3">
      <c r="B15" s="15" t="s">
        <v>181</v>
      </c>
      <c r="C15" s="14">
        <v>4.4797537773631102E-2</v>
      </c>
      <c r="D15" s="14">
        <v>4.3315387180727798E-2</v>
      </c>
      <c r="E15" s="14">
        <v>4.63319573539877E-2</v>
      </c>
      <c r="F15" s="14"/>
      <c r="G15" s="14">
        <v>7.14448074265496E-2</v>
      </c>
      <c r="H15" s="14">
        <v>4.4118231324927898E-2</v>
      </c>
      <c r="I15" s="14">
        <v>5.0402029638822503E-2</v>
      </c>
      <c r="J15" s="14">
        <v>3.2438029517744903E-2</v>
      </c>
      <c r="K15" s="14">
        <v>5.9229438743732203E-2</v>
      </c>
      <c r="L15" s="14">
        <v>2.3299978045334201E-2</v>
      </c>
      <c r="M15" s="14"/>
      <c r="N15" s="14">
        <v>4.8901671161570202E-2</v>
      </c>
      <c r="O15" s="14">
        <v>2.4896945984302501E-2</v>
      </c>
      <c r="P15" s="14">
        <v>5.6247801779212701E-2</v>
      </c>
      <c r="Q15" s="14">
        <v>4.7295571778925301E-2</v>
      </c>
      <c r="R15" s="14"/>
      <c r="S15" s="14">
        <v>7.0458517654232805E-2</v>
      </c>
      <c r="T15" s="14">
        <v>2.2904853092735E-2</v>
      </c>
      <c r="U15" s="14">
        <v>7.2033856584810999E-2</v>
      </c>
      <c r="V15" s="14">
        <v>3.2536841754991601E-2</v>
      </c>
      <c r="W15" s="14">
        <v>4.2922294506739803E-2</v>
      </c>
      <c r="X15" s="14">
        <v>5.3817761393830398E-2</v>
      </c>
      <c r="Y15" s="14">
        <v>4.6111200873099299E-2</v>
      </c>
      <c r="Z15" s="14">
        <v>0</v>
      </c>
      <c r="AA15" s="14">
        <v>6.5886667554317199E-2</v>
      </c>
      <c r="AB15" s="14">
        <v>1.89655552896986E-2</v>
      </c>
      <c r="AC15" s="14">
        <v>5.5038928263661198E-2</v>
      </c>
      <c r="AD15" s="14">
        <v>0</v>
      </c>
      <c r="AE15" s="14"/>
      <c r="AF15" s="14">
        <v>6.70001013965833E-2</v>
      </c>
      <c r="AG15" s="14">
        <v>4.2717133149723301E-2</v>
      </c>
      <c r="AH15" s="14">
        <v>2.08956181515552E-2</v>
      </c>
      <c r="AI15" s="14">
        <v>4.5624308668651102E-2</v>
      </c>
      <c r="AJ15" s="14">
        <v>3.5709214320351602E-2</v>
      </c>
      <c r="AK15" s="14">
        <v>5.7661835696313397E-2</v>
      </c>
      <c r="AL15" s="14"/>
      <c r="AM15" s="14">
        <v>4.0874856809181598E-2</v>
      </c>
      <c r="AN15" s="14">
        <v>3.3288962382121E-2</v>
      </c>
      <c r="AO15" s="14">
        <v>6.3358534990671497E-2</v>
      </c>
      <c r="AP15" s="14">
        <v>3.3585343813885497E-2</v>
      </c>
      <c r="AQ15" s="14">
        <v>0.12573392157073199</v>
      </c>
      <c r="AR15" s="14"/>
      <c r="AS15" s="14">
        <v>0.11935687586060099</v>
      </c>
      <c r="AT15" s="14">
        <v>0</v>
      </c>
      <c r="AU15" s="14"/>
      <c r="AV15" s="14">
        <v>0.19563803819699099</v>
      </c>
      <c r="AW15" s="14">
        <v>9.8440556764885501E-2</v>
      </c>
      <c r="AX15" s="14">
        <v>1.8654033681950601E-2</v>
      </c>
      <c r="AY15" s="14"/>
      <c r="AZ15" s="14">
        <v>0.148708336181852</v>
      </c>
      <c r="BA15" s="14">
        <v>0.202663773239734</v>
      </c>
      <c r="BB15" s="14">
        <v>0.18259185288809801</v>
      </c>
      <c r="BC15" s="14"/>
      <c r="BD15" s="14">
        <v>7.8920298522882196E-2</v>
      </c>
      <c r="BE15" s="14">
        <v>2.22578351452907E-2</v>
      </c>
      <c r="BF15" s="14"/>
      <c r="BG15" s="14">
        <v>9.4710130666297604E-2</v>
      </c>
      <c r="BH15" s="14">
        <v>3.53261477811177E-2</v>
      </c>
      <c r="BI15" s="14"/>
      <c r="BJ15" s="14">
        <v>0.103970914810892</v>
      </c>
      <c r="BK15" s="14">
        <v>4.0459489733311302E-2</v>
      </c>
      <c r="BL15" s="14"/>
      <c r="BM15" s="14">
        <v>8.8842148744406296E-2</v>
      </c>
      <c r="BN15" s="14">
        <v>4.0860067877306297E-2</v>
      </c>
      <c r="BO15" s="14"/>
      <c r="BP15" s="14">
        <v>5.8562133993086497E-2</v>
      </c>
      <c r="BQ15" s="14">
        <v>4.2182012557734898E-2</v>
      </c>
      <c r="BR15" s="14"/>
      <c r="BS15" s="14">
        <v>8.8754354443000505E-2</v>
      </c>
      <c r="BT15" s="14">
        <v>0.112786179749181</v>
      </c>
      <c r="BU15" s="14"/>
      <c r="BV15" s="14">
        <v>7.6970667206805801E-2</v>
      </c>
      <c r="BW15" s="14">
        <v>9.28955694512308E-2</v>
      </c>
      <c r="BX15" s="14"/>
      <c r="BY15" s="14">
        <v>6.4656595816662693E-2</v>
      </c>
      <c r="BZ15" s="14">
        <v>4.1124119676305498E-2</v>
      </c>
      <c r="CA15" s="14"/>
      <c r="CB15" s="14">
        <v>4.47924149137333E-2</v>
      </c>
      <c r="CC15" s="14">
        <v>3.9773537963012501E-2</v>
      </c>
    </row>
    <row r="16" spans="2:81" x14ac:dyDescent="0.3">
      <c r="B16" s="15" t="s">
        <v>182</v>
      </c>
      <c r="C16" s="14">
        <v>4.3876583347456498E-2</v>
      </c>
      <c r="D16" s="14">
        <v>3.32686063962069E-2</v>
      </c>
      <c r="E16" s="14">
        <v>5.43199118492039E-2</v>
      </c>
      <c r="F16" s="14"/>
      <c r="G16" s="14">
        <v>0.157036508815797</v>
      </c>
      <c r="H16" s="14">
        <v>6.5602659892705098E-2</v>
      </c>
      <c r="I16" s="14">
        <v>4.7391115737797598E-2</v>
      </c>
      <c r="J16" s="14">
        <v>5.1860559247972502E-3</v>
      </c>
      <c r="K16" s="14">
        <v>1.30119475532634E-2</v>
      </c>
      <c r="L16" s="14">
        <v>0</v>
      </c>
      <c r="M16" s="14"/>
      <c r="N16" s="14">
        <v>2.90148827736205E-2</v>
      </c>
      <c r="O16" s="14">
        <v>6.2819306180151205E-2</v>
      </c>
      <c r="P16" s="14">
        <v>4.43302216246984E-2</v>
      </c>
      <c r="Q16" s="14">
        <v>4.0538180451804302E-2</v>
      </c>
      <c r="R16" s="14"/>
      <c r="S16" s="14">
        <v>0.122261715721105</v>
      </c>
      <c r="T16" s="14">
        <v>4.3244293378956501E-2</v>
      </c>
      <c r="U16" s="14">
        <v>6.0415588339186102E-2</v>
      </c>
      <c r="V16" s="14">
        <v>3.4858155905418103E-2</v>
      </c>
      <c r="W16" s="14">
        <v>1.35703875644107E-2</v>
      </c>
      <c r="X16" s="14">
        <v>2.9809125126246099E-2</v>
      </c>
      <c r="Y16" s="14">
        <v>2.3893669750022401E-2</v>
      </c>
      <c r="Z16" s="14">
        <v>0</v>
      </c>
      <c r="AA16" s="14">
        <v>4.32578477183009E-2</v>
      </c>
      <c r="AB16" s="14">
        <v>2.27084164490408E-2</v>
      </c>
      <c r="AC16" s="14">
        <v>1.6759608871099299E-2</v>
      </c>
      <c r="AD16" s="14">
        <v>0</v>
      </c>
      <c r="AE16" s="14"/>
      <c r="AF16" s="14">
        <v>7.2723082977022097E-2</v>
      </c>
      <c r="AG16" s="14">
        <v>1.8003317759073399E-2</v>
      </c>
      <c r="AH16" s="14">
        <v>5.92793091767123E-2</v>
      </c>
      <c r="AI16" s="14">
        <v>3.09132584208444E-2</v>
      </c>
      <c r="AJ16" s="14">
        <v>6.7326176326358997E-2</v>
      </c>
      <c r="AK16" s="14">
        <v>3.0520720259729701E-2</v>
      </c>
      <c r="AL16" s="14"/>
      <c r="AM16" s="14">
        <v>2.9923253786614298E-2</v>
      </c>
      <c r="AN16" s="14">
        <v>2.10077238177016E-2</v>
      </c>
      <c r="AO16" s="14">
        <v>7.4723271610863798E-2</v>
      </c>
      <c r="AP16" s="14">
        <v>4.0554073967217802E-2</v>
      </c>
      <c r="AQ16" s="14">
        <v>4.9768705172837199E-2</v>
      </c>
      <c r="AR16" s="14"/>
      <c r="AS16" s="14">
        <v>0.114400484632247</v>
      </c>
      <c r="AT16" s="14">
        <v>1.52629767979067E-3</v>
      </c>
      <c r="AU16" s="14"/>
      <c r="AV16" s="14">
        <v>0.10569752808047</v>
      </c>
      <c r="AW16" s="14">
        <v>4.5229004836431497E-2</v>
      </c>
      <c r="AX16" s="14">
        <v>0.111161640330845</v>
      </c>
      <c r="AY16" s="14"/>
      <c r="AZ16" s="14">
        <v>9.8554067560115005E-2</v>
      </c>
      <c r="BA16" s="14">
        <v>7.9434967656581604E-2</v>
      </c>
      <c r="BB16" s="14">
        <v>5.8718203554818799E-2</v>
      </c>
      <c r="BC16" s="14"/>
      <c r="BD16" s="14">
        <v>7.1606705911625795E-2</v>
      </c>
      <c r="BE16" s="14">
        <v>2.5583057614914501E-2</v>
      </c>
      <c r="BF16" s="14"/>
      <c r="BG16" s="14">
        <v>9.13009174466137E-2</v>
      </c>
      <c r="BH16" s="14">
        <v>3.4883483101354203E-2</v>
      </c>
      <c r="BI16" s="14"/>
      <c r="BJ16" s="14">
        <v>7.96723046401E-2</v>
      </c>
      <c r="BK16" s="14">
        <v>4.0913555599158602E-2</v>
      </c>
      <c r="BL16" s="14"/>
      <c r="BM16" s="14">
        <v>9.6355293625974905E-2</v>
      </c>
      <c r="BN16" s="14">
        <v>3.5828069091689903E-2</v>
      </c>
      <c r="BO16" s="14"/>
      <c r="BP16" s="14">
        <v>5.2239334170444997E-2</v>
      </c>
      <c r="BQ16" s="14">
        <v>4.0007771592538897E-2</v>
      </c>
      <c r="BR16" s="14"/>
      <c r="BS16" s="14">
        <v>0.13930083231471299</v>
      </c>
      <c r="BT16" s="14">
        <v>7.2119432919488996E-2</v>
      </c>
      <c r="BU16" s="14"/>
      <c r="BV16" s="14">
        <v>0.19018871104907401</v>
      </c>
      <c r="BW16" s="14">
        <v>0.121416986373483</v>
      </c>
      <c r="BX16" s="14"/>
      <c r="BY16" s="14">
        <v>7.85930675561968E-2</v>
      </c>
      <c r="BZ16" s="14">
        <v>4.0549449862544801E-2</v>
      </c>
      <c r="CA16" s="14"/>
      <c r="CB16" s="14">
        <v>4.9976745488507703E-2</v>
      </c>
      <c r="CC16" s="14">
        <v>4.0127860663680598E-2</v>
      </c>
    </row>
    <row r="17" spans="2:81" x14ac:dyDescent="0.3">
      <c r="B17" s="15" t="s">
        <v>183</v>
      </c>
      <c r="C17" s="14">
        <v>3.1461248376430599E-2</v>
      </c>
      <c r="D17" s="14">
        <v>2.4053193106561701E-2</v>
      </c>
      <c r="E17" s="14">
        <v>3.8755918376982799E-2</v>
      </c>
      <c r="F17" s="14"/>
      <c r="G17" s="14">
        <v>4.0158631832060199E-2</v>
      </c>
      <c r="H17" s="14">
        <v>6.3613802969474803E-2</v>
      </c>
      <c r="I17" s="14">
        <v>6.0040971534520697E-2</v>
      </c>
      <c r="J17" s="14">
        <v>1.2040192204448101E-2</v>
      </c>
      <c r="K17" s="14">
        <v>1.9675020265512402E-2</v>
      </c>
      <c r="L17" s="14">
        <v>0</v>
      </c>
      <c r="M17" s="14"/>
      <c r="N17" s="14">
        <v>2.5432660233128301E-2</v>
      </c>
      <c r="O17" s="14">
        <v>3.16756498671548E-2</v>
      </c>
      <c r="P17" s="14">
        <v>3.5266501539842197E-2</v>
      </c>
      <c r="Q17" s="14">
        <v>3.4884552511936999E-2</v>
      </c>
      <c r="R17" s="14"/>
      <c r="S17" s="14">
        <v>4.5956610542018397E-2</v>
      </c>
      <c r="T17" s="14">
        <v>3.4039297445926701E-2</v>
      </c>
      <c r="U17" s="14">
        <v>2.4959115228065501E-2</v>
      </c>
      <c r="V17" s="14">
        <v>4.0896861321090001E-2</v>
      </c>
      <c r="W17" s="14">
        <v>1.33672587492397E-2</v>
      </c>
      <c r="X17" s="14">
        <v>9.8951018939116408E-3</v>
      </c>
      <c r="Y17" s="14">
        <v>2.2931639200533101E-2</v>
      </c>
      <c r="Z17" s="14">
        <v>4.5783185183878E-2</v>
      </c>
      <c r="AA17" s="14">
        <v>6.1277016270103603E-2</v>
      </c>
      <c r="AB17" s="14">
        <v>2.9938101025696801E-2</v>
      </c>
      <c r="AC17" s="14">
        <v>0</v>
      </c>
      <c r="AD17" s="14">
        <v>0</v>
      </c>
      <c r="AE17" s="14"/>
      <c r="AF17" s="14">
        <v>6.2163147293044903E-2</v>
      </c>
      <c r="AG17" s="14">
        <v>1.40176939214953E-2</v>
      </c>
      <c r="AH17" s="14">
        <v>8.4992014073937208E-3</v>
      </c>
      <c r="AI17" s="14">
        <v>1.64871023080864E-2</v>
      </c>
      <c r="AJ17" s="14">
        <v>4.0392187287747003E-2</v>
      </c>
      <c r="AK17" s="14">
        <v>2.1384059535273399E-2</v>
      </c>
      <c r="AL17" s="14"/>
      <c r="AM17" s="14">
        <v>1.6801738191138199E-2</v>
      </c>
      <c r="AN17" s="14">
        <v>2.98250754439356E-2</v>
      </c>
      <c r="AO17" s="14">
        <v>2.5083898920019599E-2</v>
      </c>
      <c r="AP17" s="14">
        <v>8.0004588554198994E-2</v>
      </c>
      <c r="AQ17" s="14">
        <v>4.0494432060096598E-2</v>
      </c>
      <c r="AR17" s="14"/>
      <c r="AS17" s="14">
        <v>8.3824167655382295E-2</v>
      </c>
      <c r="AT17" s="14">
        <v>0</v>
      </c>
      <c r="AU17" s="14"/>
      <c r="AV17" s="14">
        <v>9.2013214465527404E-2</v>
      </c>
      <c r="AW17" s="14">
        <v>3.1064816503632801E-2</v>
      </c>
      <c r="AX17" s="14">
        <v>6.3653610528980095E-2</v>
      </c>
      <c r="AY17" s="14"/>
      <c r="AZ17" s="14">
        <v>0.13692166537841799</v>
      </c>
      <c r="BA17" s="14">
        <v>1.8272399859037301E-2</v>
      </c>
      <c r="BB17" s="14">
        <v>5.7900759925220001E-2</v>
      </c>
      <c r="BC17" s="14"/>
      <c r="BD17" s="14">
        <v>4.6446922293056497E-2</v>
      </c>
      <c r="BE17" s="14">
        <v>2.1599631594499201E-2</v>
      </c>
      <c r="BF17" s="14"/>
      <c r="BG17" s="14">
        <v>6.8066433448709204E-2</v>
      </c>
      <c r="BH17" s="14">
        <v>2.4508572338703301E-2</v>
      </c>
      <c r="BI17" s="14"/>
      <c r="BJ17" s="14">
        <v>5.6375205089432001E-2</v>
      </c>
      <c r="BK17" s="14">
        <v>2.8908664689017E-2</v>
      </c>
      <c r="BL17" s="14"/>
      <c r="BM17" s="14">
        <v>4.8801991013623203E-2</v>
      </c>
      <c r="BN17" s="14">
        <v>2.80727919094351E-2</v>
      </c>
      <c r="BO17" s="14"/>
      <c r="BP17" s="14">
        <v>2.7988087265473399E-2</v>
      </c>
      <c r="BQ17" s="14">
        <v>3.1670247960507297E-2</v>
      </c>
      <c r="BR17" s="14"/>
      <c r="BS17" s="14">
        <v>0.11412950673254101</v>
      </c>
      <c r="BT17" s="14">
        <v>4.1281557260858401E-2</v>
      </c>
      <c r="BU17" s="14"/>
      <c r="BV17" s="14">
        <v>0.14738081730511499</v>
      </c>
      <c r="BW17" s="14">
        <v>0.102443790400601</v>
      </c>
      <c r="BX17" s="14"/>
      <c r="BY17" s="14">
        <v>2.7745477763090901E-2</v>
      </c>
      <c r="BZ17" s="14">
        <v>3.2190456542976503E-2</v>
      </c>
      <c r="CA17" s="14"/>
      <c r="CB17" s="14">
        <v>4.1732088498728698E-2</v>
      </c>
      <c r="CC17" s="14">
        <v>2.5420450513962502E-2</v>
      </c>
    </row>
    <row r="18" spans="2:81" ht="43.2" x14ac:dyDescent="0.3">
      <c r="B18" s="15" t="s">
        <v>184</v>
      </c>
      <c r="C18" s="14">
        <v>2.6702507805025099E-2</v>
      </c>
      <c r="D18" s="14">
        <v>4.0102767575871501E-2</v>
      </c>
      <c r="E18" s="14">
        <v>1.36701166867624E-2</v>
      </c>
      <c r="F18" s="14"/>
      <c r="G18" s="14">
        <v>6.7425117406786E-2</v>
      </c>
      <c r="H18" s="14">
        <v>3.3736589675273598E-2</v>
      </c>
      <c r="I18" s="14">
        <v>4.5755061113994001E-2</v>
      </c>
      <c r="J18" s="14">
        <v>1.6490643631403699E-2</v>
      </c>
      <c r="K18" s="14">
        <v>6.7080536264463603E-3</v>
      </c>
      <c r="L18" s="14">
        <v>0</v>
      </c>
      <c r="M18" s="14"/>
      <c r="N18" s="14">
        <v>2.0944664949399901E-2</v>
      </c>
      <c r="O18" s="14">
        <v>2.45329123616219E-2</v>
      </c>
      <c r="P18" s="14">
        <v>2.2083796392579999E-2</v>
      </c>
      <c r="Q18" s="14">
        <v>3.9615940654124999E-2</v>
      </c>
      <c r="R18" s="14"/>
      <c r="S18" s="14">
        <v>4.4196383012936998E-2</v>
      </c>
      <c r="T18" s="14">
        <v>5.6173514450077204E-3</v>
      </c>
      <c r="U18" s="14">
        <v>0</v>
      </c>
      <c r="V18" s="14">
        <v>2.4028722672046001E-2</v>
      </c>
      <c r="W18" s="14">
        <v>5.8572306935464002E-2</v>
      </c>
      <c r="X18" s="14">
        <v>9.8951018939116408E-3</v>
      </c>
      <c r="Y18" s="14">
        <v>2.30636617581335E-2</v>
      </c>
      <c r="Z18" s="14">
        <v>6.6475901731283094E-2</v>
      </c>
      <c r="AA18" s="14">
        <v>2.5747503027214898E-2</v>
      </c>
      <c r="AB18" s="14">
        <v>1.9229914707775801E-2</v>
      </c>
      <c r="AC18" s="14">
        <v>7.1942915545348804E-2</v>
      </c>
      <c r="AD18" s="14">
        <v>0</v>
      </c>
      <c r="AE18" s="14"/>
      <c r="AF18" s="14">
        <v>5.3532562453876401E-2</v>
      </c>
      <c r="AG18" s="14">
        <v>1.8065231016384801E-2</v>
      </c>
      <c r="AH18" s="14">
        <v>2.0887469916379901E-2</v>
      </c>
      <c r="AI18" s="14">
        <v>2.4784143033231901E-2</v>
      </c>
      <c r="AJ18" s="14">
        <v>0</v>
      </c>
      <c r="AK18" s="14">
        <v>0</v>
      </c>
      <c r="AL18" s="14"/>
      <c r="AM18" s="14">
        <v>2.53937793898956E-2</v>
      </c>
      <c r="AN18" s="14">
        <v>2.0339198100715099E-2</v>
      </c>
      <c r="AO18" s="14">
        <v>3.0000725402862201E-2</v>
      </c>
      <c r="AP18" s="14">
        <v>2.5756963583694899E-2</v>
      </c>
      <c r="AQ18" s="14">
        <v>7.6687369074544195E-2</v>
      </c>
      <c r="AR18" s="14"/>
      <c r="AS18" s="14">
        <v>7.1145158141417905E-2</v>
      </c>
      <c r="AT18" s="14">
        <v>0</v>
      </c>
      <c r="AU18" s="14"/>
      <c r="AV18" s="14">
        <v>0.114638524175509</v>
      </c>
      <c r="AW18" s="14">
        <v>9.6543872217358703E-2</v>
      </c>
      <c r="AX18" s="14">
        <v>4.5814456261091497E-3</v>
      </c>
      <c r="AY18" s="14"/>
      <c r="AZ18" s="14">
        <v>0.12753929513055701</v>
      </c>
      <c r="BA18" s="14">
        <v>9.7162365297612394E-2</v>
      </c>
      <c r="BB18" s="14">
        <v>7.9236861327738495E-2</v>
      </c>
      <c r="BC18" s="14"/>
      <c r="BD18" s="14">
        <v>3.5818873207102503E-2</v>
      </c>
      <c r="BE18" s="14">
        <v>2.0727130168645899E-2</v>
      </c>
      <c r="BF18" s="14"/>
      <c r="BG18" s="14">
        <v>5.5435930852213003E-2</v>
      </c>
      <c r="BH18" s="14">
        <v>2.1254327360277801E-2</v>
      </c>
      <c r="BI18" s="14"/>
      <c r="BJ18" s="14">
        <v>5.6049085886720897E-2</v>
      </c>
      <c r="BK18" s="14">
        <v>2.3871778728535201E-2</v>
      </c>
      <c r="BL18" s="14"/>
      <c r="BM18" s="14">
        <v>3.2963970259283597E-2</v>
      </c>
      <c r="BN18" s="14">
        <v>2.64072642851199E-2</v>
      </c>
      <c r="BO18" s="14"/>
      <c r="BP18" s="14">
        <v>1.9507790543732102E-2</v>
      </c>
      <c r="BQ18" s="14">
        <v>2.9060104408889901E-2</v>
      </c>
      <c r="BR18" s="14"/>
      <c r="BS18" s="14">
        <v>0.11254387159314</v>
      </c>
      <c r="BT18" s="14">
        <v>2.3557939412498501E-2</v>
      </c>
      <c r="BU18" s="14"/>
      <c r="BV18" s="14">
        <v>0.12978583425812801</v>
      </c>
      <c r="BW18" s="14">
        <v>0.10648442066505701</v>
      </c>
      <c r="BX18" s="14"/>
      <c r="BY18" s="14">
        <v>7.6512262398470796E-2</v>
      </c>
      <c r="BZ18" s="14">
        <v>2.0483863603986099E-2</v>
      </c>
      <c r="CA18" s="14"/>
      <c r="CB18" s="14">
        <v>3.9349608578305897E-2</v>
      </c>
      <c r="CC18" s="14">
        <v>1.7865140297228601E-2</v>
      </c>
    </row>
    <row r="19" spans="2:81" x14ac:dyDescent="0.3">
      <c r="B19" s="15" t="s">
        <v>185</v>
      </c>
      <c r="C19" s="14">
        <v>2.4716393289761801E-2</v>
      </c>
      <c r="D19" s="14">
        <v>1.8688242359891201E-2</v>
      </c>
      <c r="E19" s="14">
        <v>3.06505573621015E-2</v>
      </c>
      <c r="F19" s="14"/>
      <c r="G19" s="14">
        <v>9.3504917413859301E-2</v>
      </c>
      <c r="H19" s="14">
        <v>3.1426883301110098E-2</v>
      </c>
      <c r="I19" s="14">
        <v>2.10087170143884E-2</v>
      </c>
      <c r="J19" s="14">
        <v>1.05152186145708E-2</v>
      </c>
      <c r="K19" s="14">
        <v>6.6813962813342303E-3</v>
      </c>
      <c r="L19" s="14">
        <v>0</v>
      </c>
      <c r="M19" s="14"/>
      <c r="N19" s="14">
        <v>1.2272975184095E-2</v>
      </c>
      <c r="O19" s="14">
        <v>4.5836737227640499E-2</v>
      </c>
      <c r="P19" s="14">
        <v>3.0534065932964798E-2</v>
      </c>
      <c r="Q19" s="14">
        <v>1.1513680820954501E-2</v>
      </c>
      <c r="R19" s="14"/>
      <c r="S19" s="14">
        <v>4.1256098500321102E-2</v>
      </c>
      <c r="T19" s="14">
        <v>2.1512227016811401E-2</v>
      </c>
      <c r="U19" s="14">
        <v>3.54867811179135E-2</v>
      </c>
      <c r="V19" s="14">
        <v>2.25449303652898E-2</v>
      </c>
      <c r="W19" s="14">
        <v>1.3535917862124601E-2</v>
      </c>
      <c r="X19" s="14">
        <v>3.0508024550569099E-2</v>
      </c>
      <c r="Y19" s="14">
        <v>2.3893669750022401E-2</v>
      </c>
      <c r="Z19" s="14">
        <v>0</v>
      </c>
      <c r="AA19" s="14">
        <v>4.2300273930026798E-2</v>
      </c>
      <c r="AB19" s="14">
        <v>1.1111783738335801E-2</v>
      </c>
      <c r="AC19" s="14">
        <v>0</v>
      </c>
      <c r="AD19" s="14">
        <v>0</v>
      </c>
      <c r="AE19" s="14"/>
      <c r="AF19" s="14">
        <v>3.3735388391577997E-2</v>
      </c>
      <c r="AG19" s="14">
        <v>4.3314943325498704E-3</v>
      </c>
      <c r="AH19" s="14">
        <v>2.9831994894531099E-2</v>
      </c>
      <c r="AI19" s="14">
        <v>4.6682247151197898E-2</v>
      </c>
      <c r="AJ19" s="14">
        <v>3.6528953375367497E-2</v>
      </c>
      <c r="AK19" s="14">
        <v>0</v>
      </c>
      <c r="AL19" s="14"/>
      <c r="AM19" s="14">
        <v>3.95961262824902E-3</v>
      </c>
      <c r="AN19" s="14">
        <v>2.5137004537657801E-2</v>
      </c>
      <c r="AO19" s="14">
        <v>3.5728762378931099E-2</v>
      </c>
      <c r="AP19" s="14">
        <v>3.9708277180007003E-2</v>
      </c>
      <c r="AQ19" s="14">
        <v>0</v>
      </c>
      <c r="AR19" s="14"/>
      <c r="AS19" s="14">
        <v>6.5853429278079398E-2</v>
      </c>
      <c r="AT19" s="14">
        <v>0</v>
      </c>
      <c r="AU19" s="14"/>
      <c r="AV19" s="14">
        <v>5.0665807909384498E-2</v>
      </c>
      <c r="AW19" s="14">
        <v>4.6876086217235803E-2</v>
      </c>
      <c r="AX19" s="14">
        <v>6.2220946851886998E-2</v>
      </c>
      <c r="AY19" s="14"/>
      <c r="AZ19" s="14">
        <v>4.9428984320806599E-2</v>
      </c>
      <c r="BA19" s="14">
        <v>5.8694119303337601E-2</v>
      </c>
      <c r="BB19" s="14">
        <v>3.3055179304384501E-2</v>
      </c>
      <c r="BC19" s="14"/>
      <c r="BD19" s="14">
        <v>3.9032490187826598E-2</v>
      </c>
      <c r="BE19" s="14">
        <v>1.52785860097196E-2</v>
      </c>
      <c r="BF19" s="14"/>
      <c r="BG19" s="14">
        <v>5.7701128166374502E-2</v>
      </c>
      <c r="BH19" s="14">
        <v>1.8434433914917399E-2</v>
      </c>
      <c r="BI19" s="14"/>
      <c r="BJ19" s="14">
        <v>5.7482446161555997E-2</v>
      </c>
      <c r="BK19" s="14">
        <v>2.07248105778907E-2</v>
      </c>
      <c r="BL19" s="14"/>
      <c r="BM19" s="14">
        <v>2.7589418218716698E-2</v>
      </c>
      <c r="BN19" s="14">
        <v>2.3794064649051198E-2</v>
      </c>
      <c r="BO19" s="14"/>
      <c r="BP19" s="14">
        <v>3.23419025856716E-2</v>
      </c>
      <c r="BQ19" s="14">
        <v>2.2052109789786799E-2</v>
      </c>
      <c r="BR19" s="14"/>
      <c r="BS19" s="14">
        <v>7.8489290424322497E-2</v>
      </c>
      <c r="BT19" s="14">
        <v>4.0612236248290398E-2</v>
      </c>
      <c r="BU19" s="14"/>
      <c r="BV19" s="14">
        <v>0.156965198454694</v>
      </c>
      <c r="BW19" s="14">
        <v>5.0910010560066297E-2</v>
      </c>
      <c r="BX19" s="14"/>
      <c r="BY19" s="14">
        <v>7.6990503049010103E-2</v>
      </c>
      <c r="BZ19" s="14">
        <v>1.8214113160097901E-2</v>
      </c>
      <c r="CA19" s="14"/>
      <c r="CB19" s="14">
        <v>3.3543429626901697E-2</v>
      </c>
      <c r="CC19" s="14">
        <v>1.9167286616144801E-2</v>
      </c>
    </row>
    <row r="20" spans="2:81" ht="28.8" x14ac:dyDescent="0.3">
      <c r="B20" s="15" t="s">
        <v>186</v>
      </c>
      <c r="C20" s="14">
        <v>2.31908235606487E-2</v>
      </c>
      <c r="D20" s="14">
        <v>1.5756313278207298E-2</v>
      </c>
      <c r="E20" s="14">
        <v>3.0495224798683499E-2</v>
      </c>
      <c r="F20" s="14"/>
      <c r="G20" s="14">
        <v>0</v>
      </c>
      <c r="H20" s="14">
        <v>1.10369384020691E-2</v>
      </c>
      <c r="I20" s="14">
        <v>1.1191556693415001E-2</v>
      </c>
      <c r="J20" s="14">
        <v>5.0609507861748497E-2</v>
      </c>
      <c r="K20" s="14">
        <v>7.1122876107949703E-3</v>
      </c>
      <c r="L20" s="14">
        <v>4.6844162327648403E-2</v>
      </c>
      <c r="M20" s="14"/>
      <c r="N20" s="14">
        <v>2.19197292399133E-2</v>
      </c>
      <c r="O20" s="14">
        <v>2.87566449371447E-2</v>
      </c>
      <c r="P20" s="14">
        <v>2.2350561281346999E-2</v>
      </c>
      <c r="Q20" s="14">
        <v>1.9898158638514098E-2</v>
      </c>
      <c r="R20" s="14"/>
      <c r="S20" s="14">
        <v>1.3331234127138001E-2</v>
      </c>
      <c r="T20" s="14">
        <v>1.49336219806616E-2</v>
      </c>
      <c r="U20" s="14">
        <v>1.18457911876975E-2</v>
      </c>
      <c r="V20" s="14">
        <v>1.16818991986811E-2</v>
      </c>
      <c r="W20" s="14">
        <v>2.74429231605543E-2</v>
      </c>
      <c r="X20" s="14">
        <v>5.1634824654396401E-2</v>
      </c>
      <c r="Y20" s="14">
        <v>1.1914984086840099E-2</v>
      </c>
      <c r="Z20" s="14">
        <v>0</v>
      </c>
      <c r="AA20" s="14">
        <v>2.5564379676616001E-2</v>
      </c>
      <c r="AB20" s="14">
        <v>6.7931718229136795E-2</v>
      </c>
      <c r="AC20" s="14">
        <v>1.81535728754997E-2</v>
      </c>
      <c r="AD20" s="14">
        <v>0</v>
      </c>
      <c r="AE20" s="14"/>
      <c r="AF20" s="14">
        <v>1.81410175734842E-2</v>
      </c>
      <c r="AG20" s="14">
        <v>1.4668598594888E-2</v>
      </c>
      <c r="AH20" s="14">
        <v>3.11775840747993E-2</v>
      </c>
      <c r="AI20" s="14">
        <v>4.1430874666954401E-2</v>
      </c>
      <c r="AJ20" s="14">
        <v>0</v>
      </c>
      <c r="AK20" s="14">
        <v>1.9379774968818899E-2</v>
      </c>
      <c r="AL20" s="14"/>
      <c r="AM20" s="14">
        <v>2.0072893029090599E-2</v>
      </c>
      <c r="AN20" s="14">
        <v>1.6757049865276701E-2</v>
      </c>
      <c r="AO20" s="14">
        <v>1.1262247969238699E-2</v>
      </c>
      <c r="AP20" s="14">
        <v>4.5535352815711097E-2</v>
      </c>
      <c r="AQ20" s="14">
        <v>4.8133769519891199E-2</v>
      </c>
      <c r="AR20" s="14"/>
      <c r="AS20" s="14">
        <v>4.3557424469879598E-2</v>
      </c>
      <c r="AT20" s="14">
        <v>1.11188585109551E-2</v>
      </c>
      <c r="AU20" s="14"/>
      <c r="AV20" s="14">
        <v>7.6615474938826297E-2</v>
      </c>
      <c r="AW20" s="14">
        <v>7.0512403416389299E-2</v>
      </c>
      <c r="AX20" s="14">
        <v>2.4049637579963E-2</v>
      </c>
      <c r="AY20" s="14"/>
      <c r="AZ20" s="14">
        <v>0.103094124314014</v>
      </c>
      <c r="BA20" s="14">
        <v>4.0266684944216903E-2</v>
      </c>
      <c r="BB20" s="14">
        <v>9.6027165334968995E-2</v>
      </c>
      <c r="BC20" s="14"/>
      <c r="BD20" s="14">
        <v>2.18678597828031E-2</v>
      </c>
      <c r="BE20" s="14">
        <v>2.4143228515780098E-2</v>
      </c>
      <c r="BF20" s="14"/>
      <c r="BG20" s="14">
        <v>5.6942994391483903E-3</v>
      </c>
      <c r="BH20" s="14">
        <v>2.6692309395520902E-2</v>
      </c>
      <c r="BI20" s="14"/>
      <c r="BJ20" s="14">
        <v>0</v>
      </c>
      <c r="BK20" s="14">
        <v>2.4923020183691202E-2</v>
      </c>
      <c r="BL20" s="14"/>
      <c r="BM20" s="14">
        <v>2.01606034753662E-2</v>
      </c>
      <c r="BN20" s="14">
        <v>2.3803486692027701E-2</v>
      </c>
      <c r="BO20" s="14"/>
      <c r="BP20" s="14">
        <v>4.3657831249361498E-2</v>
      </c>
      <c r="BQ20" s="14">
        <v>1.84436199992376E-2</v>
      </c>
      <c r="BR20" s="14"/>
      <c r="BS20" s="14">
        <v>2.5333920796501899E-2</v>
      </c>
      <c r="BT20" s="14">
        <v>7.3480476572406195E-2</v>
      </c>
      <c r="BU20" s="14"/>
      <c r="BV20" s="14">
        <v>3.8119840938352002E-2</v>
      </c>
      <c r="BW20" s="14">
        <v>2.0840484801117901E-2</v>
      </c>
      <c r="BX20" s="14"/>
      <c r="BY20" s="14">
        <v>9.3306435210482701E-3</v>
      </c>
      <c r="BZ20" s="14">
        <v>2.49392010906864E-2</v>
      </c>
      <c r="CA20" s="14"/>
      <c r="CB20" s="14">
        <v>2.5222781716411499E-2</v>
      </c>
      <c r="CC20" s="14">
        <v>2.26132528683449E-2</v>
      </c>
    </row>
    <row r="21" spans="2:81" x14ac:dyDescent="0.3">
      <c r="B21" s="15" t="s">
        <v>187</v>
      </c>
      <c r="C21" s="14">
        <v>2.29270780114375E-2</v>
      </c>
      <c r="D21" s="14">
        <v>3.1722045894454098E-2</v>
      </c>
      <c r="E21" s="14">
        <v>1.43840677996934E-2</v>
      </c>
      <c r="F21" s="14"/>
      <c r="G21" s="14">
        <v>4.7597230395955897E-2</v>
      </c>
      <c r="H21" s="14">
        <v>3.2932179773636397E-2</v>
      </c>
      <c r="I21" s="14">
        <v>3.0430870650867602E-2</v>
      </c>
      <c r="J21" s="14">
        <v>2.1414079972528699E-2</v>
      </c>
      <c r="K21" s="14">
        <v>1.3150376060552501E-2</v>
      </c>
      <c r="L21" s="14">
        <v>0</v>
      </c>
      <c r="M21" s="14"/>
      <c r="N21" s="14">
        <v>3.5291826337441198E-2</v>
      </c>
      <c r="O21" s="14">
        <v>1.3915240003881E-2</v>
      </c>
      <c r="P21" s="14">
        <v>2.16733420703667E-2</v>
      </c>
      <c r="Q21" s="14">
        <v>2.0427184672737599E-2</v>
      </c>
      <c r="R21" s="14"/>
      <c r="S21" s="14">
        <v>4.4301855049737097E-2</v>
      </c>
      <c r="T21" s="14">
        <v>1.4232398314126799E-2</v>
      </c>
      <c r="U21" s="14">
        <v>1.21370799642597E-2</v>
      </c>
      <c r="V21" s="14">
        <v>1.80862805935251E-2</v>
      </c>
      <c r="W21" s="14">
        <v>1.37560272349971E-2</v>
      </c>
      <c r="X21" s="14">
        <v>1.1610578081971501E-2</v>
      </c>
      <c r="Y21" s="14">
        <v>2.30636617581335E-2</v>
      </c>
      <c r="Z21" s="14">
        <v>4.1331779055771602E-2</v>
      </c>
      <c r="AA21" s="14">
        <v>2.5265954022275602E-2</v>
      </c>
      <c r="AB21" s="14">
        <v>2.4855849139705899E-2</v>
      </c>
      <c r="AC21" s="14">
        <v>3.5532047662261902E-2</v>
      </c>
      <c r="AD21" s="14">
        <v>0</v>
      </c>
      <c r="AE21" s="14"/>
      <c r="AF21" s="14">
        <v>2.6962001533245801E-2</v>
      </c>
      <c r="AG21" s="14">
        <v>1.4066524223301E-2</v>
      </c>
      <c r="AH21" s="14">
        <v>2.73624940529263E-2</v>
      </c>
      <c r="AI21" s="14">
        <v>3.3525965321267399E-2</v>
      </c>
      <c r="AJ21" s="14">
        <v>1.31567992576053E-2</v>
      </c>
      <c r="AK21" s="14">
        <v>0</v>
      </c>
      <c r="AL21" s="14"/>
      <c r="AM21" s="14">
        <v>8.3853632453188796E-3</v>
      </c>
      <c r="AN21" s="14">
        <v>2.04766242338126E-2</v>
      </c>
      <c r="AO21" s="14">
        <v>4.8777879447040998E-2</v>
      </c>
      <c r="AP21" s="14">
        <v>6.47635497175514E-3</v>
      </c>
      <c r="AQ21" s="14">
        <v>7.31392170447977E-2</v>
      </c>
      <c r="AR21" s="14"/>
      <c r="AS21" s="14">
        <v>6.1086044904642998E-2</v>
      </c>
      <c r="AT21" s="14">
        <v>0</v>
      </c>
      <c r="AU21" s="14"/>
      <c r="AV21" s="14">
        <v>6.7522427646504402E-2</v>
      </c>
      <c r="AW21" s="14">
        <v>5.9165982763282797E-2</v>
      </c>
      <c r="AX21" s="14">
        <v>3.8957517581728399E-2</v>
      </c>
      <c r="AY21" s="14"/>
      <c r="AZ21" s="14">
        <v>3.4950258699790203E-2</v>
      </c>
      <c r="BA21" s="14">
        <v>9.1655441086679307E-2</v>
      </c>
      <c r="BB21" s="14">
        <v>3.3137525044999103E-2</v>
      </c>
      <c r="BC21" s="14"/>
      <c r="BD21" s="14">
        <v>3.5343208075795399E-2</v>
      </c>
      <c r="BE21" s="14">
        <v>1.47465098846635E-2</v>
      </c>
      <c r="BF21" s="14"/>
      <c r="BG21" s="14">
        <v>5.9333116540267399E-2</v>
      </c>
      <c r="BH21" s="14">
        <v>1.5973232783743799E-2</v>
      </c>
      <c r="BI21" s="14"/>
      <c r="BJ21" s="14">
        <v>7.1943366757248495E-2</v>
      </c>
      <c r="BK21" s="14">
        <v>1.8940826536839501E-2</v>
      </c>
      <c r="BL21" s="14"/>
      <c r="BM21" s="14">
        <v>3.7001566557032899E-2</v>
      </c>
      <c r="BN21" s="14">
        <v>2.1780885404394702E-2</v>
      </c>
      <c r="BO21" s="14"/>
      <c r="BP21" s="14">
        <v>1.4236596072641199E-2</v>
      </c>
      <c r="BQ21" s="14">
        <v>2.4393018427207001E-2</v>
      </c>
      <c r="BR21" s="14"/>
      <c r="BS21" s="14">
        <v>8.5297899036651803E-2</v>
      </c>
      <c r="BT21" s="14">
        <v>2.8525965821939999E-2</v>
      </c>
      <c r="BU21" s="14"/>
      <c r="BV21" s="14">
        <v>0.14877980678850999</v>
      </c>
      <c r="BW21" s="14">
        <v>6.2988054599709298E-2</v>
      </c>
      <c r="BX21" s="14"/>
      <c r="BY21" s="14">
        <v>3.7104659241086302E-2</v>
      </c>
      <c r="BZ21" s="14">
        <v>2.0648237885763102E-2</v>
      </c>
      <c r="CA21" s="14"/>
      <c r="CB21" s="14">
        <v>2.7226545570431901E-2</v>
      </c>
      <c r="CC21" s="14">
        <v>1.98370482415892E-2</v>
      </c>
    </row>
    <row r="22" spans="2:81" x14ac:dyDescent="0.3">
      <c r="B22" s="15" t="s">
        <v>188</v>
      </c>
      <c r="C22" s="14">
        <v>1.62641958634555E-2</v>
      </c>
      <c r="D22" s="14">
        <v>6.1907991407512903E-3</v>
      </c>
      <c r="E22" s="14">
        <v>2.6131792479663799E-2</v>
      </c>
      <c r="F22" s="14"/>
      <c r="G22" s="14">
        <v>4.6306728771599401E-2</v>
      </c>
      <c r="H22" s="14">
        <v>2.2688161069103801E-2</v>
      </c>
      <c r="I22" s="14">
        <v>3.0343098891126099E-2</v>
      </c>
      <c r="J22" s="14">
        <v>4.5143885316338804E-3</v>
      </c>
      <c r="K22" s="14">
        <v>0</v>
      </c>
      <c r="L22" s="14">
        <v>0</v>
      </c>
      <c r="M22" s="14"/>
      <c r="N22" s="14">
        <v>7.3027031900613701E-3</v>
      </c>
      <c r="O22" s="14">
        <v>1.72655428885642E-2</v>
      </c>
      <c r="P22" s="14">
        <v>8.8078268046650598E-3</v>
      </c>
      <c r="Q22" s="14">
        <v>3.1661526364975101E-2</v>
      </c>
      <c r="R22" s="14"/>
      <c r="S22" s="14">
        <v>4.0294935406180801E-2</v>
      </c>
      <c r="T22" s="14">
        <v>2.0987923081318999E-2</v>
      </c>
      <c r="U22" s="14">
        <v>2.55442635937238E-2</v>
      </c>
      <c r="V22" s="14">
        <v>1.27285598747429E-2</v>
      </c>
      <c r="W22" s="14">
        <v>1.40641753203074E-2</v>
      </c>
      <c r="X22" s="14">
        <v>0</v>
      </c>
      <c r="Y22" s="14">
        <v>1.1104906094090899E-2</v>
      </c>
      <c r="Z22" s="14">
        <v>0</v>
      </c>
      <c r="AA22" s="14">
        <v>7.9386322859688607E-3</v>
      </c>
      <c r="AB22" s="14">
        <v>8.5272292470659709E-3</v>
      </c>
      <c r="AC22" s="14">
        <v>0</v>
      </c>
      <c r="AD22" s="14">
        <v>4.0078991413762803E-2</v>
      </c>
      <c r="AE22" s="14"/>
      <c r="AF22" s="14">
        <v>1.1397212296652999E-2</v>
      </c>
      <c r="AG22" s="14">
        <v>8.2469549753355804E-3</v>
      </c>
      <c r="AH22" s="14">
        <v>1.9496781930698901E-2</v>
      </c>
      <c r="AI22" s="14">
        <v>6.7247535559792704E-3</v>
      </c>
      <c r="AJ22" s="14">
        <v>5.6335610431431003E-2</v>
      </c>
      <c r="AK22" s="14">
        <v>0</v>
      </c>
      <c r="AL22" s="14"/>
      <c r="AM22" s="14">
        <v>2.5230438936168199E-2</v>
      </c>
      <c r="AN22" s="14">
        <v>8.1857579488607592E-3</v>
      </c>
      <c r="AO22" s="14">
        <v>1.38216041096242E-2</v>
      </c>
      <c r="AP22" s="14">
        <v>1.54529288664757E-2</v>
      </c>
      <c r="AQ22" s="14">
        <v>0</v>
      </c>
      <c r="AR22" s="14"/>
      <c r="AS22" s="14">
        <v>4.08310772733744E-2</v>
      </c>
      <c r="AT22" s="14">
        <v>1.52629767979067E-3</v>
      </c>
      <c r="AU22" s="14"/>
      <c r="AV22" s="14">
        <v>5.6558107172565701E-2</v>
      </c>
      <c r="AW22" s="14">
        <v>3.1915381613109799E-2</v>
      </c>
      <c r="AX22" s="14">
        <v>2.27669029441224E-2</v>
      </c>
      <c r="AY22" s="14"/>
      <c r="AZ22" s="14">
        <v>6.3638209073528101E-2</v>
      </c>
      <c r="BA22" s="14">
        <v>2.25175792728163E-2</v>
      </c>
      <c r="BB22" s="14">
        <v>6.0958642408207198E-2</v>
      </c>
      <c r="BC22" s="14"/>
      <c r="BD22" s="14">
        <v>2.17323430628392E-2</v>
      </c>
      <c r="BE22" s="14">
        <v>1.26808451608837E-2</v>
      </c>
      <c r="BF22" s="14"/>
      <c r="BG22" s="14">
        <v>1.0752650829220599E-2</v>
      </c>
      <c r="BH22" s="14">
        <v>1.7408964862084701E-2</v>
      </c>
      <c r="BI22" s="14"/>
      <c r="BJ22" s="14">
        <v>1.04642306067559E-2</v>
      </c>
      <c r="BK22" s="14">
        <v>1.7261563403439401E-2</v>
      </c>
      <c r="BL22" s="14"/>
      <c r="BM22" s="14">
        <v>3.2859465342127102E-2</v>
      </c>
      <c r="BN22" s="14">
        <v>1.37976166864682E-2</v>
      </c>
      <c r="BO22" s="14"/>
      <c r="BP22" s="14">
        <v>3.3152471529524899E-2</v>
      </c>
      <c r="BQ22" s="14">
        <v>1.22903072923242E-2</v>
      </c>
      <c r="BR22" s="14"/>
      <c r="BS22" s="14">
        <v>1.9252647831750399E-2</v>
      </c>
      <c r="BT22" s="14">
        <v>5.0445646572766199E-2</v>
      </c>
      <c r="BU22" s="14"/>
      <c r="BV22" s="14">
        <v>0</v>
      </c>
      <c r="BW22" s="14">
        <v>2.6018726441179401E-2</v>
      </c>
      <c r="BX22" s="14"/>
      <c r="BY22" s="14">
        <v>7.0921750385682103E-2</v>
      </c>
      <c r="BZ22" s="14">
        <v>1.0480980793330799E-2</v>
      </c>
      <c r="CA22" s="14"/>
      <c r="CB22" s="14">
        <v>2.2349399015069299E-2</v>
      </c>
      <c r="CC22" s="14">
        <v>1.1761956541318201E-2</v>
      </c>
    </row>
    <row r="23" spans="2:81" x14ac:dyDescent="0.3">
      <c r="B23" s="15" t="s">
        <v>189</v>
      </c>
      <c r="C23" s="23">
        <v>9.2651170703874006E-3</v>
      </c>
      <c r="D23" s="23">
        <v>3.8199180784597598E-3</v>
      </c>
      <c r="E23" s="23">
        <v>1.45999920201812E-2</v>
      </c>
      <c r="F23" s="23"/>
      <c r="G23" s="23">
        <v>2.6254450752382301E-2</v>
      </c>
      <c r="H23" s="23">
        <v>5.3361726773552796E-3</v>
      </c>
      <c r="I23" s="23">
        <v>0</v>
      </c>
      <c r="J23" s="23">
        <v>1.1068704369517599E-2</v>
      </c>
      <c r="K23" s="23">
        <v>6.48460796133884E-3</v>
      </c>
      <c r="L23" s="23">
        <v>9.0499967094795995E-3</v>
      </c>
      <c r="M23" s="23"/>
      <c r="N23" s="23">
        <v>0</v>
      </c>
      <c r="O23" s="23">
        <v>1.3597171300714099E-2</v>
      </c>
      <c r="P23" s="23">
        <v>8.6076450879590104E-3</v>
      </c>
      <c r="Q23" s="23">
        <v>1.54656819448236E-2</v>
      </c>
      <c r="R23" s="23"/>
      <c r="S23" s="23">
        <v>6.0945305807522301E-3</v>
      </c>
      <c r="T23" s="23">
        <v>0</v>
      </c>
      <c r="U23" s="23">
        <v>0</v>
      </c>
      <c r="V23" s="23">
        <v>1.1322760361133499E-2</v>
      </c>
      <c r="W23" s="23">
        <v>1.48159486639427E-2</v>
      </c>
      <c r="X23" s="23">
        <v>2.9960827293435001E-2</v>
      </c>
      <c r="Y23" s="23">
        <v>1.1104906094090899E-2</v>
      </c>
      <c r="Z23" s="23">
        <v>0</v>
      </c>
      <c r="AA23" s="23">
        <v>1.7125570662419098E-2</v>
      </c>
      <c r="AB23" s="23">
        <v>0</v>
      </c>
      <c r="AC23" s="23">
        <v>1.7550614007558901E-2</v>
      </c>
      <c r="AD23" s="23">
        <v>0</v>
      </c>
      <c r="AE23" s="23"/>
      <c r="AF23" s="23">
        <v>1.3633126914349401E-2</v>
      </c>
      <c r="AG23" s="23">
        <v>5.2011045441579902E-3</v>
      </c>
      <c r="AH23" s="23">
        <v>0</v>
      </c>
      <c r="AI23" s="23">
        <v>5.7732494202009004E-3</v>
      </c>
      <c r="AJ23" s="23">
        <v>1.3025767179815399E-2</v>
      </c>
      <c r="AK23" s="23">
        <v>9.51980490748092E-3</v>
      </c>
      <c r="AL23" s="23"/>
      <c r="AM23" s="23">
        <v>8.2673528084695695E-3</v>
      </c>
      <c r="AN23" s="23">
        <v>1.17609103989074E-2</v>
      </c>
      <c r="AO23" s="23">
        <v>1.12992548549057E-2</v>
      </c>
      <c r="AP23" s="23">
        <v>0</v>
      </c>
      <c r="AQ23" s="23">
        <v>0</v>
      </c>
      <c r="AR23" s="23"/>
      <c r="AS23" s="23">
        <v>0</v>
      </c>
      <c r="AT23" s="23">
        <v>0</v>
      </c>
      <c r="AU23" s="23"/>
      <c r="AV23" s="23">
        <v>0</v>
      </c>
      <c r="AW23" s="23">
        <v>0</v>
      </c>
      <c r="AX23" s="23">
        <v>0</v>
      </c>
      <c r="AY23" s="23"/>
      <c r="AZ23" s="23">
        <v>0</v>
      </c>
      <c r="BA23" s="23">
        <v>0</v>
      </c>
      <c r="BB23" s="23">
        <v>0</v>
      </c>
      <c r="BC23" s="23"/>
      <c r="BD23" s="23">
        <v>9.3380342456109103E-3</v>
      </c>
      <c r="BE23" s="23">
        <v>9.2458363061821806E-3</v>
      </c>
      <c r="BF23" s="23"/>
      <c r="BG23" s="23">
        <v>1.1701588153416501E-2</v>
      </c>
      <c r="BH23" s="23">
        <v>8.8357778573378096E-3</v>
      </c>
      <c r="BI23" s="23"/>
      <c r="BJ23" s="23">
        <v>2.3627299968649901E-2</v>
      </c>
      <c r="BK23" s="23">
        <v>7.2132782195263798E-3</v>
      </c>
      <c r="BL23" s="23"/>
      <c r="BM23" s="23">
        <v>1.9872478317057199E-2</v>
      </c>
      <c r="BN23" s="23">
        <v>8.2970281096433202E-3</v>
      </c>
      <c r="BO23" s="23"/>
      <c r="BP23" s="23">
        <v>4.4355153509628396E-3</v>
      </c>
      <c r="BQ23" s="23">
        <v>7.20409177025709E-3</v>
      </c>
      <c r="BR23" s="23"/>
      <c r="BS23" s="23">
        <v>0</v>
      </c>
      <c r="BT23" s="23">
        <v>0</v>
      </c>
      <c r="BU23" s="23"/>
      <c r="BV23" s="23">
        <v>0</v>
      </c>
      <c r="BW23" s="23">
        <v>0</v>
      </c>
      <c r="BX23" s="23"/>
      <c r="BY23" s="23">
        <v>0</v>
      </c>
      <c r="BZ23" s="23">
        <v>9.3144712195818592E-3</v>
      </c>
      <c r="CA23" s="23"/>
      <c r="CB23" s="23">
        <v>7.8729116256043997E-3</v>
      </c>
      <c r="CC23" s="23">
        <v>8.7245551179693705E-3</v>
      </c>
    </row>
    <row r="24" spans="2:81" x14ac:dyDescent="0.3">
      <c r="B24" s="16"/>
    </row>
    <row r="25" spans="2:81" x14ac:dyDescent="0.3">
      <c r="B25" t="s">
        <v>95</v>
      </c>
    </row>
    <row r="26" spans="2:81" x14ac:dyDescent="0.3">
      <c r="B26" t="s">
        <v>96</v>
      </c>
    </row>
    <row r="28" spans="2:81" x14ac:dyDescent="0.3">
      <c r="B2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C19"/>
  <sheetViews>
    <sheetView showGridLines="0" workbookViewId="0">
      <pane xSplit="2" topLeftCell="AN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x14ac:dyDescent="0.3">
      <c r="B9" s="15" t="s">
        <v>191</v>
      </c>
      <c r="C9" s="14">
        <v>0.157179087705134</v>
      </c>
      <c r="D9" s="14">
        <v>0.13890629802981599</v>
      </c>
      <c r="E9" s="14">
        <v>0.17787024839295501</v>
      </c>
      <c r="F9" s="14"/>
      <c r="G9" s="14">
        <v>0.133063079567076</v>
      </c>
      <c r="H9" s="14">
        <v>0.15439163344833501</v>
      </c>
      <c r="I9" s="14">
        <v>0.194783136819867</v>
      </c>
      <c r="J9" s="14">
        <v>0.191106558464644</v>
      </c>
      <c r="K9" s="14">
        <v>7.8198619118680701E-2</v>
      </c>
      <c r="L9" s="14">
        <v>0.18326126772894599</v>
      </c>
      <c r="M9" s="14"/>
      <c r="N9" s="14">
        <v>0.12690788101987199</v>
      </c>
      <c r="O9" s="14">
        <v>0.12411241718065601</v>
      </c>
      <c r="P9" s="14">
        <v>0.18526449434456199</v>
      </c>
      <c r="Q9" s="14">
        <v>0.19701576756293099</v>
      </c>
      <c r="R9" s="14"/>
      <c r="S9" s="14">
        <v>0.15668437074108801</v>
      </c>
      <c r="T9" s="14">
        <v>0.13378107885296101</v>
      </c>
      <c r="U9" s="14">
        <v>8.9102526964878706E-2</v>
      </c>
      <c r="V9" s="14">
        <v>0.14304126685705301</v>
      </c>
      <c r="W9" s="14">
        <v>6.8629824264513195E-2</v>
      </c>
      <c r="X9" s="14">
        <v>0.21688219557442801</v>
      </c>
      <c r="Y9" s="14">
        <v>7.3108492074552403E-2</v>
      </c>
      <c r="Z9" s="14">
        <v>0.30291523358174599</v>
      </c>
      <c r="AA9" s="14">
        <v>0.215419435092467</v>
      </c>
      <c r="AB9" s="14">
        <v>0.134665245081065</v>
      </c>
      <c r="AC9" s="14">
        <v>0.301320135962443</v>
      </c>
      <c r="AD9" s="14">
        <v>0</v>
      </c>
      <c r="AE9" s="14"/>
      <c r="AF9" s="14">
        <v>0.17593830154121101</v>
      </c>
      <c r="AG9" s="14">
        <v>5.3937223241518902E-2</v>
      </c>
      <c r="AH9" s="14">
        <v>0.23181332877036001</v>
      </c>
      <c r="AI9" s="14">
        <v>0.13487938856302101</v>
      </c>
      <c r="AJ9" s="14">
        <v>0.18269294823892601</v>
      </c>
      <c r="AK9" s="14">
        <v>0.16688047150524199</v>
      </c>
      <c r="AL9" s="14"/>
      <c r="AM9" s="14">
        <v>0.12159652897569</v>
      </c>
      <c r="AN9" s="14">
        <v>0.107385962726327</v>
      </c>
      <c r="AO9" s="14">
        <v>0.17136863432140501</v>
      </c>
      <c r="AP9" s="14">
        <v>0.183570586221947</v>
      </c>
      <c r="AQ9" s="14">
        <v>0.19929613526516499</v>
      </c>
      <c r="AR9" s="14"/>
      <c r="AS9" s="14">
        <v>0.16004467217649099</v>
      </c>
      <c r="AT9" s="14">
        <v>0</v>
      </c>
      <c r="AU9" s="14"/>
      <c r="AV9" s="14">
        <v>0.138305507211716</v>
      </c>
      <c r="AW9" s="14">
        <v>0.122140317351076</v>
      </c>
      <c r="AX9" s="14">
        <v>0.18316790603175401</v>
      </c>
      <c r="AY9" s="14"/>
      <c r="AZ9" s="14">
        <v>0.182258949138902</v>
      </c>
      <c r="BA9" s="14">
        <v>0.137392805223678</v>
      </c>
      <c r="BB9" s="14">
        <v>7.3075597166749398E-2</v>
      </c>
      <c r="BC9" s="14"/>
      <c r="BD9" s="14">
        <v>0.22965858619592699</v>
      </c>
      <c r="BE9" s="14">
        <v>7.1547393279625698E-2</v>
      </c>
      <c r="BF9" s="14"/>
      <c r="BG9" s="14">
        <v>0.22084364072677701</v>
      </c>
      <c r="BH9" s="14">
        <v>0.135778616474071</v>
      </c>
      <c r="BI9" s="14"/>
      <c r="BJ9" s="14">
        <v>0.33090459495653801</v>
      </c>
      <c r="BK9" s="14">
        <v>0.133159748667662</v>
      </c>
      <c r="BL9" s="14"/>
      <c r="BM9" s="14">
        <v>0.223218839742515</v>
      </c>
      <c r="BN9" s="14">
        <v>0.14735217295945</v>
      </c>
      <c r="BO9" s="14"/>
      <c r="BP9" s="14">
        <v>0.27408673076366702</v>
      </c>
      <c r="BQ9" s="14">
        <v>0.118487482841777</v>
      </c>
      <c r="BR9" s="14"/>
      <c r="BS9" s="14">
        <v>0.34138188556820498</v>
      </c>
      <c r="BT9" s="14">
        <v>0</v>
      </c>
      <c r="BU9" s="14"/>
      <c r="BV9" s="14">
        <v>0.32527565706312001</v>
      </c>
      <c r="BW9" s="14">
        <v>0.34693216392190701</v>
      </c>
      <c r="BX9" s="14"/>
      <c r="BY9" s="14">
        <v>0.203369184795375</v>
      </c>
      <c r="BZ9" s="14">
        <v>0.15211098331917899</v>
      </c>
      <c r="CA9" s="14"/>
      <c r="CB9" s="14">
        <v>0.141898149757265</v>
      </c>
      <c r="CC9" s="14">
        <v>0.17163584168903201</v>
      </c>
    </row>
    <row r="10" spans="2:81" x14ac:dyDescent="0.3">
      <c r="B10" s="15" t="s">
        <v>192</v>
      </c>
      <c r="C10" s="14">
        <v>0.30324102932457098</v>
      </c>
      <c r="D10" s="14">
        <v>0.33978833524790902</v>
      </c>
      <c r="E10" s="14">
        <v>0.25979762993774003</v>
      </c>
      <c r="F10" s="14"/>
      <c r="G10" s="14">
        <v>0.43009146798949499</v>
      </c>
      <c r="H10" s="14">
        <v>0.45490558396631497</v>
      </c>
      <c r="I10" s="14">
        <v>0.163408978752874</v>
      </c>
      <c r="J10" s="14">
        <v>0.13918524532624699</v>
      </c>
      <c r="K10" s="14">
        <v>0.30379750684308998</v>
      </c>
      <c r="L10" s="14">
        <v>0.12148644917371</v>
      </c>
      <c r="M10" s="14"/>
      <c r="N10" s="14">
        <v>0.31135313731314102</v>
      </c>
      <c r="O10" s="14">
        <v>0.35986121570421098</v>
      </c>
      <c r="P10" s="14">
        <v>0.267647771692963</v>
      </c>
      <c r="Q10" s="14">
        <v>0.278722734677055</v>
      </c>
      <c r="R10" s="14"/>
      <c r="S10" s="14">
        <v>0.34671306834448801</v>
      </c>
      <c r="T10" s="14">
        <v>0.36269530259264599</v>
      </c>
      <c r="U10" s="14">
        <v>0.34968128315471098</v>
      </c>
      <c r="V10" s="14">
        <v>0.20614354629179099</v>
      </c>
      <c r="W10" s="14">
        <v>0.33297608312808102</v>
      </c>
      <c r="X10" s="14">
        <v>0.38794580686621799</v>
      </c>
      <c r="Y10" s="14">
        <v>0.15558824732877799</v>
      </c>
      <c r="Z10" s="14">
        <v>0.26507134064653298</v>
      </c>
      <c r="AA10" s="14">
        <v>0.30334435230586698</v>
      </c>
      <c r="AB10" s="14">
        <v>0.31255986866118701</v>
      </c>
      <c r="AC10" s="14">
        <v>0.24824790070453301</v>
      </c>
      <c r="AD10" s="14">
        <v>0</v>
      </c>
      <c r="AE10" s="14"/>
      <c r="AF10" s="14">
        <v>0.36611590541289002</v>
      </c>
      <c r="AG10" s="14">
        <v>0.37124417948531602</v>
      </c>
      <c r="AH10" s="14">
        <v>0.21373376086241599</v>
      </c>
      <c r="AI10" s="14">
        <v>0.26402584979634303</v>
      </c>
      <c r="AJ10" s="14">
        <v>0.27389688043365801</v>
      </c>
      <c r="AK10" s="14">
        <v>0.16949989892782899</v>
      </c>
      <c r="AL10" s="14"/>
      <c r="AM10" s="14">
        <v>0.19495176638286599</v>
      </c>
      <c r="AN10" s="14">
        <v>0.30660072927725801</v>
      </c>
      <c r="AO10" s="14">
        <v>0.36980468283781698</v>
      </c>
      <c r="AP10" s="14">
        <v>0.28084510775559102</v>
      </c>
      <c r="AQ10" s="14">
        <v>0.45628918776253702</v>
      </c>
      <c r="AR10" s="14"/>
      <c r="AS10" s="14">
        <v>0.30876951786205997</v>
      </c>
      <c r="AT10" s="14">
        <v>0</v>
      </c>
      <c r="AU10" s="14"/>
      <c r="AV10" s="14">
        <v>0.25447601339252202</v>
      </c>
      <c r="AW10" s="14">
        <v>0.40730825326319098</v>
      </c>
      <c r="AX10" s="14">
        <v>0.33620642847558302</v>
      </c>
      <c r="AY10" s="14"/>
      <c r="AZ10" s="14">
        <v>0.25811310157606698</v>
      </c>
      <c r="BA10" s="14">
        <v>0.39965223749729301</v>
      </c>
      <c r="BB10" s="14">
        <v>0.16849981280649801</v>
      </c>
      <c r="BC10" s="14"/>
      <c r="BD10" s="14">
        <v>0.34678088852012501</v>
      </c>
      <c r="BE10" s="14">
        <v>0.25180038754864897</v>
      </c>
      <c r="BF10" s="14"/>
      <c r="BG10" s="14">
        <v>0.43961825211622002</v>
      </c>
      <c r="BH10" s="14">
        <v>0.25739861475625098</v>
      </c>
      <c r="BI10" s="14"/>
      <c r="BJ10" s="14">
        <v>0.34214542024681799</v>
      </c>
      <c r="BK10" s="14">
        <v>0.29844234543878201</v>
      </c>
      <c r="BL10" s="14"/>
      <c r="BM10" s="14">
        <v>0.39431466054786501</v>
      </c>
      <c r="BN10" s="14">
        <v>0.28583813807999198</v>
      </c>
      <c r="BO10" s="14"/>
      <c r="BP10" s="14">
        <v>0.22535173277446299</v>
      </c>
      <c r="BQ10" s="14">
        <v>0.32524741309940403</v>
      </c>
      <c r="BR10" s="14"/>
      <c r="BS10" s="14">
        <v>0.65861811443179497</v>
      </c>
      <c r="BT10" s="14">
        <v>0</v>
      </c>
      <c r="BU10" s="14"/>
      <c r="BV10" s="14">
        <v>0.67472434293687999</v>
      </c>
      <c r="BW10" s="14">
        <v>0.65306783607809304</v>
      </c>
      <c r="BX10" s="14"/>
      <c r="BY10" s="14">
        <v>0.37376852368508001</v>
      </c>
      <c r="BZ10" s="14">
        <v>0.29044685419799898</v>
      </c>
      <c r="CA10" s="14"/>
      <c r="CB10" s="14">
        <v>0.33254639212787501</v>
      </c>
      <c r="CC10" s="14">
        <v>0.27590496075604498</v>
      </c>
    </row>
    <row r="11" spans="2:81" x14ac:dyDescent="0.3">
      <c r="B11" s="15" t="s">
        <v>193</v>
      </c>
      <c r="C11" s="14">
        <v>0.25658688042065297</v>
      </c>
      <c r="D11" s="14">
        <v>0.24056357897639399</v>
      </c>
      <c r="E11" s="14">
        <v>0.27537033820824502</v>
      </c>
      <c r="F11" s="14"/>
      <c r="G11" s="14">
        <v>0.23477348476943699</v>
      </c>
      <c r="H11" s="14">
        <v>0.24314699663488901</v>
      </c>
      <c r="I11" s="14">
        <v>0.28429647012993498</v>
      </c>
      <c r="J11" s="14">
        <v>0.21100778199673301</v>
      </c>
      <c r="K11" s="14">
        <v>0.232107171201725</v>
      </c>
      <c r="L11" s="14">
        <v>0.36059764200022998</v>
      </c>
      <c r="M11" s="14"/>
      <c r="N11" s="14">
        <v>0.28700602315992502</v>
      </c>
      <c r="O11" s="14">
        <v>0.261378978706716</v>
      </c>
      <c r="P11" s="14">
        <v>0.23028895207342701</v>
      </c>
      <c r="Q11" s="14">
        <v>0.236198022128115</v>
      </c>
      <c r="R11" s="14"/>
      <c r="S11" s="14">
        <v>0.26921969160099302</v>
      </c>
      <c r="T11" s="14">
        <v>0.32245596114449798</v>
      </c>
      <c r="U11" s="14">
        <v>0.26593797979670902</v>
      </c>
      <c r="V11" s="14">
        <v>0.17733406623349399</v>
      </c>
      <c r="W11" s="14">
        <v>0.27790327620961502</v>
      </c>
      <c r="X11" s="14">
        <v>0.160766752838469</v>
      </c>
      <c r="Y11" s="14">
        <v>0.44665505636358599</v>
      </c>
      <c r="Z11" s="14">
        <v>0.114608305374064</v>
      </c>
      <c r="AA11" s="14">
        <v>0.318455402222655</v>
      </c>
      <c r="AB11" s="14">
        <v>0.25518490021207202</v>
      </c>
      <c r="AC11" s="14">
        <v>0.14517577342410801</v>
      </c>
      <c r="AD11" s="14">
        <v>0</v>
      </c>
      <c r="AE11" s="14"/>
      <c r="AF11" s="14">
        <v>0.26815421579035797</v>
      </c>
      <c r="AG11" s="14">
        <v>0.26934732118443</v>
      </c>
      <c r="AH11" s="14">
        <v>0.220609698365102</v>
      </c>
      <c r="AI11" s="14">
        <v>0.312715984332333</v>
      </c>
      <c r="AJ11" s="14">
        <v>0.243825398799214</v>
      </c>
      <c r="AK11" s="14">
        <v>0.30151315281072999</v>
      </c>
      <c r="AL11" s="14"/>
      <c r="AM11" s="14">
        <v>0.252275322434453</v>
      </c>
      <c r="AN11" s="14">
        <v>0.29625343396668002</v>
      </c>
      <c r="AO11" s="14">
        <v>0.254878641407835</v>
      </c>
      <c r="AP11" s="14">
        <v>0.228504941148157</v>
      </c>
      <c r="AQ11" s="14">
        <v>0.260867443540169</v>
      </c>
      <c r="AR11" s="14"/>
      <c r="AS11" s="14">
        <v>0.25873008272320602</v>
      </c>
      <c r="AT11" s="14">
        <v>0.139030903254417</v>
      </c>
      <c r="AU11" s="14"/>
      <c r="AV11" s="14">
        <v>0.282649898125933</v>
      </c>
      <c r="AW11" s="14">
        <v>0.27546272387281401</v>
      </c>
      <c r="AX11" s="14">
        <v>0.23350414915418599</v>
      </c>
      <c r="AY11" s="14"/>
      <c r="AZ11" s="14">
        <v>0.42938991024536499</v>
      </c>
      <c r="BA11" s="14">
        <v>0.19995120007389799</v>
      </c>
      <c r="BB11" s="14">
        <v>0.30986604852615501</v>
      </c>
      <c r="BC11" s="14"/>
      <c r="BD11" s="14">
        <v>0.21196208956733001</v>
      </c>
      <c r="BE11" s="14">
        <v>0.30930932654297799</v>
      </c>
      <c r="BF11" s="14"/>
      <c r="BG11" s="14">
        <v>0.19712331258358201</v>
      </c>
      <c r="BH11" s="14">
        <v>0.27657521478249097</v>
      </c>
      <c r="BI11" s="14"/>
      <c r="BJ11" s="14">
        <v>0.100708429469673</v>
      </c>
      <c r="BK11" s="14">
        <v>0.27791774645206002</v>
      </c>
      <c r="BL11" s="14"/>
      <c r="BM11" s="14">
        <v>0.181016641286082</v>
      </c>
      <c r="BN11" s="14">
        <v>0.26326467939764803</v>
      </c>
      <c r="BO11" s="14"/>
      <c r="BP11" s="14">
        <v>0.20086439934647801</v>
      </c>
      <c r="BQ11" s="14">
        <v>0.27326677149156697</v>
      </c>
      <c r="BR11" s="14"/>
      <c r="BS11" s="14">
        <v>0</v>
      </c>
      <c r="BT11" s="14">
        <v>0.47553085005353801</v>
      </c>
      <c r="BU11" s="14"/>
      <c r="BV11" s="14">
        <v>0</v>
      </c>
      <c r="BW11" s="14">
        <v>0</v>
      </c>
      <c r="BX11" s="14"/>
      <c r="BY11" s="14">
        <v>0.17235851653001399</v>
      </c>
      <c r="BZ11" s="14">
        <v>0.27100618583453001</v>
      </c>
      <c r="CA11" s="14"/>
      <c r="CB11" s="14">
        <v>0.22986474940023699</v>
      </c>
      <c r="CC11" s="14">
        <v>0.27563720976685602</v>
      </c>
    </row>
    <row r="12" spans="2:81" x14ac:dyDescent="0.3">
      <c r="B12" s="15" t="s">
        <v>194</v>
      </c>
      <c r="C12" s="14">
        <v>0.193167130123957</v>
      </c>
      <c r="D12" s="14">
        <v>0.22480257666182599</v>
      </c>
      <c r="E12" s="14">
        <v>0.15985034069155701</v>
      </c>
      <c r="F12" s="14"/>
      <c r="G12" s="14">
        <v>9.7662739844249405E-2</v>
      </c>
      <c r="H12" s="14">
        <v>7.5788204378206006E-2</v>
      </c>
      <c r="I12" s="14">
        <v>0.24855490462972901</v>
      </c>
      <c r="J12" s="14">
        <v>0.33368614018650999</v>
      </c>
      <c r="K12" s="14">
        <v>0.30131631432189099</v>
      </c>
      <c r="L12" s="14">
        <v>0.31086872437368301</v>
      </c>
      <c r="M12" s="14"/>
      <c r="N12" s="14">
        <v>0.198974776624115</v>
      </c>
      <c r="O12" s="14">
        <v>0.19403652606879501</v>
      </c>
      <c r="P12" s="14">
        <v>0.208791011686636</v>
      </c>
      <c r="Q12" s="14">
        <v>0.171029276208428</v>
      </c>
      <c r="R12" s="14"/>
      <c r="S12" s="14">
        <v>0.13591951014459699</v>
      </c>
      <c r="T12" s="14">
        <v>0.12907483990324001</v>
      </c>
      <c r="U12" s="14">
        <v>0.14990989906014701</v>
      </c>
      <c r="V12" s="14">
        <v>0.317372606441852</v>
      </c>
      <c r="W12" s="14">
        <v>0.21268496389540301</v>
      </c>
      <c r="X12" s="14">
        <v>0.234405244720885</v>
      </c>
      <c r="Y12" s="14">
        <v>0.24574462443999601</v>
      </c>
      <c r="Z12" s="14">
        <v>0.21668719946048201</v>
      </c>
      <c r="AA12" s="14">
        <v>0.103309964755607</v>
      </c>
      <c r="AB12" s="14">
        <v>0.24026370843765499</v>
      </c>
      <c r="AC12" s="14">
        <v>0.25620988852307403</v>
      </c>
      <c r="AD12" s="14">
        <v>0.34128487246384498</v>
      </c>
      <c r="AE12" s="14"/>
      <c r="AF12" s="14">
        <v>0.11979051463707099</v>
      </c>
      <c r="AG12" s="14">
        <v>0.23169595098176099</v>
      </c>
      <c r="AH12" s="14">
        <v>0.194209995321076</v>
      </c>
      <c r="AI12" s="14">
        <v>0.24233743562652901</v>
      </c>
      <c r="AJ12" s="14">
        <v>9.7878720863024099E-2</v>
      </c>
      <c r="AK12" s="14">
        <v>0.3621064767562</v>
      </c>
      <c r="AL12" s="14"/>
      <c r="AM12" s="14">
        <v>0.26186188820468198</v>
      </c>
      <c r="AN12" s="14">
        <v>0.19545698085614199</v>
      </c>
      <c r="AO12" s="14">
        <v>0.151999895695756</v>
      </c>
      <c r="AP12" s="14">
        <v>0.19909523003149299</v>
      </c>
      <c r="AQ12" s="14">
        <v>8.3547233432128803E-2</v>
      </c>
      <c r="AR12" s="14"/>
      <c r="AS12" s="14">
        <v>0.18604392774178799</v>
      </c>
      <c r="AT12" s="14">
        <v>0.58387920410375804</v>
      </c>
      <c r="AU12" s="14"/>
      <c r="AV12" s="14">
        <v>0.22664204400954899</v>
      </c>
      <c r="AW12" s="14">
        <v>0.15190458195383699</v>
      </c>
      <c r="AX12" s="14">
        <v>0.169800177181682</v>
      </c>
      <c r="AY12" s="14"/>
      <c r="AZ12" s="14">
        <v>0.105999021187486</v>
      </c>
      <c r="BA12" s="14">
        <v>0.196487403828074</v>
      </c>
      <c r="BB12" s="14">
        <v>0.31794736915755201</v>
      </c>
      <c r="BC12" s="14"/>
      <c r="BD12" s="14">
        <v>0.10691320996954</v>
      </c>
      <c r="BE12" s="14">
        <v>0.29507276533752702</v>
      </c>
      <c r="BF12" s="14"/>
      <c r="BG12" s="14">
        <v>9.4086047691253394E-2</v>
      </c>
      <c r="BH12" s="14">
        <v>0.22647266284987999</v>
      </c>
      <c r="BI12" s="14"/>
      <c r="BJ12" s="14">
        <v>0.16659113069408699</v>
      </c>
      <c r="BK12" s="14">
        <v>0.199474545940899</v>
      </c>
      <c r="BL12" s="14"/>
      <c r="BM12" s="14">
        <v>5.3657101311685503E-2</v>
      </c>
      <c r="BN12" s="14">
        <v>0.22319422387544399</v>
      </c>
      <c r="BO12" s="14"/>
      <c r="BP12" s="14">
        <v>0.13260758261630401</v>
      </c>
      <c r="BQ12" s="14">
        <v>0.21677877213748301</v>
      </c>
      <c r="BR12" s="14"/>
      <c r="BS12" s="14">
        <v>0</v>
      </c>
      <c r="BT12" s="14">
        <v>0.35799542610929902</v>
      </c>
      <c r="BU12" s="14"/>
      <c r="BV12" s="14">
        <v>0</v>
      </c>
      <c r="BW12" s="14">
        <v>0</v>
      </c>
      <c r="BX12" s="14"/>
      <c r="BY12" s="14">
        <v>9.1121351350019003E-2</v>
      </c>
      <c r="BZ12" s="14">
        <v>0.20638521237875901</v>
      </c>
      <c r="CA12" s="14"/>
      <c r="CB12" s="14">
        <v>0.19514235118354101</v>
      </c>
      <c r="CC12" s="14">
        <v>0.19145589699589</v>
      </c>
    </row>
    <row r="13" spans="2:81" x14ac:dyDescent="0.3">
      <c r="B13" s="15" t="s">
        <v>195</v>
      </c>
      <c r="C13" s="14">
        <v>8.68059676688447E-2</v>
      </c>
      <c r="D13" s="14">
        <v>5.0123644828506599E-2</v>
      </c>
      <c r="E13" s="14">
        <v>0.12711144276950301</v>
      </c>
      <c r="F13" s="14"/>
      <c r="G13" s="14">
        <v>0.104409227829743</v>
      </c>
      <c r="H13" s="14">
        <v>7.1767581572256198E-2</v>
      </c>
      <c r="I13" s="14">
        <v>9.31961177437612E-2</v>
      </c>
      <c r="J13" s="14">
        <v>0.12501427402586601</v>
      </c>
      <c r="K13" s="14">
        <v>8.4580388514614205E-2</v>
      </c>
      <c r="L13" s="14">
        <v>2.3785916723431399E-2</v>
      </c>
      <c r="M13" s="14"/>
      <c r="N13" s="14">
        <v>7.5758181882947695E-2</v>
      </c>
      <c r="O13" s="14">
        <v>6.0610862339621402E-2</v>
      </c>
      <c r="P13" s="14">
        <v>0.10800777020241099</v>
      </c>
      <c r="Q13" s="14">
        <v>0.10416952464929501</v>
      </c>
      <c r="R13" s="14"/>
      <c r="S13" s="14">
        <v>9.1463359168833497E-2</v>
      </c>
      <c r="T13" s="14">
        <v>5.1992817506655097E-2</v>
      </c>
      <c r="U13" s="14">
        <v>0.14536831102355399</v>
      </c>
      <c r="V13" s="14">
        <v>0.12935892596843299</v>
      </c>
      <c r="W13" s="14">
        <v>0.107805852502388</v>
      </c>
      <c r="X13" s="14">
        <v>0</v>
      </c>
      <c r="Y13" s="14">
        <v>7.8903579793088194E-2</v>
      </c>
      <c r="Z13" s="14">
        <v>0.10071792093717601</v>
      </c>
      <c r="AA13" s="14">
        <v>5.9470845623403899E-2</v>
      </c>
      <c r="AB13" s="14">
        <v>5.7326277608021302E-2</v>
      </c>
      <c r="AC13" s="14">
        <v>4.9046301385841998E-2</v>
      </c>
      <c r="AD13" s="14">
        <v>0.65871512753615502</v>
      </c>
      <c r="AE13" s="14"/>
      <c r="AF13" s="14">
        <v>7.00010626184705E-2</v>
      </c>
      <c r="AG13" s="14">
        <v>7.3775325106974404E-2</v>
      </c>
      <c r="AH13" s="14">
        <v>0.139633216681046</v>
      </c>
      <c r="AI13" s="14">
        <v>4.6041341681773901E-2</v>
      </c>
      <c r="AJ13" s="14">
        <v>0.16907870844644199</v>
      </c>
      <c r="AK13" s="14">
        <v>0</v>
      </c>
      <c r="AL13" s="14"/>
      <c r="AM13" s="14">
        <v>0.15162237395004699</v>
      </c>
      <c r="AN13" s="14">
        <v>9.4302893173594096E-2</v>
      </c>
      <c r="AO13" s="14">
        <v>5.19481457371865E-2</v>
      </c>
      <c r="AP13" s="14">
        <v>0.107984134842813</v>
      </c>
      <c r="AQ13" s="14">
        <v>0</v>
      </c>
      <c r="AR13" s="14"/>
      <c r="AS13" s="14">
        <v>8.3336837846852196E-2</v>
      </c>
      <c r="AT13" s="14">
        <v>0.27708989264182399</v>
      </c>
      <c r="AU13" s="14"/>
      <c r="AV13" s="14">
        <v>9.792653726028E-2</v>
      </c>
      <c r="AW13" s="14">
        <v>4.3184123559081897E-2</v>
      </c>
      <c r="AX13" s="14">
        <v>7.7321339156794094E-2</v>
      </c>
      <c r="AY13" s="14"/>
      <c r="AZ13" s="14">
        <v>2.42390178521808E-2</v>
      </c>
      <c r="BA13" s="14">
        <v>6.6516353377057205E-2</v>
      </c>
      <c r="BB13" s="14">
        <v>0.13061117234304601</v>
      </c>
      <c r="BC13" s="14"/>
      <c r="BD13" s="14">
        <v>9.9109244250962097E-2</v>
      </c>
      <c r="BE13" s="14">
        <v>7.2270127291220898E-2</v>
      </c>
      <c r="BF13" s="14"/>
      <c r="BG13" s="14">
        <v>4.8328746882167699E-2</v>
      </c>
      <c r="BH13" s="14">
        <v>9.9739862865071097E-2</v>
      </c>
      <c r="BI13" s="14"/>
      <c r="BJ13" s="14">
        <v>5.9650424632883697E-2</v>
      </c>
      <c r="BK13" s="14">
        <v>8.7471127666489401E-2</v>
      </c>
      <c r="BL13" s="14"/>
      <c r="BM13" s="14">
        <v>0.12866600895899899</v>
      </c>
      <c r="BN13" s="14">
        <v>8.0350785687466106E-2</v>
      </c>
      <c r="BO13" s="14"/>
      <c r="BP13" s="14">
        <v>0.154984953064422</v>
      </c>
      <c r="BQ13" s="14">
        <v>6.6219560429768398E-2</v>
      </c>
      <c r="BR13" s="14"/>
      <c r="BS13" s="14">
        <v>0</v>
      </c>
      <c r="BT13" s="14">
        <v>0.16087695336414801</v>
      </c>
      <c r="BU13" s="14"/>
      <c r="BV13" s="14">
        <v>0</v>
      </c>
      <c r="BW13" s="14">
        <v>0</v>
      </c>
      <c r="BX13" s="14"/>
      <c r="BY13" s="14">
        <v>0.13713816522734501</v>
      </c>
      <c r="BZ13" s="14">
        <v>8.0050764269533795E-2</v>
      </c>
      <c r="CA13" s="14"/>
      <c r="CB13" s="14">
        <v>0.100548357531081</v>
      </c>
      <c r="CC13" s="14">
        <v>7.97768248343938E-2</v>
      </c>
    </row>
    <row r="14" spans="2:81" x14ac:dyDescent="0.3">
      <c r="B14" s="15" t="s">
        <v>196</v>
      </c>
      <c r="C14" s="23">
        <v>3.0199047568408E-3</v>
      </c>
      <c r="D14" s="23">
        <v>5.8155662555480596E-3</v>
      </c>
      <c r="E14" s="23">
        <v>0</v>
      </c>
      <c r="F14" s="23"/>
      <c r="G14" s="23">
        <v>0</v>
      </c>
      <c r="H14" s="23">
        <v>0</v>
      </c>
      <c r="I14" s="23">
        <v>1.5760391923833501E-2</v>
      </c>
      <c r="J14" s="23">
        <v>0</v>
      </c>
      <c r="K14" s="23">
        <v>0</v>
      </c>
      <c r="L14" s="23">
        <v>0</v>
      </c>
      <c r="M14" s="23"/>
      <c r="N14" s="23">
        <v>0</v>
      </c>
      <c r="O14" s="23">
        <v>0</v>
      </c>
      <c r="P14" s="23">
        <v>0</v>
      </c>
      <c r="Q14" s="23">
        <v>1.28646747741759E-2</v>
      </c>
      <c r="R14" s="23"/>
      <c r="S14" s="23">
        <v>0</v>
      </c>
      <c r="T14" s="23">
        <v>0</v>
      </c>
      <c r="U14" s="23">
        <v>0</v>
      </c>
      <c r="V14" s="23">
        <v>2.67495882073772E-2</v>
      </c>
      <c r="W14" s="23">
        <v>0</v>
      </c>
      <c r="X14" s="23">
        <v>0</v>
      </c>
      <c r="Y14" s="23">
        <v>0</v>
      </c>
      <c r="Z14" s="23">
        <v>0</v>
      </c>
      <c r="AA14" s="23">
        <v>0</v>
      </c>
      <c r="AB14" s="23">
        <v>0</v>
      </c>
      <c r="AC14" s="23">
        <v>0</v>
      </c>
      <c r="AD14" s="23">
        <v>0</v>
      </c>
      <c r="AE14" s="23"/>
      <c r="AF14" s="23">
        <v>0</v>
      </c>
      <c r="AG14" s="23">
        <v>0</v>
      </c>
      <c r="AH14" s="23">
        <v>0</v>
      </c>
      <c r="AI14" s="23">
        <v>0</v>
      </c>
      <c r="AJ14" s="23">
        <v>3.26273432187364E-2</v>
      </c>
      <c r="AK14" s="23">
        <v>0</v>
      </c>
      <c r="AL14" s="23"/>
      <c r="AM14" s="23">
        <v>1.7692120052262401E-2</v>
      </c>
      <c r="AN14" s="23">
        <v>0</v>
      </c>
      <c r="AO14" s="23">
        <v>0</v>
      </c>
      <c r="AP14" s="23">
        <v>0</v>
      </c>
      <c r="AQ14" s="23">
        <v>0</v>
      </c>
      <c r="AR14" s="23"/>
      <c r="AS14" s="23">
        <v>3.0749616496026102E-3</v>
      </c>
      <c r="AT14" s="23">
        <v>0</v>
      </c>
      <c r="AU14" s="23"/>
      <c r="AV14" s="23">
        <v>0</v>
      </c>
      <c r="AW14" s="23">
        <v>0</v>
      </c>
      <c r="AX14" s="23">
        <v>0</v>
      </c>
      <c r="AY14" s="23"/>
      <c r="AZ14" s="23">
        <v>0</v>
      </c>
      <c r="BA14" s="23">
        <v>0</v>
      </c>
      <c r="BB14" s="23">
        <v>0</v>
      </c>
      <c r="BC14" s="23"/>
      <c r="BD14" s="23">
        <v>5.5759814961162E-3</v>
      </c>
      <c r="BE14" s="23">
        <v>0</v>
      </c>
      <c r="BF14" s="23"/>
      <c r="BG14" s="23">
        <v>0</v>
      </c>
      <c r="BH14" s="23">
        <v>4.0350282722348496E-3</v>
      </c>
      <c r="BI14" s="23"/>
      <c r="BJ14" s="23">
        <v>0</v>
      </c>
      <c r="BK14" s="23">
        <v>3.5344858341079502E-3</v>
      </c>
      <c r="BL14" s="23"/>
      <c r="BM14" s="23">
        <v>1.91267481528535E-2</v>
      </c>
      <c r="BN14" s="23">
        <v>0</v>
      </c>
      <c r="BO14" s="23"/>
      <c r="BP14" s="23">
        <v>1.21046014346664E-2</v>
      </c>
      <c r="BQ14" s="23">
        <v>0</v>
      </c>
      <c r="BR14" s="23"/>
      <c r="BS14" s="23">
        <v>0</v>
      </c>
      <c r="BT14" s="23">
        <v>5.5967704730145599E-3</v>
      </c>
      <c r="BU14" s="23"/>
      <c r="BV14" s="23">
        <v>0</v>
      </c>
      <c r="BW14" s="23">
        <v>0</v>
      </c>
      <c r="BX14" s="23"/>
      <c r="BY14" s="23">
        <v>2.2244258412167199E-2</v>
      </c>
      <c r="BZ14" s="23">
        <v>0</v>
      </c>
      <c r="CA14" s="23"/>
      <c r="CB14" s="23">
        <v>0</v>
      </c>
      <c r="CC14" s="23">
        <v>5.5892659577828404E-3</v>
      </c>
    </row>
    <row r="15" spans="2:81" x14ac:dyDescent="0.3">
      <c r="B15" s="16" t="s">
        <v>198</v>
      </c>
    </row>
    <row r="16" spans="2:81" x14ac:dyDescent="0.3">
      <c r="B16" t="s">
        <v>95</v>
      </c>
    </row>
    <row r="17" spans="2:2" x14ac:dyDescent="0.3">
      <c r="B17" t="s">
        <v>96</v>
      </c>
    </row>
    <row r="19" spans="2:2" x14ac:dyDescent="0.3">
      <c r="B19"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CC25"/>
  <sheetViews>
    <sheetView showGridLines="0" topLeftCell="A8" workbookViewId="0">
      <pane xSplit="2" topLeftCell="C1" activePane="topRight" state="frozen"/>
      <selection pane="topRight" activeCell="B25" sqref="B2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171</v>
      </c>
      <c r="D7" s="10">
        <v>84</v>
      </c>
      <c r="E7" s="10">
        <v>86</v>
      </c>
      <c r="F7" s="10"/>
      <c r="G7" s="10">
        <v>39</v>
      </c>
      <c r="H7" s="10">
        <v>58</v>
      </c>
      <c r="I7" s="10">
        <v>29</v>
      </c>
      <c r="J7" s="10">
        <v>17</v>
      </c>
      <c r="K7" s="10">
        <v>15</v>
      </c>
      <c r="L7" s="10">
        <v>13</v>
      </c>
      <c r="M7" s="10"/>
      <c r="N7" s="10">
        <v>49</v>
      </c>
      <c r="O7" s="10">
        <v>44</v>
      </c>
      <c r="P7" s="10">
        <v>40</v>
      </c>
      <c r="Q7" s="10">
        <v>38</v>
      </c>
      <c r="R7" s="10"/>
      <c r="S7" s="10">
        <v>36</v>
      </c>
      <c r="T7" s="10">
        <v>17</v>
      </c>
      <c r="U7" s="10">
        <v>14</v>
      </c>
      <c r="V7" s="10">
        <v>14</v>
      </c>
      <c r="W7" s="10">
        <v>10</v>
      </c>
      <c r="X7" s="10">
        <v>16</v>
      </c>
      <c r="Y7" s="10">
        <v>6</v>
      </c>
      <c r="Z7" s="10">
        <v>11</v>
      </c>
      <c r="AA7" s="10">
        <v>23</v>
      </c>
      <c r="AB7" s="10">
        <v>15</v>
      </c>
      <c r="AC7" s="10">
        <v>9</v>
      </c>
      <c r="AD7" s="10" t="s">
        <v>210</v>
      </c>
      <c r="AE7" s="10"/>
      <c r="AF7" s="10">
        <v>66</v>
      </c>
      <c r="AG7" s="10">
        <v>21</v>
      </c>
      <c r="AH7" s="10">
        <v>17</v>
      </c>
      <c r="AI7" s="10">
        <v>23</v>
      </c>
      <c r="AJ7" s="10">
        <v>17</v>
      </c>
      <c r="AK7" s="10">
        <v>9</v>
      </c>
      <c r="AL7" s="10"/>
      <c r="AM7" s="10">
        <v>19</v>
      </c>
      <c r="AN7" s="10">
        <v>32</v>
      </c>
      <c r="AO7" s="10">
        <v>55</v>
      </c>
      <c r="AP7" s="10">
        <v>33</v>
      </c>
      <c r="AQ7" s="10">
        <v>8</v>
      </c>
      <c r="AR7" s="10"/>
      <c r="AS7" s="10">
        <v>171</v>
      </c>
      <c r="AT7" s="10" t="s">
        <v>210</v>
      </c>
      <c r="AU7" s="10"/>
      <c r="AV7" s="10">
        <v>65</v>
      </c>
      <c r="AW7" s="10">
        <v>20</v>
      </c>
      <c r="AX7" s="10">
        <v>85</v>
      </c>
      <c r="AY7" s="10"/>
      <c r="AZ7" s="10">
        <v>21</v>
      </c>
      <c r="BA7" s="10">
        <v>23</v>
      </c>
      <c r="BB7" s="10">
        <v>21</v>
      </c>
      <c r="BC7" s="10"/>
      <c r="BD7" s="10">
        <v>117</v>
      </c>
      <c r="BE7" s="10">
        <v>54</v>
      </c>
      <c r="BF7" s="10"/>
      <c r="BG7" s="10">
        <v>58</v>
      </c>
      <c r="BH7" s="10">
        <v>113</v>
      </c>
      <c r="BI7" s="10"/>
      <c r="BJ7" s="10">
        <v>27</v>
      </c>
      <c r="BK7" s="10">
        <v>139</v>
      </c>
      <c r="BL7" s="10"/>
      <c r="BM7" s="10">
        <v>39</v>
      </c>
      <c r="BN7" s="10">
        <v>130</v>
      </c>
      <c r="BO7" s="10"/>
      <c r="BP7" s="10">
        <v>49</v>
      </c>
      <c r="BQ7" s="10">
        <v>119</v>
      </c>
      <c r="BR7" s="10"/>
      <c r="BS7" s="10">
        <v>171</v>
      </c>
      <c r="BT7" s="10" t="s">
        <v>210</v>
      </c>
      <c r="BU7" s="10"/>
      <c r="BV7" s="10">
        <v>43</v>
      </c>
      <c r="BW7" s="10">
        <v>128</v>
      </c>
      <c r="BX7" s="10"/>
      <c r="BY7" s="10">
        <v>27</v>
      </c>
      <c r="BZ7" s="10">
        <v>142</v>
      </c>
      <c r="CA7" s="10"/>
      <c r="CB7" s="10">
        <v>75</v>
      </c>
      <c r="CC7" s="10">
        <v>91</v>
      </c>
    </row>
    <row r="8" spans="2:81" ht="30" customHeight="1" x14ac:dyDescent="0.3">
      <c r="B8" s="11" t="s">
        <v>20</v>
      </c>
      <c r="C8" s="11">
        <v>178</v>
      </c>
      <c r="D8" s="11">
        <v>96</v>
      </c>
      <c r="E8" s="11">
        <v>81</v>
      </c>
      <c r="F8" s="11"/>
      <c r="G8" s="11">
        <v>55</v>
      </c>
      <c r="H8" s="11">
        <v>53</v>
      </c>
      <c r="I8" s="11">
        <v>26</v>
      </c>
      <c r="J8" s="11">
        <v>16</v>
      </c>
      <c r="K8" s="11">
        <v>14</v>
      </c>
      <c r="L8" s="11">
        <v>13</v>
      </c>
      <c r="M8" s="11"/>
      <c r="N8" s="11">
        <v>46</v>
      </c>
      <c r="O8" s="11">
        <v>44</v>
      </c>
      <c r="P8" s="11">
        <v>44</v>
      </c>
      <c r="Q8" s="11">
        <v>43</v>
      </c>
      <c r="R8" s="11"/>
      <c r="S8" s="11">
        <v>36</v>
      </c>
      <c r="T8" s="11">
        <v>18</v>
      </c>
      <c r="U8" s="11">
        <v>15</v>
      </c>
      <c r="V8" s="11">
        <v>15</v>
      </c>
      <c r="W8" s="11">
        <v>11</v>
      </c>
      <c r="X8" s="11">
        <v>17</v>
      </c>
      <c r="Y8" s="11">
        <v>5</v>
      </c>
      <c r="Z8" s="11">
        <v>10</v>
      </c>
      <c r="AA8" s="11">
        <v>24</v>
      </c>
      <c r="AB8" s="11">
        <v>16</v>
      </c>
      <c r="AC8" s="11">
        <v>10</v>
      </c>
      <c r="AD8" s="11" t="s">
        <v>210</v>
      </c>
      <c r="AE8" s="11"/>
      <c r="AF8" s="11">
        <v>68</v>
      </c>
      <c r="AG8" s="11">
        <v>23</v>
      </c>
      <c r="AH8" s="11">
        <v>16</v>
      </c>
      <c r="AI8" s="11">
        <v>25</v>
      </c>
      <c r="AJ8" s="11">
        <v>16</v>
      </c>
      <c r="AK8" s="11">
        <v>10</v>
      </c>
      <c r="AL8" s="11"/>
      <c r="AM8" s="11">
        <v>21</v>
      </c>
      <c r="AN8" s="11">
        <v>34</v>
      </c>
      <c r="AO8" s="11">
        <v>61</v>
      </c>
      <c r="AP8" s="11">
        <v>30</v>
      </c>
      <c r="AQ8" s="11">
        <v>7</v>
      </c>
      <c r="AR8" s="11"/>
      <c r="AS8" s="11">
        <v>178</v>
      </c>
      <c r="AT8" s="11" t="s">
        <v>210</v>
      </c>
      <c r="AU8" s="11"/>
      <c r="AV8" s="11">
        <v>67</v>
      </c>
      <c r="AW8" s="11">
        <v>22</v>
      </c>
      <c r="AX8" s="11">
        <v>88</v>
      </c>
      <c r="AY8" s="11"/>
      <c r="AZ8" s="11">
        <v>20</v>
      </c>
      <c r="BA8" s="11">
        <v>26</v>
      </c>
      <c r="BB8" s="11">
        <v>22</v>
      </c>
      <c r="BC8" s="11"/>
      <c r="BD8" s="11">
        <v>120</v>
      </c>
      <c r="BE8" s="11">
        <v>57</v>
      </c>
      <c r="BF8" s="11"/>
      <c r="BG8" s="11">
        <v>64</v>
      </c>
      <c r="BH8" s="11">
        <v>113</v>
      </c>
      <c r="BI8" s="11"/>
      <c r="BJ8" s="11">
        <v>31</v>
      </c>
      <c r="BK8" s="11">
        <v>142</v>
      </c>
      <c r="BL8" s="11"/>
      <c r="BM8" s="11">
        <v>38</v>
      </c>
      <c r="BN8" s="11">
        <v>138</v>
      </c>
      <c r="BO8" s="11"/>
      <c r="BP8" s="11">
        <v>48</v>
      </c>
      <c r="BQ8" s="11">
        <v>124</v>
      </c>
      <c r="BR8" s="11"/>
      <c r="BS8" s="11">
        <v>178</v>
      </c>
      <c r="BT8" s="11" t="s">
        <v>210</v>
      </c>
      <c r="BU8" s="11"/>
      <c r="BV8" s="11">
        <v>46</v>
      </c>
      <c r="BW8" s="11">
        <v>132</v>
      </c>
      <c r="BX8" s="11"/>
      <c r="BY8" s="11">
        <v>30</v>
      </c>
      <c r="BZ8" s="11">
        <v>145</v>
      </c>
      <c r="CA8" s="11"/>
      <c r="CB8" s="11">
        <v>80</v>
      </c>
      <c r="CC8" s="11">
        <v>93</v>
      </c>
    </row>
    <row r="9" spans="2:81" x14ac:dyDescent="0.3">
      <c r="B9" s="15" t="s">
        <v>199</v>
      </c>
      <c r="C9" s="14">
        <v>0.28637541587842202</v>
      </c>
      <c r="D9" s="14">
        <v>0.18100903817709399</v>
      </c>
      <c r="E9" s="14">
        <v>0.41505641825751999</v>
      </c>
      <c r="F9" s="14"/>
      <c r="G9" s="14">
        <v>0.36938527438956598</v>
      </c>
      <c r="H9" s="14">
        <v>0.22446601710467801</v>
      </c>
      <c r="I9" s="14">
        <v>0.37383690616507198</v>
      </c>
      <c r="J9" s="14">
        <v>0.29137013735599498</v>
      </c>
      <c r="K9" s="14">
        <v>0.141312276700686</v>
      </c>
      <c r="L9" s="14">
        <v>0.155224427032602</v>
      </c>
      <c r="M9" s="14"/>
      <c r="N9" s="14">
        <v>0.29134339904151602</v>
      </c>
      <c r="O9" s="14">
        <v>0.28861220359523698</v>
      </c>
      <c r="P9" s="14">
        <v>0.34718202189324998</v>
      </c>
      <c r="Q9" s="14">
        <v>0.21608513176378399</v>
      </c>
      <c r="R9" s="14"/>
      <c r="S9" s="14">
        <v>0.31337397142621098</v>
      </c>
      <c r="T9" s="14">
        <v>0.37109743588946498</v>
      </c>
      <c r="U9" s="14">
        <v>0.32795964272144401</v>
      </c>
      <c r="V9" s="14">
        <v>0.48146782519405101</v>
      </c>
      <c r="W9" s="14">
        <v>0</v>
      </c>
      <c r="X9" s="14">
        <v>0.113596263286264</v>
      </c>
      <c r="Y9" s="14">
        <v>0.483539381800007</v>
      </c>
      <c r="Z9" s="14">
        <v>0.36776888055305901</v>
      </c>
      <c r="AA9" s="14">
        <v>0.190108304315661</v>
      </c>
      <c r="AB9" s="14">
        <v>0.38837695045625298</v>
      </c>
      <c r="AC9" s="14">
        <v>0.17909433370361599</v>
      </c>
      <c r="AD9" s="14" t="s">
        <v>211</v>
      </c>
      <c r="AE9" s="14"/>
      <c r="AF9" s="14">
        <v>0.19519573329147999</v>
      </c>
      <c r="AG9" s="14">
        <v>0.38102517138504399</v>
      </c>
      <c r="AH9" s="14">
        <v>0.51832661844651995</v>
      </c>
      <c r="AI9" s="14">
        <v>0.227188270866303</v>
      </c>
      <c r="AJ9" s="14">
        <v>0.49959133441343601</v>
      </c>
      <c r="AK9" s="14">
        <v>0</v>
      </c>
      <c r="AL9" s="14"/>
      <c r="AM9" s="14">
        <v>0.19614966165179401</v>
      </c>
      <c r="AN9" s="14">
        <v>0.283046237159366</v>
      </c>
      <c r="AO9" s="14">
        <v>0.32505201608045797</v>
      </c>
      <c r="AP9" s="14">
        <v>0.30225394303363901</v>
      </c>
      <c r="AQ9" s="14">
        <v>0.208750251348543</v>
      </c>
      <c r="AR9" s="14"/>
      <c r="AS9" s="14">
        <v>0.28637541587842202</v>
      </c>
      <c r="AT9" s="14" t="s">
        <v>211</v>
      </c>
      <c r="AU9" s="14"/>
      <c r="AV9" s="14">
        <v>0.281599082091328</v>
      </c>
      <c r="AW9" s="14">
        <v>0.17314198423643001</v>
      </c>
      <c r="AX9" s="14">
        <v>0.32108141017881398</v>
      </c>
      <c r="AY9" s="14"/>
      <c r="AZ9" s="14">
        <v>0.32633546644378503</v>
      </c>
      <c r="BA9" s="14">
        <v>0.25018042976266303</v>
      </c>
      <c r="BB9" s="14">
        <v>0.12783603085488901</v>
      </c>
      <c r="BC9" s="14"/>
      <c r="BD9" s="14">
        <v>0.24942054674727701</v>
      </c>
      <c r="BE9" s="14">
        <v>0.36421040260859699</v>
      </c>
      <c r="BF9" s="14"/>
      <c r="BG9" s="14">
        <v>0.24686663617069299</v>
      </c>
      <c r="BH9" s="14">
        <v>0.30868434188268001</v>
      </c>
      <c r="BI9" s="14"/>
      <c r="BJ9" s="14">
        <v>0.35269227271577502</v>
      </c>
      <c r="BK9" s="14">
        <v>0.26525030128544902</v>
      </c>
      <c r="BL9" s="14"/>
      <c r="BM9" s="14">
        <v>0.18631971028383901</v>
      </c>
      <c r="BN9" s="14">
        <v>0.30473244847776798</v>
      </c>
      <c r="BO9" s="14"/>
      <c r="BP9" s="14">
        <v>0.25057502596047398</v>
      </c>
      <c r="BQ9" s="14">
        <v>0.31195402867581201</v>
      </c>
      <c r="BR9" s="14"/>
      <c r="BS9" s="14">
        <v>0.28637541587842202</v>
      </c>
      <c r="BT9" s="14" t="s">
        <v>211</v>
      </c>
      <c r="BU9" s="14"/>
      <c r="BV9" s="14">
        <v>0.266328190916852</v>
      </c>
      <c r="BW9" s="14">
        <v>0.29328377923120003</v>
      </c>
      <c r="BX9" s="14"/>
      <c r="BY9" s="14">
        <v>0.21813792003810401</v>
      </c>
      <c r="BZ9" s="14">
        <v>0.30442704950328597</v>
      </c>
      <c r="CA9" s="14"/>
      <c r="CB9" s="14">
        <v>0.27509490019765098</v>
      </c>
      <c r="CC9" s="14">
        <v>0.310680686430445</v>
      </c>
    </row>
    <row r="10" spans="2:81" ht="28.8" x14ac:dyDescent="0.3">
      <c r="B10" s="15" t="s">
        <v>200</v>
      </c>
      <c r="C10" s="14">
        <v>0.256286869802827</v>
      </c>
      <c r="D10" s="14">
        <v>0.28895674072314498</v>
      </c>
      <c r="E10" s="14">
        <v>0.22063383724075999</v>
      </c>
      <c r="F10" s="14"/>
      <c r="G10" s="14">
        <v>0.295088786960994</v>
      </c>
      <c r="H10" s="14">
        <v>0.31557177719867402</v>
      </c>
      <c r="I10" s="14">
        <v>0.19916297014983</v>
      </c>
      <c r="J10" s="14">
        <v>0.20903794836518999</v>
      </c>
      <c r="K10" s="14">
        <v>6.14310432483871E-2</v>
      </c>
      <c r="L10" s="14">
        <v>0.22943641273013901</v>
      </c>
      <c r="M10" s="14"/>
      <c r="N10" s="14">
        <v>0.33326299874609799</v>
      </c>
      <c r="O10" s="14">
        <v>0.27246330941831898</v>
      </c>
      <c r="P10" s="14">
        <v>0.32417217042187702</v>
      </c>
      <c r="Q10" s="14">
        <v>8.80333668860179E-2</v>
      </c>
      <c r="R10" s="14"/>
      <c r="S10" s="14">
        <v>0.46612674981254398</v>
      </c>
      <c r="T10" s="14">
        <v>0.36590626442555302</v>
      </c>
      <c r="U10" s="14">
        <v>7.0433431190669804E-2</v>
      </c>
      <c r="V10" s="14">
        <v>0.25460470526829398</v>
      </c>
      <c r="W10" s="14">
        <v>8.9617089879633904E-2</v>
      </c>
      <c r="X10" s="14">
        <v>0.30661519151535199</v>
      </c>
      <c r="Y10" s="14">
        <v>0.31967439616888399</v>
      </c>
      <c r="Z10" s="14">
        <v>0.182277209350686</v>
      </c>
      <c r="AA10" s="14">
        <v>0.19309591495020001</v>
      </c>
      <c r="AB10" s="14">
        <v>5.9939606922239701E-2</v>
      </c>
      <c r="AC10" s="14">
        <v>0.17983293685426599</v>
      </c>
      <c r="AD10" s="14" t="s">
        <v>211</v>
      </c>
      <c r="AE10" s="14"/>
      <c r="AF10" s="14">
        <v>0.27152916131149202</v>
      </c>
      <c r="AG10" s="14">
        <v>0.210363142046261</v>
      </c>
      <c r="AH10" s="14">
        <v>0.28726630881810999</v>
      </c>
      <c r="AI10" s="14">
        <v>0.30690688162207702</v>
      </c>
      <c r="AJ10" s="14">
        <v>0.103278086661261</v>
      </c>
      <c r="AK10" s="14">
        <v>0.19913904876257299</v>
      </c>
      <c r="AL10" s="14"/>
      <c r="AM10" s="14">
        <v>0</v>
      </c>
      <c r="AN10" s="14">
        <v>0.24766370300420701</v>
      </c>
      <c r="AO10" s="14">
        <v>0.272287788707962</v>
      </c>
      <c r="AP10" s="14">
        <v>0.40562266206719499</v>
      </c>
      <c r="AQ10" s="14">
        <v>9.8840155281179495E-2</v>
      </c>
      <c r="AR10" s="14"/>
      <c r="AS10" s="14">
        <v>0.256286869802827</v>
      </c>
      <c r="AT10" s="14" t="s">
        <v>211</v>
      </c>
      <c r="AU10" s="14"/>
      <c r="AV10" s="14">
        <v>0.21111502808191701</v>
      </c>
      <c r="AW10" s="14">
        <v>0.24448424247685799</v>
      </c>
      <c r="AX10" s="14">
        <v>0.29646768835680498</v>
      </c>
      <c r="AY10" s="14"/>
      <c r="AZ10" s="14">
        <v>0</v>
      </c>
      <c r="BA10" s="14">
        <v>0</v>
      </c>
      <c r="BB10" s="14">
        <v>0</v>
      </c>
      <c r="BC10" s="14"/>
      <c r="BD10" s="14">
        <v>0.33269998486379998</v>
      </c>
      <c r="BE10" s="14">
        <v>9.5344240682011194E-2</v>
      </c>
      <c r="BF10" s="14"/>
      <c r="BG10" s="14">
        <v>0.52477909558818603</v>
      </c>
      <c r="BH10" s="14">
        <v>0.10468073966987899</v>
      </c>
      <c r="BI10" s="14"/>
      <c r="BJ10" s="14">
        <v>0.36345713194395501</v>
      </c>
      <c r="BK10" s="14">
        <v>0.240446204206894</v>
      </c>
      <c r="BL10" s="14"/>
      <c r="BM10" s="14">
        <v>0.21414374071799999</v>
      </c>
      <c r="BN10" s="14">
        <v>0.25851850058285702</v>
      </c>
      <c r="BO10" s="14"/>
      <c r="BP10" s="14">
        <v>0.217384431894419</v>
      </c>
      <c r="BQ10" s="14">
        <v>0.26607286729106799</v>
      </c>
      <c r="BR10" s="14"/>
      <c r="BS10" s="14">
        <v>0.256286869802827</v>
      </c>
      <c r="BT10" s="14" t="s">
        <v>211</v>
      </c>
      <c r="BU10" s="14"/>
      <c r="BV10" s="14">
        <v>1</v>
      </c>
      <c r="BW10" s="14">
        <v>0</v>
      </c>
      <c r="BX10" s="14"/>
      <c r="BY10" s="14">
        <v>0.221249136027484</v>
      </c>
      <c r="BZ10" s="14">
        <v>0.26100463421372</v>
      </c>
      <c r="CA10" s="14"/>
      <c r="CB10" s="14">
        <v>0.287077051439041</v>
      </c>
      <c r="CC10" s="14">
        <v>0.233775785928522</v>
      </c>
    </row>
    <row r="11" spans="2:81" ht="28.8" x14ac:dyDescent="0.3">
      <c r="B11" s="15" t="s">
        <v>201</v>
      </c>
      <c r="C11" s="14">
        <v>0.24654931213696901</v>
      </c>
      <c r="D11" s="14">
        <v>0.26653133971148701</v>
      </c>
      <c r="E11" s="14">
        <v>0.225847494377864</v>
      </c>
      <c r="F11" s="14"/>
      <c r="G11" s="14">
        <v>0.126069498230581</v>
      </c>
      <c r="H11" s="14">
        <v>0.37075214700129999</v>
      </c>
      <c r="I11" s="14">
        <v>0.35443064764057097</v>
      </c>
      <c r="J11" s="14">
        <v>0.242374057209821</v>
      </c>
      <c r="K11" s="14">
        <v>6.3678361213552706E-2</v>
      </c>
      <c r="L11" s="14">
        <v>0.230582731723148</v>
      </c>
      <c r="M11" s="14"/>
      <c r="N11" s="14">
        <v>0.36692796639825498</v>
      </c>
      <c r="O11" s="14">
        <v>0.18736040246108501</v>
      </c>
      <c r="P11" s="14">
        <v>0.26040274816356102</v>
      </c>
      <c r="Q11" s="14">
        <v>0.165836172930239</v>
      </c>
      <c r="R11" s="14"/>
      <c r="S11" s="14">
        <v>0.18999476631786399</v>
      </c>
      <c r="T11" s="14">
        <v>0.37751617016169398</v>
      </c>
      <c r="U11" s="14">
        <v>0.25962735686333099</v>
      </c>
      <c r="V11" s="14">
        <v>0.32417648359396301</v>
      </c>
      <c r="W11" s="14">
        <v>9.0843030330133204E-2</v>
      </c>
      <c r="X11" s="14">
        <v>0.40349095976472199</v>
      </c>
      <c r="Y11" s="14">
        <v>0.51765475285388496</v>
      </c>
      <c r="Z11" s="14">
        <v>0.28093278345081102</v>
      </c>
      <c r="AA11" s="14">
        <v>0.21438560004611901</v>
      </c>
      <c r="AB11" s="14">
        <v>4.9487712644894197E-2</v>
      </c>
      <c r="AC11" s="14">
        <v>0.18217152402617701</v>
      </c>
      <c r="AD11" s="14" t="s">
        <v>211</v>
      </c>
      <c r="AE11" s="14"/>
      <c r="AF11" s="14">
        <v>0.28508653527809202</v>
      </c>
      <c r="AG11" s="14">
        <v>0.303696958872052</v>
      </c>
      <c r="AH11" s="14">
        <v>0.21801869466238499</v>
      </c>
      <c r="AI11" s="14">
        <v>0.21588350792366501</v>
      </c>
      <c r="AJ11" s="14">
        <v>0.237016968936894</v>
      </c>
      <c r="AK11" s="14">
        <v>0.10250043645113199</v>
      </c>
      <c r="AL11" s="14"/>
      <c r="AM11" s="14">
        <v>0.246729808254499</v>
      </c>
      <c r="AN11" s="14">
        <v>0.228295211544639</v>
      </c>
      <c r="AO11" s="14">
        <v>0.23936168046037001</v>
      </c>
      <c r="AP11" s="14">
        <v>0.34048194841593798</v>
      </c>
      <c r="AQ11" s="14">
        <v>0.33751962270897201</v>
      </c>
      <c r="AR11" s="14"/>
      <c r="AS11" s="14">
        <v>0.24654931213696901</v>
      </c>
      <c r="AT11" s="14" t="s">
        <v>211</v>
      </c>
      <c r="AU11" s="14"/>
      <c r="AV11" s="14">
        <v>0.28406096683372001</v>
      </c>
      <c r="AW11" s="14">
        <v>0.26841037360155501</v>
      </c>
      <c r="AX11" s="14">
        <v>0.21558193120024199</v>
      </c>
      <c r="AY11" s="14"/>
      <c r="AZ11" s="14">
        <v>0.45109269538406499</v>
      </c>
      <c r="BA11" s="14">
        <v>0.27610312032976198</v>
      </c>
      <c r="BB11" s="14">
        <v>0.21972195006710299</v>
      </c>
      <c r="BC11" s="14"/>
      <c r="BD11" s="14">
        <v>0.19300589366971899</v>
      </c>
      <c r="BE11" s="14">
        <v>0.35932338937958702</v>
      </c>
      <c r="BF11" s="14"/>
      <c r="BG11" s="14">
        <v>0.239967620960403</v>
      </c>
      <c r="BH11" s="14">
        <v>0.25026571296045902</v>
      </c>
      <c r="BI11" s="14"/>
      <c r="BJ11" s="14">
        <v>9.8107378348318203E-2</v>
      </c>
      <c r="BK11" s="14">
        <v>0.27624465398276399</v>
      </c>
      <c r="BL11" s="14"/>
      <c r="BM11" s="14">
        <v>0.26593435613100203</v>
      </c>
      <c r="BN11" s="14">
        <v>0.24433688708447299</v>
      </c>
      <c r="BO11" s="14"/>
      <c r="BP11" s="14">
        <v>0.17911526786401899</v>
      </c>
      <c r="BQ11" s="14">
        <v>0.28271276564379899</v>
      </c>
      <c r="BR11" s="14"/>
      <c r="BS11" s="14">
        <v>0.24654931213696901</v>
      </c>
      <c r="BT11" s="14" t="s">
        <v>211</v>
      </c>
      <c r="BU11" s="14"/>
      <c r="BV11" s="14">
        <v>0.22185470262325399</v>
      </c>
      <c r="BW11" s="14">
        <v>0.25505918498484398</v>
      </c>
      <c r="BX11" s="14"/>
      <c r="BY11" s="14">
        <v>0.27782489357770801</v>
      </c>
      <c r="BZ11" s="14">
        <v>0.243379484750682</v>
      </c>
      <c r="CA11" s="14"/>
      <c r="CB11" s="14">
        <v>0.237952602926221</v>
      </c>
      <c r="CC11" s="14">
        <v>0.23413076259419699</v>
      </c>
    </row>
    <row r="12" spans="2:81" x14ac:dyDescent="0.3">
      <c r="B12" s="15" t="s">
        <v>202</v>
      </c>
      <c r="C12" s="14">
        <v>0.22713893354094999</v>
      </c>
      <c r="D12" s="14">
        <v>0.23814618360157599</v>
      </c>
      <c r="E12" s="14">
        <v>0.21685882174065799</v>
      </c>
      <c r="F12" s="14"/>
      <c r="G12" s="14">
        <v>0.25932818854665202</v>
      </c>
      <c r="H12" s="14">
        <v>0.12091724932020601</v>
      </c>
      <c r="I12" s="14">
        <v>0.19819580168454201</v>
      </c>
      <c r="J12" s="14">
        <v>0.23081074484498601</v>
      </c>
      <c r="K12" s="14">
        <v>0.47891067465739401</v>
      </c>
      <c r="L12" s="14">
        <v>0.31286713921207399</v>
      </c>
      <c r="M12" s="14"/>
      <c r="N12" s="14">
        <v>0.27141354750644298</v>
      </c>
      <c r="O12" s="14">
        <v>0.290235152157858</v>
      </c>
      <c r="P12" s="14">
        <v>8.7188284100630106E-2</v>
      </c>
      <c r="Q12" s="14">
        <v>0.25947340210687903</v>
      </c>
      <c r="R12" s="14"/>
      <c r="S12" s="14">
        <v>0.25123433391698702</v>
      </c>
      <c r="T12" s="14">
        <v>0.29703084917378803</v>
      </c>
      <c r="U12" s="14">
        <v>0.26592527252610598</v>
      </c>
      <c r="V12" s="14">
        <v>0.26747362478443298</v>
      </c>
      <c r="W12" s="14">
        <v>0.29092534850191898</v>
      </c>
      <c r="X12" s="14">
        <v>0.27462874639773699</v>
      </c>
      <c r="Y12" s="14">
        <v>0.31148893184280202</v>
      </c>
      <c r="Z12" s="14">
        <v>0.18962692403035999</v>
      </c>
      <c r="AA12" s="14">
        <v>2.9826365584203901E-2</v>
      </c>
      <c r="AB12" s="14">
        <v>0.36103909276538099</v>
      </c>
      <c r="AC12" s="14">
        <v>0</v>
      </c>
      <c r="AD12" s="14" t="s">
        <v>211</v>
      </c>
      <c r="AE12" s="14"/>
      <c r="AF12" s="14">
        <v>0.20240564344022999</v>
      </c>
      <c r="AG12" s="14">
        <v>0.41930917234631598</v>
      </c>
      <c r="AH12" s="14">
        <v>0.21341848061421601</v>
      </c>
      <c r="AI12" s="14">
        <v>0.28846067104587603</v>
      </c>
      <c r="AJ12" s="14">
        <v>0.16489569972686399</v>
      </c>
      <c r="AK12" s="14">
        <v>0.10761869212000701</v>
      </c>
      <c r="AL12" s="14"/>
      <c r="AM12" s="14">
        <v>9.64730842889331E-2</v>
      </c>
      <c r="AN12" s="14">
        <v>0.226628670236691</v>
      </c>
      <c r="AO12" s="14">
        <v>0.21740870977282201</v>
      </c>
      <c r="AP12" s="14">
        <v>0.20631089590780699</v>
      </c>
      <c r="AQ12" s="14">
        <v>0.474981088531023</v>
      </c>
      <c r="AR12" s="14"/>
      <c r="AS12" s="14">
        <v>0.22713893354094999</v>
      </c>
      <c r="AT12" s="14" t="s">
        <v>211</v>
      </c>
      <c r="AU12" s="14"/>
      <c r="AV12" s="14">
        <v>0.26044519789214698</v>
      </c>
      <c r="AW12" s="14">
        <v>0.22042067862664599</v>
      </c>
      <c r="AX12" s="14">
        <v>0.20614044257299799</v>
      </c>
      <c r="AY12" s="14"/>
      <c r="AZ12" s="14">
        <v>0.12560793302898199</v>
      </c>
      <c r="BA12" s="14">
        <v>0.35354396135445298</v>
      </c>
      <c r="BB12" s="14">
        <v>0.31454522883841501</v>
      </c>
      <c r="BC12" s="14"/>
      <c r="BD12" s="14">
        <v>0.19944994822957601</v>
      </c>
      <c r="BE12" s="14">
        <v>0.28545795495689902</v>
      </c>
      <c r="BF12" s="14"/>
      <c r="BG12" s="14">
        <v>0.198125039357118</v>
      </c>
      <c r="BH12" s="14">
        <v>0.24352184445924999</v>
      </c>
      <c r="BI12" s="14"/>
      <c r="BJ12" s="14">
        <v>0.245315519483286</v>
      </c>
      <c r="BK12" s="14">
        <v>0.22297214124259601</v>
      </c>
      <c r="BL12" s="14"/>
      <c r="BM12" s="14">
        <v>0.19273212491647701</v>
      </c>
      <c r="BN12" s="14">
        <v>0.23931670445807601</v>
      </c>
      <c r="BO12" s="14"/>
      <c r="BP12" s="14">
        <v>0.176903701609917</v>
      </c>
      <c r="BQ12" s="14">
        <v>0.255862683530512</v>
      </c>
      <c r="BR12" s="14"/>
      <c r="BS12" s="14">
        <v>0.22713893354094999</v>
      </c>
      <c r="BT12" s="14" t="s">
        <v>211</v>
      </c>
      <c r="BU12" s="14"/>
      <c r="BV12" s="14">
        <v>0.17408899869290001</v>
      </c>
      <c r="BW12" s="14">
        <v>0.24542017827552401</v>
      </c>
      <c r="BX12" s="14"/>
      <c r="BY12" s="14">
        <v>0.244591032102984</v>
      </c>
      <c r="BZ12" s="14">
        <v>0.22658004887334199</v>
      </c>
      <c r="CA12" s="14"/>
      <c r="CB12" s="14">
        <v>0.174817071072108</v>
      </c>
      <c r="CC12" s="14">
        <v>0.27374425480201298</v>
      </c>
    </row>
    <row r="13" spans="2:81" x14ac:dyDescent="0.3">
      <c r="B13" s="15" t="s">
        <v>203</v>
      </c>
      <c r="C13" s="14">
        <v>0.17038063588251001</v>
      </c>
      <c r="D13" s="14">
        <v>0.22547670549954901</v>
      </c>
      <c r="E13" s="14">
        <v>0.10703208875782701</v>
      </c>
      <c r="F13" s="14"/>
      <c r="G13" s="14">
        <v>0.28745679485962999</v>
      </c>
      <c r="H13" s="14">
        <v>7.8994401413934406E-2</v>
      </c>
      <c r="I13" s="14">
        <v>0.14659026071769499</v>
      </c>
      <c r="J13" s="14">
        <v>0.22500151455606299</v>
      </c>
      <c r="K13" s="14">
        <v>0.129462125087177</v>
      </c>
      <c r="L13" s="14">
        <v>7.0655189647382197E-2</v>
      </c>
      <c r="M13" s="14"/>
      <c r="N13" s="14">
        <v>0.123666898731926</v>
      </c>
      <c r="O13" s="14">
        <v>0.20862254475981401</v>
      </c>
      <c r="P13" s="14">
        <v>0.19988722526019101</v>
      </c>
      <c r="Q13" s="14">
        <v>0.14995886495965699</v>
      </c>
      <c r="R13" s="14"/>
      <c r="S13" s="14">
        <v>0.31429760005448598</v>
      </c>
      <c r="T13" s="14">
        <v>0.161241466939407</v>
      </c>
      <c r="U13" s="14">
        <v>0.20489882995073699</v>
      </c>
      <c r="V13" s="14">
        <v>0.20235197302277599</v>
      </c>
      <c r="W13" s="14">
        <v>8.9307821204355306E-2</v>
      </c>
      <c r="X13" s="14">
        <v>0.28428624345810799</v>
      </c>
      <c r="Y13" s="14">
        <v>0</v>
      </c>
      <c r="Z13" s="14">
        <v>7.2095992066109005E-2</v>
      </c>
      <c r="AA13" s="14">
        <v>4.3249079074745601E-2</v>
      </c>
      <c r="AB13" s="14">
        <v>0.14272880738420701</v>
      </c>
      <c r="AC13" s="14">
        <v>0</v>
      </c>
      <c r="AD13" s="14" t="s">
        <v>211</v>
      </c>
      <c r="AE13" s="14"/>
      <c r="AF13" s="14">
        <v>0.18765757951297701</v>
      </c>
      <c r="AG13" s="14">
        <v>0.290576655598136</v>
      </c>
      <c r="AH13" s="14">
        <v>0</v>
      </c>
      <c r="AI13" s="14">
        <v>0.16225331427249001</v>
      </c>
      <c r="AJ13" s="14">
        <v>0.10651056892935799</v>
      </c>
      <c r="AK13" s="14">
        <v>0</v>
      </c>
      <c r="AL13" s="14"/>
      <c r="AM13" s="14">
        <v>0.143796926846187</v>
      </c>
      <c r="AN13" s="14">
        <v>0.25801212812379598</v>
      </c>
      <c r="AO13" s="14">
        <v>0.18865870488852199</v>
      </c>
      <c r="AP13" s="14">
        <v>0.11218596085296</v>
      </c>
      <c r="AQ13" s="14">
        <v>9.6824782133717105E-2</v>
      </c>
      <c r="AR13" s="14"/>
      <c r="AS13" s="14">
        <v>0.17038063588251001</v>
      </c>
      <c r="AT13" s="14" t="s">
        <v>211</v>
      </c>
      <c r="AU13" s="14"/>
      <c r="AV13" s="14">
        <v>0.158883415962838</v>
      </c>
      <c r="AW13" s="14">
        <v>0.268367199395949</v>
      </c>
      <c r="AX13" s="14">
        <v>0.157091306056482</v>
      </c>
      <c r="AY13" s="14"/>
      <c r="AZ13" s="14">
        <v>0.24200986147227599</v>
      </c>
      <c r="BA13" s="14">
        <v>0.225867559426707</v>
      </c>
      <c r="BB13" s="14">
        <v>0.12523574464892301</v>
      </c>
      <c r="BC13" s="14"/>
      <c r="BD13" s="14">
        <v>0.17891056925971199</v>
      </c>
      <c r="BE13" s="14">
        <v>0.152414742163128</v>
      </c>
      <c r="BF13" s="14"/>
      <c r="BG13" s="14">
        <v>0.23958805905538899</v>
      </c>
      <c r="BH13" s="14">
        <v>0.13130215019070601</v>
      </c>
      <c r="BI13" s="14"/>
      <c r="BJ13" s="14">
        <v>0.46377828862668102</v>
      </c>
      <c r="BK13" s="14">
        <v>0.106228692047021</v>
      </c>
      <c r="BL13" s="14"/>
      <c r="BM13" s="14">
        <v>0.14095932877954601</v>
      </c>
      <c r="BN13" s="14">
        <v>0.180497881086567</v>
      </c>
      <c r="BO13" s="14"/>
      <c r="BP13" s="14">
        <v>7.67643874901454E-2</v>
      </c>
      <c r="BQ13" s="14">
        <v>0.21353206659246701</v>
      </c>
      <c r="BR13" s="14"/>
      <c r="BS13" s="14">
        <v>0.17038063588251001</v>
      </c>
      <c r="BT13" s="14" t="s">
        <v>211</v>
      </c>
      <c r="BU13" s="14"/>
      <c r="BV13" s="14">
        <v>0.20711080638780899</v>
      </c>
      <c r="BW13" s="14">
        <v>0.15772325490601499</v>
      </c>
      <c r="BX13" s="14"/>
      <c r="BY13" s="14">
        <v>0.259064778896963</v>
      </c>
      <c r="BZ13" s="14">
        <v>0.154249661890169</v>
      </c>
      <c r="CA13" s="14"/>
      <c r="CB13" s="14">
        <v>0.14696534881881301</v>
      </c>
      <c r="CC13" s="14">
        <v>0.16848123244545801</v>
      </c>
    </row>
    <row r="14" spans="2:81" ht="28.8" x14ac:dyDescent="0.3">
      <c r="B14" s="15" t="s">
        <v>204</v>
      </c>
      <c r="C14" s="14">
        <v>0.16222726346285299</v>
      </c>
      <c r="D14" s="14">
        <v>0.161491727945104</v>
      </c>
      <c r="E14" s="14">
        <v>0.165096951226328</v>
      </c>
      <c r="F14" s="14"/>
      <c r="G14" s="14">
        <v>0.19445143661238001</v>
      </c>
      <c r="H14" s="14">
        <v>0.196337108905978</v>
      </c>
      <c r="I14" s="14">
        <v>0.14791437525677301</v>
      </c>
      <c r="J14" s="14">
        <v>0.173688231983464</v>
      </c>
      <c r="K14" s="14">
        <v>6.5816515514826798E-2</v>
      </c>
      <c r="L14" s="14">
        <v>0</v>
      </c>
      <c r="M14" s="14"/>
      <c r="N14" s="14">
        <v>0.18514927842824599</v>
      </c>
      <c r="O14" s="14">
        <v>0.169839661599238</v>
      </c>
      <c r="P14" s="14">
        <v>0.17565090228348401</v>
      </c>
      <c r="Q14" s="14">
        <v>0.116244485869219</v>
      </c>
      <c r="R14" s="14"/>
      <c r="S14" s="14">
        <v>0.15421817485598899</v>
      </c>
      <c r="T14" s="14">
        <v>0.37303524296650797</v>
      </c>
      <c r="U14" s="14">
        <v>6.6396555460418297E-2</v>
      </c>
      <c r="V14" s="14">
        <v>0.34453442618091001</v>
      </c>
      <c r="W14" s="14">
        <v>0.17488643047500901</v>
      </c>
      <c r="X14" s="14">
        <v>6.0599967516862897E-2</v>
      </c>
      <c r="Y14" s="14">
        <v>0.31967439616888399</v>
      </c>
      <c r="Z14" s="14">
        <v>0</v>
      </c>
      <c r="AA14" s="14">
        <v>0.15562278552834</v>
      </c>
      <c r="AB14" s="14">
        <v>5.9939606922239701E-2</v>
      </c>
      <c r="AC14" s="14">
        <v>8.8671903558904794E-2</v>
      </c>
      <c r="AD14" s="14" t="s">
        <v>211</v>
      </c>
      <c r="AE14" s="14"/>
      <c r="AF14" s="14">
        <v>0.28295235179057499</v>
      </c>
      <c r="AG14" s="14">
        <v>8.0045733347770598E-2</v>
      </c>
      <c r="AH14" s="14">
        <v>0.12094971396427499</v>
      </c>
      <c r="AI14" s="14">
        <v>0.125333186250326</v>
      </c>
      <c r="AJ14" s="14">
        <v>0.108827314065762</v>
      </c>
      <c r="AK14" s="14">
        <v>0.105878386335839</v>
      </c>
      <c r="AL14" s="14"/>
      <c r="AM14" s="14">
        <v>0.104527692015551</v>
      </c>
      <c r="AN14" s="14">
        <v>8.3992603891047193E-2</v>
      </c>
      <c r="AO14" s="14">
        <v>0.15896312511951399</v>
      </c>
      <c r="AP14" s="14">
        <v>0.30671448089488401</v>
      </c>
      <c r="AQ14" s="14">
        <v>0.133143216133953</v>
      </c>
      <c r="AR14" s="14"/>
      <c r="AS14" s="14">
        <v>0.16222726346285299</v>
      </c>
      <c r="AT14" s="14" t="s">
        <v>211</v>
      </c>
      <c r="AU14" s="14"/>
      <c r="AV14" s="14">
        <v>0.188598738024254</v>
      </c>
      <c r="AW14" s="14">
        <v>0.21262362282018299</v>
      </c>
      <c r="AX14" s="14">
        <v>0.12009033415431999</v>
      </c>
      <c r="AY14" s="14"/>
      <c r="AZ14" s="14">
        <v>0.14127765003759099</v>
      </c>
      <c r="BA14" s="14">
        <v>0.15536886521728099</v>
      </c>
      <c r="BB14" s="14">
        <v>0.12745139837823799</v>
      </c>
      <c r="BC14" s="14"/>
      <c r="BD14" s="14">
        <v>0.197795276978081</v>
      </c>
      <c r="BE14" s="14">
        <v>8.7313296100342094E-2</v>
      </c>
      <c r="BF14" s="14"/>
      <c r="BG14" s="14">
        <v>0.29907390791724903</v>
      </c>
      <c r="BH14" s="14">
        <v>8.4955788928628401E-2</v>
      </c>
      <c r="BI14" s="14"/>
      <c r="BJ14" s="14">
        <v>0.37564005917735499</v>
      </c>
      <c r="BK14" s="14">
        <v>0.12034255719984301</v>
      </c>
      <c r="BL14" s="14"/>
      <c r="BM14" s="14">
        <v>0.10034835581509199</v>
      </c>
      <c r="BN14" s="14">
        <v>0.174862385489091</v>
      </c>
      <c r="BO14" s="14"/>
      <c r="BP14" s="14">
        <v>5.5835093149552303E-2</v>
      </c>
      <c r="BQ14" s="14">
        <v>0.20172728800998499</v>
      </c>
      <c r="BR14" s="14"/>
      <c r="BS14" s="14">
        <v>0.16222726346285299</v>
      </c>
      <c r="BT14" s="14" t="s">
        <v>211</v>
      </c>
      <c r="BU14" s="14"/>
      <c r="BV14" s="14">
        <v>0.32926237254671298</v>
      </c>
      <c r="BW14" s="14">
        <v>0.104666218059598</v>
      </c>
      <c r="BX14" s="14"/>
      <c r="BY14" s="14">
        <v>0.22766394616142199</v>
      </c>
      <c r="BZ14" s="14">
        <v>0.144791103012365</v>
      </c>
      <c r="CA14" s="14"/>
      <c r="CB14" s="14">
        <v>0.17227316518184199</v>
      </c>
      <c r="CC14" s="14">
        <v>0.15258333616663899</v>
      </c>
    </row>
    <row r="15" spans="2:81" ht="28.8" x14ac:dyDescent="0.3">
      <c r="B15" s="15" t="s">
        <v>205</v>
      </c>
      <c r="C15" s="14">
        <v>0.15628487522176601</v>
      </c>
      <c r="D15" s="14">
        <v>0.17473064656628701</v>
      </c>
      <c r="E15" s="14">
        <v>0.123993586380252</v>
      </c>
      <c r="F15" s="14"/>
      <c r="G15" s="14">
        <v>0.18001750521712201</v>
      </c>
      <c r="H15" s="14">
        <v>0.114463968472756</v>
      </c>
      <c r="I15" s="14">
        <v>0.19646565259052301</v>
      </c>
      <c r="J15" s="14">
        <v>0.180748596111765</v>
      </c>
      <c r="K15" s="14">
        <v>0.191486307651525</v>
      </c>
      <c r="L15" s="14">
        <v>7.5938460163618104E-2</v>
      </c>
      <c r="M15" s="14"/>
      <c r="N15" s="14">
        <v>0.105059211857585</v>
      </c>
      <c r="O15" s="14">
        <v>0.23611129796864999</v>
      </c>
      <c r="P15" s="14">
        <v>0.107812036434017</v>
      </c>
      <c r="Q15" s="14">
        <v>0.17815617196782399</v>
      </c>
      <c r="R15" s="14"/>
      <c r="S15" s="14">
        <v>0.166944965005693</v>
      </c>
      <c r="T15" s="14">
        <v>0.15540369187585501</v>
      </c>
      <c r="U15" s="14">
        <v>0.136374394508676</v>
      </c>
      <c r="V15" s="14">
        <v>0.34378478659398398</v>
      </c>
      <c r="W15" s="14">
        <v>0.25308923158782798</v>
      </c>
      <c r="X15" s="14">
        <v>0.100322900161312</v>
      </c>
      <c r="Y15" s="14">
        <v>0</v>
      </c>
      <c r="Z15" s="14">
        <v>0</v>
      </c>
      <c r="AA15" s="14">
        <v>0.107059300487753</v>
      </c>
      <c r="AB15" s="14">
        <v>6.0935503110644398E-2</v>
      </c>
      <c r="AC15" s="14">
        <v>0.36578146302770398</v>
      </c>
      <c r="AD15" s="14" t="s">
        <v>211</v>
      </c>
      <c r="AE15" s="14"/>
      <c r="AF15" s="14">
        <v>0.177834642685823</v>
      </c>
      <c r="AG15" s="14">
        <v>3.8777538518000497E-2</v>
      </c>
      <c r="AH15" s="14">
        <v>0.22774721285361499</v>
      </c>
      <c r="AI15" s="14">
        <v>0.195994010517585</v>
      </c>
      <c r="AJ15" s="14">
        <v>0.16213815108936999</v>
      </c>
      <c r="AK15" s="14">
        <v>0.29673322321696999</v>
      </c>
      <c r="AL15" s="14"/>
      <c r="AM15" s="14">
        <v>0.37444100377086798</v>
      </c>
      <c r="AN15" s="14">
        <v>8.8171225957618796E-2</v>
      </c>
      <c r="AO15" s="14">
        <v>0.102310297478945</v>
      </c>
      <c r="AP15" s="14">
        <v>0.140645381452213</v>
      </c>
      <c r="AQ15" s="14">
        <v>0.100417938878784</v>
      </c>
      <c r="AR15" s="14"/>
      <c r="AS15" s="14">
        <v>0.15628487522176601</v>
      </c>
      <c r="AT15" s="14" t="s">
        <v>211</v>
      </c>
      <c r="AU15" s="14"/>
      <c r="AV15" s="14">
        <v>0.129511182152521</v>
      </c>
      <c r="AW15" s="14">
        <v>0.128525794554043</v>
      </c>
      <c r="AX15" s="14">
        <v>0.18523831075637401</v>
      </c>
      <c r="AY15" s="14"/>
      <c r="AZ15" s="14">
        <v>0.26634433369244898</v>
      </c>
      <c r="BA15" s="14">
        <v>0.104831283206422</v>
      </c>
      <c r="BB15" s="14">
        <v>4.0828052589183803E-2</v>
      </c>
      <c r="BC15" s="14"/>
      <c r="BD15" s="14">
        <v>0.17570890447614099</v>
      </c>
      <c r="BE15" s="14">
        <v>0.115373647694604</v>
      </c>
      <c r="BF15" s="14"/>
      <c r="BG15" s="14">
        <v>9.6251763923128494E-2</v>
      </c>
      <c r="BH15" s="14">
        <v>0.190183017550487</v>
      </c>
      <c r="BI15" s="14"/>
      <c r="BJ15" s="14">
        <v>9.6985040756831301E-2</v>
      </c>
      <c r="BK15" s="14">
        <v>0.16889874826047599</v>
      </c>
      <c r="BL15" s="14"/>
      <c r="BM15" s="14">
        <v>0.44602048774472502</v>
      </c>
      <c r="BN15" s="14">
        <v>7.9418039795826095E-2</v>
      </c>
      <c r="BO15" s="14"/>
      <c r="BP15" s="14">
        <v>0.24390267924897999</v>
      </c>
      <c r="BQ15" s="14">
        <v>0.128853777492073</v>
      </c>
      <c r="BR15" s="14"/>
      <c r="BS15" s="14">
        <v>0.15628487522176601</v>
      </c>
      <c r="BT15" s="14" t="s">
        <v>211</v>
      </c>
      <c r="BU15" s="14"/>
      <c r="BV15" s="14">
        <v>0.135533957828289</v>
      </c>
      <c r="BW15" s="14">
        <v>0.16343573413278401</v>
      </c>
      <c r="BX15" s="14"/>
      <c r="BY15" s="14">
        <v>0.18883940562671001</v>
      </c>
      <c r="BZ15" s="14">
        <v>0.14560287667815699</v>
      </c>
      <c r="CA15" s="14"/>
      <c r="CB15" s="14">
        <v>0.18926246620038301</v>
      </c>
      <c r="CC15" s="14">
        <v>0.12678028039071901</v>
      </c>
    </row>
    <row r="16" spans="2:81" ht="28.8" x14ac:dyDescent="0.3">
      <c r="B16" s="15" t="s">
        <v>206</v>
      </c>
      <c r="C16" s="14">
        <v>0.142813641866956</v>
      </c>
      <c r="D16" s="14">
        <v>0.14745004401227399</v>
      </c>
      <c r="E16" s="14">
        <v>0.13906351233186301</v>
      </c>
      <c r="F16" s="14"/>
      <c r="G16" s="14">
        <v>0.13581366834428099</v>
      </c>
      <c r="H16" s="14">
        <v>0.15877084967969299</v>
      </c>
      <c r="I16" s="14">
        <v>0.18448510009491301</v>
      </c>
      <c r="J16" s="14">
        <v>5.7271152388560599E-2</v>
      </c>
      <c r="K16" s="14">
        <v>0.13056142090476999</v>
      </c>
      <c r="L16" s="14">
        <v>0.139208849441046</v>
      </c>
      <c r="M16" s="14"/>
      <c r="N16" s="14">
        <v>0.150779926765749</v>
      </c>
      <c r="O16" s="14">
        <v>0.124071701054425</v>
      </c>
      <c r="P16" s="14">
        <v>0.127723101424042</v>
      </c>
      <c r="Q16" s="14">
        <v>0.16928376284050101</v>
      </c>
      <c r="R16" s="14"/>
      <c r="S16" s="14">
        <v>9.1344939451689602E-2</v>
      </c>
      <c r="T16" s="14">
        <v>0</v>
      </c>
      <c r="U16" s="14">
        <v>6.5108679912457001E-2</v>
      </c>
      <c r="V16" s="14">
        <v>6.5287220702910695E-2</v>
      </c>
      <c r="W16" s="14">
        <v>0.27684406649244198</v>
      </c>
      <c r="X16" s="14">
        <v>0.121811832816793</v>
      </c>
      <c r="Y16" s="14">
        <v>0.163799242657268</v>
      </c>
      <c r="Z16" s="14">
        <v>0.18217228216866499</v>
      </c>
      <c r="AA16" s="14">
        <v>0.33557387820072698</v>
      </c>
      <c r="AB16" s="14">
        <v>0.20348837385670299</v>
      </c>
      <c r="AC16" s="14">
        <v>9.2081516200901201E-2</v>
      </c>
      <c r="AD16" s="14" t="s">
        <v>211</v>
      </c>
      <c r="AE16" s="14"/>
      <c r="AF16" s="14">
        <v>0.140656057359556</v>
      </c>
      <c r="AG16" s="14">
        <v>8.2430456986453599E-2</v>
      </c>
      <c r="AH16" s="14">
        <v>6.9217801903079704E-2</v>
      </c>
      <c r="AI16" s="14">
        <v>0.144793174827751</v>
      </c>
      <c r="AJ16" s="14">
        <v>0.26275759248848302</v>
      </c>
      <c r="AK16" s="14">
        <v>0.19012897755532701</v>
      </c>
      <c r="AL16" s="14"/>
      <c r="AM16" s="14">
        <v>0.102938957831613</v>
      </c>
      <c r="AN16" s="14">
        <v>0.112501087030471</v>
      </c>
      <c r="AO16" s="14">
        <v>0.162621182577108</v>
      </c>
      <c r="AP16" s="14">
        <v>0.14715665702049099</v>
      </c>
      <c r="AQ16" s="14">
        <v>0.33372781882760499</v>
      </c>
      <c r="AR16" s="14"/>
      <c r="AS16" s="14">
        <v>0.142813641866956</v>
      </c>
      <c r="AT16" s="14" t="s">
        <v>211</v>
      </c>
      <c r="AU16" s="14"/>
      <c r="AV16" s="14">
        <v>0.17476875298469599</v>
      </c>
      <c r="AW16" s="14">
        <v>9.4769331220631997E-2</v>
      </c>
      <c r="AX16" s="14">
        <v>0.13198284671740099</v>
      </c>
      <c r="AY16" s="14"/>
      <c r="AZ16" s="14">
        <v>4.7976796605574502E-2</v>
      </c>
      <c r="BA16" s="14">
        <v>0.232068391570979</v>
      </c>
      <c r="BB16" s="14">
        <v>0.169980554743389</v>
      </c>
      <c r="BC16" s="14"/>
      <c r="BD16" s="14">
        <v>0.18003456665916401</v>
      </c>
      <c r="BE16" s="14">
        <v>6.4418284085951696E-2</v>
      </c>
      <c r="BF16" s="14"/>
      <c r="BG16" s="14">
        <v>0.14202729782502499</v>
      </c>
      <c r="BH16" s="14">
        <v>0.14325765687261099</v>
      </c>
      <c r="BI16" s="14"/>
      <c r="BJ16" s="14">
        <v>0.26012604703928699</v>
      </c>
      <c r="BK16" s="14">
        <v>0.113734102842847</v>
      </c>
      <c r="BL16" s="14"/>
      <c r="BM16" s="14">
        <v>0.102214545335903</v>
      </c>
      <c r="BN16" s="14">
        <v>0.155629024908851</v>
      </c>
      <c r="BO16" s="14"/>
      <c r="BP16" s="14">
        <v>0.22810690590420599</v>
      </c>
      <c r="BQ16" s="14">
        <v>0.11572769434952999</v>
      </c>
      <c r="BR16" s="14"/>
      <c r="BS16" s="14">
        <v>0.142813641866956</v>
      </c>
      <c r="BT16" s="14" t="s">
        <v>211</v>
      </c>
      <c r="BU16" s="14"/>
      <c r="BV16" s="14">
        <v>6.2362037001745502E-2</v>
      </c>
      <c r="BW16" s="14">
        <v>0.170537624602144</v>
      </c>
      <c r="BX16" s="14"/>
      <c r="BY16" s="14">
        <v>0.148912769040943</v>
      </c>
      <c r="BZ16" s="14">
        <v>0.13599297459676801</v>
      </c>
      <c r="CA16" s="14"/>
      <c r="CB16" s="14">
        <v>7.3304489036992201E-2</v>
      </c>
      <c r="CC16" s="14">
        <v>0.19796238908493399</v>
      </c>
    </row>
    <row r="17" spans="2:81" ht="28.8" x14ac:dyDescent="0.3">
      <c r="B17" s="15" t="s">
        <v>207</v>
      </c>
      <c r="C17" s="14">
        <v>5.2384849474027301E-2</v>
      </c>
      <c r="D17" s="14">
        <v>4.96014913354373E-2</v>
      </c>
      <c r="E17" s="14">
        <v>4.4031839412766699E-2</v>
      </c>
      <c r="F17" s="14"/>
      <c r="G17" s="14">
        <v>6.9199846658522607E-2</v>
      </c>
      <c r="H17" s="14">
        <v>3.3140247860178502E-2</v>
      </c>
      <c r="I17" s="14">
        <v>6.9229108266467193E-2</v>
      </c>
      <c r="J17" s="14">
        <v>5.8022979324801903E-2</v>
      </c>
      <c r="K17" s="14">
        <v>6.8738450132139597E-2</v>
      </c>
      <c r="L17" s="14">
        <v>0</v>
      </c>
      <c r="M17" s="14"/>
      <c r="N17" s="14">
        <v>9.7057888661864003E-2</v>
      </c>
      <c r="O17" s="14">
        <v>4.2946145350537798E-2</v>
      </c>
      <c r="P17" s="14">
        <v>4.5220784265755098E-2</v>
      </c>
      <c r="Q17" s="14">
        <v>2.2195639959143899E-2</v>
      </c>
      <c r="R17" s="14"/>
      <c r="S17" s="14">
        <v>7.7884307509342998E-2</v>
      </c>
      <c r="T17" s="14">
        <v>0</v>
      </c>
      <c r="U17" s="14">
        <v>0.129635829042095</v>
      </c>
      <c r="V17" s="14">
        <v>6.8691040950603799E-2</v>
      </c>
      <c r="W17" s="14">
        <v>0</v>
      </c>
      <c r="X17" s="14">
        <v>5.2504355187480103E-2</v>
      </c>
      <c r="Y17" s="14">
        <v>0</v>
      </c>
      <c r="Z17" s="14">
        <v>0</v>
      </c>
      <c r="AA17" s="14">
        <v>7.0416763234081095E-2</v>
      </c>
      <c r="AB17" s="14">
        <v>0</v>
      </c>
      <c r="AC17" s="14">
        <v>9.2081516200901201E-2</v>
      </c>
      <c r="AD17" s="14" t="s">
        <v>211</v>
      </c>
      <c r="AE17" s="14"/>
      <c r="AF17" s="14">
        <v>7.0527934225411801E-2</v>
      </c>
      <c r="AG17" s="14">
        <v>0</v>
      </c>
      <c r="AH17" s="14">
        <v>6.3184685771178695E-2</v>
      </c>
      <c r="AI17" s="14">
        <v>0.10325432881550101</v>
      </c>
      <c r="AJ17" s="14">
        <v>5.9181920166057701E-2</v>
      </c>
      <c r="AK17" s="14">
        <v>0</v>
      </c>
      <c r="AL17" s="14"/>
      <c r="AM17" s="14">
        <v>9.5991316301447902E-2</v>
      </c>
      <c r="AN17" s="14">
        <v>8.5162295721682296E-2</v>
      </c>
      <c r="AO17" s="14">
        <v>3.0569383558711801E-2</v>
      </c>
      <c r="AP17" s="14">
        <v>5.5470846931209898E-2</v>
      </c>
      <c r="AQ17" s="14">
        <v>0</v>
      </c>
      <c r="AR17" s="14"/>
      <c r="AS17" s="14">
        <v>5.2384849474027301E-2</v>
      </c>
      <c r="AT17" s="14" t="s">
        <v>211</v>
      </c>
      <c r="AU17" s="14"/>
      <c r="AV17" s="14">
        <v>5.3825395915608303E-2</v>
      </c>
      <c r="AW17" s="14">
        <v>8.6763997109087998E-2</v>
      </c>
      <c r="AX17" s="14">
        <v>4.3478923426816002E-2</v>
      </c>
      <c r="AY17" s="14"/>
      <c r="AZ17" s="14">
        <v>5.1281435790806802E-2</v>
      </c>
      <c r="BA17" s="14">
        <v>0.16755090066654499</v>
      </c>
      <c r="BB17" s="14">
        <v>0</v>
      </c>
      <c r="BC17" s="14"/>
      <c r="BD17" s="14">
        <v>6.0920333040386902E-2</v>
      </c>
      <c r="BE17" s="14">
        <v>3.4407265849916803E-2</v>
      </c>
      <c r="BF17" s="14"/>
      <c r="BG17" s="14">
        <v>2.92166081067563E-2</v>
      </c>
      <c r="BH17" s="14">
        <v>6.5466969097431202E-2</v>
      </c>
      <c r="BI17" s="14"/>
      <c r="BJ17" s="14">
        <v>0</v>
      </c>
      <c r="BK17" s="14">
        <v>6.5404773682909506E-2</v>
      </c>
      <c r="BL17" s="14"/>
      <c r="BM17" s="14">
        <v>0.121082242827598</v>
      </c>
      <c r="BN17" s="14">
        <v>3.43497040631617E-2</v>
      </c>
      <c r="BO17" s="14"/>
      <c r="BP17" s="14">
        <v>9.8627143765454506E-2</v>
      </c>
      <c r="BQ17" s="14">
        <v>3.6672514359697699E-2</v>
      </c>
      <c r="BR17" s="14"/>
      <c r="BS17" s="14">
        <v>5.2384849474027301E-2</v>
      </c>
      <c r="BT17" s="14" t="s">
        <v>211</v>
      </c>
      <c r="BU17" s="14"/>
      <c r="BV17" s="14">
        <v>2.01286126694478E-2</v>
      </c>
      <c r="BW17" s="14">
        <v>6.3500492894323898E-2</v>
      </c>
      <c r="BX17" s="14"/>
      <c r="BY17" s="14">
        <v>0.157361963487407</v>
      </c>
      <c r="BZ17" s="14">
        <v>3.1273406806717197E-2</v>
      </c>
      <c r="CA17" s="14"/>
      <c r="CB17" s="14">
        <v>5.9711879658771998E-2</v>
      </c>
      <c r="CC17" s="14">
        <v>4.8822720897921001E-2</v>
      </c>
    </row>
    <row r="18" spans="2:81" ht="28.8" x14ac:dyDescent="0.3">
      <c r="B18" s="15" t="s">
        <v>208</v>
      </c>
      <c r="C18" s="14">
        <v>2.6026274791943999E-2</v>
      </c>
      <c r="D18" s="14">
        <v>2.6708746457961299E-2</v>
      </c>
      <c r="E18" s="14">
        <v>1.3232134197852199E-2</v>
      </c>
      <c r="F18" s="14"/>
      <c r="G18" s="14">
        <v>5.1542072649160699E-2</v>
      </c>
      <c r="H18" s="14">
        <v>0</v>
      </c>
      <c r="I18" s="14">
        <v>6.6825817101084095E-2</v>
      </c>
      <c r="J18" s="14">
        <v>0</v>
      </c>
      <c r="K18" s="14">
        <v>0</v>
      </c>
      <c r="L18" s="14">
        <v>0</v>
      </c>
      <c r="M18" s="14"/>
      <c r="N18" s="14">
        <v>1.5364062823834901E-2</v>
      </c>
      <c r="O18" s="14">
        <v>2.2339004340356999E-2</v>
      </c>
      <c r="P18" s="14">
        <v>4.1858630947173001E-2</v>
      </c>
      <c r="Q18" s="14">
        <v>2.4795452576438299E-2</v>
      </c>
      <c r="R18" s="14"/>
      <c r="S18" s="14">
        <v>0</v>
      </c>
      <c r="T18" s="14">
        <v>0</v>
      </c>
      <c r="U18" s="14">
        <v>0</v>
      </c>
      <c r="V18" s="14">
        <v>0</v>
      </c>
      <c r="W18" s="14">
        <v>0</v>
      </c>
      <c r="X18" s="14">
        <v>6.1211865299930002E-2</v>
      </c>
      <c r="Y18" s="14">
        <v>0</v>
      </c>
      <c r="Z18" s="14">
        <v>7.2095992066109005E-2</v>
      </c>
      <c r="AA18" s="14">
        <v>4.0742413500623603E-2</v>
      </c>
      <c r="AB18" s="14">
        <v>0</v>
      </c>
      <c r="AC18" s="14">
        <v>0.188180895739997</v>
      </c>
      <c r="AD18" s="14" t="s">
        <v>211</v>
      </c>
      <c r="AE18" s="14"/>
      <c r="AF18" s="14">
        <v>2.6085938549461601E-2</v>
      </c>
      <c r="AG18" s="14">
        <v>0</v>
      </c>
      <c r="AH18" s="14">
        <v>6.3184685771178695E-2</v>
      </c>
      <c r="AI18" s="14">
        <v>0</v>
      </c>
      <c r="AJ18" s="14">
        <v>0</v>
      </c>
      <c r="AK18" s="14">
        <v>0.19178721442792901</v>
      </c>
      <c r="AL18" s="14"/>
      <c r="AM18" s="14">
        <v>8.9237083650995003E-2</v>
      </c>
      <c r="AN18" s="14">
        <v>2.9428747705247799E-2</v>
      </c>
      <c r="AO18" s="14">
        <v>1.7436992870882299E-2</v>
      </c>
      <c r="AP18" s="14">
        <v>0</v>
      </c>
      <c r="AQ18" s="14">
        <v>9.6824782133717105E-2</v>
      </c>
      <c r="AR18" s="14"/>
      <c r="AS18" s="14">
        <v>2.6026274791943999E-2</v>
      </c>
      <c r="AT18" s="14" t="s">
        <v>211</v>
      </c>
      <c r="AU18" s="14"/>
      <c r="AV18" s="14">
        <v>1.0479861635574701E-2</v>
      </c>
      <c r="AW18" s="14">
        <v>4.9490798404054202E-2</v>
      </c>
      <c r="AX18" s="14">
        <v>3.2386509585989501E-2</v>
      </c>
      <c r="AY18" s="14"/>
      <c r="AZ18" s="14">
        <v>3.4418976845298502E-2</v>
      </c>
      <c r="BA18" s="14">
        <v>4.04098656390652E-2</v>
      </c>
      <c r="BB18" s="14">
        <v>0</v>
      </c>
      <c r="BC18" s="14"/>
      <c r="BD18" s="14">
        <v>2.2938682117954499E-2</v>
      </c>
      <c r="BE18" s="14">
        <v>3.2529416068274801E-2</v>
      </c>
      <c r="BF18" s="14"/>
      <c r="BG18" s="14">
        <v>1.66653601728807E-2</v>
      </c>
      <c r="BH18" s="14">
        <v>3.1311984781311197E-2</v>
      </c>
      <c r="BI18" s="14"/>
      <c r="BJ18" s="14">
        <v>3.43128245946255E-2</v>
      </c>
      <c r="BK18" s="14">
        <v>2.4985904599232101E-2</v>
      </c>
      <c r="BL18" s="14"/>
      <c r="BM18" s="14">
        <v>7.3448252924450105E-2</v>
      </c>
      <c r="BN18" s="14">
        <v>1.34507711699553E-2</v>
      </c>
      <c r="BO18" s="14"/>
      <c r="BP18" s="14">
        <v>2.0664067997422701E-2</v>
      </c>
      <c r="BQ18" s="14">
        <v>2.9165380726485099E-2</v>
      </c>
      <c r="BR18" s="14"/>
      <c r="BS18" s="14">
        <v>2.6026274791943999E-2</v>
      </c>
      <c r="BT18" s="14" t="s">
        <v>211</v>
      </c>
      <c r="BU18" s="14"/>
      <c r="BV18" s="14">
        <v>0</v>
      </c>
      <c r="BW18" s="14">
        <v>3.4995045448564098E-2</v>
      </c>
      <c r="BX18" s="14"/>
      <c r="BY18" s="14">
        <v>5.8537176065141097E-2</v>
      </c>
      <c r="BZ18" s="14">
        <v>1.9620593953655299E-2</v>
      </c>
      <c r="CA18" s="14"/>
      <c r="CB18" s="14">
        <v>0</v>
      </c>
      <c r="CC18" s="14">
        <v>3.8104346207703199E-2</v>
      </c>
    </row>
    <row r="19" spans="2:81" x14ac:dyDescent="0.3">
      <c r="B19" s="15" t="s">
        <v>209</v>
      </c>
      <c r="C19" s="14">
        <v>5.3401144969013402E-2</v>
      </c>
      <c r="D19" s="14">
        <v>2.8513756080382199E-2</v>
      </c>
      <c r="E19" s="14">
        <v>8.3620206493574198E-2</v>
      </c>
      <c r="F19" s="14"/>
      <c r="G19" s="14">
        <v>3.5576247132677E-2</v>
      </c>
      <c r="H19" s="14">
        <v>3.4105138332132898E-2</v>
      </c>
      <c r="I19" s="14">
        <v>7.2287923951596902E-2</v>
      </c>
      <c r="J19" s="14">
        <v>0.11940447865335101</v>
      </c>
      <c r="K19" s="14">
        <v>6.5391904293164896E-2</v>
      </c>
      <c r="L19" s="14">
        <v>7.7530244791981104E-2</v>
      </c>
      <c r="M19" s="14"/>
      <c r="N19" s="14">
        <v>0</v>
      </c>
      <c r="O19" s="14">
        <v>6.4016824467570593E-2</v>
      </c>
      <c r="P19" s="14">
        <v>4.3161751611473502E-2</v>
      </c>
      <c r="Q19" s="14">
        <v>0.109571822677148</v>
      </c>
      <c r="R19" s="14"/>
      <c r="S19" s="14">
        <v>2.48556930198243E-2</v>
      </c>
      <c r="T19" s="14">
        <v>0.103730239644005</v>
      </c>
      <c r="U19" s="14">
        <v>6.5108679912457001E-2</v>
      </c>
      <c r="V19" s="14">
        <v>6.71910310238783E-2</v>
      </c>
      <c r="W19" s="14">
        <v>8.3126881708001601E-2</v>
      </c>
      <c r="X19" s="14">
        <v>0</v>
      </c>
      <c r="Y19" s="14">
        <v>0</v>
      </c>
      <c r="Z19" s="14">
        <v>9.0418510178862294E-2</v>
      </c>
      <c r="AA19" s="14">
        <v>8.0304199634091605E-2</v>
      </c>
      <c r="AB19" s="14">
        <v>6.2244557450271597E-2</v>
      </c>
      <c r="AC19" s="14">
        <v>0</v>
      </c>
      <c r="AD19" s="14" t="s">
        <v>211</v>
      </c>
      <c r="AE19" s="14"/>
      <c r="AF19" s="14">
        <v>4.1629525912609697E-2</v>
      </c>
      <c r="AG19" s="14">
        <v>0</v>
      </c>
      <c r="AH19" s="14">
        <v>5.9315293956519001E-2</v>
      </c>
      <c r="AI19" s="14">
        <v>0.15407422145409799</v>
      </c>
      <c r="AJ19" s="14">
        <v>5.9181920166057701E-2</v>
      </c>
      <c r="AK19" s="14">
        <v>0</v>
      </c>
      <c r="AL19" s="14"/>
      <c r="AM19" s="14">
        <v>4.3641664711379098E-2</v>
      </c>
      <c r="AN19" s="14">
        <v>5.8860599815465903E-2</v>
      </c>
      <c r="AO19" s="14">
        <v>6.0663058064607499E-2</v>
      </c>
      <c r="AP19" s="14">
        <v>0</v>
      </c>
      <c r="AQ19" s="14">
        <v>0.12876937136042901</v>
      </c>
      <c r="AR19" s="14"/>
      <c r="AS19" s="14">
        <v>5.3401144969013402E-2</v>
      </c>
      <c r="AT19" s="14" t="s">
        <v>211</v>
      </c>
      <c r="AU19" s="14"/>
      <c r="AV19" s="14">
        <v>8.3648835293377494E-2</v>
      </c>
      <c r="AW19" s="14">
        <v>4.6544736213938898E-2</v>
      </c>
      <c r="AX19" s="14">
        <v>3.2734112108816903E-2</v>
      </c>
      <c r="AY19" s="14"/>
      <c r="AZ19" s="14">
        <v>8.6963247838887203E-2</v>
      </c>
      <c r="BA19" s="14">
        <v>3.6055800302017098E-2</v>
      </c>
      <c r="BB19" s="14">
        <v>0.17397958814157999</v>
      </c>
      <c r="BC19" s="14"/>
      <c r="BD19" s="14">
        <v>3.8615090747489603E-2</v>
      </c>
      <c r="BE19" s="14">
        <v>8.4543788988120705E-2</v>
      </c>
      <c r="BF19" s="14"/>
      <c r="BG19" s="14">
        <v>0</v>
      </c>
      <c r="BH19" s="14">
        <v>8.3554498235535402E-2</v>
      </c>
      <c r="BI19" s="14"/>
      <c r="BJ19" s="14">
        <v>0</v>
      </c>
      <c r="BK19" s="14">
        <v>5.9737898908152502E-2</v>
      </c>
      <c r="BL19" s="14"/>
      <c r="BM19" s="14">
        <v>7.3555734066376097E-2</v>
      </c>
      <c r="BN19" s="14">
        <v>4.8582019402385997E-2</v>
      </c>
      <c r="BO19" s="14"/>
      <c r="BP19" s="14">
        <v>9.6751555917548193E-2</v>
      </c>
      <c r="BQ19" s="14">
        <v>3.8847539357758198E-2</v>
      </c>
      <c r="BR19" s="14"/>
      <c r="BS19" s="14">
        <v>5.3401144969013402E-2</v>
      </c>
      <c r="BT19" s="14" t="s">
        <v>211</v>
      </c>
      <c r="BU19" s="14"/>
      <c r="BV19" s="14">
        <v>0</v>
      </c>
      <c r="BW19" s="14">
        <v>7.1803418281529793E-2</v>
      </c>
      <c r="BX19" s="14"/>
      <c r="BY19" s="14">
        <v>0</v>
      </c>
      <c r="BZ19" s="14">
        <v>6.5221792380394703E-2</v>
      </c>
      <c r="CA19" s="14"/>
      <c r="CB19" s="14">
        <v>5.9282124753910197E-2</v>
      </c>
      <c r="CC19" s="14">
        <v>5.1124311056982702E-2</v>
      </c>
    </row>
    <row r="20" spans="2:81" x14ac:dyDescent="0.3">
      <c r="B20" s="31" t="s">
        <v>196</v>
      </c>
      <c r="C20" s="23">
        <v>5.4010944478588598E-2</v>
      </c>
      <c r="D20" s="23">
        <v>7.0857044341879297E-2</v>
      </c>
      <c r="E20" s="23">
        <v>3.4665147091443999E-2</v>
      </c>
      <c r="F20" s="23"/>
      <c r="G20" s="23">
        <v>0.104822279713484</v>
      </c>
      <c r="H20" s="23">
        <v>3.4301587229240399E-2</v>
      </c>
      <c r="I20" s="23">
        <v>0</v>
      </c>
      <c r="J20" s="23">
        <v>0</v>
      </c>
      <c r="K20" s="23">
        <v>6.6657537081820803E-2</v>
      </c>
      <c r="L20" s="23">
        <v>8.1172998206104602E-2</v>
      </c>
      <c r="M20" s="23"/>
      <c r="N20" s="23">
        <v>0</v>
      </c>
      <c r="O20" s="23">
        <v>3.99010133156215E-2</v>
      </c>
      <c r="P20" s="23">
        <v>4.6299389667200798E-2</v>
      </c>
      <c r="Q20" s="23">
        <v>0.13373904609534401</v>
      </c>
      <c r="R20" s="23"/>
      <c r="S20" s="23">
        <v>0</v>
      </c>
      <c r="T20" s="23">
        <v>0</v>
      </c>
      <c r="U20" s="23">
        <v>0</v>
      </c>
      <c r="V20" s="23">
        <v>6.7358659904767304E-2</v>
      </c>
      <c r="W20" s="23">
        <v>0</v>
      </c>
      <c r="X20" s="23">
        <v>0</v>
      </c>
      <c r="Y20" s="23">
        <v>0.171640888281375</v>
      </c>
      <c r="Z20" s="23">
        <v>0</v>
      </c>
      <c r="AA20" s="23">
        <v>0.202037253536554</v>
      </c>
      <c r="AB20" s="23">
        <v>5.8497385995640298E-2</v>
      </c>
      <c r="AC20" s="23">
        <v>0.180871163041601</v>
      </c>
      <c r="AD20" s="23" t="s">
        <v>211</v>
      </c>
      <c r="AE20" s="23"/>
      <c r="AF20" s="23">
        <v>5.7387966331000101E-2</v>
      </c>
      <c r="AG20" s="23">
        <v>7.9097642095638798E-2</v>
      </c>
      <c r="AH20" s="23">
        <v>0</v>
      </c>
      <c r="AI20" s="23">
        <v>4.1624976174804498E-2</v>
      </c>
      <c r="AJ20" s="23">
        <v>0</v>
      </c>
      <c r="AK20" s="23">
        <v>0.105619927678159</v>
      </c>
      <c r="AL20" s="23"/>
      <c r="AM20" s="23">
        <v>4.95600735905697E-2</v>
      </c>
      <c r="AN20" s="23">
        <v>0.11117134241848201</v>
      </c>
      <c r="AO20" s="23">
        <v>6.3761641581167094E-2</v>
      </c>
      <c r="AP20" s="23">
        <v>3.03857986901464E-2</v>
      </c>
      <c r="AQ20" s="23">
        <v>0</v>
      </c>
      <c r="AR20" s="23"/>
      <c r="AS20" s="23">
        <v>5.4010944478588598E-2</v>
      </c>
      <c r="AT20" s="23" t="s">
        <v>211</v>
      </c>
      <c r="AU20" s="23"/>
      <c r="AV20" s="23">
        <v>7.2437292102312298E-2</v>
      </c>
      <c r="AW20" s="23">
        <v>8.2828958577270795E-2</v>
      </c>
      <c r="AX20" s="23">
        <v>3.3587883717320903E-2</v>
      </c>
      <c r="AY20" s="23"/>
      <c r="AZ20" s="23">
        <v>8.7764948453858099E-2</v>
      </c>
      <c r="BA20" s="23">
        <v>0.113135820462697</v>
      </c>
      <c r="BB20" s="23">
        <v>8.3279812295105907E-2</v>
      </c>
      <c r="BC20" s="23"/>
      <c r="BD20" s="23">
        <v>3.2531935337366299E-2</v>
      </c>
      <c r="BE20" s="23">
        <v>9.92504063084058E-2</v>
      </c>
      <c r="BF20" s="23"/>
      <c r="BG20" s="23">
        <v>1.36096559470461E-2</v>
      </c>
      <c r="BH20" s="23">
        <v>7.68238322213734E-2</v>
      </c>
      <c r="BI20" s="23"/>
      <c r="BJ20" s="23">
        <v>6.8044545603635903E-2</v>
      </c>
      <c r="BK20" s="23">
        <v>5.2544119820089101E-2</v>
      </c>
      <c r="BL20" s="23"/>
      <c r="BM20" s="23">
        <v>0</v>
      </c>
      <c r="BN20" s="23">
        <v>6.9372050353144296E-2</v>
      </c>
      <c r="BO20" s="23"/>
      <c r="BP20" s="23">
        <v>1.9291020223220101E-2</v>
      </c>
      <c r="BQ20" s="23">
        <v>5.26153104609101E-2</v>
      </c>
      <c r="BR20" s="23"/>
      <c r="BS20" s="23">
        <v>5.4010944478588598E-2</v>
      </c>
      <c r="BT20" s="23" t="s">
        <v>211</v>
      </c>
      <c r="BU20" s="23"/>
      <c r="BV20" s="23">
        <v>0</v>
      </c>
      <c r="BW20" s="23">
        <v>7.2623357428514404E-2</v>
      </c>
      <c r="BX20" s="23"/>
      <c r="BY20" s="23">
        <v>0.100761541165012</v>
      </c>
      <c r="BZ20" s="23">
        <v>4.5023644695903302E-2</v>
      </c>
      <c r="CA20" s="23"/>
      <c r="CB20" s="23">
        <v>5.8675824630034401E-2</v>
      </c>
      <c r="CC20" s="23">
        <v>5.2802460117289E-2</v>
      </c>
    </row>
    <row r="21" spans="2:81" x14ac:dyDescent="0.3">
      <c r="B21" t="s">
        <v>554</v>
      </c>
    </row>
    <row r="22" spans="2:81" x14ac:dyDescent="0.3">
      <c r="B22" t="s">
        <v>95</v>
      </c>
    </row>
    <row r="23" spans="2:81" x14ac:dyDescent="0.3">
      <c r="B23" t="s">
        <v>96</v>
      </c>
    </row>
    <row r="25" spans="2:81" x14ac:dyDescent="0.3">
      <c r="B25"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x14ac:dyDescent="0.3">
      <c r="B9" s="15" t="s">
        <v>214</v>
      </c>
      <c r="C9" s="14">
        <v>0.34511504191098402</v>
      </c>
      <c r="D9" s="14">
        <v>0.33100972652803501</v>
      </c>
      <c r="E9" s="14">
        <v>0.36229223135380501</v>
      </c>
      <c r="F9" s="14"/>
      <c r="G9" s="14">
        <v>0.15469011882967801</v>
      </c>
      <c r="H9" s="14">
        <v>0.37195215350096</v>
      </c>
      <c r="I9" s="14">
        <v>0.43402032759440001</v>
      </c>
      <c r="J9" s="14">
        <v>0.34564563445776703</v>
      </c>
      <c r="K9" s="14">
        <v>0.48871167056787501</v>
      </c>
      <c r="L9" s="14">
        <v>0.45389931209950102</v>
      </c>
      <c r="M9" s="14"/>
      <c r="N9" s="14">
        <v>0.44772606728455999</v>
      </c>
      <c r="O9" s="14">
        <v>0.315858051659755</v>
      </c>
      <c r="P9" s="14">
        <v>0.296720019358794</v>
      </c>
      <c r="Q9" s="14">
        <v>0.301278508897937</v>
      </c>
      <c r="R9" s="14"/>
      <c r="S9" s="14">
        <v>0.36141372698686403</v>
      </c>
      <c r="T9" s="14">
        <v>0.317740994162588</v>
      </c>
      <c r="U9" s="14">
        <v>0.35115759027448801</v>
      </c>
      <c r="V9" s="14">
        <v>0.407780645070075</v>
      </c>
      <c r="W9" s="14">
        <v>0.41556071362146801</v>
      </c>
      <c r="X9" s="14">
        <v>0.165736819099774</v>
      </c>
      <c r="Y9" s="14">
        <v>0.44522684970622101</v>
      </c>
      <c r="Z9" s="14">
        <v>0.37830303852025299</v>
      </c>
      <c r="AA9" s="14">
        <v>0.300933466344324</v>
      </c>
      <c r="AB9" s="14">
        <v>0.23128842022217899</v>
      </c>
      <c r="AC9" s="14">
        <v>0.40348045404095401</v>
      </c>
      <c r="AD9" s="14">
        <v>1</v>
      </c>
      <c r="AE9" s="14"/>
      <c r="AF9" s="14">
        <v>0.35839133950257102</v>
      </c>
      <c r="AG9" s="14">
        <v>0.40921655617583103</v>
      </c>
      <c r="AH9" s="14">
        <v>0.273380717708747</v>
      </c>
      <c r="AI9" s="14">
        <v>0.32266126122171801</v>
      </c>
      <c r="AJ9" s="14">
        <v>0.35998562497984399</v>
      </c>
      <c r="AK9" s="14">
        <v>0.28937637958485601</v>
      </c>
      <c r="AL9" s="14"/>
      <c r="AM9" s="14">
        <v>0.38199790427937402</v>
      </c>
      <c r="AN9" s="14">
        <v>0.35213978662880802</v>
      </c>
      <c r="AO9" s="14">
        <v>0.30420902382614201</v>
      </c>
      <c r="AP9" s="14">
        <v>0.30128394179630202</v>
      </c>
      <c r="AQ9" s="14">
        <v>0.54693607258842303</v>
      </c>
      <c r="AR9" s="14"/>
      <c r="AS9" s="14">
        <v>0.34395112448135501</v>
      </c>
      <c r="AT9" s="14">
        <v>0.40895663568768997</v>
      </c>
      <c r="AU9" s="14"/>
      <c r="AV9" s="14">
        <v>0.78162980988846897</v>
      </c>
      <c r="AW9" s="14">
        <v>0</v>
      </c>
      <c r="AX9" s="14">
        <v>0</v>
      </c>
      <c r="AY9" s="14"/>
      <c r="AZ9" s="14">
        <v>0.60991431268965801</v>
      </c>
      <c r="BA9" s="14">
        <v>0.69073757419883897</v>
      </c>
      <c r="BB9" s="14">
        <v>0.67060796131644596</v>
      </c>
      <c r="BC9" s="14"/>
      <c r="BD9" s="14">
        <v>0.28319481940546498</v>
      </c>
      <c r="BE9" s="14">
        <v>0.418271364495441</v>
      </c>
      <c r="BF9" s="14"/>
      <c r="BG9" s="14">
        <v>0.17913463305164701</v>
      </c>
      <c r="BH9" s="14">
        <v>0.40090839623653401</v>
      </c>
      <c r="BI9" s="14"/>
      <c r="BJ9" s="14">
        <v>0.22178389909565099</v>
      </c>
      <c r="BK9" s="14">
        <v>0.355087296666451</v>
      </c>
      <c r="BL9" s="14"/>
      <c r="BM9" s="14">
        <v>0.27944266801350698</v>
      </c>
      <c r="BN9" s="14">
        <v>0.360704960161079</v>
      </c>
      <c r="BO9" s="14"/>
      <c r="BP9" s="14">
        <v>0.32647420148045198</v>
      </c>
      <c r="BQ9" s="14">
        <v>0.35170855289364</v>
      </c>
      <c r="BR9" s="14"/>
      <c r="BS9" s="14">
        <v>0.25656466663958699</v>
      </c>
      <c r="BT9" s="14">
        <v>0.42067451963103297</v>
      </c>
      <c r="BU9" s="14"/>
      <c r="BV9" s="14">
        <v>0.15538553741063699</v>
      </c>
      <c r="BW9" s="14">
        <v>0.29143144694315498</v>
      </c>
      <c r="BX9" s="14"/>
      <c r="BY9" s="14">
        <v>0.35309230175575901</v>
      </c>
      <c r="BZ9" s="14">
        <v>0.34320521026113299</v>
      </c>
      <c r="CA9" s="14"/>
      <c r="CB9" s="14">
        <v>0.37576150445009199</v>
      </c>
      <c r="CC9" s="14">
        <v>0.31812085997954398</v>
      </c>
    </row>
    <row r="10" spans="2:81" ht="43.2" x14ac:dyDescent="0.3">
      <c r="B10" s="15" t="s">
        <v>215</v>
      </c>
      <c r="C10" s="14">
        <v>0.10567847439545</v>
      </c>
      <c r="D10" s="14">
        <v>0.103419432540911</v>
      </c>
      <c r="E10" s="14">
        <v>0.108700928736584</v>
      </c>
      <c r="F10" s="14"/>
      <c r="G10" s="14">
        <v>0.13938184601625001</v>
      </c>
      <c r="H10" s="14">
        <v>0.105422576969544</v>
      </c>
      <c r="I10" s="14">
        <v>0.119467429300703</v>
      </c>
      <c r="J10" s="14">
        <v>8.1006141881189098E-2</v>
      </c>
      <c r="K10" s="14">
        <v>5.4218725908252698E-2</v>
      </c>
      <c r="L10" s="14">
        <v>7.5592889652326301E-2</v>
      </c>
      <c r="M10" s="14"/>
      <c r="N10" s="14">
        <v>9.7011605286626196E-2</v>
      </c>
      <c r="O10" s="14">
        <v>0.13156919844032899</v>
      </c>
      <c r="P10" s="14">
        <v>5.8335756600881798E-2</v>
      </c>
      <c r="Q10" s="14">
        <v>0.14195573311906701</v>
      </c>
      <c r="R10" s="14"/>
      <c r="S10" s="14">
        <v>0.14336662399389799</v>
      </c>
      <c r="T10" s="14">
        <v>5.3890690744710201E-2</v>
      </c>
      <c r="U10" s="14">
        <v>2.8068874810390498E-2</v>
      </c>
      <c r="V10" s="14">
        <v>8.3840193855768505E-2</v>
      </c>
      <c r="W10" s="14">
        <v>0.14206470643618799</v>
      </c>
      <c r="X10" s="14">
        <v>0.12937911292592399</v>
      </c>
      <c r="Y10" s="14">
        <v>3.96902518751093E-2</v>
      </c>
      <c r="Z10" s="14">
        <v>0.168040328368042</v>
      </c>
      <c r="AA10" s="14">
        <v>0.121839441154696</v>
      </c>
      <c r="AB10" s="14">
        <v>0.117826079691187</v>
      </c>
      <c r="AC10" s="14">
        <v>0.148132253908836</v>
      </c>
      <c r="AD10" s="14">
        <v>0</v>
      </c>
      <c r="AE10" s="14"/>
      <c r="AF10" s="14">
        <v>0.143471202643807</v>
      </c>
      <c r="AG10" s="14">
        <v>0.102428691642512</v>
      </c>
      <c r="AH10" s="14">
        <v>2.78673457633184E-2</v>
      </c>
      <c r="AI10" s="14">
        <v>8.9532743143374199E-2</v>
      </c>
      <c r="AJ10" s="14">
        <v>7.9491422408861007E-2</v>
      </c>
      <c r="AK10" s="14">
        <v>6.9568848482545201E-2</v>
      </c>
      <c r="AL10" s="14"/>
      <c r="AM10" s="14">
        <v>8.8113303928213205E-2</v>
      </c>
      <c r="AN10" s="14">
        <v>4.8249964389181998E-2</v>
      </c>
      <c r="AO10" s="14">
        <v>0.172150354721716</v>
      </c>
      <c r="AP10" s="14">
        <v>0.1377829818985</v>
      </c>
      <c r="AQ10" s="14">
        <v>0</v>
      </c>
      <c r="AR10" s="14"/>
      <c r="AS10" s="14">
        <v>0.101801193761903</v>
      </c>
      <c r="AT10" s="14">
        <v>0.31834972483289198</v>
      </c>
      <c r="AU10" s="14"/>
      <c r="AV10" s="14">
        <v>0</v>
      </c>
      <c r="AW10" s="14">
        <v>1</v>
      </c>
      <c r="AX10" s="14">
        <v>0</v>
      </c>
      <c r="AY10" s="14"/>
      <c r="AZ10" s="14">
        <v>0.16071439583927799</v>
      </c>
      <c r="BA10" s="14">
        <v>0.194729907602745</v>
      </c>
      <c r="BB10" s="14">
        <v>0.18845252439625201</v>
      </c>
      <c r="BC10" s="14"/>
      <c r="BD10" s="14">
        <v>0.11728789221144501</v>
      </c>
      <c r="BE10" s="14">
        <v>9.1962401028804999E-2</v>
      </c>
      <c r="BF10" s="14"/>
      <c r="BG10" s="14">
        <v>0.18214316891385801</v>
      </c>
      <c r="BH10" s="14">
        <v>7.9975309642578998E-2</v>
      </c>
      <c r="BI10" s="14"/>
      <c r="BJ10" s="14">
        <v>0.126794736795074</v>
      </c>
      <c r="BK10" s="14">
        <v>0.10589205614191401</v>
      </c>
      <c r="BL10" s="14"/>
      <c r="BM10" s="14">
        <v>0.14036065845756701</v>
      </c>
      <c r="BN10" s="14">
        <v>9.8236065969509206E-2</v>
      </c>
      <c r="BO10" s="14"/>
      <c r="BP10" s="14">
        <v>6.9904142536542299E-2</v>
      </c>
      <c r="BQ10" s="14">
        <v>0.121378312210875</v>
      </c>
      <c r="BR10" s="14"/>
      <c r="BS10" s="14">
        <v>0.12152231221851199</v>
      </c>
      <c r="BT10" s="14">
        <v>9.2159027331306501E-2</v>
      </c>
      <c r="BU10" s="14"/>
      <c r="BV10" s="14">
        <v>0.115925917194417</v>
      </c>
      <c r="BW10" s="14">
        <v>0.12345085496526199</v>
      </c>
      <c r="BX10" s="14"/>
      <c r="BY10" s="14">
        <v>0.162904504551077</v>
      </c>
      <c r="BZ10" s="14">
        <v>9.2493174317331103E-2</v>
      </c>
      <c r="CA10" s="14"/>
      <c r="CB10" s="14">
        <v>8.4312087338931502E-2</v>
      </c>
      <c r="CC10" s="14">
        <v>0.11380293390613599</v>
      </c>
    </row>
    <row r="11" spans="2:81" ht="28.8" x14ac:dyDescent="0.3">
      <c r="B11" s="15" t="s">
        <v>216</v>
      </c>
      <c r="C11" s="14">
        <v>9.6417557722375105E-2</v>
      </c>
      <c r="D11" s="14">
        <v>9.9881044347767803E-2</v>
      </c>
      <c r="E11" s="14">
        <v>9.3175316323329302E-2</v>
      </c>
      <c r="F11" s="14"/>
      <c r="G11" s="14">
        <v>0.13337759315879799</v>
      </c>
      <c r="H11" s="14">
        <v>0.13449470378141701</v>
      </c>
      <c r="I11" s="14">
        <v>8.8438868484842406E-2</v>
      </c>
      <c r="J11" s="14">
        <v>3.7935150907616601E-2</v>
      </c>
      <c r="K11" s="14">
        <v>5.15742090653823E-2</v>
      </c>
      <c r="L11" s="14">
        <v>4.9759592648347097E-2</v>
      </c>
      <c r="M11" s="14"/>
      <c r="N11" s="14">
        <v>0.10029049596798301</v>
      </c>
      <c r="O11" s="14">
        <v>6.1626079723131999E-2</v>
      </c>
      <c r="P11" s="14">
        <v>7.0589903167063997E-2</v>
      </c>
      <c r="Q11" s="14">
        <v>0.15641645734628301</v>
      </c>
      <c r="R11" s="14"/>
      <c r="S11" s="14">
        <v>0.116970407646141</v>
      </c>
      <c r="T11" s="14">
        <v>0.12591970624766299</v>
      </c>
      <c r="U11" s="14">
        <v>8.7892234622105797E-2</v>
      </c>
      <c r="V11" s="14">
        <v>4.7736143780229001E-2</v>
      </c>
      <c r="W11" s="14">
        <v>0.11683733856862</v>
      </c>
      <c r="X11" s="14">
        <v>0.172902641463721</v>
      </c>
      <c r="Y11" s="14">
        <v>3.9526806199995698E-2</v>
      </c>
      <c r="Z11" s="14">
        <v>4.0949555549218399E-2</v>
      </c>
      <c r="AA11" s="14">
        <v>7.8032166217889803E-2</v>
      </c>
      <c r="AB11" s="14">
        <v>0.112848827459598</v>
      </c>
      <c r="AC11" s="14">
        <v>9.7480585976140205E-2</v>
      </c>
      <c r="AD11" s="14">
        <v>0</v>
      </c>
      <c r="AE11" s="14"/>
      <c r="AF11" s="14">
        <v>0.16362399952348999</v>
      </c>
      <c r="AG11" s="14">
        <v>5.5712341415599997E-2</v>
      </c>
      <c r="AH11" s="14">
        <v>4.66305472462335E-2</v>
      </c>
      <c r="AI11" s="14">
        <v>8.3078844671741106E-2</v>
      </c>
      <c r="AJ11" s="14">
        <v>5.4606508071268697E-2</v>
      </c>
      <c r="AK11" s="14">
        <v>6.6202060809809504E-2</v>
      </c>
      <c r="AL11" s="14"/>
      <c r="AM11" s="14">
        <v>0.10903486208481</v>
      </c>
      <c r="AN11" s="14">
        <v>5.9181101723735197E-2</v>
      </c>
      <c r="AO11" s="14">
        <v>0.127747583288712</v>
      </c>
      <c r="AP11" s="14">
        <v>8.5773955019919301E-2</v>
      </c>
      <c r="AQ11" s="14">
        <v>0.30384646236405499</v>
      </c>
      <c r="AR11" s="14"/>
      <c r="AS11" s="14">
        <v>9.8175378436373306E-2</v>
      </c>
      <c r="AT11" s="14">
        <v>0</v>
      </c>
      <c r="AU11" s="14"/>
      <c r="AV11" s="14">
        <v>0.218370190111531</v>
      </c>
      <c r="AW11" s="14">
        <v>0</v>
      </c>
      <c r="AX11" s="14">
        <v>0</v>
      </c>
      <c r="AY11" s="14"/>
      <c r="AZ11" s="14">
        <v>0.229371291471064</v>
      </c>
      <c r="BA11" s="14">
        <v>0.11453251819841601</v>
      </c>
      <c r="BB11" s="14">
        <v>0.140939514287302</v>
      </c>
      <c r="BC11" s="14"/>
      <c r="BD11" s="14">
        <v>0.13536016577332699</v>
      </c>
      <c r="BE11" s="14">
        <v>5.0408388478812703E-2</v>
      </c>
      <c r="BF11" s="14"/>
      <c r="BG11" s="14">
        <v>0.17345684579009699</v>
      </c>
      <c r="BH11" s="14">
        <v>7.0521246671634494E-2</v>
      </c>
      <c r="BI11" s="14"/>
      <c r="BJ11" s="14">
        <v>0.203086916364975</v>
      </c>
      <c r="BK11" s="14">
        <v>8.4346699160802396E-2</v>
      </c>
      <c r="BL11" s="14"/>
      <c r="BM11" s="14">
        <v>8.5135778038080201E-2</v>
      </c>
      <c r="BN11" s="14">
        <v>0.10027145802085199</v>
      </c>
      <c r="BO11" s="14"/>
      <c r="BP11" s="14">
        <v>0.131146711639227</v>
      </c>
      <c r="BQ11" s="14">
        <v>8.7621860719474795E-2</v>
      </c>
      <c r="BR11" s="14"/>
      <c r="BS11" s="14">
        <v>0.120104031068823</v>
      </c>
      <c r="BT11" s="14">
        <v>7.6206039142107704E-2</v>
      </c>
      <c r="BU11" s="14"/>
      <c r="BV11" s="14">
        <v>0.15489341974182599</v>
      </c>
      <c r="BW11" s="14">
        <v>0.108115452188961</v>
      </c>
      <c r="BX11" s="14"/>
      <c r="BY11" s="14">
        <v>0.161500436145708</v>
      </c>
      <c r="BZ11" s="14">
        <v>8.7451652858278203E-2</v>
      </c>
      <c r="CA11" s="14"/>
      <c r="CB11" s="14">
        <v>6.2778572280052902E-2</v>
      </c>
      <c r="CC11" s="14">
        <v>0.11820811855711701</v>
      </c>
    </row>
    <row r="12" spans="2:81" x14ac:dyDescent="0.3">
      <c r="B12" s="15" t="s">
        <v>217</v>
      </c>
      <c r="C12" s="14">
        <v>0.439723474187656</v>
      </c>
      <c r="D12" s="14">
        <v>0.45023670713372399</v>
      </c>
      <c r="E12" s="14">
        <v>0.42528875663725502</v>
      </c>
      <c r="F12" s="14"/>
      <c r="G12" s="14">
        <v>0.57255044199527305</v>
      </c>
      <c r="H12" s="14">
        <v>0.38813056574807903</v>
      </c>
      <c r="I12" s="14">
        <v>0.34231298269622101</v>
      </c>
      <c r="J12" s="14">
        <v>0.47421927108850698</v>
      </c>
      <c r="K12" s="14">
        <v>0.37942073661068199</v>
      </c>
      <c r="L12" s="14">
        <v>0.42074820559982601</v>
      </c>
      <c r="M12" s="14"/>
      <c r="N12" s="14">
        <v>0.354971831460831</v>
      </c>
      <c r="O12" s="14">
        <v>0.48095680450143502</v>
      </c>
      <c r="P12" s="14">
        <v>0.55467695047105803</v>
      </c>
      <c r="Q12" s="14">
        <v>0.37614517707346101</v>
      </c>
      <c r="R12" s="14"/>
      <c r="S12" s="14">
        <v>0.36384775352262499</v>
      </c>
      <c r="T12" s="14">
        <v>0.47546890653080998</v>
      </c>
      <c r="U12" s="14">
        <v>0.50476533509829502</v>
      </c>
      <c r="V12" s="14">
        <v>0.43389342908655099</v>
      </c>
      <c r="W12" s="14">
        <v>0.32553724137372497</v>
      </c>
      <c r="X12" s="14">
        <v>0.50017261641439803</v>
      </c>
      <c r="Y12" s="14">
        <v>0.47555609221867501</v>
      </c>
      <c r="Z12" s="14">
        <v>0.41270707756248698</v>
      </c>
      <c r="AA12" s="14">
        <v>0.49919492628308998</v>
      </c>
      <c r="AB12" s="14">
        <v>0.53803667262703603</v>
      </c>
      <c r="AC12" s="14">
        <v>0.35090670607406999</v>
      </c>
      <c r="AD12" s="14">
        <v>0</v>
      </c>
      <c r="AE12" s="14"/>
      <c r="AF12" s="14">
        <v>0.33451345833013202</v>
      </c>
      <c r="AG12" s="14">
        <v>0.41418747169665798</v>
      </c>
      <c r="AH12" s="14">
        <v>0.65212138928170205</v>
      </c>
      <c r="AI12" s="14">
        <v>0.47471246594949701</v>
      </c>
      <c r="AJ12" s="14">
        <v>0.47328910132128998</v>
      </c>
      <c r="AK12" s="14">
        <v>0.53923730030628403</v>
      </c>
      <c r="AL12" s="14"/>
      <c r="AM12" s="14">
        <v>0.37384252932003498</v>
      </c>
      <c r="AN12" s="14">
        <v>0.52917189762615502</v>
      </c>
      <c r="AO12" s="14">
        <v>0.39589303816343002</v>
      </c>
      <c r="AP12" s="14">
        <v>0.47515912128527898</v>
      </c>
      <c r="AQ12" s="14">
        <v>0.14921746504752101</v>
      </c>
      <c r="AR12" s="14"/>
      <c r="AS12" s="14">
        <v>0.44519113622963702</v>
      </c>
      <c r="AT12" s="14">
        <v>0.13981881591332301</v>
      </c>
      <c r="AU12" s="14"/>
      <c r="AV12" s="14">
        <v>0</v>
      </c>
      <c r="AW12" s="14">
        <v>0</v>
      </c>
      <c r="AX12" s="14">
        <v>1</v>
      </c>
      <c r="AY12" s="14"/>
      <c r="AZ12" s="14">
        <v>0</v>
      </c>
      <c r="BA12" s="14">
        <v>0</v>
      </c>
      <c r="BB12" s="14">
        <v>0</v>
      </c>
      <c r="BC12" s="14"/>
      <c r="BD12" s="14">
        <v>0.44912140569762798</v>
      </c>
      <c r="BE12" s="14">
        <v>0.42862018545013902</v>
      </c>
      <c r="BF12" s="14"/>
      <c r="BG12" s="14">
        <v>0.45468466024496501</v>
      </c>
      <c r="BH12" s="14">
        <v>0.434694358037368</v>
      </c>
      <c r="BI12" s="14"/>
      <c r="BJ12" s="14">
        <v>0.42613432314215099</v>
      </c>
      <c r="BK12" s="14">
        <v>0.442497629428874</v>
      </c>
      <c r="BL12" s="14"/>
      <c r="BM12" s="14">
        <v>0.475934147337992</v>
      </c>
      <c r="BN12" s="14">
        <v>0.428648016015728</v>
      </c>
      <c r="BO12" s="14"/>
      <c r="BP12" s="14">
        <v>0.450504195974406</v>
      </c>
      <c r="BQ12" s="14">
        <v>0.43252039323923502</v>
      </c>
      <c r="BR12" s="14"/>
      <c r="BS12" s="14">
        <v>0.49602760245754901</v>
      </c>
      <c r="BT12" s="14">
        <v>0.39167951601676498</v>
      </c>
      <c r="BU12" s="14"/>
      <c r="BV12" s="14">
        <v>0.57379512565311996</v>
      </c>
      <c r="BW12" s="14">
        <v>0.46922856626623199</v>
      </c>
      <c r="BX12" s="14"/>
      <c r="BY12" s="14">
        <v>0.30025849913528901</v>
      </c>
      <c r="BZ12" s="14">
        <v>0.465056767082966</v>
      </c>
      <c r="CA12" s="14"/>
      <c r="CB12" s="14">
        <v>0.47102351354288702</v>
      </c>
      <c r="CC12" s="14">
        <v>0.43061304276503198</v>
      </c>
    </row>
    <row r="13" spans="2:81" x14ac:dyDescent="0.3">
      <c r="B13" s="15" t="s">
        <v>209</v>
      </c>
      <c r="C13" s="14">
        <v>0</v>
      </c>
      <c r="D13" s="14">
        <v>0</v>
      </c>
      <c r="E13" s="14">
        <v>0</v>
      </c>
      <c r="F13" s="14"/>
      <c r="G13" s="14">
        <v>0</v>
      </c>
      <c r="H13" s="14">
        <v>0</v>
      </c>
      <c r="I13" s="14">
        <v>0</v>
      </c>
      <c r="J13" s="14">
        <v>0</v>
      </c>
      <c r="K13" s="14">
        <v>0</v>
      </c>
      <c r="L13" s="14">
        <v>0</v>
      </c>
      <c r="M13" s="14"/>
      <c r="N13" s="14">
        <v>0</v>
      </c>
      <c r="O13" s="14">
        <v>0</v>
      </c>
      <c r="P13" s="14">
        <v>0</v>
      </c>
      <c r="Q13" s="14">
        <v>0</v>
      </c>
      <c r="R13" s="14"/>
      <c r="S13" s="14">
        <v>0</v>
      </c>
      <c r="T13" s="14">
        <v>0</v>
      </c>
      <c r="U13" s="14">
        <v>0</v>
      </c>
      <c r="V13" s="14">
        <v>0</v>
      </c>
      <c r="W13" s="14">
        <v>0</v>
      </c>
      <c r="X13" s="14">
        <v>0</v>
      </c>
      <c r="Y13" s="14">
        <v>0</v>
      </c>
      <c r="Z13" s="14">
        <v>0</v>
      </c>
      <c r="AA13" s="14">
        <v>0</v>
      </c>
      <c r="AB13" s="14">
        <v>0</v>
      </c>
      <c r="AC13" s="14">
        <v>0</v>
      </c>
      <c r="AD13" s="14">
        <v>0</v>
      </c>
      <c r="AE13" s="14"/>
      <c r="AF13" s="14">
        <v>0</v>
      </c>
      <c r="AG13" s="14">
        <v>0</v>
      </c>
      <c r="AH13" s="14">
        <v>0</v>
      </c>
      <c r="AI13" s="14">
        <v>0</v>
      </c>
      <c r="AJ13" s="14">
        <v>0</v>
      </c>
      <c r="AK13" s="14">
        <v>0</v>
      </c>
      <c r="AL13" s="14"/>
      <c r="AM13" s="14">
        <v>0</v>
      </c>
      <c r="AN13" s="14">
        <v>0</v>
      </c>
      <c r="AO13" s="14">
        <v>0</v>
      </c>
      <c r="AP13" s="14">
        <v>0</v>
      </c>
      <c r="AQ13" s="14">
        <v>0</v>
      </c>
      <c r="AR13" s="14"/>
      <c r="AS13" s="14">
        <v>0</v>
      </c>
      <c r="AT13" s="14">
        <v>0</v>
      </c>
      <c r="AU13" s="14"/>
      <c r="AV13" s="14">
        <v>0</v>
      </c>
      <c r="AW13" s="14">
        <v>0</v>
      </c>
      <c r="AX13" s="14">
        <v>0</v>
      </c>
      <c r="AY13" s="14"/>
      <c r="AZ13" s="14">
        <v>0</v>
      </c>
      <c r="BA13" s="14">
        <v>0</v>
      </c>
      <c r="BB13" s="14">
        <v>0</v>
      </c>
      <c r="BC13" s="14"/>
      <c r="BD13" s="14">
        <v>0</v>
      </c>
      <c r="BE13" s="14">
        <v>0</v>
      </c>
      <c r="BF13" s="14"/>
      <c r="BG13" s="14">
        <v>0</v>
      </c>
      <c r="BH13" s="14">
        <v>0</v>
      </c>
      <c r="BI13" s="14"/>
      <c r="BJ13" s="14">
        <v>0</v>
      </c>
      <c r="BK13" s="14">
        <v>0</v>
      </c>
      <c r="BL13" s="14"/>
      <c r="BM13" s="14">
        <v>0</v>
      </c>
      <c r="BN13" s="14">
        <v>0</v>
      </c>
      <c r="BO13" s="14"/>
      <c r="BP13" s="14">
        <v>0</v>
      </c>
      <c r="BQ13" s="14">
        <v>0</v>
      </c>
      <c r="BR13" s="14"/>
      <c r="BS13" s="14">
        <v>0</v>
      </c>
      <c r="BT13" s="14">
        <v>0</v>
      </c>
      <c r="BU13" s="14"/>
      <c r="BV13" s="14">
        <v>0</v>
      </c>
      <c r="BW13" s="14">
        <v>0</v>
      </c>
      <c r="BX13" s="14"/>
      <c r="BY13" s="14">
        <v>0</v>
      </c>
      <c r="BZ13" s="14">
        <v>0</v>
      </c>
      <c r="CA13" s="14"/>
      <c r="CB13" s="14">
        <v>0</v>
      </c>
      <c r="CC13" s="14">
        <v>0</v>
      </c>
    </row>
    <row r="14" spans="2:81" x14ac:dyDescent="0.3">
      <c r="B14" s="15" t="s">
        <v>106</v>
      </c>
      <c r="C14" s="23">
        <v>1.3065451783534399E-2</v>
      </c>
      <c r="D14" s="23">
        <v>1.5453089449561801E-2</v>
      </c>
      <c r="E14" s="23">
        <v>1.05427669490271E-2</v>
      </c>
      <c r="F14" s="23"/>
      <c r="G14" s="23">
        <v>0</v>
      </c>
      <c r="H14" s="23">
        <v>0</v>
      </c>
      <c r="I14" s="23">
        <v>1.5760391923833501E-2</v>
      </c>
      <c r="J14" s="23">
        <v>6.1193801664919299E-2</v>
      </c>
      <c r="K14" s="23">
        <v>2.6074657847809001E-2</v>
      </c>
      <c r="L14" s="23">
        <v>0</v>
      </c>
      <c r="M14" s="23"/>
      <c r="N14" s="23">
        <v>0</v>
      </c>
      <c r="O14" s="23">
        <v>9.9898656753482206E-3</v>
      </c>
      <c r="P14" s="23">
        <v>1.9677370402202E-2</v>
      </c>
      <c r="Q14" s="23">
        <v>2.42041235632517E-2</v>
      </c>
      <c r="R14" s="23"/>
      <c r="S14" s="23">
        <v>1.44014878504716E-2</v>
      </c>
      <c r="T14" s="23">
        <v>2.69797023142287E-2</v>
      </c>
      <c r="U14" s="23">
        <v>2.8115965194721201E-2</v>
      </c>
      <c r="V14" s="23">
        <v>2.67495882073772E-2</v>
      </c>
      <c r="W14" s="23">
        <v>0</v>
      </c>
      <c r="X14" s="23">
        <v>3.1808810096182999E-2</v>
      </c>
      <c r="Y14" s="23">
        <v>0</v>
      </c>
      <c r="Z14" s="23">
        <v>0</v>
      </c>
      <c r="AA14" s="23">
        <v>0</v>
      </c>
      <c r="AB14" s="23">
        <v>0</v>
      </c>
      <c r="AC14" s="23">
        <v>0</v>
      </c>
      <c r="AD14" s="23">
        <v>0</v>
      </c>
      <c r="AE14" s="23"/>
      <c r="AF14" s="23">
        <v>0</v>
      </c>
      <c r="AG14" s="23">
        <v>1.8454939069399399E-2</v>
      </c>
      <c r="AH14" s="23">
        <v>0</v>
      </c>
      <c r="AI14" s="23">
        <v>3.00146850136692E-2</v>
      </c>
      <c r="AJ14" s="23">
        <v>3.26273432187364E-2</v>
      </c>
      <c r="AK14" s="23">
        <v>3.5615410816505197E-2</v>
      </c>
      <c r="AL14" s="23"/>
      <c r="AM14" s="23">
        <v>4.7011400387567598E-2</v>
      </c>
      <c r="AN14" s="23">
        <v>1.12572496321201E-2</v>
      </c>
      <c r="AO14" s="23">
        <v>0</v>
      </c>
      <c r="AP14" s="23">
        <v>0</v>
      </c>
      <c r="AQ14" s="23">
        <v>0</v>
      </c>
      <c r="AR14" s="23"/>
      <c r="AS14" s="23">
        <v>1.0881167090730901E-2</v>
      </c>
      <c r="AT14" s="23">
        <v>0.13287482356609501</v>
      </c>
      <c r="AU14" s="23"/>
      <c r="AV14" s="23">
        <v>0</v>
      </c>
      <c r="AW14" s="23">
        <v>0</v>
      </c>
      <c r="AX14" s="23">
        <v>0</v>
      </c>
      <c r="AY14" s="23"/>
      <c r="AZ14" s="23">
        <v>0</v>
      </c>
      <c r="BA14" s="23">
        <v>0</v>
      </c>
      <c r="BB14" s="23">
        <v>0</v>
      </c>
      <c r="BC14" s="23"/>
      <c r="BD14" s="23">
        <v>1.50357169121354E-2</v>
      </c>
      <c r="BE14" s="23">
        <v>1.07376605468025E-2</v>
      </c>
      <c r="BF14" s="23"/>
      <c r="BG14" s="23">
        <v>1.05806919994328E-2</v>
      </c>
      <c r="BH14" s="23">
        <v>1.39006894118846E-2</v>
      </c>
      <c r="BI14" s="23"/>
      <c r="BJ14" s="23">
        <v>2.22001246021492E-2</v>
      </c>
      <c r="BK14" s="23">
        <v>1.2176318601958201E-2</v>
      </c>
      <c r="BL14" s="23"/>
      <c r="BM14" s="23">
        <v>1.91267481528535E-2</v>
      </c>
      <c r="BN14" s="23">
        <v>1.2139499832831401E-2</v>
      </c>
      <c r="BO14" s="23"/>
      <c r="BP14" s="23">
        <v>2.19707483693725E-2</v>
      </c>
      <c r="BQ14" s="23">
        <v>6.7708809367747402E-3</v>
      </c>
      <c r="BR14" s="23"/>
      <c r="BS14" s="23">
        <v>5.7813876155288699E-3</v>
      </c>
      <c r="BT14" s="23">
        <v>1.9280897878787801E-2</v>
      </c>
      <c r="BU14" s="23"/>
      <c r="BV14" s="23">
        <v>0</v>
      </c>
      <c r="BW14" s="23">
        <v>7.7736796363889801E-3</v>
      </c>
      <c r="BX14" s="23"/>
      <c r="BY14" s="23">
        <v>2.2244258412167199E-2</v>
      </c>
      <c r="BZ14" s="23">
        <v>1.1793195480292401E-2</v>
      </c>
      <c r="CA14" s="23"/>
      <c r="CB14" s="23">
        <v>6.1243223880364699E-3</v>
      </c>
      <c r="CC14" s="23">
        <v>1.9255044792171098E-2</v>
      </c>
    </row>
    <row r="15" spans="2:81" x14ac:dyDescent="0.3">
      <c r="B15" s="16" t="s">
        <v>198</v>
      </c>
    </row>
    <row r="16" spans="2:81" x14ac:dyDescent="0.3">
      <c r="B16" t="s">
        <v>95</v>
      </c>
    </row>
    <row r="17" spans="2:2" x14ac:dyDescent="0.3">
      <c r="B17" t="s">
        <v>96</v>
      </c>
    </row>
    <row r="19" spans="2:2" x14ac:dyDescent="0.3">
      <c r="B19"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C27"/>
  <sheetViews>
    <sheetView showGridLines="0" topLeftCell="A11" workbookViewId="0">
      <pane xSplit="2" topLeftCell="C1" activePane="topRight" state="frozen"/>
      <selection pane="topRight" activeCell="B27" sqref="B2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163</v>
      </c>
      <c r="D7" s="10">
        <v>80</v>
      </c>
      <c r="E7" s="10">
        <v>82</v>
      </c>
      <c r="F7" s="10"/>
      <c r="G7" s="10">
        <v>44</v>
      </c>
      <c r="H7" s="10">
        <v>36</v>
      </c>
      <c r="I7" s="10">
        <v>26</v>
      </c>
      <c r="J7" s="10">
        <v>24</v>
      </c>
      <c r="K7" s="10">
        <v>15</v>
      </c>
      <c r="L7" s="10">
        <v>18</v>
      </c>
      <c r="M7" s="10"/>
      <c r="N7" s="10">
        <v>38</v>
      </c>
      <c r="O7" s="10">
        <v>45</v>
      </c>
      <c r="P7" s="10">
        <v>50</v>
      </c>
      <c r="Q7" s="10">
        <v>30</v>
      </c>
      <c r="R7" s="10"/>
      <c r="S7" s="10">
        <v>29</v>
      </c>
      <c r="T7" s="10">
        <v>16</v>
      </c>
      <c r="U7" s="10">
        <v>17</v>
      </c>
      <c r="V7" s="10">
        <v>15</v>
      </c>
      <c r="W7" s="10">
        <v>9</v>
      </c>
      <c r="X7" s="10">
        <v>13</v>
      </c>
      <c r="Y7" s="10">
        <v>12</v>
      </c>
      <c r="Z7" s="10">
        <v>8</v>
      </c>
      <c r="AA7" s="10">
        <v>23</v>
      </c>
      <c r="AB7" s="10">
        <v>16</v>
      </c>
      <c r="AC7" s="10">
        <v>5</v>
      </c>
      <c r="AD7" s="10" t="s">
        <v>210</v>
      </c>
      <c r="AE7" s="10"/>
      <c r="AF7" s="10">
        <v>41</v>
      </c>
      <c r="AG7" s="10">
        <v>22</v>
      </c>
      <c r="AH7" s="10">
        <v>24</v>
      </c>
      <c r="AI7" s="10">
        <v>27</v>
      </c>
      <c r="AJ7" s="10">
        <v>17</v>
      </c>
      <c r="AK7" s="10">
        <v>14</v>
      </c>
      <c r="AL7" s="10"/>
      <c r="AM7" s="10">
        <v>24</v>
      </c>
      <c r="AN7" s="10">
        <v>41</v>
      </c>
      <c r="AO7" s="10">
        <v>43</v>
      </c>
      <c r="AP7" s="10">
        <v>32</v>
      </c>
      <c r="AQ7" s="10">
        <v>2</v>
      </c>
      <c r="AR7" s="10"/>
      <c r="AS7" s="10">
        <v>162</v>
      </c>
      <c r="AT7" s="10">
        <v>1</v>
      </c>
      <c r="AU7" s="10"/>
      <c r="AV7" s="10" t="s">
        <v>210</v>
      </c>
      <c r="AW7" s="10" t="s">
        <v>210</v>
      </c>
      <c r="AX7" s="10">
        <v>163</v>
      </c>
      <c r="AY7" s="10"/>
      <c r="AZ7" s="10" t="s">
        <v>210</v>
      </c>
      <c r="BA7" s="10" t="s">
        <v>210</v>
      </c>
      <c r="BB7" s="10" t="s">
        <v>210</v>
      </c>
      <c r="BC7" s="10"/>
      <c r="BD7" s="10">
        <v>90</v>
      </c>
      <c r="BE7" s="10">
        <v>73</v>
      </c>
      <c r="BF7" s="10"/>
      <c r="BG7" s="10">
        <v>38</v>
      </c>
      <c r="BH7" s="10">
        <v>125</v>
      </c>
      <c r="BI7" s="10"/>
      <c r="BJ7" s="10">
        <v>17</v>
      </c>
      <c r="BK7" s="10">
        <v>142</v>
      </c>
      <c r="BL7" s="10"/>
      <c r="BM7" s="10">
        <v>30</v>
      </c>
      <c r="BN7" s="10">
        <v>130</v>
      </c>
      <c r="BO7" s="10"/>
      <c r="BP7" s="10">
        <v>45</v>
      </c>
      <c r="BQ7" s="10">
        <v>115</v>
      </c>
      <c r="BR7" s="10"/>
      <c r="BS7" s="10">
        <v>85</v>
      </c>
      <c r="BT7" s="10">
        <v>78</v>
      </c>
      <c r="BU7" s="10"/>
      <c r="BV7" s="10">
        <v>23</v>
      </c>
      <c r="BW7" s="10">
        <v>62</v>
      </c>
      <c r="BX7" s="10"/>
      <c r="BY7" s="10">
        <v>15</v>
      </c>
      <c r="BZ7" s="10">
        <v>147</v>
      </c>
      <c r="CA7" s="10"/>
      <c r="CB7" s="10">
        <v>75</v>
      </c>
      <c r="CC7" s="10">
        <v>87</v>
      </c>
    </row>
    <row r="8" spans="2:81" ht="30" customHeight="1" x14ac:dyDescent="0.3">
      <c r="B8" s="11" t="s">
        <v>20</v>
      </c>
      <c r="C8" s="11">
        <v>170</v>
      </c>
      <c r="D8" s="11">
        <v>90</v>
      </c>
      <c r="E8" s="11">
        <v>78</v>
      </c>
      <c r="F8" s="11"/>
      <c r="G8" s="11">
        <v>56</v>
      </c>
      <c r="H8" s="11">
        <v>34</v>
      </c>
      <c r="I8" s="11">
        <v>25</v>
      </c>
      <c r="J8" s="11">
        <v>23</v>
      </c>
      <c r="K8" s="11">
        <v>14</v>
      </c>
      <c r="L8" s="11">
        <v>18</v>
      </c>
      <c r="M8" s="11"/>
      <c r="N8" s="11">
        <v>37</v>
      </c>
      <c r="O8" s="11">
        <v>44</v>
      </c>
      <c r="P8" s="11">
        <v>54</v>
      </c>
      <c r="Q8" s="11">
        <v>34</v>
      </c>
      <c r="R8" s="11"/>
      <c r="S8" s="11">
        <v>26</v>
      </c>
      <c r="T8" s="11">
        <v>17</v>
      </c>
      <c r="U8" s="11">
        <v>17</v>
      </c>
      <c r="V8" s="11">
        <v>19</v>
      </c>
      <c r="W8" s="11">
        <v>9</v>
      </c>
      <c r="X8" s="11">
        <v>14</v>
      </c>
      <c r="Y8" s="11">
        <v>11</v>
      </c>
      <c r="Z8" s="11">
        <v>7</v>
      </c>
      <c r="AA8" s="11">
        <v>23</v>
      </c>
      <c r="AB8" s="11">
        <v>19</v>
      </c>
      <c r="AC8" s="11">
        <v>6</v>
      </c>
      <c r="AD8" s="11" t="s">
        <v>210</v>
      </c>
      <c r="AE8" s="11"/>
      <c r="AF8" s="11">
        <v>42</v>
      </c>
      <c r="AG8" s="11">
        <v>22</v>
      </c>
      <c r="AH8" s="11">
        <v>23</v>
      </c>
      <c r="AI8" s="11">
        <v>30</v>
      </c>
      <c r="AJ8" s="11">
        <v>17</v>
      </c>
      <c r="AK8" s="11">
        <v>16</v>
      </c>
      <c r="AL8" s="11"/>
      <c r="AM8" s="11">
        <v>25</v>
      </c>
      <c r="AN8" s="11">
        <v>43</v>
      </c>
      <c r="AO8" s="11">
        <v>45</v>
      </c>
      <c r="AP8" s="11">
        <v>30</v>
      </c>
      <c r="AQ8" s="11">
        <v>2</v>
      </c>
      <c r="AR8" s="11"/>
      <c r="AS8" s="11">
        <v>169</v>
      </c>
      <c r="AT8" s="11">
        <v>1</v>
      </c>
      <c r="AU8" s="11"/>
      <c r="AV8" s="11" t="s">
        <v>210</v>
      </c>
      <c r="AW8" s="11" t="s">
        <v>210</v>
      </c>
      <c r="AX8" s="11">
        <v>170</v>
      </c>
      <c r="AY8" s="11"/>
      <c r="AZ8" s="11" t="s">
        <v>210</v>
      </c>
      <c r="BA8" s="11" t="s">
        <v>210</v>
      </c>
      <c r="BB8" s="11" t="s">
        <v>210</v>
      </c>
      <c r="BC8" s="11"/>
      <c r="BD8" s="11">
        <v>94</v>
      </c>
      <c r="BE8" s="11">
        <v>76</v>
      </c>
      <c r="BF8" s="11"/>
      <c r="BG8" s="11">
        <v>44</v>
      </c>
      <c r="BH8" s="11">
        <v>125</v>
      </c>
      <c r="BI8" s="11"/>
      <c r="BJ8" s="11">
        <v>20</v>
      </c>
      <c r="BK8" s="11">
        <v>146</v>
      </c>
      <c r="BL8" s="11"/>
      <c r="BM8" s="11">
        <v>29</v>
      </c>
      <c r="BN8" s="11">
        <v>137</v>
      </c>
      <c r="BO8" s="11"/>
      <c r="BP8" s="11">
        <v>43</v>
      </c>
      <c r="BQ8" s="11">
        <v>121</v>
      </c>
      <c r="BR8" s="11"/>
      <c r="BS8" s="11">
        <v>88</v>
      </c>
      <c r="BT8" s="11">
        <v>81</v>
      </c>
      <c r="BU8" s="11"/>
      <c r="BV8" s="11">
        <v>26</v>
      </c>
      <c r="BW8" s="11">
        <v>62</v>
      </c>
      <c r="BX8" s="11"/>
      <c r="BY8" s="11">
        <v>16</v>
      </c>
      <c r="BZ8" s="11">
        <v>153</v>
      </c>
      <c r="CA8" s="11"/>
      <c r="CB8" s="11">
        <v>79</v>
      </c>
      <c r="CC8" s="11">
        <v>90</v>
      </c>
    </row>
    <row r="9" spans="2:81" x14ac:dyDescent="0.3">
      <c r="B9" s="15" t="s">
        <v>219</v>
      </c>
      <c r="C9" s="14">
        <v>0.42849455033968997</v>
      </c>
      <c r="D9" s="14">
        <v>0.54778714186545896</v>
      </c>
      <c r="E9" s="14">
        <v>0.28410328998180101</v>
      </c>
      <c r="F9" s="14"/>
      <c r="G9" s="14">
        <v>0.50873520955296003</v>
      </c>
      <c r="H9" s="14">
        <v>0.41452752856550701</v>
      </c>
      <c r="I9" s="14">
        <v>0.46236569341467998</v>
      </c>
      <c r="J9" s="14">
        <v>0.38179495676473302</v>
      </c>
      <c r="K9" s="14">
        <v>0.27594587957540501</v>
      </c>
      <c r="L9" s="14">
        <v>0.32992288943271902</v>
      </c>
      <c r="M9" s="14"/>
      <c r="N9" s="14">
        <v>0.41379192960211703</v>
      </c>
      <c r="O9" s="14">
        <v>0.37860784775237699</v>
      </c>
      <c r="P9" s="14">
        <v>0.57133250943900005</v>
      </c>
      <c r="Q9" s="14">
        <v>0.28095284677437199</v>
      </c>
      <c r="R9" s="14"/>
      <c r="S9" s="14">
        <v>0.35630014293912499</v>
      </c>
      <c r="T9" s="14">
        <v>0.44786385764973802</v>
      </c>
      <c r="U9" s="14">
        <v>0.35001419531162598</v>
      </c>
      <c r="V9" s="14">
        <v>0.56084278722606995</v>
      </c>
      <c r="W9" s="14">
        <v>0.44133442307064202</v>
      </c>
      <c r="X9" s="14">
        <v>0.33193864128304401</v>
      </c>
      <c r="Y9" s="14">
        <v>0.332152101063729</v>
      </c>
      <c r="Z9" s="14">
        <v>0.49194926325765098</v>
      </c>
      <c r="AA9" s="14">
        <v>0.44011292865387303</v>
      </c>
      <c r="AB9" s="14">
        <v>0.481000252031973</v>
      </c>
      <c r="AC9" s="14">
        <v>0.58943419216521697</v>
      </c>
      <c r="AD9" s="14" t="s">
        <v>211</v>
      </c>
      <c r="AE9" s="14"/>
      <c r="AF9" s="14">
        <v>0.40402784562205801</v>
      </c>
      <c r="AG9" s="14">
        <v>0.44619427664466799</v>
      </c>
      <c r="AH9" s="14">
        <v>0.38271000833548002</v>
      </c>
      <c r="AI9" s="14">
        <v>0.56386107526233398</v>
      </c>
      <c r="AJ9" s="14">
        <v>0.49109078048385801</v>
      </c>
      <c r="AK9" s="14">
        <v>0.37847623512003098</v>
      </c>
      <c r="AL9" s="14"/>
      <c r="AM9" s="14">
        <v>0.43207578259763801</v>
      </c>
      <c r="AN9" s="14">
        <v>0.28787847211834799</v>
      </c>
      <c r="AO9" s="14">
        <v>0.53171086731744499</v>
      </c>
      <c r="AP9" s="14">
        <v>0.33523812452790003</v>
      </c>
      <c r="AQ9" s="14">
        <v>0</v>
      </c>
      <c r="AR9" s="14"/>
      <c r="AS9" s="14">
        <v>0.42522221397703602</v>
      </c>
      <c r="AT9" s="14">
        <v>1</v>
      </c>
      <c r="AU9" s="14"/>
      <c r="AV9" s="14" t="s">
        <v>211</v>
      </c>
      <c r="AW9" s="14" t="s">
        <v>211</v>
      </c>
      <c r="AX9" s="14">
        <v>0.42849455033968997</v>
      </c>
      <c r="AY9" s="14"/>
      <c r="AZ9" s="14" t="s">
        <v>211</v>
      </c>
      <c r="BA9" s="14" t="s">
        <v>211</v>
      </c>
      <c r="BB9" s="14" t="s">
        <v>211</v>
      </c>
      <c r="BC9" s="14"/>
      <c r="BD9" s="14">
        <v>0.392386732808154</v>
      </c>
      <c r="BE9" s="14">
        <v>0.473194983524443</v>
      </c>
      <c r="BF9" s="14"/>
      <c r="BG9" s="14">
        <v>0.38687438603025398</v>
      </c>
      <c r="BH9" s="14">
        <v>0.44312830372079798</v>
      </c>
      <c r="BI9" s="14"/>
      <c r="BJ9" s="14">
        <v>0.423937237192344</v>
      </c>
      <c r="BK9" s="14">
        <v>0.43377396243051503</v>
      </c>
      <c r="BL9" s="14"/>
      <c r="BM9" s="14">
        <v>0.295221846881211</v>
      </c>
      <c r="BN9" s="14">
        <v>0.44727513768981503</v>
      </c>
      <c r="BO9" s="14"/>
      <c r="BP9" s="14">
        <v>0.48135812051374</v>
      </c>
      <c r="BQ9" s="14">
        <v>0.38615119852991397</v>
      </c>
      <c r="BR9" s="14"/>
      <c r="BS9" s="14">
        <v>0.40315875248386901</v>
      </c>
      <c r="BT9" s="14">
        <v>0.45587295331592598</v>
      </c>
      <c r="BU9" s="14"/>
      <c r="BV9" s="14">
        <v>0.48011849950785901</v>
      </c>
      <c r="BW9" s="14">
        <v>0.370728005638089</v>
      </c>
      <c r="BX9" s="14"/>
      <c r="BY9" s="14">
        <v>0.56459222232563</v>
      </c>
      <c r="BZ9" s="14">
        <v>0.417540879136928</v>
      </c>
      <c r="CA9" s="14"/>
      <c r="CB9" s="14">
        <v>0.43484906579857402</v>
      </c>
      <c r="CC9" s="14">
        <v>0.42720592240906302</v>
      </c>
    </row>
    <row r="10" spans="2:81" ht="43.2" x14ac:dyDescent="0.3">
      <c r="B10" s="15" t="s">
        <v>220</v>
      </c>
      <c r="C10" s="14">
        <v>0.351884445287863</v>
      </c>
      <c r="D10" s="14">
        <v>0.34625169242876702</v>
      </c>
      <c r="E10" s="14">
        <v>0.362816123337247</v>
      </c>
      <c r="F10" s="14"/>
      <c r="G10" s="14">
        <v>0.16893035360178299</v>
      </c>
      <c r="H10" s="14">
        <v>0.32748311233859001</v>
      </c>
      <c r="I10" s="14">
        <v>0.43853263192066699</v>
      </c>
      <c r="J10" s="14">
        <v>0.574751636520759</v>
      </c>
      <c r="K10" s="14">
        <v>0.51966463719270595</v>
      </c>
      <c r="L10" s="14">
        <v>0.44082474086082202</v>
      </c>
      <c r="M10" s="14"/>
      <c r="N10" s="14">
        <v>0.49972865091364299</v>
      </c>
      <c r="O10" s="14">
        <v>0.37195651106091898</v>
      </c>
      <c r="P10" s="14">
        <v>0.30247049465305698</v>
      </c>
      <c r="Q10" s="14">
        <v>0.244366923548969</v>
      </c>
      <c r="R10" s="14"/>
      <c r="S10" s="14">
        <v>0.50696438142052302</v>
      </c>
      <c r="T10" s="14">
        <v>0.445033848369775</v>
      </c>
      <c r="U10" s="14">
        <v>0.414403938654759</v>
      </c>
      <c r="V10" s="14">
        <v>0.388676091767996</v>
      </c>
      <c r="W10" s="14">
        <v>0.44279435924335397</v>
      </c>
      <c r="X10" s="14">
        <v>0.20699977524893601</v>
      </c>
      <c r="Y10" s="14">
        <v>0.22819059261114599</v>
      </c>
      <c r="Z10" s="14">
        <v>0.25152156353848198</v>
      </c>
      <c r="AA10" s="14">
        <v>0.31509084672674598</v>
      </c>
      <c r="AB10" s="14">
        <v>0.21370245555513401</v>
      </c>
      <c r="AC10" s="14">
        <v>0.27079560527989299</v>
      </c>
      <c r="AD10" s="14" t="s">
        <v>211</v>
      </c>
      <c r="AE10" s="14"/>
      <c r="AF10" s="14">
        <v>0.37517362890445699</v>
      </c>
      <c r="AG10" s="14">
        <v>0.52023118355061404</v>
      </c>
      <c r="AH10" s="14">
        <v>0.46237369952046298</v>
      </c>
      <c r="AI10" s="14">
        <v>0.29835934707331901</v>
      </c>
      <c r="AJ10" s="14">
        <v>0.44176011369971102</v>
      </c>
      <c r="AK10" s="14">
        <v>0.235964557171153</v>
      </c>
      <c r="AL10" s="14"/>
      <c r="AM10" s="14">
        <v>0.31840726502801397</v>
      </c>
      <c r="AN10" s="14">
        <v>0.37080302833765999</v>
      </c>
      <c r="AO10" s="14">
        <v>0.39976726169460303</v>
      </c>
      <c r="AP10" s="14">
        <v>0.36688791921921698</v>
      </c>
      <c r="AQ10" s="14">
        <v>0.56574684399387098</v>
      </c>
      <c r="AR10" s="14"/>
      <c r="AS10" s="14">
        <v>0.35389927168444701</v>
      </c>
      <c r="AT10" s="14">
        <v>0</v>
      </c>
      <c r="AU10" s="14"/>
      <c r="AV10" s="14" t="s">
        <v>211</v>
      </c>
      <c r="AW10" s="14" t="s">
        <v>211</v>
      </c>
      <c r="AX10" s="14">
        <v>0.351884445287863</v>
      </c>
      <c r="AY10" s="14"/>
      <c r="AZ10" s="14" t="s">
        <v>211</v>
      </c>
      <c r="BA10" s="14" t="s">
        <v>211</v>
      </c>
      <c r="BB10" s="14" t="s">
        <v>211</v>
      </c>
      <c r="BC10" s="14"/>
      <c r="BD10" s="14">
        <v>0.35814464151686898</v>
      </c>
      <c r="BE10" s="14">
        <v>0.344134503519331</v>
      </c>
      <c r="BF10" s="14"/>
      <c r="BG10" s="14">
        <v>0.26002757878475702</v>
      </c>
      <c r="BH10" s="14">
        <v>0.38418154822032302</v>
      </c>
      <c r="BI10" s="14"/>
      <c r="BJ10" s="14">
        <v>0.26977850465719899</v>
      </c>
      <c r="BK10" s="14">
        <v>0.37280315041371098</v>
      </c>
      <c r="BL10" s="14"/>
      <c r="BM10" s="14">
        <v>0.44384735878503001</v>
      </c>
      <c r="BN10" s="14">
        <v>0.33592347323444199</v>
      </c>
      <c r="BO10" s="14"/>
      <c r="BP10" s="14">
        <v>0.42531394899064601</v>
      </c>
      <c r="BQ10" s="14">
        <v>0.33225226212541198</v>
      </c>
      <c r="BR10" s="14"/>
      <c r="BS10" s="14">
        <v>0.37523796413319899</v>
      </c>
      <c r="BT10" s="14">
        <v>0.32664813524547598</v>
      </c>
      <c r="BU10" s="14"/>
      <c r="BV10" s="14">
        <v>0.34553577473136299</v>
      </c>
      <c r="BW10" s="14">
        <v>0.38775443179981001</v>
      </c>
      <c r="BX10" s="14"/>
      <c r="BY10" s="14">
        <v>0.24821553593469001</v>
      </c>
      <c r="BZ10" s="14">
        <v>0.36505767645346798</v>
      </c>
      <c r="CA10" s="14"/>
      <c r="CB10" s="14">
        <v>0.351984030096339</v>
      </c>
      <c r="CC10" s="14">
        <v>0.35533037762431602</v>
      </c>
    </row>
    <row r="11" spans="2:81" x14ac:dyDescent="0.3">
      <c r="B11" s="15" t="s">
        <v>221</v>
      </c>
      <c r="C11" s="14">
        <v>0.319788828910468</v>
      </c>
      <c r="D11" s="14">
        <v>0.35616660707282399</v>
      </c>
      <c r="E11" s="14">
        <v>0.282013108800381</v>
      </c>
      <c r="F11" s="14"/>
      <c r="G11" s="14">
        <v>0.39398071145712399</v>
      </c>
      <c r="H11" s="14">
        <v>0.275260043234692</v>
      </c>
      <c r="I11" s="14">
        <v>0.43542635223662601</v>
      </c>
      <c r="J11" s="14">
        <v>0.30222201448146602</v>
      </c>
      <c r="K11" s="14">
        <v>0.21892507506278799</v>
      </c>
      <c r="L11" s="14">
        <v>0.103717203606584</v>
      </c>
      <c r="M11" s="14"/>
      <c r="N11" s="14">
        <v>0.353487378682038</v>
      </c>
      <c r="O11" s="14">
        <v>0.27309590333608103</v>
      </c>
      <c r="P11" s="14">
        <v>0.35570202851849497</v>
      </c>
      <c r="Q11" s="14">
        <v>0.286414995604864</v>
      </c>
      <c r="R11" s="14"/>
      <c r="S11" s="14">
        <v>0.17320653164131999</v>
      </c>
      <c r="T11" s="14">
        <v>0.38995861916638602</v>
      </c>
      <c r="U11" s="14">
        <v>0.30114361595140299</v>
      </c>
      <c r="V11" s="14">
        <v>0.45819729621593103</v>
      </c>
      <c r="W11" s="14">
        <v>0.108413556355589</v>
      </c>
      <c r="X11" s="14">
        <v>0.40074248380480298</v>
      </c>
      <c r="Y11" s="14">
        <v>0.41564088109042102</v>
      </c>
      <c r="Z11" s="14">
        <v>0.37922454444261999</v>
      </c>
      <c r="AA11" s="14">
        <v>0.32372048514742502</v>
      </c>
      <c r="AB11" s="14">
        <v>0.29707359899296298</v>
      </c>
      <c r="AC11" s="14">
        <v>0.29471709608260799</v>
      </c>
      <c r="AD11" s="14" t="s">
        <v>211</v>
      </c>
      <c r="AE11" s="14"/>
      <c r="AF11" s="14">
        <v>0.28470290479900401</v>
      </c>
      <c r="AG11" s="14">
        <v>0.40580592134536903</v>
      </c>
      <c r="AH11" s="14">
        <v>0.15989693624239701</v>
      </c>
      <c r="AI11" s="14">
        <v>0.36710410142129901</v>
      </c>
      <c r="AJ11" s="14">
        <v>0.28222702907068198</v>
      </c>
      <c r="AK11" s="14">
        <v>0.38755969519073102</v>
      </c>
      <c r="AL11" s="14"/>
      <c r="AM11" s="14">
        <v>0.400856888663847</v>
      </c>
      <c r="AN11" s="14">
        <v>0.290345593454092</v>
      </c>
      <c r="AO11" s="14">
        <v>0.27486935004433599</v>
      </c>
      <c r="AP11" s="14">
        <v>0.26491094808484</v>
      </c>
      <c r="AQ11" s="14">
        <v>0</v>
      </c>
      <c r="AR11" s="14"/>
      <c r="AS11" s="14">
        <v>0.32161988163942501</v>
      </c>
      <c r="AT11" s="14">
        <v>0</v>
      </c>
      <c r="AU11" s="14"/>
      <c r="AV11" s="14" t="s">
        <v>211</v>
      </c>
      <c r="AW11" s="14" t="s">
        <v>211</v>
      </c>
      <c r="AX11" s="14">
        <v>0.319788828910468</v>
      </c>
      <c r="AY11" s="14"/>
      <c r="AZ11" s="14" t="s">
        <v>211</v>
      </c>
      <c r="BA11" s="14" t="s">
        <v>211</v>
      </c>
      <c r="BB11" s="14" t="s">
        <v>211</v>
      </c>
      <c r="BC11" s="14"/>
      <c r="BD11" s="14">
        <v>0.28149922659224103</v>
      </c>
      <c r="BE11" s="14">
        <v>0.36719024852276599</v>
      </c>
      <c r="BF11" s="14"/>
      <c r="BG11" s="14">
        <v>0.36229872012946601</v>
      </c>
      <c r="BH11" s="14">
        <v>0.30484224533305698</v>
      </c>
      <c r="BI11" s="14"/>
      <c r="BJ11" s="14">
        <v>0.373841349159522</v>
      </c>
      <c r="BK11" s="14">
        <v>0.31411300963449601</v>
      </c>
      <c r="BL11" s="14"/>
      <c r="BM11" s="14">
        <v>9.7423583392903898E-2</v>
      </c>
      <c r="BN11" s="14">
        <v>0.360687866541827</v>
      </c>
      <c r="BO11" s="14"/>
      <c r="BP11" s="14">
        <v>0.22097281317513801</v>
      </c>
      <c r="BQ11" s="14">
        <v>0.327203805643346</v>
      </c>
      <c r="BR11" s="14"/>
      <c r="BS11" s="14">
        <v>0.25229377532053698</v>
      </c>
      <c r="BT11" s="14">
        <v>0.39272542189260501</v>
      </c>
      <c r="BU11" s="14"/>
      <c r="BV11" s="14">
        <v>0.335496882452267</v>
      </c>
      <c r="BW11" s="14">
        <v>0.21723208387123599</v>
      </c>
      <c r="BX11" s="14"/>
      <c r="BY11" s="14">
        <v>0.48523351011046201</v>
      </c>
      <c r="BZ11" s="14">
        <v>0.305041282815185</v>
      </c>
      <c r="CA11" s="14"/>
      <c r="CB11" s="14">
        <v>0.355227989026761</v>
      </c>
      <c r="CC11" s="14">
        <v>0.29181631470686298</v>
      </c>
    </row>
    <row r="12" spans="2:81" ht="28.8" x14ac:dyDescent="0.3">
      <c r="B12" s="15" t="s">
        <v>222</v>
      </c>
      <c r="C12" s="14">
        <v>0.31151822647472399</v>
      </c>
      <c r="D12" s="14">
        <v>0.25946761722728701</v>
      </c>
      <c r="E12" s="14">
        <v>0.37530706278547799</v>
      </c>
      <c r="F12" s="14"/>
      <c r="G12" s="14">
        <v>0.122063346982314</v>
      </c>
      <c r="H12" s="14">
        <v>0.24882398892778301</v>
      </c>
      <c r="I12" s="14">
        <v>0.45882877646335302</v>
      </c>
      <c r="J12" s="14">
        <v>0.53339106010022097</v>
      </c>
      <c r="K12" s="14">
        <v>0.44981360730393</v>
      </c>
      <c r="L12" s="14">
        <v>0.432458897754459</v>
      </c>
      <c r="M12" s="14"/>
      <c r="N12" s="14">
        <v>0.52025688453404495</v>
      </c>
      <c r="O12" s="14">
        <v>0.355087997978699</v>
      </c>
      <c r="P12" s="14">
        <v>0.143424323489734</v>
      </c>
      <c r="Q12" s="14">
        <v>0.29705449240715798</v>
      </c>
      <c r="R12" s="14"/>
      <c r="S12" s="14">
        <v>0.47042607682139098</v>
      </c>
      <c r="T12" s="14">
        <v>0.38339993469843697</v>
      </c>
      <c r="U12" s="14">
        <v>0.48300678971830502</v>
      </c>
      <c r="V12" s="14">
        <v>0.217445673927252</v>
      </c>
      <c r="W12" s="14">
        <v>0.45573388889778199</v>
      </c>
      <c r="X12" s="14">
        <v>0.25970444058120201</v>
      </c>
      <c r="Y12" s="14">
        <v>0.22945418185789601</v>
      </c>
      <c r="Z12" s="14">
        <v>0.62951472904694095</v>
      </c>
      <c r="AA12" s="14">
        <v>0.117971360850999</v>
      </c>
      <c r="AB12" s="14">
        <v>0.21397466836075699</v>
      </c>
      <c r="AC12" s="14">
        <v>0</v>
      </c>
      <c r="AD12" s="14" t="s">
        <v>211</v>
      </c>
      <c r="AE12" s="14"/>
      <c r="AF12" s="14">
        <v>0.175710221671698</v>
      </c>
      <c r="AG12" s="14">
        <v>0.42466547140475902</v>
      </c>
      <c r="AH12" s="14">
        <v>0.42971758877320099</v>
      </c>
      <c r="AI12" s="14">
        <v>0.36208758360098298</v>
      </c>
      <c r="AJ12" s="14">
        <v>0.36343204112805</v>
      </c>
      <c r="AK12" s="14">
        <v>0.25319561252996697</v>
      </c>
      <c r="AL12" s="14"/>
      <c r="AM12" s="14">
        <v>0.29035691909023897</v>
      </c>
      <c r="AN12" s="14">
        <v>0.23786328717690799</v>
      </c>
      <c r="AO12" s="14">
        <v>0.294514807853127</v>
      </c>
      <c r="AP12" s="14">
        <v>0.38192901744296898</v>
      </c>
      <c r="AQ12" s="14">
        <v>0.56574684399387098</v>
      </c>
      <c r="AR12" s="14"/>
      <c r="AS12" s="14">
        <v>0.31330192323689598</v>
      </c>
      <c r="AT12" s="14">
        <v>0</v>
      </c>
      <c r="AU12" s="14"/>
      <c r="AV12" s="14" t="s">
        <v>211</v>
      </c>
      <c r="AW12" s="14" t="s">
        <v>211</v>
      </c>
      <c r="AX12" s="14">
        <v>0.31151822647472399</v>
      </c>
      <c r="AY12" s="14"/>
      <c r="AZ12" s="14" t="s">
        <v>211</v>
      </c>
      <c r="BA12" s="14" t="s">
        <v>211</v>
      </c>
      <c r="BB12" s="14" t="s">
        <v>211</v>
      </c>
      <c r="BC12" s="14"/>
      <c r="BD12" s="14">
        <v>0.37888714351585601</v>
      </c>
      <c r="BE12" s="14">
        <v>0.22811745675785799</v>
      </c>
      <c r="BF12" s="14"/>
      <c r="BG12" s="14">
        <v>0.20868152683959901</v>
      </c>
      <c r="BH12" s="14">
        <v>0.34767586606977602</v>
      </c>
      <c r="BI12" s="14"/>
      <c r="BJ12" s="14">
        <v>0.212169405455361</v>
      </c>
      <c r="BK12" s="14">
        <v>0.31978889206035799</v>
      </c>
      <c r="BL12" s="14"/>
      <c r="BM12" s="14">
        <v>0.42259433524083401</v>
      </c>
      <c r="BN12" s="14">
        <v>0.29038511003371698</v>
      </c>
      <c r="BO12" s="14"/>
      <c r="BP12" s="14">
        <v>0.49203216776004399</v>
      </c>
      <c r="BQ12" s="14">
        <v>0.25195237322448799</v>
      </c>
      <c r="BR12" s="14"/>
      <c r="BS12" s="14">
        <v>0.385182743142232</v>
      </c>
      <c r="BT12" s="14">
        <v>0.23191478024225101</v>
      </c>
      <c r="BU12" s="14"/>
      <c r="BV12" s="14">
        <v>0.37851308369992898</v>
      </c>
      <c r="BW12" s="14">
        <v>0.387993329783758</v>
      </c>
      <c r="BX12" s="14"/>
      <c r="BY12" s="14">
        <v>0.31686227241815901</v>
      </c>
      <c r="BZ12" s="14">
        <v>0.306066116246277</v>
      </c>
      <c r="CA12" s="14"/>
      <c r="CB12" s="14">
        <v>0.32544090222657501</v>
      </c>
      <c r="CC12" s="14">
        <v>0.30239553609697001</v>
      </c>
    </row>
    <row r="13" spans="2:81" x14ac:dyDescent="0.3">
      <c r="B13" s="15" t="s">
        <v>223</v>
      </c>
      <c r="C13" s="14">
        <v>0.14503414911471299</v>
      </c>
      <c r="D13" s="14">
        <v>0.10422902729398401</v>
      </c>
      <c r="E13" s="14">
        <v>0.19378565365749301</v>
      </c>
      <c r="F13" s="14"/>
      <c r="G13" s="14">
        <v>0.149018830709644</v>
      </c>
      <c r="H13" s="14">
        <v>0.22521269433230101</v>
      </c>
      <c r="I13" s="14">
        <v>0.11066392790004401</v>
      </c>
      <c r="J13" s="14">
        <v>8.3373380654168994E-2</v>
      </c>
      <c r="K13" s="14">
        <v>0.20164434102027701</v>
      </c>
      <c r="L13" s="14">
        <v>6.1732113361926799E-2</v>
      </c>
      <c r="M13" s="14"/>
      <c r="N13" s="14">
        <v>7.9484540660305594E-2</v>
      </c>
      <c r="O13" s="14">
        <v>0.20442828787224099</v>
      </c>
      <c r="P13" s="14">
        <v>0.158926729060269</v>
      </c>
      <c r="Q13" s="14">
        <v>0.116920062977898</v>
      </c>
      <c r="R13" s="14"/>
      <c r="S13" s="14">
        <v>0.21251408518284101</v>
      </c>
      <c r="T13" s="14">
        <v>0.108600674624264</v>
      </c>
      <c r="U13" s="14">
        <v>0.23123810472769901</v>
      </c>
      <c r="V13" s="14">
        <v>0</v>
      </c>
      <c r="W13" s="14">
        <v>0.33665859881007298</v>
      </c>
      <c r="X13" s="14">
        <v>0.25403757473257199</v>
      </c>
      <c r="Y13" s="14">
        <v>0</v>
      </c>
      <c r="Z13" s="14">
        <v>0</v>
      </c>
      <c r="AA13" s="14">
        <v>0.116388516411584</v>
      </c>
      <c r="AB13" s="14">
        <v>0.15983738523546401</v>
      </c>
      <c r="AC13" s="14">
        <v>0.13284422445211799</v>
      </c>
      <c r="AD13" s="14" t="s">
        <v>211</v>
      </c>
      <c r="AE13" s="14"/>
      <c r="AF13" s="14">
        <v>0.19714279748972199</v>
      </c>
      <c r="AG13" s="14">
        <v>4.31524728987197E-2</v>
      </c>
      <c r="AH13" s="14">
        <v>0.17227656582008599</v>
      </c>
      <c r="AI13" s="14">
        <v>0.101354689884971</v>
      </c>
      <c r="AJ13" s="14">
        <v>0.38952229017777801</v>
      </c>
      <c r="AK13" s="14">
        <v>0</v>
      </c>
      <c r="AL13" s="14"/>
      <c r="AM13" s="14">
        <v>0.2800802109562</v>
      </c>
      <c r="AN13" s="14">
        <v>0.127199224031182</v>
      </c>
      <c r="AO13" s="14">
        <v>0.14390209688274799</v>
      </c>
      <c r="AP13" s="14">
        <v>0.19005650247667799</v>
      </c>
      <c r="AQ13" s="14">
        <v>0</v>
      </c>
      <c r="AR13" s="14"/>
      <c r="AS13" s="14">
        <v>0.14586458829995</v>
      </c>
      <c r="AT13" s="14">
        <v>0</v>
      </c>
      <c r="AU13" s="14"/>
      <c r="AV13" s="14" t="s">
        <v>211</v>
      </c>
      <c r="AW13" s="14" t="s">
        <v>211</v>
      </c>
      <c r="AX13" s="14">
        <v>0.14503414911471299</v>
      </c>
      <c r="AY13" s="14"/>
      <c r="AZ13" s="14" t="s">
        <v>211</v>
      </c>
      <c r="BA13" s="14" t="s">
        <v>211</v>
      </c>
      <c r="BB13" s="14" t="s">
        <v>211</v>
      </c>
      <c r="BC13" s="14"/>
      <c r="BD13" s="14">
        <v>0.160427090707572</v>
      </c>
      <c r="BE13" s="14">
        <v>0.125978132877026</v>
      </c>
      <c r="BF13" s="14"/>
      <c r="BG13" s="14">
        <v>0.130032897866171</v>
      </c>
      <c r="BH13" s="14">
        <v>0.150308626398058</v>
      </c>
      <c r="BI13" s="14"/>
      <c r="BJ13" s="14">
        <v>9.2411377458505306E-2</v>
      </c>
      <c r="BK13" s="14">
        <v>0.14873382113239</v>
      </c>
      <c r="BL13" s="14"/>
      <c r="BM13" s="14">
        <v>0.25774820069438897</v>
      </c>
      <c r="BN13" s="14">
        <v>0.118743870713269</v>
      </c>
      <c r="BO13" s="14"/>
      <c r="BP13" s="14">
        <v>0.17509568778442799</v>
      </c>
      <c r="BQ13" s="14">
        <v>0.14023890260816199</v>
      </c>
      <c r="BR13" s="14"/>
      <c r="BS13" s="14">
        <v>0.14074117433449099</v>
      </c>
      <c r="BT13" s="14">
        <v>0.14967322912982001</v>
      </c>
      <c r="BU13" s="14"/>
      <c r="BV13" s="14">
        <v>0.108068653772144</v>
      </c>
      <c r="BW13" s="14">
        <v>0.15450933605727701</v>
      </c>
      <c r="BX13" s="14"/>
      <c r="BY13" s="14">
        <v>0.128667832475203</v>
      </c>
      <c r="BZ13" s="14">
        <v>0.14063065510074199</v>
      </c>
      <c r="CA13" s="14"/>
      <c r="CB13" s="14">
        <v>0.13082272389932001</v>
      </c>
      <c r="CC13" s="14">
        <v>0.14895371521085199</v>
      </c>
    </row>
    <row r="14" spans="2:81" x14ac:dyDescent="0.3">
      <c r="B14" s="15" t="s">
        <v>224</v>
      </c>
      <c r="C14" s="14">
        <v>0.13993155420641701</v>
      </c>
      <c r="D14" s="14">
        <v>9.2170142916767894E-2</v>
      </c>
      <c r="E14" s="14">
        <v>0.19661634517912099</v>
      </c>
      <c r="F14" s="14"/>
      <c r="G14" s="14">
        <v>0.191374677722978</v>
      </c>
      <c r="H14" s="14">
        <v>0.11443179721840301</v>
      </c>
      <c r="I14" s="14">
        <v>6.82581244248983E-2</v>
      </c>
      <c r="J14" s="14">
        <v>0.20323970915126699</v>
      </c>
      <c r="K14" s="14">
        <v>0.19841789005115301</v>
      </c>
      <c r="L14" s="14">
        <v>0</v>
      </c>
      <c r="M14" s="14"/>
      <c r="N14" s="14">
        <v>9.1748287090449104E-2</v>
      </c>
      <c r="O14" s="14">
        <v>0.16935964788608901</v>
      </c>
      <c r="P14" s="14">
        <v>0.160363058243851</v>
      </c>
      <c r="Q14" s="14">
        <v>0.121398274938582</v>
      </c>
      <c r="R14" s="14"/>
      <c r="S14" s="14">
        <v>6.1957392021804197E-2</v>
      </c>
      <c r="T14" s="14">
        <v>5.3775861990972097E-2</v>
      </c>
      <c r="U14" s="14">
        <v>0.11486608044582799</v>
      </c>
      <c r="V14" s="14">
        <v>0.16284698304606801</v>
      </c>
      <c r="W14" s="14">
        <v>0.33665859881007298</v>
      </c>
      <c r="X14" s="14">
        <v>0.13387262220201401</v>
      </c>
      <c r="Y14" s="14">
        <v>0.145450874706333</v>
      </c>
      <c r="Z14" s="14">
        <v>0.12139114502446099</v>
      </c>
      <c r="AA14" s="14">
        <v>0.199868928327428</v>
      </c>
      <c r="AB14" s="14">
        <v>0.21308994592220501</v>
      </c>
      <c r="AC14" s="14">
        <v>0</v>
      </c>
      <c r="AD14" s="14" t="s">
        <v>211</v>
      </c>
      <c r="AE14" s="14"/>
      <c r="AF14" s="14">
        <v>0.18341978376893101</v>
      </c>
      <c r="AG14" s="14">
        <v>4.0231930540660397E-2</v>
      </c>
      <c r="AH14" s="14">
        <v>0.15704249769922299</v>
      </c>
      <c r="AI14" s="14">
        <v>0.16661474187230499</v>
      </c>
      <c r="AJ14" s="14">
        <v>0.158431502550892</v>
      </c>
      <c r="AK14" s="14">
        <v>6.5886522273799195E-2</v>
      </c>
      <c r="AL14" s="14"/>
      <c r="AM14" s="14">
        <v>0.23852833722386299</v>
      </c>
      <c r="AN14" s="14">
        <v>0.112077179824548</v>
      </c>
      <c r="AO14" s="14">
        <v>8.2327805171069704E-2</v>
      </c>
      <c r="AP14" s="14">
        <v>0.151912154453757</v>
      </c>
      <c r="AQ14" s="14">
        <v>0.43425315600612902</v>
      </c>
      <c r="AR14" s="14"/>
      <c r="AS14" s="14">
        <v>0.14073277686034699</v>
      </c>
      <c r="AT14" s="14">
        <v>0</v>
      </c>
      <c r="AU14" s="14"/>
      <c r="AV14" s="14" t="s">
        <v>211</v>
      </c>
      <c r="AW14" s="14" t="s">
        <v>211</v>
      </c>
      <c r="AX14" s="14">
        <v>0.13993155420641701</v>
      </c>
      <c r="AY14" s="14"/>
      <c r="AZ14" s="14" t="s">
        <v>211</v>
      </c>
      <c r="BA14" s="14" t="s">
        <v>211</v>
      </c>
      <c r="BB14" s="14" t="s">
        <v>211</v>
      </c>
      <c r="BC14" s="14"/>
      <c r="BD14" s="14">
        <v>0.19373373966059901</v>
      </c>
      <c r="BE14" s="14">
        <v>7.3326005588368701E-2</v>
      </c>
      <c r="BF14" s="14"/>
      <c r="BG14" s="14">
        <v>0.15883066959818201</v>
      </c>
      <c r="BH14" s="14">
        <v>0.133286578186909</v>
      </c>
      <c r="BI14" s="14"/>
      <c r="BJ14" s="14">
        <v>0.26105701144971999</v>
      </c>
      <c r="BK14" s="14">
        <v>0.120007612178679</v>
      </c>
      <c r="BL14" s="14"/>
      <c r="BM14" s="14">
        <v>0.22894678917956199</v>
      </c>
      <c r="BN14" s="14">
        <v>0.11869822635136</v>
      </c>
      <c r="BO14" s="14"/>
      <c r="BP14" s="14">
        <v>0.26120363615311298</v>
      </c>
      <c r="BQ14" s="14">
        <v>0.102323556346416</v>
      </c>
      <c r="BR14" s="14"/>
      <c r="BS14" s="14">
        <v>0.170003979223673</v>
      </c>
      <c r="BT14" s="14">
        <v>0.107434650999325</v>
      </c>
      <c r="BU14" s="14"/>
      <c r="BV14" s="14">
        <v>0.24211164686638401</v>
      </c>
      <c r="BW14" s="14">
        <v>0.13961789292025301</v>
      </c>
      <c r="BX14" s="14"/>
      <c r="BY14" s="14">
        <v>0.13054887232826101</v>
      </c>
      <c r="BZ14" s="14">
        <v>0.134773100261316</v>
      </c>
      <c r="CA14" s="14"/>
      <c r="CB14" s="14">
        <v>0.16862618357685999</v>
      </c>
      <c r="CC14" s="14">
        <v>0.116087622004696</v>
      </c>
    </row>
    <row r="15" spans="2:81" ht="28.8" x14ac:dyDescent="0.3">
      <c r="B15" s="15" t="s">
        <v>225</v>
      </c>
      <c r="C15" s="14">
        <v>0.103645184706799</v>
      </c>
      <c r="D15" s="14">
        <v>7.9431590908471503E-2</v>
      </c>
      <c r="E15" s="14">
        <v>0.132796756510138</v>
      </c>
      <c r="F15" s="14"/>
      <c r="G15" s="14">
        <v>0.12660959546107001</v>
      </c>
      <c r="H15" s="14">
        <v>8.1591599895481898E-2</v>
      </c>
      <c r="I15" s="14">
        <v>3.9488833222900199E-2</v>
      </c>
      <c r="J15" s="14">
        <v>0.118141407402548</v>
      </c>
      <c r="K15" s="14">
        <v>6.7337040992386202E-2</v>
      </c>
      <c r="L15" s="14">
        <v>0.17497911770131999</v>
      </c>
      <c r="M15" s="14"/>
      <c r="N15" s="14">
        <v>7.8546778477369197E-2</v>
      </c>
      <c r="O15" s="14">
        <v>0.100441539688421</v>
      </c>
      <c r="P15" s="14">
        <v>8.8959575325052206E-2</v>
      </c>
      <c r="Q15" s="14">
        <v>0.15849847022543201</v>
      </c>
      <c r="R15" s="14"/>
      <c r="S15" s="14">
        <v>0.105070018942621</v>
      </c>
      <c r="T15" s="14">
        <v>0</v>
      </c>
      <c r="U15" s="14">
        <v>0.179774480165593</v>
      </c>
      <c r="V15" s="14">
        <v>0</v>
      </c>
      <c r="W15" s="14">
        <v>0.112644541671569</v>
      </c>
      <c r="X15" s="14">
        <v>6.3490289602674901E-2</v>
      </c>
      <c r="Y15" s="14">
        <v>9.2176512285865306E-2</v>
      </c>
      <c r="Z15" s="14">
        <v>0.12139114502446099</v>
      </c>
      <c r="AA15" s="14">
        <v>0.11722385108785099</v>
      </c>
      <c r="AB15" s="14">
        <v>0.22865315835451899</v>
      </c>
      <c r="AC15" s="14">
        <v>0.137951380827775</v>
      </c>
      <c r="AD15" s="14" t="s">
        <v>211</v>
      </c>
      <c r="AE15" s="14"/>
      <c r="AF15" s="14">
        <v>4.2762052526490603E-2</v>
      </c>
      <c r="AG15" s="14">
        <v>0</v>
      </c>
      <c r="AH15" s="14">
        <v>0.167162272562352</v>
      </c>
      <c r="AI15" s="14">
        <v>0.13092446553574399</v>
      </c>
      <c r="AJ15" s="14">
        <v>0.172114495419073</v>
      </c>
      <c r="AK15" s="14">
        <v>6.7133366887432905E-2</v>
      </c>
      <c r="AL15" s="14"/>
      <c r="AM15" s="14">
        <v>4.2900909413691402E-2</v>
      </c>
      <c r="AN15" s="14">
        <v>0.131257816310171</v>
      </c>
      <c r="AO15" s="14">
        <v>0.114430027809388</v>
      </c>
      <c r="AP15" s="14">
        <v>0.12902078104068401</v>
      </c>
      <c r="AQ15" s="14">
        <v>0</v>
      </c>
      <c r="AR15" s="14"/>
      <c r="AS15" s="14">
        <v>0.10423863820218</v>
      </c>
      <c r="AT15" s="14">
        <v>0</v>
      </c>
      <c r="AU15" s="14"/>
      <c r="AV15" s="14" t="s">
        <v>211</v>
      </c>
      <c r="AW15" s="14" t="s">
        <v>211</v>
      </c>
      <c r="AX15" s="14">
        <v>0.103645184706799</v>
      </c>
      <c r="AY15" s="14"/>
      <c r="AZ15" s="14" t="s">
        <v>211</v>
      </c>
      <c r="BA15" s="14" t="s">
        <v>211</v>
      </c>
      <c r="BB15" s="14" t="s">
        <v>211</v>
      </c>
      <c r="BC15" s="14"/>
      <c r="BD15" s="14">
        <v>0.127006182569913</v>
      </c>
      <c r="BE15" s="14">
        <v>7.47249453930484E-2</v>
      </c>
      <c r="BF15" s="14"/>
      <c r="BG15" s="14">
        <v>0.120780716416428</v>
      </c>
      <c r="BH15" s="14">
        <v>9.7620289100224397E-2</v>
      </c>
      <c r="BI15" s="14"/>
      <c r="BJ15" s="14">
        <v>0.114783015166162</v>
      </c>
      <c r="BK15" s="14">
        <v>0.105033117869076</v>
      </c>
      <c r="BL15" s="14"/>
      <c r="BM15" s="14">
        <v>9.5583527105303906E-2</v>
      </c>
      <c r="BN15" s="14">
        <v>0.10196791316819501</v>
      </c>
      <c r="BO15" s="14"/>
      <c r="BP15" s="14">
        <v>0.110287144945065</v>
      </c>
      <c r="BQ15" s="14">
        <v>0.105523252470704</v>
      </c>
      <c r="BR15" s="14"/>
      <c r="BS15" s="14">
        <v>0.12234252457934</v>
      </c>
      <c r="BT15" s="14">
        <v>8.34404408685685E-2</v>
      </c>
      <c r="BU15" s="14"/>
      <c r="BV15" s="14">
        <v>0.14410109009366501</v>
      </c>
      <c r="BW15" s="14">
        <v>0.113173490672532</v>
      </c>
      <c r="BX15" s="14"/>
      <c r="BY15" s="14">
        <v>0.25715745630972198</v>
      </c>
      <c r="BZ15" s="14">
        <v>8.8586495652496197E-2</v>
      </c>
      <c r="CA15" s="14"/>
      <c r="CB15" s="14">
        <v>8.1800039845316794E-2</v>
      </c>
      <c r="CC15" s="14">
        <v>0.123908042786712</v>
      </c>
    </row>
    <row r="16" spans="2:81" x14ac:dyDescent="0.3">
      <c r="B16" s="15" t="s">
        <v>226</v>
      </c>
      <c r="C16" s="14">
        <v>5.36304808092848E-2</v>
      </c>
      <c r="D16" s="14">
        <v>5.7475507774455599E-2</v>
      </c>
      <c r="E16" s="14">
        <v>4.9888775881518403E-2</v>
      </c>
      <c r="F16" s="14"/>
      <c r="G16" s="14">
        <v>7.2748302668698306E-2</v>
      </c>
      <c r="H16" s="14">
        <v>2.98172244734843E-2</v>
      </c>
      <c r="I16" s="14">
        <v>0.11641068698042401</v>
      </c>
      <c r="J16" s="14">
        <v>4.6047930269949397E-2</v>
      </c>
      <c r="K16" s="14">
        <v>0</v>
      </c>
      <c r="L16" s="14">
        <v>0</v>
      </c>
      <c r="M16" s="14"/>
      <c r="N16" s="14">
        <v>5.2979303348379803E-2</v>
      </c>
      <c r="O16" s="14">
        <v>0</v>
      </c>
      <c r="P16" s="14">
        <v>6.9982705037073295E-2</v>
      </c>
      <c r="Q16" s="14">
        <v>9.7781599358394103E-2</v>
      </c>
      <c r="R16" s="14"/>
      <c r="S16" s="14">
        <v>7.2363421493668395E-2</v>
      </c>
      <c r="T16" s="14">
        <v>0</v>
      </c>
      <c r="U16" s="14">
        <v>0</v>
      </c>
      <c r="V16" s="14">
        <v>5.5249297909587901E-2</v>
      </c>
      <c r="W16" s="14">
        <v>0</v>
      </c>
      <c r="X16" s="14">
        <v>0.137364979115988</v>
      </c>
      <c r="Y16" s="14">
        <v>0</v>
      </c>
      <c r="Z16" s="14">
        <v>0</v>
      </c>
      <c r="AA16" s="14">
        <v>3.9124141052433101E-2</v>
      </c>
      <c r="AB16" s="14">
        <v>0.17177605242660299</v>
      </c>
      <c r="AC16" s="14">
        <v>0</v>
      </c>
      <c r="AD16" s="14" t="s">
        <v>211</v>
      </c>
      <c r="AE16" s="14"/>
      <c r="AF16" s="14">
        <v>4.7945414022118403E-2</v>
      </c>
      <c r="AG16" s="14">
        <v>4.7417025346448198E-2</v>
      </c>
      <c r="AH16" s="14">
        <v>3.9891059400875298E-2</v>
      </c>
      <c r="AI16" s="14">
        <v>3.1783053739470497E-2</v>
      </c>
      <c r="AJ16" s="14">
        <v>0.114059938326069</v>
      </c>
      <c r="AK16" s="14">
        <v>0</v>
      </c>
      <c r="AL16" s="14"/>
      <c r="AM16" s="14">
        <v>0</v>
      </c>
      <c r="AN16" s="14">
        <v>2.1757482419085102E-2</v>
      </c>
      <c r="AO16" s="14">
        <v>0.136143196357287</v>
      </c>
      <c r="AP16" s="14">
        <v>3.3372894698293597E-2</v>
      </c>
      <c r="AQ16" s="14">
        <v>0</v>
      </c>
      <c r="AR16" s="14"/>
      <c r="AS16" s="14">
        <v>5.39375591977816E-2</v>
      </c>
      <c r="AT16" s="14">
        <v>0</v>
      </c>
      <c r="AU16" s="14"/>
      <c r="AV16" s="14" t="s">
        <v>211</v>
      </c>
      <c r="AW16" s="14" t="s">
        <v>211</v>
      </c>
      <c r="AX16" s="14">
        <v>5.36304808092848E-2</v>
      </c>
      <c r="AY16" s="14"/>
      <c r="AZ16" s="14" t="s">
        <v>211</v>
      </c>
      <c r="BA16" s="14" t="s">
        <v>211</v>
      </c>
      <c r="BB16" s="14" t="s">
        <v>211</v>
      </c>
      <c r="BC16" s="14"/>
      <c r="BD16" s="14">
        <v>5.5280302763715303E-2</v>
      </c>
      <c r="BE16" s="14">
        <v>5.15880489736762E-2</v>
      </c>
      <c r="BF16" s="14"/>
      <c r="BG16" s="14">
        <v>9.6750555515285996E-2</v>
      </c>
      <c r="BH16" s="14">
        <v>3.8469355198843702E-2</v>
      </c>
      <c r="BI16" s="14"/>
      <c r="BJ16" s="14">
        <v>0.114783015166162</v>
      </c>
      <c r="BK16" s="14">
        <v>4.6863072385304003E-2</v>
      </c>
      <c r="BL16" s="14"/>
      <c r="BM16" s="14">
        <v>3.1662132491585997E-2</v>
      </c>
      <c r="BN16" s="14">
        <v>5.97765148034494E-2</v>
      </c>
      <c r="BO16" s="14"/>
      <c r="BP16" s="14">
        <v>4.5806167501020401E-2</v>
      </c>
      <c r="BQ16" s="14">
        <v>5.8627596320594597E-2</v>
      </c>
      <c r="BR16" s="14"/>
      <c r="BS16" s="14">
        <v>8.1103506022519298E-2</v>
      </c>
      <c r="BT16" s="14">
        <v>2.3942544414126202E-2</v>
      </c>
      <c r="BU16" s="14"/>
      <c r="BV16" s="14">
        <v>3.5937702502525502E-2</v>
      </c>
      <c r="BW16" s="14">
        <v>0.100136322484176</v>
      </c>
      <c r="BX16" s="14"/>
      <c r="BY16" s="14">
        <v>5.9692145316142302E-2</v>
      </c>
      <c r="BZ16" s="14">
        <v>5.3388590479454802E-2</v>
      </c>
      <c r="CA16" s="14"/>
      <c r="CB16" s="14">
        <v>4.69678753191217E-2</v>
      </c>
      <c r="CC16" s="14">
        <v>6.0031616250829999E-2</v>
      </c>
    </row>
    <row r="17" spans="2:81" ht="57.6" x14ac:dyDescent="0.3">
      <c r="B17" s="15" t="s">
        <v>227</v>
      </c>
      <c r="C17" s="14">
        <v>5.1133527212708599E-2</v>
      </c>
      <c r="D17" s="14">
        <v>5.25986594443935E-2</v>
      </c>
      <c r="E17" s="14">
        <v>5.0096456315704301E-2</v>
      </c>
      <c r="F17" s="14"/>
      <c r="G17" s="14">
        <v>3.4837374065401903E-2</v>
      </c>
      <c r="H17" s="14">
        <v>0.11232475668212499</v>
      </c>
      <c r="I17" s="14">
        <v>0</v>
      </c>
      <c r="J17" s="14">
        <v>0</v>
      </c>
      <c r="K17" s="14">
        <v>0.14449824855975699</v>
      </c>
      <c r="L17" s="14">
        <v>5.1175518863277099E-2</v>
      </c>
      <c r="M17" s="14"/>
      <c r="N17" s="14">
        <v>5.4263854232740903E-2</v>
      </c>
      <c r="O17" s="14">
        <v>6.1447226672168002E-2</v>
      </c>
      <c r="P17" s="14">
        <v>7.2638278529738101E-2</v>
      </c>
      <c r="Q17" s="14">
        <v>0</v>
      </c>
      <c r="R17" s="14"/>
      <c r="S17" s="14">
        <v>3.4659241577460302E-2</v>
      </c>
      <c r="T17" s="14">
        <v>0</v>
      </c>
      <c r="U17" s="14">
        <v>5.6741982282104003E-2</v>
      </c>
      <c r="V17" s="14">
        <v>0.10565648055144999</v>
      </c>
      <c r="W17" s="14">
        <v>0</v>
      </c>
      <c r="X17" s="14">
        <v>0.13586474861454201</v>
      </c>
      <c r="Y17" s="14">
        <v>8.7053443072781594E-2</v>
      </c>
      <c r="Z17" s="14">
        <v>0.12139114502446099</v>
      </c>
      <c r="AA17" s="14">
        <v>0</v>
      </c>
      <c r="AB17" s="14">
        <v>5.31374718907629E-2</v>
      </c>
      <c r="AC17" s="14">
        <v>0</v>
      </c>
      <c r="AD17" s="14" t="s">
        <v>211</v>
      </c>
      <c r="AE17" s="14"/>
      <c r="AF17" s="14">
        <v>4.6496657336289798E-2</v>
      </c>
      <c r="AG17" s="14">
        <v>8.7998927018922493E-2</v>
      </c>
      <c r="AH17" s="14">
        <v>0</v>
      </c>
      <c r="AI17" s="14">
        <v>6.14872811996953E-2</v>
      </c>
      <c r="AJ17" s="14">
        <v>0</v>
      </c>
      <c r="AK17" s="14">
        <v>0</v>
      </c>
      <c r="AL17" s="14"/>
      <c r="AM17" s="14">
        <v>4.1164987035392099E-2</v>
      </c>
      <c r="AN17" s="14">
        <v>4.3951195643104797E-2</v>
      </c>
      <c r="AO17" s="14">
        <v>6.32880777349389E-2</v>
      </c>
      <c r="AP17" s="14">
        <v>3.1856288820406302E-2</v>
      </c>
      <c r="AQ17" s="14">
        <v>0</v>
      </c>
      <c r="AR17" s="14"/>
      <c r="AS17" s="14">
        <v>5.1426308498606001E-2</v>
      </c>
      <c r="AT17" s="14">
        <v>0</v>
      </c>
      <c r="AU17" s="14"/>
      <c r="AV17" s="14" t="s">
        <v>211</v>
      </c>
      <c r="AW17" s="14" t="s">
        <v>211</v>
      </c>
      <c r="AX17" s="14">
        <v>5.1133527212708599E-2</v>
      </c>
      <c r="AY17" s="14"/>
      <c r="AZ17" s="14" t="s">
        <v>211</v>
      </c>
      <c r="BA17" s="14" t="s">
        <v>211</v>
      </c>
      <c r="BB17" s="14" t="s">
        <v>211</v>
      </c>
      <c r="BC17" s="14"/>
      <c r="BD17" s="14">
        <v>4.04700249355864E-2</v>
      </c>
      <c r="BE17" s="14">
        <v>6.4334634442123798E-2</v>
      </c>
      <c r="BF17" s="14"/>
      <c r="BG17" s="14">
        <v>6.6618399319230998E-2</v>
      </c>
      <c r="BH17" s="14">
        <v>4.5689007631764401E-2</v>
      </c>
      <c r="BI17" s="14"/>
      <c r="BJ17" s="14">
        <v>0</v>
      </c>
      <c r="BK17" s="14">
        <v>5.9471302875328397E-2</v>
      </c>
      <c r="BL17" s="14"/>
      <c r="BM17" s="14">
        <v>3.3770649795646597E-2</v>
      </c>
      <c r="BN17" s="14">
        <v>4.99657594118154E-2</v>
      </c>
      <c r="BO17" s="14"/>
      <c r="BP17" s="14">
        <v>1.9783699643866701E-2</v>
      </c>
      <c r="BQ17" s="14">
        <v>4.8272646868878499E-2</v>
      </c>
      <c r="BR17" s="14"/>
      <c r="BS17" s="14">
        <v>8.7576484855093506E-2</v>
      </c>
      <c r="BT17" s="14">
        <v>1.17524907181403E-2</v>
      </c>
      <c r="BU17" s="14"/>
      <c r="BV17" s="14">
        <v>0.145389032509153</v>
      </c>
      <c r="BW17" s="14">
        <v>6.3214345295383695E-2</v>
      </c>
      <c r="BX17" s="14"/>
      <c r="BY17" s="14">
        <v>6.0932065742546199E-2</v>
      </c>
      <c r="BZ17" s="14">
        <v>5.0489327116235903E-2</v>
      </c>
      <c r="CA17" s="14"/>
      <c r="CB17" s="14">
        <v>6.0221563066262897E-2</v>
      </c>
      <c r="CC17" s="14">
        <v>4.3650217913345203E-2</v>
      </c>
    </row>
    <row r="18" spans="2:81" x14ac:dyDescent="0.3">
      <c r="B18" s="15" t="s">
        <v>228</v>
      </c>
      <c r="C18" s="14">
        <v>2.3976994673163401E-2</v>
      </c>
      <c r="D18" s="14">
        <v>3.4595513793458703E-2</v>
      </c>
      <c r="E18" s="14">
        <v>1.2072096355187001E-2</v>
      </c>
      <c r="F18" s="14"/>
      <c r="G18" s="14">
        <v>4.0198194865689402E-2</v>
      </c>
      <c r="H18" s="14">
        <v>2.5239820348312202E-2</v>
      </c>
      <c r="I18" s="14">
        <v>3.7426325959380898E-2</v>
      </c>
      <c r="J18" s="14">
        <v>0</v>
      </c>
      <c r="K18" s="14">
        <v>0</v>
      </c>
      <c r="L18" s="14">
        <v>0</v>
      </c>
      <c r="M18" s="14"/>
      <c r="N18" s="14">
        <v>2.5621376346873E-2</v>
      </c>
      <c r="O18" s="14">
        <v>1.9412791179392899E-2</v>
      </c>
      <c r="P18" s="14">
        <v>0</v>
      </c>
      <c r="Q18" s="14">
        <v>6.6420964714995298E-2</v>
      </c>
      <c r="R18" s="14"/>
      <c r="S18" s="14">
        <v>0</v>
      </c>
      <c r="T18" s="14">
        <v>0</v>
      </c>
      <c r="U18" s="14">
        <v>0</v>
      </c>
      <c r="V18" s="14">
        <v>0</v>
      </c>
      <c r="W18" s="14">
        <v>0</v>
      </c>
      <c r="X18" s="14">
        <v>0</v>
      </c>
      <c r="Y18" s="14">
        <v>0</v>
      </c>
      <c r="Z18" s="14">
        <v>0.12139114502446099</v>
      </c>
      <c r="AA18" s="14">
        <v>4.03675582873015E-2</v>
      </c>
      <c r="AB18" s="14">
        <v>0.11863858053584</v>
      </c>
      <c r="AC18" s="14">
        <v>0</v>
      </c>
      <c r="AD18" s="14" t="s">
        <v>211</v>
      </c>
      <c r="AE18" s="14"/>
      <c r="AF18" s="14">
        <v>0</v>
      </c>
      <c r="AG18" s="14">
        <v>0</v>
      </c>
      <c r="AH18" s="14">
        <v>0</v>
      </c>
      <c r="AI18" s="14">
        <v>2.9044032432280299E-2</v>
      </c>
      <c r="AJ18" s="14">
        <v>0</v>
      </c>
      <c r="AK18" s="14">
        <v>6.0911381996501902E-2</v>
      </c>
      <c r="AL18" s="14"/>
      <c r="AM18" s="14">
        <v>0</v>
      </c>
      <c r="AN18" s="14">
        <v>1.9882451516605101E-2</v>
      </c>
      <c r="AO18" s="14">
        <v>5.0483613931184897E-2</v>
      </c>
      <c r="AP18" s="14">
        <v>3.1188222199827E-2</v>
      </c>
      <c r="AQ18" s="14">
        <v>0</v>
      </c>
      <c r="AR18" s="14"/>
      <c r="AS18" s="14">
        <v>2.41142825880604E-2</v>
      </c>
      <c r="AT18" s="14">
        <v>0</v>
      </c>
      <c r="AU18" s="14"/>
      <c r="AV18" s="14" t="s">
        <v>211</v>
      </c>
      <c r="AW18" s="14" t="s">
        <v>211</v>
      </c>
      <c r="AX18" s="14">
        <v>2.3976994673163401E-2</v>
      </c>
      <c r="AY18" s="14"/>
      <c r="AZ18" s="14" t="s">
        <v>211</v>
      </c>
      <c r="BA18" s="14" t="s">
        <v>211</v>
      </c>
      <c r="BB18" s="14" t="s">
        <v>211</v>
      </c>
      <c r="BC18" s="14"/>
      <c r="BD18" s="14">
        <v>4.3344971377883602E-2</v>
      </c>
      <c r="BE18" s="14">
        <v>0</v>
      </c>
      <c r="BF18" s="14"/>
      <c r="BG18" s="14">
        <v>7.2731799515358797E-2</v>
      </c>
      <c r="BH18" s="14">
        <v>6.8346839196480099E-3</v>
      </c>
      <c r="BI18" s="14"/>
      <c r="BJ18" s="14">
        <v>0.114783015166162</v>
      </c>
      <c r="BK18" s="14">
        <v>1.2374322020507599E-2</v>
      </c>
      <c r="BL18" s="14"/>
      <c r="BM18" s="14">
        <v>0</v>
      </c>
      <c r="BN18" s="14">
        <v>2.3454885991073999E-2</v>
      </c>
      <c r="BO18" s="14"/>
      <c r="BP18" s="14">
        <v>1.9783699643866701E-2</v>
      </c>
      <c r="BQ18" s="14">
        <v>2.6459601247619698E-2</v>
      </c>
      <c r="BR18" s="14"/>
      <c r="BS18" s="14">
        <v>3.5416185802750001E-2</v>
      </c>
      <c r="BT18" s="14">
        <v>1.1615561011185899E-2</v>
      </c>
      <c r="BU18" s="14"/>
      <c r="BV18" s="14">
        <v>3.28406390896527E-2</v>
      </c>
      <c r="BW18" s="14">
        <v>3.6501518157284703E-2</v>
      </c>
      <c r="BX18" s="14"/>
      <c r="BY18" s="14">
        <v>0</v>
      </c>
      <c r="BZ18" s="14">
        <v>2.6614991721941102E-2</v>
      </c>
      <c r="CA18" s="14"/>
      <c r="CB18" s="14">
        <v>1.08612092326378E-2</v>
      </c>
      <c r="CC18" s="14">
        <v>3.57586645452765E-2</v>
      </c>
    </row>
    <row r="19" spans="2:81" x14ac:dyDescent="0.3">
      <c r="B19" s="15" t="s">
        <v>229</v>
      </c>
      <c r="C19" s="14">
        <v>1.11683213171852E-2</v>
      </c>
      <c r="D19" s="14">
        <v>0</v>
      </c>
      <c r="E19" s="14">
        <v>2.41503508619435E-2</v>
      </c>
      <c r="F19" s="14"/>
      <c r="G19" s="14">
        <v>3.3660378143078498E-2</v>
      </c>
      <c r="H19" s="14">
        <v>0</v>
      </c>
      <c r="I19" s="14">
        <v>0</v>
      </c>
      <c r="J19" s="14">
        <v>0</v>
      </c>
      <c r="K19" s="14">
        <v>0</v>
      </c>
      <c r="L19" s="14">
        <v>0</v>
      </c>
      <c r="M19" s="14"/>
      <c r="N19" s="14">
        <v>0</v>
      </c>
      <c r="O19" s="14">
        <v>1.8974701185445201E-2</v>
      </c>
      <c r="P19" s="14">
        <v>0</v>
      </c>
      <c r="Q19" s="14">
        <v>3.10040651595152E-2</v>
      </c>
      <c r="R19" s="14"/>
      <c r="S19" s="14">
        <v>0</v>
      </c>
      <c r="T19" s="14">
        <v>0</v>
      </c>
      <c r="U19" s="14">
        <v>6.19500579914724E-2</v>
      </c>
      <c r="V19" s="14">
        <v>0</v>
      </c>
      <c r="W19" s="14">
        <v>0</v>
      </c>
      <c r="X19" s="14">
        <v>0</v>
      </c>
      <c r="Y19" s="14">
        <v>0</v>
      </c>
      <c r="Z19" s="14">
        <v>0</v>
      </c>
      <c r="AA19" s="14">
        <v>0</v>
      </c>
      <c r="AB19" s="14">
        <v>0</v>
      </c>
      <c r="AC19" s="14">
        <v>0.13284422445211799</v>
      </c>
      <c r="AD19" s="14" t="s">
        <v>211</v>
      </c>
      <c r="AE19" s="14"/>
      <c r="AF19" s="14">
        <v>2.0030192496265101E-2</v>
      </c>
      <c r="AG19" s="14">
        <v>0</v>
      </c>
      <c r="AH19" s="14">
        <v>0</v>
      </c>
      <c r="AI19" s="14">
        <v>3.57582605084035E-2</v>
      </c>
      <c r="AJ19" s="14">
        <v>0</v>
      </c>
      <c r="AK19" s="14">
        <v>0</v>
      </c>
      <c r="AL19" s="14"/>
      <c r="AM19" s="14">
        <v>4.2900909413691402E-2</v>
      </c>
      <c r="AN19" s="14">
        <v>1.94337626606811E-2</v>
      </c>
      <c r="AO19" s="14">
        <v>0</v>
      </c>
      <c r="AP19" s="14">
        <v>0</v>
      </c>
      <c r="AQ19" s="14">
        <v>0</v>
      </c>
      <c r="AR19" s="14"/>
      <c r="AS19" s="14">
        <v>1.1232269095771999E-2</v>
      </c>
      <c r="AT19" s="14">
        <v>0</v>
      </c>
      <c r="AU19" s="14"/>
      <c r="AV19" s="14" t="s">
        <v>211</v>
      </c>
      <c r="AW19" s="14" t="s">
        <v>211</v>
      </c>
      <c r="AX19" s="14">
        <v>1.11683213171852E-2</v>
      </c>
      <c r="AY19" s="14"/>
      <c r="AZ19" s="14" t="s">
        <v>211</v>
      </c>
      <c r="BA19" s="14" t="s">
        <v>211</v>
      </c>
      <c r="BB19" s="14" t="s">
        <v>211</v>
      </c>
      <c r="BC19" s="14"/>
      <c r="BD19" s="14">
        <v>8.9351199663210597E-3</v>
      </c>
      <c r="BE19" s="14">
        <v>1.39329599632406E-2</v>
      </c>
      <c r="BF19" s="14"/>
      <c r="BG19" s="14">
        <v>0</v>
      </c>
      <c r="BH19" s="14">
        <v>1.50951308949071E-2</v>
      </c>
      <c r="BI19" s="14"/>
      <c r="BJ19" s="14">
        <v>0</v>
      </c>
      <c r="BK19" s="14">
        <v>1.298941527934E-2</v>
      </c>
      <c r="BL19" s="14"/>
      <c r="BM19" s="14">
        <v>2.89225840831989E-2</v>
      </c>
      <c r="BN19" s="14">
        <v>7.7178255500603404E-3</v>
      </c>
      <c r="BO19" s="14"/>
      <c r="BP19" s="14">
        <v>0</v>
      </c>
      <c r="BQ19" s="14">
        <v>1.5618664787010499E-2</v>
      </c>
      <c r="BR19" s="14"/>
      <c r="BS19" s="14">
        <v>0</v>
      </c>
      <c r="BT19" s="14">
        <v>2.3237047288636101E-2</v>
      </c>
      <c r="BU19" s="14"/>
      <c r="BV19" s="14">
        <v>0</v>
      </c>
      <c r="BW19" s="14">
        <v>0</v>
      </c>
      <c r="BX19" s="14"/>
      <c r="BY19" s="14">
        <v>0</v>
      </c>
      <c r="BZ19" s="14">
        <v>1.2397082430750101E-2</v>
      </c>
      <c r="CA19" s="14"/>
      <c r="CB19" s="14">
        <v>0</v>
      </c>
      <c r="CC19" s="14">
        <v>2.11077479791602E-2</v>
      </c>
    </row>
    <row r="20" spans="2:81" x14ac:dyDescent="0.3">
      <c r="B20" s="15" t="s">
        <v>209</v>
      </c>
      <c r="C20" s="14">
        <v>2.3063225733530601E-2</v>
      </c>
      <c r="D20" s="14">
        <v>2.1739614284650498E-2</v>
      </c>
      <c r="E20" s="14">
        <v>2.48770517484442E-2</v>
      </c>
      <c r="F20" s="14"/>
      <c r="G20" s="14">
        <v>5.1980035927499398E-2</v>
      </c>
      <c r="H20" s="14">
        <v>0</v>
      </c>
      <c r="I20" s="14">
        <v>0</v>
      </c>
      <c r="J20" s="14">
        <v>0</v>
      </c>
      <c r="K20" s="14">
        <v>0</v>
      </c>
      <c r="L20" s="14">
        <v>5.6155117899022201E-2</v>
      </c>
      <c r="M20" s="14"/>
      <c r="N20" s="14">
        <v>0</v>
      </c>
      <c r="O20" s="14">
        <v>0</v>
      </c>
      <c r="P20" s="14">
        <v>5.3758284668821002E-2</v>
      </c>
      <c r="Q20" s="14">
        <v>2.8966426819330801E-2</v>
      </c>
      <c r="R20" s="14"/>
      <c r="S20" s="14">
        <v>0</v>
      </c>
      <c r="T20" s="14">
        <v>0</v>
      </c>
      <c r="U20" s="14">
        <v>5.65978538091991E-2</v>
      </c>
      <c r="V20" s="14">
        <v>0</v>
      </c>
      <c r="W20" s="14">
        <v>0</v>
      </c>
      <c r="X20" s="14">
        <v>0.13586474861454201</v>
      </c>
      <c r="Y20" s="14">
        <v>0</v>
      </c>
      <c r="Z20" s="14">
        <v>0</v>
      </c>
      <c r="AA20" s="14">
        <v>0</v>
      </c>
      <c r="AB20" s="14">
        <v>5.17387209864607E-2</v>
      </c>
      <c r="AC20" s="14">
        <v>0</v>
      </c>
      <c r="AD20" s="14" t="s">
        <v>211</v>
      </c>
      <c r="AE20" s="14"/>
      <c r="AF20" s="14">
        <v>0</v>
      </c>
      <c r="AG20" s="14">
        <v>0</v>
      </c>
      <c r="AH20" s="14">
        <v>0</v>
      </c>
      <c r="AI20" s="14">
        <v>3.3408168602218E-2</v>
      </c>
      <c r="AJ20" s="14">
        <v>5.7093777806624599E-2</v>
      </c>
      <c r="AK20" s="14">
        <v>0</v>
      </c>
      <c r="AL20" s="14"/>
      <c r="AM20" s="14">
        <v>0</v>
      </c>
      <c r="AN20" s="14">
        <v>2.2363905520759099E-2</v>
      </c>
      <c r="AO20" s="14">
        <v>0</v>
      </c>
      <c r="AP20" s="14">
        <v>0</v>
      </c>
      <c r="AQ20" s="14">
        <v>0</v>
      </c>
      <c r="AR20" s="14"/>
      <c r="AS20" s="14">
        <v>2.3195281573510401E-2</v>
      </c>
      <c r="AT20" s="14">
        <v>0</v>
      </c>
      <c r="AU20" s="14"/>
      <c r="AV20" s="14" t="s">
        <v>211</v>
      </c>
      <c r="AW20" s="14" t="s">
        <v>211</v>
      </c>
      <c r="AX20" s="14">
        <v>2.3063225733530601E-2</v>
      </c>
      <c r="AY20" s="14"/>
      <c r="AZ20" s="14" t="s">
        <v>211</v>
      </c>
      <c r="BA20" s="14" t="s">
        <v>211</v>
      </c>
      <c r="BB20" s="14" t="s">
        <v>211</v>
      </c>
      <c r="BC20" s="14"/>
      <c r="BD20" s="14">
        <v>3.11780865839766E-2</v>
      </c>
      <c r="BE20" s="14">
        <v>1.3017262835548301E-2</v>
      </c>
      <c r="BF20" s="14"/>
      <c r="BG20" s="14">
        <v>4.4433585890813497E-2</v>
      </c>
      <c r="BH20" s="14">
        <v>1.55493539025098E-2</v>
      </c>
      <c r="BI20" s="14"/>
      <c r="BJ20" s="14">
        <v>0</v>
      </c>
      <c r="BK20" s="14">
        <v>2.0058903379733501E-2</v>
      </c>
      <c r="BL20" s="14"/>
      <c r="BM20" s="14">
        <v>3.3283412437753998E-2</v>
      </c>
      <c r="BN20" s="14">
        <v>2.1539744925870401E-2</v>
      </c>
      <c r="BO20" s="14"/>
      <c r="BP20" s="14">
        <v>2.22528287981489E-2</v>
      </c>
      <c r="BQ20" s="14">
        <v>8.1343192113810508E-3</v>
      </c>
      <c r="BR20" s="14"/>
      <c r="BS20" s="14">
        <v>4.4405786349469199E-2</v>
      </c>
      <c r="BT20" s="14">
        <v>0</v>
      </c>
      <c r="BU20" s="14"/>
      <c r="BV20" s="14">
        <v>7.5068280790031097E-2</v>
      </c>
      <c r="BW20" s="14">
        <v>3.1484647269424897E-2</v>
      </c>
      <c r="BX20" s="14"/>
      <c r="BY20" s="14">
        <v>0</v>
      </c>
      <c r="BZ20" s="14">
        <v>2.5600688090664299E-2</v>
      </c>
      <c r="CA20" s="14"/>
      <c r="CB20" s="14">
        <v>3.7320138721481801E-2</v>
      </c>
      <c r="CC20" s="14">
        <v>1.0749819409010999E-2</v>
      </c>
    </row>
    <row r="21" spans="2:81" x14ac:dyDescent="0.3">
      <c r="B21" s="15" t="s">
        <v>196</v>
      </c>
      <c r="C21" s="14">
        <v>6.1107294772837096E-3</v>
      </c>
      <c r="D21" s="14">
        <v>0</v>
      </c>
      <c r="E21" s="14">
        <v>1.32138265642251E-2</v>
      </c>
      <c r="F21" s="14"/>
      <c r="G21" s="14">
        <v>1.84172230627823E-2</v>
      </c>
      <c r="H21" s="14">
        <v>0</v>
      </c>
      <c r="I21" s="14">
        <v>0</v>
      </c>
      <c r="J21" s="14">
        <v>0</v>
      </c>
      <c r="K21" s="14">
        <v>0</v>
      </c>
      <c r="L21" s="14">
        <v>0</v>
      </c>
      <c r="M21" s="14"/>
      <c r="N21" s="14">
        <v>0</v>
      </c>
      <c r="O21" s="14">
        <v>0</v>
      </c>
      <c r="P21" s="14">
        <v>0</v>
      </c>
      <c r="Q21" s="14">
        <v>3.0431459106274001E-2</v>
      </c>
      <c r="R21" s="14"/>
      <c r="S21" s="14">
        <v>0</v>
      </c>
      <c r="T21" s="14">
        <v>0</v>
      </c>
      <c r="U21" s="14">
        <v>0</v>
      </c>
      <c r="V21" s="14">
        <v>0</v>
      </c>
      <c r="W21" s="14">
        <v>0</v>
      </c>
      <c r="X21" s="14">
        <v>0</v>
      </c>
      <c r="Y21" s="14">
        <v>9.2176512285865306E-2</v>
      </c>
      <c r="Z21" s="14">
        <v>0</v>
      </c>
      <c r="AA21" s="14">
        <v>0</v>
      </c>
      <c r="AB21" s="14">
        <v>0</v>
      </c>
      <c r="AC21" s="14">
        <v>0</v>
      </c>
      <c r="AD21" s="14" t="s">
        <v>211</v>
      </c>
      <c r="AE21" s="14"/>
      <c r="AF21" s="14">
        <v>0</v>
      </c>
      <c r="AG21" s="14">
        <v>0</v>
      </c>
      <c r="AH21" s="14">
        <v>0</v>
      </c>
      <c r="AI21" s="14">
        <v>3.5097850452008E-2</v>
      </c>
      <c r="AJ21" s="14">
        <v>0</v>
      </c>
      <c r="AK21" s="14">
        <v>0</v>
      </c>
      <c r="AL21" s="14"/>
      <c r="AM21" s="14">
        <v>0</v>
      </c>
      <c r="AN21" s="14">
        <v>2.4026667494473599E-2</v>
      </c>
      <c r="AO21" s="14">
        <v>0</v>
      </c>
      <c r="AP21" s="14">
        <v>0</v>
      </c>
      <c r="AQ21" s="14">
        <v>0</v>
      </c>
      <c r="AR21" s="14"/>
      <c r="AS21" s="14">
        <v>6.1457184039557904E-3</v>
      </c>
      <c r="AT21" s="14">
        <v>0</v>
      </c>
      <c r="AU21" s="14"/>
      <c r="AV21" s="14" t="s">
        <v>211</v>
      </c>
      <c r="AW21" s="14" t="s">
        <v>211</v>
      </c>
      <c r="AX21" s="14">
        <v>6.1107294772837096E-3</v>
      </c>
      <c r="AY21" s="14"/>
      <c r="AZ21" s="14" t="s">
        <v>211</v>
      </c>
      <c r="BA21" s="14" t="s">
        <v>211</v>
      </c>
      <c r="BB21" s="14" t="s">
        <v>211</v>
      </c>
      <c r="BC21" s="14"/>
      <c r="BD21" s="14">
        <v>0</v>
      </c>
      <c r="BE21" s="14">
        <v>1.3675635732580099E-2</v>
      </c>
      <c r="BF21" s="14"/>
      <c r="BG21" s="14">
        <v>0</v>
      </c>
      <c r="BH21" s="14">
        <v>8.2592771736454199E-3</v>
      </c>
      <c r="BI21" s="14"/>
      <c r="BJ21" s="14">
        <v>0</v>
      </c>
      <c r="BK21" s="14">
        <v>7.1071381800239799E-3</v>
      </c>
      <c r="BL21" s="14"/>
      <c r="BM21" s="14">
        <v>0</v>
      </c>
      <c r="BN21" s="14">
        <v>7.5752870279314896E-3</v>
      </c>
      <c r="BO21" s="14"/>
      <c r="BP21" s="14">
        <v>0</v>
      </c>
      <c r="BQ21" s="14">
        <v>8.54572792089516E-3</v>
      </c>
      <c r="BR21" s="14"/>
      <c r="BS21" s="14">
        <v>0</v>
      </c>
      <c r="BT21" s="14">
        <v>1.27141139477434E-2</v>
      </c>
      <c r="BU21" s="14"/>
      <c r="BV21" s="14">
        <v>0</v>
      </c>
      <c r="BW21" s="14">
        <v>0</v>
      </c>
      <c r="BX21" s="14"/>
      <c r="BY21" s="14">
        <v>0</v>
      </c>
      <c r="BZ21" s="14">
        <v>6.7830441917293904E-3</v>
      </c>
      <c r="CA21" s="14"/>
      <c r="CB21" s="14">
        <v>1.31250747727237E-2</v>
      </c>
      <c r="CC21" s="14">
        <v>0</v>
      </c>
    </row>
    <row r="22" spans="2:81" x14ac:dyDescent="0.3">
      <c r="B22" s="15" t="s">
        <v>165</v>
      </c>
      <c r="C22" s="23">
        <v>5.2002991932155697E-3</v>
      </c>
      <c r="D22" s="23">
        <v>0</v>
      </c>
      <c r="E22" s="23">
        <v>1.12451143315503E-2</v>
      </c>
      <c r="F22" s="23"/>
      <c r="G22" s="23">
        <v>1.5673263002509999E-2</v>
      </c>
      <c r="H22" s="23">
        <v>0</v>
      </c>
      <c r="I22" s="23">
        <v>0</v>
      </c>
      <c r="J22" s="23">
        <v>0</v>
      </c>
      <c r="K22" s="23">
        <v>0</v>
      </c>
      <c r="L22" s="23">
        <v>0</v>
      </c>
      <c r="M22" s="23"/>
      <c r="N22" s="23">
        <v>0</v>
      </c>
      <c r="O22" s="23">
        <v>0</v>
      </c>
      <c r="P22" s="23">
        <v>1.62094488613557E-2</v>
      </c>
      <c r="Q22" s="23">
        <v>0</v>
      </c>
      <c r="R22" s="23"/>
      <c r="S22" s="23">
        <v>0</v>
      </c>
      <c r="T22" s="23">
        <v>0</v>
      </c>
      <c r="U22" s="23">
        <v>0</v>
      </c>
      <c r="V22" s="23">
        <v>0</v>
      </c>
      <c r="W22" s="23">
        <v>0</v>
      </c>
      <c r="X22" s="23">
        <v>0</v>
      </c>
      <c r="Y22" s="23">
        <v>0</v>
      </c>
      <c r="Z22" s="23">
        <v>0</v>
      </c>
      <c r="AA22" s="23">
        <v>0</v>
      </c>
      <c r="AB22" s="23">
        <v>0</v>
      </c>
      <c r="AC22" s="23">
        <v>0.13977020255489001</v>
      </c>
      <c r="AD22" s="23" t="s">
        <v>211</v>
      </c>
      <c r="AE22" s="23"/>
      <c r="AF22" s="23">
        <v>0</v>
      </c>
      <c r="AG22" s="23">
        <v>0</v>
      </c>
      <c r="AH22" s="23">
        <v>3.83393210255253E-2</v>
      </c>
      <c r="AI22" s="23">
        <v>0</v>
      </c>
      <c r="AJ22" s="23">
        <v>0</v>
      </c>
      <c r="AK22" s="23">
        <v>0</v>
      </c>
      <c r="AL22" s="23"/>
      <c r="AM22" s="23">
        <v>0</v>
      </c>
      <c r="AN22" s="23">
        <v>2.04469630101691E-2</v>
      </c>
      <c r="AO22" s="23">
        <v>0</v>
      </c>
      <c r="AP22" s="23">
        <v>0</v>
      </c>
      <c r="AQ22" s="23">
        <v>0</v>
      </c>
      <c r="AR22" s="23"/>
      <c r="AS22" s="23">
        <v>5.2300751615055596E-3</v>
      </c>
      <c r="AT22" s="23">
        <v>0</v>
      </c>
      <c r="AU22" s="23"/>
      <c r="AV22" s="23" t="s">
        <v>211</v>
      </c>
      <c r="AW22" s="23" t="s">
        <v>211</v>
      </c>
      <c r="AX22" s="23">
        <v>5.2002991932155697E-3</v>
      </c>
      <c r="AY22" s="23"/>
      <c r="AZ22" s="23" t="s">
        <v>211</v>
      </c>
      <c r="BA22" s="23" t="s">
        <v>211</v>
      </c>
      <c r="BB22" s="23" t="s">
        <v>211</v>
      </c>
      <c r="BC22" s="23"/>
      <c r="BD22" s="23">
        <v>9.4009621622283806E-3</v>
      </c>
      <c r="BE22" s="23">
        <v>0</v>
      </c>
      <c r="BF22" s="23"/>
      <c r="BG22" s="23">
        <v>1.9990578982902601E-2</v>
      </c>
      <c r="BH22" s="23">
        <v>0</v>
      </c>
      <c r="BI22" s="23"/>
      <c r="BJ22" s="23">
        <v>4.4753859991257298E-2</v>
      </c>
      <c r="BK22" s="23">
        <v>0</v>
      </c>
      <c r="BL22" s="23"/>
      <c r="BM22" s="23">
        <v>0</v>
      </c>
      <c r="BN22" s="23">
        <v>6.4466540641624796E-3</v>
      </c>
      <c r="BO22" s="23"/>
      <c r="BP22" s="23">
        <v>0</v>
      </c>
      <c r="BQ22" s="23">
        <v>7.2725101279111299E-3</v>
      </c>
      <c r="BR22" s="23"/>
      <c r="BS22" s="23">
        <v>0</v>
      </c>
      <c r="BT22" s="23">
        <v>1.081985330077E-2</v>
      </c>
      <c r="BU22" s="23"/>
      <c r="BV22" s="23">
        <v>0</v>
      </c>
      <c r="BW22" s="23">
        <v>0</v>
      </c>
      <c r="BX22" s="23"/>
      <c r="BY22" s="23">
        <v>0</v>
      </c>
      <c r="BZ22" s="23">
        <v>5.7724465415994099E-3</v>
      </c>
      <c r="CA22" s="23"/>
      <c r="CB22" s="23">
        <v>0</v>
      </c>
      <c r="CC22" s="23">
        <v>9.8283888571258898E-3</v>
      </c>
    </row>
    <row r="23" spans="2:81" x14ac:dyDescent="0.3">
      <c r="B23" s="16" t="s">
        <v>553</v>
      </c>
    </row>
    <row r="24" spans="2:81" x14ac:dyDescent="0.3">
      <c r="B24" t="s">
        <v>95</v>
      </c>
    </row>
    <row r="25" spans="2:81" x14ac:dyDescent="0.3">
      <c r="B25" t="s">
        <v>96</v>
      </c>
    </row>
    <row r="27" spans="2:81" x14ac:dyDescent="0.3">
      <c r="B27"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CC2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28.8" x14ac:dyDescent="0.3">
      <c r="B9" s="15" t="s">
        <v>232</v>
      </c>
      <c r="C9" s="14">
        <v>0.37974398658539499</v>
      </c>
      <c r="D9" s="14">
        <v>0.29180094405964702</v>
      </c>
      <c r="E9" s="14">
        <v>0.47729749177553099</v>
      </c>
      <c r="F9" s="14"/>
      <c r="G9" s="14">
        <v>0.249940229855354</v>
      </c>
      <c r="H9" s="14">
        <v>0.39731926044573701</v>
      </c>
      <c r="I9" s="14">
        <v>0.458267925867688</v>
      </c>
      <c r="J9" s="14">
        <v>0.45833394449480303</v>
      </c>
      <c r="K9" s="14">
        <v>0.40963540257105702</v>
      </c>
      <c r="L9" s="14">
        <v>0.39341009083008399</v>
      </c>
      <c r="M9" s="14"/>
      <c r="N9" s="14">
        <v>0.49881525807875399</v>
      </c>
      <c r="O9" s="14">
        <v>0.30842721735813899</v>
      </c>
      <c r="P9" s="14">
        <v>0.31654225433768002</v>
      </c>
      <c r="Q9" s="14">
        <v>0.38827809624422299</v>
      </c>
      <c r="R9" s="14"/>
      <c r="S9" s="14">
        <v>0.36625885510282002</v>
      </c>
      <c r="T9" s="14">
        <v>0.28767524216395501</v>
      </c>
      <c r="U9" s="14">
        <v>0.55694048822591802</v>
      </c>
      <c r="V9" s="14">
        <v>0.38679629082181699</v>
      </c>
      <c r="W9" s="14">
        <v>0.38918839106363701</v>
      </c>
      <c r="X9" s="14">
        <v>0.26486127103034601</v>
      </c>
      <c r="Y9" s="14">
        <v>0.35847242569300602</v>
      </c>
      <c r="Z9" s="14">
        <v>0.66964421709055599</v>
      </c>
      <c r="AA9" s="14">
        <v>0.29423818556213099</v>
      </c>
      <c r="AB9" s="14">
        <v>0.411241683123519</v>
      </c>
      <c r="AC9" s="14">
        <v>0.29339389263342802</v>
      </c>
      <c r="AD9" s="14">
        <v>0.686781372434352</v>
      </c>
      <c r="AE9" s="14"/>
      <c r="AF9" s="14">
        <v>0.33736182888218003</v>
      </c>
      <c r="AG9" s="14">
        <v>0.35455589572909302</v>
      </c>
      <c r="AH9" s="14">
        <v>0.438075202860711</v>
      </c>
      <c r="AI9" s="14">
        <v>0.35984338945523198</v>
      </c>
      <c r="AJ9" s="14">
        <v>0.49135800023226001</v>
      </c>
      <c r="AK9" s="14">
        <v>0.36294835570657002</v>
      </c>
      <c r="AL9" s="14"/>
      <c r="AM9" s="14">
        <v>0.37974889056133598</v>
      </c>
      <c r="AN9" s="14">
        <v>0.34071370360128</v>
      </c>
      <c r="AO9" s="14">
        <v>0.34007316113045799</v>
      </c>
      <c r="AP9" s="14">
        <v>0.42763737018956</v>
      </c>
      <c r="AQ9" s="14">
        <v>0.69992961586273095</v>
      </c>
      <c r="AR9" s="14"/>
      <c r="AS9" s="14">
        <v>0.38174611987401802</v>
      </c>
      <c r="AT9" s="14">
        <v>0.269925732433273</v>
      </c>
      <c r="AU9" s="14"/>
      <c r="AV9" s="14">
        <v>0.415881105234918</v>
      </c>
      <c r="AW9" s="14">
        <v>0.27192291554740999</v>
      </c>
      <c r="AX9" s="14">
        <v>0.380654051943976</v>
      </c>
      <c r="AY9" s="14"/>
      <c r="AZ9" s="14">
        <v>0.39209160543473598</v>
      </c>
      <c r="BA9" s="14">
        <v>0.31757421476369102</v>
      </c>
      <c r="BB9" s="14">
        <v>0.44505646804360099</v>
      </c>
      <c r="BC9" s="14"/>
      <c r="BD9" s="14">
        <v>0.38776456664710701</v>
      </c>
      <c r="BE9" s="14">
        <v>0.37026798474679101</v>
      </c>
      <c r="BF9" s="14"/>
      <c r="BG9" s="14">
        <v>0.33418872080749601</v>
      </c>
      <c r="BH9" s="14">
        <v>0.39505712566251899</v>
      </c>
      <c r="BI9" s="14"/>
      <c r="BJ9" s="14">
        <v>0.287924771200958</v>
      </c>
      <c r="BK9" s="14">
        <v>0.39046207756920198</v>
      </c>
      <c r="BL9" s="14"/>
      <c r="BM9" s="14">
        <v>0.39891761299237299</v>
      </c>
      <c r="BN9" s="14">
        <v>0.37975629661431198</v>
      </c>
      <c r="BO9" s="14"/>
      <c r="BP9" s="14">
        <v>0.40895041134601601</v>
      </c>
      <c r="BQ9" s="14">
        <v>0.37859229906588898</v>
      </c>
      <c r="BR9" s="14"/>
      <c r="BS9" s="14">
        <v>0.391274362257367</v>
      </c>
      <c r="BT9" s="14">
        <v>0.36990518961790703</v>
      </c>
      <c r="BU9" s="14"/>
      <c r="BV9" s="14">
        <v>0.35963861778387601</v>
      </c>
      <c r="BW9" s="14">
        <v>0.40217618124615301</v>
      </c>
      <c r="BX9" s="14"/>
      <c r="BY9" s="14">
        <v>0.47405913049998699</v>
      </c>
      <c r="BZ9" s="14">
        <v>0.36134963613488003</v>
      </c>
      <c r="CA9" s="14"/>
      <c r="CB9" s="14">
        <v>0.40850308269207303</v>
      </c>
      <c r="CC9" s="14">
        <v>0.35167916092033902</v>
      </c>
    </row>
    <row r="10" spans="2:81" x14ac:dyDescent="0.3">
      <c r="B10" s="15" t="s">
        <v>233</v>
      </c>
      <c r="C10" s="14">
        <v>0.31963128023500498</v>
      </c>
      <c r="D10" s="14">
        <v>0.223737164076075</v>
      </c>
      <c r="E10" s="14">
        <v>0.42011123767070302</v>
      </c>
      <c r="F10" s="14"/>
      <c r="G10" s="14">
        <v>0.321654742760344</v>
      </c>
      <c r="H10" s="14">
        <v>0.38860566178302902</v>
      </c>
      <c r="I10" s="14">
        <v>0.29411414640757499</v>
      </c>
      <c r="J10" s="14">
        <v>0.312811842715638</v>
      </c>
      <c r="K10" s="14">
        <v>0.38594975406500998</v>
      </c>
      <c r="L10" s="14">
        <v>0.165386610203093</v>
      </c>
      <c r="M10" s="14"/>
      <c r="N10" s="14">
        <v>0.25847428231883801</v>
      </c>
      <c r="O10" s="14">
        <v>0.31920773634800398</v>
      </c>
      <c r="P10" s="14">
        <v>0.319162413297505</v>
      </c>
      <c r="Q10" s="14">
        <v>0.394777286476511</v>
      </c>
      <c r="R10" s="14"/>
      <c r="S10" s="14">
        <v>0.337417928400714</v>
      </c>
      <c r="T10" s="14">
        <v>0.207444913091063</v>
      </c>
      <c r="U10" s="14">
        <v>0.320252612349465</v>
      </c>
      <c r="V10" s="14">
        <v>0.31689132387619301</v>
      </c>
      <c r="W10" s="14">
        <v>0.51393204377004198</v>
      </c>
      <c r="X10" s="14">
        <v>0.33000621403281299</v>
      </c>
      <c r="Y10" s="14">
        <v>0.27115454762319502</v>
      </c>
      <c r="Z10" s="14">
        <v>0.308640012511745</v>
      </c>
      <c r="AA10" s="14">
        <v>0.26145425192414201</v>
      </c>
      <c r="AB10" s="14">
        <v>0.31296689038336301</v>
      </c>
      <c r="AC10" s="14">
        <v>0.34405123849629698</v>
      </c>
      <c r="AD10" s="14">
        <v>0.65871512753615502</v>
      </c>
      <c r="AE10" s="14"/>
      <c r="AF10" s="14">
        <v>0.278161356000098</v>
      </c>
      <c r="AG10" s="14">
        <v>0.29649388403314703</v>
      </c>
      <c r="AH10" s="14">
        <v>0.35834439885369002</v>
      </c>
      <c r="AI10" s="14">
        <v>0.34949202084737102</v>
      </c>
      <c r="AJ10" s="14">
        <v>0.45516434659451999</v>
      </c>
      <c r="AK10" s="14">
        <v>0.22338208023776501</v>
      </c>
      <c r="AL10" s="14"/>
      <c r="AM10" s="14">
        <v>0.42543607077942203</v>
      </c>
      <c r="AN10" s="14">
        <v>0.30239182266207298</v>
      </c>
      <c r="AO10" s="14">
        <v>0.32394871746951198</v>
      </c>
      <c r="AP10" s="14">
        <v>0.25970143454351302</v>
      </c>
      <c r="AQ10" s="14">
        <v>8.7286738358125004E-2</v>
      </c>
      <c r="AR10" s="14"/>
      <c r="AS10" s="14">
        <v>0.32545858491385399</v>
      </c>
      <c r="AT10" s="14">
        <v>0</v>
      </c>
      <c r="AU10" s="14"/>
      <c r="AV10" s="14">
        <v>0.30717101066492702</v>
      </c>
      <c r="AW10" s="14">
        <v>0.37010538947842703</v>
      </c>
      <c r="AX10" s="14">
        <v>0.32264183290135801</v>
      </c>
      <c r="AY10" s="14"/>
      <c r="AZ10" s="14">
        <v>0.378206359237097</v>
      </c>
      <c r="BA10" s="14">
        <v>0.223727952599514</v>
      </c>
      <c r="BB10" s="14">
        <v>0.34340816638918797</v>
      </c>
      <c r="BC10" s="14"/>
      <c r="BD10" s="14">
        <v>0.364212411372413</v>
      </c>
      <c r="BE10" s="14">
        <v>0.26696041636048401</v>
      </c>
      <c r="BF10" s="14"/>
      <c r="BG10" s="14">
        <v>0.268105567572966</v>
      </c>
      <c r="BH10" s="14">
        <v>0.33695135049622399</v>
      </c>
      <c r="BI10" s="14"/>
      <c r="BJ10" s="14">
        <v>0.36628074816435802</v>
      </c>
      <c r="BK10" s="14">
        <v>0.31719891897814301</v>
      </c>
      <c r="BL10" s="14"/>
      <c r="BM10" s="14">
        <v>0.373259787860237</v>
      </c>
      <c r="BN10" s="14">
        <v>0.30966214752057902</v>
      </c>
      <c r="BO10" s="14"/>
      <c r="BP10" s="14">
        <v>0.46183496670547303</v>
      </c>
      <c r="BQ10" s="14">
        <v>0.27775393927652298</v>
      </c>
      <c r="BR10" s="14"/>
      <c r="BS10" s="14">
        <v>0.39105734007658999</v>
      </c>
      <c r="BT10" s="14">
        <v>0.258683873059257</v>
      </c>
      <c r="BU10" s="14"/>
      <c r="BV10" s="14">
        <v>0.31645114174800398</v>
      </c>
      <c r="BW10" s="14">
        <v>0.41676696958447901</v>
      </c>
      <c r="BX10" s="14"/>
      <c r="BY10" s="14">
        <v>0.34423024667026503</v>
      </c>
      <c r="BZ10" s="14">
        <v>0.31413834454330503</v>
      </c>
      <c r="CA10" s="14"/>
      <c r="CB10" s="14">
        <v>0.336819021298712</v>
      </c>
      <c r="CC10" s="14">
        <v>0.30693109030201299</v>
      </c>
    </row>
    <row r="11" spans="2:81" ht="28.8" x14ac:dyDescent="0.3">
      <c r="B11" s="15" t="s">
        <v>234</v>
      </c>
      <c r="C11" s="14">
        <v>0.30653182296052101</v>
      </c>
      <c r="D11" s="14">
        <v>0.31127739738865401</v>
      </c>
      <c r="E11" s="14">
        <v>0.30302864964801102</v>
      </c>
      <c r="F11" s="14"/>
      <c r="G11" s="14">
        <v>0.39923253799114999</v>
      </c>
      <c r="H11" s="14">
        <v>0.30090778783248101</v>
      </c>
      <c r="I11" s="14">
        <v>0.37212980466692702</v>
      </c>
      <c r="J11" s="14">
        <v>0.28227916009020898</v>
      </c>
      <c r="K11" s="14">
        <v>0.152327661234051</v>
      </c>
      <c r="L11" s="14">
        <v>0.146234878471806</v>
      </c>
      <c r="M11" s="14"/>
      <c r="N11" s="14">
        <v>0.26827476105335102</v>
      </c>
      <c r="O11" s="14">
        <v>0.29944646929395702</v>
      </c>
      <c r="P11" s="14">
        <v>0.29873627590402302</v>
      </c>
      <c r="Q11" s="14">
        <v>0.36988388137664802</v>
      </c>
      <c r="R11" s="14"/>
      <c r="S11" s="14">
        <v>0.36579249776900902</v>
      </c>
      <c r="T11" s="14">
        <v>0.28644520619410402</v>
      </c>
      <c r="U11" s="14">
        <v>0.234048342394438</v>
      </c>
      <c r="V11" s="14">
        <v>0.411685018042934</v>
      </c>
      <c r="W11" s="14">
        <v>0.13451550087601</v>
      </c>
      <c r="X11" s="14">
        <v>0.29156778230229102</v>
      </c>
      <c r="Y11" s="14">
        <v>0.12068029548503301</v>
      </c>
      <c r="Z11" s="14">
        <v>0.31468727248939199</v>
      </c>
      <c r="AA11" s="14">
        <v>0.28172214898541897</v>
      </c>
      <c r="AB11" s="14">
        <v>0.396486437737116</v>
      </c>
      <c r="AC11" s="14">
        <v>0.39489522064042298</v>
      </c>
      <c r="AD11" s="14">
        <v>0.34549649997050802</v>
      </c>
      <c r="AE11" s="14"/>
      <c r="AF11" s="14">
        <v>0.32913036099882498</v>
      </c>
      <c r="AG11" s="14">
        <v>0.115775451905414</v>
      </c>
      <c r="AH11" s="14">
        <v>0.320919837186742</v>
      </c>
      <c r="AI11" s="14">
        <v>0.36903136805940001</v>
      </c>
      <c r="AJ11" s="14">
        <v>0.435184846981576</v>
      </c>
      <c r="AK11" s="14">
        <v>0.17533394392646501</v>
      </c>
      <c r="AL11" s="14"/>
      <c r="AM11" s="14">
        <v>0.29295843540996602</v>
      </c>
      <c r="AN11" s="14">
        <v>0.357957344479015</v>
      </c>
      <c r="AO11" s="14">
        <v>0.26867504682283799</v>
      </c>
      <c r="AP11" s="14">
        <v>0.27746555245294702</v>
      </c>
      <c r="AQ11" s="14">
        <v>0.24139750784646599</v>
      </c>
      <c r="AR11" s="14"/>
      <c r="AS11" s="14">
        <v>0.309617672185723</v>
      </c>
      <c r="AT11" s="14">
        <v>0.137271076728501</v>
      </c>
      <c r="AU11" s="14"/>
      <c r="AV11" s="14">
        <v>0.32769389764179502</v>
      </c>
      <c r="AW11" s="14">
        <v>0.20093720228077699</v>
      </c>
      <c r="AX11" s="14">
        <v>0.31976811727913901</v>
      </c>
      <c r="AY11" s="14"/>
      <c r="AZ11" s="14">
        <v>0.29578169397947202</v>
      </c>
      <c r="BA11" s="14">
        <v>0.22902708736760399</v>
      </c>
      <c r="BB11" s="14">
        <v>0.33319421370173602</v>
      </c>
      <c r="BC11" s="14"/>
      <c r="BD11" s="14">
        <v>0.32625350975232498</v>
      </c>
      <c r="BE11" s="14">
        <v>0.28323142088715503</v>
      </c>
      <c r="BF11" s="14"/>
      <c r="BG11" s="14">
        <v>0.31748872203855</v>
      </c>
      <c r="BH11" s="14">
        <v>0.30284872471554802</v>
      </c>
      <c r="BI11" s="14"/>
      <c r="BJ11" s="14">
        <v>0.50586564775784504</v>
      </c>
      <c r="BK11" s="14">
        <v>0.27944561740003698</v>
      </c>
      <c r="BL11" s="14"/>
      <c r="BM11" s="14">
        <v>0.32447612051948899</v>
      </c>
      <c r="BN11" s="14">
        <v>0.29659136893667298</v>
      </c>
      <c r="BO11" s="14"/>
      <c r="BP11" s="14">
        <v>0.32506195303968</v>
      </c>
      <c r="BQ11" s="14">
        <v>0.29517640235520098</v>
      </c>
      <c r="BR11" s="14"/>
      <c r="BS11" s="14">
        <v>0.29627546079272599</v>
      </c>
      <c r="BT11" s="14">
        <v>0.31528351222588102</v>
      </c>
      <c r="BU11" s="14"/>
      <c r="BV11" s="14">
        <v>0.34464803615892597</v>
      </c>
      <c r="BW11" s="14">
        <v>0.27960605504804298</v>
      </c>
      <c r="BX11" s="14"/>
      <c r="BY11" s="14">
        <v>0.42199059408093698</v>
      </c>
      <c r="BZ11" s="14">
        <v>0.29260314828693201</v>
      </c>
      <c r="CA11" s="14"/>
      <c r="CB11" s="14">
        <v>0.35033896539445403</v>
      </c>
      <c r="CC11" s="14">
        <v>0.28081430123186801</v>
      </c>
    </row>
    <row r="12" spans="2:81" ht="57.6" x14ac:dyDescent="0.3">
      <c r="B12" s="15" t="s">
        <v>235</v>
      </c>
      <c r="C12" s="14">
        <v>0.27912702100723902</v>
      </c>
      <c r="D12" s="14">
        <v>0.25175216251349802</v>
      </c>
      <c r="E12" s="14">
        <v>0.310359965069749</v>
      </c>
      <c r="F12" s="14"/>
      <c r="G12" s="14">
        <v>0.27344979614463299</v>
      </c>
      <c r="H12" s="14">
        <v>0.22585313111431099</v>
      </c>
      <c r="I12" s="14">
        <v>0.35269428069144498</v>
      </c>
      <c r="J12" s="14">
        <v>0.29485680734521003</v>
      </c>
      <c r="K12" s="14">
        <v>0.38074957959302702</v>
      </c>
      <c r="L12" s="14">
        <v>0.16734621693051599</v>
      </c>
      <c r="M12" s="14"/>
      <c r="N12" s="14">
        <v>0.28510340287175301</v>
      </c>
      <c r="O12" s="14">
        <v>0.307286189699781</v>
      </c>
      <c r="P12" s="14">
        <v>0.22342734116705801</v>
      </c>
      <c r="Q12" s="14">
        <v>0.30742954409344098</v>
      </c>
      <c r="R12" s="14"/>
      <c r="S12" s="14">
        <v>0.32357031605310599</v>
      </c>
      <c r="T12" s="14">
        <v>0.12674243347443101</v>
      </c>
      <c r="U12" s="14">
        <v>0.235442289243916</v>
      </c>
      <c r="V12" s="14">
        <v>0.216220858561295</v>
      </c>
      <c r="W12" s="14">
        <v>0.55143768258311998</v>
      </c>
      <c r="X12" s="14">
        <v>0.30684945804175601</v>
      </c>
      <c r="Y12" s="14">
        <v>0.28093445180987398</v>
      </c>
      <c r="Z12" s="14">
        <v>0.20626274157329599</v>
      </c>
      <c r="AA12" s="14">
        <v>0.19867756650794999</v>
      </c>
      <c r="AB12" s="14">
        <v>0.326514546321995</v>
      </c>
      <c r="AC12" s="14">
        <v>0.29319361602747002</v>
      </c>
      <c r="AD12" s="14">
        <v>0.686781372434352</v>
      </c>
      <c r="AE12" s="14"/>
      <c r="AF12" s="14">
        <v>0.23464830143475099</v>
      </c>
      <c r="AG12" s="14">
        <v>0.21055478904960501</v>
      </c>
      <c r="AH12" s="14">
        <v>0.35486460416180499</v>
      </c>
      <c r="AI12" s="14">
        <v>0.37087193623950998</v>
      </c>
      <c r="AJ12" s="14">
        <v>0.31326581613774701</v>
      </c>
      <c r="AK12" s="14">
        <v>0.16873829364486101</v>
      </c>
      <c r="AL12" s="14"/>
      <c r="AM12" s="14">
        <v>0.39700870595194998</v>
      </c>
      <c r="AN12" s="14">
        <v>0.31157308955561502</v>
      </c>
      <c r="AO12" s="14">
        <v>0.21872300990034299</v>
      </c>
      <c r="AP12" s="14">
        <v>0.219490740048914</v>
      </c>
      <c r="AQ12" s="14">
        <v>0.15830781242295</v>
      </c>
      <c r="AR12" s="14"/>
      <c r="AS12" s="14">
        <v>0.27929477277395898</v>
      </c>
      <c r="AT12" s="14">
        <v>0.269925732433273</v>
      </c>
      <c r="AU12" s="14"/>
      <c r="AV12" s="14">
        <v>0.35836215305574698</v>
      </c>
      <c r="AW12" s="14">
        <v>0.27249429635578398</v>
      </c>
      <c r="AX12" s="14">
        <v>0.209453604013601</v>
      </c>
      <c r="AY12" s="14"/>
      <c r="AZ12" s="14">
        <v>0.29346762985945402</v>
      </c>
      <c r="BA12" s="14">
        <v>0.31806358923276601</v>
      </c>
      <c r="BB12" s="14">
        <v>0.38660637814714299</v>
      </c>
      <c r="BC12" s="14"/>
      <c r="BD12" s="14">
        <v>0.31074749957354902</v>
      </c>
      <c r="BE12" s="14">
        <v>0.24176866154614901</v>
      </c>
      <c r="BF12" s="14"/>
      <c r="BG12" s="14">
        <v>0.26389139573530901</v>
      </c>
      <c r="BH12" s="14">
        <v>0.28424838831202998</v>
      </c>
      <c r="BI12" s="14"/>
      <c r="BJ12" s="14">
        <v>0.298457176132367</v>
      </c>
      <c r="BK12" s="14">
        <v>0.27392135161444697</v>
      </c>
      <c r="BL12" s="14"/>
      <c r="BM12" s="14">
        <v>0.37809336694347101</v>
      </c>
      <c r="BN12" s="14">
        <v>0.25331768205768301</v>
      </c>
      <c r="BO12" s="14"/>
      <c r="BP12" s="14">
        <v>0.414168263407242</v>
      </c>
      <c r="BQ12" s="14">
        <v>0.234453001813241</v>
      </c>
      <c r="BR12" s="14"/>
      <c r="BS12" s="14">
        <v>0.327668081486441</v>
      </c>
      <c r="BT12" s="14">
        <v>0.237707239707108</v>
      </c>
      <c r="BU12" s="14"/>
      <c r="BV12" s="14">
        <v>0.34435270946030899</v>
      </c>
      <c r="BW12" s="14">
        <v>0.32191848408977503</v>
      </c>
      <c r="BX12" s="14"/>
      <c r="BY12" s="14">
        <v>0.37363442450782802</v>
      </c>
      <c r="BZ12" s="14">
        <v>0.26482631628588899</v>
      </c>
      <c r="CA12" s="14"/>
      <c r="CB12" s="14">
        <v>0.31673372324257698</v>
      </c>
      <c r="CC12" s="14">
        <v>0.25225424619178799</v>
      </c>
    </row>
    <row r="13" spans="2:81" x14ac:dyDescent="0.3">
      <c r="B13" s="15" t="s">
        <v>236</v>
      </c>
      <c r="C13" s="14">
        <v>0.191764522734925</v>
      </c>
      <c r="D13" s="14">
        <v>0.18659828299398701</v>
      </c>
      <c r="E13" s="14">
        <v>0.19840784312003401</v>
      </c>
      <c r="F13" s="14"/>
      <c r="G13" s="14">
        <v>0.11664197299129</v>
      </c>
      <c r="H13" s="14">
        <v>0.17935556295581401</v>
      </c>
      <c r="I13" s="14">
        <v>0.28723413443137202</v>
      </c>
      <c r="J13" s="14">
        <v>0.195492018827187</v>
      </c>
      <c r="K13" s="14">
        <v>0.210498596739045</v>
      </c>
      <c r="L13" s="14">
        <v>0.205026407204459</v>
      </c>
      <c r="M13" s="14"/>
      <c r="N13" s="14">
        <v>0.25965738924335702</v>
      </c>
      <c r="O13" s="14">
        <v>0.17164429238555101</v>
      </c>
      <c r="P13" s="14">
        <v>0.187098406838587</v>
      </c>
      <c r="Q13" s="14">
        <v>0.141499174643199</v>
      </c>
      <c r="R13" s="14"/>
      <c r="S13" s="14">
        <v>0.25962973153118002</v>
      </c>
      <c r="T13" s="14">
        <v>0.206674992786303</v>
      </c>
      <c r="U13" s="14">
        <v>0.23478217933925299</v>
      </c>
      <c r="V13" s="14">
        <v>0.117151539492145</v>
      </c>
      <c r="W13" s="14">
        <v>0.18187454225302899</v>
      </c>
      <c r="X13" s="14">
        <v>0.192310924517307</v>
      </c>
      <c r="Y13" s="14">
        <v>0.24422371796248499</v>
      </c>
      <c r="Z13" s="14">
        <v>0.15862722058314299</v>
      </c>
      <c r="AA13" s="14">
        <v>0.13821908148826201</v>
      </c>
      <c r="AB13" s="14">
        <v>0.12888535352810501</v>
      </c>
      <c r="AC13" s="14">
        <v>0.204010558843157</v>
      </c>
      <c r="AD13" s="14">
        <v>0.34128487246384498</v>
      </c>
      <c r="AE13" s="14"/>
      <c r="AF13" s="14">
        <v>0.21654101604835799</v>
      </c>
      <c r="AG13" s="14">
        <v>0.31195061957404802</v>
      </c>
      <c r="AH13" s="14">
        <v>0.10148009429395501</v>
      </c>
      <c r="AI13" s="14">
        <v>0.20255560586587301</v>
      </c>
      <c r="AJ13" s="14">
        <v>4.8667840534295299E-2</v>
      </c>
      <c r="AK13" s="14">
        <v>0.22469845465701699</v>
      </c>
      <c r="AL13" s="14"/>
      <c r="AM13" s="14">
        <v>0.133932710465334</v>
      </c>
      <c r="AN13" s="14">
        <v>0.19849515579060201</v>
      </c>
      <c r="AO13" s="14">
        <v>0.230230516912281</v>
      </c>
      <c r="AP13" s="14">
        <v>0.208510548835805</v>
      </c>
      <c r="AQ13" s="14">
        <v>7.1021074064825301E-2</v>
      </c>
      <c r="AR13" s="14"/>
      <c r="AS13" s="14">
        <v>0.19284217447307</v>
      </c>
      <c r="AT13" s="14">
        <v>0.132654655704772</v>
      </c>
      <c r="AU13" s="14"/>
      <c r="AV13" s="14">
        <v>0.24545179752558099</v>
      </c>
      <c r="AW13" s="14">
        <v>0.15653600897716399</v>
      </c>
      <c r="AX13" s="14">
        <v>0.15202068981104</v>
      </c>
      <c r="AY13" s="14"/>
      <c r="AZ13" s="14">
        <v>0.15619010403905201</v>
      </c>
      <c r="BA13" s="14">
        <v>0.17257112406589201</v>
      </c>
      <c r="BB13" s="14">
        <v>0.27891684003356099</v>
      </c>
      <c r="BC13" s="14"/>
      <c r="BD13" s="14">
        <v>0.161153871670488</v>
      </c>
      <c r="BE13" s="14">
        <v>0.22792981047416999</v>
      </c>
      <c r="BF13" s="14"/>
      <c r="BG13" s="14">
        <v>0.22575026852973201</v>
      </c>
      <c r="BH13" s="14">
        <v>0.180340410876309</v>
      </c>
      <c r="BI13" s="14"/>
      <c r="BJ13" s="14">
        <v>0.158422520599175</v>
      </c>
      <c r="BK13" s="14">
        <v>0.19388847181525001</v>
      </c>
      <c r="BL13" s="14"/>
      <c r="BM13" s="14">
        <v>0.114360689169618</v>
      </c>
      <c r="BN13" s="14">
        <v>0.20688686799757799</v>
      </c>
      <c r="BO13" s="14"/>
      <c r="BP13" s="14">
        <v>0.133502806290028</v>
      </c>
      <c r="BQ13" s="14">
        <v>0.21458686900009999</v>
      </c>
      <c r="BR13" s="14"/>
      <c r="BS13" s="14">
        <v>0.16294290990597801</v>
      </c>
      <c r="BT13" s="14">
        <v>0.21635782350558899</v>
      </c>
      <c r="BU13" s="14"/>
      <c r="BV13" s="14">
        <v>0.24876256537173499</v>
      </c>
      <c r="BW13" s="14">
        <v>0.13336907293332101</v>
      </c>
      <c r="BX13" s="14"/>
      <c r="BY13" s="14">
        <v>0.147866580230781</v>
      </c>
      <c r="BZ13" s="14">
        <v>0.19881004300034599</v>
      </c>
      <c r="CA13" s="14"/>
      <c r="CB13" s="14">
        <v>0.194798523833357</v>
      </c>
      <c r="CC13" s="14">
        <v>0.188757722037496</v>
      </c>
    </row>
    <row r="14" spans="2:81" ht="28.8" x14ac:dyDescent="0.3">
      <c r="B14" s="15" t="s">
        <v>237</v>
      </c>
      <c r="C14" s="14">
        <v>0.188613068126811</v>
      </c>
      <c r="D14" s="14">
        <v>0.141360196230359</v>
      </c>
      <c r="E14" s="14">
        <v>0.24094668025016899</v>
      </c>
      <c r="F14" s="14"/>
      <c r="G14" s="14">
        <v>7.7705093940562894E-2</v>
      </c>
      <c r="H14" s="14">
        <v>0.26085899555972802</v>
      </c>
      <c r="I14" s="14">
        <v>0.27615658150337402</v>
      </c>
      <c r="J14" s="14">
        <v>0.19425095601891401</v>
      </c>
      <c r="K14" s="14">
        <v>0.23505321342048699</v>
      </c>
      <c r="L14" s="14">
        <v>9.6292398768495893E-2</v>
      </c>
      <c r="M14" s="14"/>
      <c r="N14" s="14">
        <v>0.22328135286791301</v>
      </c>
      <c r="O14" s="14">
        <v>0.191961376340372</v>
      </c>
      <c r="P14" s="14">
        <v>0.148185111343448</v>
      </c>
      <c r="Q14" s="14">
        <v>0.19144875341241199</v>
      </c>
      <c r="R14" s="14"/>
      <c r="S14" s="14">
        <v>0.233188006667818</v>
      </c>
      <c r="T14" s="14">
        <v>0.18376671536058101</v>
      </c>
      <c r="U14" s="14">
        <v>0.22925756093111799</v>
      </c>
      <c r="V14" s="14">
        <v>0.113045925619154</v>
      </c>
      <c r="W14" s="14">
        <v>0.28968467144012</v>
      </c>
      <c r="X14" s="14">
        <v>6.3063726756824007E-2</v>
      </c>
      <c r="Y14" s="14">
        <v>0.15218834542191101</v>
      </c>
      <c r="Z14" s="14">
        <v>5.1356499843316798E-2</v>
      </c>
      <c r="AA14" s="14">
        <v>0.20012120989517701</v>
      </c>
      <c r="AB14" s="14">
        <v>0.13634622204629199</v>
      </c>
      <c r="AC14" s="14">
        <v>0.39774176661226901</v>
      </c>
      <c r="AD14" s="14">
        <v>0.34549649997050802</v>
      </c>
      <c r="AE14" s="14"/>
      <c r="AF14" s="14">
        <v>0.18821409969299499</v>
      </c>
      <c r="AG14" s="14">
        <v>0.20767895576055001</v>
      </c>
      <c r="AH14" s="14">
        <v>0.13906828160301299</v>
      </c>
      <c r="AI14" s="14">
        <v>0.16534837463329899</v>
      </c>
      <c r="AJ14" s="14">
        <v>0.32183672603716001</v>
      </c>
      <c r="AK14" s="14">
        <v>9.9701606145923105E-2</v>
      </c>
      <c r="AL14" s="14"/>
      <c r="AM14" s="14">
        <v>0.150865705561542</v>
      </c>
      <c r="AN14" s="14">
        <v>0.15370159956728199</v>
      </c>
      <c r="AO14" s="14">
        <v>0.165285565782052</v>
      </c>
      <c r="AP14" s="14">
        <v>0.31672835863893001</v>
      </c>
      <c r="AQ14" s="14">
        <v>0.16943970211152601</v>
      </c>
      <c r="AR14" s="14"/>
      <c r="AS14" s="14">
        <v>0.189517017143115</v>
      </c>
      <c r="AT14" s="14">
        <v>0.139030903254417</v>
      </c>
      <c r="AU14" s="14"/>
      <c r="AV14" s="14">
        <v>0.25696744364157997</v>
      </c>
      <c r="AW14" s="14">
        <v>0.22708830055680701</v>
      </c>
      <c r="AX14" s="14">
        <v>0.116334975414289</v>
      </c>
      <c r="AY14" s="14"/>
      <c r="AZ14" s="14">
        <v>0.44822414801042099</v>
      </c>
      <c r="BA14" s="14">
        <v>0.17148070298883</v>
      </c>
      <c r="BB14" s="14">
        <v>0.19997375808557899</v>
      </c>
      <c r="BC14" s="14"/>
      <c r="BD14" s="14">
        <v>0.21511704335663401</v>
      </c>
      <c r="BE14" s="14">
        <v>0.15729965736652901</v>
      </c>
      <c r="BF14" s="14"/>
      <c r="BG14" s="14">
        <v>0.15601021096592901</v>
      </c>
      <c r="BH14" s="14">
        <v>0.199572329970442</v>
      </c>
      <c r="BI14" s="14"/>
      <c r="BJ14" s="14">
        <v>0.186925551069206</v>
      </c>
      <c r="BK14" s="14">
        <v>0.183393975919626</v>
      </c>
      <c r="BL14" s="14"/>
      <c r="BM14" s="14">
        <v>0.199460448950979</v>
      </c>
      <c r="BN14" s="14">
        <v>0.18684143642204101</v>
      </c>
      <c r="BO14" s="14"/>
      <c r="BP14" s="14">
        <v>0.25968249420850698</v>
      </c>
      <c r="BQ14" s="14">
        <v>0.170332022833945</v>
      </c>
      <c r="BR14" s="14"/>
      <c r="BS14" s="14">
        <v>0.20260248737004499</v>
      </c>
      <c r="BT14" s="14">
        <v>0.17667598476171101</v>
      </c>
      <c r="BU14" s="14"/>
      <c r="BV14" s="14">
        <v>0.14957619102526201</v>
      </c>
      <c r="BW14" s="14">
        <v>0.22087558617070599</v>
      </c>
      <c r="BX14" s="14"/>
      <c r="BY14" s="14">
        <v>0.18238403710116399</v>
      </c>
      <c r="BZ14" s="14">
        <v>0.189690947738303</v>
      </c>
      <c r="CA14" s="14"/>
      <c r="CB14" s="14">
        <v>0.19374876933844701</v>
      </c>
      <c r="CC14" s="14">
        <v>0.18045185613588299</v>
      </c>
    </row>
    <row r="15" spans="2:81" ht="43.2" x14ac:dyDescent="0.3">
      <c r="B15" s="15" t="s">
        <v>238</v>
      </c>
      <c r="C15" s="14">
        <v>0.14528042654717699</v>
      </c>
      <c r="D15" s="14">
        <v>0.11526504277324499</v>
      </c>
      <c r="E15" s="14">
        <v>0.17866030004324299</v>
      </c>
      <c r="F15" s="14"/>
      <c r="G15" s="14">
        <v>0.13302631828314901</v>
      </c>
      <c r="H15" s="14">
        <v>0.17894096323681299</v>
      </c>
      <c r="I15" s="14">
        <v>0.202376780944373</v>
      </c>
      <c r="J15" s="14">
        <v>0.11579672727993599</v>
      </c>
      <c r="K15" s="14">
        <v>0.102526013262305</v>
      </c>
      <c r="L15" s="14">
        <v>7.3521877458273197E-2</v>
      </c>
      <c r="M15" s="14"/>
      <c r="N15" s="14">
        <v>0.16671477551378</v>
      </c>
      <c r="O15" s="14">
        <v>0.109214563257142</v>
      </c>
      <c r="P15" s="14">
        <v>0.15256434466953001</v>
      </c>
      <c r="Q15" s="14">
        <v>0.15109937573038601</v>
      </c>
      <c r="R15" s="14"/>
      <c r="S15" s="14">
        <v>7.3618907272688106E-2</v>
      </c>
      <c r="T15" s="14">
        <v>0.12692509292193799</v>
      </c>
      <c r="U15" s="14">
        <v>0.204575890503955</v>
      </c>
      <c r="V15" s="14">
        <v>0.27275681667634699</v>
      </c>
      <c r="W15" s="14">
        <v>0.106368469090993</v>
      </c>
      <c r="X15" s="14">
        <v>6.7889657349715096E-2</v>
      </c>
      <c r="Y15" s="14">
        <v>0.119784075565031</v>
      </c>
      <c r="Z15" s="14">
        <v>0.14350880715435599</v>
      </c>
      <c r="AA15" s="14">
        <v>0.13521630090240799</v>
      </c>
      <c r="AB15" s="14">
        <v>0.14816428061377901</v>
      </c>
      <c r="AC15" s="14">
        <v>0.246609292618997</v>
      </c>
      <c r="AD15" s="14">
        <v>0.34549649997050802</v>
      </c>
      <c r="AE15" s="14"/>
      <c r="AF15" s="14">
        <v>0.114350413909921</v>
      </c>
      <c r="AG15" s="14">
        <v>0.153925271537281</v>
      </c>
      <c r="AH15" s="14">
        <v>0.10865024253248701</v>
      </c>
      <c r="AI15" s="14">
        <v>0.247112060049862</v>
      </c>
      <c r="AJ15" s="14">
        <v>0.19109371017703</v>
      </c>
      <c r="AK15" s="14">
        <v>6.4878973774620693E-2</v>
      </c>
      <c r="AL15" s="14"/>
      <c r="AM15" s="14">
        <v>0.12799279747231901</v>
      </c>
      <c r="AN15" s="14">
        <v>0.12691677458966499</v>
      </c>
      <c r="AO15" s="14">
        <v>0.121725509611519</v>
      </c>
      <c r="AP15" s="14">
        <v>0.20992304563619901</v>
      </c>
      <c r="AQ15" s="14">
        <v>0.134497980137045</v>
      </c>
      <c r="AR15" s="14"/>
      <c r="AS15" s="14">
        <v>0.147929082550873</v>
      </c>
      <c r="AT15" s="14">
        <v>0</v>
      </c>
      <c r="AU15" s="14"/>
      <c r="AV15" s="14">
        <v>0.21680868859866201</v>
      </c>
      <c r="AW15" s="14">
        <v>0.128335878671966</v>
      </c>
      <c r="AX15" s="14">
        <v>8.1846853514802198E-2</v>
      </c>
      <c r="AY15" s="14"/>
      <c r="AZ15" s="14">
        <v>0.21736028551073</v>
      </c>
      <c r="BA15" s="14">
        <v>0.14630857303397901</v>
      </c>
      <c r="BB15" s="14">
        <v>0.22262294724228099</v>
      </c>
      <c r="BC15" s="14"/>
      <c r="BD15" s="14">
        <v>0.132894820918108</v>
      </c>
      <c r="BE15" s="14">
        <v>0.159913535475739</v>
      </c>
      <c r="BF15" s="14"/>
      <c r="BG15" s="14">
        <v>6.26773137119645E-2</v>
      </c>
      <c r="BH15" s="14">
        <v>0.17304698510960401</v>
      </c>
      <c r="BI15" s="14"/>
      <c r="BJ15" s="14">
        <v>7.6500187334524294E-2</v>
      </c>
      <c r="BK15" s="14">
        <v>0.159300093269405</v>
      </c>
      <c r="BL15" s="14"/>
      <c r="BM15" s="14">
        <v>0.14315987467624799</v>
      </c>
      <c r="BN15" s="14">
        <v>0.14824856855903101</v>
      </c>
      <c r="BO15" s="14"/>
      <c r="BP15" s="14">
        <v>0.17893666983953299</v>
      </c>
      <c r="BQ15" s="14">
        <v>0.13843549685503001</v>
      </c>
      <c r="BR15" s="14"/>
      <c r="BS15" s="14">
        <v>0.14759049843611899</v>
      </c>
      <c r="BT15" s="14">
        <v>0.14330925674818601</v>
      </c>
      <c r="BU15" s="14"/>
      <c r="BV15" s="14">
        <v>0.13373445978109499</v>
      </c>
      <c r="BW15" s="14">
        <v>0.15236535130690501</v>
      </c>
      <c r="BX15" s="14"/>
      <c r="BY15" s="14">
        <v>0.23727049715263701</v>
      </c>
      <c r="BZ15" s="14">
        <v>0.13273909921968199</v>
      </c>
      <c r="CA15" s="14"/>
      <c r="CB15" s="14">
        <v>0.18657938329253501</v>
      </c>
      <c r="CC15" s="14">
        <v>0.11447152980569</v>
      </c>
    </row>
    <row r="16" spans="2:81" x14ac:dyDescent="0.3">
      <c r="B16" s="15" t="s">
        <v>239</v>
      </c>
      <c r="C16" s="14">
        <v>0.14093199893365499</v>
      </c>
      <c r="D16" s="14">
        <v>0.18368065937251901</v>
      </c>
      <c r="E16" s="14">
        <v>9.5264665012083194E-2</v>
      </c>
      <c r="F16" s="14"/>
      <c r="G16" s="14">
        <v>0.14452452890645401</v>
      </c>
      <c r="H16" s="14">
        <v>7.7190328057661101E-2</v>
      </c>
      <c r="I16" s="14">
        <v>6.5779002456686206E-2</v>
      </c>
      <c r="J16" s="14">
        <v>0.182966721947112</v>
      </c>
      <c r="K16" s="14">
        <v>0.20406686068844801</v>
      </c>
      <c r="L16" s="14">
        <v>0.29597255967660702</v>
      </c>
      <c r="M16" s="14"/>
      <c r="N16" s="14">
        <v>0.12827381485075701</v>
      </c>
      <c r="O16" s="14">
        <v>0.12364107514450901</v>
      </c>
      <c r="P16" s="14">
        <v>0.17693865416305801</v>
      </c>
      <c r="Q16" s="14">
        <v>0.123568605202345</v>
      </c>
      <c r="R16" s="14"/>
      <c r="S16" s="14">
        <v>6.4527072252532194E-2</v>
      </c>
      <c r="T16" s="14">
        <v>0.26943493117198503</v>
      </c>
      <c r="U16" s="14">
        <v>5.6757350895488903E-2</v>
      </c>
      <c r="V16" s="14">
        <v>0.166691794231146</v>
      </c>
      <c r="W16" s="14">
        <v>0.10749658879123999</v>
      </c>
      <c r="X16" s="14">
        <v>0.16834457133021699</v>
      </c>
      <c r="Y16" s="14">
        <v>0.15995791447570501</v>
      </c>
      <c r="Z16" s="14">
        <v>0.117352606495116</v>
      </c>
      <c r="AA16" s="14">
        <v>0.16232293561913</v>
      </c>
      <c r="AB16" s="14">
        <v>0.16501262110440101</v>
      </c>
      <c r="AC16" s="14">
        <v>0.207774709764178</v>
      </c>
      <c r="AD16" s="14">
        <v>0</v>
      </c>
      <c r="AE16" s="14"/>
      <c r="AF16" s="14">
        <v>0.112715033270904</v>
      </c>
      <c r="AG16" s="14">
        <v>0.11473916138210299</v>
      </c>
      <c r="AH16" s="14">
        <v>0.22054932994141399</v>
      </c>
      <c r="AI16" s="14">
        <v>0.15929636776353601</v>
      </c>
      <c r="AJ16" s="14">
        <v>7.9658492968396999E-2</v>
      </c>
      <c r="AK16" s="14">
        <v>0.23176676664909501</v>
      </c>
      <c r="AL16" s="14"/>
      <c r="AM16" s="14">
        <v>0.195379096555443</v>
      </c>
      <c r="AN16" s="14">
        <v>0.119919564021814</v>
      </c>
      <c r="AO16" s="14">
        <v>0.12814365430018501</v>
      </c>
      <c r="AP16" s="14">
        <v>0.17935168281516201</v>
      </c>
      <c r="AQ16" s="14">
        <v>0</v>
      </c>
      <c r="AR16" s="14"/>
      <c r="AS16" s="14">
        <v>0.132725868220961</v>
      </c>
      <c r="AT16" s="14">
        <v>0.59104336431230997</v>
      </c>
      <c r="AU16" s="14"/>
      <c r="AV16" s="14">
        <v>5.21350590907175E-2</v>
      </c>
      <c r="AW16" s="14">
        <v>0.17864692749476299</v>
      </c>
      <c r="AX16" s="14">
        <v>0.20842611669382999</v>
      </c>
      <c r="AY16" s="14"/>
      <c r="AZ16" s="14">
        <v>8.6483352683259698E-2</v>
      </c>
      <c r="BA16" s="14">
        <v>3.8625823666036299E-2</v>
      </c>
      <c r="BB16" s="14">
        <v>8.8777271237111793E-2</v>
      </c>
      <c r="BC16" s="14"/>
      <c r="BD16" s="14">
        <v>0.106199790383325</v>
      </c>
      <c r="BE16" s="14">
        <v>0.181966745741164</v>
      </c>
      <c r="BF16" s="14"/>
      <c r="BG16" s="14">
        <v>8.8152281204370006E-2</v>
      </c>
      <c r="BH16" s="14">
        <v>0.15867359574444601</v>
      </c>
      <c r="BI16" s="14"/>
      <c r="BJ16" s="14">
        <v>4.1772032388821802E-2</v>
      </c>
      <c r="BK16" s="14">
        <v>0.15908426179746901</v>
      </c>
      <c r="BL16" s="14"/>
      <c r="BM16" s="14">
        <v>0.107407039068232</v>
      </c>
      <c r="BN16" s="14">
        <v>0.149815384941168</v>
      </c>
      <c r="BO16" s="14"/>
      <c r="BP16" s="14">
        <v>0.11051677013446699</v>
      </c>
      <c r="BQ16" s="14">
        <v>0.14894286394869999</v>
      </c>
      <c r="BR16" s="14"/>
      <c r="BS16" s="14">
        <v>0.114350597692221</v>
      </c>
      <c r="BT16" s="14">
        <v>0.16361374126070999</v>
      </c>
      <c r="BU16" s="14"/>
      <c r="BV16" s="14">
        <v>0.126540350047392</v>
      </c>
      <c r="BW16" s="14">
        <v>0.110149954530321</v>
      </c>
      <c r="BX16" s="14"/>
      <c r="BY16" s="14">
        <v>7.4648979679933503E-2</v>
      </c>
      <c r="BZ16" s="14">
        <v>0.15355274653524001</v>
      </c>
      <c r="CA16" s="14"/>
      <c r="CB16" s="14">
        <v>0.128513593209443</v>
      </c>
      <c r="CC16" s="14">
        <v>0.157457596005073</v>
      </c>
    </row>
    <row r="17" spans="2:81" ht="28.8" x14ac:dyDescent="0.3">
      <c r="B17" s="15" t="s">
        <v>240</v>
      </c>
      <c r="C17" s="14">
        <v>0.11652172919769301</v>
      </c>
      <c r="D17" s="14">
        <v>0.11526761191580499</v>
      </c>
      <c r="E17" s="14">
        <v>0.118511197494716</v>
      </c>
      <c r="F17" s="14"/>
      <c r="G17" s="14">
        <v>0.176608243992665</v>
      </c>
      <c r="H17" s="14">
        <v>0.10282689019346899</v>
      </c>
      <c r="I17" s="14">
        <v>0.17635181229512201</v>
      </c>
      <c r="J17" s="14">
        <v>9.5450281099712E-2</v>
      </c>
      <c r="K17" s="14">
        <v>0</v>
      </c>
      <c r="L17" s="14">
        <v>2.36271650912603E-2</v>
      </c>
      <c r="M17" s="14"/>
      <c r="N17" s="14">
        <v>7.6321551801096704E-2</v>
      </c>
      <c r="O17" s="14">
        <v>0.127332896121131</v>
      </c>
      <c r="P17" s="14">
        <v>0.110190866802117</v>
      </c>
      <c r="Q17" s="14">
        <v>0.16005361646914401</v>
      </c>
      <c r="R17" s="14"/>
      <c r="S17" s="14">
        <v>0.14911683799412501</v>
      </c>
      <c r="T17" s="14">
        <v>5.3440565869301897E-2</v>
      </c>
      <c r="U17" s="14">
        <v>0.175481550570731</v>
      </c>
      <c r="V17" s="14">
        <v>5.0678968156568298E-2</v>
      </c>
      <c r="W17" s="14">
        <v>0.118124807852345</v>
      </c>
      <c r="X17" s="14">
        <v>0.23662894282620101</v>
      </c>
      <c r="Y17" s="14">
        <v>7.8011752083850902E-2</v>
      </c>
      <c r="Z17" s="14">
        <v>0.20936716833552699</v>
      </c>
      <c r="AA17" s="14">
        <v>5.8912847649755802E-2</v>
      </c>
      <c r="AB17" s="14">
        <v>8.6154448986221696E-2</v>
      </c>
      <c r="AC17" s="14">
        <v>9.6715119312121706E-2</v>
      </c>
      <c r="AD17" s="14">
        <v>0.34549649997050802</v>
      </c>
      <c r="AE17" s="14"/>
      <c r="AF17" s="14">
        <v>9.29228244708874E-2</v>
      </c>
      <c r="AG17" s="14">
        <v>3.4305630775953798E-2</v>
      </c>
      <c r="AH17" s="14">
        <v>0.11220670243733299</v>
      </c>
      <c r="AI17" s="14">
        <v>0.20679308365888999</v>
      </c>
      <c r="AJ17" s="14">
        <v>0.18563231509827099</v>
      </c>
      <c r="AK17" s="14">
        <v>0.10507181275156501</v>
      </c>
      <c r="AL17" s="14"/>
      <c r="AM17" s="14">
        <v>0.124581171899893</v>
      </c>
      <c r="AN17" s="14">
        <v>0.112281798500963</v>
      </c>
      <c r="AO17" s="14">
        <v>0.11708510940113299</v>
      </c>
      <c r="AP17" s="14">
        <v>8.5564707253796501E-2</v>
      </c>
      <c r="AQ17" s="14">
        <v>0</v>
      </c>
      <c r="AR17" s="14"/>
      <c r="AS17" s="14">
        <v>0.116227604423518</v>
      </c>
      <c r="AT17" s="14">
        <v>0.132654655704772</v>
      </c>
      <c r="AU17" s="14"/>
      <c r="AV17" s="14">
        <v>0.13413656306989799</v>
      </c>
      <c r="AW17" s="14">
        <v>0.17957809752534101</v>
      </c>
      <c r="AX17" s="14">
        <v>8.7142321635274203E-2</v>
      </c>
      <c r="AY17" s="14"/>
      <c r="AZ17" s="14">
        <v>0.16151794583006299</v>
      </c>
      <c r="BA17" s="14">
        <v>0.163435731576103</v>
      </c>
      <c r="BB17" s="14">
        <v>0.121627190791986</v>
      </c>
      <c r="BC17" s="14"/>
      <c r="BD17" s="14">
        <v>0.14373035430783901</v>
      </c>
      <c r="BE17" s="14">
        <v>8.4375802146800793E-2</v>
      </c>
      <c r="BF17" s="14"/>
      <c r="BG17" s="14">
        <v>0.123715307144541</v>
      </c>
      <c r="BH17" s="14">
        <v>0.114103649582061</v>
      </c>
      <c r="BI17" s="14"/>
      <c r="BJ17" s="14">
        <v>0.118017948695056</v>
      </c>
      <c r="BK17" s="14">
        <v>0.11466077771470699</v>
      </c>
      <c r="BL17" s="14"/>
      <c r="BM17" s="14">
        <v>0.15422863585125199</v>
      </c>
      <c r="BN17" s="14">
        <v>0.102221250097145</v>
      </c>
      <c r="BO17" s="14"/>
      <c r="BP17" s="14">
        <v>0.16886507597144099</v>
      </c>
      <c r="BQ17" s="14">
        <v>9.4961783347671705E-2</v>
      </c>
      <c r="BR17" s="14"/>
      <c r="BS17" s="14">
        <v>0.142108621769266</v>
      </c>
      <c r="BT17" s="14">
        <v>9.4688594857361794E-2</v>
      </c>
      <c r="BU17" s="14"/>
      <c r="BV17" s="14">
        <v>0.15062912329490699</v>
      </c>
      <c r="BW17" s="14">
        <v>0.13917241884841999</v>
      </c>
      <c r="BX17" s="14"/>
      <c r="BY17" s="14">
        <v>0.20391702876495199</v>
      </c>
      <c r="BZ17" s="14">
        <v>0.10429304918645201</v>
      </c>
      <c r="CA17" s="14"/>
      <c r="CB17" s="14">
        <v>0.13287734079011301</v>
      </c>
      <c r="CC17" s="14">
        <v>9.3632589930241303E-2</v>
      </c>
    </row>
    <row r="18" spans="2:81" x14ac:dyDescent="0.3">
      <c r="B18" s="15" t="s">
        <v>241</v>
      </c>
      <c r="C18" s="14">
        <v>0.115425068127516</v>
      </c>
      <c r="D18" s="14">
        <v>0.102848134980876</v>
      </c>
      <c r="E18" s="14">
        <v>0.12970552635900401</v>
      </c>
      <c r="F18" s="14"/>
      <c r="G18" s="14">
        <v>9.0262152156424996E-2</v>
      </c>
      <c r="H18" s="14">
        <v>0.11306151838338201</v>
      </c>
      <c r="I18" s="14">
        <v>0.27670846926139098</v>
      </c>
      <c r="J18" s="14">
        <v>9.2787845792999202E-2</v>
      </c>
      <c r="K18" s="14">
        <v>2.3739640618920501E-2</v>
      </c>
      <c r="L18" s="14">
        <v>0</v>
      </c>
      <c r="M18" s="14"/>
      <c r="N18" s="14">
        <v>0.139813730976593</v>
      </c>
      <c r="O18" s="14">
        <v>0.14110060413314901</v>
      </c>
      <c r="P18" s="14">
        <v>8.1477607572907396E-2</v>
      </c>
      <c r="Q18" s="14">
        <v>9.9517771857219994E-2</v>
      </c>
      <c r="R18" s="14"/>
      <c r="S18" s="14">
        <v>0.13460718962858101</v>
      </c>
      <c r="T18" s="14">
        <v>5.2395587301469398E-2</v>
      </c>
      <c r="U18" s="14">
        <v>0.14681724266087001</v>
      </c>
      <c r="V18" s="14">
        <v>8.6224393704981098E-2</v>
      </c>
      <c r="W18" s="14">
        <v>0.14532273214800701</v>
      </c>
      <c r="X18" s="14">
        <v>6.3582730975778906E-2</v>
      </c>
      <c r="Y18" s="14">
        <v>7.9201995980684198E-2</v>
      </c>
      <c r="Z18" s="14">
        <v>5.1356499843316798E-2</v>
      </c>
      <c r="AA18" s="14">
        <v>0.15470963750279601</v>
      </c>
      <c r="AB18" s="14">
        <v>0.155857970590534</v>
      </c>
      <c r="AC18" s="14">
        <v>9.8165870944885603E-2</v>
      </c>
      <c r="AD18" s="14">
        <v>0.34549649997050802</v>
      </c>
      <c r="AE18" s="14"/>
      <c r="AF18" s="14">
        <v>0.122615141741284</v>
      </c>
      <c r="AG18" s="14">
        <v>5.0028632759369702E-2</v>
      </c>
      <c r="AH18" s="14">
        <v>8.9149226126603295E-2</v>
      </c>
      <c r="AI18" s="14">
        <v>0.206428810357805</v>
      </c>
      <c r="AJ18" s="14">
        <v>0.163526767243693</v>
      </c>
      <c r="AK18" s="14">
        <v>3.3380763477759097E-2</v>
      </c>
      <c r="AL18" s="14"/>
      <c r="AM18" s="14">
        <v>8.9911778568202899E-2</v>
      </c>
      <c r="AN18" s="14">
        <v>8.0892024984576705E-2</v>
      </c>
      <c r="AO18" s="14">
        <v>0.14939172523942301</v>
      </c>
      <c r="AP18" s="14">
        <v>0.123612395405944</v>
      </c>
      <c r="AQ18" s="14">
        <v>0.20165175609056901</v>
      </c>
      <c r="AR18" s="14"/>
      <c r="AS18" s="14">
        <v>0.117529421115313</v>
      </c>
      <c r="AT18" s="14">
        <v>0</v>
      </c>
      <c r="AU18" s="14"/>
      <c r="AV18" s="14">
        <v>0.16904640436791099</v>
      </c>
      <c r="AW18" s="14">
        <v>0.114663856464748</v>
      </c>
      <c r="AX18" s="14">
        <v>6.5195674126218198E-2</v>
      </c>
      <c r="AY18" s="14"/>
      <c r="AZ18" s="14">
        <v>9.6442026819244603E-2</v>
      </c>
      <c r="BA18" s="14">
        <v>0.101771110762538</v>
      </c>
      <c r="BB18" s="14">
        <v>0.22189496626119701</v>
      </c>
      <c r="BC18" s="14"/>
      <c r="BD18" s="14">
        <v>0.10761057544075001</v>
      </c>
      <c r="BE18" s="14">
        <v>0.124657585788058</v>
      </c>
      <c r="BF18" s="14"/>
      <c r="BG18" s="14">
        <v>0.11503310942992701</v>
      </c>
      <c r="BH18" s="14">
        <v>0.11555682277642799</v>
      </c>
      <c r="BI18" s="14"/>
      <c r="BJ18" s="14">
        <v>7.4633717713826403E-2</v>
      </c>
      <c r="BK18" s="14">
        <v>0.121390294998713</v>
      </c>
      <c r="BL18" s="14"/>
      <c r="BM18" s="14">
        <v>0.15572085938724101</v>
      </c>
      <c r="BN18" s="14">
        <v>0.109773342866798</v>
      </c>
      <c r="BO18" s="14"/>
      <c r="BP18" s="14">
        <v>0.115317932650707</v>
      </c>
      <c r="BQ18" s="14">
        <v>0.119200203615759</v>
      </c>
      <c r="BR18" s="14"/>
      <c r="BS18" s="14">
        <v>0.11731029503519599</v>
      </c>
      <c r="BT18" s="14">
        <v>0.11381641587628</v>
      </c>
      <c r="BU18" s="14"/>
      <c r="BV18" s="14">
        <v>0.16954650288152601</v>
      </c>
      <c r="BW18" s="14">
        <v>9.9309464263583905E-2</v>
      </c>
      <c r="BX18" s="14"/>
      <c r="BY18" s="14">
        <v>0.105744043421551</v>
      </c>
      <c r="BZ18" s="14">
        <v>0.11571289941428201</v>
      </c>
      <c r="CA18" s="14"/>
      <c r="CB18" s="14">
        <v>0.128366278774976</v>
      </c>
      <c r="CC18" s="14">
        <v>0.105733444734295</v>
      </c>
    </row>
    <row r="19" spans="2:81" ht="28.8" x14ac:dyDescent="0.3">
      <c r="B19" s="15" t="s">
        <v>242</v>
      </c>
      <c r="C19" s="14">
        <v>5.79305005564104E-2</v>
      </c>
      <c r="D19" s="14">
        <v>5.9141311324306098E-2</v>
      </c>
      <c r="E19" s="14">
        <v>5.6927478027235398E-2</v>
      </c>
      <c r="F19" s="14"/>
      <c r="G19" s="14">
        <v>9.1339471335872197E-2</v>
      </c>
      <c r="H19" s="14">
        <v>2.1502895420242699E-2</v>
      </c>
      <c r="I19" s="14">
        <v>0.102422054170589</v>
      </c>
      <c r="J19" s="14">
        <v>8.18904415142582E-2</v>
      </c>
      <c r="K19" s="14">
        <v>0</v>
      </c>
      <c r="L19" s="14">
        <v>0</v>
      </c>
      <c r="M19" s="14"/>
      <c r="N19" s="14">
        <v>5.3289848178869698E-2</v>
      </c>
      <c r="O19" s="14">
        <v>4.0652885858327402E-2</v>
      </c>
      <c r="P19" s="14">
        <v>6.1629593719256498E-2</v>
      </c>
      <c r="Q19" s="14">
        <v>7.7491857157117802E-2</v>
      </c>
      <c r="R19" s="14"/>
      <c r="S19" s="14">
        <v>4.7579649866996497E-2</v>
      </c>
      <c r="T19" s="14">
        <v>0.106373373862066</v>
      </c>
      <c r="U19" s="14">
        <v>9.1509583839846198E-2</v>
      </c>
      <c r="V19" s="14">
        <v>2.44248642972771E-2</v>
      </c>
      <c r="W19" s="14">
        <v>3.4592721401453599E-2</v>
      </c>
      <c r="X19" s="14">
        <v>7.4382103336960506E-2</v>
      </c>
      <c r="Y19" s="14">
        <v>0</v>
      </c>
      <c r="Z19" s="14">
        <v>5.8784455176040903E-2</v>
      </c>
      <c r="AA19" s="14">
        <v>3.9982886562634101E-2</v>
      </c>
      <c r="AB19" s="14">
        <v>5.4840076657355102E-2</v>
      </c>
      <c r="AC19" s="14">
        <v>0.100704248160512</v>
      </c>
      <c r="AD19" s="14">
        <v>0.34549649997050802</v>
      </c>
      <c r="AE19" s="14"/>
      <c r="AF19" s="14">
        <v>4.4523513176261097E-2</v>
      </c>
      <c r="AG19" s="14">
        <v>5.3687634014829302E-2</v>
      </c>
      <c r="AH19" s="14">
        <v>2.6427756593039701E-2</v>
      </c>
      <c r="AI19" s="14">
        <v>6.4543849865180497E-2</v>
      </c>
      <c r="AJ19" s="14">
        <v>8.4430233867784907E-2</v>
      </c>
      <c r="AK19" s="14">
        <v>0</v>
      </c>
      <c r="AL19" s="14"/>
      <c r="AM19" s="14">
        <v>7.8230943951290197E-2</v>
      </c>
      <c r="AN19" s="14">
        <v>2.4953711859837101E-2</v>
      </c>
      <c r="AO19" s="14">
        <v>5.68489991902928E-2</v>
      </c>
      <c r="AP19" s="14">
        <v>4.8626436258059701E-2</v>
      </c>
      <c r="AQ19" s="14">
        <v>8.4419309919400998E-2</v>
      </c>
      <c r="AR19" s="14"/>
      <c r="AS19" s="14">
        <v>5.8986650870272897E-2</v>
      </c>
      <c r="AT19" s="14">
        <v>0</v>
      </c>
      <c r="AU19" s="14"/>
      <c r="AV19" s="14">
        <v>8.6469839410219296E-2</v>
      </c>
      <c r="AW19" s="14">
        <v>6.6541306275479897E-2</v>
      </c>
      <c r="AX19" s="14">
        <v>2.8925596623563501E-2</v>
      </c>
      <c r="AY19" s="14"/>
      <c r="AZ19" s="14">
        <v>8.0587805935580903E-2</v>
      </c>
      <c r="BA19" s="14">
        <v>9.96337763153885E-2</v>
      </c>
      <c r="BB19" s="14">
        <v>8.5742818475952096E-2</v>
      </c>
      <c r="BC19" s="14"/>
      <c r="BD19" s="14">
        <v>4.61265244910515E-2</v>
      </c>
      <c r="BE19" s="14">
        <v>7.1876436889885903E-2</v>
      </c>
      <c r="BF19" s="14"/>
      <c r="BG19" s="14">
        <v>4.02457641123138E-2</v>
      </c>
      <c r="BH19" s="14">
        <v>6.3875122414858904E-2</v>
      </c>
      <c r="BI19" s="14"/>
      <c r="BJ19" s="14">
        <v>0</v>
      </c>
      <c r="BK19" s="14">
        <v>6.5608279776471101E-2</v>
      </c>
      <c r="BL19" s="14"/>
      <c r="BM19" s="14">
        <v>6.1007005214329398E-2</v>
      </c>
      <c r="BN19" s="14">
        <v>5.8365712483248303E-2</v>
      </c>
      <c r="BO19" s="14"/>
      <c r="BP19" s="14">
        <v>6.1831079777331897E-2</v>
      </c>
      <c r="BQ19" s="14">
        <v>5.8468131972997398E-2</v>
      </c>
      <c r="BR19" s="14"/>
      <c r="BS19" s="14">
        <v>7.4996011075604302E-2</v>
      </c>
      <c r="BT19" s="14">
        <v>4.3368607872113503E-2</v>
      </c>
      <c r="BU19" s="14"/>
      <c r="BV19" s="14">
        <v>6.3629147714020007E-2</v>
      </c>
      <c r="BW19" s="14">
        <v>7.8913083011183202E-2</v>
      </c>
      <c r="BX19" s="14"/>
      <c r="BY19" s="14">
        <v>9.0443757840867195E-2</v>
      </c>
      <c r="BZ19" s="14">
        <v>5.06544170509656E-2</v>
      </c>
      <c r="CA19" s="14"/>
      <c r="CB19" s="14">
        <v>7.1119782091445899E-2</v>
      </c>
      <c r="CC19" s="14">
        <v>4.5372969157556502E-2</v>
      </c>
    </row>
    <row r="20" spans="2:81" ht="28.8" x14ac:dyDescent="0.3">
      <c r="B20" s="15" t="s">
        <v>243</v>
      </c>
      <c r="C20" s="14">
        <v>5.25952505256648E-2</v>
      </c>
      <c r="D20" s="14">
        <v>4.25948290267016E-2</v>
      </c>
      <c r="E20" s="14">
        <v>6.3739210495948107E-2</v>
      </c>
      <c r="F20" s="14"/>
      <c r="G20" s="14">
        <v>0.102246010278063</v>
      </c>
      <c r="H20" s="14">
        <v>6.3571900583337296E-2</v>
      </c>
      <c r="I20" s="14">
        <v>3.7944221854551603E-2</v>
      </c>
      <c r="J20" s="14">
        <v>1.62344573661608E-2</v>
      </c>
      <c r="K20" s="14">
        <v>2.9965309836978302E-2</v>
      </c>
      <c r="L20" s="14">
        <v>0</v>
      </c>
      <c r="M20" s="14"/>
      <c r="N20" s="14">
        <v>4.9902445776760097E-2</v>
      </c>
      <c r="O20" s="14">
        <v>6.1125326734305603E-2</v>
      </c>
      <c r="P20" s="14">
        <v>2.8243032044309599E-2</v>
      </c>
      <c r="Q20" s="14">
        <v>7.4061523262843307E-2</v>
      </c>
      <c r="R20" s="14"/>
      <c r="S20" s="14">
        <v>9.0496565283303701E-2</v>
      </c>
      <c r="T20" s="14">
        <v>5.0758435104575401E-2</v>
      </c>
      <c r="U20" s="14">
        <v>3.1270241781424402E-2</v>
      </c>
      <c r="V20" s="14">
        <v>0</v>
      </c>
      <c r="W20" s="14">
        <v>2.78176318090619E-2</v>
      </c>
      <c r="X20" s="14">
        <v>3.6465750441856903E-2</v>
      </c>
      <c r="Y20" s="14">
        <v>0</v>
      </c>
      <c r="Z20" s="14">
        <v>0</v>
      </c>
      <c r="AA20" s="14">
        <v>1.9701466842546599E-2</v>
      </c>
      <c r="AB20" s="14">
        <v>7.6293327396520297E-2</v>
      </c>
      <c r="AC20" s="14">
        <v>0.24484737322095801</v>
      </c>
      <c r="AD20" s="14">
        <v>0.313218627565648</v>
      </c>
      <c r="AE20" s="14"/>
      <c r="AF20" s="14">
        <v>8.1611983988205197E-2</v>
      </c>
      <c r="AG20" s="14">
        <v>8.0871547066948393E-2</v>
      </c>
      <c r="AH20" s="14">
        <v>2.54916019331341E-2</v>
      </c>
      <c r="AI20" s="14">
        <v>0</v>
      </c>
      <c r="AJ20" s="14">
        <v>5.4341449807457899E-2</v>
      </c>
      <c r="AK20" s="14">
        <v>3.28212973320504E-2</v>
      </c>
      <c r="AL20" s="14"/>
      <c r="AM20" s="14">
        <v>0</v>
      </c>
      <c r="AN20" s="14">
        <v>2.1364798450230101E-2</v>
      </c>
      <c r="AO20" s="14">
        <v>7.9875017014229999E-2</v>
      </c>
      <c r="AP20" s="14">
        <v>7.18320790215905E-2</v>
      </c>
      <c r="AQ20" s="14">
        <v>0</v>
      </c>
      <c r="AR20" s="14"/>
      <c r="AS20" s="14">
        <v>5.3554132113374703E-2</v>
      </c>
      <c r="AT20" s="14">
        <v>0</v>
      </c>
      <c r="AU20" s="14"/>
      <c r="AV20" s="14">
        <v>5.4495477189496301E-2</v>
      </c>
      <c r="AW20" s="14">
        <v>0.20147210600312199</v>
      </c>
      <c r="AX20" s="14">
        <v>1.6470478478906401E-2</v>
      </c>
      <c r="AY20" s="14"/>
      <c r="AZ20" s="14">
        <v>7.7128429431446696E-2</v>
      </c>
      <c r="BA20" s="14">
        <v>0.13462952264871</v>
      </c>
      <c r="BB20" s="14">
        <v>5.0094453591603E-2</v>
      </c>
      <c r="BC20" s="14"/>
      <c r="BD20" s="14">
        <v>6.6096073542221398E-2</v>
      </c>
      <c r="BE20" s="14">
        <v>3.6644555844830298E-2</v>
      </c>
      <c r="BF20" s="14"/>
      <c r="BG20" s="14">
        <v>8.6750540920218402E-2</v>
      </c>
      <c r="BH20" s="14">
        <v>4.1114147230574501E-2</v>
      </c>
      <c r="BI20" s="14"/>
      <c r="BJ20" s="14">
        <v>6.5006447011756105E-2</v>
      </c>
      <c r="BK20" s="14">
        <v>5.2434657943688297E-2</v>
      </c>
      <c r="BL20" s="14"/>
      <c r="BM20" s="14">
        <v>0.13403656898834701</v>
      </c>
      <c r="BN20" s="14">
        <v>3.7984280721125099E-2</v>
      </c>
      <c r="BO20" s="14"/>
      <c r="BP20" s="14">
        <v>3.7512662487415901E-2</v>
      </c>
      <c r="BQ20" s="14">
        <v>5.9474783937643501E-2</v>
      </c>
      <c r="BR20" s="14"/>
      <c r="BS20" s="14">
        <v>7.8897820908053806E-2</v>
      </c>
      <c r="BT20" s="14">
        <v>3.0151432815158599E-2</v>
      </c>
      <c r="BU20" s="14"/>
      <c r="BV20" s="14">
        <v>5.8895515026218703E-2</v>
      </c>
      <c r="BW20" s="14">
        <v>8.5790704945122198E-2</v>
      </c>
      <c r="BX20" s="14"/>
      <c r="BY20" s="14">
        <v>0.105568954907602</v>
      </c>
      <c r="BZ20" s="14">
        <v>4.2252547654659599E-2</v>
      </c>
      <c r="CA20" s="14"/>
      <c r="CB20" s="14">
        <v>4.9965796473536002E-2</v>
      </c>
      <c r="CC20" s="14">
        <v>4.7896629047026601E-2</v>
      </c>
    </row>
    <row r="21" spans="2:81" x14ac:dyDescent="0.3">
      <c r="B21" s="15" t="s">
        <v>244</v>
      </c>
      <c r="C21" s="14">
        <v>3.5781658352764298E-2</v>
      </c>
      <c r="D21" s="14">
        <v>3.0445911344551501E-2</v>
      </c>
      <c r="E21" s="14">
        <v>4.1769111007986498E-2</v>
      </c>
      <c r="F21" s="14"/>
      <c r="G21" s="14">
        <v>5.1119714062747401E-2</v>
      </c>
      <c r="H21" s="14">
        <v>4.5594310020796197E-2</v>
      </c>
      <c r="I21" s="14">
        <v>5.2202262110249302E-2</v>
      </c>
      <c r="J21" s="14">
        <v>0</v>
      </c>
      <c r="K21" s="14">
        <v>2.54629209314086E-2</v>
      </c>
      <c r="L21" s="14">
        <v>0</v>
      </c>
      <c r="M21" s="14"/>
      <c r="N21" s="14">
        <v>8.6537027191363105E-3</v>
      </c>
      <c r="O21" s="14">
        <v>1.9136059383E-2</v>
      </c>
      <c r="P21" s="14">
        <v>3.1107686766797499E-2</v>
      </c>
      <c r="Q21" s="14">
        <v>8.9360855843165901E-2</v>
      </c>
      <c r="R21" s="14"/>
      <c r="S21" s="14">
        <v>1.2042324260268199E-2</v>
      </c>
      <c r="T21" s="14">
        <v>5.0591265444274301E-2</v>
      </c>
      <c r="U21" s="14">
        <v>2.8530530430832101E-2</v>
      </c>
      <c r="V21" s="14">
        <v>2.3985868299336102E-2</v>
      </c>
      <c r="W21" s="14">
        <v>3.6483097626026098E-2</v>
      </c>
      <c r="X21" s="14">
        <v>3.7022650215022497E-2</v>
      </c>
      <c r="Y21" s="14">
        <v>0</v>
      </c>
      <c r="Z21" s="14">
        <v>0</v>
      </c>
      <c r="AA21" s="14">
        <v>4.1078957868632401E-2</v>
      </c>
      <c r="AB21" s="14">
        <v>0.118583315790141</v>
      </c>
      <c r="AC21" s="14">
        <v>5.0099190088664598E-2</v>
      </c>
      <c r="AD21" s="14">
        <v>0</v>
      </c>
      <c r="AE21" s="14"/>
      <c r="AF21" s="14">
        <v>3.1146302949068699E-2</v>
      </c>
      <c r="AG21" s="14">
        <v>0</v>
      </c>
      <c r="AH21" s="14">
        <v>0</v>
      </c>
      <c r="AI21" s="14">
        <v>4.6583538530681798E-2</v>
      </c>
      <c r="AJ21" s="14">
        <v>2.83804007125887E-2</v>
      </c>
      <c r="AK21" s="14">
        <v>0</v>
      </c>
      <c r="AL21" s="14"/>
      <c r="AM21" s="14">
        <v>1.5864201654983898E-2</v>
      </c>
      <c r="AN21" s="14">
        <v>3.42240432155747E-2</v>
      </c>
      <c r="AO21" s="14">
        <v>4.6602999610215301E-2</v>
      </c>
      <c r="AP21" s="14">
        <v>4.3782695896359997E-2</v>
      </c>
      <c r="AQ21" s="14">
        <v>0</v>
      </c>
      <c r="AR21" s="14"/>
      <c r="AS21" s="14">
        <v>3.6434005723092897E-2</v>
      </c>
      <c r="AT21" s="14">
        <v>0</v>
      </c>
      <c r="AU21" s="14"/>
      <c r="AV21" s="14">
        <v>3.89396919616267E-2</v>
      </c>
      <c r="AW21" s="14">
        <v>7.1908031238325398E-2</v>
      </c>
      <c r="AX21" s="14">
        <v>2.49915788878004E-2</v>
      </c>
      <c r="AY21" s="14"/>
      <c r="AZ21" s="14">
        <v>2.25829110428056E-2</v>
      </c>
      <c r="BA21" s="14">
        <v>3.9974317877517797E-2</v>
      </c>
      <c r="BB21" s="14">
        <v>4.1179857550160098E-2</v>
      </c>
      <c r="BC21" s="14"/>
      <c r="BD21" s="14">
        <v>3.8222854959075903E-2</v>
      </c>
      <c r="BE21" s="14">
        <v>3.2897479982644702E-2</v>
      </c>
      <c r="BF21" s="14"/>
      <c r="BG21" s="14">
        <v>5.2450972838334102E-2</v>
      </c>
      <c r="BH21" s="14">
        <v>3.01783647119734E-2</v>
      </c>
      <c r="BI21" s="14"/>
      <c r="BJ21" s="14">
        <v>7.2007229591130303E-2</v>
      </c>
      <c r="BK21" s="14">
        <v>3.1773638976364101E-2</v>
      </c>
      <c r="BL21" s="14"/>
      <c r="BM21" s="14">
        <v>3.2331924668976601E-2</v>
      </c>
      <c r="BN21" s="14">
        <v>3.4381474143590898E-2</v>
      </c>
      <c r="BO21" s="14"/>
      <c r="BP21" s="14">
        <v>3.0084800115780599E-2</v>
      </c>
      <c r="BQ21" s="14">
        <v>3.8895613486969599E-2</v>
      </c>
      <c r="BR21" s="14"/>
      <c r="BS21" s="14">
        <v>6.1349217997767297E-2</v>
      </c>
      <c r="BT21" s="14">
        <v>1.3965020676959299E-2</v>
      </c>
      <c r="BU21" s="14"/>
      <c r="BV21" s="14">
        <v>3.8657739708117103E-2</v>
      </c>
      <c r="BW21" s="14">
        <v>6.9168802869842103E-2</v>
      </c>
      <c r="BX21" s="14"/>
      <c r="BY21" s="14">
        <v>0.110629702303278</v>
      </c>
      <c r="BZ21" s="14">
        <v>2.4374543688676999E-2</v>
      </c>
      <c r="CA21" s="14"/>
      <c r="CB21" s="14">
        <v>2.8490556196606301E-2</v>
      </c>
      <c r="CC21" s="14">
        <v>3.81812325492649E-2</v>
      </c>
    </row>
    <row r="22" spans="2:81" x14ac:dyDescent="0.3">
      <c r="B22" s="15" t="s">
        <v>106</v>
      </c>
      <c r="C22" s="14">
        <v>1.2628761091933E-2</v>
      </c>
      <c r="D22" s="14">
        <v>1.46950902099156E-2</v>
      </c>
      <c r="E22" s="14">
        <v>1.04526747957465E-2</v>
      </c>
      <c r="F22" s="14"/>
      <c r="G22" s="14">
        <v>1.9687703629830602E-2</v>
      </c>
      <c r="H22" s="14">
        <v>1.1516610163854401E-2</v>
      </c>
      <c r="I22" s="14">
        <v>1.21913804481018E-2</v>
      </c>
      <c r="J22" s="14">
        <v>2.1477795838274E-2</v>
      </c>
      <c r="K22" s="14">
        <v>0</v>
      </c>
      <c r="L22" s="14">
        <v>0</v>
      </c>
      <c r="M22" s="14"/>
      <c r="N22" s="14">
        <v>0</v>
      </c>
      <c r="O22" s="14">
        <v>9.8089850187344195E-3</v>
      </c>
      <c r="P22" s="14">
        <v>1.9725601507907701E-2</v>
      </c>
      <c r="Q22" s="14">
        <v>2.2475089991887302E-2</v>
      </c>
      <c r="R22" s="14"/>
      <c r="S22" s="14">
        <v>4.1182766033200598E-2</v>
      </c>
      <c r="T22" s="14">
        <v>0</v>
      </c>
      <c r="U22" s="14">
        <v>0</v>
      </c>
      <c r="V22" s="14">
        <v>0</v>
      </c>
      <c r="W22" s="14">
        <v>0</v>
      </c>
      <c r="X22" s="14">
        <v>0</v>
      </c>
      <c r="Y22" s="14">
        <v>0</v>
      </c>
      <c r="Z22" s="14">
        <v>0</v>
      </c>
      <c r="AA22" s="14">
        <v>4.1181836817015101E-2</v>
      </c>
      <c r="AB22" s="14">
        <v>0</v>
      </c>
      <c r="AC22" s="14">
        <v>0</v>
      </c>
      <c r="AD22" s="14">
        <v>0</v>
      </c>
      <c r="AE22" s="14"/>
      <c r="AF22" s="14">
        <v>2.3525352968981499E-2</v>
      </c>
      <c r="AG22" s="14">
        <v>0</v>
      </c>
      <c r="AH22" s="14">
        <v>0</v>
      </c>
      <c r="AI22" s="14">
        <v>0</v>
      </c>
      <c r="AJ22" s="14">
        <v>0</v>
      </c>
      <c r="AK22" s="14">
        <v>3.5615410816505197E-2</v>
      </c>
      <c r="AL22" s="14"/>
      <c r="AM22" s="14">
        <v>0</v>
      </c>
      <c r="AN22" s="14">
        <v>1.23687914239785E-2</v>
      </c>
      <c r="AO22" s="14">
        <v>1.7096336574704999E-2</v>
      </c>
      <c r="AP22" s="14">
        <v>1.4102042137665E-2</v>
      </c>
      <c r="AQ22" s="14">
        <v>0</v>
      </c>
      <c r="AR22" s="14"/>
      <c r="AS22" s="14">
        <v>1.28590002554623E-2</v>
      </c>
      <c r="AT22" s="14">
        <v>0</v>
      </c>
      <c r="AU22" s="14"/>
      <c r="AV22" s="14">
        <v>1.1362322054883099E-2</v>
      </c>
      <c r="AW22" s="14">
        <v>0</v>
      </c>
      <c r="AX22" s="14">
        <v>1.1257207370559101E-2</v>
      </c>
      <c r="AY22" s="14"/>
      <c r="AZ22" s="14">
        <v>0</v>
      </c>
      <c r="BA22" s="14">
        <v>0</v>
      </c>
      <c r="BB22" s="14">
        <v>0</v>
      </c>
      <c r="BC22" s="14"/>
      <c r="BD22" s="14">
        <v>2.3317867230076599E-2</v>
      </c>
      <c r="BE22" s="14">
        <v>0</v>
      </c>
      <c r="BF22" s="14"/>
      <c r="BG22" s="14">
        <v>4.0912701854530602E-2</v>
      </c>
      <c r="BH22" s="14">
        <v>3.1212780128437598E-3</v>
      </c>
      <c r="BI22" s="14"/>
      <c r="BJ22" s="14">
        <v>6.4040820817115096E-2</v>
      </c>
      <c r="BK22" s="14">
        <v>5.7935307470000303E-3</v>
      </c>
      <c r="BL22" s="14"/>
      <c r="BM22" s="14">
        <v>3.1351491762775699E-2</v>
      </c>
      <c r="BN22" s="14">
        <v>9.2792966466540006E-3</v>
      </c>
      <c r="BO22" s="14"/>
      <c r="BP22" s="14">
        <v>0</v>
      </c>
      <c r="BQ22" s="14">
        <v>1.37101680688178E-2</v>
      </c>
      <c r="BR22" s="14"/>
      <c r="BS22" s="14">
        <v>1.6677600463761801E-2</v>
      </c>
      <c r="BT22" s="14">
        <v>9.1739119467981693E-3</v>
      </c>
      <c r="BU22" s="14"/>
      <c r="BV22" s="14">
        <v>4.2515688987952702E-2</v>
      </c>
      <c r="BW22" s="14">
        <v>7.7736796363889801E-3</v>
      </c>
      <c r="BX22" s="14"/>
      <c r="BY22" s="14">
        <v>0</v>
      </c>
      <c r="BZ22" s="14">
        <v>1.4825817631963899E-2</v>
      </c>
      <c r="CA22" s="14"/>
      <c r="CB22" s="14">
        <v>1.14989797472499E-2</v>
      </c>
      <c r="CC22" s="14">
        <v>1.41232622667608E-2</v>
      </c>
    </row>
    <row r="23" spans="2:81" x14ac:dyDescent="0.3">
      <c r="B23" s="15" t="s">
        <v>209</v>
      </c>
      <c r="C23" s="14">
        <v>2.3340709939540499E-2</v>
      </c>
      <c r="D23" s="14">
        <v>3.1890353717100098E-2</v>
      </c>
      <c r="E23" s="14">
        <v>1.41812453443452E-2</v>
      </c>
      <c r="F23" s="14"/>
      <c r="G23" s="14">
        <v>0</v>
      </c>
      <c r="H23" s="14">
        <v>2.9237333797296702E-2</v>
      </c>
      <c r="I23" s="14">
        <v>1.2826991325235199E-2</v>
      </c>
      <c r="J23" s="14">
        <v>3.8466146356663199E-2</v>
      </c>
      <c r="K23" s="14">
        <v>7.1755161076651197E-2</v>
      </c>
      <c r="L23" s="14">
        <v>2.4993871494962398E-2</v>
      </c>
      <c r="M23" s="14"/>
      <c r="N23" s="14">
        <v>1.35495889571351E-2</v>
      </c>
      <c r="O23" s="14">
        <v>2.0017982378193099E-2</v>
      </c>
      <c r="P23" s="14">
        <v>1.88327309575082E-2</v>
      </c>
      <c r="Q23" s="14">
        <v>4.3137899321257403E-2</v>
      </c>
      <c r="R23" s="14"/>
      <c r="S23" s="14">
        <v>2.2805233906262601E-2</v>
      </c>
      <c r="T23" s="14">
        <v>2.55078845454218E-2</v>
      </c>
      <c r="U23" s="14">
        <v>6.1679814718444401E-2</v>
      </c>
      <c r="V23" s="14">
        <v>0</v>
      </c>
      <c r="W23" s="14">
        <v>0</v>
      </c>
      <c r="X23" s="14">
        <v>2.5402230383711599E-2</v>
      </c>
      <c r="Y23" s="14">
        <v>7.7409214339548393E-2</v>
      </c>
      <c r="Z23" s="14">
        <v>0</v>
      </c>
      <c r="AA23" s="14">
        <v>1.9244482270381499E-2</v>
      </c>
      <c r="AB23" s="14">
        <v>0</v>
      </c>
      <c r="AC23" s="14">
        <v>5.00164567070326E-2</v>
      </c>
      <c r="AD23" s="14">
        <v>0</v>
      </c>
      <c r="AE23" s="14"/>
      <c r="AF23" s="14">
        <v>1.3327090857464001E-2</v>
      </c>
      <c r="AG23" s="14">
        <v>2.9765387830151199E-2</v>
      </c>
      <c r="AH23" s="14">
        <v>2.9457573249000401E-2</v>
      </c>
      <c r="AI23" s="14">
        <v>1.4459493759095001E-2</v>
      </c>
      <c r="AJ23" s="14">
        <v>2.5977244886388001E-2</v>
      </c>
      <c r="AK23" s="14">
        <v>6.7270714812061302E-2</v>
      </c>
      <c r="AL23" s="14"/>
      <c r="AM23" s="14">
        <v>4.3531766366801401E-2</v>
      </c>
      <c r="AN23" s="14">
        <v>3.0872766976071199E-2</v>
      </c>
      <c r="AO23" s="14">
        <v>1.7133561706540599E-2</v>
      </c>
      <c r="AP23" s="14">
        <v>1.14694346883289E-2</v>
      </c>
      <c r="AQ23" s="14">
        <v>0</v>
      </c>
      <c r="AR23" s="14"/>
      <c r="AS23" s="14">
        <v>2.1263607351320098E-2</v>
      </c>
      <c r="AT23" s="14">
        <v>0.137271076728501</v>
      </c>
      <c r="AU23" s="14"/>
      <c r="AV23" s="14">
        <v>2.5897895962363599E-2</v>
      </c>
      <c r="AW23" s="14">
        <v>0</v>
      </c>
      <c r="AX23" s="14">
        <v>2.7075981404537999E-2</v>
      </c>
      <c r="AY23" s="14"/>
      <c r="AZ23" s="14">
        <v>1.9447463927850302E-2</v>
      </c>
      <c r="BA23" s="14">
        <v>1.81991711537248E-2</v>
      </c>
      <c r="BB23" s="14">
        <v>2.0414772653257598E-2</v>
      </c>
      <c r="BC23" s="14"/>
      <c r="BD23" s="14">
        <v>4.3096513701062503E-2</v>
      </c>
      <c r="BE23" s="14">
        <v>0</v>
      </c>
      <c r="BF23" s="14"/>
      <c r="BG23" s="14">
        <v>7.5520840644715996E-3</v>
      </c>
      <c r="BH23" s="14">
        <v>2.86479651982488E-2</v>
      </c>
      <c r="BI23" s="14"/>
      <c r="BJ23" s="14">
        <v>1.4656229091952799E-2</v>
      </c>
      <c r="BK23" s="14">
        <v>2.52611119840963E-2</v>
      </c>
      <c r="BL23" s="14"/>
      <c r="BM23" s="14">
        <v>5.6632684192224197E-2</v>
      </c>
      <c r="BN23" s="14">
        <v>1.7400445066355501E-2</v>
      </c>
      <c r="BO23" s="14"/>
      <c r="BP23" s="14">
        <v>7.6874627751314997E-2</v>
      </c>
      <c r="BQ23" s="14">
        <v>5.7247376032393497E-3</v>
      </c>
      <c r="BR23" s="14"/>
      <c r="BS23" s="14">
        <v>2.0289882830238401E-2</v>
      </c>
      <c r="BT23" s="14">
        <v>2.5943961504387301E-2</v>
      </c>
      <c r="BU23" s="14"/>
      <c r="BV23" s="14">
        <v>3.9030261983252199E-2</v>
      </c>
      <c r="BW23" s="14">
        <v>1.38318643859887E-2</v>
      </c>
      <c r="BX23" s="14"/>
      <c r="BY23" s="14">
        <v>1.99292731783683E-2</v>
      </c>
      <c r="BZ23" s="14">
        <v>2.4225027333828801E-2</v>
      </c>
      <c r="CA23" s="14"/>
      <c r="CB23" s="14">
        <v>4.1944502780879897E-2</v>
      </c>
      <c r="CC23" s="14">
        <v>9.4576476310441193E-3</v>
      </c>
    </row>
    <row r="24" spans="2:81" x14ac:dyDescent="0.3">
      <c r="B24" s="15" t="s">
        <v>196</v>
      </c>
      <c r="C24" s="23">
        <v>4.3958001596212304E-3</v>
      </c>
      <c r="D24" s="23">
        <v>3.5066717987945698E-3</v>
      </c>
      <c r="E24" s="23">
        <v>5.3850895718338303E-3</v>
      </c>
      <c r="F24" s="23"/>
      <c r="G24" s="23">
        <v>0</v>
      </c>
      <c r="H24" s="23">
        <v>8.0225302119608793E-3</v>
      </c>
      <c r="I24" s="23">
        <v>0</v>
      </c>
      <c r="J24" s="23">
        <v>0</v>
      </c>
      <c r="K24" s="23">
        <v>0</v>
      </c>
      <c r="L24" s="23">
        <v>2.3785916723431399E-2</v>
      </c>
      <c r="M24" s="23"/>
      <c r="N24" s="23">
        <v>1.6285739664937501E-2</v>
      </c>
      <c r="O24" s="23">
        <v>0</v>
      </c>
      <c r="P24" s="23">
        <v>0</v>
      </c>
      <c r="Q24" s="23">
        <v>0</v>
      </c>
      <c r="R24" s="23"/>
      <c r="S24" s="23">
        <v>9.8518398326381401E-3</v>
      </c>
      <c r="T24" s="23">
        <v>0</v>
      </c>
      <c r="U24" s="23">
        <v>2.9411407075343302E-2</v>
      </c>
      <c r="V24" s="23">
        <v>0</v>
      </c>
      <c r="W24" s="23">
        <v>0</v>
      </c>
      <c r="X24" s="23">
        <v>0</v>
      </c>
      <c r="Y24" s="23">
        <v>0</v>
      </c>
      <c r="Z24" s="23">
        <v>0</v>
      </c>
      <c r="AA24" s="23">
        <v>0</v>
      </c>
      <c r="AB24" s="23">
        <v>0</v>
      </c>
      <c r="AC24" s="23">
        <v>0</v>
      </c>
      <c r="AD24" s="23">
        <v>0</v>
      </c>
      <c r="AE24" s="23"/>
      <c r="AF24" s="23">
        <v>0</v>
      </c>
      <c r="AG24" s="23">
        <v>1.86852287020281E-2</v>
      </c>
      <c r="AH24" s="23">
        <v>0</v>
      </c>
      <c r="AI24" s="23">
        <v>0</v>
      </c>
      <c r="AJ24" s="23">
        <v>0</v>
      </c>
      <c r="AK24" s="23">
        <v>0</v>
      </c>
      <c r="AL24" s="23"/>
      <c r="AM24" s="23">
        <v>1.5084807336799099E-2</v>
      </c>
      <c r="AN24" s="23">
        <v>0</v>
      </c>
      <c r="AO24" s="23">
        <v>0</v>
      </c>
      <c r="AP24" s="23">
        <v>1.0992570251064201E-2</v>
      </c>
      <c r="AQ24" s="23">
        <v>0</v>
      </c>
      <c r="AR24" s="23"/>
      <c r="AS24" s="23">
        <v>4.4759414612441997E-3</v>
      </c>
      <c r="AT24" s="23">
        <v>0</v>
      </c>
      <c r="AU24" s="23"/>
      <c r="AV24" s="23">
        <v>9.9557771346247704E-3</v>
      </c>
      <c r="AW24" s="23">
        <v>0</v>
      </c>
      <c r="AX24" s="23">
        <v>0</v>
      </c>
      <c r="AY24" s="23"/>
      <c r="AZ24" s="23">
        <v>1.5186045352697301E-2</v>
      </c>
      <c r="BA24" s="23">
        <v>0</v>
      </c>
      <c r="BB24" s="23">
        <v>1.07698553651443E-2</v>
      </c>
      <c r="BC24" s="23"/>
      <c r="BD24" s="23">
        <v>8.1164481413361095E-3</v>
      </c>
      <c r="BE24" s="23">
        <v>0</v>
      </c>
      <c r="BF24" s="23"/>
      <c r="BG24" s="23">
        <v>7.2380912291276798E-3</v>
      </c>
      <c r="BH24" s="23">
        <v>3.44038045781949E-3</v>
      </c>
      <c r="BI24" s="23"/>
      <c r="BJ24" s="23">
        <v>0</v>
      </c>
      <c r="BK24" s="23">
        <v>3.01360366562434E-3</v>
      </c>
      <c r="BL24" s="23"/>
      <c r="BM24" s="23">
        <v>0</v>
      </c>
      <c r="BN24" s="23">
        <v>5.3120865554740901E-3</v>
      </c>
      <c r="BO24" s="23"/>
      <c r="BP24" s="23">
        <v>1.03207292281139E-2</v>
      </c>
      <c r="BQ24" s="23">
        <v>2.5048360280683201E-3</v>
      </c>
      <c r="BR24" s="23"/>
      <c r="BS24" s="23">
        <v>0</v>
      </c>
      <c r="BT24" s="23">
        <v>8.1467087605696098E-3</v>
      </c>
      <c r="BU24" s="23"/>
      <c r="BV24" s="23">
        <v>0</v>
      </c>
      <c r="BW24" s="23">
        <v>0</v>
      </c>
      <c r="BX24" s="23"/>
      <c r="BY24" s="23">
        <v>0</v>
      </c>
      <c r="BZ24" s="23">
        <v>5.1605482943795798E-3</v>
      </c>
      <c r="CA24" s="23"/>
      <c r="CB24" s="23">
        <v>0</v>
      </c>
      <c r="CC24" s="23">
        <v>8.1357851216108702E-3</v>
      </c>
    </row>
    <row r="25" spans="2:81" x14ac:dyDescent="0.3">
      <c r="B25" s="16"/>
    </row>
    <row r="26" spans="2:81" x14ac:dyDescent="0.3">
      <c r="B26" t="s">
        <v>95</v>
      </c>
    </row>
    <row r="27" spans="2:81" x14ac:dyDescent="0.3">
      <c r="B27" t="s">
        <v>96</v>
      </c>
    </row>
    <row r="29" spans="2:81" x14ac:dyDescent="0.3">
      <c r="B29"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5" width="20.6640625" customWidth="1"/>
  </cols>
  <sheetData>
    <row r="2" spans="2:15" ht="40.049999999999997" customHeight="1" x14ac:dyDescent="0.3">
      <c r="D2" s="29" t="s">
        <v>257</v>
      </c>
      <c r="E2" s="26"/>
      <c r="F2" s="26"/>
      <c r="G2" s="26"/>
      <c r="H2" s="26"/>
      <c r="I2" s="26"/>
      <c r="J2" s="26"/>
      <c r="K2" s="26"/>
      <c r="L2" s="26"/>
      <c r="M2" s="26"/>
      <c r="N2" s="26"/>
      <c r="O2" s="26"/>
    </row>
    <row r="6" spans="2:15" ht="49.95" customHeight="1" x14ac:dyDescent="0.3">
      <c r="B6" s="17" t="s">
        <v>15</v>
      </c>
      <c r="C6" s="17" t="s">
        <v>119</v>
      </c>
      <c r="D6" s="17" t="s">
        <v>246</v>
      </c>
      <c r="E6" s="17" t="s">
        <v>121</v>
      </c>
      <c r="F6" s="17" t="s">
        <v>247</v>
      </c>
      <c r="G6" s="17" t="s">
        <v>248</v>
      </c>
      <c r="H6" s="17" t="s">
        <v>249</v>
      </c>
      <c r="I6" s="17" t="s">
        <v>250</v>
      </c>
      <c r="J6" s="17" t="s">
        <v>251</v>
      </c>
      <c r="K6" s="17" t="s">
        <v>252</v>
      </c>
      <c r="L6" s="17" t="s">
        <v>116</v>
      </c>
      <c r="M6" s="17" t="s">
        <v>253</v>
      </c>
      <c r="N6" s="17" t="s">
        <v>254</v>
      </c>
    </row>
    <row r="7" spans="2:15" x14ac:dyDescent="0.3">
      <c r="B7" s="15" t="s">
        <v>123</v>
      </c>
      <c r="C7" s="14">
        <v>0.59110330565730596</v>
      </c>
      <c r="D7" s="14">
        <v>0.59485897539939703</v>
      </c>
      <c r="E7" s="14">
        <v>0.410703849082173</v>
      </c>
      <c r="F7" s="14">
        <v>0.38736859777334498</v>
      </c>
      <c r="G7" s="14">
        <v>0.32153507295050499</v>
      </c>
      <c r="H7" s="14">
        <v>0.39182347657023803</v>
      </c>
      <c r="I7" s="14">
        <v>0.277290202666026</v>
      </c>
      <c r="J7" s="14">
        <v>0.24585700910261099</v>
      </c>
      <c r="K7" s="14">
        <v>0.29262159515334701</v>
      </c>
      <c r="L7" s="14">
        <v>0.23419395298550499</v>
      </c>
      <c r="M7" s="14">
        <v>0.182580091806754</v>
      </c>
      <c r="N7" s="14">
        <v>0.12980567686747199</v>
      </c>
    </row>
    <row r="8" spans="2:15" x14ac:dyDescent="0.3">
      <c r="B8" s="15" t="s">
        <v>124</v>
      </c>
      <c r="C8" s="14">
        <v>0.27226090296939498</v>
      </c>
      <c r="D8" s="14">
        <v>0.25448434477371301</v>
      </c>
      <c r="E8" s="14">
        <v>0.31488883626556002</v>
      </c>
      <c r="F8" s="14">
        <v>0.334803236399911</v>
      </c>
      <c r="G8" s="14">
        <v>0.31453631834736401</v>
      </c>
      <c r="H8" s="14">
        <v>0.28471686380758399</v>
      </c>
      <c r="I8" s="14">
        <v>0.29649425968517701</v>
      </c>
      <c r="J8" s="14">
        <v>0.27844993396669698</v>
      </c>
      <c r="K8" s="14">
        <v>0.29066694592252201</v>
      </c>
      <c r="L8" s="14">
        <v>0.32141409733871101</v>
      </c>
      <c r="M8" s="14">
        <v>0.23843873341180499</v>
      </c>
      <c r="N8" s="14">
        <v>0.17451210230022901</v>
      </c>
    </row>
    <row r="9" spans="2:15" x14ac:dyDescent="0.3">
      <c r="B9" s="15" t="s">
        <v>125</v>
      </c>
      <c r="C9" s="14">
        <v>5.0217433299047501E-2</v>
      </c>
      <c r="D9" s="14">
        <v>5.7401717151090603E-2</v>
      </c>
      <c r="E9" s="14">
        <v>0.12553130428276699</v>
      </c>
      <c r="F9" s="14">
        <v>0.121346382970679</v>
      </c>
      <c r="G9" s="14">
        <v>0.17776845578219599</v>
      </c>
      <c r="H9" s="14">
        <v>0.106643720237171</v>
      </c>
      <c r="I9" s="14">
        <v>0.18956234460368901</v>
      </c>
      <c r="J9" s="14">
        <v>0.242347397805146</v>
      </c>
      <c r="K9" s="14">
        <v>0.167198435448601</v>
      </c>
      <c r="L9" s="14">
        <v>0.18028872451016301</v>
      </c>
      <c r="M9" s="14">
        <v>0.194963209478525</v>
      </c>
      <c r="N9" s="14">
        <v>0.24803051853129701</v>
      </c>
    </row>
    <row r="10" spans="2:15" x14ac:dyDescent="0.3">
      <c r="B10" s="15" t="s">
        <v>126</v>
      </c>
      <c r="C10" s="14">
        <v>1.7685343928432799E-2</v>
      </c>
      <c r="D10" s="14">
        <v>4.0801073348949703E-2</v>
      </c>
      <c r="E10" s="14">
        <v>5.1943905552436997E-2</v>
      </c>
      <c r="F10" s="14">
        <v>7.9937266580011407E-2</v>
      </c>
      <c r="G10" s="14">
        <v>0.115043822018721</v>
      </c>
      <c r="H10" s="14">
        <v>0.116522790919292</v>
      </c>
      <c r="I10" s="14">
        <v>0.143318928033038</v>
      </c>
      <c r="J10" s="14">
        <v>0.13240850716367999</v>
      </c>
      <c r="K10" s="14">
        <v>0.1122322954227</v>
      </c>
      <c r="L10" s="14">
        <v>0.119078956252229</v>
      </c>
      <c r="M10" s="14">
        <v>0.233774050708909</v>
      </c>
      <c r="N10" s="14">
        <v>0.24391196894784101</v>
      </c>
    </row>
    <row r="11" spans="2:15" x14ac:dyDescent="0.3">
      <c r="B11" s="15" t="s">
        <v>255</v>
      </c>
      <c r="C11" s="14">
        <v>4.41528059486955E-2</v>
      </c>
      <c r="D11" s="14">
        <v>3.25060679425173E-2</v>
      </c>
      <c r="E11" s="14">
        <v>6.90016818874159E-2</v>
      </c>
      <c r="F11" s="14">
        <v>5.4649420350261997E-2</v>
      </c>
      <c r="G11" s="14">
        <v>4.8886479358132298E-2</v>
      </c>
      <c r="H11" s="14">
        <v>7.0067979031010405E-2</v>
      </c>
      <c r="I11" s="14">
        <v>6.0650363227755903E-2</v>
      </c>
      <c r="J11" s="14">
        <v>8.0771615029978899E-2</v>
      </c>
      <c r="K11" s="14">
        <v>0.11184157235519999</v>
      </c>
      <c r="L11" s="14">
        <v>0.107305456822593</v>
      </c>
      <c r="M11" s="14">
        <v>0.11361504352146901</v>
      </c>
      <c r="N11" s="14">
        <v>0.18130490613754699</v>
      </c>
    </row>
    <row r="12" spans="2:15" x14ac:dyDescent="0.3">
      <c r="B12" s="15" t="s">
        <v>106</v>
      </c>
      <c r="C12" s="14">
        <v>2.45802081971234E-2</v>
      </c>
      <c r="D12" s="14">
        <v>1.9947821384332699E-2</v>
      </c>
      <c r="E12" s="14">
        <v>2.7930422929647199E-2</v>
      </c>
      <c r="F12" s="14">
        <v>2.18950959257912E-2</v>
      </c>
      <c r="G12" s="14">
        <v>2.22298515430812E-2</v>
      </c>
      <c r="H12" s="14">
        <v>3.0225169434704501E-2</v>
      </c>
      <c r="I12" s="14">
        <v>3.2683901784313601E-2</v>
      </c>
      <c r="J12" s="14">
        <v>2.0165536931886101E-2</v>
      </c>
      <c r="K12" s="14">
        <v>2.5439155697630299E-2</v>
      </c>
      <c r="L12" s="14">
        <v>3.7718812090799102E-2</v>
      </c>
      <c r="M12" s="14">
        <v>3.66288710725379E-2</v>
      </c>
      <c r="N12" s="14">
        <v>2.2434827215614201E-2</v>
      </c>
    </row>
    <row r="13" spans="2:15" x14ac:dyDescent="0.3">
      <c r="B13" s="20" t="s">
        <v>127</v>
      </c>
      <c r="C13" s="18">
        <v>0.86336420862670105</v>
      </c>
      <c r="D13" s="18">
        <v>0.84934332017310998</v>
      </c>
      <c r="E13" s="18">
        <v>0.72559268534773302</v>
      </c>
      <c r="F13" s="18">
        <v>0.72217183417325603</v>
      </c>
      <c r="G13" s="18">
        <v>0.63607139129786905</v>
      </c>
      <c r="H13" s="18">
        <v>0.67654034037782096</v>
      </c>
      <c r="I13" s="18">
        <v>0.57378446235120295</v>
      </c>
      <c r="J13" s="18">
        <v>0.52430694306930803</v>
      </c>
      <c r="K13" s="18">
        <v>0.58328854107586903</v>
      </c>
      <c r="L13" s="18">
        <v>0.55560805032421701</v>
      </c>
      <c r="M13" s="18">
        <v>0.42101882521855899</v>
      </c>
      <c r="N13" s="18">
        <v>0.30431777916770097</v>
      </c>
    </row>
    <row r="14" spans="2:15" x14ac:dyDescent="0.3">
      <c r="B14" s="20" t="s">
        <v>256</v>
      </c>
      <c r="C14" s="18">
        <v>6.18381498771284E-2</v>
      </c>
      <c r="D14" s="18">
        <v>7.3307141291466996E-2</v>
      </c>
      <c r="E14" s="18">
        <v>0.12094558743985299</v>
      </c>
      <c r="F14" s="18">
        <v>0.13458668693027301</v>
      </c>
      <c r="G14" s="18">
        <v>0.16393030137685399</v>
      </c>
      <c r="H14" s="18">
        <v>0.18659076995030299</v>
      </c>
      <c r="I14" s="18">
        <v>0.20396929126079399</v>
      </c>
      <c r="J14" s="18">
        <v>0.21318012219365901</v>
      </c>
      <c r="K14" s="18">
        <v>0.2240738677779</v>
      </c>
      <c r="L14" s="18">
        <v>0.22638441307482199</v>
      </c>
      <c r="M14" s="18">
        <v>0.347389094230378</v>
      </c>
      <c r="N14" s="18">
        <v>0.42521687508538802</v>
      </c>
    </row>
    <row r="15" spans="2:15" x14ac:dyDescent="0.3">
      <c r="B15" s="20" t="s">
        <v>93</v>
      </c>
      <c r="C15" s="19">
        <v>0.80152605874957294</v>
      </c>
      <c r="D15" s="19">
        <v>0.776036178881643</v>
      </c>
      <c r="E15" s="19">
        <v>0.60464709790787996</v>
      </c>
      <c r="F15" s="19">
        <v>0.58758514724298305</v>
      </c>
      <c r="G15" s="19">
        <v>0.472141089921016</v>
      </c>
      <c r="H15" s="19">
        <v>0.48994957042751902</v>
      </c>
      <c r="I15" s="19">
        <v>0.36981517109040901</v>
      </c>
      <c r="J15" s="19">
        <v>0.31112682087564902</v>
      </c>
      <c r="K15" s="19">
        <v>0.35921467329796902</v>
      </c>
      <c r="L15" s="19">
        <v>0.32922363724939502</v>
      </c>
      <c r="M15" s="19">
        <v>7.3629730988180694E-2</v>
      </c>
      <c r="N15" s="19">
        <v>-0.12089909591768699</v>
      </c>
    </row>
    <row r="16" spans="2:15" x14ac:dyDescent="0.3">
      <c r="B16" s="16" t="s">
        <v>198</v>
      </c>
      <c r="C16" s="16"/>
      <c r="D16" s="16"/>
      <c r="E16" s="16"/>
      <c r="F16" s="16"/>
      <c r="G16" s="16"/>
      <c r="H16" s="16"/>
      <c r="I16" s="16"/>
      <c r="J16" s="16"/>
      <c r="K16" s="16"/>
      <c r="L16" s="16"/>
      <c r="M16" s="16"/>
      <c r="N16" s="16"/>
    </row>
    <row r="17" spans="2:2" x14ac:dyDescent="0.3">
      <c r="B17" t="s">
        <v>95</v>
      </c>
    </row>
    <row r="18" spans="2:2" x14ac:dyDescent="0.3">
      <c r="B18" t="s">
        <v>96</v>
      </c>
    </row>
    <row r="22" spans="2:2" x14ac:dyDescent="0.3">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x14ac:dyDescent="0.3">
      <c r="B9" s="15" t="s">
        <v>123</v>
      </c>
      <c r="C9" s="14">
        <v>0.39182347657023803</v>
      </c>
      <c r="D9" s="14">
        <v>0.38265347021235901</v>
      </c>
      <c r="E9" s="14">
        <v>0.40389230390737602</v>
      </c>
      <c r="F9" s="14"/>
      <c r="G9" s="14">
        <v>0.16501741438609599</v>
      </c>
      <c r="H9" s="14">
        <v>0.40900504693059903</v>
      </c>
      <c r="I9" s="14">
        <v>0.50452788964981898</v>
      </c>
      <c r="J9" s="14">
        <v>0.39742938818764301</v>
      </c>
      <c r="K9" s="14">
        <v>0.49405456936282399</v>
      </c>
      <c r="L9" s="14">
        <v>0.59462900408733599</v>
      </c>
      <c r="M9" s="14"/>
      <c r="N9" s="14">
        <v>0.51988851749978304</v>
      </c>
      <c r="O9" s="14">
        <v>0.38556626543183697</v>
      </c>
      <c r="P9" s="14">
        <v>0.30405959110818298</v>
      </c>
      <c r="Q9" s="14">
        <v>0.33860721905719599</v>
      </c>
      <c r="R9" s="14"/>
      <c r="S9" s="14">
        <v>0.50499830472048102</v>
      </c>
      <c r="T9" s="14">
        <v>0.39580290937555601</v>
      </c>
      <c r="U9" s="14">
        <v>0.52730042233468299</v>
      </c>
      <c r="V9" s="14">
        <v>0.30853451822977102</v>
      </c>
      <c r="W9" s="14">
        <v>0.30635337489450098</v>
      </c>
      <c r="X9" s="14">
        <v>0.40044415129410998</v>
      </c>
      <c r="Y9" s="14">
        <v>0.48147184788617398</v>
      </c>
      <c r="Z9" s="14">
        <v>0.308877446567415</v>
      </c>
      <c r="AA9" s="14">
        <v>0.32167687258642902</v>
      </c>
      <c r="AB9" s="14">
        <v>0.20750261847599299</v>
      </c>
      <c r="AC9" s="14">
        <v>0.44853673240980702</v>
      </c>
      <c r="AD9" s="14">
        <v>0.686781372434352</v>
      </c>
      <c r="AE9" s="14"/>
      <c r="AF9" s="14">
        <v>0.33894893285852001</v>
      </c>
      <c r="AG9" s="14">
        <v>0.51368653389761598</v>
      </c>
      <c r="AH9" s="14">
        <v>0.354625428838102</v>
      </c>
      <c r="AI9" s="14">
        <v>0.38592029190235499</v>
      </c>
      <c r="AJ9" s="14">
        <v>0.42954919659445401</v>
      </c>
      <c r="AK9" s="14">
        <v>0.45963571544283699</v>
      </c>
      <c r="AL9" s="14"/>
      <c r="AM9" s="14">
        <v>0.43825984675687701</v>
      </c>
      <c r="AN9" s="14">
        <v>0.32046284643246298</v>
      </c>
      <c r="AO9" s="14">
        <v>0.38524841214414401</v>
      </c>
      <c r="AP9" s="14">
        <v>0.45176741702454398</v>
      </c>
      <c r="AQ9" s="14">
        <v>0.30634757267868201</v>
      </c>
      <c r="AR9" s="14"/>
      <c r="AS9" s="14">
        <v>0.39151111622110302</v>
      </c>
      <c r="AT9" s="14">
        <v>0.40895663568768997</v>
      </c>
      <c r="AU9" s="14"/>
      <c r="AV9" s="14">
        <v>0.63203122793145505</v>
      </c>
      <c r="AW9" s="14">
        <v>0.301974947663186</v>
      </c>
      <c r="AX9" s="14">
        <v>0.17699516511927599</v>
      </c>
      <c r="AY9" s="14"/>
      <c r="AZ9" s="14">
        <v>0.61143458258064598</v>
      </c>
      <c r="BA9" s="14">
        <v>0.38326453000563798</v>
      </c>
      <c r="BB9" s="14">
        <v>0.61447422531156604</v>
      </c>
      <c r="BC9" s="14"/>
      <c r="BD9" s="14">
        <v>0.41222123592030901</v>
      </c>
      <c r="BE9" s="14">
        <v>0.367724321195256</v>
      </c>
      <c r="BF9" s="14"/>
      <c r="BG9" s="14">
        <v>0.37118083413037001</v>
      </c>
      <c r="BH9" s="14">
        <v>0.39876238141917802</v>
      </c>
      <c r="BI9" s="14"/>
      <c r="BJ9" s="14">
        <v>0.413497784992651</v>
      </c>
      <c r="BK9" s="14">
        <v>0.382153849905433</v>
      </c>
      <c r="BL9" s="14"/>
      <c r="BM9" s="14">
        <v>0.37859948335299598</v>
      </c>
      <c r="BN9" s="14">
        <v>0.39823041393324898</v>
      </c>
      <c r="BO9" s="14"/>
      <c r="BP9" s="14">
        <v>0.46377302997573999</v>
      </c>
      <c r="BQ9" s="14">
        <v>0.37643901303006999</v>
      </c>
      <c r="BR9" s="14"/>
      <c r="BS9" s="14">
        <v>0.32900853516224399</v>
      </c>
      <c r="BT9" s="14">
        <v>0.44542307060082997</v>
      </c>
      <c r="BU9" s="14"/>
      <c r="BV9" s="14">
        <v>0.49514509302979598</v>
      </c>
      <c r="BW9" s="14">
        <v>0.27175713452554601</v>
      </c>
      <c r="BX9" s="14"/>
      <c r="BY9" s="14">
        <v>0.33298028138934499</v>
      </c>
      <c r="BZ9" s="14">
        <v>0.40691964404064801</v>
      </c>
      <c r="CA9" s="14"/>
      <c r="CB9" s="14">
        <v>0.40201741979830202</v>
      </c>
      <c r="CC9" s="14">
        <v>0.38408272068681298</v>
      </c>
    </row>
    <row r="10" spans="2:81" x14ac:dyDescent="0.3">
      <c r="B10" s="15" t="s">
        <v>124</v>
      </c>
      <c r="C10" s="14">
        <v>0.28471686380758399</v>
      </c>
      <c r="D10" s="14">
        <v>0.28360833272443903</v>
      </c>
      <c r="E10" s="14">
        <v>0.28745394105009298</v>
      </c>
      <c r="F10" s="14"/>
      <c r="G10" s="14">
        <v>0.36877991036331498</v>
      </c>
      <c r="H10" s="14">
        <v>0.32696908011098702</v>
      </c>
      <c r="I10" s="14">
        <v>0.226791553998023</v>
      </c>
      <c r="J10" s="14">
        <v>0.30508735957062899</v>
      </c>
      <c r="K10" s="14">
        <v>0.26528479750414702</v>
      </c>
      <c r="L10" s="14">
        <v>9.4397422518876506E-2</v>
      </c>
      <c r="M10" s="14"/>
      <c r="N10" s="14">
        <v>0.275669027632096</v>
      </c>
      <c r="O10" s="14">
        <v>0.34303023513172998</v>
      </c>
      <c r="P10" s="14">
        <v>0.31747781081776</v>
      </c>
      <c r="Q10" s="14">
        <v>0.203928877182735</v>
      </c>
      <c r="R10" s="14"/>
      <c r="S10" s="14">
        <v>0.31837626834015897</v>
      </c>
      <c r="T10" s="14">
        <v>0.422217776174582</v>
      </c>
      <c r="U10" s="14">
        <v>0.17646056164533899</v>
      </c>
      <c r="V10" s="14">
        <v>0.360033935863601</v>
      </c>
      <c r="W10" s="14">
        <v>0.390252175596638</v>
      </c>
      <c r="X10" s="14">
        <v>0.15977656818094499</v>
      </c>
      <c r="Y10" s="14">
        <v>0.287026191348978</v>
      </c>
      <c r="Z10" s="14">
        <v>0.20656759194569099</v>
      </c>
      <c r="AA10" s="14">
        <v>0.18576598890309301</v>
      </c>
      <c r="AB10" s="14">
        <v>0.238464436554638</v>
      </c>
      <c r="AC10" s="14">
        <v>0.35026751684789698</v>
      </c>
      <c r="AD10" s="14">
        <v>0.313218627565648</v>
      </c>
      <c r="AE10" s="14"/>
      <c r="AF10" s="14">
        <v>0.400321506854805</v>
      </c>
      <c r="AG10" s="14">
        <v>0.30491885249396899</v>
      </c>
      <c r="AH10" s="14">
        <v>0.27964175493387999</v>
      </c>
      <c r="AI10" s="14">
        <v>0.24725483447201499</v>
      </c>
      <c r="AJ10" s="14">
        <v>0.158819164812282</v>
      </c>
      <c r="AK10" s="14">
        <v>0.12828563610441099</v>
      </c>
      <c r="AL10" s="14"/>
      <c r="AM10" s="14">
        <v>0.23298916386407201</v>
      </c>
      <c r="AN10" s="14">
        <v>0.26335068271945999</v>
      </c>
      <c r="AO10" s="14">
        <v>0.329959236550603</v>
      </c>
      <c r="AP10" s="14">
        <v>0.27960474372203098</v>
      </c>
      <c r="AQ10" s="14">
        <v>0.56215210577001795</v>
      </c>
      <c r="AR10" s="14"/>
      <c r="AS10" s="14">
        <v>0.289907632093446</v>
      </c>
      <c r="AT10" s="14">
        <v>0</v>
      </c>
      <c r="AU10" s="14"/>
      <c r="AV10" s="14">
        <v>0.28062141047800498</v>
      </c>
      <c r="AW10" s="14">
        <v>0.31901491823276601</v>
      </c>
      <c r="AX10" s="14">
        <v>0.27720913309401102</v>
      </c>
      <c r="AY10" s="14"/>
      <c r="AZ10" s="14">
        <v>0.366846947676986</v>
      </c>
      <c r="BA10" s="14">
        <v>0.44606504722387103</v>
      </c>
      <c r="BB10" s="14">
        <v>0.190877973999562</v>
      </c>
      <c r="BC10" s="14"/>
      <c r="BD10" s="14">
        <v>0.27973946094862701</v>
      </c>
      <c r="BE10" s="14">
        <v>0.29059747073127801</v>
      </c>
      <c r="BF10" s="14"/>
      <c r="BG10" s="14">
        <v>0.32728856314626098</v>
      </c>
      <c r="BH10" s="14">
        <v>0.27040663333058501</v>
      </c>
      <c r="BI10" s="14"/>
      <c r="BJ10" s="14">
        <v>0.20694455283185001</v>
      </c>
      <c r="BK10" s="14">
        <v>0.30205895609135902</v>
      </c>
      <c r="BL10" s="14"/>
      <c r="BM10" s="14">
        <v>0.28637371032646602</v>
      </c>
      <c r="BN10" s="14">
        <v>0.28673491800275103</v>
      </c>
      <c r="BO10" s="14"/>
      <c r="BP10" s="14">
        <v>0.26198499274042197</v>
      </c>
      <c r="BQ10" s="14">
        <v>0.29807783122196801</v>
      </c>
      <c r="BR10" s="14"/>
      <c r="BS10" s="14">
        <v>0.34146445898129901</v>
      </c>
      <c r="BT10" s="14">
        <v>0.236294498119657</v>
      </c>
      <c r="BU10" s="14"/>
      <c r="BV10" s="14">
        <v>0.339752138188401</v>
      </c>
      <c r="BW10" s="14">
        <v>0.34205453238230699</v>
      </c>
      <c r="BX10" s="14"/>
      <c r="BY10" s="14">
        <v>0.33239843369542299</v>
      </c>
      <c r="BZ10" s="14">
        <v>0.27852288476303599</v>
      </c>
      <c r="CA10" s="14"/>
      <c r="CB10" s="14">
        <v>0.26544688050566201</v>
      </c>
      <c r="CC10" s="14">
        <v>0.30908788348552801</v>
      </c>
    </row>
    <row r="11" spans="2:81" x14ac:dyDescent="0.3">
      <c r="B11" s="15" t="s">
        <v>125</v>
      </c>
      <c r="C11" s="14">
        <v>0.106643720237171</v>
      </c>
      <c r="D11" s="14">
        <v>0.122750659177303</v>
      </c>
      <c r="E11" s="14">
        <v>8.9725402463988801E-2</v>
      </c>
      <c r="F11" s="14"/>
      <c r="G11" s="14">
        <v>0.152446844616379</v>
      </c>
      <c r="H11" s="14">
        <v>9.7746661393256801E-2</v>
      </c>
      <c r="I11" s="14">
        <v>9.0755690388235596E-2</v>
      </c>
      <c r="J11" s="14">
        <v>8.5548046846349202E-2</v>
      </c>
      <c r="K11" s="14">
        <v>0.108846795555421</v>
      </c>
      <c r="L11" s="14">
        <v>6.7833625984479007E-2</v>
      </c>
      <c r="M11" s="14"/>
      <c r="N11" s="14">
        <v>0.13054550560220901</v>
      </c>
      <c r="O11" s="14">
        <v>7.1834914919748499E-2</v>
      </c>
      <c r="P11" s="14">
        <v>0.139703289436761</v>
      </c>
      <c r="Q11" s="14">
        <v>7.9953867763045097E-2</v>
      </c>
      <c r="R11" s="14"/>
      <c r="S11" s="14">
        <v>5.7350465382819397E-2</v>
      </c>
      <c r="T11" s="14">
        <v>2.8795062175677399E-2</v>
      </c>
      <c r="U11" s="14">
        <v>0.14963657763220201</v>
      </c>
      <c r="V11" s="14">
        <v>0.107309161523949</v>
      </c>
      <c r="W11" s="14">
        <v>7.3153090977596202E-2</v>
      </c>
      <c r="X11" s="14">
        <v>0.19754309081863899</v>
      </c>
      <c r="Y11" s="14">
        <v>3.9347376918088699E-2</v>
      </c>
      <c r="Z11" s="14">
        <v>0.106234788934167</v>
      </c>
      <c r="AA11" s="14">
        <v>0.12631593017700399</v>
      </c>
      <c r="AB11" s="14">
        <v>0.22963376289860199</v>
      </c>
      <c r="AC11" s="14">
        <v>9.7777545332232804E-2</v>
      </c>
      <c r="AD11" s="14">
        <v>0</v>
      </c>
      <c r="AE11" s="14"/>
      <c r="AF11" s="14">
        <v>0.101348608640052</v>
      </c>
      <c r="AG11" s="14">
        <v>5.3687159032911699E-2</v>
      </c>
      <c r="AH11" s="14">
        <v>0.140476921510713</v>
      </c>
      <c r="AI11" s="14">
        <v>5.8130270873106203E-2</v>
      </c>
      <c r="AJ11" s="14">
        <v>0.19199855588178499</v>
      </c>
      <c r="AK11" s="14">
        <v>0.14169865445428201</v>
      </c>
      <c r="AL11" s="14"/>
      <c r="AM11" s="14">
        <v>7.7439609585378696E-2</v>
      </c>
      <c r="AN11" s="14">
        <v>0.117843506158709</v>
      </c>
      <c r="AO11" s="14">
        <v>0.117685745935382</v>
      </c>
      <c r="AP11" s="14">
        <v>7.3764523985188707E-2</v>
      </c>
      <c r="AQ11" s="14">
        <v>0.13150032155130101</v>
      </c>
      <c r="AR11" s="14"/>
      <c r="AS11" s="14">
        <v>0.10564698306376499</v>
      </c>
      <c r="AT11" s="14">
        <v>0.16131537314556199</v>
      </c>
      <c r="AU11" s="14"/>
      <c r="AV11" s="14">
        <v>3.2486458121499397E-2</v>
      </c>
      <c r="AW11" s="14">
        <v>0.185299364656584</v>
      </c>
      <c r="AX11" s="14">
        <v>0.16537151195052699</v>
      </c>
      <c r="AY11" s="14"/>
      <c r="AZ11" s="14">
        <v>0</v>
      </c>
      <c r="BA11" s="14">
        <v>0.106003152326664</v>
      </c>
      <c r="BB11" s="14">
        <v>7.5825721061621706E-2</v>
      </c>
      <c r="BC11" s="14"/>
      <c r="BD11" s="14">
        <v>8.7044707444602104E-2</v>
      </c>
      <c r="BE11" s="14">
        <v>0.12979918777545901</v>
      </c>
      <c r="BF11" s="14"/>
      <c r="BG11" s="14">
        <v>6.8471585946133395E-2</v>
      </c>
      <c r="BH11" s="14">
        <v>0.11947506237265899</v>
      </c>
      <c r="BI11" s="14"/>
      <c r="BJ11" s="14">
        <v>6.4868538288405594E-2</v>
      </c>
      <c r="BK11" s="14">
        <v>0.115712148841792</v>
      </c>
      <c r="BL11" s="14"/>
      <c r="BM11" s="14">
        <v>8.0233298685985804E-2</v>
      </c>
      <c r="BN11" s="14">
        <v>0.10708960524458699</v>
      </c>
      <c r="BO11" s="14"/>
      <c r="BP11" s="14">
        <v>7.6674555383148699E-2</v>
      </c>
      <c r="BQ11" s="14">
        <v>9.5039253938274407E-2</v>
      </c>
      <c r="BR11" s="14"/>
      <c r="BS11" s="14">
        <v>0.107007168109387</v>
      </c>
      <c r="BT11" s="14">
        <v>0.106333592456019</v>
      </c>
      <c r="BU11" s="14"/>
      <c r="BV11" s="14">
        <v>6.2328150616763001E-2</v>
      </c>
      <c r="BW11" s="14">
        <v>0.122403757296961</v>
      </c>
      <c r="BX11" s="14"/>
      <c r="BY11" s="14">
        <v>0.141036213477579</v>
      </c>
      <c r="BZ11" s="14">
        <v>9.4186422089468397E-2</v>
      </c>
      <c r="CA11" s="14"/>
      <c r="CB11" s="14">
        <v>0.100838033683659</v>
      </c>
      <c r="CC11" s="14">
        <v>0.107420431872933</v>
      </c>
    </row>
    <row r="12" spans="2:81" x14ac:dyDescent="0.3">
      <c r="B12" s="15" t="s">
        <v>126</v>
      </c>
      <c r="C12" s="14">
        <v>0.116522790919292</v>
      </c>
      <c r="D12" s="14">
        <v>0.12939403671761401</v>
      </c>
      <c r="E12" s="14">
        <v>0.103171724727144</v>
      </c>
      <c r="F12" s="14"/>
      <c r="G12" s="14">
        <v>0.20965553691437899</v>
      </c>
      <c r="H12" s="14">
        <v>8.8835352617789895E-2</v>
      </c>
      <c r="I12" s="14">
        <v>8.1228626943149501E-2</v>
      </c>
      <c r="J12" s="14">
        <v>9.6475251119095801E-2</v>
      </c>
      <c r="K12" s="14">
        <v>5.1758437479299903E-2</v>
      </c>
      <c r="L12" s="14">
        <v>9.7248189087222894E-2</v>
      </c>
      <c r="M12" s="14"/>
      <c r="N12" s="14">
        <v>2.8089306854448302E-2</v>
      </c>
      <c r="O12" s="14">
        <v>0.12935704888820401</v>
      </c>
      <c r="P12" s="14">
        <v>0.138512624679303</v>
      </c>
      <c r="Q12" s="14">
        <v>0.18277883478846099</v>
      </c>
      <c r="R12" s="14"/>
      <c r="S12" s="14">
        <v>9.2627028506709994E-2</v>
      </c>
      <c r="T12" s="14">
        <v>0.102666928311033</v>
      </c>
      <c r="U12" s="14">
        <v>8.99178385492099E-2</v>
      </c>
      <c r="V12" s="14">
        <v>0.125861338873104</v>
      </c>
      <c r="W12" s="14">
        <v>0.15663353189830601</v>
      </c>
      <c r="X12" s="14">
        <v>6.8743065920827406E-2</v>
      </c>
      <c r="Y12" s="14">
        <v>0</v>
      </c>
      <c r="Z12" s="14">
        <v>0.15884306280496199</v>
      </c>
      <c r="AA12" s="14">
        <v>0.21558216612613801</v>
      </c>
      <c r="AB12" s="14">
        <v>0.144801699238403</v>
      </c>
      <c r="AC12" s="14">
        <v>0.103418205410063</v>
      </c>
      <c r="AD12" s="14">
        <v>0</v>
      </c>
      <c r="AE12" s="14"/>
      <c r="AF12" s="14">
        <v>0.103353030704693</v>
      </c>
      <c r="AG12" s="14">
        <v>5.2941630383897598E-2</v>
      </c>
      <c r="AH12" s="14">
        <v>0.17183225965703999</v>
      </c>
      <c r="AI12" s="14">
        <v>0.13526523865250401</v>
      </c>
      <c r="AJ12" s="14">
        <v>5.2999107675522801E-2</v>
      </c>
      <c r="AK12" s="14">
        <v>0.128234481478948</v>
      </c>
      <c r="AL12" s="14"/>
      <c r="AM12" s="14">
        <v>0.14602199587815101</v>
      </c>
      <c r="AN12" s="14">
        <v>0.13823656266867301</v>
      </c>
      <c r="AO12" s="14">
        <v>9.6100462033044398E-2</v>
      </c>
      <c r="AP12" s="14">
        <v>5.9339615199379199E-2</v>
      </c>
      <c r="AQ12" s="14">
        <v>0</v>
      </c>
      <c r="AR12" s="14"/>
      <c r="AS12" s="14">
        <v>0.11864715685812501</v>
      </c>
      <c r="AT12" s="14">
        <v>0</v>
      </c>
      <c r="AU12" s="14"/>
      <c r="AV12" s="14">
        <v>3.6887369561019102E-2</v>
      </c>
      <c r="AW12" s="14">
        <v>0.11415855853553</v>
      </c>
      <c r="AX12" s="14">
        <v>0.20051627355362101</v>
      </c>
      <c r="AY12" s="14"/>
      <c r="AZ12" s="14">
        <v>0</v>
      </c>
      <c r="BA12" s="14">
        <v>4.2965352425345903E-2</v>
      </c>
      <c r="BB12" s="14">
        <v>9.5653653616217305E-2</v>
      </c>
      <c r="BC12" s="14"/>
      <c r="BD12" s="14">
        <v>0.13188189628615499</v>
      </c>
      <c r="BE12" s="14">
        <v>9.8376608277155705E-2</v>
      </c>
      <c r="BF12" s="14"/>
      <c r="BG12" s="14">
        <v>0.14704710465200199</v>
      </c>
      <c r="BH12" s="14">
        <v>0.106262219425722</v>
      </c>
      <c r="BI12" s="14"/>
      <c r="BJ12" s="14">
        <v>0.13635941691096301</v>
      </c>
      <c r="BK12" s="14">
        <v>0.110711571916927</v>
      </c>
      <c r="BL12" s="14"/>
      <c r="BM12" s="14">
        <v>0.12476685696838</v>
      </c>
      <c r="BN12" s="14">
        <v>0.11424241362296</v>
      </c>
      <c r="BO12" s="14"/>
      <c r="BP12" s="14">
        <v>0.12009340129062</v>
      </c>
      <c r="BQ12" s="14">
        <v>0.11907133963140799</v>
      </c>
      <c r="BR12" s="14"/>
      <c r="BS12" s="14">
        <v>0.138647551756714</v>
      </c>
      <c r="BT12" s="14">
        <v>9.76438717906849E-2</v>
      </c>
      <c r="BU12" s="14"/>
      <c r="BV12" s="14">
        <v>6.7458220393160004E-2</v>
      </c>
      <c r="BW12" s="14">
        <v>0.163179713631662</v>
      </c>
      <c r="BX12" s="14"/>
      <c r="BY12" s="14">
        <v>0.117010134817496</v>
      </c>
      <c r="BZ12" s="14">
        <v>0.114834152116765</v>
      </c>
      <c r="CA12" s="14"/>
      <c r="CB12" s="14">
        <v>0.13914560188310501</v>
      </c>
      <c r="CC12" s="14">
        <v>9.8410431743134894E-2</v>
      </c>
    </row>
    <row r="13" spans="2:81" x14ac:dyDescent="0.3">
      <c r="B13" s="15" t="s">
        <v>255</v>
      </c>
      <c r="C13" s="14">
        <v>7.0067979031010405E-2</v>
      </c>
      <c r="D13" s="14">
        <v>6.6404851232858594E-2</v>
      </c>
      <c r="E13" s="14">
        <v>6.9038616269955694E-2</v>
      </c>
      <c r="F13" s="14"/>
      <c r="G13" s="14">
        <v>7.4812781781470106E-2</v>
      </c>
      <c r="H13" s="14">
        <v>6.5927248783513304E-2</v>
      </c>
      <c r="I13" s="14">
        <v>8.2244884933665496E-2</v>
      </c>
      <c r="J13" s="14">
        <v>3.8418432282577998E-2</v>
      </c>
      <c r="K13" s="14">
        <v>5.39807422504998E-2</v>
      </c>
      <c r="L13" s="14">
        <v>9.6290917305909995E-2</v>
      </c>
      <c r="M13" s="14"/>
      <c r="N13" s="14">
        <v>2.81894737083489E-2</v>
      </c>
      <c r="O13" s="14">
        <v>6.0506041265521802E-2</v>
      </c>
      <c r="P13" s="14">
        <v>7.0556200937588201E-2</v>
      </c>
      <c r="Q13" s="14">
        <v>0.12824548363764601</v>
      </c>
      <c r="R13" s="14"/>
      <c r="S13" s="14">
        <v>0</v>
      </c>
      <c r="T13" s="14">
        <v>2.55042087707253E-2</v>
      </c>
      <c r="U13" s="14">
        <v>0</v>
      </c>
      <c r="V13" s="14">
        <v>9.8261045509574402E-2</v>
      </c>
      <c r="W13" s="14">
        <v>3.6958361220272601E-2</v>
      </c>
      <c r="X13" s="14">
        <v>0.136470473570457</v>
      </c>
      <c r="Y13" s="14">
        <v>0.16044488697407899</v>
      </c>
      <c r="Z13" s="14">
        <v>0.21947710974776499</v>
      </c>
      <c r="AA13" s="14">
        <v>0.107082208922719</v>
      </c>
      <c r="AB13" s="14">
        <v>0.121158184724719</v>
      </c>
      <c r="AC13" s="14">
        <v>0</v>
      </c>
      <c r="AD13" s="14">
        <v>0</v>
      </c>
      <c r="AE13" s="14"/>
      <c r="AF13" s="14">
        <v>3.0764031524503001E-2</v>
      </c>
      <c r="AG13" s="14">
        <v>5.5867374880000001E-2</v>
      </c>
      <c r="AH13" s="14">
        <v>2.81517528547101E-2</v>
      </c>
      <c r="AI13" s="14">
        <v>0.12625585007928899</v>
      </c>
      <c r="AJ13" s="14">
        <v>0.118611534490635</v>
      </c>
      <c r="AK13" s="14">
        <v>0.10596157354916599</v>
      </c>
      <c r="AL13" s="14"/>
      <c r="AM13" s="14">
        <v>4.6046741826167803E-2</v>
      </c>
      <c r="AN13" s="14">
        <v>0.12358076981332999</v>
      </c>
      <c r="AO13" s="14">
        <v>5.3692979172961501E-2</v>
      </c>
      <c r="AP13" s="14">
        <v>0.106816283759194</v>
      </c>
      <c r="AQ13" s="14">
        <v>0</v>
      </c>
      <c r="AR13" s="14"/>
      <c r="AS13" s="14">
        <v>6.6373842905416397E-2</v>
      </c>
      <c r="AT13" s="14">
        <v>0.27269363947941799</v>
      </c>
      <c r="AU13" s="14"/>
      <c r="AV13" s="14">
        <v>1.20753526578003E-2</v>
      </c>
      <c r="AW13" s="14">
        <v>2.6743345483726901E-2</v>
      </c>
      <c r="AX13" s="14">
        <v>0.13538283439590201</v>
      </c>
      <c r="AY13" s="14"/>
      <c r="AZ13" s="14">
        <v>0</v>
      </c>
      <c r="BA13" s="14">
        <v>0</v>
      </c>
      <c r="BB13" s="14">
        <v>1.14079907810174E-2</v>
      </c>
      <c r="BC13" s="14"/>
      <c r="BD13" s="14">
        <v>6.1612971824110803E-2</v>
      </c>
      <c r="BE13" s="14">
        <v>8.0057239560988605E-2</v>
      </c>
      <c r="BF13" s="14"/>
      <c r="BG13" s="14">
        <v>5.4262928779144001E-2</v>
      </c>
      <c r="BH13" s="14">
        <v>7.5380755248972406E-2</v>
      </c>
      <c r="BI13" s="14"/>
      <c r="BJ13" s="14">
        <v>0.133515954928936</v>
      </c>
      <c r="BK13" s="14">
        <v>6.3270440730699401E-2</v>
      </c>
      <c r="BL13" s="14"/>
      <c r="BM13" s="14">
        <v>8.0091751479651099E-2</v>
      </c>
      <c r="BN13" s="14">
        <v>6.67047673331434E-2</v>
      </c>
      <c r="BO13" s="14"/>
      <c r="BP13" s="14">
        <v>4.9791758559152903E-2</v>
      </c>
      <c r="BQ13" s="14">
        <v>7.92957824091306E-2</v>
      </c>
      <c r="BR13" s="14"/>
      <c r="BS13" s="14">
        <v>6.2649095985947298E-2</v>
      </c>
      <c r="BT13" s="14">
        <v>7.6398465225258796E-2</v>
      </c>
      <c r="BU13" s="14"/>
      <c r="BV13" s="14">
        <v>1.8843798632976E-2</v>
      </c>
      <c r="BW13" s="14">
        <v>7.7744597306999202E-2</v>
      </c>
      <c r="BX13" s="14"/>
      <c r="BY13" s="14">
        <v>5.6178257636989699E-2</v>
      </c>
      <c r="BZ13" s="14">
        <v>7.3304198892085101E-2</v>
      </c>
      <c r="CA13" s="14"/>
      <c r="CB13" s="14">
        <v>6.5230679432705801E-2</v>
      </c>
      <c r="CC13" s="14">
        <v>7.2160777514863397E-2</v>
      </c>
    </row>
    <row r="14" spans="2:81" x14ac:dyDescent="0.3">
      <c r="B14" s="15" t="s">
        <v>106</v>
      </c>
      <c r="C14" s="14">
        <v>3.0225169434704501E-2</v>
      </c>
      <c r="D14" s="14">
        <v>1.51886499354258E-2</v>
      </c>
      <c r="E14" s="14">
        <v>4.67180115814421E-2</v>
      </c>
      <c r="F14" s="14"/>
      <c r="G14" s="14">
        <v>2.9287511938359899E-2</v>
      </c>
      <c r="H14" s="14">
        <v>1.1516610163854401E-2</v>
      </c>
      <c r="I14" s="14">
        <v>1.44513540871065E-2</v>
      </c>
      <c r="J14" s="14">
        <v>7.7041521993705106E-2</v>
      </c>
      <c r="K14" s="14">
        <v>2.6074657847809001E-2</v>
      </c>
      <c r="L14" s="14">
        <v>4.9600841016175998E-2</v>
      </c>
      <c r="M14" s="14"/>
      <c r="N14" s="14">
        <v>1.7618168703114601E-2</v>
      </c>
      <c r="O14" s="14">
        <v>9.7054943629577405E-3</v>
      </c>
      <c r="P14" s="14">
        <v>2.9690483020405101E-2</v>
      </c>
      <c r="Q14" s="14">
        <v>6.64857175709163E-2</v>
      </c>
      <c r="R14" s="14"/>
      <c r="S14" s="14">
        <v>2.66479330498306E-2</v>
      </c>
      <c r="T14" s="14">
        <v>2.5013115192426501E-2</v>
      </c>
      <c r="U14" s="14">
        <v>5.6684599838565899E-2</v>
      </c>
      <c r="V14" s="14">
        <v>0</v>
      </c>
      <c r="W14" s="14">
        <v>3.6649465412687099E-2</v>
      </c>
      <c r="X14" s="14">
        <v>3.7022650215022497E-2</v>
      </c>
      <c r="Y14" s="14">
        <v>3.1709696872679501E-2</v>
      </c>
      <c r="Z14" s="14">
        <v>0</v>
      </c>
      <c r="AA14" s="14">
        <v>4.3576833284618498E-2</v>
      </c>
      <c r="AB14" s="14">
        <v>5.8439298107645199E-2</v>
      </c>
      <c r="AC14" s="14">
        <v>0</v>
      </c>
      <c r="AD14" s="14">
        <v>0</v>
      </c>
      <c r="AE14" s="14"/>
      <c r="AF14" s="14">
        <v>2.5263889417427202E-2</v>
      </c>
      <c r="AG14" s="14">
        <v>1.8898449311605701E-2</v>
      </c>
      <c r="AH14" s="14">
        <v>2.5271882205554898E-2</v>
      </c>
      <c r="AI14" s="14">
        <v>4.7173514020731798E-2</v>
      </c>
      <c r="AJ14" s="14">
        <v>4.80224405453211E-2</v>
      </c>
      <c r="AK14" s="14">
        <v>3.6183938970354802E-2</v>
      </c>
      <c r="AL14" s="14"/>
      <c r="AM14" s="14">
        <v>5.9242642089354002E-2</v>
      </c>
      <c r="AN14" s="14">
        <v>3.65256322073658E-2</v>
      </c>
      <c r="AO14" s="14">
        <v>1.73131641638649E-2</v>
      </c>
      <c r="AP14" s="14">
        <v>2.8707416309662899E-2</v>
      </c>
      <c r="AQ14" s="14">
        <v>0</v>
      </c>
      <c r="AR14" s="14"/>
      <c r="AS14" s="14">
        <v>2.79132688581449E-2</v>
      </c>
      <c r="AT14" s="14">
        <v>0.15703435168732999</v>
      </c>
      <c r="AU14" s="14"/>
      <c r="AV14" s="14">
        <v>5.8981812502205203E-3</v>
      </c>
      <c r="AW14" s="14">
        <v>5.2808865428207202E-2</v>
      </c>
      <c r="AX14" s="14">
        <v>4.45250818866628E-2</v>
      </c>
      <c r="AY14" s="14"/>
      <c r="AZ14" s="14">
        <v>2.1718469742368102E-2</v>
      </c>
      <c r="BA14" s="14">
        <v>2.1701918018480499E-2</v>
      </c>
      <c r="BB14" s="14">
        <v>1.17604352300162E-2</v>
      </c>
      <c r="BC14" s="14"/>
      <c r="BD14" s="14">
        <v>2.74997275761957E-2</v>
      </c>
      <c r="BE14" s="14">
        <v>3.34451724598629E-2</v>
      </c>
      <c r="BF14" s="14"/>
      <c r="BG14" s="14">
        <v>3.1748983346088597E-2</v>
      </c>
      <c r="BH14" s="14">
        <v>2.9712948202883699E-2</v>
      </c>
      <c r="BI14" s="14"/>
      <c r="BJ14" s="14">
        <v>4.4813752047195399E-2</v>
      </c>
      <c r="BK14" s="14">
        <v>2.6093032513789201E-2</v>
      </c>
      <c r="BL14" s="14"/>
      <c r="BM14" s="14">
        <v>4.9934899186521498E-2</v>
      </c>
      <c r="BN14" s="14">
        <v>2.6997881863310001E-2</v>
      </c>
      <c r="BO14" s="14"/>
      <c r="BP14" s="14">
        <v>2.7682262050915198E-2</v>
      </c>
      <c r="BQ14" s="14">
        <v>3.2076779769149098E-2</v>
      </c>
      <c r="BR14" s="14"/>
      <c r="BS14" s="14">
        <v>2.1223190004409E-2</v>
      </c>
      <c r="BT14" s="14">
        <v>3.7906501807549502E-2</v>
      </c>
      <c r="BU14" s="14"/>
      <c r="BV14" s="14">
        <v>1.6472599138903799E-2</v>
      </c>
      <c r="BW14" s="14">
        <v>2.2860264856524998E-2</v>
      </c>
      <c r="BX14" s="14"/>
      <c r="BY14" s="14">
        <v>2.03966789831669E-2</v>
      </c>
      <c r="BZ14" s="14">
        <v>3.2232698097996899E-2</v>
      </c>
      <c r="CA14" s="14"/>
      <c r="CB14" s="14">
        <v>2.7321384696566298E-2</v>
      </c>
      <c r="CC14" s="14">
        <v>2.8837754696728099E-2</v>
      </c>
    </row>
    <row r="15" spans="2:81" x14ac:dyDescent="0.3">
      <c r="B15" s="15" t="s">
        <v>127</v>
      </c>
      <c r="C15" s="18">
        <v>0.67654034037782096</v>
      </c>
      <c r="D15" s="18">
        <v>0.66626180293679804</v>
      </c>
      <c r="E15" s="18">
        <v>0.69134624495746999</v>
      </c>
      <c r="F15" s="18"/>
      <c r="G15" s="18">
        <v>0.53379732474941199</v>
      </c>
      <c r="H15" s="18">
        <v>0.73597412704158605</v>
      </c>
      <c r="I15" s="18">
        <v>0.73131944364784296</v>
      </c>
      <c r="J15" s="18">
        <v>0.702516747758272</v>
      </c>
      <c r="K15" s="18">
        <v>0.75933936686697101</v>
      </c>
      <c r="L15" s="18">
        <v>0.68902642660621205</v>
      </c>
      <c r="M15" s="18"/>
      <c r="N15" s="18">
        <v>0.79555754513187904</v>
      </c>
      <c r="O15" s="18">
        <v>0.72859650056356795</v>
      </c>
      <c r="P15" s="18">
        <v>0.62153740192594298</v>
      </c>
      <c r="Q15" s="18">
        <v>0.54253609623993104</v>
      </c>
      <c r="R15" s="18"/>
      <c r="S15" s="18">
        <v>0.82337457306063999</v>
      </c>
      <c r="T15" s="18">
        <v>0.81802068555013796</v>
      </c>
      <c r="U15" s="18">
        <v>0.70376098398002196</v>
      </c>
      <c r="V15" s="18">
        <v>0.66856845409337295</v>
      </c>
      <c r="W15" s="18">
        <v>0.69660555049113804</v>
      </c>
      <c r="X15" s="18">
        <v>0.56022071947505403</v>
      </c>
      <c r="Y15" s="18">
        <v>0.76849803923515203</v>
      </c>
      <c r="Z15" s="18">
        <v>0.51544503851310597</v>
      </c>
      <c r="AA15" s="18">
        <v>0.507442861489521</v>
      </c>
      <c r="AB15" s="18">
        <v>0.445967055030631</v>
      </c>
      <c r="AC15" s="18">
        <v>0.79880424925770399</v>
      </c>
      <c r="AD15" s="18">
        <v>1</v>
      </c>
      <c r="AE15" s="18"/>
      <c r="AF15" s="18">
        <v>0.73927043971332496</v>
      </c>
      <c r="AG15" s="18">
        <v>0.81860538639158498</v>
      </c>
      <c r="AH15" s="18">
        <v>0.63426718377198199</v>
      </c>
      <c r="AI15" s="18">
        <v>0.63317512637436901</v>
      </c>
      <c r="AJ15" s="18">
        <v>0.58836836140673598</v>
      </c>
      <c r="AK15" s="18">
        <v>0.587921351547249</v>
      </c>
      <c r="AL15" s="18"/>
      <c r="AM15" s="18">
        <v>0.67124901062094899</v>
      </c>
      <c r="AN15" s="18">
        <v>0.58381352915192197</v>
      </c>
      <c r="AO15" s="18">
        <v>0.71520764869474696</v>
      </c>
      <c r="AP15" s="18">
        <v>0.73137216074657496</v>
      </c>
      <c r="AQ15" s="18">
        <v>0.86849967844869902</v>
      </c>
      <c r="AR15" s="18"/>
      <c r="AS15" s="18">
        <v>0.68141874831454896</v>
      </c>
      <c r="AT15" s="18">
        <v>0.40895663568768997</v>
      </c>
      <c r="AU15" s="18"/>
      <c r="AV15" s="18">
        <v>0.91265263840946098</v>
      </c>
      <c r="AW15" s="18">
        <v>0.62098986589595195</v>
      </c>
      <c r="AX15" s="18">
        <v>0.45420429821328701</v>
      </c>
      <c r="AY15" s="18"/>
      <c r="AZ15" s="18">
        <v>0.97828153025763198</v>
      </c>
      <c r="BA15" s="18">
        <v>0.82932957722950995</v>
      </c>
      <c r="BB15" s="18">
        <v>0.805352199311127</v>
      </c>
      <c r="BC15" s="18"/>
      <c r="BD15" s="18">
        <v>0.69196069686893602</v>
      </c>
      <c r="BE15" s="18">
        <v>0.65832179192653395</v>
      </c>
      <c r="BF15" s="18"/>
      <c r="BG15" s="18">
        <v>0.69846939727663204</v>
      </c>
      <c r="BH15" s="18">
        <v>0.66916901474976298</v>
      </c>
      <c r="BI15" s="18"/>
      <c r="BJ15" s="18">
        <v>0.62044233782450098</v>
      </c>
      <c r="BK15" s="18">
        <v>0.68421280599679202</v>
      </c>
      <c r="BL15" s="18"/>
      <c r="BM15" s="18">
        <v>0.66497319367946195</v>
      </c>
      <c r="BN15" s="18">
        <v>0.68496533193599995</v>
      </c>
      <c r="BO15" s="18"/>
      <c r="BP15" s="18">
        <v>0.72575802271616296</v>
      </c>
      <c r="BQ15" s="18">
        <v>0.67451684425203795</v>
      </c>
      <c r="BR15" s="18"/>
      <c r="BS15" s="18">
        <v>0.670472994143543</v>
      </c>
      <c r="BT15" s="18">
        <v>0.68171756872048805</v>
      </c>
      <c r="BU15" s="18"/>
      <c r="BV15" s="18">
        <v>0.83489723121819703</v>
      </c>
      <c r="BW15" s="18">
        <v>0.61381166690785305</v>
      </c>
      <c r="BX15" s="18"/>
      <c r="BY15" s="18">
        <v>0.66537871508476798</v>
      </c>
      <c r="BZ15" s="18">
        <v>0.68544252880368495</v>
      </c>
      <c r="CA15" s="18"/>
      <c r="CB15" s="18">
        <v>0.66746430030396398</v>
      </c>
      <c r="CC15" s="18">
        <v>0.693170604172341</v>
      </c>
    </row>
    <row r="16" spans="2:81" x14ac:dyDescent="0.3">
      <c r="B16" s="15" t="s">
        <v>256</v>
      </c>
      <c r="C16" s="18">
        <v>0.18659076995030299</v>
      </c>
      <c r="D16" s="18">
        <v>0.19579888795047301</v>
      </c>
      <c r="E16" s="18">
        <v>0.1722103409971</v>
      </c>
      <c r="F16" s="18"/>
      <c r="G16" s="18">
        <v>0.28446831869584899</v>
      </c>
      <c r="H16" s="18">
        <v>0.15476260140130299</v>
      </c>
      <c r="I16" s="18">
        <v>0.163473511876815</v>
      </c>
      <c r="J16" s="18">
        <v>0.13489368340167401</v>
      </c>
      <c r="K16" s="18">
        <v>0.1057391797298</v>
      </c>
      <c r="L16" s="18">
        <v>0.19353910639313299</v>
      </c>
      <c r="M16" s="18"/>
      <c r="N16" s="18">
        <v>5.6278780562797198E-2</v>
      </c>
      <c r="O16" s="18">
        <v>0.18986309015372599</v>
      </c>
      <c r="P16" s="18">
        <v>0.209068825616891</v>
      </c>
      <c r="Q16" s="18">
        <v>0.311024318426108</v>
      </c>
      <c r="R16" s="18"/>
      <c r="S16" s="18">
        <v>9.2627028506709994E-2</v>
      </c>
      <c r="T16" s="18">
        <v>0.12817113708175801</v>
      </c>
      <c r="U16" s="18">
        <v>8.99178385492099E-2</v>
      </c>
      <c r="V16" s="18">
        <v>0.22412238438267901</v>
      </c>
      <c r="W16" s="18">
        <v>0.193591893118578</v>
      </c>
      <c r="X16" s="18">
        <v>0.20521353949128401</v>
      </c>
      <c r="Y16" s="18">
        <v>0.16044488697407899</v>
      </c>
      <c r="Z16" s="18">
        <v>0.37832017255272699</v>
      </c>
      <c r="AA16" s="18">
        <v>0.32266437504885598</v>
      </c>
      <c r="AB16" s="18">
        <v>0.26595988396312198</v>
      </c>
      <c r="AC16" s="18">
        <v>0.103418205410063</v>
      </c>
      <c r="AD16" s="18">
        <v>0</v>
      </c>
      <c r="AE16" s="18"/>
      <c r="AF16" s="18">
        <v>0.134117062229196</v>
      </c>
      <c r="AG16" s="18">
        <v>0.108809005263898</v>
      </c>
      <c r="AH16" s="18">
        <v>0.19998401251174999</v>
      </c>
      <c r="AI16" s="18">
        <v>0.26152108873179303</v>
      </c>
      <c r="AJ16" s="18">
        <v>0.17161064216615701</v>
      </c>
      <c r="AK16" s="18">
        <v>0.234196055028114</v>
      </c>
      <c r="AL16" s="18"/>
      <c r="AM16" s="18">
        <v>0.19206873770431901</v>
      </c>
      <c r="AN16" s="18">
        <v>0.26181733248200301</v>
      </c>
      <c r="AO16" s="18">
        <v>0.14979344120600599</v>
      </c>
      <c r="AP16" s="18">
        <v>0.166155898958573</v>
      </c>
      <c r="AQ16" s="18">
        <v>0</v>
      </c>
      <c r="AR16" s="18"/>
      <c r="AS16" s="18">
        <v>0.185020999763541</v>
      </c>
      <c r="AT16" s="18">
        <v>0.27269363947941799</v>
      </c>
      <c r="AU16" s="18"/>
      <c r="AV16" s="18">
        <v>4.89627222188194E-2</v>
      </c>
      <c r="AW16" s="18">
        <v>0.14090190401925701</v>
      </c>
      <c r="AX16" s="18">
        <v>0.33589910794952299</v>
      </c>
      <c r="AY16" s="18"/>
      <c r="AZ16" s="18">
        <v>0</v>
      </c>
      <c r="BA16" s="18">
        <v>4.2965352425345903E-2</v>
      </c>
      <c r="BB16" s="18">
        <v>0.10706164439723501</v>
      </c>
      <c r="BC16" s="18"/>
      <c r="BD16" s="18">
        <v>0.19349486811026601</v>
      </c>
      <c r="BE16" s="18">
        <v>0.17843384783814401</v>
      </c>
      <c r="BF16" s="18"/>
      <c r="BG16" s="18">
        <v>0.20131003343114601</v>
      </c>
      <c r="BH16" s="18">
        <v>0.18164297467469401</v>
      </c>
      <c r="BI16" s="18"/>
      <c r="BJ16" s="18">
        <v>0.26987537183989802</v>
      </c>
      <c r="BK16" s="18">
        <v>0.173982012647626</v>
      </c>
      <c r="BL16" s="18"/>
      <c r="BM16" s="18">
        <v>0.204858608448031</v>
      </c>
      <c r="BN16" s="18">
        <v>0.18094718095610299</v>
      </c>
      <c r="BO16" s="18"/>
      <c r="BP16" s="18">
        <v>0.16988515984977301</v>
      </c>
      <c r="BQ16" s="18">
        <v>0.198367122040539</v>
      </c>
      <c r="BR16" s="18"/>
      <c r="BS16" s="18">
        <v>0.20129664774266101</v>
      </c>
      <c r="BT16" s="18">
        <v>0.17404233701594399</v>
      </c>
      <c r="BU16" s="18"/>
      <c r="BV16" s="18">
        <v>8.6302019026136101E-2</v>
      </c>
      <c r="BW16" s="18">
        <v>0.24092431093866101</v>
      </c>
      <c r="BX16" s="18"/>
      <c r="BY16" s="18">
        <v>0.173188392454486</v>
      </c>
      <c r="BZ16" s="18">
        <v>0.18813835100885001</v>
      </c>
      <c r="CA16" s="18"/>
      <c r="CB16" s="18">
        <v>0.20437628131581101</v>
      </c>
      <c r="CC16" s="18">
        <v>0.17057120925799801</v>
      </c>
    </row>
    <row r="17" spans="2:81" x14ac:dyDescent="0.3">
      <c r="B17" s="15" t="s">
        <v>93</v>
      </c>
      <c r="C17" s="19">
        <v>0.48994957042751902</v>
      </c>
      <c r="D17" s="19">
        <v>0.47046291498632598</v>
      </c>
      <c r="E17" s="19">
        <v>0.51913590396037002</v>
      </c>
      <c r="F17" s="19"/>
      <c r="G17" s="19">
        <v>0.24932900605356201</v>
      </c>
      <c r="H17" s="19">
        <v>0.581211525640282</v>
      </c>
      <c r="I17" s="19">
        <v>0.56784593177102805</v>
      </c>
      <c r="J17" s="19">
        <v>0.56762306435659804</v>
      </c>
      <c r="K17" s="19">
        <v>0.65360018713717105</v>
      </c>
      <c r="L17" s="19">
        <v>0.49548732021307901</v>
      </c>
      <c r="M17" s="19"/>
      <c r="N17" s="19">
        <v>0.73927876456908204</v>
      </c>
      <c r="O17" s="19">
        <v>0.53873341040984102</v>
      </c>
      <c r="P17" s="19">
        <v>0.41246857630905198</v>
      </c>
      <c r="Q17" s="19">
        <v>0.23151177781382301</v>
      </c>
      <c r="R17" s="19"/>
      <c r="S17" s="19">
        <v>0.73074754455392998</v>
      </c>
      <c r="T17" s="19">
        <v>0.68984954846837998</v>
      </c>
      <c r="U17" s="19">
        <v>0.61384314543081198</v>
      </c>
      <c r="V17" s="19">
        <v>0.444446069710694</v>
      </c>
      <c r="W17" s="19">
        <v>0.50301365737255999</v>
      </c>
      <c r="X17" s="19">
        <v>0.35500717998377102</v>
      </c>
      <c r="Y17" s="19">
        <v>0.60805315226107304</v>
      </c>
      <c r="Z17" s="19">
        <v>0.13712486596037801</v>
      </c>
      <c r="AA17" s="19">
        <v>0.184778486440665</v>
      </c>
      <c r="AB17" s="19">
        <v>0.18000717106750999</v>
      </c>
      <c r="AC17" s="19">
        <v>0.69538604384764102</v>
      </c>
      <c r="AD17" s="19">
        <v>1</v>
      </c>
      <c r="AE17" s="19"/>
      <c r="AF17" s="19">
        <v>0.60515337748412901</v>
      </c>
      <c r="AG17" s="19">
        <v>0.70979638112768795</v>
      </c>
      <c r="AH17" s="19">
        <v>0.43428317126023203</v>
      </c>
      <c r="AI17" s="19">
        <v>0.37165403764257698</v>
      </c>
      <c r="AJ17" s="19">
        <v>0.41675771924057903</v>
      </c>
      <c r="AK17" s="19">
        <v>0.35372529651913398</v>
      </c>
      <c r="AL17" s="19"/>
      <c r="AM17" s="19">
        <v>0.47918027291663001</v>
      </c>
      <c r="AN17" s="19">
        <v>0.32199619666991902</v>
      </c>
      <c r="AO17" s="19">
        <v>0.56541420748874105</v>
      </c>
      <c r="AP17" s="19">
        <v>0.56521626178800199</v>
      </c>
      <c r="AQ17" s="19">
        <v>0.86849967844869902</v>
      </c>
      <c r="AR17" s="19"/>
      <c r="AS17" s="19">
        <v>0.49639774855100699</v>
      </c>
      <c r="AT17" s="19">
        <v>0.13626299620827201</v>
      </c>
      <c r="AU17" s="19"/>
      <c r="AV17" s="19">
        <v>0.86368991619064095</v>
      </c>
      <c r="AW17" s="19">
        <v>0.480087961876695</v>
      </c>
      <c r="AX17" s="19">
        <v>0.118305190263764</v>
      </c>
      <c r="AY17" s="19"/>
      <c r="AZ17" s="19">
        <v>0.97828153025763198</v>
      </c>
      <c r="BA17" s="19">
        <v>0.78636422480416401</v>
      </c>
      <c r="BB17" s="19">
        <v>0.69829055491389302</v>
      </c>
      <c r="BC17" s="19"/>
      <c r="BD17" s="19">
        <v>0.49846582875867002</v>
      </c>
      <c r="BE17" s="19">
        <v>0.47988794408838997</v>
      </c>
      <c r="BF17" s="19"/>
      <c r="BG17" s="19">
        <v>0.49715936384548498</v>
      </c>
      <c r="BH17" s="19">
        <v>0.487526040075069</v>
      </c>
      <c r="BI17" s="19"/>
      <c r="BJ17" s="19">
        <v>0.35056696598460202</v>
      </c>
      <c r="BK17" s="19">
        <v>0.51023079334916599</v>
      </c>
      <c r="BL17" s="19"/>
      <c r="BM17" s="19">
        <v>0.46011458523143101</v>
      </c>
      <c r="BN17" s="19">
        <v>0.50401815097989699</v>
      </c>
      <c r="BO17" s="19"/>
      <c r="BP17" s="19">
        <v>0.55587286286638904</v>
      </c>
      <c r="BQ17" s="19">
        <v>0.47614972221149898</v>
      </c>
      <c r="BR17" s="19"/>
      <c r="BS17" s="19">
        <v>0.46917634640088202</v>
      </c>
      <c r="BT17" s="19">
        <v>0.50767523170454398</v>
      </c>
      <c r="BU17" s="19"/>
      <c r="BV17" s="19">
        <v>0.74859521219206104</v>
      </c>
      <c r="BW17" s="19">
        <v>0.37288735596919198</v>
      </c>
      <c r="BX17" s="19"/>
      <c r="BY17" s="19">
        <v>0.49219032263028301</v>
      </c>
      <c r="BZ17" s="19">
        <v>0.49730417779483399</v>
      </c>
      <c r="CA17" s="19"/>
      <c r="CB17" s="19">
        <v>0.46308801898815299</v>
      </c>
      <c r="CC17" s="19">
        <v>0.52259939491434304</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x14ac:dyDescent="0.3">
      <c r="B9" s="15" t="s">
        <v>123</v>
      </c>
      <c r="C9" s="14">
        <v>0.24585700910261099</v>
      </c>
      <c r="D9" s="14">
        <v>0.251221205658196</v>
      </c>
      <c r="E9" s="14">
        <v>0.24135526497513601</v>
      </c>
      <c r="F9" s="14"/>
      <c r="G9" s="14">
        <v>0.234678483703818</v>
      </c>
      <c r="H9" s="14">
        <v>0.21344473675693301</v>
      </c>
      <c r="I9" s="14">
        <v>0.30063909219929003</v>
      </c>
      <c r="J9" s="14">
        <v>0.22628434629998001</v>
      </c>
      <c r="K9" s="14">
        <v>0.255161987078042</v>
      </c>
      <c r="L9" s="14">
        <v>0.25745767805276698</v>
      </c>
      <c r="M9" s="14"/>
      <c r="N9" s="14">
        <v>0.30525535482566502</v>
      </c>
      <c r="O9" s="14">
        <v>0.28455606768707697</v>
      </c>
      <c r="P9" s="14">
        <v>0.19997871157201599</v>
      </c>
      <c r="Q9" s="14">
        <v>0.19099452866677</v>
      </c>
      <c r="R9" s="14"/>
      <c r="S9" s="14">
        <v>0.214689616498736</v>
      </c>
      <c r="T9" s="14">
        <v>0.15797465239108499</v>
      </c>
      <c r="U9" s="14">
        <v>0.35120887383353799</v>
      </c>
      <c r="V9" s="14">
        <v>0.27116791353963199</v>
      </c>
      <c r="W9" s="14">
        <v>0.24193958400273</v>
      </c>
      <c r="X9" s="14">
        <v>0.30392491449409098</v>
      </c>
      <c r="Y9" s="14">
        <v>0.15879296973686399</v>
      </c>
      <c r="Z9" s="14">
        <v>0.249105839606487</v>
      </c>
      <c r="AA9" s="14">
        <v>0.26335406871806799</v>
      </c>
      <c r="AB9" s="14">
        <v>0.24276581833671701</v>
      </c>
      <c r="AC9" s="14">
        <v>0.25402701555019003</v>
      </c>
      <c r="AD9" s="14">
        <v>0.34128487246384498</v>
      </c>
      <c r="AE9" s="14"/>
      <c r="AF9" s="14">
        <v>0.31054880134877599</v>
      </c>
      <c r="AG9" s="14">
        <v>0.28469900652262398</v>
      </c>
      <c r="AH9" s="14">
        <v>0.156676942854442</v>
      </c>
      <c r="AI9" s="14">
        <v>0.174745527115171</v>
      </c>
      <c r="AJ9" s="14">
        <v>0.226588612549565</v>
      </c>
      <c r="AK9" s="14">
        <v>0.23280916059453</v>
      </c>
      <c r="AL9" s="14"/>
      <c r="AM9" s="14">
        <v>0.24743171103470499</v>
      </c>
      <c r="AN9" s="14">
        <v>0.260916184519495</v>
      </c>
      <c r="AO9" s="14">
        <v>0.21849147099331501</v>
      </c>
      <c r="AP9" s="14">
        <v>0.25682343762867199</v>
      </c>
      <c r="AQ9" s="14">
        <v>0.52139512766211105</v>
      </c>
      <c r="AR9" s="14"/>
      <c r="AS9" s="14">
        <v>0.24252317443858401</v>
      </c>
      <c r="AT9" s="14">
        <v>0.42871991064651899</v>
      </c>
      <c r="AU9" s="14"/>
      <c r="AV9" s="14">
        <v>0.34664935515289902</v>
      </c>
      <c r="AW9" s="14">
        <v>0.22848232275479899</v>
      </c>
      <c r="AX9" s="14">
        <v>0.15613074783533001</v>
      </c>
      <c r="AY9" s="14"/>
      <c r="AZ9" s="14">
        <v>0.42067086860078301</v>
      </c>
      <c r="BA9" s="14">
        <v>0.35764083448318001</v>
      </c>
      <c r="BB9" s="14">
        <v>0.28215251044517897</v>
      </c>
      <c r="BC9" s="14"/>
      <c r="BD9" s="14">
        <v>0.220282901838109</v>
      </c>
      <c r="BE9" s="14">
        <v>0.276071817208068</v>
      </c>
      <c r="BF9" s="14"/>
      <c r="BG9" s="14">
        <v>0.232008995789904</v>
      </c>
      <c r="BH9" s="14">
        <v>0.250511938673941</v>
      </c>
      <c r="BI9" s="14"/>
      <c r="BJ9" s="14">
        <v>0.163973530119181</v>
      </c>
      <c r="BK9" s="14">
        <v>0.25425513626394403</v>
      </c>
      <c r="BL9" s="14"/>
      <c r="BM9" s="14">
        <v>0.21619185038281599</v>
      </c>
      <c r="BN9" s="14">
        <v>0.25585539344638902</v>
      </c>
      <c r="BO9" s="14"/>
      <c r="BP9" s="14">
        <v>0.243545030500642</v>
      </c>
      <c r="BQ9" s="14">
        <v>0.25461321773193102</v>
      </c>
      <c r="BR9" s="14"/>
      <c r="BS9" s="14">
        <v>0.25673029883019199</v>
      </c>
      <c r="BT9" s="14">
        <v>0.23657889943456401</v>
      </c>
      <c r="BU9" s="14"/>
      <c r="BV9" s="14">
        <v>0.259620887036078</v>
      </c>
      <c r="BW9" s="14">
        <v>0.25573418921064101</v>
      </c>
      <c r="BX9" s="14"/>
      <c r="BY9" s="14">
        <v>0.22759606721973799</v>
      </c>
      <c r="BZ9" s="14">
        <v>0.25235514501943301</v>
      </c>
      <c r="CA9" s="14"/>
      <c r="CB9" s="14">
        <v>0.246864268274674</v>
      </c>
      <c r="CC9" s="14">
        <v>0.247431149289189</v>
      </c>
    </row>
    <row r="10" spans="2:81" x14ac:dyDescent="0.3">
      <c r="B10" s="15" t="s">
        <v>124</v>
      </c>
      <c r="C10" s="14">
        <v>0.27844993396669698</v>
      </c>
      <c r="D10" s="14">
        <v>0.30409389691039401</v>
      </c>
      <c r="E10" s="14">
        <v>0.246714372248061</v>
      </c>
      <c r="F10" s="14"/>
      <c r="G10" s="14">
        <v>0.32641260053254401</v>
      </c>
      <c r="H10" s="14">
        <v>0.26902912569291099</v>
      </c>
      <c r="I10" s="14">
        <v>0.27066892061527198</v>
      </c>
      <c r="J10" s="14">
        <v>0.26107114422530697</v>
      </c>
      <c r="K10" s="14">
        <v>0.332108150223419</v>
      </c>
      <c r="L10" s="14">
        <v>0.17217787426786699</v>
      </c>
      <c r="M10" s="14"/>
      <c r="N10" s="14">
        <v>0.25460956834988202</v>
      </c>
      <c r="O10" s="14">
        <v>0.25936510586421602</v>
      </c>
      <c r="P10" s="14">
        <v>0.32855113386154</v>
      </c>
      <c r="Q10" s="14">
        <v>0.27432959173444899</v>
      </c>
      <c r="R10" s="14"/>
      <c r="S10" s="14">
        <v>0.32162879593548399</v>
      </c>
      <c r="T10" s="14">
        <v>0.33878264893160998</v>
      </c>
      <c r="U10" s="14">
        <v>0.20525880818527201</v>
      </c>
      <c r="V10" s="14">
        <v>0.20581803985122199</v>
      </c>
      <c r="W10" s="14">
        <v>0.359538027863961</v>
      </c>
      <c r="X10" s="14">
        <v>0.12873326047780101</v>
      </c>
      <c r="Y10" s="14">
        <v>0.267942243334226</v>
      </c>
      <c r="Z10" s="14">
        <v>0.210393075772661</v>
      </c>
      <c r="AA10" s="14">
        <v>0.35735717220778601</v>
      </c>
      <c r="AB10" s="14">
        <v>0.30086682442002499</v>
      </c>
      <c r="AC10" s="14">
        <v>0.29811977868150802</v>
      </c>
      <c r="AD10" s="14">
        <v>0</v>
      </c>
      <c r="AE10" s="14"/>
      <c r="AF10" s="14">
        <v>0.30651252617517999</v>
      </c>
      <c r="AG10" s="14">
        <v>0.213942516257497</v>
      </c>
      <c r="AH10" s="14">
        <v>0.23036963183310299</v>
      </c>
      <c r="AI10" s="14">
        <v>0.31486405147197</v>
      </c>
      <c r="AJ10" s="14">
        <v>0.26316701629526301</v>
      </c>
      <c r="AK10" s="14">
        <v>0.30263641637242999</v>
      </c>
      <c r="AL10" s="14"/>
      <c r="AM10" s="14">
        <v>0.27310834270446899</v>
      </c>
      <c r="AN10" s="14">
        <v>0.25769787417773399</v>
      </c>
      <c r="AO10" s="14">
        <v>0.24853249234545299</v>
      </c>
      <c r="AP10" s="14">
        <v>0.26339871613152999</v>
      </c>
      <c r="AQ10" s="14">
        <v>0.39135458130180201</v>
      </c>
      <c r="AR10" s="14"/>
      <c r="AS10" s="14">
        <v>0.28352644776045499</v>
      </c>
      <c r="AT10" s="14">
        <v>0</v>
      </c>
      <c r="AU10" s="14"/>
      <c r="AV10" s="14">
        <v>0.23180538479231499</v>
      </c>
      <c r="AW10" s="14">
        <v>0.230453170728634</v>
      </c>
      <c r="AX10" s="14">
        <v>0.33325801084712098</v>
      </c>
      <c r="AY10" s="14"/>
      <c r="AZ10" s="14">
        <v>0.19891544286031199</v>
      </c>
      <c r="BA10" s="14">
        <v>0.29550085000405402</v>
      </c>
      <c r="BB10" s="14">
        <v>0.205385980575264</v>
      </c>
      <c r="BC10" s="14"/>
      <c r="BD10" s="14">
        <v>0.32123143535077398</v>
      </c>
      <c r="BE10" s="14">
        <v>0.227905262302735</v>
      </c>
      <c r="BF10" s="14"/>
      <c r="BG10" s="14">
        <v>0.34354574344514399</v>
      </c>
      <c r="BH10" s="14">
        <v>0.25656835415677198</v>
      </c>
      <c r="BI10" s="14"/>
      <c r="BJ10" s="14">
        <v>0.42752128560466801</v>
      </c>
      <c r="BK10" s="14">
        <v>0.25477782971874702</v>
      </c>
      <c r="BL10" s="14"/>
      <c r="BM10" s="14">
        <v>0.22046375862162601</v>
      </c>
      <c r="BN10" s="14">
        <v>0.28492197418771897</v>
      </c>
      <c r="BO10" s="14"/>
      <c r="BP10" s="14">
        <v>0.32605213832400798</v>
      </c>
      <c r="BQ10" s="14">
        <v>0.25254637498139199</v>
      </c>
      <c r="BR10" s="14"/>
      <c r="BS10" s="14">
        <v>0.29667312736110701</v>
      </c>
      <c r="BT10" s="14">
        <v>0.26290019777356399</v>
      </c>
      <c r="BU10" s="14"/>
      <c r="BV10" s="14">
        <v>0.33654769851461702</v>
      </c>
      <c r="BW10" s="14">
        <v>0.28293217186264302</v>
      </c>
      <c r="BX10" s="14"/>
      <c r="BY10" s="14">
        <v>0.31694653527030398</v>
      </c>
      <c r="BZ10" s="14">
        <v>0.27637768309028699</v>
      </c>
      <c r="CA10" s="14"/>
      <c r="CB10" s="14">
        <v>0.258778304036616</v>
      </c>
      <c r="CC10" s="14">
        <v>0.29317598085304503</v>
      </c>
    </row>
    <row r="11" spans="2:81" x14ac:dyDescent="0.3">
      <c r="B11" s="15" t="s">
        <v>125</v>
      </c>
      <c r="C11" s="14">
        <v>0.242347397805146</v>
      </c>
      <c r="D11" s="14">
        <v>0.23176795221219801</v>
      </c>
      <c r="E11" s="14">
        <v>0.25514199689058997</v>
      </c>
      <c r="F11" s="14"/>
      <c r="G11" s="14">
        <v>0.22449306734590099</v>
      </c>
      <c r="H11" s="14">
        <v>0.278165865216015</v>
      </c>
      <c r="I11" s="14">
        <v>0.20397534287205099</v>
      </c>
      <c r="J11" s="14">
        <v>0.278319371743807</v>
      </c>
      <c r="K11" s="14">
        <v>0.15780232589206</v>
      </c>
      <c r="L11" s="14">
        <v>0.30973749937282402</v>
      </c>
      <c r="M11" s="14"/>
      <c r="N11" s="14">
        <v>0.18702486962016901</v>
      </c>
      <c r="O11" s="14">
        <v>0.25254003168393402</v>
      </c>
      <c r="P11" s="14">
        <v>0.27703990443929499</v>
      </c>
      <c r="Q11" s="14">
        <v>0.248815750029308</v>
      </c>
      <c r="R11" s="14"/>
      <c r="S11" s="14">
        <v>0.22146157478783299</v>
      </c>
      <c r="T11" s="14">
        <v>0.24557488050314599</v>
      </c>
      <c r="U11" s="14">
        <v>0.24142917521476401</v>
      </c>
      <c r="V11" s="14">
        <v>0.242938776581372</v>
      </c>
      <c r="W11" s="14">
        <v>0.21605119808346701</v>
      </c>
      <c r="X11" s="14">
        <v>0.26784279342301498</v>
      </c>
      <c r="Y11" s="14">
        <v>0.41336462298693499</v>
      </c>
      <c r="Z11" s="14">
        <v>0.207416551749566</v>
      </c>
      <c r="AA11" s="14">
        <v>0.198515498092042</v>
      </c>
      <c r="AB11" s="14">
        <v>0.17119302509808701</v>
      </c>
      <c r="AC11" s="14">
        <v>0.30035526891653103</v>
      </c>
      <c r="AD11" s="14">
        <v>0.65871512753615502</v>
      </c>
      <c r="AE11" s="14"/>
      <c r="AF11" s="14">
        <v>0.188220868207853</v>
      </c>
      <c r="AG11" s="14">
        <v>0.34572167441516</v>
      </c>
      <c r="AH11" s="14">
        <v>0.381571295775124</v>
      </c>
      <c r="AI11" s="14">
        <v>0.183199883123982</v>
      </c>
      <c r="AJ11" s="14">
        <v>0.24558154253468401</v>
      </c>
      <c r="AK11" s="14">
        <v>0.16790142889543</v>
      </c>
      <c r="AL11" s="14"/>
      <c r="AM11" s="14">
        <v>0.200598563427277</v>
      </c>
      <c r="AN11" s="14">
        <v>0.18106684013111801</v>
      </c>
      <c r="AO11" s="14">
        <v>0.26966871476577597</v>
      </c>
      <c r="AP11" s="14">
        <v>0.27102404852808598</v>
      </c>
      <c r="AQ11" s="14">
        <v>8.7250291036086794E-2</v>
      </c>
      <c r="AR11" s="14"/>
      <c r="AS11" s="14">
        <v>0.24132208485387799</v>
      </c>
      <c r="AT11" s="14">
        <v>0.29858644987406302</v>
      </c>
      <c r="AU11" s="14"/>
      <c r="AV11" s="14">
        <v>0.215527386472226</v>
      </c>
      <c r="AW11" s="14">
        <v>0.375080886885784</v>
      </c>
      <c r="AX11" s="14">
        <v>0.23771109809218399</v>
      </c>
      <c r="AY11" s="14"/>
      <c r="AZ11" s="14">
        <v>0.23754638116404</v>
      </c>
      <c r="BA11" s="14">
        <v>0.25388715809279599</v>
      </c>
      <c r="BB11" s="14">
        <v>0.25017736035986099</v>
      </c>
      <c r="BC11" s="14"/>
      <c r="BD11" s="14">
        <v>0.22921399851354701</v>
      </c>
      <c r="BE11" s="14">
        <v>0.257863995716614</v>
      </c>
      <c r="BF11" s="14"/>
      <c r="BG11" s="14">
        <v>0.214775349484533</v>
      </c>
      <c r="BH11" s="14">
        <v>0.25161558235779902</v>
      </c>
      <c r="BI11" s="14"/>
      <c r="BJ11" s="14">
        <v>0.24415780313464699</v>
      </c>
      <c r="BK11" s="14">
        <v>0.24721843142175001</v>
      </c>
      <c r="BL11" s="14"/>
      <c r="BM11" s="14">
        <v>0.25517635714169501</v>
      </c>
      <c r="BN11" s="14">
        <v>0.24148890474836801</v>
      </c>
      <c r="BO11" s="14"/>
      <c r="BP11" s="14">
        <v>0.20820386379668199</v>
      </c>
      <c r="BQ11" s="14">
        <v>0.25149475162303703</v>
      </c>
      <c r="BR11" s="14"/>
      <c r="BS11" s="14">
        <v>0.25552101051541798</v>
      </c>
      <c r="BT11" s="14">
        <v>0.231106437018435</v>
      </c>
      <c r="BU11" s="14"/>
      <c r="BV11" s="14">
        <v>0.28544356762880202</v>
      </c>
      <c r="BW11" s="14">
        <v>0.24520956355057499</v>
      </c>
      <c r="BX11" s="14"/>
      <c r="BY11" s="14">
        <v>0.26639474292514698</v>
      </c>
      <c r="BZ11" s="14">
        <v>0.233519186523615</v>
      </c>
      <c r="CA11" s="14"/>
      <c r="CB11" s="14">
        <v>0.24430484335736299</v>
      </c>
      <c r="CC11" s="14">
        <v>0.232999578814688</v>
      </c>
    </row>
    <row r="12" spans="2:81" x14ac:dyDescent="0.3">
      <c r="B12" s="15" t="s">
        <v>126</v>
      </c>
      <c r="C12" s="14">
        <v>0.13240850716367999</v>
      </c>
      <c r="D12" s="14">
        <v>0.14667631575072401</v>
      </c>
      <c r="E12" s="14">
        <v>0.11762627816828</v>
      </c>
      <c r="F12" s="14"/>
      <c r="G12" s="14">
        <v>0.12670919291486499</v>
      </c>
      <c r="H12" s="14">
        <v>0.10818679526493601</v>
      </c>
      <c r="I12" s="14">
        <v>0.18730175258521201</v>
      </c>
      <c r="J12" s="14">
        <v>9.5526089029545902E-2</v>
      </c>
      <c r="K12" s="14">
        <v>0.102668838411102</v>
      </c>
      <c r="L12" s="14">
        <v>0.16760713879699901</v>
      </c>
      <c r="M12" s="14"/>
      <c r="N12" s="14">
        <v>0.171335710028372</v>
      </c>
      <c r="O12" s="14">
        <v>9.3798372674136807E-2</v>
      </c>
      <c r="P12" s="14">
        <v>0.116814077916991</v>
      </c>
      <c r="Q12" s="14">
        <v>0.145325520777567</v>
      </c>
      <c r="R12" s="14"/>
      <c r="S12" s="14">
        <v>0.15551634212637599</v>
      </c>
      <c r="T12" s="14">
        <v>0.15646378945765299</v>
      </c>
      <c r="U12" s="14">
        <v>8.6216427216993893E-2</v>
      </c>
      <c r="V12" s="14">
        <v>0.160971201213188</v>
      </c>
      <c r="W12" s="14">
        <v>0.105888584747079</v>
      </c>
      <c r="X12" s="14">
        <v>0.13479001142705099</v>
      </c>
      <c r="Y12" s="14">
        <v>3.7882408139552702E-2</v>
      </c>
      <c r="Z12" s="14">
        <v>0.17579264185881699</v>
      </c>
      <c r="AA12" s="14">
        <v>7.9983205028685903E-2</v>
      </c>
      <c r="AB12" s="14">
        <v>0.230163798833046</v>
      </c>
      <c r="AC12" s="14">
        <v>9.9062758092874598E-2</v>
      </c>
      <c r="AD12" s="14">
        <v>0</v>
      </c>
      <c r="AE12" s="14"/>
      <c r="AF12" s="14">
        <v>0.106439165679426</v>
      </c>
      <c r="AG12" s="14">
        <v>6.8642180800228297E-2</v>
      </c>
      <c r="AH12" s="14">
        <v>0.17290971377252801</v>
      </c>
      <c r="AI12" s="14">
        <v>0.154483589646016</v>
      </c>
      <c r="AJ12" s="14">
        <v>0.186524550026895</v>
      </c>
      <c r="AK12" s="14">
        <v>0.19716070039025799</v>
      </c>
      <c r="AL12" s="14"/>
      <c r="AM12" s="14">
        <v>0.119290226126526</v>
      </c>
      <c r="AN12" s="14">
        <v>0.172297116183488</v>
      </c>
      <c r="AO12" s="14">
        <v>0.163110488437618</v>
      </c>
      <c r="AP12" s="14">
        <v>0.13626458085613399</v>
      </c>
      <c r="AQ12" s="14">
        <v>0</v>
      </c>
      <c r="AR12" s="14"/>
      <c r="AS12" s="14">
        <v>0.13482249090378001</v>
      </c>
      <c r="AT12" s="14">
        <v>0</v>
      </c>
      <c r="AU12" s="14"/>
      <c r="AV12" s="14">
        <v>0.13924941997002399</v>
      </c>
      <c r="AW12" s="14">
        <v>7.3470081990246905E-2</v>
      </c>
      <c r="AX12" s="14">
        <v>0.14363832339204499</v>
      </c>
      <c r="AY12" s="14"/>
      <c r="AZ12" s="14">
        <v>0.103490315706855</v>
      </c>
      <c r="BA12" s="14">
        <v>7.5273084943629803E-2</v>
      </c>
      <c r="BB12" s="14">
        <v>0.15627484657261001</v>
      </c>
      <c r="BC12" s="14"/>
      <c r="BD12" s="14">
        <v>0.14437868146514299</v>
      </c>
      <c r="BE12" s="14">
        <v>0.11826621411052</v>
      </c>
      <c r="BF12" s="14"/>
      <c r="BG12" s="14">
        <v>0.14430168326117801</v>
      </c>
      <c r="BH12" s="14">
        <v>0.12841068481450099</v>
      </c>
      <c r="BI12" s="14"/>
      <c r="BJ12" s="14">
        <v>0.111573634453123</v>
      </c>
      <c r="BK12" s="14">
        <v>0.13931283524198901</v>
      </c>
      <c r="BL12" s="14"/>
      <c r="BM12" s="14">
        <v>0.16968606337324499</v>
      </c>
      <c r="BN12" s="14">
        <v>0.124868838728178</v>
      </c>
      <c r="BO12" s="14"/>
      <c r="BP12" s="14">
        <v>0.14082716999535799</v>
      </c>
      <c r="BQ12" s="14">
        <v>0.130424871597697</v>
      </c>
      <c r="BR12" s="14"/>
      <c r="BS12" s="14">
        <v>0.11540112820795299</v>
      </c>
      <c r="BT12" s="14">
        <v>0.14692079655085799</v>
      </c>
      <c r="BU12" s="14"/>
      <c r="BV12" s="14">
        <v>5.98566951812897E-2</v>
      </c>
      <c r="BW12" s="14">
        <v>0.134541988167764</v>
      </c>
      <c r="BX12" s="14"/>
      <c r="BY12" s="14">
        <v>0.155119766875151</v>
      </c>
      <c r="BZ12" s="14">
        <v>0.12797170453986001</v>
      </c>
      <c r="CA12" s="14"/>
      <c r="CB12" s="14">
        <v>0.141833740980607</v>
      </c>
      <c r="CC12" s="14">
        <v>0.12663273927645799</v>
      </c>
    </row>
    <row r="13" spans="2:81" x14ac:dyDescent="0.3">
      <c r="B13" s="15" t="s">
        <v>255</v>
      </c>
      <c r="C13" s="14">
        <v>8.0771615029978899E-2</v>
      </c>
      <c r="D13" s="14">
        <v>5.18363288489272E-2</v>
      </c>
      <c r="E13" s="14">
        <v>0.11263109659857699</v>
      </c>
      <c r="F13" s="14"/>
      <c r="G13" s="14">
        <v>6.8639030296155798E-2</v>
      </c>
      <c r="H13" s="14">
        <v>0.109063850973038</v>
      </c>
      <c r="I13" s="14">
        <v>3.7414891728175498E-2</v>
      </c>
      <c r="J13" s="14">
        <v>9.6038606127052506E-2</v>
      </c>
      <c r="K13" s="14">
        <v>0.12618404054756799</v>
      </c>
      <c r="L13" s="14">
        <v>6.9673188724488494E-2</v>
      </c>
      <c r="M13" s="14"/>
      <c r="N13" s="14">
        <v>6.2367959093199997E-2</v>
      </c>
      <c r="O13" s="14">
        <v>0.109740422090636</v>
      </c>
      <c r="P13" s="14">
        <v>4.7925689189752499E-2</v>
      </c>
      <c r="Q13" s="14">
        <v>0.10911244158964301</v>
      </c>
      <c r="R13" s="14"/>
      <c r="S13" s="14">
        <v>7.2561025407298405E-2</v>
      </c>
      <c r="T13" s="14">
        <v>5.0683028978658499E-2</v>
      </c>
      <c r="U13" s="14">
        <v>5.9202115710866601E-2</v>
      </c>
      <c r="V13" s="14">
        <v>9.5091974483577202E-2</v>
      </c>
      <c r="W13" s="14">
        <v>3.9933139890076803E-2</v>
      </c>
      <c r="X13" s="14">
        <v>0.16470902017804301</v>
      </c>
      <c r="Y13" s="14">
        <v>8.0788396674122007E-2</v>
      </c>
      <c r="Z13" s="14">
        <v>0.15729189101246999</v>
      </c>
      <c r="AA13" s="14">
        <v>0.100790055953418</v>
      </c>
      <c r="AB13" s="14">
        <v>5.5010533312125902E-2</v>
      </c>
      <c r="AC13" s="14">
        <v>4.8435178758896101E-2</v>
      </c>
      <c r="AD13" s="14">
        <v>0</v>
      </c>
      <c r="AE13" s="14"/>
      <c r="AF13" s="14">
        <v>8.0219802596006598E-2</v>
      </c>
      <c r="AG13" s="14">
        <v>8.69946220044895E-2</v>
      </c>
      <c r="AH13" s="14">
        <v>3.0839790188695201E-2</v>
      </c>
      <c r="AI13" s="14">
        <v>0.14139270872214599</v>
      </c>
      <c r="AJ13" s="14">
        <v>2.5139170918069699E-2</v>
      </c>
      <c r="AK13" s="14">
        <v>9.9492293747352301E-2</v>
      </c>
      <c r="AL13" s="14"/>
      <c r="AM13" s="14">
        <v>0.102085890271905</v>
      </c>
      <c r="AN13" s="14">
        <v>0.10381884324143401</v>
      </c>
      <c r="AO13" s="14">
        <v>8.2346278962778505E-2</v>
      </c>
      <c r="AP13" s="14">
        <v>7.2489216855577701E-2</v>
      </c>
      <c r="AQ13" s="14">
        <v>0</v>
      </c>
      <c r="AR13" s="14"/>
      <c r="AS13" s="14">
        <v>7.7272620469039197E-2</v>
      </c>
      <c r="AT13" s="14">
        <v>0.27269363947941799</v>
      </c>
      <c r="AU13" s="14"/>
      <c r="AV13" s="14">
        <v>5.4904874058819997E-2</v>
      </c>
      <c r="AW13" s="14">
        <v>9.2513537640536506E-2</v>
      </c>
      <c r="AX13" s="14">
        <v>0.100912335585017</v>
      </c>
      <c r="AY13" s="14"/>
      <c r="AZ13" s="14">
        <v>3.9376991668009703E-2</v>
      </c>
      <c r="BA13" s="14">
        <v>1.76980724763399E-2</v>
      </c>
      <c r="BB13" s="14">
        <v>8.4099661331501901E-2</v>
      </c>
      <c r="BC13" s="14"/>
      <c r="BD13" s="14">
        <v>6.1458740216179503E-2</v>
      </c>
      <c r="BE13" s="14">
        <v>0.10358902173076399</v>
      </c>
      <c r="BF13" s="14"/>
      <c r="BG13" s="14">
        <v>5.4977706224508198E-2</v>
      </c>
      <c r="BH13" s="14">
        <v>8.9442088270252407E-2</v>
      </c>
      <c r="BI13" s="14"/>
      <c r="BJ13" s="14">
        <v>5.2773746688380599E-2</v>
      </c>
      <c r="BK13" s="14">
        <v>8.0834094333426906E-2</v>
      </c>
      <c r="BL13" s="14"/>
      <c r="BM13" s="14">
        <v>9.0856838092718203E-2</v>
      </c>
      <c r="BN13" s="14">
        <v>7.7582823936527906E-2</v>
      </c>
      <c r="BO13" s="14"/>
      <c r="BP13" s="14">
        <v>5.0614814489184499E-2</v>
      </c>
      <c r="BQ13" s="14">
        <v>9.3736932585731403E-2</v>
      </c>
      <c r="BR13" s="14"/>
      <c r="BS13" s="14">
        <v>6.5020113494012904E-2</v>
      </c>
      <c r="BT13" s="14">
        <v>9.4212272121678306E-2</v>
      </c>
      <c r="BU13" s="14"/>
      <c r="BV13" s="14">
        <v>5.8531151639212901E-2</v>
      </c>
      <c r="BW13" s="14">
        <v>6.7256238761285905E-2</v>
      </c>
      <c r="BX13" s="14"/>
      <c r="BY13" s="14">
        <v>3.3942887709659898E-2</v>
      </c>
      <c r="BZ13" s="14">
        <v>8.6102495977572399E-2</v>
      </c>
      <c r="CA13" s="14"/>
      <c r="CB13" s="14">
        <v>0.10279421949918099</v>
      </c>
      <c r="CC13" s="14">
        <v>6.6801747129548394E-2</v>
      </c>
    </row>
    <row r="14" spans="2:81" x14ac:dyDescent="0.3">
      <c r="B14" s="15" t="s">
        <v>106</v>
      </c>
      <c r="C14" s="14">
        <v>2.0165536931886101E-2</v>
      </c>
      <c r="D14" s="14">
        <v>1.4404300619560301E-2</v>
      </c>
      <c r="E14" s="14">
        <v>2.6530991119356799E-2</v>
      </c>
      <c r="F14" s="14"/>
      <c r="G14" s="14">
        <v>1.9067625206715899E-2</v>
      </c>
      <c r="H14" s="14">
        <v>2.2109626096166499E-2</v>
      </c>
      <c r="I14" s="14">
        <v>0</v>
      </c>
      <c r="J14" s="14">
        <v>4.2760442574307798E-2</v>
      </c>
      <c r="K14" s="14">
        <v>2.6074657847809001E-2</v>
      </c>
      <c r="L14" s="14">
        <v>2.3346620785055099E-2</v>
      </c>
      <c r="M14" s="14"/>
      <c r="N14" s="14">
        <v>1.94065380827112E-2</v>
      </c>
      <c r="O14" s="14">
        <v>0</v>
      </c>
      <c r="P14" s="14">
        <v>2.9690483020405101E-2</v>
      </c>
      <c r="Q14" s="14">
        <v>3.14221672022627E-2</v>
      </c>
      <c r="R14" s="14"/>
      <c r="S14" s="14">
        <v>1.4142645244273101E-2</v>
      </c>
      <c r="T14" s="14">
        <v>5.0520999737848203E-2</v>
      </c>
      <c r="U14" s="14">
        <v>5.6684599838565899E-2</v>
      </c>
      <c r="V14" s="14">
        <v>2.4012094331008899E-2</v>
      </c>
      <c r="W14" s="14">
        <v>3.6649465412687099E-2</v>
      </c>
      <c r="X14" s="14">
        <v>0</v>
      </c>
      <c r="Y14" s="14">
        <v>4.1229359128299697E-2</v>
      </c>
      <c r="Z14" s="14">
        <v>0</v>
      </c>
      <c r="AA14" s="14">
        <v>0</v>
      </c>
      <c r="AB14" s="14">
        <v>0</v>
      </c>
      <c r="AC14" s="14">
        <v>0</v>
      </c>
      <c r="AD14" s="14">
        <v>0</v>
      </c>
      <c r="AE14" s="14"/>
      <c r="AF14" s="14">
        <v>8.0588359927585996E-3</v>
      </c>
      <c r="AG14" s="14">
        <v>0</v>
      </c>
      <c r="AH14" s="14">
        <v>2.7632625576107898E-2</v>
      </c>
      <c r="AI14" s="14">
        <v>3.1314239920716302E-2</v>
      </c>
      <c r="AJ14" s="14">
        <v>5.2999107675522801E-2</v>
      </c>
      <c r="AK14" s="14">
        <v>0</v>
      </c>
      <c r="AL14" s="14"/>
      <c r="AM14" s="14">
        <v>5.7485266435117803E-2</v>
      </c>
      <c r="AN14" s="14">
        <v>2.4203141746730699E-2</v>
      </c>
      <c r="AO14" s="14">
        <v>1.78505544950592E-2</v>
      </c>
      <c r="AP14" s="14">
        <v>0</v>
      </c>
      <c r="AQ14" s="14">
        <v>0</v>
      </c>
      <c r="AR14" s="14"/>
      <c r="AS14" s="14">
        <v>2.05331815742637E-2</v>
      </c>
      <c r="AT14" s="14">
        <v>0</v>
      </c>
      <c r="AU14" s="14"/>
      <c r="AV14" s="14">
        <v>1.18635795537152E-2</v>
      </c>
      <c r="AW14" s="14">
        <v>0</v>
      </c>
      <c r="AX14" s="14">
        <v>2.83494842483029E-2</v>
      </c>
      <c r="AY14" s="14"/>
      <c r="AZ14" s="14">
        <v>0</v>
      </c>
      <c r="BA14" s="14">
        <v>0</v>
      </c>
      <c r="BB14" s="14">
        <v>2.1909640715583701E-2</v>
      </c>
      <c r="BC14" s="14"/>
      <c r="BD14" s="14">
        <v>2.3434242616248099E-2</v>
      </c>
      <c r="BE14" s="14">
        <v>1.6303688931299298E-2</v>
      </c>
      <c r="BF14" s="14"/>
      <c r="BG14" s="14">
        <v>1.03905217947322E-2</v>
      </c>
      <c r="BH14" s="14">
        <v>2.3451351726733599E-2</v>
      </c>
      <c r="BI14" s="14"/>
      <c r="BJ14" s="14">
        <v>0</v>
      </c>
      <c r="BK14" s="14">
        <v>2.3601673020143401E-2</v>
      </c>
      <c r="BL14" s="14"/>
      <c r="BM14" s="14">
        <v>4.7625132387899297E-2</v>
      </c>
      <c r="BN14" s="14">
        <v>1.52820649528189E-2</v>
      </c>
      <c r="BO14" s="14"/>
      <c r="BP14" s="14">
        <v>3.0756982894125599E-2</v>
      </c>
      <c r="BQ14" s="14">
        <v>1.71838514802106E-2</v>
      </c>
      <c r="BR14" s="14"/>
      <c r="BS14" s="14">
        <v>1.0654321591316299E-2</v>
      </c>
      <c r="BT14" s="14">
        <v>2.8281397100900201E-2</v>
      </c>
      <c r="BU14" s="14"/>
      <c r="BV14" s="14">
        <v>0</v>
      </c>
      <c r="BW14" s="14">
        <v>1.4325848447091E-2</v>
      </c>
      <c r="BX14" s="14"/>
      <c r="BY14" s="14">
        <v>0</v>
      </c>
      <c r="BZ14" s="14">
        <v>2.3673784849232202E-2</v>
      </c>
      <c r="CA14" s="14"/>
      <c r="CB14" s="14">
        <v>5.4246238515585996E-3</v>
      </c>
      <c r="CC14" s="14">
        <v>3.29588046370708E-2</v>
      </c>
    </row>
    <row r="15" spans="2:81" x14ac:dyDescent="0.3">
      <c r="B15" s="15" t="s">
        <v>127</v>
      </c>
      <c r="C15" s="18">
        <v>0.52430694306930803</v>
      </c>
      <c r="D15" s="18">
        <v>0.55531510256858996</v>
      </c>
      <c r="E15" s="18">
        <v>0.48806963722319702</v>
      </c>
      <c r="F15" s="18"/>
      <c r="G15" s="18">
        <v>0.561091084236363</v>
      </c>
      <c r="H15" s="18">
        <v>0.48247386244984403</v>
      </c>
      <c r="I15" s="18">
        <v>0.57130801281456201</v>
      </c>
      <c r="J15" s="18">
        <v>0.48735549052528698</v>
      </c>
      <c r="K15" s="18">
        <v>0.58727013730146105</v>
      </c>
      <c r="L15" s="18">
        <v>0.429635552320634</v>
      </c>
      <c r="M15" s="18"/>
      <c r="N15" s="18">
        <v>0.55986492317554704</v>
      </c>
      <c r="O15" s="18">
        <v>0.54392117355129399</v>
      </c>
      <c r="P15" s="18">
        <v>0.52852984543355597</v>
      </c>
      <c r="Q15" s="18">
        <v>0.46532412040122001</v>
      </c>
      <c r="R15" s="18"/>
      <c r="S15" s="18">
        <v>0.53631841243421896</v>
      </c>
      <c r="T15" s="18">
        <v>0.49675730132269502</v>
      </c>
      <c r="U15" s="18">
        <v>0.55646768201881003</v>
      </c>
      <c r="V15" s="18">
        <v>0.47698595339085398</v>
      </c>
      <c r="W15" s="18">
        <v>0.60147761186669102</v>
      </c>
      <c r="X15" s="18">
        <v>0.43265817497189102</v>
      </c>
      <c r="Y15" s="18">
        <v>0.42673521307109002</v>
      </c>
      <c r="Z15" s="18">
        <v>0.459498915379147</v>
      </c>
      <c r="AA15" s="18">
        <v>0.62071124092585395</v>
      </c>
      <c r="AB15" s="18">
        <v>0.54363264275674095</v>
      </c>
      <c r="AC15" s="18">
        <v>0.55214679423169799</v>
      </c>
      <c r="AD15" s="18">
        <v>0.34128487246384498</v>
      </c>
      <c r="AE15" s="18"/>
      <c r="AF15" s="18">
        <v>0.61706132752395604</v>
      </c>
      <c r="AG15" s="18">
        <v>0.49864152278012203</v>
      </c>
      <c r="AH15" s="18">
        <v>0.387046574687545</v>
      </c>
      <c r="AI15" s="18">
        <v>0.48960957858714099</v>
      </c>
      <c r="AJ15" s="18">
        <v>0.48975562884482798</v>
      </c>
      <c r="AK15" s="18">
        <v>0.53544557696696005</v>
      </c>
      <c r="AL15" s="18"/>
      <c r="AM15" s="18">
        <v>0.520540053739174</v>
      </c>
      <c r="AN15" s="18">
        <v>0.51861405869722899</v>
      </c>
      <c r="AO15" s="18">
        <v>0.467023963338768</v>
      </c>
      <c r="AP15" s="18">
        <v>0.52022215376020198</v>
      </c>
      <c r="AQ15" s="18">
        <v>0.91274970896391305</v>
      </c>
      <c r="AR15" s="18"/>
      <c r="AS15" s="18">
        <v>0.52604962219903895</v>
      </c>
      <c r="AT15" s="18">
        <v>0.42871991064651899</v>
      </c>
      <c r="AU15" s="18"/>
      <c r="AV15" s="18">
        <v>0.57845473994521401</v>
      </c>
      <c r="AW15" s="18">
        <v>0.45893549348343299</v>
      </c>
      <c r="AX15" s="18">
        <v>0.48938875868245102</v>
      </c>
      <c r="AY15" s="18"/>
      <c r="AZ15" s="18">
        <v>0.619586311461095</v>
      </c>
      <c r="BA15" s="18">
        <v>0.65314168448723398</v>
      </c>
      <c r="BB15" s="18">
        <v>0.487538491020443</v>
      </c>
      <c r="BC15" s="18"/>
      <c r="BD15" s="18">
        <v>0.54151433718888198</v>
      </c>
      <c r="BE15" s="18">
        <v>0.50397707951080295</v>
      </c>
      <c r="BF15" s="18"/>
      <c r="BG15" s="18">
        <v>0.57555473923504796</v>
      </c>
      <c r="BH15" s="18">
        <v>0.50708029283071399</v>
      </c>
      <c r="BI15" s="18"/>
      <c r="BJ15" s="18">
        <v>0.59149481572384899</v>
      </c>
      <c r="BK15" s="18">
        <v>0.50903296598269099</v>
      </c>
      <c r="BL15" s="18"/>
      <c r="BM15" s="18">
        <v>0.436655609004442</v>
      </c>
      <c r="BN15" s="18">
        <v>0.540777367634108</v>
      </c>
      <c r="BO15" s="18"/>
      <c r="BP15" s="18">
        <v>0.56959716882464995</v>
      </c>
      <c r="BQ15" s="18">
        <v>0.507159592713324</v>
      </c>
      <c r="BR15" s="18"/>
      <c r="BS15" s="18">
        <v>0.55340342619129901</v>
      </c>
      <c r="BT15" s="18">
        <v>0.499479097208128</v>
      </c>
      <c r="BU15" s="18"/>
      <c r="BV15" s="18">
        <v>0.59616858555069496</v>
      </c>
      <c r="BW15" s="18">
        <v>0.53866636107328403</v>
      </c>
      <c r="BX15" s="18"/>
      <c r="BY15" s="18">
        <v>0.54454260249004205</v>
      </c>
      <c r="BZ15" s="18">
        <v>0.52873282810972</v>
      </c>
      <c r="CA15" s="18"/>
      <c r="CB15" s="18">
        <v>0.50564257231128995</v>
      </c>
      <c r="CC15" s="18">
        <v>0.54060713014223405</v>
      </c>
    </row>
    <row r="16" spans="2:81" x14ac:dyDescent="0.3">
      <c r="B16" s="15" t="s">
        <v>256</v>
      </c>
      <c r="C16" s="18">
        <v>0.21318012219365901</v>
      </c>
      <c r="D16" s="18">
        <v>0.19851264459965201</v>
      </c>
      <c r="E16" s="18">
        <v>0.23025737476685701</v>
      </c>
      <c r="F16" s="18"/>
      <c r="G16" s="18">
        <v>0.19534822321101999</v>
      </c>
      <c r="H16" s="18">
        <v>0.21725064623797399</v>
      </c>
      <c r="I16" s="18">
        <v>0.224716644313388</v>
      </c>
      <c r="J16" s="18">
        <v>0.19156469515659799</v>
      </c>
      <c r="K16" s="18">
        <v>0.22885287895866999</v>
      </c>
      <c r="L16" s="18">
        <v>0.23728032752148701</v>
      </c>
      <c r="M16" s="18"/>
      <c r="N16" s="18">
        <v>0.23370366912157201</v>
      </c>
      <c r="O16" s="18">
        <v>0.20353879476477299</v>
      </c>
      <c r="P16" s="18">
        <v>0.16473976710674401</v>
      </c>
      <c r="Q16" s="18">
        <v>0.25443796236721</v>
      </c>
      <c r="R16" s="18"/>
      <c r="S16" s="18">
        <v>0.228077367533675</v>
      </c>
      <c r="T16" s="18">
        <v>0.207146818436311</v>
      </c>
      <c r="U16" s="18">
        <v>0.14541854292786</v>
      </c>
      <c r="V16" s="18">
        <v>0.25606317569676501</v>
      </c>
      <c r="W16" s="18">
        <v>0.14582172463715601</v>
      </c>
      <c r="X16" s="18">
        <v>0.299499031605094</v>
      </c>
      <c r="Y16" s="18">
        <v>0.11867080481367499</v>
      </c>
      <c r="Z16" s="18">
        <v>0.33308453287128698</v>
      </c>
      <c r="AA16" s="18">
        <v>0.180773260982104</v>
      </c>
      <c r="AB16" s="18">
        <v>0.28517433214517202</v>
      </c>
      <c r="AC16" s="18">
        <v>0.14749793685177101</v>
      </c>
      <c r="AD16" s="18">
        <v>0</v>
      </c>
      <c r="AE16" s="18"/>
      <c r="AF16" s="18">
        <v>0.18665896827543199</v>
      </c>
      <c r="AG16" s="18">
        <v>0.15563680280471801</v>
      </c>
      <c r="AH16" s="18">
        <v>0.20374950396122299</v>
      </c>
      <c r="AI16" s="18">
        <v>0.29587629836816098</v>
      </c>
      <c r="AJ16" s="18">
        <v>0.21166372094496499</v>
      </c>
      <c r="AK16" s="18">
        <v>0.29665299413760998</v>
      </c>
      <c r="AL16" s="18"/>
      <c r="AM16" s="18">
        <v>0.22137611639843099</v>
      </c>
      <c r="AN16" s="18">
        <v>0.27611595942492301</v>
      </c>
      <c r="AO16" s="18">
        <v>0.24545676740039701</v>
      </c>
      <c r="AP16" s="18">
        <v>0.20875379771171201</v>
      </c>
      <c r="AQ16" s="18">
        <v>0</v>
      </c>
      <c r="AR16" s="18"/>
      <c r="AS16" s="18">
        <v>0.212095111372819</v>
      </c>
      <c r="AT16" s="18">
        <v>0.27269363947941799</v>
      </c>
      <c r="AU16" s="18"/>
      <c r="AV16" s="18">
        <v>0.19415429402884399</v>
      </c>
      <c r="AW16" s="18">
        <v>0.16598361963078301</v>
      </c>
      <c r="AX16" s="18">
        <v>0.24455065897706299</v>
      </c>
      <c r="AY16" s="18"/>
      <c r="AZ16" s="18">
        <v>0.142867307374865</v>
      </c>
      <c r="BA16" s="18">
        <v>9.2971157419969697E-2</v>
      </c>
      <c r="BB16" s="18">
        <v>0.24037450790411199</v>
      </c>
      <c r="BC16" s="18"/>
      <c r="BD16" s="18">
        <v>0.20583742168132299</v>
      </c>
      <c r="BE16" s="18">
        <v>0.221855235841284</v>
      </c>
      <c r="BF16" s="18"/>
      <c r="BG16" s="18">
        <v>0.19927938948568599</v>
      </c>
      <c r="BH16" s="18">
        <v>0.21785277308475301</v>
      </c>
      <c r="BI16" s="18"/>
      <c r="BJ16" s="18">
        <v>0.16434738114150299</v>
      </c>
      <c r="BK16" s="18">
        <v>0.22014692957541601</v>
      </c>
      <c r="BL16" s="18"/>
      <c r="BM16" s="18">
        <v>0.26054290146596398</v>
      </c>
      <c r="BN16" s="18">
        <v>0.20245166266470499</v>
      </c>
      <c r="BO16" s="18"/>
      <c r="BP16" s="18">
        <v>0.191441984484542</v>
      </c>
      <c r="BQ16" s="18">
        <v>0.22416180418342799</v>
      </c>
      <c r="BR16" s="18"/>
      <c r="BS16" s="18">
        <v>0.180421241701966</v>
      </c>
      <c r="BT16" s="18">
        <v>0.24113306867253601</v>
      </c>
      <c r="BU16" s="18"/>
      <c r="BV16" s="18">
        <v>0.118387846820503</v>
      </c>
      <c r="BW16" s="18">
        <v>0.20179822692905</v>
      </c>
      <c r="BX16" s="18"/>
      <c r="BY16" s="18">
        <v>0.189062654584811</v>
      </c>
      <c r="BZ16" s="18">
        <v>0.21407420051743201</v>
      </c>
      <c r="CA16" s="18"/>
      <c r="CB16" s="18">
        <v>0.24462796047978799</v>
      </c>
      <c r="CC16" s="18">
        <v>0.19343448640600699</v>
      </c>
    </row>
    <row r="17" spans="2:81" x14ac:dyDescent="0.3">
      <c r="B17" s="15" t="s">
        <v>93</v>
      </c>
      <c r="C17" s="19">
        <v>0.31112682087564902</v>
      </c>
      <c r="D17" s="19">
        <v>0.356802457968938</v>
      </c>
      <c r="E17" s="19">
        <v>0.25781226245634098</v>
      </c>
      <c r="F17" s="19"/>
      <c r="G17" s="19">
        <v>0.36574286102534198</v>
      </c>
      <c r="H17" s="19">
        <v>0.26522321621187001</v>
      </c>
      <c r="I17" s="19">
        <v>0.346591368501174</v>
      </c>
      <c r="J17" s="19">
        <v>0.29579079536868902</v>
      </c>
      <c r="K17" s="19">
        <v>0.35841725834279198</v>
      </c>
      <c r="L17" s="19">
        <v>0.19235522479914699</v>
      </c>
      <c r="M17" s="19"/>
      <c r="N17" s="19">
        <v>0.326161254053975</v>
      </c>
      <c r="O17" s="19">
        <v>0.340382378786521</v>
      </c>
      <c r="P17" s="19">
        <v>0.36379007832681198</v>
      </c>
      <c r="Q17" s="19">
        <v>0.21088615803401001</v>
      </c>
      <c r="R17" s="19"/>
      <c r="S17" s="19">
        <v>0.30824104490054499</v>
      </c>
      <c r="T17" s="19">
        <v>0.28961048288638402</v>
      </c>
      <c r="U17" s="19">
        <v>0.41104913909094898</v>
      </c>
      <c r="V17" s="19">
        <v>0.220922777694089</v>
      </c>
      <c r="W17" s="19">
        <v>0.45565588722953498</v>
      </c>
      <c r="X17" s="19">
        <v>0.13315914336679799</v>
      </c>
      <c r="Y17" s="19">
        <v>0.30806440825741499</v>
      </c>
      <c r="Z17" s="19">
        <v>0.12641438250786</v>
      </c>
      <c r="AA17" s="19">
        <v>0.43993797994375</v>
      </c>
      <c r="AB17" s="19">
        <v>0.25845831061156899</v>
      </c>
      <c r="AC17" s="19">
        <v>0.40464885737992701</v>
      </c>
      <c r="AD17" s="19">
        <v>0.34128487246384498</v>
      </c>
      <c r="AE17" s="19"/>
      <c r="AF17" s="19">
        <v>0.43040235924852299</v>
      </c>
      <c r="AG17" s="19">
        <v>0.34300471997540399</v>
      </c>
      <c r="AH17" s="19">
        <v>0.18329707072632201</v>
      </c>
      <c r="AI17" s="19">
        <v>0.19373328021897901</v>
      </c>
      <c r="AJ17" s="19">
        <v>0.27809190789986299</v>
      </c>
      <c r="AK17" s="19">
        <v>0.23879258282934901</v>
      </c>
      <c r="AL17" s="19"/>
      <c r="AM17" s="19">
        <v>0.29916393734074298</v>
      </c>
      <c r="AN17" s="19">
        <v>0.24249809927230701</v>
      </c>
      <c r="AO17" s="19">
        <v>0.22156719593837099</v>
      </c>
      <c r="AP17" s="19">
        <v>0.31146835604848899</v>
      </c>
      <c r="AQ17" s="19">
        <v>0.91274970896391305</v>
      </c>
      <c r="AR17" s="19"/>
      <c r="AS17" s="19">
        <v>0.31395451082622</v>
      </c>
      <c r="AT17" s="19">
        <v>0.15602627116710099</v>
      </c>
      <c r="AU17" s="19"/>
      <c r="AV17" s="19">
        <v>0.38430044591637003</v>
      </c>
      <c r="AW17" s="19">
        <v>0.29295187385264898</v>
      </c>
      <c r="AX17" s="19">
        <v>0.244838099705388</v>
      </c>
      <c r="AY17" s="19"/>
      <c r="AZ17" s="19">
        <v>0.47671900408623102</v>
      </c>
      <c r="BA17" s="19">
        <v>0.560170527067264</v>
      </c>
      <c r="BB17" s="19">
        <v>0.24716398311633</v>
      </c>
      <c r="BC17" s="19"/>
      <c r="BD17" s="19">
        <v>0.33567691550756001</v>
      </c>
      <c r="BE17" s="19">
        <v>0.28212184366951998</v>
      </c>
      <c r="BF17" s="19"/>
      <c r="BG17" s="19">
        <v>0.376275349749362</v>
      </c>
      <c r="BH17" s="19">
        <v>0.289227519745961</v>
      </c>
      <c r="BI17" s="19"/>
      <c r="BJ17" s="19">
        <v>0.427147434582346</v>
      </c>
      <c r="BK17" s="19">
        <v>0.288886036407276</v>
      </c>
      <c r="BL17" s="19"/>
      <c r="BM17" s="19">
        <v>0.17611270753847799</v>
      </c>
      <c r="BN17" s="19">
        <v>0.33832570496940201</v>
      </c>
      <c r="BO17" s="19"/>
      <c r="BP17" s="19">
        <v>0.37815518434010797</v>
      </c>
      <c r="BQ17" s="19">
        <v>0.28299778852989599</v>
      </c>
      <c r="BR17" s="19"/>
      <c r="BS17" s="19">
        <v>0.37298218448933301</v>
      </c>
      <c r="BT17" s="19">
        <v>0.25834602853559202</v>
      </c>
      <c r="BU17" s="19"/>
      <c r="BV17" s="19">
        <v>0.477780738730193</v>
      </c>
      <c r="BW17" s="19">
        <v>0.336868134144234</v>
      </c>
      <c r="BX17" s="19"/>
      <c r="BY17" s="19">
        <v>0.35547994790523102</v>
      </c>
      <c r="BZ17" s="19">
        <v>0.31465862759228802</v>
      </c>
      <c r="CA17" s="19"/>
      <c r="CB17" s="19">
        <v>0.26101461183150199</v>
      </c>
      <c r="CC17" s="19">
        <v>0.34717264373622703</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x14ac:dyDescent="0.3">
      <c r="B9" s="15" t="s">
        <v>123</v>
      </c>
      <c r="C9" s="14">
        <v>0.182580091806754</v>
      </c>
      <c r="D9" s="14">
        <v>0.20702639993119701</v>
      </c>
      <c r="E9" s="14">
        <v>0.15701389768757401</v>
      </c>
      <c r="F9" s="14"/>
      <c r="G9" s="14">
        <v>0.15198366720485401</v>
      </c>
      <c r="H9" s="14">
        <v>0.241701526246238</v>
      </c>
      <c r="I9" s="14">
        <v>0.23857816564734699</v>
      </c>
      <c r="J9" s="14">
        <v>8.4750624925704399E-2</v>
      </c>
      <c r="K9" s="14">
        <v>0.15445819112447701</v>
      </c>
      <c r="L9" s="14">
        <v>0.16804527740640801</v>
      </c>
      <c r="M9" s="14"/>
      <c r="N9" s="14">
        <v>0.25444760350842299</v>
      </c>
      <c r="O9" s="14">
        <v>0.15260571634503101</v>
      </c>
      <c r="P9" s="14">
        <v>0.126231857777202</v>
      </c>
      <c r="Q9" s="14">
        <v>0.18146123324504701</v>
      </c>
      <c r="R9" s="14"/>
      <c r="S9" s="14">
        <v>0.188519624092917</v>
      </c>
      <c r="T9" s="14">
        <v>0.21598813771525499</v>
      </c>
      <c r="U9" s="14">
        <v>0.11911374319305899</v>
      </c>
      <c r="V9" s="14">
        <v>0.146234768118744</v>
      </c>
      <c r="W9" s="14">
        <v>0.21143558564345299</v>
      </c>
      <c r="X9" s="14">
        <v>0.21328061212157301</v>
      </c>
      <c r="Y9" s="14">
        <v>0.119445592818775</v>
      </c>
      <c r="Z9" s="14">
        <v>0.25151709150533302</v>
      </c>
      <c r="AA9" s="14">
        <v>0.15090374148562599</v>
      </c>
      <c r="AB9" s="14">
        <v>0.13492870476735</v>
      </c>
      <c r="AC9" s="14">
        <v>0.30209369640641098</v>
      </c>
      <c r="AD9" s="14">
        <v>0.686781372434352</v>
      </c>
      <c r="AE9" s="14"/>
      <c r="AF9" s="14">
        <v>0.21835922032306401</v>
      </c>
      <c r="AG9" s="14">
        <v>0.20622556955171401</v>
      </c>
      <c r="AH9" s="14">
        <v>0.12959060376842099</v>
      </c>
      <c r="AI9" s="14">
        <v>0.17998110897134501</v>
      </c>
      <c r="AJ9" s="14">
        <v>0.130090775616022</v>
      </c>
      <c r="AK9" s="14">
        <v>0.197312026626282</v>
      </c>
      <c r="AL9" s="14"/>
      <c r="AM9" s="14">
        <v>0.28014665714753001</v>
      </c>
      <c r="AN9" s="14">
        <v>8.1315163549069702E-2</v>
      </c>
      <c r="AO9" s="14">
        <v>0.18997978232302001</v>
      </c>
      <c r="AP9" s="14">
        <v>0.18832466068950601</v>
      </c>
      <c r="AQ9" s="14">
        <v>0.45946683793442999</v>
      </c>
      <c r="AR9" s="14"/>
      <c r="AS9" s="14">
        <v>0.18304582473130701</v>
      </c>
      <c r="AT9" s="14">
        <v>0.15703435168732999</v>
      </c>
      <c r="AU9" s="14"/>
      <c r="AV9" s="14">
        <v>0.27189458916974901</v>
      </c>
      <c r="AW9" s="14">
        <v>0.165810842830905</v>
      </c>
      <c r="AX9" s="14">
        <v>9.6569798506221299E-2</v>
      </c>
      <c r="AY9" s="14"/>
      <c r="AZ9" s="14">
        <v>0.39889227188952497</v>
      </c>
      <c r="BA9" s="14">
        <v>0.26680374951518898</v>
      </c>
      <c r="BB9" s="14">
        <v>0.19359671472871001</v>
      </c>
      <c r="BC9" s="14"/>
      <c r="BD9" s="14">
        <v>0.17197700470893801</v>
      </c>
      <c r="BE9" s="14">
        <v>0.19510722476480799</v>
      </c>
      <c r="BF9" s="14"/>
      <c r="BG9" s="14">
        <v>0.18765214525738799</v>
      </c>
      <c r="BH9" s="14">
        <v>0.18087515037858101</v>
      </c>
      <c r="BI9" s="14"/>
      <c r="BJ9" s="14">
        <v>0.101762149449281</v>
      </c>
      <c r="BK9" s="14">
        <v>0.19288516854815899</v>
      </c>
      <c r="BL9" s="14"/>
      <c r="BM9" s="14">
        <v>0.18714089783851701</v>
      </c>
      <c r="BN9" s="14">
        <v>0.184931597696917</v>
      </c>
      <c r="BO9" s="14"/>
      <c r="BP9" s="14">
        <v>0.18519801813708101</v>
      </c>
      <c r="BQ9" s="14">
        <v>0.184212119226528</v>
      </c>
      <c r="BR9" s="14"/>
      <c r="BS9" s="14">
        <v>0.16410070900394499</v>
      </c>
      <c r="BT9" s="14">
        <v>0.19834843280914599</v>
      </c>
      <c r="BU9" s="14"/>
      <c r="BV9" s="14">
        <v>0.120598899330165</v>
      </c>
      <c r="BW9" s="14">
        <v>0.17909162711385601</v>
      </c>
      <c r="BX9" s="14"/>
      <c r="BY9" s="14">
        <v>0.27113895514500103</v>
      </c>
      <c r="BZ9" s="14">
        <v>0.17112993136813301</v>
      </c>
      <c r="CA9" s="14"/>
      <c r="CB9" s="14">
        <v>0.183291255891326</v>
      </c>
      <c r="CC9" s="14">
        <v>0.19047529002938901</v>
      </c>
    </row>
    <row r="10" spans="2:81" x14ac:dyDescent="0.3">
      <c r="B10" s="15" t="s">
        <v>124</v>
      </c>
      <c r="C10" s="14">
        <v>0.23843873341180499</v>
      </c>
      <c r="D10" s="14">
        <v>0.248555808601859</v>
      </c>
      <c r="E10" s="14">
        <v>0.22873528295277601</v>
      </c>
      <c r="F10" s="14"/>
      <c r="G10" s="14">
        <v>0.24646925652159499</v>
      </c>
      <c r="H10" s="14">
        <v>0.27746590498693902</v>
      </c>
      <c r="I10" s="14">
        <v>0.226753129596165</v>
      </c>
      <c r="J10" s="14">
        <v>0.23789680594964999</v>
      </c>
      <c r="K10" s="14">
        <v>0.201656091012862</v>
      </c>
      <c r="L10" s="14">
        <v>0.19108490435716999</v>
      </c>
      <c r="M10" s="14"/>
      <c r="N10" s="14">
        <v>0.26242830864892402</v>
      </c>
      <c r="O10" s="14">
        <v>0.253656756751792</v>
      </c>
      <c r="P10" s="14">
        <v>0.23742492604139401</v>
      </c>
      <c r="Q10" s="14">
        <v>0.19941427325577399</v>
      </c>
      <c r="R10" s="14"/>
      <c r="S10" s="14">
        <v>0.35020411316501998</v>
      </c>
      <c r="T10" s="14">
        <v>0.178385664123619</v>
      </c>
      <c r="U10" s="14">
        <v>0.20142398671633699</v>
      </c>
      <c r="V10" s="14">
        <v>0.236005340551698</v>
      </c>
      <c r="W10" s="14">
        <v>0.43194584950648901</v>
      </c>
      <c r="X10" s="14">
        <v>0.18985875783748299</v>
      </c>
      <c r="Y10" s="14">
        <v>0.244271641009316</v>
      </c>
      <c r="Z10" s="14">
        <v>0.10596106720124</v>
      </c>
      <c r="AA10" s="14">
        <v>0.21861102572296201</v>
      </c>
      <c r="AB10" s="14">
        <v>0.154895675148919</v>
      </c>
      <c r="AC10" s="14">
        <v>9.7339478793675493E-2</v>
      </c>
      <c r="AD10" s="14">
        <v>0.313218627565648</v>
      </c>
      <c r="AE10" s="14"/>
      <c r="AF10" s="14">
        <v>0.28692647970264301</v>
      </c>
      <c r="AG10" s="14">
        <v>0.19302957683883601</v>
      </c>
      <c r="AH10" s="14">
        <v>0.17990807679648799</v>
      </c>
      <c r="AI10" s="14">
        <v>0.22452876053203</v>
      </c>
      <c r="AJ10" s="14">
        <v>0.20011833891240799</v>
      </c>
      <c r="AK10" s="14">
        <v>0.26060706613436302</v>
      </c>
      <c r="AL10" s="14"/>
      <c r="AM10" s="14">
        <v>0.18035077692950799</v>
      </c>
      <c r="AN10" s="14">
        <v>0.22184139160299099</v>
      </c>
      <c r="AO10" s="14">
        <v>0.22547641240774399</v>
      </c>
      <c r="AP10" s="14">
        <v>0.273952989278888</v>
      </c>
      <c r="AQ10" s="14">
        <v>0.45611385214616901</v>
      </c>
      <c r="AR10" s="14"/>
      <c r="AS10" s="14">
        <v>0.240367318281586</v>
      </c>
      <c r="AT10" s="14">
        <v>0.132654655704772</v>
      </c>
      <c r="AU10" s="14"/>
      <c r="AV10" s="14">
        <v>0.31669617076665402</v>
      </c>
      <c r="AW10" s="14">
        <v>0.253019169452949</v>
      </c>
      <c r="AX10" s="14">
        <v>0.157386418780572</v>
      </c>
      <c r="AY10" s="14"/>
      <c r="AZ10" s="14">
        <v>0.14428160668464199</v>
      </c>
      <c r="BA10" s="14">
        <v>0.30453916943256099</v>
      </c>
      <c r="BB10" s="14">
        <v>0.34596804000263498</v>
      </c>
      <c r="BC10" s="14"/>
      <c r="BD10" s="14">
        <v>0.22970853242650899</v>
      </c>
      <c r="BE10" s="14">
        <v>0.248753124634324</v>
      </c>
      <c r="BF10" s="14"/>
      <c r="BG10" s="14">
        <v>0.298355483034486</v>
      </c>
      <c r="BH10" s="14">
        <v>0.21829806461415999</v>
      </c>
      <c r="BI10" s="14"/>
      <c r="BJ10" s="14">
        <v>0.30173867791525399</v>
      </c>
      <c r="BK10" s="14">
        <v>0.22484173051749501</v>
      </c>
      <c r="BL10" s="14"/>
      <c r="BM10" s="14">
        <v>0.177407709282977</v>
      </c>
      <c r="BN10" s="14">
        <v>0.25126072776174402</v>
      </c>
      <c r="BO10" s="14"/>
      <c r="BP10" s="14">
        <v>0.17934293404044199</v>
      </c>
      <c r="BQ10" s="14">
        <v>0.26278033216969798</v>
      </c>
      <c r="BR10" s="14"/>
      <c r="BS10" s="14">
        <v>0.265966311100856</v>
      </c>
      <c r="BT10" s="14">
        <v>0.21494962467897399</v>
      </c>
      <c r="BU10" s="14"/>
      <c r="BV10" s="14">
        <v>0.34436197329197099</v>
      </c>
      <c r="BW10" s="14">
        <v>0.23895081540327001</v>
      </c>
      <c r="BX10" s="14"/>
      <c r="BY10" s="14">
        <v>0.23548331536796099</v>
      </c>
      <c r="BZ10" s="14">
        <v>0.23972195496851301</v>
      </c>
      <c r="CA10" s="14"/>
      <c r="CB10" s="14">
        <v>0.202991748703648</v>
      </c>
      <c r="CC10" s="14">
        <v>0.27380617719529399</v>
      </c>
    </row>
    <row r="11" spans="2:81" x14ac:dyDescent="0.3">
      <c r="B11" s="15" t="s">
        <v>125</v>
      </c>
      <c r="C11" s="14">
        <v>0.194963209478525</v>
      </c>
      <c r="D11" s="14">
        <v>0.20192893281558999</v>
      </c>
      <c r="E11" s="14">
        <v>0.188448102645802</v>
      </c>
      <c r="F11" s="14"/>
      <c r="G11" s="14">
        <v>0.180065355936111</v>
      </c>
      <c r="H11" s="14">
        <v>0.15974171087581299</v>
      </c>
      <c r="I11" s="14">
        <v>0.23880300368995999</v>
      </c>
      <c r="J11" s="14">
        <v>0.26161648398551801</v>
      </c>
      <c r="K11" s="14">
        <v>0.174459080942857</v>
      </c>
      <c r="L11" s="14">
        <v>0.16785384322743899</v>
      </c>
      <c r="M11" s="14"/>
      <c r="N11" s="14">
        <v>0.22175025638909199</v>
      </c>
      <c r="O11" s="14">
        <v>0.22377817364045899</v>
      </c>
      <c r="P11" s="14">
        <v>0.18872985295133601</v>
      </c>
      <c r="Q11" s="14">
        <v>0.14405401099599599</v>
      </c>
      <c r="R11" s="14"/>
      <c r="S11" s="14">
        <v>0.23158460860291299</v>
      </c>
      <c r="T11" s="14">
        <v>0.18675832844155801</v>
      </c>
      <c r="U11" s="14">
        <v>0.327012977507114</v>
      </c>
      <c r="V11" s="14">
        <v>0.22643658739169301</v>
      </c>
      <c r="W11" s="14">
        <v>0.104560636443831</v>
      </c>
      <c r="X11" s="14">
        <v>0.23114686283788299</v>
      </c>
      <c r="Y11" s="14">
        <v>0.16492871529761</v>
      </c>
      <c r="Z11" s="14">
        <v>0.10529643705292099</v>
      </c>
      <c r="AA11" s="14">
        <v>9.4957439116194295E-2</v>
      </c>
      <c r="AB11" s="14">
        <v>0.19231651883350201</v>
      </c>
      <c r="AC11" s="14">
        <v>0.25024967257563402</v>
      </c>
      <c r="AD11" s="14">
        <v>0</v>
      </c>
      <c r="AE11" s="14"/>
      <c r="AF11" s="14">
        <v>0.200647285560585</v>
      </c>
      <c r="AG11" s="14">
        <v>0.22752082379848099</v>
      </c>
      <c r="AH11" s="14">
        <v>0.21620827330202999</v>
      </c>
      <c r="AI11" s="14">
        <v>0.26981847201110698</v>
      </c>
      <c r="AJ11" s="14">
        <v>0.14864730334875401</v>
      </c>
      <c r="AK11" s="14">
        <v>9.9686725579470004E-2</v>
      </c>
      <c r="AL11" s="14"/>
      <c r="AM11" s="14">
        <v>0.122005997483774</v>
      </c>
      <c r="AN11" s="14">
        <v>0.23272447047022299</v>
      </c>
      <c r="AO11" s="14">
        <v>0.153292336566272</v>
      </c>
      <c r="AP11" s="14">
        <v>0.25471642324545402</v>
      </c>
      <c r="AQ11" s="14">
        <v>8.4419309919400998E-2</v>
      </c>
      <c r="AR11" s="14"/>
      <c r="AS11" s="14">
        <v>0.198517648899981</v>
      </c>
      <c r="AT11" s="14">
        <v>0</v>
      </c>
      <c r="AU11" s="14"/>
      <c r="AV11" s="14">
        <v>0.15482224986473</v>
      </c>
      <c r="AW11" s="14">
        <v>0.26995418096684198</v>
      </c>
      <c r="AX11" s="14">
        <v>0.22303970283733701</v>
      </c>
      <c r="AY11" s="14"/>
      <c r="AZ11" s="14">
        <v>0.115597880567367</v>
      </c>
      <c r="BA11" s="14">
        <v>0.226801363310041</v>
      </c>
      <c r="BB11" s="14">
        <v>0.188438213483554</v>
      </c>
      <c r="BC11" s="14"/>
      <c r="BD11" s="14">
        <v>0.19547108723305301</v>
      </c>
      <c r="BE11" s="14">
        <v>0.19436317176321599</v>
      </c>
      <c r="BF11" s="14"/>
      <c r="BG11" s="14">
        <v>0.19030962796048301</v>
      </c>
      <c r="BH11" s="14">
        <v>0.19652748398720499</v>
      </c>
      <c r="BI11" s="14"/>
      <c r="BJ11" s="14">
        <v>0.202890736067939</v>
      </c>
      <c r="BK11" s="14">
        <v>0.197580486589225</v>
      </c>
      <c r="BL11" s="14"/>
      <c r="BM11" s="14">
        <v>0.20650116830898399</v>
      </c>
      <c r="BN11" s="14">
        <v>0.190748694675202</v>
      </c>
      <c r="BO11" s="14"/>
      <c r="BP11" s="14">
        <v>0.16772166326451299</v>
      </c>
      <c r="BQ11" s="14">
        <v>0.20719885287675199</v>
      </c>
      <c r="BR11" s="14"/>
      <c r="BS11" s="14">
        <v>0.15973294846922101</v>
      </c>
      <c r="BT11" s="14">
        <v>0.22502496939366301</v>
      </c>
      <c r="BU11" s="14"/>
      <c r="BV11" s="14">
        <v>0.24860315443941</v>
      </c>
      <c r="BW11" s="14">
        <v>0.129107878153744</v>
      </c>
      <c r="BX11" s="14"/>
      <c r="BY11" s="14">
        <v>0.167573358716301</v>
      </c>
      <c r="BZ11" s="14">
        <v>0.19355957484762201</v>
      </c>
      <c r="CA11" s="14"/>
      <c r="CB11" s="14">
        <v>0.20486111982143401</v>
      </c>
      <c r="CC11" s="14">
        <v>0.17273898396559401</v>
      </c>
    </row>
    <row r="12" spans="2:81" x14ac:dyDescent="0.3">
      <c r="B12" s="15" t="s">
        <v>126</v>
      </c>
      <c r="C12" s="14">
        <v>0.233774050708909</v>
      </c>
      <c r="D12" s="14">
        <v>0.21820151008300501</v>
      </c>
      <c r="E12" s="14">
        <v>0.25194512403993402</v>
      </c>
      <c r="F12" s="14"/>
      <c r="G12" s="14">
        <v>0.22796405035237999</v>
      </c>
      <c r="H12" s="14">
        <v>0.20277871709223999</v>
      </c>
      <c r="I12" s="14">
        <v>0.199630266783827</v>
      </c>
      <c r="J12" s="14">
        <v>0.232163993218785</v>
      </c>
      <c r="K12" s="14">
        <v>0.34075035659493302</v>
      </c>
      <c r="L12" s="14">
        <v>0.281433385380846</v>
      </c>
      <c r="M12" s="14"/>
      <c r="N12" s="14">
        <v>0.150713807440469</v>
      </c>
      <c r="O12" s="14">
        <v>0.24843539194301101</v>
      </c>
      <c r="P12" s="14">
        <v>0.27873178854734398</v>
      </c>
      <c r="Q12" s="14">
        <v>0.26853993856754099</v>
      </c>
      <c r="R12" s="14"/>
      <c r="S12" s="14">
        <v>0.12876737306726699</v>
      </c>
      <c r="T12" s="14">
        <v>0.31517389911287302</v>
      </c>
      <c r="U12" s="14">
        <v>0.14877812777132199</v>
      </c>
      <c r="V12" s="14">
        <v>0.22200755930255001</v>
      </c>
      <c r="W12" s="14">
        <v>0.108840130609723</v>
      </c>
      <c r="X12" s="14">
        <v>0.19222064341758199</v>
      </c>
      <c r="Y12" s="14">
        <v>0.39082368680751001</v>
      </c>
      <c r="Z12" s="14">
        <v>0.315645733599764</v>
      </c>
      <c r="AA12" s="14">
        <v>0.34985697205197902</v>
      </c>
      <c r="AB12" s="14">
        <v>0.25242266596148299</v>
      </c>
      <c r="AC12" s="14">
        <v>0.350317152224279</v>
      </c>
      <c r="AD12" s="14">
        <v>0</v>
      </c>
      <c r="AE12" s="14"/>
      <c r="AF12" s="14">
        <v>0.202508987665595</v>
      </c>
      <c r="AG12" s="14">
        <v>0.244332079684523</v>
      </c>
      <c r="AH12" s="14">
        <v>0.36639375139366198</v>
      </c>
      <c r="AI12" s="14">
        <v>0.15436903368007801</v>
      </c>
      <c r="AJ12" s="14">
        <v>0.26898127411954398</v>
      </c>
      <c r="AK12" s="14">
        <v>0.164819716070708</v>
      </c>
      <c r="AL12" s="14"/>
      <c r="AM12" s="14">
        <v>0.31529375175313501</v>
      </c>
      <c r="AN12" s="14">
        <v>0.18870103285863599</v>
      </c>
      <c r="AO12" s="14">
        <v>0.29125932203469801</v>
      </c>
      <c r="AP12" s="14">
        <v>0.14361254965814699</v>
      </c>
      <c r="AQ12" s="14">
        <v>0</v>
      </c>
      <c r="AR12" s="14"/>
      <c r="AS12" s="14">
        <v>0.23553342867525001</v>
      </c>
      <c r="AT12" s="14">
        <v>0.137271076728501</v>
      </c>
      <c r="AU12" s="14"/>
      <c r="AV12" s="14">
        <v>0.166903704692764</v>
      </c>
      <c r="AW12" s="14">
        <v>0.18327296361381801</v>
      </c>
      <c r="AX12" s="14">
        <v>0.31313477724236899</v>
      </c>
      <c r="AY12" s="14"/>
      <c r="AZ12" s="14">
        <v>0.28569810049578898</v>
      </c>
      <c r="BA12" s="14">
        <v>0.16188139986469099</v>
      </c>
      <c r="BB12" s="14">
        <v>0.13184106995186001</v>
      </c>
      <c r="BC12" s="14"/>
      <c r="BD12" s="14">
        <v>0.25665453162167601</v>
      </c>
      <c r="BE12" s="14">
        <v>0.206741656850946</v>
      </c>
      <c r="BF12" s="14"/>
      <c r="BG12" s="14">
        <v>0.19031285136204101</v>
      </c>
      <c r="BH12" s="14">
        <v>0.24838328146835401</v>
      </c>
      <c r="BI12" s="14"/>
      <c r="BJ12" s="14">
        <v>0.20025270190765099</v>
      </c>
      <c r="BK12" s="14">
        <v>0.23897560902024401</v>
      </c>
      <c r="BL12" s="14"/>
      <c r="BM12" s="14">
        <v>0.266096496917689</v>
      </c>
      <c r="BN12" s="14">
        <v>0.23173196511681099</v>
      </c>
      <c r="BO12" s="14"/>
      <c r="BP12" s="14">
        <v>0.304188074952424</v>
      </c>
      <c r="BQ12" s="14">
        <v>0.202635379122866</v>
      </c>
      <c r="BR12" s="14"/>
      <c r="BS12" s="14">
        <v>0.27177380012955799</v>
      </c>
      <c r="BT12" s="14">
        <v>0.201349103768628</v>
      </c>
      <c r="BU12" s="14"/>
      <c r="BV12" s="14">
        <v>0.18105380449486599</v>
      </c>
      <c r="BW12" s="14">
        <v>0.30303631623382099</v>
      </c>
      <c r="BX12" s="14"/>
      <c r="BY12" s="14">
        <v>0.230410517169196</v>
      </c>
      <c r="BZ12" s="14">
        <v>0.234410173239505</v>
      </c>
      <c r="CA12" s="14"/>
      <c r="CB12" s="14">
        <v>0.26398139035311002</v>
      </c>
      <c r="CC12" s="14">
        <v>0.22031570910579101</v>
      </c>
    </row>
    <row r="13" spans="2:81" x14ac:dyDescent="0.3">
      <c r="B13" s="15" t="s">
        <v>255</v>
      </c>
      <c r="C13" s="14">
        <v>0.11361504352146901</v>
      </c>
      <c r="D13" s="14">
        <v>9.2900734042279998E-2</v>
      </c>
      <c r="E13" s="14">
        <v>0.13133824002366001</v>
      </c>
      <c r="F13" s="14"/>
      <c r="G13" s="14">
        <v>0.121257988995274</v>
      </c>
      <c r="H13" s="14">
        <v>9.5796025587978201E-2</v>
      </c>
      <c r="I13" s="14">
        <v>8.1784080195593495E-2</v>
      </c>
      <c r="J13" s="14">
        <v>0.14081164934603499</v>
      </c>
      <c r="K13" s="14">
        <v>0.102601622477063</v>
      </c>
      <c r="L13" s="14">
        <v>0.16779667290470501</v>
      </c>
      <c r="M13" s="14"/>
      <c r="N13" s="14">
        <v>9.10773045624068E-2</v>
      </c>
      <c r="O13" s="14">
        <v>0.101250662444561</v>
      </c>
      <c r="P13" s="14">
        <v>0.118123555720166</v>
      </c>
      <c r="Q13" s="14">
        <v>0.14857089915628499</v>
      </c>
      <c r="R13" s="14"/>
      <c r="S13" s="14">
        <v>8.6781635827610504E-2</v>
      </c>
      <c r="T13" s="14">
        <v>5.3946416302221398E-2</v>
      </c>
      <c r="U13" s="14">
        <v>0.11757515789825899</v>
      </c>
      <c r="V13" s="14">
        <v>0.145303650304306</v>
      </c>
      <c r="W13" s="14">
        <v>0.10656833238381599</v>
      </c>
      <c r="X13" s="14">
        <v>0.136470473570457</v>
      </c>
      <c r="Y13" s="14">
        <v>8.0530364066788901E-2</v>
      </c>
      <c r="Z13" s="14">
        <v>0.22157967064074299</v>
      </c>
      <c r="AA13" s="14">
        <v>0.185670821623239</v>
      </c>
      <c r="AB13" s="14">
        <v>0.116114204444767</v>
      </c>
      <c r="AC13" s="14">
        <v>0</v>
      </c>
      <c r="AD13" s="14">
        <v>0</v>
      </c>
      <c r="AE13" s="14"/>
      <c r="AF13" s="14">
        <v>7.4962345115324694E-2</v>
      </c>
      <c r="AG13" s="14">
        <v>0.110206721424416</v>
      </c>
      <c r="AH13" s="14">
        <v>0.10789929473939899</v>
      </c>
      <c r="AI13" s="14">
        <v>0.12553163410493001</v>
      </c>
      <c r="AJ13" s="14">
        <v>0.22514044521413801</v>
      </c>
      <c r="AK13" s="14">
        <v>0.17247855134954199</v>
      </c>
      <c r="AL13" s="14"/>
      <c r="AM13" s="14">
        <v>4.37188587242981E-2</v>
      </c>
      <c r="AN13" s="14">
        <v>0.24018291164108799</v>
      </c>
      <c r="AO13" s="14">
        <v>9.2823494506770104E-2</v>
      </c>
      <c r="AP13" s="14">
        <v>0.13939337712800401</v>
      </c>
      <c r="AQ13" s="14">
        <v>0</v>
      </c>
      <c r="AR13" s="14"/>
      <c r="AS13" s="14">
        <v>0.105239115150808</v>
      </c>
      <c r="AT13" s="14">
        <v>0.57303991587939795</v>
      </c>
      <c r="AU13" s="14"/>
      <c r="AV13" s="14">
        <v>7.2431570762476596E-2</v>
      </c>
      <c r="AW13" s="14">
        <v>0.101740010661901</v>
      </c>
      <c r="AX13" s="14">
        <v>0.155787233916448</v>
      </c>
      <c r="AY13" s="14"/>
      <c r="AZ13" s="14">
        <v>5.5530140362678101E-2</v>
      </c>
      <c r="BA13" s="14">
        <v>0</v>
      </c>
      <c r="BB13" s="14">
        <v>0.11804741544696799</v>
      </c>
      <c r="BC13" s="14"/>
      <c r="BD13" s="14">
        <v>0.101888283489494</v>
      </c>
      <c r="BE13" s="14">
        <v>0.12746975212968201</v>
      </c>
      <c r="BF13" s="14"/>
      <c r="BG13" s="14">
        <v>8.8660359698362307E-2</v>
      </c>
      <c r="BH13" s="14">
        <v>0.12200341613841199</v>
      </c>
      <c r="BI13" s="14"/>
      <c r="BJ13" s="14">
        <v>0.12134850506874501</v>
      </c>
      <c r="BK13" s="14">
        <v>0.112951791581218</v>
      </c>
      <c r="BL13" s="14"/>
      <c r="BM13" s="14">
        <v>0.112918828465311</v>
      </c>
      <c r="BN13" s="14">
        <v>0.113065617810923</v>
      </c>
      <c r="BO13" s="14"/>
      <c r="BP13" s="14">
        <v>0.112464332747261</v>
      </c>
      <c r="BQ13" s="14">
        <v>0.117689693467725</v>
      </c>
      <c r="BR13" s="14"/>
      <c r="BS13" s="14">
        <v>0.108819294231785</v>
      </c>
      <c r="BT13" s="14">
        <v>0.117707226197084</v>
      </c>
      <c r="BU13" s="14"/>
      <c r="BV13" s="14">
        <v>0.105382168443589</v>
      </c>
      <c r="BW13" s="14">
        <v>0.110003743145766</v>
      </c>
      <c r="BX13" s="14"/>
      <c r="BY13" s="14">
        <v>7.4997174618374296E-2</v>
      </c>
      <c r="BZ13" s="14">
        <v>0.121427898160963</v>
      </c>
      <c r="CA13" s="14"/>
      <c r="CB13" s="14">
        <v>0.12834147098106599</v>
      </c>
      <c r="CC13" s="14">
        <v>9.3295537471404705E-2</v>
      </c>
    </row>
    <row r="14" spans="2:81" x14ac:dyDescent="0.3">
      <c r="B14" s="15" t="s">
        <v>106</v>
      </c>
      <c r="C14" s="14">
        <v>3.66288710725379E-2</v>
      </c>
      <c r="D14" s="14">
        <v>3.1386614526069001E-2</v>
      </c>
      <c r="E14" s="14">
        <v>4.25193526502557E-2</v>
      </c>
      <c r="F14" s="14"/>
      <c r="G14" s="14">
        <v>7.2259680989784594E-2</v>
      </c>
      <c r="H14" s="14">
        <v>2.2516115210792099E-2</v>
      </c>
      <c r="I14" s="14">
        <v>1.44513540871065E-2</v>
      </c>
      <c r="J14" s="14">
        <v>4.2760442574307798E-2</v>
      </c>
      <c r="K14" s="14">
        <v>2.6074657847809001E-2</v>
      </c>
      <c r="L14" s="14">
        <v>2.3785916723431399E-2</v>
      </c>
      <c r="M14" s="14"/>
      <c r="N14" s="14">
        <v>1.9582719450684599E-2</v>
      </c>
      <c r="O14" s="14">
        <v>2.0273298875144799E-2</v>
      </c>
      <c r="P14" s="14">
        <v>5.0758018962557903E-2</v>
      </c>
      <c r="Q14" s="14">
        <v>5.7959644779356598E-2</v>
      </c>
      <c r="R14" s="14"/>
      <c r="S14" s="14">
        <v>1.4142645244273101E-2</v>
      </c>
      <c r="T14" s="14">
        <v>4.9747554304473703E-2</v>
      </c>
      <c r="U14" s="14">
        <v>8.6096006913909201E-2</v>
      </c>
      <c r="V14" s="14">
        <v>2.4012094331008899E-2</v>
      </c>
      <c r="W14" s="14">
        <v>3.6649465412687099E-2</v>
      </c>
      <c r="X14" s="14">
        <v>3.7022650215022497E-2</v>
      </c>
      <c r="Y14" s="14">
        <v>0</v>
      </c>
      <c r="Z14" s="14">
        <v>0</v>
      </c>
      <c r="AA14" s="14">
        <v>0</v>
      </c>
      <c r="AB14" s="14">
        <v>0.149322230843978</v>
      </c>
      <c r="AC14" s="14">
        <v>0</v>
      </c>
      <c r="AD14" s="14">
        <v>0</v>
      </c>
      <c r="AE14" s="14"/>
      <c r="AF14" s="14">
        <v>1.6595681632787702E-2</v>
      </c>
      <c r="AG14" s="14">
        <v>1.86852287020281E-2</v>
      </c>
      <c r="AH14" s="14">
        <v>0</v>
      </c>
      <c r="AI14" s="14">
        <v>4.5770990700510397E-2</v>
      </c>
      <c r="AJ14" s="14">
        <v>2.70218627891348E-2</v>
      </c>
      <c r="AK14" s="14">
        <v>0.105095914239636</v>
      </c>
      <c r="AL14" s="14"/>
      <c r="AM14" s="14">
        <v>5.8483957961755803E-2</v>
      </c>
      <c r="AN14" s="14">
        <v>3.52350298779915E-2</v>
      </c>
      <c r="AO14" s="14">
        <v>4.71686521614956E-2</v>
      </c>
      <c r="AP14" s="14">
        <v>0</v>
      </c>
      <c r="AQ14" s="14">
        <v>0</v>
      </c>
      <c r="AR14" s="14"/>
      <c r="AS14" s="14">
        <v>3.7296664261067702E-2</v>
      </c>
      <c r="AT14" s="14">
        <v>0</v>
      </c>
      <c r="AU14" s="14"/>
      <c r="AV14" s="14">
        <v>1.7251714743626599E-2</v>
      </c>
      <c r="AW14" s="14">
        <v>2.6202832473585298E-2</v>
      </c>
      <c r="AX14" s="14">
        <v>5.4082068717053101E-2</v>
      </c>
      <c r="AY14" s="14"/>
      <c r="AZ14" s="14">
        <v>0</v>
      </c>
      <c r="BA14" s="14">
        <v>3.9974317877517797E-2</v>
      </c>
      <c r="BB14" s="14">
        <v>2.21085463862719E-2</v>
      </c>
      <c r="BC14" s="14"/>
      <c r="BD14" s="14">
        <v>4.43005605203304E-2</v>
      </c>
      <c r="BE14" s="14">
        <v>2.7565069857022902E-2</v>
      </c>
      <c r="BF14" s="14"/>
      <c r="BG14" s="14">
        <v>4.4709532687240101E-2</v>
      </c>
      <c r="BH14" s="14">
        <v>3.3912603413286502E-2</v>
      </c>
      <c r="BI14" s="14"/>
      <c r="BJ14" s="14">
        <v>7.2007229591130303E-2</v>
      </c>
      <c r="BK14" s="14">
        <v>3.2765213743658601E-2</v>
      </c>
      <c r="BL14" s="14"/>
      <c r="BM14" s="14">
        <v>4.9934899186521498E-2</v>
      </c>
      <c r="BN14" s="14">
        <v>2.82613969384026E-2</v>
      </c>
      <c r="BO14" s="14"/>
      <c r="BP14" s="14">
        <v>5.1084976858279202E-2</v>
      </c>
      <c r="BQ14" s="14">
        <v>2.5483623136430902E-2</v>
      </c>
      <c r="BR14" s="14"/>
      <c r="BS14" s="14">
        <v>2.9606937064634499E-2</v>
      </c>
      <c r="BT14" s="14">
        <v>4.2620643152505799E-2</v>
      </c>
      <c r="BU14" s="14"/>
      <c r="BV14" s="14">
        <v>0</v>
      </c>
      <c r="BW14" s="14">
        <v>3.9809619949543101E-2</v>
      </c>
      <c r="BX14" s="14"/>
      <c r="BY14" s="14">
        <v>2.03966789831669E-2</v>
      </c>
      <c r="BZ14" s="14">
        <v>3.9750467415263703E-2</v>
      </c>
      <c r="CA14" s="14"/>
      <c r="CB14" s="14">
        <v>1.65330142494154E-2</v>
      </c>
      <c r="CC14" s="14">
        <v>4.9368302232526202E-2</v>
      </c>
    </row>
    <row r="15" spans="2:81" x14ac:dyDescent="0.3">
      <c r="B15" s="15" t="s">
        <v>127</v>
      </c>
      <c r="C15" s="18">
        <v>0.42101882521855899</v>
      </c>
      <c r="D15" s="18">
        <v>0.45558220853305598</v>
      </c>
      <c r="E15" s="18">
        <v>0.38574918064035002</v>
      </c>
      <c r="F15" s="18"/>
      <c r="G15" s="18">
        <v>0.39845292372645003</v>
      </c>
      <c r="H15" s="18">
        <v>0.51916743123317699</v>
      </c>
      <c r="I15" s="18">
        <v>0.46533129524351302</v>
      </c>
      <c r="J15" s="18">
        <v>0.32264743087535402</v>
      </c>
      <c r="K15" s="18">
        <v>0.35611428213733898</v>
      </c>
      <c r="L15" s="18">
        <v>0.35913018176357803</v>
      </c>
      <c r="M15" s="18"/>
      <c r="N15" s="18">
        <v>0.51687591215734796</v>
      </c>
      <c r="O15" s="18">
        <v>0.40626247309682401</v>
      </c>
      <c r="P15" s="18">
        <v>0.36365678381859601</v>
      </c>
      <c r="Q15" s="18">
        <v>0.38087550650082103</v>
      </c>
      <c r="R15" s="18"/>
      <c r="S15" s="18">
        <v>0.53872373725793699</v>
      </c>
      <c r="T15" s="18">
        <v>0.39437380183887399</v>
      </c>
      <c r="U15" s="18">
        <v>0.320537729909395</v>
      </c>
      <c r="V15" s="18">
        <v>0.382240108670442</v>
      </c>
      <c r="W15" s="18">
        <v>0.64338143514994195</v>
      </c>
      <c r="X15" s="18">
        <v>0.40313936995905603</v>
      </c>
      <c r="Y15" s="18">
        <v>0.36371723382809101</v>
      </c>
      <c r="Z15" s="18">
        <v>0.35747815870657201</v>
      </c>
      <c r="AA15" s="18">
        <v>0.369514767208588</v>
      </c>
      <c r="AB15" s="18">
        <v>0.28982437991627003</v>
      </c>
      <c r="AC15" s="18">
        <v>0.39943317520008598</v>
      </c>
      <c r="AD15" s="18">
        <v>1</v>
      </c>
      <c r="AE15" s="18"/>
      <c r="AF15" s="18">
        <v>0.50528570002570805</v>
      </c>
      <c r="AG15" s="18">
        <v>0.39925514639055099</v>
      </c>
      <c r="AH15" s="18">
        <v>0.30949868056490898</v>
      </c>
      <c r="AI15" s="18">
        <v>0.40450986950337497</v>
      </c>
      <c r="AJ15" s="18">
        <v>0.33020911452842899</v>
      </c>
      <c r="AK15" s="18">
        <v>0.45791909276064502</v>
      </c>
      <c r="AL15" s="18"/>
      <c r="AM15" s="18">
        <v>0.46049743407703803</v>
      </c>
      <c r="AN15" s="18">
        <v>0.30315655515206102</v>
      </c>
      <c r="AO15" s="18">
        <v>0.41545619473076401</v>
      </c>
      <c r="AP15" s="18">
        <v>0.46227764996839399</v>
      </c>
      <c r="AQ15" s="18">
        <v>0.91558069008059895</v>
      </c>
      <c r="AR15" s="18"/>
      <c r="AS15" s="18">
        <v>0.42341314301289301</v>
      </c>
      <c r="AT15" s="18">
        <v>0.28968900739210102</v>
      </c>
      <c r="AU15" s="18"/>
      <c r="AV15" s="18">
        <v>0.58859075993640297</v>
      </c>
      <c r="AW15" s="18">
        <v>0.41883001228385403</v>
      </c>
      <c r="AX15" s="18">
        <v>0.25395621728679302</v>
      </c>
      <c r="AY15" s="18"/>
      <c r="AZ15" s="18">
        <v>0.54317387857416699</v>
      </c>
      <c r="BA15" s="18">
        <v>0.57134291894775102</v>
      </c>
      <c r="BB15" s="18">
        <v>0.53956475473134502</v>
      </c>
      <c r="BC15" s="18"/>
      <c r="BD15" s="18">
        <v>0.40168553713544702</v>
      </c>
      <c r="BE15" s="18">
        <v>0.44386034939913299</v>
      </c>
      <c r="BF15" s="18"/>
      <c r="BG15" s="18">
        <v>0.486007628291873</v>
      </c>
      <c r="BH15" s="18">
        <v>0.399173214992742</v>
      </c>
      <c r="BI15" s="18"/>
      <c r="BJ15" s="18">
        <v>0.40350082736453402</v>
      </c>
      <c r="BK15" s="18">
        <v>0.41772689906565302</v>
      </c>
      <c r="BL15" s="18"/>
      <c r="BM15" s="18">
        <v>0.36454860712149401</v>
      </c>
      <c r="BN15" s="18">
        <v>0.43619232545866099</v>
      </c>
      <c r="BO15" s="18"/>
      <c r="BP15" s="18">
        <v>0.36454095217752303</v>
      </c>
      <c r="BQ15" s="18">
        <v>0.44699245139622601</v>
      </c>
      <c r="BR15" s="18"/>
      <c r="BS15" s="18">
        <v>0.43006702010480102</v>
      </c>
      <c r="BT15" s="18">
        <v>0.41329805748811899</v>
      </c>
      <c r="BU15" s="18"/>
      <c r="BV15" s="18">
        <v>0.46496087262213598</v>
      </c>
      <c r="BW15" s="18">
        <v>0.41804244251712602</v>
      </c>
      <c r="BX15" s="18"/>
      <c r="BY15" s="18">
        <v>0.50662227051296105</v>
      </c>
      <c r="BZ15" s="18">
        <v>0.41085188633664599</v>
      </c>
      <c r="CA15" s="18"/>
      <c r="CB15" s="18">
        <v>0.386283004594975</v>
      </c>
      <c r="CC15" s="18">
        <v>0.464281467224684</v>
      </c>
    </row>
    <row r="16" spans="2:81" x14ac:dyDescent="0.3">
      <c r="B16" s="15" t="s">
        <v>256</v>
      </c>
      <c r="C16" s="18">
        <v>0.347389094230378</v>
      </c>
      <c r="D16" s="18">
        <v>0.31110224412528498</v>
      </c>
      <c r="E16" s="18">
        <v>0.38328336406359298</v>
      </c>
      <c r="F16" s="18"/>
      <c r="G16" s="18">
        <v>0.349222039347655</v>
      </c>
      <c r="H16" s="18">
        <v>0.298574742680218</v>
      </c>
      <c r="I16" s="18">
        <v>0.28141434697942103</v>
      </c>
      <c r="J16" s="18">
        <v>0.37297564256482002</v>
      </c>
      <c r="K16" s="18">
        <v>0.44335197907199603</v>
      </c>
      <c r="L16" s="18">
        <v>0.44923005828555101</v>
      </c>
      <c r="M16" s="18"/>
      <c r="N16" s="18">
        <v>0.24179111200287601</v>
      </c>
      <c r="O16" s="18">
        <v>0.349686054387572</v>
      </c>
      <c r="P16" s="18">
        <v>0.39685534426751001</v>
      </c>
      <c r="Q16" s="18">
        <v>0.41711083772382601</v>
      </c>
      <c r="R16" s="18"/>
      <c r="S16" s="18">
        <v>0.21554900889487699</v>
      </c>
      <c r="T16" s="18">
        <v>0.36912031541509399</v>
      </c>
      <c r="U16" s="18">
        <v>0.266353285669581</v>
      </c>
      <c r="V16" s="18">
        <v>0.36731120960685498</v>
      </c>
      <c r="W16" s="18">
        <v>0.215408462993539</v>
      </c>
      <c r="X16" s="18">
        <v>0.32869111698803799</v>
      </c>
      <c r="Y16" s="18">
        <v>0.47135405087429899</v>
      </c>
      <c r="Z16" s="18">
        <v>0.53722540424050702</v>
      </c>
      <c r="AA16" s="18">
        <v>0.53552779367521797</v>
      </c>
      <c r="AB16" s="18">
        <v>0.36853687040625099</v>
      </c>
      <c r="AC16" s="18">
        <v>0.350317152224279</v>
      </c>
      <c r="AD16" s="18">
        <v>0</v>
      </c>
      <c r="AE16" s="18"/>
      <c r="AF16" s="18">
        <v>0.27747133278091901</v>
      </c>
      <c r="AG16" s="18">
        <v>0.35453880110893998</v>
      </c>
      <c r="AH16" s="18">
        <v>0.474293046133061</v>
      </c>
      <c r="AI16" s="18">
        <v>0.27990066778500799</v>
      </c>
      <c r="AJ16" s="18">
        <v>0.49412171933368199</v>
      </c>
      <c r="AK16" s="18">
        <v>0.33729826742024899</v>
      </c>
      <c r="AL16" s="18"/>
      <c r="AM16" s="18">
        <v>0.35901261047743299</v>
      </c>
      <c r="AN16" s="18">
        <v>0.428883944499724</v>
      </c>
      <c r="AO16" s="18">
        <v>0.38408281654146798</v>
      </c>
      <c r="AP16" s="18">
        <v>0.283005926786152</v>
      </c>
      <c r="AQ16" s="18">
        <v>0</v>
      </c>
      <c r="AR16" s="18"/>
      <c r="AS16" s="18">
        <v>0.34077254382605798</v>
      </c>
      <c r="AT16" s="18">
        <v>0.71031099260789898</v>
      </c>
      <c r="AU16" s="18"/>
      <c r="AV16" s="18">
        <v>0.23933527545524</v>
      </c>
      <c r="AW16" s="18">
        <v>0.28501297427571998</v>
      </c>
      <c r="AX16" s="18">
        <v>0.46892201115881699</v>
      </c>
      <c r="AY16" s="18"/>
      <c r="AZ16" s="18">
        <v>0.34122824085846698</v>
      </c>
      <c r="BA16" s="18">
        <v>0.16188139986469099</v>
      </c>
      <c r="BB16" s="18">
        <v>0.24988848539882899</v>
      </c>
      <c r="BC16" s="18"/>
      <c r="BD16" s="18">
        <v>0.35854281511116998</v>
      </c>
      <c r="BE16" s="18">
        <v>0.33421140898062801</v>
      </c>
      <c r="BF16" s="18"/>
      <c r="BG16" s="18">
        <v>0.27897321106040301</v>
      </c>
      <c r="BH16" s="18">
        <v>0.37038669760676601</v>
      </c>
      <c r="BI16" s="18"/>
      <c r="BJ16" s="18">
        <v>0.32160120697639599</v>
      </c>
      <c r="BK16" s="18">
        <v>0.35192740060146299</v>
      </c>
      <c r="BL16" s="18"/>
      <c r="BM16" s="18">
        <v>0.37901532538299998</v>
      </c>
      <c r="BN16" s="18">
        <v>0.34479758292773399</v>
      </c>
      <c r="BO16" s="18"/>
      <c r="BP16" s="18">
        <v>0.41665240769968498</v>
      </c>
      <c r="BQ16" s="18">
        <v>0.32032507259059101</v>
      </c>
      <c r="BR16" s="18"/>
      <c r="BS16" s="18">
        <v>0.38059309436134298</v>
      </c>
      <c r="BT16" s="18">
        <v>0.31905632996571198</v>
      </c>
      <c r="BU16" s="18"/>
      <c r="BV16" s="18">
        <v>0.28643597293845402</v>
      </c>
      <c r="BW16" s="18">
        <v>0.41304005937958799</v>
      </c>
      <c r="BX16" s="18"/>
      <c r="BY16" s="18">
        <v>0.30540769178756999</v>
      </c>
      <c r="BZ16" s="18">
        <v>0.35583807140046902</v>
      </c>
      <c r="CA16" s="18"/>
      <c r="CB16" s="18">
        <v>0.39232286133417599</v>
      </c>
      <c r="CC16" s="18">
        <v>0.31361124657719602</v>
      </c>
    </row>
    <row r="17" spans="2:81" x14ac:dyDescent="0.3">
      <c r="B17" s="15" t="s">
        <v>93</v>
      </c>
      <c r="C17" s="19">
        <v>7.3629730988180694E-2</v>
      </c>
      <c r="D17" s="19">
        <v>0.144479964407771</v>
      </c>
      <c r="E17" s="19">
        <v>2.4658165767563701E-3</v>
      </c>
      <c r="F17" s="19"/>
      <c r="G17" s="19">
        <v>4.9230884378794901E-2</v>
      </c>
      <c r="H17" s="19">
        <v>0.22059268855295899</v>
      </c>
      <c r="I17" s="19">
        <v>0.183916948264092</v>
      </c>
      <c r="J17" s="19">
        <v>-5.0328211689465698E-2</v>
      </c>
      <c r="K17" s="19">
        <v>-8.7237696934657299E-2</v>
      </c>
      <c r="L17" s="19">
        <v>-9.0099876521973404E-2</v>
      </c>
      <c r="M17" s="19"/>
      <c r="N17" s="19">
        <v>0.27508480015447201</v>
      </c>
      <c r="O17" s="19">
        <v>5.6576418709251799E-2</v>
      </c>
      <c r="P17" s="19">
        <v>-3.3198560448913998E-2</v>
      </c>
      <c r="Q17" s="19">
        <v>-3.6235331223004298E-2</v>
      </c>
      <c r="R17" s="19"/>
      <c r="S17" s="19">
        <v>0.32317472836305999</v>
      </c>
      <c r="T17" s="19">
        <v>2.5253486423779399E-2</v>
      </c>
      <c r="U17" s="19">
        <v>5.4184444239813903E-2</v>
      </c>
      <c r="V17" s="19">
        <v>1.49288990635868E-2</v>
      </c>
      <c r="W17" s="19">
        <v>0.42797297215640301</v>
      </c>
      <c r="X17" s="19">
        <v>7.44482529710178E-2</v>
      </c>
      <c r="Y17" s="19">
        <v>-0.10763681704620801</v>
      </c>
      <c r="Z17" s="19">
        <v>-0.17974724553393501</v>
      </c>
      <c r="AA17" s="19">
        <v>-0.16601302646662999</v>
      </c>
      <c r="AB17" s="19">
        <v>-7.8712490489980996E-2</v>
      </c>
      <c r="AC17" s="19">
        <v>4.9116022975807E-2</v>
      </c>
      <c r="AD17" s="19">
        <v>1</v>
      </c>
      <c r="AE17" s="19"/>
      <c r="AF17" s="19">
        <v>0.22781436724478901</v>
      </c>
      <c r="AG17" s="19">
        <v>4.4716345281610899E-2</v>
      </c>
      <c r="AH17" s="19">
        <v>-0.164794365568152</v>
      </c>
      <c r="AI17" s="19">
        <v>0.12460920171836801</v>
      </c>
      <c r="AJ17" s="19">
        <v>-0.16391260480525299</v>
      </c>
      <c r="AK17" s="19">
        <v>0.120620825340395</v>
      </c>
      <c r="AL17" s="19"/>
      <c r="AM17" s="19">
        <v>0.10148482359960501</v>
      </c>
      <c r="AN17" s="19">
        <v>-0.125727389347663</v>
      </c>
      <c r="AO17" s="19">
        <v>3.1373378189295399E-2</v>
      </c>
      <c r="AP17" s="19">
        <v>0.17927172318224299</v>
      </c>
      <c r="AQ17" s="19">
        <v>0.91558069008059895</v>
      </c>
      <c r="AR17" s="19"/>
      <c r="AS17" s="19">
        <v>8.2640599186835306E-2</v>
      </c>
      <c r="AT17" s="19">
        <v>-0.42062198521579702</v>
      </c>
      <c r="AU17" s="19"/>
      <c r="AV17" s="19">
        <v>0.349255484481162</v>
      </c>
      <c r="AW17" s="19">
        <v>0.13381703800813399</v>
      </c>
      <c r="AX17" s="19">
        <v>-0.214965793872023</v>
      </c>
      <c r="AY17" s="19"/>
      <c r="AZ17" s="19">
        <v>0.20194563771570001</v>
      </c>
      <c r="BA17" s="19">
        <v>0.40946151908306</v>
      </c>
      <c r="BB17" s="19">
        <v>0.289676269332516</v>
      </c>
      <c r="BC17" s="19"/>
      <c r="BD17" s="19">
        <v>4.3142722024277401E-2</v>
      </c>
      <c r="BE17" s="19">
        <v>0.10964894041850499</v>
      </c>
      <c r="BF17" s="19"/>
      <c r="BG17" s="19">
        <v>0.20703441723147001</v>
      </c>
      <c r="BH17" s="19">
        <v>2.8786517385975399E-2</v>
      </c>
      <c r="BI17" s="19"/>
      <c r="BJ17" s="19">
        <v>8.1899620388138097E-2</v>
      </c>
      <c r="BK17" s="19">
        <v>6.5799498464190198E-2</v>
      </c>
      <c r="BL17" s="19"/>
      <c r="BM17" s="19">
        <v>-1.44667182615065E-2</v>
      </c>
      <c r="BN17" s="19">
        <v>9.1394742530927095E-2</v>
      </c>
      <c r="BO17" s="19"/>
      <c r="BP17" s="19">
        <v>-5.2111455522161697E-2</v>
      </c>
      <c r="BQ17" s="19">
        <v>0.126667378805635</v>
      </c>
      <c r="BR17" s="19"/>
      <c r="BS17" s="19">
        <v>4.9473925743458401E-2</v>
      </c>
      <c r="BT17" s="19">
        <v>9.4241727522406796E-2</v>
      </c>
      <c r="BU17" s="19"/>
      <c r="BV17" s="19">
        <v>0.17852489968368199</v>
      </c>
      <c r="BW17" s="19">
        <v>5.0023831375379801E-3</v>
      </c>
      <c r="BX17" s="19"/>
      <c r="BY17" s="19">
        <v>0.201214578725391</v>
      </c>
      <c r="BZ17" s="19">
        <v>5.5013814936177401E-2</v>
      </c>
      <c r="CA17" s="19"/>
      <c r="CB17" s="19">
        <v>-6.0398567392008799E-3</v>
      </c>
      <c r="CC17" s="19">
        <v>0.150670220647488</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x14ac:dyDescent="0.3">
      <c r="B9" s="15" t="s">
        <v>123</v>
      </c>
      <c r="C9" s="14">
        <v>0.38736859777334498</v>
      </c>
      <c r="D9" s="14">
        <v>0.366756801829629</v>
      </c>
      <c r="E9" s="14">
        <v>0.41183954006101198</v>
      </c>
      <c r="F9" s="14"/>
      <c r="G9" s="14">
        <v>0.30207089827148997</v>
      </c>
      <c r="H9" s="14">
        <v>0.41780187384154599</v>
      </c>
      <c r="I9" s="14">
        <v>0.47890902553213499</v>
      </c>
      <c r="J9" s="14">
        <v>0.36690770741967899</v>
      </c>
      <c r="K9" s="14">
        <v>0.36107377866672802</v>
      </c>
      <c r="L9" s="14">
        <v>0.408667175547269</v>
      </c>
      <c r="M9" s="14"/>
      <c r="N9" s="14">
        <v>0.50401757307722705</v>
      </c>
      <c r="O9" s="14">
        <v>0.35358903560535998</v>
      </c>
      <c r="P9" s="14">
        <v>0.277436434985397</v>
      </c>
      <c r="Q9" s="14">
        <v>0.399164751943061</v>
      </c>
      <c r="R9" s="14"/>
      <c r="S9" s="14">
        <v>0.50954703154849001</v>
      </c>
      <c r="T9" s="14">
        <v>0.31663524111677899</v>
      </c>
      <c r="U9" s="14">
        <v>0.41347819752451698</v>
      </c>
      <c r="V9" s="14">
        <v>0.31608574748888801</v>
      </c>
      <c r="W9" s="14">
        <v>0.43139342242796902</v>
      </c>
      <c r="X9" s="14">
        <v>0.41025009441485</v>
      </c>
      <c r="Y9" s="14">
        <v>0.31497012895284798</v>
      </c>
      <c r="Z9" s="14">
        <v>0.25349185198849</v>
      </c>
      <c r="AA9" s="14">
        <v>0.42038991253303198</v>
      </c>
      <c r="AB9" s="14">
        <v>0.18435489784482401</v>
      </c>
      <c r="AC9" s="14">
        <v>0.54461378047270903</v>
      </c>
      <c r="AD9" s="14">
        <v>0.686781372434352</v>
      </c>
      <c r="AE9" s="14"/>
      <c r="AF9" s="14">
        <v>0.39900229638310802</v>
      </c>
      <c r="AG9" s="14">
        <v>0.45192834451713498</v>
      </c>
      <c r="AH9" s="14">
        <v>0.38635319886810798</v>
      </c>
      <c r="AI9" s="14">
        <v>0.46045345140729199</v>
      </c>
      <c r="AJ9" s="14">
        <v>0.33184645680848401</v>
      </c>
      <c r="AK9" s="14">
        <v>0.29897540235342002</v>
      </c>
      <c r="AL9" s="14"/>
      <c r="AM9" s="14">
        <v>0.49483014382535601</v>
      </c>
      <c r="AN9" s="14">
        <v>0.291176843312484</v>
      </c>
      <c r="AO9" s="14">
        <v>0.40727377306901802</v>
      </c>
      <c r="AP9" s="14">
        <v>0.39989479393188598</v>
      </c>
      <c r="AQ9" s="14">
        <v>0.26599830168834598</v>
      </c>
      <c r="AR9" s="14"/>
      <c r="AS9" s="14">
        <v>0.39156789838287698</v>
      </c>
      <c r="AT9" s="14">
        <v>0.15703435168732999</v>
      </c>
      <c r="AU9" s="14"/>
      <c r="AV9" s="14">
        <v>0.52611099661339</v>
      </c>
      <c r="AW9" s="14">
        <v>0.32649090121395502</v>
      </c>
      <c r="AX9" s="14">
        <v>0.26235895555542399</v>
      </c>
      <c r="AY9" s="14"/>
      <c r="AZ9" s="14">
        <v>0.61313799124287305</v>
      </c>
      <c r="BA9" s="14">
        <v>0.50514310034855103</v>
      </c>
      <c r="BB9" s="14">
        <v>0.42349777167451902</v>
      </c>
      <c r="BC9" s="14"/>
      <c r="BD9" s="14">
        <v>0.41761018654941401</v>
      </c>
      <c r="BE9" s="14">
        <v>0.35163934270209002</v>
      </c>
      <c r="BF9" s="14"/>
      <c r="BG9" s="14">
        <v>0.41552087447376601</v>
      </c>
      <c r="BH9" s="14">
        <v>0.37790537280714698</v>
      </c>
      <c r="BI9" s="14"/>
      <c r="BJ9" s="14">
        <v>0.342939316520944</v>
      </c>
      <c r="BK9" s="14">
        <v>0.38646764337512501</v>
      </c>
      <c r="BL9" s="14"/>
      <c r="BM9" s="14">
        <v>0.41119849257533903</v>
      </c>
      <c r="BN9" s="14">
        <v>0.38393997619153802</v>
      </c>
      <c r="BO9" s="14"/>
      <c r="BP9" s="14">
        <v>0.43207574276629601</v>
      </c>
      <c r="BQ9" s="14">
        <v>0.380910312916518</v>
      </c>
      <c r="BR9" s="14"/>
      <c r="BS9" s="14">
        <v>0.38366672367383398</v>
      </c>
      <c r="BT9" s="14">
        <v>0.390527383636049</v>
      </c>
      <c r="BU9" s="14"/>
      <c r="BV9" s="14">
        <v>0.43965290086902298</v>
      </c>
      <c r="BW9" s="14">
        <v>0.36437363669851403</v>
      </c>
      <c r="BX9" s="14"/>
      <c r="BY9" s="14">
        <v>0.378754140707595</v>
      </c>
      <c r="BZ9" s="14">
        <v>0.39108296639416501</v>
      </c>
      <c r="CA9" s="14"/>
      <c r="CB9" s="14">
        <v>0.41418272892358599</v>
      </c>
      <c r="CC9" s="14">
        <v>0.374745540122153</v>
      </c>
    </row>
    <row r="10" spans="2:81" x14ac:dyDescent="0.3">
      <c r="B10" s="15" t="s">
        <v>124</v>
      </c>
      <c r="C10" s="14">
        <v>0.334803236399911</v>
      </c>
      <c r="D10" s="14">
        <v>0.34967617482684699</v>
      </c>
      <c r="E10" s="14">
        <v>0.32045370162319903</v>
      </c>
      <c r="F10" s="14"/>
      <c r="G10" s="14">
        <v>0.30771592677922899</v>
      </c>
      <c r="H10" s="14">
        <v>0.304511828726718</v>
      </c>
      <c r="I10" s="14">
        <v>0.359637794849614</v>
      </c>
      <c r="J10" s="14">
        <v>0.40429330766029897</v>
      </c>
      <c r="K10" s="14">
        <v>0.37910533456850398</v>
      </c>
      <c r="L10" s="14">
        <v>0.29992932357008301</v>
      </c>
      <c r="M10" s="14"/>
      <c r="N10" s="14">
        <v>0.347214188420429</v>
      </c>
      <c r="O10" s="14">
        <v>0.35102160997229298</v>
      </c>
      <c r="P10" s="14">
        <v>0.32341424993837498</v>
      </c>
      <c r="Q10" s="14">
        <v>0.32049042937121802</v>
      </c>
      <c r="R10" s="14"/>
      <c r="S10" s="14">
        <v>0.38689000792476402</v>
      </c>
      <c r="T10" s="14">
        <v>0.39863490908896498</v>
      </c>
      <c r="U10" s="14">
        <v>0.208784802154865</v>
      </c>
      <c r="V10" s="14">
        <v>0.34355244266355001</v>
      </c>
      <c r="W10" s="14">
        <v>0.32496454254599699</v>
      </c>
      <c r="X10" s="14">
        <v>0.35200833031369699</v>
      </c>
      <c r="Y10" s="14">
        <v>0.44886186404269601</v>
      </c>
      <c r="Z10" s="14">
        <v>0.312990523110871</v>
      </c>
      <c r="AA10" s="14">
        <v>0.208691674809346</v>
      </c>
      <c r="AB10" s="14">
        <v>0.33488923992995401</v>
      </c>
      <c r="AC10" s="14">
        <v>0.40633991814144799</v>
      </c>
      <c r="AD10" s="14">
        <v>0.313218627565648</v>
      </c>
      <c r="AE10" s="14"/>
      <c r="AF10" s="14">
        <v>0.29408439613042398</v>
      </c>
      <c r="AG10" s="14">
        <v>0.36486012401188</v>
      </c>
      <c r="AH10" s="14">
        <v>0.25742151611390501</v>
      </c>
      <c r="AI10" s="14">
        <v>0.31422542879124499</v>
      </c>
      <c r="AJ10" s="14">
        <v>0.37048020481462801</v>
      </c>
      <c r="AK10" s="14">
        <v>0.392813086150407</v>
      </c>
      <c r="AL10" s="14"/>
      <c r="AM10" s="14">
        <v>0.243069190651094</v>
      </c>
      <c r="AN10" s="14">
        <v>0.349715626660354</v>
      </c>
      <c r="AO10" s="14">
        <v>0.34474894072412499</v>
      </c>
      <c r="AP10" s="14">
        <v>0.36199739119193802</v>
      </c>
      <c r="AQ10" s="14">
        <v>0.56075783609128904</v>
      </c>
      <c r="AR10" s="14"/>
      <c r="AS10" s="14">
        <v>0.33051032652477302</v>
      </c>
      <c r="AT10" s="14">
        <v>0.57027200883325202</v>
      </c>
      <c r="AU10" s="14"/>
      <c r="AV10" s="14">
        <v>0.301924256845019</v>
      </c>
      <c r="AW10" s="14">
        <v>0.48565198762453599</v>
      </c>
      <c r="AX10" s="14">
        <v>0.33464433246027198</v>
      </c>
      <c r="AY10" s="14"/>
      <c r="AZ10" s="14">
        <v>0.30154112732573701</v>
      </c>
      <c r="BA10" s="14">
        <v>0.33315973843173002</v>
      </c>
      <c r="BB10" s="14">
        <v>0.358463375054559</v>
      </c>
      <c r="BC10" s="14"/>
      <c r="BD10" s="14">
        <v>0.31361864121113903</v>
      </c>
      <c r="BE10" s="14">
        <v>0.35983200756288303</v>
      </c>
      <c r="BF10" s="14"/>
      <c r="BG10" s="14">
        <v>0.317724934121765</v>
      </c>
      <c r="BH10" s="14">
        <v>0.34054400892138897</v>
      </c>
      <c r="BI10" s="14"/>
      <c r="BJ10" s="14">
        <v>0.29095054645079999</v>
      </c>
      <c r="BK10" s="14">
        <v>0.348890943294411</v>
      </c>
      <c r="BL10" s="14"/>
      <c r="BM10" s="14">
        <v>0.30691881236444701</v>
      </c>
      <c r="BN10" s="14">
        <v>0.34057806999731999</v>
      </c>
      <c r="BO10" s="14"/>
      <c r="BP10" s="14">
        <v>0.322053363111516</v>
      </c>
      <c r="BQ10" s="14">
        <v>0.35002232845757397</v>
      </c>
      <c r="BR10" s="14"/>
      <c r="BS10" s="14">
        <v>0.32516708668587002</v>
      </c>
      <c r="BT10" s="14">
        <v>0.34302570228324197</v>
      </c>
      <c r="BU10" s="14"/>
      <c r="BV10" s="14">
        <v>0.35096153118353002</v>
      </c>
      <c r="BW10" s="14">
        <v>0.31627820578517102</v>
      </c>
      <c r="BX10" s="14"/>
      <c r="BY10" s="14">
        <v>0.29504960940904201</v>
      </c>
      <c r="BZ10" s="14">
        <v>0.343357564090504</v>
      </c>
      <c r="CA10" s="14"/>
      <c r="CB10" s="14">
        <v>0.32923084617013099</v>
      </c>
      <c r="CC10" s="14">
        <v>0.33571850655893598</v>
      </c>
    </row>
    <row r="11" spans="2:81" x14ac:dyDescent="0.3">
      <c r="B11" s="15" t="s">
        <v>125</v>
      </c>
      <c r="C11" s="14">
        <v>0.121346382970679</v>
      </c>
      <c r="D11" s="14">
        <v>0.14857538502679299</v>
      </c>
      <c r="E11" s="14">
        <v>9.2428365790841904E-2</v>
      </c>
      <c r="F11" s="14"/>
      <c r="G11" s="14">
        <v>0.20493545238587099</v>
      </c>
      <c r="H11" s="14">
        <v>0.13236239786617501</v>
      </c>
      <c r="I11" s="14">
        <v>5.0563513075803201E-2</v>
      </c>
      <c r="J11" s="14">
        <v>7.7295337474078907E-2</v>
      </c>
      <c r="K11" s="14">
        <v>0.15200924258843901</v>
      </c>
      <c r="L11" s="14">
        <v>5.0467395834602698E-2</v>
      </c>
      <c r="M11" s="14"/>
      <c r="N11" s="14">
        <v>7.4261740010974006E-2</v>
      </c>
      <c r="O11" s="14">
        <v>0.14031394550461199</v>
      </c>
      <c r="P11" s="14">
        <v>0.18116535369034201</v>
      </c>
      <c r="Q11" s="14">
        <v>9.2908709254437699E-2</v>
      </c>
      <c r="R11" s="14"/>
      <c r="S11" s="14">
        <v>4.9819696357469599E-2</v>
      </c>
      <c r="T11" s="14">
        <v>0.130378203427789</v>
      </c>
      <c r="U11" s="14">
        <v>0.20336465843538501</v>
      </c>
      <c r="V11" s="14">
        <v>0.12458897434409499</v>
      </c>
      <c r="W11" s="14">
        <v>0.137071727127028</v>
      </c>
      <c r="X11" s="14">
        <v>0.101271101700996</v>
      </c>
      <c r="Y11" s="14">
        <v>8.1548726620117196E-2</v>
      </c>
      <c r="Z11" s="14">
        <v>0.10463712374466599</v>
      </c>
      <c r="AA11" s="14">
        <v>0.14630643286955</v>
      </c>
      <c r="AB11" s="14">
        <v>0.253121243639916</v>
      </c>
      <c r="AC11" s="14">
        <v>0</v>
      </c>
      <c r="AD11" s="14">
        <v>0</v>
      </c>
      <c r="AE11" s="14"/>
      <c r="AF11" s="14">
        <v>0.17037222542564601</v>
      </c>
      <c r="AG11" s="14">
        <v>7.3239089254123702E-2</v>
      </c>
      <c r="AH11" s="14">
        <v>0.13130163462710401</v>
      </c>
      <c r="AI11" s="14">
        <v>1.5249203210216901E-2</v>
      </c>
      <c r="AJ11" s="14">
        <v>0.10793327139505</v>
      </c>
      <c r="AK11" s="14">
        <v>0.17035697928287399</v>
      </c>
      <c r="AL11" s="14"/>
      <c r="AM11" s="14">
        <v>7.1307136757649894E-2</v>
      </c>
      <c r="AN11" s="14">
        <v>9.6593227028667697E-2</v>
      </c>
      <c r="AO11" s="14">
        <v>0.15352510117566601</v>
      </c>
      <c r="AP11" s="14">
        <v>8.8611371299709904E-2</v>
      </c>
      <c r="AQ11" s="14">
        <v>0.173243862220365</v>
      </c>
      <c r="AR11" s="14"/>
      <c r="AS11" s="14">
        <v>0.123558689428065</v>
      </c>
      <c r="AT11" s="14">
        <v>0</v>
      </c>
      <c r="AU11" s="14"/>
      <c r="AV11" s="14">
        <v>9.7868084625471294E-2</v>
      </c>
      <c r="AW11" s="14">
        <v>9.1895933441194996E-2</v>
      </c>
      <c r="AX11" s="14">
        <v>0.155604635895435</v>
      </c>
      <c r="AY11" s="14"/>
      <c r="AZ11" s="14">
        <v>4.31079423681388E-2</v>
      </c>
      <c r="BA11" s="14">
        <v>0.122895647288851</v>
      </c>
      <c r="BB11" s="14">
        <v>0.102276596151992</v>
      </c>
      <c r="BC11" s="14"/>
      <c r="BD11" s="14">
        <v>0.122023450392698</v>
      </c>
      <c r="BE11" s="14">
        <v>0.120546454276428</v>
      </c>
      <c r="BF11" s="14"/>
      <c r="BG11" s="14">
        <v>0.12517643643816201</v>
      </c>
      <c r="BH11" s="14">
        <v>0.120058932652503</v>
      </c>
      <c r="BI11" s="14"/>
      <c r="BJ11" s="14">
        <v>0.22091314553813299</v>
      </c>
      <c r="BK11" s="14">
        <v>0.108094425775421</v>
      </c>
      <c r="BL11" s="14"/>
      <c r="BM11" s="14">
        <v>0.15557037813212399</v>
      </c>
      <c r="BN11" s="14">
        <v>0.110482631496876</v>
      </c>
      <c r="BO11" s="14"/>
      <c r="BP11" s="14">
        <v>0.10849273612693699</v>
      </c>
      <c r="BQ11" s="14">
        <v>0.100961430916113</v>
      </c>
      <c r="BR11" s="14"/>
      <c r="BS11" s="14">
        <v>0.14834877150238501</v>
      </c>
      <c r="BT11" s="14">
        <v>9.8305414839304203E-2</v>
      </c>
      <c r="BU11" s="14"/>
      <c r="BV11" s="14">
        <v>0.12796801655873299</v>
      </c>
      <c r="BW11" s="14">
        <v>0.15537207077819901</v>
      </c>
      <c r="BX11" s="14"/>
      <c r="BY11" s="14">
        <v>0.17219037364454101</v>
      </c>
      <c r="BZ11" s="14">
        <v>0.109148870825935</v>
      </c>
      <c r="CA11" s="14"/>
      <c r="CB11" s="14">
        <v>8.0936539152366399E-2</v>
      </c>
      <c r="CC11" s="14">
        <v>0.15059894550081299</v>
      </c>
    </row>
    <row r="12" spans="2:81" x14ac:dyDescent="0.3">
      <c r="B12" s="15" t="s">
        <v>126</v>
      </c>
      <c r="C12" s="14">
        <v>7.9937266580011407E-2</v>
      </c>
      <c r="D12" s="14">
        <v>5.8890594510790102E-2</v>
      </c>
      <c r="E12" s="14">
        <v>0.103224999212461</v>
      </c>
      <c r="F12" s="14"/>
      <c r="G12" s="14">
        <v>8.4192102988660297E-2</v>
      </c>
      <c r="H12" s="14">
        <v>7.8409744781765003E-2</v>
      </c>
      <c r="I12" s="14">
        <v>8.2279324351142297E-2</v>
      </c>
      <c r="J12" s="14">
        <v>7.6514218543322604E-2</v>
      </c>
      <c r="K12" s="14">
        <v>2.7756244078020201E-2</v>
      </c>
      <c r="L12" s="14">
        <v>0.118401898593764</v>
      </c>
      <c r="M12" s="14"/>
      <c r="N12" s="14">
        <v>1.9694857924493599E-2</v>
      </c>
      <c r="O12" s="14">
        <v>8.0116351735932498E-2</v>
      </c>
      <c r="P12" s="14">
        <v>0.149199418955452</v>
      </c>
      <c r="Q12" s="14">
        <v>7.4955353978476996E-2</v>
      </c>
      <c r="R12" s="14"/>
      <c r="S12" s="14">
        <v>3.9600618925003502E-2</v>
      </c>
      <c r="T12" s="14">
        <v>7.8326437857893103E-2</v>
      </c>
      <c r="U12" s="14">
        <v>5.8485626335799797E-2</v>
      </c>
      <c r="V12" s="14">
        <v>4.6793657995057303E-2</v>
      </c>
      <c r="W12" s="14">
        <v>6.9920842486318704E-2</v>
      </c>
      <c r="X12" s="14">
        <v>3.6465750441856903E-2</v>
      </c>
      <c r="Y12" s="14">
        <v>4.0840112191679698E-2</v>
      </c>
      <c r="Z12" s="14">
        <v>0.211527894660857</v>
      </c>
      <c r="AA12" s="14">
        <v>0.14058653450255801</v>
      </c>
      <c r="AB12" s="14">
        <v>0.17262408527317999</v>
      </c>
      <c r="AC12" s="14">
        <v>4.9046301385841998E-2</v>
      </c>
      <c r="AD12" s="14">
        <v>0</v>
      </c>
      <c r="AE12" s="14"/>
      <c r="AF12" s="14">
        <v>9.7896607495980906E-2</v>
      </c>
      <c r="AG12" s="14">
        <v>5.2953493824485401E-2</v>
      </c>
      <c r="AH12" s="14">
        <v>0.16913927196006501</v>
      </c>
      <c r="AI12" s="14">
        <v>3.3479101829494401E-2</v>
      </c>
      <c r="AJ12" s="14">
        <v>8.31130383313924E-2</v>
      </c>
      <c r="AK12" s="14">
        <v>3.1333782884021E-2</v>
      </c>
      <c r="AL12" s="14"/>
      <c r="AM12" s="14">
        <v>0.10368129334948201</v>
      </c>
      <c r="AN12" s="14">
        <v>0.12525162603693599</v>
      </c>
      <c r="AO12" s="14">
        <v>5.11924082042658E-2</v>
      </c>
      <c r="AP12" s="14">
        <v>9.2649178208761798E-2</v>
      </c>
      <c r="AQ12" s="14">
        <v>0</v>
      </c>
      <c r="AR12" s="14"/>
      <c r="AS12" s="14">
        <v>8.1394629599092896E-2</v>
      </c>
      <c r="AT12" s="14">
        <v>0</v>
      </c>
      <c r="AU12" s="14"/>
      <c r="AV12" s="14">
        <v>5.06049543141898E-2</v>
      </c>
      <c r="AW12" s="14">
        <v>4.4574788178498498E-2</v>
      </c>
      <c r="AX12" s="14">
        <v>0.120264068307546</v>
      </c>
      <c r="AY12" s="14"/>
      <c r="AZ12" s="14">
        <v>4.2212939063250299E-2</v>
      </c>
      <c r="BA12" s="14">
        <v>3.8801513930867698E-2</v>
      </c>
      <c r="BB12" s="14">
        <v>6.1485054988997402E-2</v>
      </c>
      <c r="BC12" s="14"/>
      <c r="BD12" s="14">
        <v>9.1466842976032706E-2</v>
      </c>
      <c r="BE12" s="14">
        <v>6.6315522730265197E-2</v>
      </c>
      <c r="BF12" s="14"/>
      <c r="BG12" s="14">
        <v>0.11003425883858201</v>
      </c>
      <c r="BH12" s="14">
        <v>6.9820336728134605E-2</v>
      </c>
      <c r="BI12" s="14"/>
      <c r="BJ12" s="14">
        <v>0.10081438722154699</v>
      </c>
      <c r="BK12" s="14">
        <v>7.6181450671854001E-2</v>
      </c>
      <c r="BL12" s="14"/>
      <c r="BM12" s="14">
        <v>3.0599922108623698E-2</v>
      </c>
      <c r="BN12" s="14">
        <v>9.0761382030357302E-2</v>
      </c>
      <c r="BO12" s="14"/>
      <c r="BP12" s="14">
        <v>6.9393038036709695E-2</v>
      </c>
      <c r="BQ12" s="14">
        <v>8.6144861213086094E-2</v>
      </c>
      <c r="BR12" s="14"/>
      <c r="BS12" s="14">
        <v>6.6096869663284902E-2</v>
      </c>
      <c r="BT12" s="14">
        <v>9.1747190132123596E-2</v>
      </c>
      <c r="BU12" s="14"/>
      <c r="BV12" s="14">
        <v>1.98463480137928E-2</v>
      </c>
      <c r="BW12" s="14">
        <v>8.2035006209500799E-2</v>
      </c>
      <c r="BX12" s="14"/>
      <c r="BY12" s="14">
        <v>9.7259678135003802E-2</v>
      </c>
      <c r="BZ12" s="14">
        <v>7.5593641709809298E-2</v>
      </c>
      <c r="CA12" s="14"/>
      <c r="CB12" s="14">
        <v>7.5638979902994896E-2</v>
      </c>
      <c r="CC12" s="14">
        <v>7.7719822509334194E-2</v>
      </c>
    </row>
    <row r="13" spans="2:81" x14ac:dyDescent="0.3">
      <c r="B13" s="15" t="s">
        <v>255</v>
      </c>
      <c r="C13" s="14">
        <v>5.4649420350261997E-2</v>
      </c>
      <c r="D13" s="14">
        <v>6.1696743186380701E-2</v>
      </c>
      <c r="E13" s="14">
        <v>4.1905180095890102E-2</v>
      </c>
      <c r="F13" s="14"/>
      <c r="G13" s="14">
        <v>8.2017994368034294E-2</v>
      </c>
      <c r="H13" s="14">
        <v>3.3805023640691899E-2</v>
      </c>
      <c r="I13" s="14">
        <v>2.8610342191305201E-2</v>
      </c>
      <c r="J13" s="14">
        <v>3.8418432282577998E-2</v>
      </c>
      <c r="K13" s="14">
        <v>5.39807422504998E-2</v>
      </c>
      <c r="L13" s="14">
        <v>9.9187585669226794E-2</v>
      </c>
      <c r="M13" s="14"/>
      <c r="N13" s="14">
        <v>3.8247062684548597E-2</v>
      </c>
      <c r="O13" s="14">
        <v>6.4475634535600193E-2</v>
      </c>
      <c r="P13" s="14">
        <v>3.90940594100294E-2</v>
      </c>
      <c r="Q13" s="14">
        <v>8.1058588250542907E-2</v>
      </c>
      <c r="R13" s="14"/>
      <c r="S13" s="14">
        <v>0</v>
      </c>
      <c r="T13" s="14">
        <v>2.55042087707253E-2</v>
      </c>
      <c r="U13" s="14">
        <v>5.9202115710866601E-2</v>
      </c>
      <c r="V13" s="14">
        <v>0.16897917750840899</v>
      </c>
      <c r="W13" s="14">
        <v>0</v>
      </c>
      <c r="X13" s="14">
        <v>0.1000047231286</v>
      </c>
      <c r="Y13" s="14">
        <v>4.0840112191679698E-2</v>
      </c>
      <c r="Z13" s="14">
        <v>0.117352606495116</v>
      </c>
      <c r="AA13" s="14">
        <v>8.4025445285514505E-2</v>
      </c>
      <c r="AB13" s="14">
        <v>2.78373292855339E-2</v>
      </c>
      <c r="AC13" s="14">
        <v>0</v>
      </c>
      <c r="AD13" s="14">
        <v>0</v>
      </c>
      <c r="AE13" s="14"/>
      <c r="AF13" s="14">
        <v>3.05856385720823E-2</v>
      </c>
      <c r="AG13" s="14">
        <v>5.7018948392375597E-2</v>
      </c>
      <c r="AH13" s="14">
        <v>2.81517528547101E-2</v>
      </c>
      <c r="AI13" s="14">
        <v>0.14527857484103501</v>
      </c>
      <c r="AJ13" s="14">
        <v>3.26273432187364E-2</v>
      </c>
      <c r="AK13" s="14">
        <v>7.3115884363448E-2</v>
      </c>
      <c r="AL13" s="14"/>
      <c r="AM13" s="14">
        <v>2.96269689813E-2</v>
      </c>
      <c r="AN13" s="14">
        <v>0.11305953521482801</v>
      </c>
      <c r="AO13" s="14">
        <v>2.6139177083090399E-2</v>
      </c>
      <c r="AP13" s="14">
        <v>4.5113276590900697E-2</v>
      </c>
      <c r="AQ13" s="14">
        <v>0</v>
      </c>
      <c r="AR13" s="14"/>
      <c r="AS13" s="14">
        <v>5.06741833290505E-2</v>
      </c>
      <c r="AT13" s="14">
        <v>0.27269363947941799</v>
      </c>
      <c r="AU13" s="14"/>
      <c r="AV13" s="14">
        <v>1.7767775188500801E-2</v>
      </c>
      <c r="AW13" s="14">
        <v>5.1386389541814903E-2</v>
      </c>
      <c r="AX13" s="14">
        <v>8.8680328605422395E-2</v>
      </c>
      <c r="AY13" s="14"/>
      <c r="AZ13" s="14">
        <v>0</v>
      </c>
      <c r="BA13" s="14">
        <v>0</v>
      </c>
      <c r="BB13" s="14">
        <v>4.37062524354771E-2</v>
      </c>
      <c r="BC13" s="14"/>
      <c r="BD13" s="14">
        <v>2.8653161717032E-2</v>
      </c>
      <c r="BE13" s="14">
        <v>8.5362983797034706E-2</v>
      </c>
      <c r="BF13" s="14"/>
      <c r="BG13" s="14">
        <v>2.11529743329932E-2</v>
      </c>
      <c r="BH13" s="14">
        <v>6.5909056919008696E-2</v>
      </c>
      <c r="BI13" s="14"/>
      <c r="BJ13" s="14">
        <v>4.4382604268575897E-2</v>
      </c>
      <c r="BK13" s="14">
        <v>5.4739594140842202E-2</v>
      </c>
      <c r="BL13" s="14"/>
      <c r="BM13" s="14">
        <v>4.80872624315676E-2</v>
      </c>
      <c r="BN13" s="14">
        <v>5.68657969051371E-2</v>
      </c>
      <c r="BO13" s="14"/>
      <c r="BP13" s="14">
        <v>3.0295593171587299E-2</v>
      </c>
      <c r="BQ13" s="14">
        <v>6.4777215016498704E-2</v>
      </c>
      <c r="BR13" s="14"/>
      <c r="BS13" s="14">
        <v>5.6421962455348598E-2</v>
      </c>
      <c r="BT13" s="14">
        <v>5.31369213316338E-2</v>
      </c>
      <c r="BU13" s="14"/>
      <c r="BV13" s="14">
        <v>4.5098604236016797E-2</v>
      </c>
      <c r="BW13" s="14">
        <v>6.0324042324396102E-2</v>
      </c>
      <c r="BX13" s="14"/>
      <c r="BY13" s="14">
        <v>5.67461981038185E-2</v>
      </c>
      <c r="BZ13" s="14">
        <v>5.5112717516423097E-2</v>
      </c>
      <c r="CA13" s="14"/>
      <c r="CB13" s="14">
        <v>8.4369948399163605E-2</v>
      </c>
      <c r="CC13" s="14">
        <v>3.3275653475256302E-2</v>
      </c>
    </row>
    <row r="14" spans="2:81" x14ac:dyDescent="0.3">
      <c r="B14" s="15" t="s">
        <v>106</v>
      </c>
      <c r="C14" s="14">
        <v>2.18950959257912E-2</v>
      </c>
      <c r="D14" s="14">
        <v>1.4404300619560301E-2</v>
      </c>
      <c r="E14" s="14">
        <v>3.0148213216596002E-2</v>
      </c>
      <c r="F14" s="14"/>
      <c r="G14" s="14">
        <v>1.9067625206715899E-2</v>
      </c>
      <c r="H14" s="14">
        <v>3.3109131143104202E-2</v>
      </c>
      <c r="I14" s="14">
        <v>0</v>
      </c>
      <c r="J14" s="14">
        <v>3.6570996620041901E-2</v>
      </c>
      <c r="K14" s="14">
        <v>2.6074657847809001E-2</v>
      </c>
      <c r="L14" s="14">
        <v>2.3346620785055099E-2</v>
      </c>
      <c r="M14" s="14"/>
      <c r="N14" s="14">
        <v>1.65645778823276E-2</v>
      </c>
      <c r="O14" s="14">
        <v>1.04834226462024E-2</v>
      </c>
      <c r="P14" s="14">
        <v>2.9690483020405101E-2</v>
      </c>
      <c r="Q14" s="14">
        <v>3.14221672022627E-2</v>
      </c>
      <c r="R14" s="14"/>
      <c r="S14" s="14">
        <v>1.4142645244273101E-2</v>
      </c>
      <c r="T14" s="14">
        <v>5.0520999737848203E-2</v>
      </c>
      <c r="U14" s="14">
        <v>5.6684599838565899E-2</v>
      </c>
      <c r="V14" s="14">
        <v>0</v>
      </c>
      <c r="W14" s="14">
        <v>3.6649465412687099E-2</v>
      </c>
      <c r="X14" s="14">
        <v>0</v>
      </c>
      <c r="Y14" s="14">
        <v>7.2939056000979205E-2</v>
      </c>
      <c r="Z14" s="14">
        <v>0</v>
      </c>
      <c r="AA14" s="14">
        <v>0</v>
      </c>
      <c r="AB14" s="14">
        <v>2.7173204026592099E-2</v>
      </c>
      <c r="AC14" s="14">
        <v>0</v>
      </c>
      <c r="AD14" s="14">
        <v>0</v>
      </c>
      <c r="AE14" s="14"/>
      <c r="AF14" s="14">
        <v>8.0588359927585996E-3</v>
      </c>
      <c r="AG14" s="14">
        <v>0</v>
      </c>
      <c r="AH14" s="14">
        <v>2.7632625576107898E-2</v>
      </c>
      <c r="AI14" s="14">
        <v>3.1314239920716302E-2</v>
      </c>
      <c r="AJ14" s="14">
        <v>7.3999685431708997E-2</v>
      </c>
      <c r="AK14" s="14">
        <v>3.3404864965829499E-2</v>
      </c>
      <c r="AL14" s="14"/>
      <c r="AM14" s="14">
        <v>5.7485266435117803E-2</v>
      </c>
      <c r="AN14" s="14">
        <v>2.4203141746730699E-2</v>
      </c>
      <c r="AO14" s="14">
        <v>1.71205997438348E-2</v>
      </c>
      <c r="AP14" s="14">
        <v>1.1733988776802999E-2</v>
      </c>
      <c r="AQ14" s="14">
        <v>0</v>
      </c>
      <c r="AR14" s="14"/>
      <c r="AS14" s="14">
        <v>2.2294272736140899E-2</v>
      </c>
      <c r="AT14" s="14">
        <v>0</v>
      </c>
      <c r="AU14" s="14"/>
      <c r="AV14" s="14">
        <v>5.7239324134284297E-3</v>
      </c>
      <c r="AW14" s="14">
        <v>0</v>
      </c>
      <c r="AX14" s="14">
        <v>3.8447679175900501E-2</v>
      </c>
      <c r="AY14" s="14"/>
      <c r="AZ14" s="14">
        <v>0</v>
      </c>
      <c r="BA14" s="14">
        <v>0</v>
      </c>
      <c r="BB14" s="14">
        <v>1.05709496944561E-2</v>
      </c>
      <c r="BC14" s="14"/>
      <c r="BD14" s="14">
        <v>2.6627717153685001E-2</v>
      </c>
      <c r="BE14" s="14">
        <v>1.6303688931299298E-2</v>
      </c>
      <c r="BF14" s="14"/>
      <c r="BG14" s="14">
        <v>1.03905217947322E-2</v>
      </c>
      <c r="BH14" s="14">
        <v>2.57622919718179E-2</v>
      </c>
      <c r="BI14" s="14"/>
      <c r="BJ14" s="14">
        <v>0</v>
      </c>
      <c r="BK14" s="14">
        <v>2.5625942742346901E-2</v>
      </c>
      <c r="BL14" s="14"/>
      <c r="BM14" s="14">
        <v>4.7625132387899297E-2</v>
      </c>
      <c r="BN14" s="14">
        <v>1.7372143378771202E-2</v>
      </c>
      <c r="BO14" s="14"/>
      <c r="BP14" s="14">
        <v>3.7689526786955002E-2</v>
      </c>
      <c r="BQ14" s="14">
        <v>1.71838514802106E-2</v>
      </c>
      <c r="BR14" s="14"/>
      <c r="BS14" s="14">
        <v>2.0298586019277601E-2</v>
      </c>
      <c r="BT14" s="14">
        <v>2.32573877776476E-2</v>
      </c>
      <c r="BU14" s="14"/>
      <c r="BV14" s="14">
        <v>1.6472599138903799E-2</v>
      </c>
      <c r="BW14" s="14">
        <v>2.1617038204218501E-2</v>
      </c>
      <c r="BX14" s="14"/>
      <c r="BY14" s="14">
        <v>0</v>
      </c>
      <c r="BZ14" s="14">
        <v>2.5704239463164101E-2</v>
      </c>
      <c r="CA14" s="14"/>
      <c r="CB14" s="14">
        <v>1.5640957451758499E-2</v>
      </c>
      <c r="CC14" s="14">
        <v>2.7941531833508001E-2</v>
      </c>
    </row>
    <row r="15" spans="2:81" x14ac:dyDescent="0.3">
      <c r="B15" s="15" t="s">
        <v>127</v>
      </c>
      <c r="C15" s="18">
        <v>0.72217183417325603</v>
      </c>
      <c r="D15" s="18">
        <v>0.71643297665647598</v>
      </c>
      <c r="E15" s="18">
        <v>0.73229324168421095</v>
      </c>
      <c r="F15" s="18"/>
      <c r="G15" s="18">
        <v>0.60978682505071902</v>
      </c>
      <c r="H15" s="18">
        <v>0.72231370256826399</v>
      </c>
      <c r="I15" s="18">
        <v>0.83854682038174899</v>
      </c>
      <c r="J15" s="18">
        <v>0.77120101507997896</v>
      </c>
      <c r="K15" s="18">
        <v>0.740179113235232</v>
      </c>
      <c r="L15" s="18">
        <v>0.70859649911735201</v>
      </c>
      <c r="M15" s="18"/>
      <c r="N15" s="18">
        <v>0.851231761497656</v>
      </c>
      <c r="O15" s="18">
        <v>0.70461064557765296</v>
      </c>
      <c r="P15" s="18">
        <v>0.60085068492377203</v>
      </c>
      <c r="Q15" s="18">
        <v>0.71965518131427997</v>
      </c>
      <c r="R15" s="18"/>
      <c r="S15" s="18">
        <v>0.89643703947325404</v>
      </c>
      <c r="T15" s="18">
        <v>0.71527015020574403</v>
      </c>
      <c r="U15" s="18">
        <v>0.62226299967938203</v>
      </c>
      <c r="V15" s="18">
        <v>0.65963819015243796</v>
      </c>
      <c r="W15" s="18">
        <v>0.75635796497396601</v>
      </c>
      <c r="X15" s="18">
        <v>0.76225842472854799</v>
      </c>
      <c r="Y15" s="18">
        <v>0.76383199299554405</v>
      </c>
      <c r="Z15" s="18">
        <v>0.56648237509936095</v>
      </c>
      <c r="AA15" s="18">
        <v>0.62908158734237896</v>
      </c>
      <c r="AB15" s="18">
        <v>0.51924413777477796</v>
      </c>
      <c r="AC15" s="18">
        <v>0.95095369861415802</v>
      </c>
      <c r="AD15" s="18">
        <v>1</v>
      </c>
      <c r="AE15" s="18"/>
      <c r="AF15" s="18">
        <v>0.69308669251353205</v>
      </c>
      <c r="AG15" s="18">
        <v>0.81678846852901499</v>
      </c>
      <c r="AH15" s="18">
        <v>0.643774714982013</v>
      </c>
      <c r="AI15" s="18">
        <v>0.77467888019853703</v>
      </c>
      <c r="AJ15" s="18">
        <v>0.70232666162311197</v>
      </c>
      <c r="AK15" s="18">
        <v>0.69178848850382701</v>
      </c>
      <c r="AL15" s="18"/>
      <c r="AM15" s="18">
        <v>0.73789933447644995</v>
      </c>
      <c r="AN15" s="18">
        <v>0.640892469972838</v>
      </c>
      <c r="AO15" s="18">
        <v>0.75202271379314301</v>
      </c>
      <c r="AP15" s="18">
        <v>0.76189218512382495</v>
      </c>
      <c r="AQ15" s="18">
        <v>0.82675613777963497</v>
      </c>
      <c r="AR15" s="18"/>
      <c r="AS15" s="18">
        <v>0.72207822490764995</v>
      </c>
      <c r="AT15" s="18">
        <v>0.72730636052058195</v>
      </c>
      <c r="AU15" s="18"/>
      <c r="AV15" s="18">
        <v>0.82803525345841</v>
      </c>
      <c r="AW15" s="18">
        <v>0.81214288883849195</v>
      </c>
      <c r="AX15" s="18">
        <v>0.59700328801569602</v>
      </c>
      <c r="AY15" s="18"/>
      <c r="AZ15" s="18">
        <v>0.91467911856861095</v>
      </c>
      <c r="BA15" s="18">
        <v>0.838302838780281</v>
      </c>
      <c r="BB15" s="18">
        <v>0.78196114672907802</v>
      </c>
      <c r="BC15" s="18"/>
      <c r="BD15" s="18">
        <v>0.73122882776055298</v>
      </c>
      <c r="BE15" s="18">
        <v>0.71147135026497299</v>
      </c>
      <c r="BF15" s="18"/>
      <c r="BG15" s="18">
        <v>0.73324580859553101</v>
      </c>
      <c r="BH15" s="18">
        <v>0.71844938172853601</v>
      </c>
      <c r="BI15" s="18"/>
      <c r="BJ15" s="18">
        <v>0.63388986297174399</v>
      </c>
      <c r="BK15" s="18">
        <v>0.73535858666953602</v>
      </c>
      <c r="BL15" s="18"/>
      <c r="BM15" s="18">
        <v>0.71811730493978598</v>
      </c>
      <c r="BN15" s="18">
        <v>0.72451804618885896</v>
      </c>
      <c r="BO15" s="18"/>
      <c r="BP15" s="18">
        <v>0.75412910587781101</v>
      </c>
      <c r="BQ15" s="18">
        <v>0.73093264137409197</v>
      </c>
      <c r="BR15" s="18"/>
      <c r="BS15" s="18">
        <v>0.70883381035970405</v>
      </c>
      <c r="BT15" s="18">
        <v>0.73355308591929103</v>
      </c>
      <c r="BU15" s="18"/>
      <c r="BV15" s="18">
        <v>0.790614432052553</v>
      </c>
      <c r="BW15" s="18">
        <v>0.68065184248368604</v>
      </c>
      <c r="BX15" s="18"/>
      <c r="BY15" s="18">
        <v>0.67380375011663596</v>
      </c>
      <c r="BZ15" s="18">
        <v>0.73444053048466895</v>
      </c>
      <c r="CA15" s="18"/>
      <c r="CB15" s="18">
        <v>0.74341357509371697</v>
      </c>
      <c r="CC15" s="18">
        <v>0.71046404668108898</v>
      </c>
    </row>
    <row r="16" spans="2:81" x14ac:dyDescent="0.3">
      <c r="B16" s="15" t="s">
        <v>256</v>
      </c>
      <c r="C16" s="18">
        <v>0.13458668693027301</v>
      </c>
      <c r="D16" s="18">
        <v>0.120587337697171</v>
      </c>
      <c r="E16" s="18">
        <v>0.14513017930835101</v>
      </c>
      <c r="F16" s="18"/>
      <c r="G16" s="18">
        <v>0.16621009735669501</v>
      </c>
      <c r="H16" s="18">
        <v>0.11221476842245701</v>
      </c>
      <c r="I16" s="18">
        <v>0.110889666542448</v>
      </c>
      <c r="J16" s="18">
        <v>0.114932650825901</v>
      </c>
      <c r="K16" s="18">
        <v>8.1736986328520098E-2</v>
      </c>
      <c r="L16" s="18">
        <v>0.21758948426298999</v>
      </c>
      <c r="M16" s="18"/>
      <c r="N16" s="18">
        <v>5.79419206090422E-2</v>
      </c>
      <c r="O16" s="18">
        <v>0.144591986271533</v>
      </c>
      <c r="P16" s="18">
        <v>0.18829347836548099</v>
      </c>
      <c r="Q16" s="18">
        <v>0.15601394222901999</v>
      </c>
      <c r="R16" s="18"/>
      <c r="S16" s="18">
        <v>3.9600618925003502E-2</v>
      </c>
      <c r="T16" s="18">
        <v>0.103830646628618</v>
      </c>
      <c r="U16" s="18">
        <v>0.117687742046666</v>
      </c>
      <c r="V16" s="18">
        <v>0.21577283550346699</v>
      </c>
      <c r="W16" s="18">
        <v>6.9920842486318704E-2</v>
      </c>
      <c r="X16" s="18">
        <v>0.136470473570457</v>
      </c>
      <c r="Y16" s="18">
        <v>8.1680224383359298E-2</v>
      </c>
      <c r="Z16" s="18">
        <v>0.328880501155973</v>
      </c>
      <c r="AA16" s="18">
        <v>0.22461197978807201</v>
      </c>
      <c r="AB16" s="18">
        <v>0.200461414558714</v>
      </c>
      <c r="AC16" s="18">
        <v>4.9046301385841998E-2</v>
      </c>
      <c r="AD16" s="18">
        <v>0</v>
      </c>
      <c r="AE16" s="18"/>
      <c r="AF16" s="18">
        <v>0.12848224606806299</v>
      </c>
      <c r="AG16" s="18">
        <v>0.109972442216861</v>
      </c>
      <c r="AH16" s="18">
        <v>0.19729102481477501</v>
      </c>
      <c r="AI16" s="18">
        <v>0.17875767667053</v>
      </c>
      <c r="AJ16" s="18">
        <v>0.115740381550129</v>
      </c>
      <c r="AK16" s="18">
        <v>0.104449667247469</v>
      </c>
      <c r="AL16" s="18"/>
      <c r="AM16" s="18">
        <v>0.133308262330782</v>
      </c>
      <c r="AN16" s="18">
        <v>0.23831116125176399</v>
      </c>
      <c r="AO16" s="18">
        <v>7.7331585287356105E-2</v>
      </c>
      <c r="AP16" s="18">
        <v>0.13776245479966201</v>
      </c>
      <c r="AQ16" s="18">
        <v>0</v>
      </c>
      <c r="AR16" s="18"/>
      <c r="AS16" s="18">
        <v>0.13206881292814299</v>
      </c>
      <c r="AT16" s="18">
        <v>0.27269363947941799</v>
      </c>
      <c r="AU16" s="18"/>
      <c r="AV16" s="18">
        <v>6.8372729502690494E-2</v>
      </c>
      <c r="AW16" s="18">
        <v>9.5961177720313498E-2</v>
      </c>
      <c r="AX16" s="18">
        <v>0.20894439691296901</v>
      </c>
      <c r="AY16" s="18"/>
      <c r="AZ16" s="18">
        <v>4.2212939063250299E-2</v>
      </c>
      <c r="BA16" s="18">
        <v>3.8801513930867698E-2</v>
      </c>
      <c r="BB16" s="18">
        <v>0.10519130742447499</v>
      </c>
      <c r="BC16" s="18"/>
      <c r="BD16" s="18">
        <v>0.120120004693065</v>
      </c>
      <c r="BE16" s="18">
        <v>0.1516785065273</v>
      </c>
      <c r="BF16" s="18"/>
      <c r="BG16" s="18">
        <v>0.13118723317157499</v>
      </c>
      <c r="BH16" s="18">
        <v>0.13572939364714301</v>
      </c>
      <c r="BI16" s="18"/>
      <c r="BJ16" s="18">
        <v>0.145196991490123</v>
      </c>
      <c r="BK16" s="18">
        <v>0.13092104481269601</v>
      </c>
      <c r="BL16" s="18"/>
      <c r="BM16" s="18">
        <v>7.8687184540191302E-2</v>
      </c>
      <c r="BN16" s="18">
        <v>0.14762717893549401</v>
      </c>
      <c r="BO16" s="18"/>
      <c r="BP16" s="18">
        <v>9.9688631208297004E-2</v>
      </c>
      <c r="BQ16" s="18">
        <v>0.15092207622958501</v>
      </c>
      <c r="BR16" s="18"/>
      <c r="BS16" s="18">
        <v>0.122518832118634</v>
      </c>
      <c r="BT16" s="18">
        <v>0.14488411146375699</v>
      </c>
      <c r="BU16" s="18"/>
      <c r="BV16" s="18">
        <v>6.4944952249809604E-2</v>
      </c>
      <c r="BW16" s="18">
        <v>0.142359048533897</v>
      </c>
      <c r="BX16" s="18"/>
      <c r="BY16" s="18">
        <v>0.154005876238822</v>
      </c>
      <c r="BZ16" s="18">
        <v>0.130706359226232</v>
      </c>
      <c r="CA16" s="18"/>
      <c r="CB16" s="18">
        <v>0.16000892830215899</v>
      </c>
      <c r="CC16" s="18">
        <v>0.11099547598459</v>
      </c>
    </row>
    <row r="17" spans="2:81" x14ac:dyDescent="0.3">
      <c r="B17" s="15" t="s">
        <v>93</v>
      </c>
      <c r="C17" s="19">
        <v>0.58758514724298305</v>
      </c>
      <c r="D17" s="19">
        <v>0.59584563895930498</v>
      </c>
      <c r="E17" s="19">
        <v>0.58716306237586102</v>
      </c>
      <c r="F17" s="19"/>
      <c r="G17" s="19">
        <v>0.44357672769402401</v>
      </c>
      <c r="H17" s="19">
        <v>0.61009893414580696</v>
      </c>
      <c r="I17" s="19">
        <v>0.72765715383930196</v>
      </c>
      <c r="J17" s="19">
        <v>0.65626836425407797</v>
      </c>
      <c r="K17" s="19">
        <v>0.658442126906712</v>
      </c>
      <c r="L17" s="19">
        <v>0.49100701485436199</v>
      </c>
      <c r="M17" s="19"/>
      <c r="N17" s="19">
        <v>0.79328984088861398</v>
      </c>
      <c r="O17" s="19">
        <v>0.56001865930612005</v>
      </c>
      <c r="P17" s="19">
        <v>0.41255720655828998</v>
      </c>
      <c r="Q17" s="19">
        <v>0.56364123908525998</v>
      </c>
      <c r="R17" s="19"/>
      <c r="S17" s="19">
        <v>0.85683642054825004</v>
      </c>
      <c r="T17" s="19">
        <v>0.61143950357712595</v>
      </c>
      <c r="U17" s="19">
        <v>0.50457525763271605</v>
      </c>
      <c r="V17" s="19">
        <v>0.44386535464897198</v>
      </c>
      <c r="W17" s="19">
        <v>0.68643712248764699</v>
      </c>
      <c r="X17" s="19">
        <v>0.62578795115809105</v>
      </c>
      <c r="Y17" s="19">
        <v>0.68215176861218496</v>
      </c>
      <c r="Z17" s="19">
        <v>0.237601873943388</v>
      </c>
      <c r="AA17" s="19">
        <v>0.404469607554306</v>
      </c>
      <c r="AB17" s="19">
        <v>0.31878272321606399</v>
      </c>
      <c r="AC17" s="19">
        <v>0.90190739722831603</v>
      </c>
      <c r="AD17" s="19">
        <v>1</v>
      </c>
      <c r="AE17" s="19"/>
      <c r="AF17" s="19">
        <v>0.56460444644546903</v>
      </c>
      <c r="AG17" s="19">
        <v>0.70681602631215401</v>
      </c>
      <c r="AH17" s="19">
        <v>0.44648369016723799</v>
      </c>
      <c r="AI17" s="19">
        <v>0.59592120352800704</v>
      </c>
      <c r="AJ17" s="19">
        <v>0.58658628007298297</v>
      </c>
      <c r="AK17" s="19">
        <v>0.58733882125635795</v>
      </c>
      <c r="AL17" s="19"/>
      <c r="AM17" s="19">
        <v>0.60459107214566699</v>
      </c>
      <c r="AN17" s="19">
        <v>0.40258130872107301</v>
      </c>
      <c r="AO17" s="19">
        <v>0.67469112850578705</v>
      </c>
      <c r="AP17" s="19">
        <v>0.62412973032416197</v>
      </c>
      <c r="AQ17" s="19">
        <v>0.82675613777963497</v>
      </c>
      <c r="AR17" s="19"/>
      <c r="AS17" s="19">
        <v>0.59000941197950696</v>
      </c>
      <c r="AT17" s="19">
        <v>0.45461272104116401</v>
      </c>
      <c r="AU17" s="19"/>
      <c r="AV17" s="19">
        <v>0.75966252395571898</v>
      </c>
      <c r="AW17" s="19">
        <v>0.71618171111817797</v>
      </c>
      <c r="AX17" s="19">
        <v>0.38805889110272701</v>
      </c>
      <c r="AY17" s="19"/>
      <c r="AZ17" s="19">
        <v>0.87246617950535998</v>
      </c>
      <c r="BA17" s="19">
        <v>0.79950132484941405</v>
      </c>
      <c r="BB17" s="19">
        <v>0.67676983930460299</v>
      </c>
      <c r="BC17" s="19"/>
      <c r="BD17" s="19">
        <v>0.61110882306748804</v>
      </c>
      <c r="BE17" s="19">
        <v>0.55979284373767302</v>
      </c>
      <c r="BF17" s="19"/>
      <c r="BG17" s="19">
        <v>0.60205857542395602</v>
      </c>
      <c r="BH17" s="19">
        <v>0.58271998808139303</v>
      </c>
      <c r="BI17" s="19"/>
      <c r="BJ17" s="19">
        <v>0.48869287148162199</v>
      </c>
      <c r="BK17" s="19">
        <v>0.60443754185683896</v>
      </c>
      <c r="BL17" s="19"/>
      <c r="BM17" s="19">
        <v>0.63943012039959501</v>
      </c>
      <c r="BN17" s="19">
        <v>0.57689086725336403</v>
      </c>
      <c r="BO17" s="19"/>
      <c r="BP17" s="19">
        <v>0.65444047466951405</v>
      </c>
      <c r="BQ17" s="19">
        <v>0.580010565144507</v>
      </c>
      <c r="BR17" s="19"/>
      <c r="BS17" s="19">
        <v>0.58631497824107004</v>
      </c>
      <c r="BT17" s="19">
        <v>0.58866897445553401</v>
      </c>
      <c r="BU17" s="19"/>
      <c r="BV17" s="19">
        <v>0.72566947980274399</v>
      </c>
      <c r="BW17" s="19">
        <v>0.53829279394978902</v>
      </c>
      <c r="BX17" s="19"/>
      <c r="BY17" s="19">
        <v>0.51979787387781395</v>
      </c>
      <c r="BZ17" s="19">
        <v>0.60373417125843598</v>
      </c>
      <c r="CA17" s="19"/>
      <c r="CB17" s="19">
        <v>0.58340464679155801</v>
      </c>
      <c r="CC17" s="19">
        <v>0.59946857069649795</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x14ac:dyDescent="0.3">
      <c r="B9" s="15" t="s">
        <v>123</v>
      </c>
      <c r="C9" s="14">
        <v>0.32153507295050499</v>
      </c>
      <c r="D9" s="14">
        <v>0.33244541600633098</v>
      </c>
      <c r="E9" s="14">
        <v>0.31141757962958699</v>
      </c>
      <c r="F9" s="14"/>
      <c r="G9" s="14">
        <v>0.33454317156042601</v>
      </c>
      <c r="H9" s="14">
        <v>0.28995208580287202</v>
      </c>
      <c r="I9" s="14">
        <v>0.39471969582250899</v>
      </c>
      <c r="J9" s="14">
        <v>0.283831740699445</v>
      </c>
      <c r="K9" s="14">
        <v>0.305017946653243</v>
      </c>
      <c r="L9" s="14">
        <v>0.28516389266311898</v>
      </c>
      <c r="M9" s="14"/>
      <c r="N9" s="14">
        <v>0.33570307358104601</v>
      </c>
      <c r="O9" s="14">
        <v>0.23896924725226401</v>
      </c>
      <c r="P9" s="14">
        <v>0.31849758299508601</v>
      </c>
      <c r="Q9" s="14">
        <v>0.38404740843117302</v>
      </c>
      <c r="R9" s="14"/>
      <c r="S9" s="14">
        <v>0.28359414160589203</v>
      </c>
      <c r="T9" s="14">
        <v>0.39467270459600701</v>
      </c>
      <c r="U9" s="14">
        <v>0.353050073700925</v>
      </c>
      <c r="V9" s="14">
        <v>0.35656681348967401</v>
      </c>
      <c r="W9" s="14">
        <v>0.29314201457077999</v>
      </c>
      <c r="X9" s="14">
        <v>0.199384827831706</v>
      </c>
      <c r="Y9" s="14">
        <v>0.28091407855890299</v>
      </c>
      <c r="Z9" s="14">
        <v>0.151179902645947</v>
      </c>
      <c r="AA9" s="14">
        <v>0.41381637489196199</v>
      </c>
      <c r="AB9" s="14">
        <v>0.24323593486794901</v>
      </c>
      <c r="AC9" s="14">
        <v>0.54316691851412202</v>
      </c>
      <c r="AD9" s="14">
        <v>0.34549649997050802</v>
      </c>
      <c r="AE9" s="14"/>
      <c r="AF9" s="14">
        <v>0.33533683847316098</v>
      </c>
      <c r="AG9" s="14">
        <v>0.30641991683444197</v>
      </c>
      <c r="AH9" s="14">
        <v>0.40444632987504398</v>
      </c>
      <c r="AI9" s="14">
        <v>0.26188807009630199</v>
      </c>
      <c r="AJ9" s="14">
        <v>0.40356544512079601</v>
      </c>
      <c r="AK9" s="14">
        <v>0.228875128319456</v>
      </c>
      <c r="AL9" s="14"/>
      <c r="AM9" s="14">
        <v>0.33787534308191602</v>
      </c>
      <c r="AN9" s="14">
        <v>0.29726335897477102</v>
      </c>
      <c r="AO9" s="14">
        <v>0.35273066514380202</v>
      </c>
      <c r="AP9" s="14">
        <v>0.27698942240631103</v>
      </c>
      <c r="AQ9" s="14">
        <v>0.28525325912740501</v>
      </c>
      <c r="AR9" s="14"/>
      <c r="AS9" s="14">
        <v>0.327397086310528</v>
      </c>
      <c r="AT9" s="14">
        <v>0</v>
      </c>
      <c r="AU9" s="14"/>
      <c r="AV9" s="14">
        <v>0.32672780164756798</v>
      </c>
      <c r="AW9" s="14">
        <v>0.338086267166953</v>
      </c>
      <c r="AX9" s="14">
        <v>0.30924578012952297</v>
      </c>
      <c r="AY9" s="14"/>
      <c r="AZ9" s="14">
        <v>0.42950268874459802</v>
      </c>
      <c r="BA9" s="14">
        <v>0.39932915971557897</v>
      </c>
      <c r="BB9" s="14">
        <v>0.21576373513658401</v>
      </c>
      <c r="BC9" s="14"/>
      <c r="BD9" s="14">
        <v>0.33133742968796798</v>
      </c>
      <c r="BE9" s="14">
        <v>0.30995397161467297</v>
      </c>
      <c r="BF9" s="14"/>
      <c r="BG9" s="14">
        <v>0.35734817669806901</v>
      </c>
      <c r="BH9" s="14">
        <v>0.30949670528641099</v>
      </c>
      <c r="BI9" s="14"/>
      <c r="BJ9" s="14">
        <v>0.27840867665307201</v>
      </c>
      <c r="BK9" s="14">
        <v>0.31231581168204597</v>
      </c>
      <c r="BL9" s="14"/>
      <c r="BM9" s="14">
        <v>0.40719760460665599</v>
      </c>
      <c r="BN9" s="14">
        <v>0.30514437081257101</v>
      </c>
      <c r="BO9" s="14"/>
      <c r="BP9" s="14">
        <v>0.32149506986426701</v>
      </c>
      <c r="BQ9" s="14">
        <v>0.33196262721580599</v>
      </c>
      <c r="BR9" s="14"/>
      <c r="BS9" s="14">
        <v>0.36005469763029502</v>
      </c>
      <c r="BT9" s="14">
        <v>0.28866651972465102</v>
      </c>
      <c r="BU9" s="14"/>
      <c r="BV9" s="14">
        <v>0.36327292791441301</v>
      </c>
      <c r="BW9" s="14">
        <v>0.35894568108570102</v>
      </c>
      <c r="BX9" s="14"/>
      <c r="BY9" s="14">
        <v>0.240943680917068</v>
      </c>
      <c r="BZ9" s="14">
        <v>0.33576042244787901</v>
      </c>
      <c r="CA9" s="14"/>
      <c r="CB9" s="14">
        <v>0.34595013144497899</v>
      </c>
      <c r="CC9" s="14">
        <v>0.302663803018695</v>
      </c>
    </row>
    <row r="10" spans="2:81" x14ac:dyDescent="0.3">
      <c r="B10" s="15" t="s">
        <v>124</v>
      </c>
      <c r="C10" s="14">
        <v>0.31453631834736401</v>
      </c>
      <c r="D10" s="14">
        <v>0.25742560404577502</v>
      </c>
      <c r="E10" s="14">
        <v>0.37825391196095998</v>
      </c>
      <c r="F10" s="14"/>
      <c r="G10" s="14">
        <v>0.33541216495942899</v>
      </c>
      <c r="H10" s="14">
        <v>0.33576263963832498</v>
      </c>
      <c r="I10" s="14">
        <v>0.32594725372111</v>
      </c>
      <c r="J10" s="14">
        <v>0.281638507609411</v>
      </c>
      <c r="K10" s="14">
        <v>0.34089409550151401</v>
      </c>
      <c r="L10" s="14">
        <v>0.215369244325747</v>
      </c>
      <c r="M10" s="14"/>
      <c r="N10" s="14">
        <v>0.27916132132113702</v>
      </c>
      <c r="O10" s="14">
        <v>0.37184642010669999</v>
      </c>
      <c r="P10" s="14">
        <v>0.33745271649532599</v>
      </c>
      <c r="Q10" s="14">
        <v>0.27606678426554199</v>
      </c>
      <c r="R10" s="14"/>
      <c r="S10" s="14">
        <v>0.39818570182906599</v>
      </c>
      <c r="T10" s="14">
        <v>0.31983175342395098</v>
      </c>
      <c r="U10" s="14">
        <v>0.41474238498655103</v>
      </c>
      <c r="V10" s="14">
        <v>0.26304965331792202</v>
      </c>
      <c r="W10" s="14">
        <v>0.31572021127774402</v>
      </c>
      <c r="X10" s="14">
        <v>0.39801494873508397</v>
      </c>
      <c r="Y10" s="14">
        <v>0.27919722296799199</v>
      </c>
      <c r="Z10" s="14">
        <v>0.52511592346066105</v>
      </c>
      <c r="AA10" s="14">
        <v>0.24583157653048701</v>
      </c>
      <c r="AB10" s="14">
        <v>0.218653970967641</v>
      </c>
      <c r="AC10" s="14">
        <v>4.84080646446442E-2</v>
      </c>
      <c r="AD10" s="14">
        <v>0</v>
      </c>
      <c r="AE10" s="14"/>
      <c r="AF10" s="14">
        <v>0.31728712677873699</v>
      </c>
      <c r="AG10" s="14">
        <v>0.30398534368694302</v>
      </c>
      <c r="AH10" s="14">
        <v>0.208132832279841</v>
      </c>
      <c r="AI10" s="14">
        <v>0.35159618499351503</v>
      </c>
      <c r="AJ10" s="14">
        <v>0.30865168363422002</v>
      </c>
      <c r="AK10" s="14">
        <v>0.30730798232985501</v>
      </c>
      <c r="AL10" s="14"/>
      <c r="AM10" s="14">
        <v>0.34483792220035098</v>
      </c>
      <c r="AN10" s="14">
        <v>0.37770902809422202</v>
      </c>
      <c r="AO10" s="14">
        <v>0.23679506586676799</v>
      </c>
      <c r="AP10" s="14">
        <v>0.28773636914228501</v>
      </c>
      <c r="AQ10" s="14">
        <v>0.36677255056044999</v>
      </c>
      <c r="AR10" s="14"/>
      <c r="AS10" s="14">
        <v>0.31773601621730502</v>
      </c>
      <c r="AT10" s="14">
        <v>0.139030903254417</v>
      </c>
      <c r="AU10" s="14"/>
      <c r="AV10" s="14">
        <v>0.31576759124192799</v>
      </c>
      <c r="AW10" s="14">
        <v>0.27379722751268198</v>
      </c>
      <c r="AX10" s="14">
        <v>0.32078534492995697</v>
      </c>
      <c r="AY10" s="14"/>
      <c r="AZ10" s="14">
        <v>0.41941325215275199</v>
      </c>
      <c r="BA10" s="14">
        <v>0.27436398398539502</v>
      </c>
      <c r="BB10" s="14">
        <v>0.29976926664136999</v>
      </c>
      <c r="BC10" s="14"/>
      <c r="BD10" s="14">
        <v>0.29249687801241803</v>
      </c>
      <c r="BE10" s="14">
        <v>0.34057505563679302</v>
      </c>
      <c r="BF10" s="14"/>
      <c r="BG10" s="14">
        <v>0.27640734803044498</v>
      </c>
      <c r="BH10" s="14">
        <v>0.32735315116263303</v>
      </c>
      <c r="BI10" s="14"/>
      <c r="BJ10" s="14">
        <v>0.26023945187429298</v>
      </c>
      <c r="BK10" s="14">
        <v>0.32948043545116601</v>
      </c>
      <c r="BL10" s="14"/>
      <c r="BM10" s="14">
        <v>0.22791493009303701</v>
      </c>
      <c r="BN10" s="14">
        <v>0.327375336746631</v>
      </c>
      <c r="BO10" s="14"/>
      <c r="BP10" s="14">
        <v>0.303008874241459</v>
      </c>
      <c r="BQ10" s="14">
        <v>0.30722818329718699</v>
      </c>
      <c r="BR10" s="14"/>
      <c r="BS10" s="14">
        <v>0.30868898924647598</v>
      </c>
      <c r="BT10" s="14">
        <v>0.31952580745530001</v>
      </c>
      <c r="BU10" s="14"/>
      <c r="BV10" s="14">
        <v>0.32711370093965197</v>
      </c>
      <c r="BW10" s="14">
        <v>0.30233975122023399</v>
      </c>
      <c r="BX10" s="14"/>
      <c r="BY10" s="14">
        <v>0.37678390744123802</v>
      </c>
      <c r="BZ10" s="14">
        <v>0.30627994944369102</v>
      </c>
      <c r="CA10" s="14"/>
      <c r="CB10" s="14">
        <v>0.332477594744852</v>
      </c>
      <c r="CC10" s="14">
        <v>0.30512519194475701</v>
      </c>
    </row>
    <row r="11" spans="2:81" x14ac:dyDescent="0.3">
      <c r="B11" s="15" t="s">
        <v>125</v>
      </c>
      <c r="C11" s="14">
        <v>0.17776845578219599</v>
      </c>
      <c r="D11" s="14">
        <v>0.22214031217803801</v>
      </c>
      <c r="E11" s="14">
        <v>0.12515171379645501</v>
      </c>
      <c r="F11" s="14"/>
      <c r="G11" s="14">
        <v>0.170213503759579</v>
      </c>
      <c r="H11" s="14">
        <v>0.17066131698105799</v>
      </c>
      <c r="I11" s="14">
        <v>0.159182106276339</v>
      </c>
      <c r="J11" s="14">
        <v>0.22788611280575499</v>
      </c>
      <c r="K11" s="14">
        <v>0.20727668894317</v>
      </c>
      <c r="L11" s="14">
        <v>0.16024237159951399</v>
      </c>
      <c r="M11" s="14"/>
      <c r="N11" s="14">
        <v>0.18531321646723301</v>
      </c>
      <c r="O11" s="14">
        <v>0.205006515075984</v>
      </c>
      <c r="P11" s="14">
        <v>0.18517198996638301</v>
      </c>
      <c r="Q11" s="14">
        <v>0.13560062884249099</v>
      </c>
      <c r="R11" s="14"/>
      <c r="S11" s="14">
        <v>0.192851694748957</v>
      </c>
      <c r="T11" s="14">
        <v>0.21339920202312801</v>
      </c>
      <c r="U11" s="14">
        <v>0.11754289975477</v>
      </c>
      <c r="V11" s="14">
        <v>0.11836301741788</v>
      </c>
      <c r="W11" s="14">
        <v>0.21017601912564801</v>
      </c>
      <c r="X11" s="14">
        <v>0.10269186351588901</v>
      </c>
      <c r="Y11" s="14">
        <v>0.203727139463482</v>
      </c>
      <c r="Z11" s="14">
        <v>0.154326048850636</v>
      </c>
      <c r="AA11" s="14">
        <v>6.0958092423573002E-2</v>
      </c>
      <c r="AB11" s="14">
        <v>0.26243089404549302</v>
      </c>
      <c r="AC11" s="14">
        <v>0.408425016841234</v>
      </c>
      <c r="AD11" s="14">
        <v>0.65450350002949198</v>
      </c>
      <c r="AE11" s="14"/>
      <c r="AF11" s="14">
        <v>0.12934544049105601</v>
      </c>
      <c r="AG11" s="14">
        <v>0.14689144822095099</v>
      </c>
      <c r="AH11" s="14">
        <v>0.21661559011936399</v>
      </c>
      <c r="AI11" s="14">
        <v>0.20539286454622799</v>
      </c>
      <c r="AJ11" s="14">
        <v>0.155778197703974</v>
      </c>
      <c r="AK11" s="14">
        <v>0.28904343889532802</v>
      </c>
      <c r="AL11" s="14"/>
      <c r="AM11" s="14">
        <v>0.177983904683744</v>
      </c>
      <c r="AN11" s="14">
        <v>0.14853332752267201</v>
      </c>
      <c r="AO11" s="14">
        <v>0.19058134828453699</v>
      </c>
      <c r="AP11" s="14">
        <v>0.178909159874103</v>
      </c>
      <c r="AQ11" s="14">
        <v>0.26072389927605799</v>
      </c>
      <c r="AR11" s="14"/>
      <c r="AS11" s="14">
        <v>0.173147311202622</v>
      </c>
      <c r="AT11" s="14">
        <v>0.43124110557883499</v>
      </c>
      <c r="AU11" s="14"/>
      <c r="AV11" s="14">
        <v>0.153403998890947</v>
      </c>
      <c r="AW11" s="14">
        <v>0.26412345395061898</v>
      </c>
      <c r="AX11" s="14">
        <v>0.18676152289545001</v>
      </c>
      <c r="AY11" s="14"/>
      <c r="AZ11" s="14">
        <v>4.3107352815465301E-2</v>
      </c>
      <c r="BA11" s="14">
        <v>0.185213326731484</v>
      </c>
      <c r="BB11" s="14">
        <v>0.24035425648457301</v>
      </c>
      <c r="BC11" s="14"/>
      <c r="BD11" s="14">
        <v>0.19448607513045699</v>
      </c>
      <c r="BE11" s="14">
        <v>0.15801724197193301</v>
      </c>
      <c r="BF11" s="14"/>
      <c r="BG11" s="14">
        <v>0.21345103340517099</v>
      </c>
      <c r="BH11" s="14">
        <v>0.16577396371985401</v>
      </c>
      <c r="BI11" s="14"/>
      <c r="BJ11" s="14">
        <v>0.238751093963187</v>
      </c>
      <c r="BK11" s="14">
        <v>0.174554593258023</v>
      </c>
      <c r="BL11" s="14"/>
      <c r="BM11" s="14">
        <v>0.16859265958599601</v>
      </c>
      <c r="BN11" s="14">
        <v>0.179968954069541</v>
      </c>
      <c r="BO11" s="14"/>
      <c r="BP11" s="14">
        <v>0.178111594139989</v>
      </c>
      <c r="BQ11" s="14">
        <v>0.18002531314475401</v>
      </c>
      <c r="BR11" s="14"/>
      <c r="BS11" s="14">
        <v>0.135799938035187</v>
      </c>
      <c r="BT11" s="14">
        <v>0.213579927748628</v>
      </c>
      <c r="BU11" s="14"/>
      <c r="BV11" s="14">
        <v>0.143431771603695</v>
      </c>
      <c r="BW11" s="14">
        <v>0.133169974065597</v>
      </c>
      <c r="BX11" s="14"/>
      <c r="BY11" s="14">
        <v>0.150320538358335</v>
      </c>
      <c r="BZ11" s="14">
        <v>0.17638117516084001</v>
      </c>
      <c r="CA11" s="14"/>
      <c r="CB11" s="14">
        <v>0.14222878912936299</v>
      </c>
      <c r="CC11" s="14">
        <v>0.19698192681478199</v>
      </c>
    </row>
    <row r="12" spans="2:81" x14ac:dyDescent="0.3">
      <c r="B12" s="15" t="s">
        <v>126</v>
      </c>
      <c r="C12" s="14">
        <v>0.115043822018721</v>
      </c>
      <c r="D12" s="14">
        <v>0.13671095031613001</v>
      </c>
      <c r="E12" s="14">
        <v>9.2132216754875498E-2</v>
      </c>
      <c r="F12" s="14"/>
      <c r="G12" s="14">
        <v>0.110768316396538</v>
      </c>
      <c r="H12" s="14">
        <v>0.11480162425663</v>
      </c>
      <c r="I12" s="14">
        <v>9.3477540135597698E-2</v>
      </c>
      <c r="J12" s="14">
        <v>0.107515741293139</v>
      </c>
      <c r="K12" s="14">
        <v>0.120736611054263</v>
      </c>
      <c r="L12" s="14">
        <v>0.16744458994085301</v>
      </c>
      <c r="M12" s="14"/>
      <c r="N12" s="14">
        <v>0.137039478302076</v>
      </c>
      <c r="O12" s="14">
        <v>0.131604820855166</v>
      </c>
      <c r="P12" s="14">
        <v>6.7909048776354994E-2</v>
      </c>
      <c r="Q12" s="14">
        <v>0.12541800693876001</v>
      </c>
      <c r="R12" s="14"/>
      <c r="S12" s="14">
        <v>0.11122581657181201</v>
      </c>
      <c r="T12" s="14">
        <v>7.2096339956914599E-2</v>
      </c>
      <c r="U12" s="14">
        <v>2.8568634643844699E-2</v>
      </c>
      <c r="V12" s="14">
        <v>0.119691947686604</v>
      </c>
      <c r="W12" s="14">
        <v>7.1962643415083502E-2</v>
      </c>
      <c r="X12" s="14">
        <v>0.19990363678872</v>
      </c>
      <c r="Y12" s="14">
        <v>8.3566012708686493E-2</v>
      </c>
      <c r="Z12" s="14">
        <v>5.3675680138813901E-2</v>
      </c>
      <c r="AA12" s="14">
        <v>0.218955319710775</v>
      </c>
      <c r="AB12" s="14">
        <v>0.19006669798467901</v>
      </c>
      <c r="AC12" s="14">
        <v>0</v>
      </c>
      <c r="AD12" s="14">
        <v>0</v>
      </c>
      <c r="AE12" s="14"/>
      <c r="AF12" s="14">
        <v>0.17992479248804699</v>
      </c>
      <c r="AG12" s="14">
        <v>0.16960451289155201</v>
      </c>
      <c r="AH12" s="14">
        <v>8.4751854127191495E-2</v>
      </c>
      <c r="AI12" s="14">
        <v>6.6627744917773193E-2</v>
      </c>
      <c r="AJ12" s="14">
        <v>5.5845779589578898E-2</v>
      </c>
      <c r="AK12" s="14">
        <v>3.2812646943236101E-2</v>
      </c>
      <c r="AL12" s="14"/>
      <c r="AM12" s="14">
        <v>5.88502788811191E-2</v>
      </c>
      <c r="AN12" s="14">
        <v>0.115176916388556</v>
      </c>
      <c r="AO12" s="14">
        <v>0.160021459929089</v>
      </c>
      <c r="AP12" s="14">
        <v>0.15674434877316801</v>
      </c>
      <c r="AQ12" s="14">
        <v>8.7250291036086794E-2</v>
      </c>
      <c r="AR12" s="14"/>
      <c r="AS12" s="14">
        <v>0.117141224381311</v>
      </c>
      <c r="AT12" s="14">
        <v>0</v>
      </c>
      <c r="AU12" s="14"/>
      <c r="AV12" s="14">
        <v>0.13903192246611701</v>
      </c>
      <c r="AW12" s="14">
        <v>7.0643672931398005E-2</v>
      </c>
      <c r="AX12" s="14">
        <v>0.105045973186865</v>
      </c>
      <c r="AY12" s="14"/>
      <c r="AZ12" s="14">
        <v>8.5886939477888793E-2</v>
      </c>
      <c r="BA12" s="14">
        <v>0.14109352956754201</v>
      </c>
      <c r="BB12" s="14">
        <v>0.153688083323861</v>
      </c>
      <c r="BC12" s="14"/>
      <c r="BD12" s="14">
        <v>0.116763770723362</v>
      </c>
      <c r="BE12" s="14">
        <v>0.113011769852659</v>
      </c>
      <c r="BF12" s="14"/>
      <c r="BG12" s="14">
        <v>0.13205129384491801</v>
      </c>
      <c r="BH12" s="14">
        <v>0.109326858743948</v>
      </c>
      <c r="BI12" s="14"/>
      <c r="BJ12" s="14">
        <v>0.18162351884630501</v>
      </c>
      <c r="BK12" s="14">
        <v>0.109158864729041</v>
      </c>
      <c r="BL12" s="14"/>
      <c r="BM12" s="14">
        <v>6.8913495380537898E-2</v>
      </c>
      <c r="BN12" s="14">
        <v>0.125875508435704</v>
      </c>
      <c r="BO12" s="14"/>
      <c r="BP12" s="14">
        <v>0.106794929637453</v>
      </c>
      <c r="BQ12" s="14">
        <v>0.114047111734098</v>
      </c>
      <c r="BR12" s="14"/>
      <c r="BS12" s="14">
        <v>0.148683154665324</v>
      </c>
      <c r="BT12" s="14">
        <v>8.6339591259246604E-2</v>
      </c>
      <c r="BU12" s="14"/>
      <c r="BV12" s="14">
        <v>0.131972000337919</v>
      </c>
      <c r="BW12" s="14">
        <v>0.15444189316201601</v>
      </c>
      <c r="BX12" s="14"/>
      <c r="BY12" s="14">
        <v>0.153824958436411</v>
      </c>
      <c r="BZ12" s="14">
        <v>0.11054168997885901</v>
      </c>
      <c r="CA12" s="14"/>
      <c r="CB12" s="14">
        <v>0.10353556792560099</v>
      </c>
      <c r="CC12" s="14">
        <v>0.124588743078517</v>
      </c>
    </row>
    <row r="13" spans="2:81" x14ac:dyDescent="0.3">
      <c r="B13" s="15" t="s">
        <v>255</v>
      </c>
      <c r="C13" s="14">
        <v>4.8886479358132298E-2</v>
      </c>
      <c r="D13" s="14">
        <v>4.6243772923472697E-2</v>
      </c>
      <c r="E13" s="14">
        <v>5.20197830621816E-2</v>
      </c>
      <c r="F13" s="14"/>
      <c r="G13" s="14">
        <v>1.9690983120073301E-2</v>
      </c>
      <c r="H13" s="14">
        <v>6.6306218110322404E-2</v>
      </c>
      <c r="I13" s="14">
        <v>2.6673404044444501E-2</v>
      </c>
      <c r="J13" s="14">
        <v>6.2556900972207494E-2</v>
      </c>
      <c r="K13" s="14">
        <v>2.6074657847809001E-2</v>
      </c>
      <c r="L13" s="14">
        <v>0.12464736396228</v>
      </c>
      <c r="M13" s="14"/>
      <c r="N13" s="14">
        <v>3.66788967702543E-2</v>
      </c>
      <c r="O13" s="14">
        <v>4.2089574063683702E-2</v>
      </c>
      <c r="P13" s="14">
        <v>6.1601384394009202E-2</v>
      </c>
      <c r="Q13" s="14">
        <v>5.6637573942152401E-2</v>
      </c>
      <c r="R13" s="14"/>
      <c r="S13" s="14">
        <v>0</v>
      </c>
      <c r="T13" s="14">
        <v>0</v>
      </c>
      <c r="U13" s="14">
        <v>2.8115965194721201E-2</v>
      </c>
      <c r="V13" s="14">
        <v>0.14232856808792099</v>
      </c>
      <c r="W13" s="14">
        <v>7.2349646198056797E-2</v>
      </c>
      <c r="X13" s="14">
        <v>0.1000047231286</v>
      </c>
      <c r="Y13" s="14">
        <v>7.9656490299957403E-2</v>
      </c>
      <c r="Z13" s="14">
        <v>0.11570244490394201</v>
      </c>
      <c r="AA13" s="14">
        <v>1.95305727085585E-2</v>
      </c>
      <c r="AB13" s="14">
        <v>5.8439298107645199E-2</v>
      </c>
      <c r="AC13" s="14">
        <v>0</v>
      </c>
      <c r="AD13" s="14">
        <v>0</v>
      </c>
      <c r="AE13" s="14"/>
      <c r="AF13" s="14">
        <v>3.0046965776239699E-2</v>
      </c>
      <c r="AG13" s="14">
        <v>5.44135496640843E-2</v>
      </c>
      <c r="AH13" s="14">
        <v>5.8420768022452003E-2</v>
      </c>
      <c r="AI13" s="14">
        <v>9.8443504515418806E-2</v>
      </c>
      <c r="AJ13" s="14">
        <v>0</v>
      </c>
      <c r="AK13" s="14">
        <v>0.108555938546295</v>
      </c>
      <c r="AL13" s="14"/>
      <c r="AM13" s="14">
        <v>5.0201873082159197E-2</v>
      </c>
      <c r="AN13" s="14">
        <v>3.7114227273047397E-2</v>
      </c>
      <c r="AO13" s="14">
        <v>3.3876152909340297E-2</v>
      </c>
      <c r="AP13" s="14">
        <v>7.3523814718691793E-2</v>
      </c>
      <c r="AQ13" s="14">
        <v>0</v>
      </c>
      <c r="AR13" s="14"/>
      <c r="AS13" s="14">
        <v>4.1943230493281698E-2</v>
      </c>
      <c r="AT13" s="14">
        <v>0.42972799116674798</v>
      </c>
      <c r="AU13" s="14"/>
      <c r="AV13" s="14">
        <v>4.7614936712241603E-2</v>
      </c>
      <c r="AW13" s="14">
        <v>5.3349378438348798E-2</v>
      </c>
      <c r="AX13" s="14">
        <v>4.5132775183126403E-2</v>
      </c>
      <c r="AY13" s="14"/>
      <c r="AZ13" s="14">
        <v>2.2089766809295901E-2</v>
      </c>
      <c r="BA13" s="14">
        <v>0</v>
      </c>
      <c r="BB13" s="14">
        <v>6.9083853354011501E-2</v>
      </c>
      <c r="BC13" s="14"/>
      <c r="BD13" s="14">
        <v>3.33166586423842E-2</v>
      </c>
      <c r="BE13" s="14">
        <v>6.7281613948643695E-2</v>
      </c>
      <c r="BF13" s="14"/>
      <c r="BG13" s="14">
        <v>0</v>
      </c>
      <c r="BH13" s="14">
        <v>6.5319386610869903E-2</v>
      </c>
      <c r="BI13" s="14"/>
      <c r="BJ13" s="14">
        <v>1.9257753731029701E-2</v>
      </c>
      <c r="BK13" s="14">
        <v>5.1520547804124697E-2</v>
      </c>
      <c r="BL13" s="14"/>
      <c r="BM13" s="14">
        <v>6.3421320203845402E-2</v>
      </c>
      <c r="BN13" s="14">
        <v>4.6975850107356699E-2</v>
      </c>
      <c r="BO13" s="14"/>
      <c r="BP13" s="14">
        <v>4.2006922053329697E-2</v>
      </c>
      <c r="BQ13" s="14">
        <v>5.2830753460393801E-2</v>
      </c>
      <c r="BR13" s="14"/>
      <c r="BS13" s="14">
        <v>3.1696796307947299E-2</v>
      </c>
      <c r="BT13" s="14">
        <v>6.3554327681353495E-2</v>
      </c>
      <c r="BU13" s="14"/>
      <c r="BV13" s="14">
        <v>1.7737000065418E-2</v>
      </c>
      <c r="BW13" s="14">
        <v>3.6507404507286997E-2</v>
      </c>
      <c r="BX13" s="14"/>
      <c r="BY13" s="14">
        <v>5.8944398631284402E-2</v>
      </c>
      <c r="BZ13" s="14">
        <v>4.7996834831225202E-2</v>
      </c>
      <c r="CA13" s="14"/>
      <c r="CB13" s="14">
        <v>5.9599848752760698E-2</v>
      </c>
      <c r="CC13" s="14">
        <v>4.2535437131719499E-2</v>
      </c>
    </row>
    <row r="14" spans="2:81" x14ac:dyDescent="0.3">
      <c r="B14" s="15" t="s">
        <v>106</v>
      </c>
      <c r="C14" s="14">
        <v>2.22298515430812E-2</v>
      </c>
      <c r="D14" s="14">
        <v>5.0339445302541403E-3</v>
      </c>
      <c r="E14" s="14">
        <v>4.1024794795941698E-2</v>
      </c>
      <c r="F14" s="14"/>
      <c r="G14" s="14">
        <v>2.9371860203954901E-2</v>
      </c>
      <c r="H14" s="14">
        <v>2.2516115210792099E-2</v>
      </c>
      <c r="I14" s="14">
        <v>0</v>
      </c>
      <c r="J14" s="14">
        <v>3.6570996620041901E-2</v>
      </c>
      <c r="K14" s="14">
        <v>0</v>
      </c>
      <c r="L14" s="14">
        <v>4.7132537508486498E-2</v>
      </c>
      <c r="M14" s="14"/>
      <c r="N14" s="14">
        <v>2.61040135582538E-2</v>
      </c>
      <c r="O14" s="14">
        <v>1.04834226462024E-2</v>
      </c>
      <c r="P14" s="14">
        <v>2.9367277372840599E-2</v>
      </c>
      <c r="Q14" s="14">
        <v>2.22295975798819E-2</v>
      </c>
      <c r="R14" s="14"/>
      <c r="S14" s="14">
        <v>1.4142645244273101E-2</v>
      </c>
      <c r="T14" s="14">
        <v>0</v>
      </c>
      <c r="U14" s="14">
        <v>5.7980041719187997E-2</v>
      </c>
      <c r="V14" s="14">
        <v>0</v>
      </c>
      <c r="W14" s="14">
        <v>3.6649465412687099E-2</v>
      </c>
      <c r="X14" s="14">
        <v>0</v>
      </c>
      <c r="Y14" s="14">
        <v>7.2939056000979205E-2</v>
      </c>
      <c r="Z14" s="14">
        <v>0</v>
      </c>
      <c r="AA14" s="14">
        <v>4.0908063734644402E-2</v>
      </c>
      <c r="AB14" s="14">
        <v>2.7173204026592099E-2</v>
      </c>
      <c r="AC14" s="14">
        <v>0</v>
      </c>
      <c r="AD14" s="14">
        <v>0</v>
      </c>
      <c r="AE14" s="14"/>
      <c r="AF14" s="14">
        <v>8.0588359927585996E-3</v>
      </c>
      <c r="AG14" s="14">
        <v>1.86852287020281E-2</v>
      </c>
      <c r="AH14" s="14">
        <v>2.7632625576107898E-2</v>
      </c>
      <c r="AI14" s="14">
        <v>1.6051630930762999E-2</v>
      </c>
      <c r="AJ14" s="14">
        <v>7.6158893951431494E-2</v>
      </c>
      <c r="AK14" s="14">
        <v>3.3404864965829499E-2</v>
      </c>
      <c r="AL14" s="14"/>
      <c r="AM14" s="14">
        <v>3.02506780707112E-2</v>
      </c>
      <c r="AN14" s="14">
        <v>2.4203141746730699E-2</v>
      </c>
      <c r="AO14" s="14">
        <v>2.5995307866462598E-2</v>
      </c>
      <c r="AP14" s="14">
        <v>2.6096885085441501E-2</v>
      </c>
      <c r="AQ14" s="14">
        <v>0</v>
      </c>
      <c r="AR14" s="14"/>
      <c r="AS14" s="14">
        <v>2.2635131394952698E-2</v>
      </c>
      <c r="AT14" s="14">
        <v>0</v>
      </c>
      <c r="AU14" s="14"/>
      <c r="AV14" s="14">
        <v>1.74537490411984E-2</v>
      </c>
      <c r="AW14" s="14">
        <v>0</v>
      </c>
      <c r="AX14" s="14">
        <v>3.30286036750784E-2</v>
      </c>
      <c r="AY14" s="14"/>
      <c r="AZ14" s="14">
        <v>0</v>
      </c>
      <c r="BA14" s="14">
        <v>0</v>
      </c>
      <c r="BB14" s="14">
        <v>2.1340805059600398E-2</v>
      </c>
      <c r="BC14" s="14"/>
      <c r="BD14" s="14">
        <v>3.1599187803411102E-2</v>
      </c>
      <c r="BE14" s="14">
        <v>1.11603469752989E-2</v>
      </c>
      <c r="BF14" s="14"/>
      <c r="BG14" s="14">
        <v>2.07421480213975E-2</v>
      </c>
      <c r="BH14" s="14">
        <v>2.2729934476284599E-2</v>
      </c>
      <c r="BI14" s="14"/>
      <c r="BJ14" s="14">
        <v>2.1719504932112599E-2</v>
      </c>
      <c r="BK14" s="14">
        <v>2.2969747075599501E-2</v>
      </c>
      <c r="BL14" s="14"/>
      <c r="BM14" s="14">
        <v>6.3959990129927702E-2</v>
      </c>
      <c r="BN14" s="14">
        <v>1.4659979828195901E-2</v>
      </c>
      <c r="BO14" s="14"/>
      <c r="BP14" s="14">
        <v>4.8582610063502799E-2</v>
      </c>
      <c r="BQ14" s="14">
        <v>1.3906011147761599E-2</v>
      </c>
      <c r="BR14" s="14"/>
      <c r="BS14" s="14">
        <v>1.50764241147711E-2</v>
      </c>
      <c r="BT14" s="14">
        <v>2.83338261308206E-2</v>
      </c>
      <c r="BU14" s="14"/>
      <c r="BV14" s="14">
        <v>1.6472599138903799E-2</v>
      </c>
      <c r="BW14" s="14">
        <v>1.45952959591649E-2</v>
      </c>
      <c r="BX14" s="14"/>
      <c r="BY14" s="14">
        <v>1.91825162156633E-2</v>
      </c>
      <c r="BZ14" s="14">
        <v>2.3039928137506299E-2</v>
      </c>
      <c r="CA14" s="14"/>
      <c r="CB14" s="14">
        <v>1.62080680024441E-2</v>
      </c>
      <c r="CC14" s="14">
        <v>2.8104898011529499E-2</v>
      </c>
    </row>
    <row r="15" spans="2:81" x14ac:dyDescent="0.3">
      <c r="B15" s="15" t="s">
        <v>127</v>
      </c>
      <c r="C15" s="18">
        <v>0.63607139129786905</v>
      </c>
      <c r="D15" s="18">
        <v>0.58987102005210601</v>
      </c>
      <c r="E15" s="18">
        <v>0.68967149159054697</v>
      </c>
      <c r="F15" s="18"/>
      <c r="G15" s="18">
        <v>0.66995533651985495</v>
      </c>
      <c r="H15" s="18">
        <v>0.62571472544119799</v>
      </c>
      <c r="I15" s="18">
        <v>0.72066694954361898</v>
      </c>
      <c r="J15" s="18">
        <v>0.56547024830885695</v>
      </c>
      <c r="K15" s="18">
        <v>0.64591204215475795</v>
      </c>
      <c r="L15" s="18">
        <v>0.50053313698886603</v>
      </c>
      <c r="M15" s="18"/>
      <c r="N15" s="18">
        <v>0.61486439490218303</v>
      </c>
      <c r="O15" s="18">
        <v>0.61081566735896398</v>
      </c>
      <c r="P15" s="18">
        <v>0.65595029949041195</v>
      </c>
      <c r="Q15" s="18">
        <v>0.66011419269671501</v>
      </c>
      <c r="R15" s="18"/>
      <c r="S15" s="18">
        <v>0.68177984343495801</v>
      </c>
      <c r="T15" s="18">
        <v>0.71450445801995799</v>
      </c>
      <c r="U15" s="18">
        <v>0.76779245868747603</v>
      </c>
      <c r="V15" s="18">
        <v>0.61961646680759497</v>
      </c>
      <c r="W15" s="18">
        <v>0.60886222584852401</v>
      </c>
      <c r="X15" s="18">
        <v>0.597399776566791</v>
      </c>
      <c r="Y15" s="18">
        <v>0.56011130152689503</v>
      </c>
      <c r="Z15" s="18">
        <v>0.67629582610660799</v>
      </c>
      <c r="AA15" s="18">
        <v>0.65964795142244903</v>
      </c>
      <c r="AB15" s="18">
        <v>0.46188990583559097</v>
      </c>
      <c r="AC15" s="18">
        <v>0.591574983158766</v>
      </c>
      <c r="AD15" s="18">
        <v>0.34549649997050802</v>
      </c>
      <c r="AE15" s="18"/>
      <c r="AF15" s="18">
        <v>0.65262396525189803</v>
      </c>
      <c r="AG15" s="18">
        <v>0.610405260521385</v>
      </c>
      <c r="AH15" s="18">
        <v>0.61257916215488495</v>
      </c>
      <c r="AI15" s="18">
        <v>0.61348425508981697</v>
      </c>
      <c r="AJ15" s="18">
        <v>0.71221712875501597</v>
      </c>
      <c r="AK15" s="18">
        <v>0.53618311064931101</v>
      </c>
      <c r="AL15" s="18"/>
      <c r="AM15" s="18">
        <v>0.68271326528226595</v>
      </c>
      <c r="AN15" s="18">
        <v>0.67497238706899298</v>
      </c>
      <c r="AO15" s="18">
        <v>0.58952573101057104</v>
      </c>
      <c r="AP15" s="18">
        <v>0.56472579154859603</v>
      </c>
      <c r="AQ15" s="18">
        <v>0.65202580968785495</v>
      </c>
      <c r="AR15" s="18"/>
      <c r="AS15" s="18">
        <v>0.64513310252783296</v>
      </c>
      <c r="AT15" s="18">
        <v>0.139030903254417</v>
      </c>
      <c r="AU15" s="18"/>
      <c r="AV15" s="18">
        <v>0.64249539288949598</v>
      </c>
      <c r="AW15" s="18">
        <v>0.61188349467963499</v>
      </c>
      <c r="AX15" s="18">
        <v>0.63003112505948</v>
      </c>
      <c r="AY15" s="18"/>
      <c r="AZ15" s="18">
        <v>0.84891594089735001</v>
      </c>
      <c r="BA15" s="18">
        <v>0.673693143700974</v>
      </c>
      <c r="BB15" s="18">
        <v>0.51553300177795502</v>
      </c>
      <c r="BC15" s="18"/>
      <c r="BD15" s="18">
        <v>0.62383430770038595</v>
      </c>
      <c r="BE15" s="18">
        <v>0.650529027251465</v>
      </c>
      <c r="BF15" s="18"/>
      <c r="BG15" s="18">
        <v>0.63375552472851404</v>
      </c>
      <c r="BH15" s="18">
        <v>0.63684985644904402</v>
      </c>
      <c r="BI15" s="18"/>
      <c r="BJ15" s="18">
        <v>0.53864812852736499</v>
      </c>
      <c r="BK15" s="18">
        <v>0.64179624713321204</v>
      </c>
      <c r="BL15" s="18"/>
      <c r="BM15" s="18">
        <v>0.63511253469969298</v>
      </c>
      <c r="BN15" s="18">
        <v>0.63251970755920295</v>
      </c>
      <c r="BO15" s="18"/>
      <c r="BP15" s="18">
        <v>0.62450394410572596</v>
      </c>
      <c r="BQ15" s="18">
        <v>0.63919081051299198</v>
      </c>
      <c r="BR15" s="18"/>
      <c r="BS15" s="18">
        <v>0.66874368687677199</v>
      </c>
      <c r="BT15" s="18">
        <v>0.60819232717995197</v>
      </c>
      <c r="BU15" s="18"/>
      <c r="BV15" s="18">
        <v>0.69038662885406399</v>
      </c>
      <c r="BW15" s="18">
        <v>0.66128543230593495</v>
      </c>
      <c r="BX15" s="18"/>
      <c r="BY15" s="18">
        <v>0.61772758835830599</v>
      </c>
      <c r="BZ15" s="18">
        <v>0.64204037189157104</v>
      </c>
      <c r="CA15" s="18"/>
      <c r="CB15" s="18">
        <v>0.67842772618983105</v>
      </c>
      <c r="CC15" s="18">
        <v>0.60778899496345196</v>
      </c>
    </row>
    <row r="16" spans="2:81" x14ac:dyDescent="0.3">
      <c r="B16" s="15" t="s">
        <v>256</v>
      </c>
      <c r="C16" s="18">
        <v>0.16393030137685399</v>
      </c>
      <c r="D16" s="18">
        <v>0.18295472323960199</v>
      </c>
      <c r="E16" s="18">
        <v>0.14415199981705701</v>
      </c>
      <c r="F16" s="18"/>
      <c r="G16" s="18">
        <v>0.130459299516611</v>
      </c>
      <c r="H16" s="18">
        <v>0.18110784236695199</v>
      </c>
      <c r="I16" s="18">
        <v>0.120150944180042</v>
      </c>
      <c r="J16" s="18">
        <v>0.17007264226534699</v>
      </c>
      <c r="K16" s="18">
        <v>0.146811268902072</v>
      </c>
      <c r="L16" s="18">
        <v>0.29209195390313297</v>
      </c>
      <c r="M16" s="18"/>
      <c r="N16" s="18">
        <v>0.17371837507233001</v>
      </c>
      <c r="O16" s="18">
        <v>0.17369439491885</v>
      </c>
      <c r="P16" s="18">
        <v>0.12951043317036401</v>
      </c>
      <c r="Q16" s="18">
        <v>0.182055580880913</v>
      </c>
      <c r="R16" s="18"/>
      <c r="S16" s="18">
        <v>0.11122581657181201</v>
      </c>
      <c r="T16" s="18">
        <v>7.2096339956914599E-2</v>
      </c>
      <c r="U16" s="18">
        <v>5.6684599838565899E-2</v>
      </c>
      <c r="V16" s="18">
        <v>0.26202051577452501</v>
      </c>
      <c r="W16" s="18">
        <v>0.14431228961313999</v>
      </c>
      <c r="X16" s="18">
        <v>0.29990835991732001</v>
      </c>
      <c r="Y16" s="18">
        <v>0.16322250300864399</v>
      </c>
      <c r="Z16" s="18">
        <v>0.16937812504275601</v>
      </c>
      <c r="AA16" s="18">
        <v>0.23848589241933299</v>
      </c>
      <c r="AB16" s="18">
        <v>0.24850599609232399</v>
      </c>
      <c r="AC16" s="18">
        <v>0</v>
      </c>
      <c r="AD16" s="18">
        <v>0</v>
      </c>
      <c r="AE16" s="18"/>
      <c r="AF16" s="18">
        <v>0.20997175826428699</v>
      </c>
      <c r="AG16" s="18">
        <v>0.224018062555636</v>
      </c>
      <c r="AH16" s="18">
        <v>0.14317262214964399</v>
      </c>
      <c r="AI16" s="18">
        <v>0.16507124943319201</v>
      </c>
      <c r="AJ16" s="18">
        <v>5.5845779589578898E-2</v>
      </c>
      <c r="AK16" s="18">
        <v>0.14136858548953099</v>
      </c>
      <c r="AL16" s="18"/>
      <c r="AM16" s="18">
        <v>0.109052151963278</v>
      </c>
      <c r="AN16" s="18">
        <v>0.15229114366160401</v>
      </c>
      <c r="AO16" s="18">
        <v>0.19389761283842899</v>
      </c>
      <c r="AP16" s="18">
        <v>0.230268163491859</v>
      </c>
      <c r="AQ16" s="18">
        <v>8.7250291036086794E-2</v>
      </c>
      <c r="AR16" s="18"/>
      <c r="AS16" s="18">
        <v>0.159084454874593</v>
      </c>
      <c r="AT16" s="18">
        <v>0.42972799116674798</v>
      </c>
      <c r="AU16" s="18"/>
      <c r="AV16" s="18">
        <v>0.18664685917835899</v>
      </c>
      <c r="AW16" s="18">
        <v>0.123993051369747</v>
      </c>
      <c r="AX16" s="18">
        <v>0.15017874836999201</v>
      </c>
      <c r="AY16" s="18"/>
      <c r="AZ16" s="18">
        <v>0.107976706287185</v>
      </c>
      <c r="BA16" s="18">
        <v>0.14109352956754201</v>
      </c>
      <c r="BB16" s="18">
        <v>0.22277193667787201</v>
      </c>
      <c r="BC16" s="18"/>
      <c r="BD16" s="18">
        <v>0.150080429365746</v>
      </c>
      <c r="BE16" s="18">
        <v>0.180293383801303</v>
      </c>
      <c r="BF16" s="18"/>
      <c r="BG16" s="18">
        <v>0.13205129384491801</v>
      </c>
      <c r="BH16" s="18">
        <v>0.17464624535481699</v>
      </c>
      <c r="BI16" s="18"/>
      <c r="BJ16" s="18">
        <v>0.20088127257733501</v>
      </c>
      <c r="BK16" s="18">
        <v>0.16067941253316501</v>
      </c>
      <c r="BL16" s="18"/>
      <c r="BM16" s="18">
        <v>0.13233481558438301</v>
      </c>
      <c r="BN16" s="18">
        <v>0.172851358543061</v>
      </c>
      <c r="BO16" s="18"/>
      <c r="BP16" s="18">
        <v>0.148801851690783</v>
      </c>
      <c r="BQ16" s="18">
        <v>0.16687786519449199</v>
      </c>
      <c r="BR16" s="18"/>
      <c r="BS16" s="18">
        <v>0.180379950973271</v>
      </c>
      <c r="BT16" s="18">
        <v>0.1498939189406</v>
      </c>
      <c r="BU16" s="18"/>
      <c r="BV16" s="18">
        <v>0.14970900040333701</v>
      </c>
      <c r="BW16" s="18">
        <v>0.19094929766930299</v>
      </c>
      <c r="BX16" s="18"/>
      <c r="BY16" s="18">
        <v>0.21276935706769501</v>
      </c>
      <c r="BZ16" s="18">
        <v>0.15853852481008401</v>
      </c>
      <c r="CA16" s="18"/>
      <c r="CB16" s="18">
        <v>0.16313541667836201</v>
      </c>
      <c r="CC16" s="18">
        <v>0.16712418021023601</v>
      </c>
    </row>
    <row r="17" spans="2:81" x14ac:dyDescent="0.3">
      <c r="B17" s="15" t="s">
        <v>93</v>
      </c>
      <c r="C17" s="19">
        <v>0.472141089921016</v>
      </c>
      <c r="D17" s="19">
        <v>0.40691629681250402</v>
      </c>
      <c r="E17" s="19">
        <v>0.54551949177349002</v>
      </c>
      <c r="F17" s="19"/>
      <c r="G17" s="19">
        <v>0.539496037003244</v>
      </c>
      <c r="H17" s="19">
        <v>0.44460688307424501</v>
      </c>
      <c r="I17" s="19">
        <v>0.60051600536357597</v>
      </c>
      <c r="J17" s="19">
        <v>0.39539760604350999</v>
      </c>
      <c r="K17" s="19">
        <v>0.49910077325268498</v>
      </c>
      <c r="L17" s="19">
        <v>0.20844118308573401</v>
      </c>
      <c r="M17" s="19"/>
      <c r="N17" s="19">
        <v>0.44114601982985302</v>
      </c>
      <c r="O17" s="19">
        <v>0.43712127244011401</v>
      </c>
      <c r="P17" s="19">
        <v>0.52643986632004802</v>
      </c>
      <c r="Q17" s="19">
        <v>0.478058611815802</v>
      </c>
      <c r="R17" s="19"/>
      <c r="S17" s="19">
        <v>0.57055402686314605</v>
      </c>
      <c r="T17" s="19">
        <v>0.64240811806304299</v>
      </c>
      <c r="U17" s="19">
        <v>0.71110785884891103</v>
      </c>
      <c r="V17" s="19">
        <v>0.35759595103307101</v>
      </c>
      <c r="W17" s="19">
        <v>0.46454993623538399</v>
      </c>
      <c r="X17" s="19">
        <v>0.29749141664947099</v>
      </c>
      <c r="Y17" s="19">
        <v>0.39688879851825098</v>
      </c>
      <c r="Z17" s="19">
        <v>0.50691770106385103</v>
      </c>
      <c r="AA17" s="19">
        <v>0.42116205900311598</v>
      </c>
      <c r="AB17" s="19">
        <v>0.21338390974326699</v>
      </c>
      <c r="AC17" s="19">
        <v>0.591574983158766</v>
      </c>
      <c r="AD17" s="19">
        <v>0.34549649997050802</v>
      </c>
      <c r="AE17" s="19"/>
      <c r="AF17" s="19">
        <v>0.44265220698761198</v>
      </c>
      <c r="AG17" s="19">
        <v>0.386387197965749</v>
      </c>
      <c r="AH17" s="19">
        <v>0.46940654000524101</v>
      </c>
      <c r="AI17" s="19">
        <v>0.44841300565662501</v>
      </c>
      <c r="AJ17" s="19">
        <v>0.65637134916543705</v>
      </c>
      <c r="AK17" s="19">
        <v>0.39481452515977999</v>
      </c>
      <c r="AL17" s="19"/>
      <c r="AM17" s="19">
        <v>0.57366111331898795</v>
      </c>
      <c r="AN17" s="19">
        <v>0.52268124340738897</v>
      </c>
      <c r="AO17" s="19">
        <v>0.395628118172141</v>
      </c>
      <c r="AP17" s="19">
        <v>0.33445762805673601</v>
      </c>
      <c r="AQ17" s="19">
        <v>0.564775518651768</v>
      </c>
      <c r="AR17" s="19"/>
      <c r="AS17" s="19">
        <v>0.48604864765324102</v>
      </c>
      <c r="AT17" s="19">
        <v>-0.29069708791233001</v>
      </c>
      <c r="AU17" s="19"/>
      <c r="AV17" s="19">
        <v>0.45584853371113698</v>
      </c>
      <c r="AW17" s="19">
        <v>0.48789044330988801</v>
      </c>
      <c r="AX17" s="19">
        <v>0.47985237668948899</v>
      </c>
      <c r="AY17" s="19"/>
      <c r="AZ17" s="19">
        <v>0.74093923461016498</v>
      </c>
      <c r="BA17" s="19">
        <v>0.53259961413343204</v>
      </c>
      <c r="BB17" s="19">
        <v>0.29276106510008199</v>
      </c>
      <c r="BC17" s="19"/>
      <c r="BD17" s="19">
        <v>0.47375387833464</v>
      </c>
      <c r="BE17" s="19">
        <v>0.470235643450162</v>
      </c>
      <c r="BF17" s="19"/>
      <c r="BG17" s="19">
        <v>0.50170423088359695</v>
      </c>
      <c r="BH17" s="19">
        <v>0.46220361109422697</v>
      </c>
      <c r="BI17" s="19"/>
      <c r="BJ17" s="19">
        <v>0.33776685595003098</v>
      </c>
      <c r="BK17" s="19">
        <v>0.48111683460004701</v>
      </c>
      <c r="BL17" s="19"/>
      <c r="BM17" s="19">
        <v>0.50277771911531</v>
      </c>
      <c r="BN17" s="19">
        <v>0.45966834901614201</v>
      </c>
      <c r="BO17" s="19"/>
      <c r="BP17" s="19">
        <v>0.47570209241494299</v>
      </c>
      <c r="BQ17" s="19">
        <v>0.47231294531849999</v>
      </c>
      <c r="BR17" s="19"/>
      <c r="BS17" s="19">
        <v>0.48836373590350102</v>
      </c>
      <c r="BT17" s="19">
        <v>0.45829840823935197</v>
      </c>
      <c r="BU17" s="19"/>
      <c r="BV17" s="19">
        <v>0.54067762845072698</v>
      </c>
      <c r="BW17" s="19">
        <v>0.47033613463663099</v>
      </c>
      <c r="BX17" s="19"/>
      <c r="BY17" s="19">
        <v>0.40495823129061098</v>
      </c>
      <c r="BZ17" s="19">
        <v>0.48350184708148702</v>
      </c>
      <c r="CA17" s="19"/>
      <c r="CB17" s="19">
        <v>0.51529230951146898</v>
      </c>
      <c r="CC17" s="19">
        <v>0.44066481475321601</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x14ac:dyDescent="0.3">
      <c r="B9" s="15" t="s">
        <v>123</v>
      </c>
      <c r="C9" s="14">
        <v>0.59485897539939703</v>
      </c>
      <c r="D9" s="14">
        <v>0.54261146783117498</v>
      </c>
      <c r="E9" s="14">
        <v>0.65480450910096499</v>
      </c>
      <c r="F9" s="14"/>
      <c r="G9" s="14">
        <v>0.46491043989122199</v>
      </c>
      <c r="H9" s="14">
        <v>0.57250101175772505</v>
      </c>
      <c r="I9" s="14">
        <v>0.68574213373252502</v>
      </c>
      <c r="J9" s="14">
        <v>0.63746266305519705</v>
      </c>
      <c r="K9" s="14">
        <v>0.63722978028810295</v>
      </c>
      <c r="L9" s="14">
        <v>0.70103778460261401</v>
      </c>
      <c r="M9" s="14"/>
      <c r="N9" s="14">
        <v>0.70285965100556602</v>
      </c>
      <c r="O9" s="14">
        <v>0.58080844208873394</v>
      </c>
      <c r="P9" s="14">
        <v>0.52482232531569895</v>
      </c>
      <c r="Q9" s="14">
        <v>0.56804646379695201</v>
      </c>
      <c r="R9" s="14"/>
      <c r="S9" s="14">
        <v>0.69867683626306798</v>
      </c>
      <c r="T9" s="14">
        <v>0.466432969115119</v>
      </c>
      <c r="U9" s="14">
        <v>0.55828984653549196</v>
      </c>
      <c r="V9" s="14">
        <v>0.455126635669653</v>
      </c>
      <c r="W9" s="14">
        <v>0.56393959455265397</v>
      </c>
      <c r="X9" s="14">
        <v>0.599524804703228</v>
      </c>
      <c r="Y9" s="14">
        <v>0.80140710703353701</v>
      </c>
      <c r="Z9" s="14">
        <v>0.50489988711323197</v>
      </c>
      <c r="AA9" s="14">
        <v>0.62273194486161898</v>
      </c>
      <c r="AB9" s="14">
        <v>0.52470077182139796</v>
      </c>
      <c r="AC9" s="14">
        <v>0.75100730724000597</v>
      </c>
      <c r="AD9" s="14">
        <v>0.686781372434352</v>
      </c>
      <c r="AE9" s="14"/>
      <c r="AF9" s="14">
        <v>0.48666039802619698</v>
      </c>
      <c r="AG9" s="14">
        <v>0.720978515639637</v>
      </c>
      <c r="AH9" s="14">
        <v>0.62419724469441396</v>
      </c>
      <c r="AI9" s="14">
        <v>0.62106529264601495</v>
      </c>
      <c r="AJ9" s="14">
        <v>0.66899995700048398</v>
      </c>
      <c r="AK9" s="14">
        <v>0.59793770140079905</v>
      </c>
      <c r="AL9" s="14"/>
      <c r="AM9" s="14">
        <v>0.56561574594701203</v>
      </c>
      <c r="AN9" s="14">
        <v>0.56985952211643298</v>
      </c>
      <c r="AO9" s="14">
        <v>0.52990842233456703</v>
      </c>
      <c r="AP9" s="14">
        <v>0.67474700161673096</v>
      </c>
      <c r="AQ9" s="14">
        <v>0.75786288374571897</v>
      </c>
      <c r="AR9" s="14"/>
      <c r="AS9" s="14">
        <v>0.59244428286226303</v>
      </c>
      <c r="AT9" s="14">
        <v>0.72730636052058195</v>
      </c>
      <c r="AU9" s="14"/>
      <c r="AV9" s="14">
        <v>0.69820415646545297</v>
      </c>
      <c r="AW9" s="14">
        <v>0.46753199207489599</v>
      </c>
      <c r="AX9" s="14">
        <v>0.53331049641492001</v>
      </c>
      <c r="AY9" s="14"/>
      <c r="AZ9" s="14">
        <v>0.87281884169093404</v>
      </c>
      <c r="BA9" s="14">
        <v>0.50693969330024602</v>
      </c>
      <c r="BB9" s="14">
        <v>0.61500291425861198</v>
      </c>
      <c r="BC9" s="14"/>
      <c r="BD9" s="14">
        <v>0.62763214621500496</v>
      </c>
      <c r="BE9" s="14">
        <v>0.55613875510160304</v>
      </c>
      <c r="BF9" s="14"/>
      <c r="BG9" s="14">
        <v>0.57719532157968301</v>
      </c>
      <c r="BH9" s="14">
        <v>0.600796510455612</v>
      </c>
      <c r="BI9" s="14"/>
      <c r="BJ9" s="14">
        <v>0.50065710172204503</v>
      </c>
      <c r="BK9" s="14">
        <v>0.59589933697029995</v>
      </c>
      <c r="BL9" s="14"/>
      <c r="BM9" s="14">
        <v>0.51211552882797695</v>
      </c>
      <c r="BN9" s="14">
        <v>0.60997257144132</v>
      </c>
      <c r="BO9" s="14"/>
      <c r="BP9" s="14">
        <v>0.73657548282775498</v>
      </c>
      <c r="BQ9" s="14">
        <v>0.55145437193392699</v>
      </c>
      <c r="BR9" s="14"/>
      <c r="BS9" s="14">
        <v>0.541206555242006</v>
      </c>
      <c r="BT9" s="14">
        <v>0.64064024773262196</v>
      </c>
      <c r="BU9" s="14"/>
      <c r="BV9" s="14">
        <v>0.66500055587630502</v>
      </c>
      <c r="BW9" s="14">
        <v>0.49854658914120298</v>
      </c>
      <c r="BX9" s="14"/>
      <c r="BY9" s="14">
        <v>0.431973755258451</v>
      </c>
      <c r="BZ9" s="14">
        <v>0.62618882348410299</v>
      </c>
      <c r="CA9" s="14"/>
      <c r="CB9" s="14">
        <v>0.65274046795496399</v>
      </c>
      <c r="CC9" s="14">
        <v>0.55710281355549895</v>
      </c>
    </row>
    <row r="10" spans="2:81" x14ac:dyDescent="0.3">
      <c r="B10" s="15" t="s">
        <v>124</v>
      </c>
      <c r="C10" s="14">
        <v>0.25448434477371301</v>
      </c>
      <c r="D10" s="14">
        <v>0.303915983470054</v>
      </c>
      <c r="E10" s="14">
        <v>0.19678564736663801</v>
      </c>
      <c r="F10" s="14"/>
      <c r="G10" s="14">
        <v>0.379713769444599</v>
      </c>
      <c r="H10" s="14">
        <v>0.22921565473175501</v>
      </c>
      <c r="I10" s="14">
        <v>0.195147042745516</v>
      </c>
      <c r="J10" s="14">
        <v>0.225255995245534</v>
      </c>
      <c r="K10" s="14">
        <v>0.25656253676315</v>
      </c>
      <c r="L10" s="14">
        <v>0.149363088791508</v>
      </c>
      <c r="M10" s="14"/>
      <c r="N10" s="14">
        <v>0.19333691824259</v>
      </c>
      <c r="O10" s="14">
        <v>0.233440081379335</v>
      </c>
      <c r="P10" s="14">
        <v>0.31880929253012902</v>
      </c>
      <c r="Q10" s="14">
        <v>0.27954681166432199</v>
      </c>
      <c r="R10" s="14"/>
      <c r="S10" s="14">
        <v>0.16913289847919499</v>
      </c>
      <c r="T10" s="14">
        <v>0.292084477260178</v>
      </c>
      <c r="U10" s="14">
        <v>0.32356549445064098</v>
      </c>
      <c r="V10" s="14">
        <v>0.427814251082966</v>
      </c>
      <c r="W10" s="14">
        <v>0.26109526724188398</v>
      </c>
      <c r="X10" s="14">
        <v>0.26400472172631601</v>
      </c>
      <c r="Y10" s="14">
        <v>0.11780449629234099</v>
      </c>
      <c r="Z10" s="14">
        <v>0.26693753266797099</v>
      </c>
      <c r="AA10" s="14">
        <v>0.199078815747459</v>
      </c>
      <c r="AB10" s="14">
        <v>0.30714111210897599</v>
      </c>
      <c r="AC10" s="14">
        <v>0.200261448813604</v>
      </c>
      <c r="AD10" s="14">
        <v>0</v>
      </c>
      <c r="AE10" s="14"/>
      <c r="AF10" s="14">
        <v>0.34645318602984498</v>
      </c>
      <c r="AG10" s="14">
        <v>0.14600800601599601</v>
      </c>
      <c r="AH10" s="14">
        <v>0.26654781358855201</v>
      </c>
      <c r="AI10" s="14">
        <v>0.23669996270066301</v>
      </c>
      <c r="AJ10" s="14">
        <v>0.167285027560375</v>
      </c>
      <c r="AK10" s="14">
        <v>0.26420776638590199</v>
      </c>
      <c r="AL10" s="14"/>
      <c r="AM10" s="14">
        <v>0.22983528444614701</v>
      </c>
      <c r="AN10" s="14">
        <v>0.27576536722925599</v>
      </c>
      <c r="AO10" s="14">
        <v>0.33486842944351702</v>
      </c>
      <c r="AP10" s="14">
        <v>0.160615456851296</v>
      </c>
      <c r="AQ10" s="14">
        <v>0.15485037789615599</v>
      </c>
      <c r="AR10" s="14"/>
      <c r="AS10" s="14">
        <v>0.259123933902485</v>
      </c>
      <c r="AT10" s="14">
        <v>0</v>
      </c>
      <c r="AU10" s="14"/>
      <c r="AV10" s="14">
        <v>0.20905752414248199</v>
      </c>
      <c r="AW10" s="14">
        <v>0.34677255295742399</v>
      </c>
      <c r="AX10" s="14">
        <v>0.27282876120535399</v>
      </c>
      <c r="AY10" s="14"/>
      <c r="AZ10" s="14">
        <v>0.10459824726626001</v>
      </c>
      <c r="BA10" s="14">
        <v>0.39506385321582399</v>
      </c>
      <c r="BB10" s="14">
        <v>0.23744487830925401</v>
      </c>
      <c r="BC10" s="14"/>
      <c r="BD10" s="14">
        <v>0.211731825923587</v>
      </c>
      <c r="BE10" s="14">
        <v>0.30499477470666497</v>
      </c>
      <c r="BF10" s="14"/>
      <c r="BG10" s="14">
        <v>0.23237397516916999</v>
      </c>
      <c r="BH10" s="14">
        <v>0.26191661761900098</v>
      </c>
      <c r="BI10" s="14"/>
      <c r="BJ10" s="14">
        <v>0.33134283306593598</v>
      </c>
      <c r="BK10" s="14">
        <v>0.25134879720918701</v>
      </c>
      <c r="BL10" s="14"/>
      <c r="BM10" s="14">
        <v>0.25409051976202002</v>
      </c>
      <c r="BN10" s="14">
        <v>0.25257496814062103</v>
      </c>
      <c r="BO10" s="14"/>
      <c r="BP10" s="14">
        <v>0.16540263341216599</v>
      </c>
      <c r="BQ10" s="14">
        <v>0.274946139858748</v>
      </c>
      <c r="BR10" s="14"/>
      <c r="BS10" s="14">
        <v>0.295346771661397</v>
      </c>
      <c r="BT10" s="14">
        <v>0.219616693173771</v>
      </c>
      <c r="BU10" s="14"/>
      <c r="BV10" s="14">
        <v>0.186868114403858</v>
      </c>
      <c r="BW10" s="14">
        <v>0.33272900195976202</v>
      </c>
      <c r="BX10" s="14"/>
      <c r="BY10" s="14">
        <v>0.39551355557178097</v>
      </c>
      <c r="BZ10" s="14">
        <v>0.23279545956272599</v>
      </c>
      <c r="CA10" s="14"/>
      <c r="CB10" s="14">
        <v>0.20045664796051901</v>
      </c>
      <c r="CC10" s="14">
        <v>0.30037510328811001</v>
      </c>
    </row>
    <row r="11" spans="2:81" x14ac:dyDescent="0.3">
      <c r="B11" s="15" t="s">
        <v>125</v>
      </c>
      <c r="C11" s="14">
        <v>5.7401717151090603E-2</v>
      </c>
      <c r="D11" s="14">
        <v>6.3884808717183494E-2</v>
      </c>
      <c r="E11" s="14">
        <v>5.0670002441650902E-2</v>
      </c>
      <c r="F11" s="14"/>
      <c r="G11" s="14">
        <v>6.6735085481318498E-2</v>
      </c>
      <c r="H11" s="14">
        <v>6.47372607216469E-2</v>
      </c>
      <c r="I11" s="14">
        <v>3.9864659755787603E-2</v>
      </c>
      <c r="J11" s="14">
        <v>3.7566072099410201E-2</v>
      </c>
      <c r="K11" s="14">
        <v>5.46664628906589E-2</v>
      </c>
      <c r="L11" s="14">
        <v>7.6187111972093297E-2</v>
      </c>
      <c r="M11" s="14"/>
      <c r="N11" s="14">
        <v>6.5123649861921401E-2</v>
      </c>
      <c r="O11" s="14">
        <v>7.0963832482102501E-2</v>
      </c>
      <c r="P11" s="14">
        <v>5.8025976713010401E-2</v>
      </c>
      <c r="Q11" s="14">
        <v>2.2622222673961499E-2</v>
      </c>
      <c r="R11" s="14"/>
      <c r="S11" s="14">
        <v>9.0807436703926797E-2</v>
      </c>
      <c r="T11" s="14">
        <v>0.138889566794793</v>
      </c>
      <c r="U11" s="14">
        <v>6.1460059175300903E-2</v>
      </c>
      <c r="V11" s="14">
        <v>0</v>
      </c>
      <c r="W11" s="14">
        <v>0.10307009528532</v>
      </c>
      <c r="X11" s="14">
        <v>0</v>
      </c>
      <c r="Y11" s="14">
        <v>0</v>
      </c>
      <c r="Z11" s="14">
        <v>0</v>
      </c>
      <c r="AA11" s="14">
        <v>9.8801498573802896E-2</v>
      </c>
      <c r="AB11" s="14">
        <v>0</v>
      </c>
      <c r="AC11" s="14">
        <v>0</v>
      </c>
      <c r="AD11" s="14">
        <v>0.313218627565648</v>
      </c>
      <c r="AE11" s="14"/>
      <c r="AF11" s="14">
        <v>8.2503290327419307E-2</v>
      </c>
      <c r="AG11" s="14">
        <v>7.9040443454584594E-2</v>
      </c>
      <c r="AH11" s="14">
        <v>5.1293329490935798E-2</v>
      </c>
      <c r="AI11" s="14">
        <v>1.6604421042713199E-2</v>
      </c>
      <c r="AJ11" s="14">
        <v>2.5844858462495301E-2</v>
      </c>
      <c r="AK11" s="14">
        <v>3.1333782884021E-2</v>
      </c>
      <c r="AL11" s="14"/>
      <c r="AM11" s="14">
        <v>5.9796363297236997E-2</v>
      </c>
      <c r="AN11" s="14">
        <v>4.6908210120614503E-2</v>
      </c>
      <c r="AO11" s="14">
        <v>6.6207754889263101E-2</v>
      </c>
      <c r="AP11" s="14">
        <v>5.8266289486644099E-2</v>
      </c>
      <c r="AQ11" s="14">
        <v>8.7286738358125004E-2</v>
      </c>
      <c r="AR11" s="14"/>
      <c r="AS11" s="14">
        <v>5.8448227037990901E-2</v>
      </c>
      <c r="AT11" s="14">
        <v>0</v>
      </c>
      <c r="AU11" s="14"/>
      <c r="AV11" s="14">
        <v>3.9869383483957001E-2</v>
      </c>
      <c r="AW11" s="14">
        <v>9.2361123575996407E-2</v>
      </c>
      <c r="AX11" s="14">
        <v>6.8309980580795696E-2</v>
      </c>
      <c r="AY11" s="14"/>
      <c r="AZ11" s="14">
        <v>0</v>
      </c>
      <c r="BA11" s="14">
        <v>5.8245862663307897E-2</v>
      </c>
      <c r="BB11" s="14">
        <v>7.3416175257603994E-2</v>
      </c>
      <c r="BC11" s="14"/>
      <c r="BD11" s="14">
        <v>5.3705639992810403E-2</v>
      </c>
      <c r="BE11" s="14">
        <v>6.1768487843235499E-2</v>
      </c>
      <c r="BF11" s="14"/>
      <c r="BG11" s="14">
        <v>7.8121706621607001E-2</v>
      </c>
      <c r="BH11" s="14">
        <v>5.0436812545210999E-2</v>
      </c>
      <c r="BI11" s="14"/>
      <c r="BJ11" s="14">
        <v>4.1033578126671702E-2</v>
      </c>
      <c r="BK11" s="14">
        <v>6.1424346268533797E-2</v>
      </c>
      <c r="BL11" s="14"/>
      <c r="BM11" s="14">
        <v>9.1018623792521902E-2</v>
      </c>
      <c r="BN11" s="14">
        <v>5.2000477157435103E-2</v>
      </c>
      <c r="BO11" s="14"/>
      <c r="BP11" s="14">
        <v>1.87332594258195E-2</v>
      </c>
      <c r="BQ11" s="14">
        <v>7.2531189801120596E-2</v>
      </c>
      <c r="BR11" s="14"/>
      <c r="BS11" s="14">
        <v>7.0051189521953397E-2</v>
      </c>
      <c r="BT11" s="14">
        <v>4.6608002016093102E-2</v>
      </c>
      <c r="BU11" s="14"/>
      <c r="BV11" s="14">
        <v>8.37783884755368E-2</v>
      </c>
      <c r="BW11" s="14">
        <v>6.5320735388325502E-2</v>
      </c>
      <c r="BX11" s="14"/>
      <c r="BY11" s="14">
        <v>0</v>
      </c>
      <c r="BZ11" s="14">
        <v>6.4638753501749704E-2</v>
      </c>
      <c r="CA11" s="14"/>
      <c r="CB11" s="14">
        <v>4.1456080729600303E-2</v>
      </c>
      <c r="CC11" s="14">
        <v>6.8556620426820397E-2</v>
      </c>
    </row>
    <row r="12" spans="2:81" x14ac:dyDescent="0.3">
      <c r="B12" s="15" t="s">
        <v>126</v>
      </c>
      <c r="C12" s="14">
        <v>4.0801073348949703E-2</v>
      </c>
      <c r="D12" s="14">
        <v>5.5051712737520103E-2</v>
      </c>
      <c r="E12" s="14">
        <v>2.5544190632650999E-2</v>
      </c>
      <c r="F12" s="14"/>
      <c r="G12" s="14">
        <v>2.9758037348933199E-2</v>
      </c>
      <c r="H12" s="14">
        <v>6.7013408478862405E-2</v>
      </c>
      <c r="I12" s="14">
        <v>5.3167602175721702E-2</v>
      </c>
      <c r="J12" s="14">
        <v>4.04094533870855E-2</v>
      </c>
      <c r="K12" s="14">
        <v>0</v>
      </c>
      <c r="L12" s="14">
        <v>2.5973675924915798E-2</v>
      </c>
      <c r="M12" s="14"/>
      <c r="N12" s="14">
        <v>1.9694857924493599E-2</v>
      </c>
      <c r="O12" s="14">
        <v>6.2978914302912706E-2</v>
      </c>
      <c r="P12" s="14">
        <v>3.0568315654411898E-2</v>
      </c>
      <c r="Q12" s="14">
        <v>5.4152767661804699E-2</v>
      </c>
      <c r="R12" s="14"/>
      <c r="S12" s="14">
        <v>1.4142645244273101E-2</v>
      </c>
      <c r="T12" s="14">
        <v>2.6567778321336801E-2</v>
      </c>
      <c r="U12" s="14">
        <v>0</v>
      </c>
      <c r="V12" s="14">
        <v>7.1123483116791203E-2</v>
      </c>
      <c r="W12" s="14">
        <v>3.5245577507454398E-2</v>
      </c>
      <c r="X12" s="14">
        <v>3.6465750441856903E-2</v>
      </c>
      <c r="Y12" s="14">
        <v>3.9948284482442399E-2</v>
      </c>
      <c r="Z12" s="14">
        <v>5.8784455176040903E-2</v>
      </c>
      <c r="AA12" s="14">
        <v>3.8479677082474503E-2</v>
      </c>
      <c r="AB12" s="14">
        <v>0.11339672269527799</v>
      </c>
      <c r="AC12" s="14">
        <v>4.87312439463908E-2</v>
      </c>
      <c r="AD12" s="14">
        <v>0</v>
      </c>
      <c r="AE12" s="14"/>
      <c r="AF12" s="14">
        <v>4.6172402020322599E-2</v>
      </c>
      <c r="AG12" s="14">
        <v>1.64874882213773E-2</v>
      </c>
      <c r="AH12" s="14">
        <v>5.7961612226098302E-2</v>
      </c>
      <c r="AI12" s="14">
        <v>6.4553093806133194E-2</v>
      </c>
      <c r="AJ12" s="14">
        <v>2.9467337153198998E-2</v>
      </c>
      <c r="AK12" s="14">
        <v>0</v>
      </c>
      <c r="AL12" s="14"/>
      <c r="AM12" s="14">
        <v>7.3328527706125093E-2</v>
      </c>
      <c r="AN12" s="14">
        <v>1.1480568544294601E-2</v>
      </c>
      <c r="AO12" s="14">
        <v>3.4368140829379501E-2</v>
      </c>
      <c r="AP12" s="14">
        <v>4.71536988611964E-2</v>
      </c>
      <c r="AQ12" s="14">
        <v>0</v>
      </c>
      <c r="AR12" s="14"/>
      <c r="AS12" s="14">
        <v>4.1544931351375498E-2</v>
      </c>
      <c r="AT12" s="14">
        <v>0</v>
      </c>
      <c r="AU12" s="14"/>
      <c r="AV12" s="14">
        <v>2.9717743072898602E-2</v>
      </c>
      <c r="AW12" s="14">
        <v>6.6590985907957104E-2</v>
      </c>
      <c r="AX12" s="14">
        <v>4.6944246571392498E-2</v>
      </c>
      <c r="AY12" s="14"/>
      <c r="AZ12" s="14">
        <v>2.25829110428056E-2</v>
      </c>
      <c r="BA12" s="14">
        <v>3.97505908206214E-2</v>
      </c>
      <c r="BB12" s="14">
        <v>4.2273196562613601E-2</v>
      </c>
      <c r="BC12" s="14"/>
      <c r="BD12" s="14">
        <v>6.0895046854041797E-2</v>
      </c>
      <c r="BE12" s="14">
        <v>1.7060829075585999E-2</v>
      </c>
      <c r="BF12" s="14"/>
      <c r="BG12" s="14">
        <v>8.1535006049771694E-2</v>
      </c>
      <c r="BH12" s="14">
        <v>2.71085974967178E-2</v>
      </c>
      <c r="BI12" s="14"/>
      <c r="BJ12" s="14">
        <v>8.5989228422205397E-2</v>
      </c>
      <c r="BK12" s="14">
        <v>3.5686189894065502E-2</v>
      </c>
      <c r="BL12" s="14"/>
      <c r="BM12" s="14">
        <v>4.6876366815373903E-2</v>
      </c>
      <c r="BN12" s="14">
        <v>4.0361858525272701E-2</v>
      </c>
      <c r="BO12" s="14"/>
      <c r="BP12" s="14">
        <v>2.9415057117139699E-2</v>
      </c>
      <c r="BQ12" s="14">
        <v>4.6030018467954098E-2</v>
      </c>
      <c r="BR12" s="14"/>
      <c r="BS12" s="14">
        <v>5.5870100532965601E-2</v>
      </c>
      <c r="BT12" s="14">
        <v>2.7942767325019598E-2</v>
      </c>
      <c r="BU12" s="14"/>
      <c r="BV12" s="14">
        <v>6.4352941244300299E-2</v>
      </c>
      <c r="BW12" s="14">
        <v>5.2946875697110499E-2</v>
      </c>
      <c r="BX12" s="14"/>
      <c r="BY12" s="14">
        <v>0.13578238331937401</v>
      </c>
      <c r="BZ12" s="14">
        <v>2.0651610387661501E-2</v>
      </c>
      <c r="CA12" s="14"/>
      <c r="CB12" s="14">
        <v>4.1600454593511201E-2</v>
      </c>
      <c r="CC12" s="14">
        <v>2.8163013568457001E-2</v>
      </c>
    </row>
    <row r="13" spans="2:81" x14ac:dyDescent="0.3">
      <c r="B13" s="15" t="s">
        <v>255</v>
      </c>
      <c r="C13" s="14">
        <v>3.25060679425173E-2</v>
      </c>
      <c r="D13" s="14">
        <v>2.01317266245068E-2</v>
      </c>
      <c r="E13" s="14">
        <v>4.6119992456774998E-2</v>
      </c>
      <c r="F13" s="14"/>
      <c r="G13" s="14">
        <v>2.9910869851717301E-2</v>
      </c>
      <c r="H13" s="14">
        <v>3.34235331669063E-2</v>
      </c>
      <c r="I13" s="14">
        <v>2.60785615904492E-2</v>
      </c>
      <c r="J13" s="14">
        <v>3.8418432282577998E-2</v>
      </c>
      <c r="K13" s="14">
        <v>2.5466562210279799E-2</v>
      </c>
      <c r="L13" s="14">
        <v>4.7438338708869703E-2</v>
      </c>
      <c r="M13" s="14"/>
      <c r="N13" s="14">
        <v>1.8984922965428998E-2</v>
      </c>
      <c r="O13" s="14">
        <v>3.0727940266726199E-2</v>
      </c>
      <c r="P13" s="14">
        <v>3.8083606766344598E-2</v>
      </c>
      <c r="Q13" s="14">
        <v>4.4209567000696899E-2</v>
      </c>
      <c r="R13" s="14"/>
      <c r="S13" s="14">
        <v>1.3097538065263901E-2</v>
      </c>
      <c r="T13" s="14">
        <v>2.55042087707253E-2</v>
      </c>
      <c r="U13" s="14">
        <v>0</v>
      </c>
      <c r="V13" s="14">
        <v>2.358051718138E-2</v>
      </c>
      <c r="W13" s="14">
        <v>0</v>
      </c>
      <c r="X13" s="14">
        <v>0.1000047231286</v>
      </c>
      <c r="Y13" s="14">
        <v>4.0840112191679698E-2</v>
      </c>
      <c r="Z13" s="14">
        <v>0.16937812504275601</v>
      </c>
      <c r="AA13" s="14">
        <v>4.0908063734644402E-2</v>
      </c>
      <c r="AB13" s="14">
        <v>2.7588189347755799E-2</v>
      </c>
      <c r="AC13" s="14">
        <v>0</v>
      </c>
      <c r="AD13" s="14">
        <v>0</v>
      </c>
      <c r="AE13" s="14"/>
      <c r="AF13" s="14">
        <v>3.0151887603458102E-2</v>
      </c>
      <c r="AG13" s="14">
        <v>3.7485546668404597E-2</v>
      </c>
      <c r="AH13" s="14">
        <v>0</v>
      </c>
      <c r="AI13" s="14">
        <v>2.9762989883759101E-2</v>
      </c>
      <c r="AJ13" s="14">
        <v>2.8136453406110502E-2</v>
      </c>
      <c r="AK13" s="14">
        <v>7.3115884363448E-2</v>
      </c>
      <c r="AL13" s="14"/>
      <c r="AM13" s="14">
        <v>1.39388121683606E-2</v>
      </c>
      <c r="AN13" s="14">
        <v>5.9841367622600103E-2</v>
      </c>
      <c r="AO13" s="14">
        <v>2.6139177083090399E-2</v>
      </c>
      <c r="AP13" s="14">
        <v>5.9217553184132403E-2</v>
      </c>
      <c r="AQ13" s="14">
        <v>0</v>
      </c>
      <c r="AR13" s="14"/>
      <c r="AS13" s="14">
        <v>2.81271280640755E-2</v>
      </c>
      <c r="AT13" s="14">
        <v>0.27269363947941799</v>
      </c>
      <c r="AU13" s="14"/>
      <c r="AV13" s="14">
        <v>2.3151192835209299E-2</v>
      </c>
      <c r="AW13" s="14">
        <v>2.6743345483726901E-2</v>
      </c>
      <c r="AX13" s="14">
        <v>3.8839761107457897E-2</v>
      </c>
      <c r="AY13" s="14"/>
      <c r="AZ13" s="14">
        <v>0</v>
      </c>
      <c r="BA13" s="14">
        <v>0</v>
      </c>
      <c r="BB13" s="14">
        <v>3.1862835611915399E-2</v>
      </c>
      <c r="BC13" s="14"/>
      <c r="BD13" s="14">
        <v>1.8336654122892E-2</v>
      </c>
      <c r="BE13" s="14">
        <v>4.9246676523643999E-2</v>
      </c>
      <c r="BF13" s="14"/>
      <c r="BG13" s="14">
        <v>1.03516262266653E-2</v>
      </c>
      <c r="BH13" s="14">
        <v>3.9953155373087502E-2</v>
      </c>
      <c r="BI13" s="14"/>
      <c r="BJ13" s="14">
        <v>4.0977258663142398E-2</v>
      </c>
      <c r="BK13" s="14">
        <v>3.2294470143709703E-2</v>
      </c>
      <c r="BL13" s="14"/>
      <c r="BM13" s="14">
        <v>4.8273828414207499E-2</v>
      </c>
      <c r="BN13" s="14">
        <v>3.0071157237166E-2</v>
      </c>
      <c r="BO13" s="14"/>
      <c r="BP13" s="14">
        <v>1.9975162800506999E-2</v>
      </c>
      <c r="BQ13" s="14">
        <v>3.7859262115064199E-2</v>
      </c>
      <c r="BR13" s="14"/>
      <c r="BS13" s="14">
        <v>1.59670166702509E-2</v>
      </c>
      <c r="BT13" s="14">
        <v>4.6618736265914403E-2</v>
      </c>
      <c r="BU13" s="14"/>
      <c r="BV13" s="14">
        <v>0</v>
      </c>
      <c r="BW13" s="14">
        <v>2.1469322003253799E-2</v>
      </c>
      <c r="BX13" s="14"/>
      <c r="BY13" s="14">
        <v>3.6730305850393698E-2</v>
      </c>
      <c r="BZ13" s="14">
        <v>3.2307160269850602E-2</v>
      </c>
      <c r="CA13" s="14"/>
      <c r="CB13" s="14">
        <v>5.2577521552665103E-2</v>
      </c>
      <c r="CC13" s="14">
        <v>1.7867420936530501E-2</v>
      </c>
    </row>
    <row r="14" spans="2:81" x14ac:dyDescent="0.3">
      <c r="B14" s="15" t="s">
        <v>106</v>
      </c>
      <c r="C14" s="14">
        <v>1.9947821384332699E-2</v>
      </c>
      <c r="D14" s="14">
        <v>1.4404300619560301E-2</v>
      </c>
      <c r="E14" s="14">
        <v>2.60756580013203E-2</v>
      </c>
      <c r="F14" s="14"/>
      <c r="G14" s="14">
        <v>2.8971797982210199E-2</v>
      </c>
      <c r="H14" s="14">
        <v>3.3109131143104202E-2</v>
      </c>
      <c r="I14" s="14">
        <v>0</v>
      </c>
      <c r="J14" s="14">
        <v>2.08873839301951E-2</v>
      </c>
      <c r="K14" s="14">
        <v>2.6074657847809001E-2</v>
      </c>
      <c r="L14" s="14">
        <v>0</v>
      </c>
      <c r="M14" s="14"/>
      <c r="N14" s="14">
        <v>0</v>
      </c>
      <c r="O14" s="14">
        <v>2.1080789480189599E-2</v>
      </c>
      <c r="P14" s="14">
        <v>2.9690483020405101E-2</v>
      </c>
      <c r="Q14" s="14">
        <v>3.14221672022627E-2</v>
      </c>
      <c r="R14" s="14"/>
      <c r="S14" s="14">
        <v>1.4142645244273101E-2</v>
      </c>
      <c r="T14" s="14">
        <v>5.0520999737848203E-2</v>
      </c>
      <c r="U14" s="14">
        <v>5.6684599838565899E-2</v>
      </c>
      <c r="V14" s="14">
        <v>2.23551129492107E-2</v>
      </c>
      <c r="W14" s="14">
        <v>3.6649465412687099E-2</v>
      </c>
      <c r="X14" s="14">
        <v>0</v>
      </c>
      <c r="Y14" s="14">
        <v>0</v>
      </c>
      <c r="Z14" s="14">
        <v>0</v>
      </c>
      <c r="AA14" s="14">
        <v>0</v>
      </c>
      <c r="AB14" s="14">
        <v>2.7173204026592099E-2</v>
      </c>
      <c r="AC14" s="14">
        <v>0</v>
      </c>
      <c r="AD14" s="14">
        <v>0</v>
      </c>
      <c r="AE14" s="14"/>
      <c r="AF14" s="14">
        <v>8.0588359927585996E-3</v>
      </c>
      <c r="AG14" s="14">
        <v>0</v>
      </c>
      <c r="AH14" s="14">
        <v>0</v>
      </c>
      <c r="AI14" s="14">
        <v>3.1314239920716302E-2</v>
      </c>
      <c r="AJ14" s="14">
        <v>8.0266366417336199E-2</v>
      </c>
      <c r="AK14" s="14">
        <v>3.3404864965829499E-2</v>
      </c>
      <c r="AL14" s="14"/>
      <c r="AM14" s="14">
        <v>5.7485266435117803E-2</v>
      </c>
      <c r="AN14" s="14">
        <v>3.6144964366801799E-2</v>
      </c>
      <c r="AO14" s="14">
        <v>8.5080754201838395E-3</v>
      </c>
      <c r="AP14" s="14">
        <v>0</v>
      </c>
      <c r="AQ14" s="14">
        <v>0</v>
      </c>
      <c r="AR14" s="14"/>
      <c r="AS14" s="14">
        <v>2.0311496781810399E-2</v>
      </c>
      <c r="AT14" s="14">
        <v>0</v>
      </c>
      <c r="AU14" s="14"/>
      <c r="AV14" s="14">
        <v>0</v>
      </c>
      <c r="AW14" s="14">
        <v>0</v>
      </c>
      <c r="AX14" s="14">
        <v>3.9766754120079302E-2</v>
      </c>
      <c r="AY14" s="14"/>
      <c r="AZ14" s="14">
        <v>0</v>
      </c>
      <c r="BA14" s="14">
        <v>0</v>
      </c>
      <c r="BB14" s="14">
        <v>0</v>
      </c>
      <c r="BC14" s="14"/>
      <c r="BD14" s="14">
        <v>2.7698686891664E-2</v>
      </c>
      <c r="BE14" s="14">
        <v>1.07904767492657E-2</v>
      </c>
      <c r="BF14" s="14"/>
      <c r="BG14" s="14">
        <v>2.0422364353102601E-2</v>
      </c>
      <c r="BH14" s="14">
        <v>1.9788306510371199E-2</v>
      </c>
      <c r="BI14" s="14"/>
      <c r="BJ14" s="14">
        <v>0</v>
      </c>
      <c r="BK14" s="14">
        <v>2.3346859514204302E-2</v>
      </c>
      <c r="BL14" s="14"/>
      <c r="BM14" s="14">
        <v>4.7625132387899297E-2</v>
      </c>
      <c r="BN14" s="14">
        <v>1.50189674981848E-2</v>
      </c>
      <c r="BO14" s="14"/>
      <c r="BP14" s="14">
        <v>2.9898404416611998E-2</v>
      </c>
      <c r="BQ14" s="14">
        <v>1.7179017823186701E-2</v>
      </c>
      <c r="BR14" s="14"/>
      <c r="BS14" s="14">
        <v>2.1558366371426701E-2</v>
      </c>
      <c r="BT14" s="14">
        <v>1.8573553486579599E-2</v>
      </c>
      <c r="BU14" s="14"/>
      <c r="BV14" s="14">
        <v>0</v>
      </c>
      <c r="BW14" s="14">
        <v>2.89874758103453E-2</v>
      </c>
      <c r="BX14" s="14"/>
      <c r="BY14" s="14">
        <v>0</v>
      </c>
      <c r="BZ14" s="14">
        <v>2.34181927939092E-2</v>
      </c>
      <c r="CA14" s="14"/>
      <c r="CB14" s="14">
        <v>1.116882720874E-2</v>
      </c>
      <c r="CC14" s="14">
        <v>2.7935028224582999E-2</v>
      </c>
    </row>
    <row r="15" spans="2:81" x14ac:dyDescent="0.3">
      <c r="B15" s="15" t="s">
        <v>127</v>
      </c>
      <c r="C15" s="18">
        <v>0.84934332017310998</v>
      </c>
      <c r="D15" s="18">
        <v>0.84652745130122897</v>
      </c>
      <c r="E15" s="18">
        <v>0.85159015646760305</v>
      </c>
      <c r="F15" s="18"/>
      <c r="G15" s="18">
        <v>0.84462420933582105</v>
      </c>
      <c r="H15" s="18">
        <v>0.80171666648948003</v>
      </c>
      <c r="I15" s="18">
        <v>0.88088917647804099</v>
      </c>
      <c r="J15" s="18">
        <v>0.86271865830073102</v>
      </c>
      <c r="K15" s="18">
        <v>0.89379231705125295</v>
      </c>
      <c r="L15" s="18">
        <v>0.85040087339412096</v>
      </c>
      <c r="M15" s="18"/>
      <c r="N15" s="18">
        <v>0.89619656924815605</v>
      </c>
      <c r="O15" s="18">
        <v>0.81424852346806897</v>
      </c>
      <c r="P15" s="18">
        <v>0.84363161784582796</v>
      </c>
      <c r="Q15" s="18">
        <v>0.84759327546127405</v>
      </c>
      <c r="R15" s="18"/>
      <c r="S15" s="18">
        <v>0.86780973474226297</v>
      </c>
      <c r="T15" s="18">
        <v>0.75851744637529706</v>
      </c>
      <c r="U15" s="18">
        <v>0.88185534098613305</v>
      </c>
      <c r="V15" s="18">
        <v>0.88294088675261795</v>
      </c>
      <c r="W15" s="18">
        <v>0.825034861794538</v>
      </c>
      <c r="X15" s="18">
        <v>0.86352952642954395</v>
      </c>
      <c r="Y15" s="18">
        <v>0.91921160332587803</v>
      </c>
      <c r="Z15" s="18">
        <v>0.77183741978120302</v>
      </c>
      <c r="AA15" s="18">
        <v>0.82181076060907798</v>
      </c>
      <c r="AB15" s="18">
        <v>0.83184188393037395</v>
      </c>
      <c r="AC15" s="18">
        <v>0.95126875605360905</v>
      </c>
      <c r="AD15" s="18">
        <v>0.686781372434352</v>
      </c>
      <c r="AE15" s="18"/>
      <c r="AF15" s="18">
        <v>0.83311358405604097</v>
      </c>
      <c r="AG15" s="18">
        <v>0.86698652165563395</v>
      </c>
      <c r="AH15" s="18">
        <v>0.89074505828296602</v>
      </c>
      <c r="AI15" s="18">
        <v>0.85776525534667802</v>
      </c>
      <c r="AJ15" s="18">
        <v>0.83628498456085898</v>
      </c>
      <c r="AK15" s="18">
        <v>0.86214546778670198</v>
      </c>
      <c r="AL15" s="18"/>
      <c r="AM15" s="18">
        <v>0.79545103039316001</v>
      </c>
      <c r="AN15" s="18">
        <v>0.84562488934568902</v>
      </c>
      <c r="AO15" s="18">
        <v>0.86477685177808306</v>
      </c>
      <c r="AP15" s="18">
        <v>0.83536245846802704</v>
      </c>
      <c r="AQ15" s="18">
        <v>0.91271326164187505</v>
      </c>
      <c r="AR15" s="18"/>
      <c r="AS15" s="18">
        <v>0.85156821676474803</v>
      </c>
      <c r="AT15" s="18">
        <v>0.72730636052058195</v>
      </c>
      <c r="AU15" s="18"/>
      <c r="AV15" s="18">
        <v>0.90726168060793499</v>
      </c>
      <c r="AW15" s="18">
        <v>0.81430454503231997</v>
      </c>
      <c r="AX15" s="18">
        <v>0.80613925762027505</v>
      </c>
      <c r="AY15" s="18"/>
      <c r="AZ15" s="18">
        <v>0.97741708895719404</v>
      </c>
      <c r="BA15" s="18">
        <v>0.90200354651607095</v>
      </c>
      <c r="BB15" s="18">
        <v>0.85244779256786696</v>
      </c>
      <c r="BC15" s="18"/>
      <c r="BD15" s="18">
        <v>0.83936397213859204</v>
      </c>
      <c r="BE15" s="18">
        <v>0.86113352980826896</v>
      </c>
      <c r="BF15" s="18"/>
      <c r="BG15" s="18">
        <v>0.80956929674885303</v>
      </c>
      <c r="BH15" s="18">
        <v>0.86271312807461298</v>
      </c>
      <c r="BI15" s="18"/>
      <c r="BJ15" s="18">
        <v>0.83199993478798095</v>
      </c>
      <c r="BK15" s="18">
        <v>0.84724813417948697</v>
      </c>
      <c r="BL15" s="18"/>
      <c r="BM15" s="18">
        <v>0.76620604858999697</v>
      </c>
      <c r="BN15" s="18">
        <v>0.86254753958194097</v>
      </c>
      <c r="BO15" s="18"/>
      <c r="BP15" s="18">
        <v>0.90197811623992197</v>
      </c>
      <c r="BQ15" s="18">
        <v>0.82640051179267404</v>
      </c>
      <c r="BR15" s="18"/>
      <c r="BS15" s="18">
        <v>0.83655332690340301</v>
      </c>
      <c r="BT15" s="18">
        <v>0.86025694090639304</v>
      </c>
      <c r="BU15" s="18"/>
      <c r="BV15" s="18">
        <v>0.851868670280163</v>
      </c>
      <c r="BW15" s="18">
        <v>0.83127559110096505</v>
      </c>
      <c r="BX15" s="18"/>
      <c r="BY15" s="18">
        <v>0.82748731083023197</v>
      </c>
      <c r="BZ15" s="18">
        <v>0.85898428304682894</v>
      </c>
      <c r="CA15" s="18"/>
      <c r="CB15" s="18">
        <v>0.85319711591548297</v>
      </c>
      <c r="CC15" s="18">
        <v>0.85747791684360897</v>
      </c>
    </row>
    <row r="16" spans="2:81" x14ac:dyDescent="0.3">
      <c r="B16" s="15" t="s">
        <v>256</v>
      </c>
      <c r="C16" s="18">
        <v>7.3307141291466996E-2</v>
      </c>
      <c r="D16" s="18">
        <v>7.5183439362026802E-2</v>
      </c>
      <c r="E16" s="18">
        <v>7.1664183089426001E-2</v>
      </c>
      <c r="F16" s="18"/>
      <c r="G16" s="18">
        <v>5.9668907200650503E-2</v>
      </c>
      <c r="H16" s="18">
        <v>0.100436941645769</v>
      </c>
      <c r="I16" s="18">
        <v>7.9246163766170899E-2</v>
      </c>
      <c r="J16" s="18">
        <v>7.8827885669663603E-2</v>
      </c>
      <c r="K16" s="18">
        <v>2.5466562210279799E-2</v>
      </c>
      <c r="L16" s="18">
        <v>7.3412014633785494E-2</v>
      </c>
      <c r="M16" s="18"/>
      <c r="N16" s="18">
        <v>3.8679780889922598E-2</v>
      </c>
      <c r="O16" s="18">
        <v>9.3706854569638801E-2</v>
      </c>
      <c r="P16" s="18">
        <v>6.8651922420756503E-2</v>
      </c>
      <c r="Q16" s="18">
        <v>9.8362334662501494E-2</v>
      </c>
      <c r="R16" s="18"/>
      <c r="S16" s="18">
        <v>2.7240183309537001E-2</v>
      </c>
      <c r="T16" s="18">
        <v>5.2071987092062101E-2</v>
      </c>
      <c r="U16" s="18">
        <v>0</v>
      </c>
      <c r="V16" s="18">
        <v>9.4704000298171206E-2</v>
      </c>
      <c r="W16" s="18">
        <v>3.5245577507454398E-2</v>
      </c>
      <c r="X16" s="18">
        <v>0.136470473570457</v>
      </c>
      <c r="Y16" s="18">
        <v>8.0788396674122007E-2</v>
      </c>
      <c r="Z16" s="18">
        <v>0.22816258021879701</v>
      </c>
      <c r="AA16" s="18">
        <v>7.9387740817118801E-2</v>
      </c>
      <c r="AB16" s="18">
        <v>0.14098491204303401</v>
      </c>
      <c r="AC16" s="18">
        <v>4.87312439463908E-2</v>
      </c>
      <c r="AD16" s="18">
        <v>0</v>
      </c>
      <c r="AE16" s="18"/>
      <c r="AF16" s="18">
        <v>7.6324289623780697E-2</v>
      </c>
      <c r="AG16" s="18">
        <v>5.3973034889782001E-2</v>
      </c>
      <c r="AH16" s="18">
        <v>5.7961612226098302E-2</v>
      </c>
      <c r="AI16" s="18">
        <v>9.4316083689892194E-2</v>
      </c>
      <c r="AJ16" s="18">
        <v>5.7603790559309503E-2</v>
      </c>
      <c r="AK16" s="18">
        <v>7.3115884363448E-2</v>
      </c>
      <c r="AL16" s="18"/>
      <c r="AM16" s="18">
        <v>8.7267339874485705E-2</v>
      </c>
      <c r="AN16" s="18">
        <v>7.1321936166894695E-2</v>
      </c>
      <c r="AO16" s="18">
        <v>6.0507317912469903E-2</v>
      </c>
      <c r="AP16" s="18">
        <v>0.106371252045329</v>
      </c>
      <c r="AQ16" s="18">
        <v>0</v>
      </c>
      <c r="AR16" s="18"/>
      <c r="AS16" s="18">
        <v>6.9672059415450904E-2</v>
      </c>
      <c r="AT16" s="18">
        <v>0.27269363947941799</v>
      </c>
      <c r="AU16" s="18"/>
      <c r="AV16" s="18">
        <v>5.28689359081079E-2</v>
      </c>
      <c r="AW16" s="18">
        <v>9.3334331391683997E-2</v>
      </c>
      <c r="AX16" s="18">
        <v>8.5784007678850402E-2</v>
      </c>
      <c r="AY16" s="18"/>
      <c r="AZ16" s="18">
        <v>2.25829110428056E-2</v>
      </c>
      <c r="BA16" s="18">
        <v>3.97505908206214E-2</v>
      </c>
      <c r="BB16" s="18">
        <v>7.4136032174529007E-2</v>
      </c>
      <c r="BC16" s="18"/>
      <c r="BD16" s="18">
        <v>7.92317009769338E-2</v>
      </c>
      <c r="BE16" s="18">
        <v>6.6307505599230099E-2</v>
      </c>
      <c r="BF16" s="18"/>
      <c r="BG16" s="18">
        <v>9.1886632276436994E-2</v>
      </c>
      <c r="BH16" s="18">
        <v>6.7061752869805202E-2</v>
      </c>
      <c r="BI16" s="18"/>
      <c r="BJ16" s="18">
        <v>0.126966487085348</v>
      </c>
      <c r="BK16" s="18">
        <v>6.7980660037775198E-2</v>
      </c>
      <c r="BL16" s="18"/>
      <c r="BM16" s="18">
        <v>9.5150195229581305E-2</v>
      </c>
      <c r="BN16" s="18">
        <v>7.0433015762438697E-2</v>
      </c>
      <c r="BO16" s="18"/>
      <c r="BP16" s="18">
        <v>4.9390219917646798E-2</v>
      </c>
      <c r="BQ16" s="18">
        <v>8.3889280583018297E-2</v>
      </c>
      <c r="BR16" s="18"/>
      <c r="BS16" s="18">
        <v>7.1837117203216505E-2</v>
      </c>
      <c r="BT16" s="18">
        <v>7.4561503590933997E-2</v>
      </c>
      <c r="BU16" s="18"/>
      <c r="BV16" s="18">
        <v>6.4352941244300299E-2</v>
      </c>
      <c r="BW16" s="18">
        <v>7.4416197700364201E-2</v>
      </c>
      <c r="BX16" s="18"/>
      <c r="BY16" s="18">
        <v>0.172512689169768</v>
      </c>
      <c r="BZ16" s="18">
        <v>5.2958770657512103E-2</v>
      </c>
      <c r="CA16" s="18"/>
      <c r="CB16" s="18">
        <v>9.4177976146176207E-2</v>
      </c>
      <c r="CC16" s="18">
        <v>4.6030434504987498E-2</v>
      </c>
    </row>
    <row r="17" spans="2:81" x14ac:dyDescent="0.3">
      <c r="B17" s="15" t="s">
        <v>93</v>
      </c>
      <c r="C17" s="19">
        <v>0.776036178881643</v>
      </c>
      <c r="D17" s="19">
        <v>0.77134401193920199</v>
      </c>
      <c r="E17" s="19">
        <v>0.77992597337817704</v>
      </c>
      <c r="F17" s="19"/>
      <c r="G17" s="19">
        <v>0.78495530213516995</v>
      </c>
      <c r="H17" s="19">
        <v>0.70127972484371104</v>
      </c>
      <c r="I17" s="19">
        <v>0.80164301271187</v>
      </c>
      <c r="J17" s="19">
        <v>0.78389077263106699</v>
      </c>
      <c r="K17" s="19">
        <v>0.86832575484097296</v>
      </c>
      <c r="L17" s="19">
        <v>0.77698885876033597</v>
      </c>
      <c r="M17" s="19"/>
      <c r="N17" s="19">
        <v>0.85751678835823297</v>
      </c>
      <c r="O17" s="19">
        <v>0.72054166889842997</v>
      </c>
      <c r="P17" s="19">
        <v>0.77497969542507095</v>
      </c>
      <c r="Q17" s="19">
        <v>0.74923094079877295</v>
      </c>
      <c r="R17" s="19"/>
      <c r="S17" s="19">
        <v>0.84056955143272605</v>
      </c>
      <c r="T17" s="19">
        <v>0.70644545928323499</v>
      </c>
      <c r="U17" s="19">
        <v>0.88185534098613305</v>
      </c>
      <c r="V17" s="19">
        <v>0.78823688645444701</v>
      </c>
      <c r="W17" s="19">
        <v>0.78978928428708395</v>
      </c>
      <c r="X17" s="19">
        <v>0.72705905285908701</v>
      </c>
      <c r="Y17" s="19">
        <v>0.83842320665175596</v>
      </c>
      <c r="Z17" s="19">
        <v>0.54367483956240603</v>
      </c>
      <c r="AA17" s="19">
        <v>0.74242301979195902</v>
      </c>
      <c r="AB17" s="19">
        <v>0.69085697188734096</v>
      </c>
      <c r="AC17" s="19">
        <v>0.902537512107218</v>
      </c>
      <c r="AD17" s="19">
        <v>0.686781372434352</v>
      </c>
      <c r="AE17" s="19"/>
      <c r="AF17" s="19">
        <v>0.75678929443226095</v>
      </c>
      <c r="AG17" s="19">
        <v>0.81301348676585194</v>
      </c>
      <c r="AH17" s="19">
        <v>0.83278344605686805</v>
      </c>
      <c r="AI17" s="19">
        <v>0.76344917165678605</v>
      </c>
      <c r="AJ17" s="19">
        <v>0.778681194001549</v>
      </c>
      <c r="AK17" s="19">
        <v>0.78902958342325402</v>
      </c>
      <c r="AL17" s="19"/>
      <c r="AM17" s="19">
        <v>0.70818369051867402</v>
      </c>
      <c r="AN17" s="19">
        <v>0.77430295317879405</v>
      </c>
      <c r="AO17" s="19">
        <v>0.80426953386561295</v>
      </c>
      <c r="AP17" s="19">
        <v>0.72899120642269799</v>
      </c>
      <c r="AQ17" s="19">
        <v>0.91271326164187505</v>
      </c>
      <c r="AR17" s="19"/>
      <c r="AS17" s="19">
        <v>0.78189615734929696</v>
      </c>
      <c r="AT17" s="19">
        <v>0.45461272104116401</v>
      </c>
      <c r="AU17" s="19"/>
      <c r="AV17" s="19">
        <v>0.85439274469982696</v>
      </c>
      <c r="AW17" s="19">
        <v>0.72097021364063596</v>
      </c>
      <c r="AX17" s="19">
        <v>0.72035524994142397</v>
      </c>
      <c r="AY17" s="19"/>
      <c r="AZ17" s="19">
        <v>0.95483417791438896</v>
      </c>
      <c r="BA17" s="19">
        <v>0.86225295569544902</v>
      </c>
      <c r="BB17" s="19">
        <v>0.77831176039333805</v>
      </c>
      <c r="BC17" s="19"/>
      <c r="BD17" s="19">
        <v>0.76013227116165805</v>
      </c>
      <c r="BE17" s="19">
        <v>0.79482602420903903</v>
      </c>
      <c r="BF17" s="19"/>
      <c r="BG17" s="19">
        <v>0.71768266447241602</v>
      </c>
      <c r="BH17" s="19">
        <v>0.795651375204807</v>
      </c>
      <c r="BI17" s="19"/>
      <c r="BJ17" s="19">
        <v>0.70503344770263299</v>
      </c>
      <c r="BK17" s="19">
        <v>0.77926747414171105</v>
      </c>
      <c r="BL17" s="19"/>
      <c r="BM17" s="19">
        <v>0.67105585336041595</v>
      </c>
      <c r="BN17" s="19">
        <v>0.79211452381950298</v>
      </c>
      <c r="BO17" s="19"/>
      <c r="BP17" s="19">
        <v>0.85258789632227505</v>
      </c>
      <c r="BQ17" s="19">
        <v>0.74251123120965601</v>
      </c>
      <c r="BR17" s="19"/>
      <c r="BS17" s="19">
        <v>0.76471620970018706</v>
      </c>
      <c r="BT17" s="19">
        <v>0.78569543731545899</v>
      </c>
      <c r="BU17" s="19"/>
      <c r="BV17" s="19">
        <v>0.78751572903586298</v>
      </c>
      <c r="BW17" s="19">
        <v>0.75685939340060104</v>
      </c>
      <c r="BX17" s="19"/>
      <c r="BY17" s="19">
        <v>0.65497462166046405</v>
      </c>
      <c r="BZ17" s="19">
        <v>0.80602551238931697</v>
      </c>
      <c r="CA17" s="19"/>
      <c r="CB17" s="19">
        <v>0.75901913976930702</v>
      </c>
      <c r="CC17" s="19">
        <v>0.81144748233862196</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x14ac:dyDescent="0.3">
      <c r="B9" s="15" t="s">
        <v>123</v>
      </c>
      <c r="C9" s="14">
        <v>0.59110330565730596</v>
      </c>
      <c r="D9" s="14">
        <v>0.56256261657784001</v>
      </c>
      <c r="E9" s="14">
        <v>0.62528234600029198</v>
      </c>
      <c r="F9" s="14"/>
      <c r="G9" s="14">
        <v>0.45087135563494701</v>
      </c>
      <c r="H9" s="14">
        <v>0.59307427869668405</v>
      </c>
      <c r="I9" s="14">
        <v>0.73484041111375697</v>
      </c>
      <c r="J9" s="14">
        <v>0.576647562586312</v>
      </c>
      <c r="K9" s="14">
        <v>0.61076404568060405</v>
      </c>
      <c r="L9" s="14">
        <v>0.66205186727907495</v>
      </c>
      <c r="M9" s="14"/>
      <c r="N9" s="14">
        <v>0.67867098061252495</v>
      </c>
      <c r="O9" s="14">
        <v>0.64536322876584296</v>
      </c>
      <c r="P9" s="14">
        <v>0.51629824979804095</v>
      </c>
      <c r="Q9" s="14">
        <v>0.51144033239845499</v>
      </c>
      <c r="R9" s="14"/>
      <c r="S9" s="14">
        <v>0.66784512984457101</v>
      </c>
      <c r="T9" s="14">
        <v>0.68495073932396999</v>
      </c>
      <c r="U9" s="14">
        <v>0.52547117306095903</v>
      </c>
      <c r="V9" s="14">
        <v>0.584479035773108</v>
      </c>
      <c r="W9" s="14">
        <v>0.45194517633322301</v>
      </c>
      <c r="X9" s="14">
        <v>0.55662840134827796</v>
      </c>
      <c r="Y9" s="14">
        <v>0.64513160782149503</v>
      </c>
      <c r="Z9" s="14">
        <v>0.40164457906145401</v>
      </c>
      <c r="AA9" s="14">
        <v>0.54029922639720795</v>
      </c>
      <c r="AB9" s="14">
        <v>0.55556070068506502</v>
      </c>
      <c r="AC9" s="14">
        <v>0.79611947658433402</v>
      </c>
      <c r="AD9" s="14">
        <v>0.686781372434352</v>
      </c>
      <c r="AE9" s="14"/>
      <c r="AF9" s="14">
        <v>0.57344406069936005</v>
      </c>
      <c r="AG9" s="14">
        <v>0.60011428628823904</v>
      </c>
      <c r="AH9" s="14">
        <v>0.58483178662883595</v>
      </c>
      <c r="AI9" s="14">
        <v>0.58958778166497805</v>
      </c>
      <c r="AJ9" s="14">
        <v>0.61823462625923598</v>
      </c>
      <c r="AK9" s="14">
        <v>0.72553394438683805</v>
      </c>
      <c r="AL9" s="14"/>
      <c r="AM9" s="14">
        <v>0.59816983279088098</v>
      </c>
      <c r="AN9" s="14">
        <v>0.52270330650668995</v>
      </c>
      <c r="AO9" s="14">
        <v>0.55400763691713595</v>
      </c>
      <c r="AP9" s="14">
        <v>0.69989453526352596</v>
      </c>
      <c r="AQ9" s="14">
        <v>0.78121294009057396</v>
      </c>
      <c r="AR9" s="14"/>
      <c r="AS9" s="14">
        <v>0.58862014225009796</v>
      </c>
      <c r="AT9" s="14">
        <v>0.72730636052058195</v>
      </c>
      <c r="AU9" s="14"/>
      <c r="AV9" s="14">
        <v>0.71371038854662205</v>
      </c>
      <c r="AW9" s="14">
        <v>0.48190454242659703</v>
      </c>
      <c r="AX9" s="14">
        <v>0.50493110749303804</v>
      </c>
      <c r="AY9" s="14"/>
      <c r="AZ9" s="14">
        <v>0.87793046724257295</v>
      </c>
      <c r="BA9" s="14">
        <v>0.55065632754096305</v>
      </c>
      <c r="BB9" s="14">
        <v>0.61625808905091295</v>
      </c>
      <c r="BC9" s="14"/>
      <c r="BD9" s="14">
        <v>0.58471319187346504</v>
      </c>
      <c r="BE9" s="14">
        <v>0.59865297531943196</v>
      </c>
      <c r="BF9" s="14"/>
      <c r="BG9" s="14">
        <v>0.57203802434969198</v>
      </c>
      <c r="BH9" s="14">
        <v>0.59751198968587305</v>
      </c>
      <c r="BI9" s="14"/>
      <c r="BJ9" s="14">
        <v>0.473648509055835</v>
      </c>
      <c r="BK9" s="14">
        <v>0.60158869632994005</v>
      </c>
      <c r="BL9" s="14"/>
      <c r="BM9" s="14">
        <v>0.50211059099061395</v>
      </c>
      <c r="BN9" s="14">
        <v>0.60086798237961503</v>
      </c>
      <c r="BO9" s="14"/>
      <c r="BP9" s="14">
        <v>0.64656429037200402</v>
      </c>
      <c r="BQ9" s="14">
        <v>0.580461191537746</v>
      </c>
      <c r="BR9" s="14"/>
      <c r="BS9" s="14">
        <v>0.55563126468380897</v>
      </c>
      <c r="BT9" s="14">
        <v>0.62137137489368</v>
      </c>
      <c r="BU9" s="14"/>
      <c r="BV9" s="14">
        <v>0.73245476555316502</v>
      </c>
      <c r="BW9" s="14">
        <v>0.49469709570743198</v>
      </c>
      <c r="BX9" s="14"/>
      <c r="BY9" s="14">
        <v>0.46165849647928697</v>
      </c>
      <c r="BZ9" s="14">
        <v>0.62035996823370698</v>
      </c>
      <c r="CA9" s="14"/>
      <c r="CB9" s="14">
        <v>0.62246698685876301</v>
      </c>
      <c r="CC9" s="14">
        <v>0.58426878241122604</v>
      </c>
    </row>
    <row r="10" spans="2:81" x14ac:dyDescent="0.3">
      <c r="B10" s="15" t="s">
        <v>124</v>
      </c>
      <c r="C10" s="14">
        <v>0.27226090296939498</v>
      </c>
      <c r="D10" s="14">
        <v>0.30847655635425397</v>
      </c>
      <c r="E10" s="14">
        <v>0.23439579524631601</v>
      </c>
      <c r="F10" s="14"/>
      <c r="G10" s="14">
        <v>0.405374941783605</v>
      </c>
      <c r="H10" s="14">
        <v>0.23901799710413299</v>
      </c>
      <c r="I10" s="14">
        <v>0.14636203253496999</v>
      </c>
      <c r="J10" s="14">
        <v>0.248909687186298</v>
      </c>
      <c r="K10" s="14">
        <v>0.28938016456891402</v>
      </c>
      <c r="L10" s="14">
        <v>0.26327379183187599</v>
      </c>
      <c r="M10" s="14"/>
      <c r="N10" s="14">
        <v>0.212086318050239</v>
      </c>
      <c r="O10" s="14">
        <v>0.23201377137455201</v>
      </c>
      <c r="P10" s="14">
        <v>0.34562430250672599</v>
      </c>
      <c r="Q10" s="14">
        <v>0.30611005020793097</v>
      </c>
      <c r="R10" s="14"/>
      <c r="S10" s="14">
        <v>0.22787519495931099</v>
      </c>
      <c r="T10" s="14">
        <v>0.183661211670442</v>
      </c>
      <c r="U10" s="14">
        <v>0.26701109228301301</v>
      </c>
      <c r="V10" s="14">
        <v>0.36871289565036602</v>
      </c>
      <c r="W10" s="14">
        <v>0.36474443596573303</v>
      </c>
      <c r="X10" s="14">
        <v>0.27358585017329001</v>
      </c>
      <c r="Y10" s="14">
        <v>0.24237029863170401</v>
      </c>
      <c r="Z10" s="14">
        <v>0.43336624141642899</v>
      </c>
      <c r="AA10" s="14">
        <v>0.27255996606349497</v>
      </c>
      <c r="AB10" s="14">
        <v>0.23915309418648201</v>
      </c>
      <c r="AC10" s="14">
        <v>0.20388052341566601</v>
      </c>
      <c r="AD10" s="14">
        <v>0.313218627565648</v>
      </c>
      <c r="AE10" s="14"/>
      <c r="AF10" s="14">
        <v>0.27969932812550902</v>
      </c>
      <c r="AG10" s="14">
        <v>0.28742487941580702</v>
      </c>
      <c r="AH10" s="14">
        <v>0.30016282900631303</v>
      </c>
      <c r="AI10" s="14">
        <v>0.30232173452483702</v>
      </c>
      <c r="AJ10" s="14">
        <v>0.193450096732039</v>
      </c>
      <c r="AK10" s="14">
        <v>0.108494057355352</v>
      </c>
      <c r="AL10" s="14"/>
      <c r="AM10" s="14">
        <v>0.24191017483099</v>
      </c>
      <c r="AN10" s="14">
        <v>0.34589818315783299</v>
      </c>
      <c r="AO10" s="14">
        <v>0.30554970577610002</v>
      </c>
      <c r="AP10" s="14">
        <v>0.14953930829474499</v>
      </c>
      <c r="AQ10" s="14">
        <v>0.13150032155130101</v>
      </c>
      <c r="AR10" s="14"/>
      <c r="AS10" s="14">
        <v>0.27722458247089699</v>
      </c>
      <c r="AT10" s="14">
        <v>0</v>
      </c>
      <c r="AU10" s="14"/>
      <c r="AV10" s="14">
        <v>0.210671412242279</v>
      </c>
      <c r="AW10" s="14">
        <v>0.374801177773676</v>
      </c>
      <c r="AX10" s="14">
        <v>0.31176654242331098</v>
      </c>
      <c r="AY10" s="14"/>
      <c r="AZ10" s="14">
        <v>0.12206953275742601</v>
      </c>
      <c r="BA10" s="14">
        <v>0.28687516399537899</v>
      </c>
      <c r="BB10" s="14">
        <v>0.27835263521574599</v>
      </c>
      <c r="BC10" s="14"/>
      <c r="BD10" s="14">
        <v>0.28767165521121002</v>
      </c>
      <c r="BE10" s="14">
        <v>0.25405370156324902</v>
      </c>
      <c r="BF10" s="14"/>
      <c r="BG10" s="14">
        <v>0.31154724855611798</v>
      </c>
      <c r="BH10" s="14">
        <v>0.25905502515201001</v>
      </c>
      <c r="BI10" s="14"/>
      <c r="BJ10" s="14">
        <v>0.30371825219008503</v>
      </c>
      <c r="BK10" s="14">
        <v>0.276031095384766</v>
      </c>
      <c r="BL10" s="14"/>
      <c r="BM10" s="14">
        <v>0.33747647838338501</v>
      </c>
      <c r="BN10" s="14">
        <v>0.26462191294014398</v>
      </c>
      <c r="BO10" s="14"/>
      <c r="BP10" s="14">
        <v>0.24459410308736601</v>
      </c>
      <c r="BQ10" s="14">
        <v>0.28358201334238098</v>
      </c>
      <c r="BR10" s="14"/>
      <c r="BS10" s="14">
        <v>0.28799604956885699</v>
      </c>
      <c r="BT10" s="14">
        <v>0.258834201442047</v>
      </c>
      <c r="BU10" s="14"/>
      <c r="BV10" s="14">
        <v>0.251072635307931</v>
      </c>
      <c r="BW10" s="14">
        <v>0.30072002320753299</v>
      </c>
      <c r="BX10" s="14"/>
      <c r="BY10" s="14">
        <v>0.34612118955541699</v>
      </c>
      <c r="BZ10" s="14">
        <v>0.261794810357448</v>
      </c>
      <c r="CA10" s="14"/>
      <c r="CB10" s="14">
        <v>0.25181282433928598</v>
      </c>
      <c r="CC10" s="14">
        <v>0.28224222202981603</v>
      </c>
    </row>
    <row r="11" spans="2:81" x14ac:dyDescent="0.3">
      <c r="B11" s="15" t="s">
        <v>125</v>
      </c>
      <c r="C11" s="14">
        <v>5.0217433299047501E-2</v>
      </c>
      <c r="D11" s="14">
        <v>4.79375027937863E-2</v>
      </c>
      <c r="E11" s="14">
        <v>5.2963919274641301E-2</v>
      </c>
      <c r="F11" s="14"/>
      <c r="G11" s="14">
        <v>4.01059432935904E-2</v>
      </c>
      <c r="H11" s="14">
        <v>7.8541109657292496E-2</v>
      </c>
      <c r="I11" s="14">
        <v>5.2348823601252703E-2</v>
      </c>
      <c r="J11" s="14">
        <v>5.7769134575547602E-2</v>
      </c>
      <c r="K11" s="14">
        <v>2.4002193401279601E-2</v>
      </c>
      <c r="L11" s="14">
        <v>2.50734998728732E-2</v>
      </c>
      <c r="M11" s="14"/>
      <c r="N11" s="14">
        <v>6.33615968729377E-2</v>
      </c>
      <c r="O11" s="14">
        <v>5.03132963214196E-2</v>
      </c>
      <c r="P11" s="14">
        <v>3.9740990727876603E-2</v>
      </c>
      <c r="Q11" s="14">
        <v>4.6967959072002602E-2</v>
      </c>
      <c r="R11" s="14"/>
      <c r="S11" s="14">
        <v>6.3318444198835797E-2</v>
      </c>
      <c r="T11" s="14">
        <v>2.8795062175677399E-2</v>
      </c>
      <c r="U11" s="14">
        <v>0.121699401233723</v>
      </c>
      <c r="V11" s="14">
        <v>0</v>
      </c>
      <c r="W11" s="14">
        <v>0.109990928936786</v>
      </c>
      <c r="X11" s="14">
        <v>6.9781025349832895E-2</v>
      </c>
      <c r="Y11" s="14">
        <v>0</v>
      </c>
      <c r="Z11" s="14">
        <v>5.2529044207261802E-2</v>
      </c>
      <c r="AA11" s="14">
        <v>6.0103942187032897E-2</v>
      </c>
      <c r="AB11" s="14">
        <v>2.72518873095993E-2</v>
      </c>
      <c r="AC11" s="14">
        <v>0</v>
      </c>
      <c r="AD11" s="14">
        <v>0</v>
      </c>
      <c r="AE11" s="14"/>
      <c r="AF11" s="14">
        <v>6.8482285540897803E-2</v>
      </c>
      <c r="AG11" s="14">
        <v>5.8320296591903298E-2</v>
      </c>
      <c r="AH11" s="14">
        <v>5.6111672394250099E-2</v>
      </c>
      <c r="AI11" s="14">
        <v>1.4832834122086001E-2</v>
      </c>
      <c r="AJ11" s="14">
        <v>5.7603790559309503E-2</v>
      </c>
      <c r="AK11" s="14">
        <v>6.1649945163545702E-2</v>
      </c>
      <c r="AL11" s="14"/>
      <c r="AM11" s="14">
        <v>3.02444872778917E-2</v>
      </c>
      <c r="AN11" s="14">
        <v>4.8517813961047401E-2</v>
      </c>
      <c r="AO11" s="14">
        <v>4.9870377192472302E-2</v>
      </c>
      <c r="AP11" s="14">
        <v>6.0194777886879498E-2</v>
      </c>
      <c r="AQ11" s="14">
        <v>8.7286738358125004E-2</v>
      </c>
      <c r="AR11" s="14"/>
      <c r="AS11" s="14">
        <v>5.1132964106320802E-2</v>
      </c>
      <c r="AT11" s="14">
        <v>0</v>
      </c>
      <c r="AU11" s="14"/>
      <c r="AV11" s="14">
        <v>4.6045014961450997E-2</v>
      </c>
      <c r="AW11" s="14">
        <v>6.93277845776442E-2</v>
      </c>
      <c r="AX11" s="14">
        <v>5.13063435543386E-2</v>
      </c>
      <c r="AY11" s="14"/>
      <c r="AZ11" s="14">
        <v>0</v>
      </c>
      <c r="BA11" s="14">
        <v>7.8432960033836804E-2</v>
      </c>
      <c r="BB11" s="14">
        <v>6.2928170723864404E-2</v>
      </c>
      <c r="BC11" s="14"/>
      <c r="BD11" s="14">
        <v>2.8513384943343802E-2</v>
      </c>
      <c r="BE11" s="14">
        <v>7.5859918074630897E-2</v>
      </c>
      <c r="BF11" s="14"/>
      <c r="BG11" s="14">
        <v>4.0862570730826303E-2</v>
      </c>
      <c r="BH11" s="14">
        <v>5.3362016238217798E-2</v>
      </c>
      <c r="BI11" s="14"/>
      <c r="BJ11" s="14">
        <v>6.5309878261433196E-2</v>
      </c>
      <c r="BK11" s="14">
        <v>4.6307828751687097E-2</v>
      </c>
      <c r="BL11" s="14"/>
      <c r="BM11" s="14">
        <v>4.9191074471170299E-2</v>
      </c>
      <c r="BN11" s="14">
        <v>5.1299372657498898E-2</v>
      </c>
      <c r="BO11" s="14"/>
      <c r="BP11" s="14">
        <v>3.1131185806285499E-2</v>
      </c>
      <c r="BQ11" s="14">
        <v>5.4966314514564997E-2</v>
      </c>
      <c r="BR11" s="14"/>
      <c r="BS11" s="14">
        <v>5.0532590164876601E-2</v>
      </c>
      <c r="BT11" s="14">
        <v>4.9948511929612797E-2</v>
      </c>
      <c r="BU11" s="14"/>
      <c r="BV11" s="14">
        <v>0</v>
      </c>
      <c r="BW11" s="14">
        <v>6.7946346666596297E-2</v>
      </c>
      <c r="BX11" s="14"/>
      <c r="BY11" s="14">
        <v>7.5648334014357096E-2</v>
      </c>
      <c r="BZ11" s="14">
        <v>3.4971666057646199E-2</v>
      </c>
      <c r="CA11" s="14"/>
      <c r="CB11" s="14">
        <v>3.4170787760033801E-2</v>
      </c>
      <c r="CC11" s="14">
        <v>5.1438271254700997E-2</v>
      </c>
    </row>
    <row r="12" spans="2:81" x14ac:dyDescent="0.3">
      <c r="B12" s="15" t="s">
        <v>126</v>
      </c>
      <c r="C12" s="14">
        <v>1.7685343928432799E-2</v>
      </c>
      <c r="D12" s="14">
        <v>2.00993614764742E-2</v>
      </c>
      <c r="E12" s="14">
        <v>1.5158887615296599E-2</v>
      </c>
      <c r="F12" s="14"/>
      <c r="G12" s="14">
        <v>0</v>
      </c>
      <c r="H12" s="14">
        <v>1.06895837961767E-2</v>
      </c>
      <c r="I12" s="14">
        <v>3.9913513364367902E-2</v>
      </c>
      <c r="J12" s="14">
        <v>2.0206390910948099E-2</v>
      </c>
      <c r="K12" s="14">
        <v>2.43123762911133E-2</v>
      </c>
      <c r="L12" s="14">
        <v>2.5973675924915798E-2</v>
      </c>
      <c r="M12" s="14"/>
      <c r="N12" s="14">
        <v>1.9694857924493599E-2</v>
      </c>
      <c r="O12" s="14">
        <v>1.991943215747E-2</v>
      </c>
      <c r="P12" s="14">
        <v>1.9724090169250801E-2</v>
      </c>
      <c r="Q12" s="14">
        <v>1.1114456756682401E-2</v>
      </c>
      <c r="R12" s="14"/>
      <c r="S12" s="14">
        <v>1.2417097902537699E-2</v>
      </c>
      <c r="T12" s="14">
        <v>2.6567778321336801E-2</v>
      </c>
      <c r="U12" s="14">
        <v>0</v>
      </c>
      <c r="V12" s="14">
        <v>0</v>
      </c>
      <c r="W12" s="14">
        <v>3.6669993351570097E-2</v>
      </c>
      <c r="X12" s="14">
        <v>0</v>
      </c>
      <c r="Y12" s="14">
        <v>3.9948284482442399E-2</v>
      </c>
      <c r="Z12" s="14">
        <v>5.8784455176040903E-2</v>
      </c>
      <c r="AA12" s="14">
        <v>1.9916895193714899E-2</v>
      </c>
      <c r="AB12" s="14">
        <v>3.0601968822111299E-2</v>
      </c>
      <c r="AC12" s="14">
        <v>0</v>
      </c>
      <c r="AD12" s="14">
        <v>0</v>
      </c>
      <c r="AE12" s="14"/>
      <c r="AF12" s="14">
        <v>2.3185878992710601E-2</v>
      </c>
      <c r="AG12" s="14">
        <v>1.6654991035646102E-2</v>
      </c>
      <c r="AH12" s="14">
        <v>3.0741959115890598E-2</v>
      </c>
      <c r="AI12" s="14">
        <v>1.51840375230327E-2</v>
      </c>
      <c r="AJ12" s="14">
        <v>0</v>
      </c>
      <c r="AK12" s="14">
        <v>0</v>
      </c>
      <c r="AL12" s="14"/>
      <c r="AM12" s="14">
        <v>5.8251426496758699E-2</v>
      </c>
      <c r="AN12" s="14">
        <v>1.1480568544294601E-2</v>
      </c>
      <c r="AO12" s="14">
        <v>8.5341173325501306E-3</v>
      </c>
      <c r="AP12" s="14">
        <v>1.6973427532859901E-2</v>
      </c>
      <c r="AQ12" s="14">
        <v>0</v>
      </c>
      <c r="AR12" s="14"/>
      <c r="AS12" s="14">
        <v>1.8007771343376201E-2</v>
      </c>
      <c r="AT12" s="14">
        <v>0</v>
      </c>
      <c r="AU12" s="14"/>
      <c r="AV12" s="14">
        <v>1.1107081287606801E-2</v>
      </c>
      <c r="AW12" s="14">
        <v>2.4509664725839798E-2</v>
      </c>
      <c r="AX12" s="14">
        <v>2.3176068768748202E-2</v>
      </c>
      <c r="AY12" s="14"/>
      <c r="AZ12" s="14">
        <v>0</v>
      </c>
      <c r="BA12" s="14">
        <v>2.0447773152529599E-2</v>
      </c>
      <c r="BB12" s="14">
        <v>2.0433455773200899E-2</v>
      </c>
      <c r="BC12" s="14"/>
      <c r="BD12" s="14">
        <v>2.3054545605852898E-2</v>
      </c>
      <c r="BE12" s="14">
        <v>1.1341842015155E-2</v>
      </c>
      <c r="BF12" s="14"/>
      <c r="BG12" s="14">
        <v>2.1130559582608399E-2</v>
      </c>
      <c r="BH12" s="14">
        <v>1.6527254615107598E-2</v>
      </c>
      <c r="BI12" s="14"/>
      <c r="BJ12" s="14">
        <v>1.91411556566633E-2</v>
      </c>
      <c r="BK12" s="14">
        <v>1.8012702406945701E-2</v>
      </c>
      <c r="BL12" s="14"/>
      <c r="BM12" s="14">
        <v>1.55094613353635E-2</v>
      </c>
      <c r="BN12" s="14">
        <v>1.84125692394672E-2</v>
      </c>
      <c r="BO12" s="14"/>
      <c r="BP12" s="14">
        <v>9.7253007758019393E-3</v>
      </c>
      <c r="BQ12" s="14">
        <v>2.0989885020895601E-2</v>
      </c>
      <c r="BR12" s="14"/>
      <c r="BS12" s="14">
        <v>2.18004671984166E-2</v>
      </c>
      <c r="BT12" s="14">
        <v>1.41739351503152E-2</v>
      </c>
      <c r="BU12" s="14"/>
      <c r="BV12" s="14">
        <v>0</v>
      </c>
      <c r="BW12" s="14">
        <v>2.9313005664747201E-2</v>
      </c>
      <c r="BX12" s="14"/>
      <c r="BY12" s="14">
        <v>3.9789228040136702E-2</v>
      </c>
      <c r="BZ12" s="14">
        <v>1.44205082070847E-2</v>
      </c>
      <c r="CA12" s="14"/>
      <c r="CB12" s="14">
        <v>2.3357943623727302E-2</v>
      </c>
      <c r="CC12" s="14">
        <v>9.6945214852931505E-3</v>
      </c>
    </row>
    <row r="13" spans="2:81" x14ac:dyDescent="0.3">
      <c r="B13" s="15" t="s">
        <v>255</v>
      </c>
      <c r="C13" s="14">
        <v>4.41528059486955E-2</v>
      </c>
      <c r="D13" s="14">
        <v>4.16079575697378E-2</v>
      </c>
      <c r="E13" s="14">
        <v>4.1769408908389198E-2</v>
      </c>
      <c r="F13" s="14"/>
      <c r="G13" s="14">
        <v>8.4580134081140901E-2</v>
      </c>
      <c r="H13" s="14">
        <v>3.4330948763286302E-2</v>
      </c>
      <c r="I13" s="14">
        <v>2.6535219385653001E-2</v>
      </c>
      <c r="J13" s="14">
        <v>3.8418432282577998E-2</v>
      </c>
      <c r="K13" s="14">
        <v>2.5466562210279799E-2</v>
      </c>
      <c r="L13" s="14">
        <v>2.36271650912603E-2</v>
      </c>
      <c r="M13" s="14"/>
      <c r="N13" s="14">
        <v>1.8984922965428998E-2</v>
      </c>
      <c r="O13" s="14">
        <v>4.1906848734513197E-2</v>
      </c>
      <c r="P13" s="14">
        <v>3.8893432593822698E-2</v>
      </c>
      <c r="Q13" s="14">
        <v>8.1605585573590905E-2</v>
      </c>
      <c r="R13" s="14"/>
      <c r="S13" s="14">
        <v>0</v>
      </c>
      <c r="T13" s="14">
        <v>2.55042087707253E-2</v>
      </c>
      <c r="U13" s="14">
        <v>0</v>
      </c>
      <c r="V13" s="14">
        <v>4.6808068576525801E-2</v>
      </c>
      <c r="W13" s="14">
        <v>0</v>
      </c>
      <c r="X13" s="14">
        <v>0.1000047231286</v>
      </c>
      <c r="Y13" s="14">
        <v>4.0840112191679698E-2</v>
      </c>
      <c r="Z13" s="14">
        <v>5.3675680138813901E-2</v>
      </c>
      <c r="AA13" s="14">
        <v>0.107119970158549</v>
      </c>
      <c r="AB13" s="14">
        <v>0.120259144970151</v>
      </c>
      <c r="AC13" s="14">
        <v>0</v>
      </c>
      <c r="AD13" s="14">
        <v>0</v>
      </c>
      <c r="AE13" s="14"/>
      <c r="AF13" s="14">
        <v>3.9266468406004902E-2</v>
      </c>
      <c r="AG13" s="14">
        <v>3.7485546668404597E-2</v>
      </c>
      <c r="AH13" s="14">
        <v>2.81517528547101E-2</v>
      </c>
      <c r="AI13" s="14">
        <v>4.6759372244350297E-2</v>
      </c>
      <c r="AJ13" s="14">
        <v>5.6711801017706599E-2</v>
      </c>
      <c r="AK13" s="14">
        <v>3.5301777311929801E-2</v>
      </c>
      <c r="AL13" s="14"/>
      <c r="AM13" s="14">
        <v>1.39388121683606E-2</v>
      </c>
      <c r="AN13" s="14">
        <v>4.7196986083404398E-2</v>
      </c>
      <c r="AO13" s="14">
        <v>6.4838348521865805E-2</v>
      </c>
      <c r="AP13" s="14">
        <v>6.16639622451867E-2</v>
      </c>
      <c r="AQ13" s="14">
        <v>0</v>
      </c>
      <c r="AR13" s="14"/>
      <c r="AS13" s="14">
        <v>3.9986201642750997E-2</v>
      </c>
      <c r="AT13" s="14">
        <v>0.27269363947941799</v>
      </c>
      <c r="AU13" s="14"/>
      <c r="AV13" s="14">
        <v>1.8466102962041101E-2</v>
      </c>
      <c r="AW13" s="14">
        <v>4.94568304962439E-2</v>
      </c>
      <c r="AX13" s="14">
        <v>6.4571913556154797E-2</v>
      </c>
      <c r="AY13" s="14"/>
      <c r="AZ13" s="14">
        <v>0</v>
      </c>
      <c r="BA13" s="14">
        <v>6.3587775277291106E-2</v>
      </c>
      <c r="BB13" s="14">
        <v>2.20276492362751E-2</v>
      </c>
      <c r="BC13" s="14"/>
      <c r="BD13" s="14">
        <v>3.9795251437124403E-2</v>
      </c>
      <c r="BE13" s="14">
        <v>4.9301086278267098E-2</v>
      </c>
      <c r="BF13" s="14"/>
      <c r="BG13" s="14">
        <v>2.3312175567816801E-2</v>
      </c>
      <c r="BH13" s="14">
        <v>5.1158263298746898E-2</v>
      </c>
      <c r="BI13" s="14"/>
      <c r="BJ13" s="14">
        <v>9.4710364929080096E-2</v>
      </c>
      <c r="BK13" s="14">
        <v>3.5391680583986097E-2</v>
      </c>
      <c r="BL13" s="14"/>
      <c r="BM13" s="14">
        <v>4.80872624315676E-2</v>
      </c>
      <c r="BN13" s="14">
        <v>4.4181206565306601E-2</v>
      </c>
      <c r="BO13" s="14"/>
      <c r="BP13" s="14">
        <v>3.0295593171587299E-2</v>
      </c>
      <c r="BQ13" s="14">
        <v>4.2784768811734902E-2</v>
      </c>
      <c r="BR13" s="14"/>
      <c r="BS13" s="14">
        <v>5.2420044786322201E-2</v>
      </c>
      <c r="BT13" s="14">
        <v>3.7098423097765301E-2</v>
      </c>
      <c r="BU13" s="14"/>
      <c r="BV13" s="14">
        <v>0</v>
      </c>
      <c r="BW13" s="14">
        <v>7.04842265893902E-2</v>
      </c>
      <c r="BX13" s="14"/>
      <c r="BY13" s="14">
        <v>5.7995720390340899E-2</v>
      </c>
      <c r="BZ13" s="14">
        <v>4.2590832777663998E-2</v>
      </c>
      <c r="CA13" s="14"/>
      <c r="CB13" s="14">
        <v>4.0557974376498503E-2</v>
      </c>
      <c r="CC13" s="14">
        <v>4.90922248857254E-2</v>
      </c>
    </row>
    <row r="14" spans="2:81" x14ac:dyDescent="0.3">
      <c r="B14" s="15" t="s">
        <v>106</v>
      </c>
      <c r="C14" s="14">
        <v>2.45802081971234E-2</v>
      </c>
      <c r="D14" s="14">
        <v>1.93160052279077E-2</v>
      </c>
      <c r="E14" s="14">
        <v>3.0429642955065402E-2</v>
      </c>
      <c r="F14" s="14"/>
      <c r="G14" s="14">
        <v>1.9067625206715899E-2</v>
      </c>
      <c r="H14" s="14">
        <v>4.4346081982427198E-2</v>
      </c>
      <c r="I14" s="14">
        <v>0</v>
      </c>
      <c r="J14" s="14">
        <v>5.8048792458315901E-2</v>
      </c>
      <c r="K14" s="14">
        <v>2.6074657847809001E-2</v>
      </c>
      <c r="L14" s="14">
        <v>0</v>
      </c>
      <c r="M14" s="14"/>
      <c r="N14" s="14">
        <v>7.2013235743748696E-3</v>
      </c>
      <c r="O14" s="14">
        <v>1.04834226462024E-2</v>
      </c>
      <c r="P14" s="14">
        <v>3.9718934204282602E-2</v>
      </c>
      <c r="Q14" s="14">
        <v>4.27616159913385E-2</v>
      </c>
      <c r="R14" s="14"/>
      <c r="S14" s="14">
        <v>2.8544133094744701E-2</v>
      </c>
      <c r="T14" s="14">
        <v>5.0520999737848203E-2</v>
      </c>
      <c r="U14" s="14">
        <v>8.5818333422304896E-2</v>
      </c>
      <c r="V14" s="14">
        <v>0</v>
      </c>
      <c r="W14" s="14">
        <v>3.6649465412687099E-2</v>
      </c>
      <c r="X14" s="14">
        <v>0</v>
      </c>
      <c r="Y14" s="14">
        <v>3.1709696872679501E-2</v>
      </c>
      <c r="Z14" s="14">
        <v>0</v>
      </c>
      <c r="AA14" s="14">
        <v>0</v>
      </c>
      <c r="AB14" s="14">
        <v>2.7173204026592099E-2</v>
      </c>
      <c r="AC14" s="14">
        <v>0</v>
      </c>
      <c r="AD14" s="14">
        <v>0</v>
      </c>
      <c r="AE14" s="14"/>
      <c r="AF14" s="14">
        <v>1.59219782355179E-2</v>
      </c>
      <c r="AG14" s="14">
        <v>0</v>
      </c>
      <c r="AH14" s="14">
        <v>0</v>
      </c>
      <c r="AI14" s="14">
        <v>3.1314239920716302E-2</v>
      </c>
      <c r="AJ14" s="14">
        <v>7.3999685431708997E-2</v>
      </c>
      <c r="AK14" s="14">
        <v>6.90202757823348E-2</v>
      </c>
      <c r="AL14" s="14"/>
      <c r="AM14" s="14">
        <v>5.7485266435117803E-2</v>
      </c>
      <c r="AN14" s="14">
        <v>2.4203141746730699E-2</v>
      </c>
      <c r="AO14" s="14">
        <v>1.7199814259875899E-2</v>
      </c>
      <c r="AP14" s="14">
        <v>1.1733988776802999E-2</v>
      </c>
      <c r="AQ14" s="14">
        <v>0</v>
      </c>
      <c r="AR14" s="14"/>
      <c r="AS14" s="14">
        <v>2.5028338186556399E-2</v>
      </c>
      <c r="AT14" s="14">
        <v>0</v>
      </c>
      <c r="AU14" s="14"/>
      <c r="AV14" s="14">
        <v>0</v>
      </c>
      <c r="AW14" s="14">
        <v>0</v>
      </c>
      <c r="AX14" s="14">
        <v>4.4248024204409299E-2</v>
      </c>
      <c r="AY14" s="14"/>
      <c r="AZ14" s="14">
        <v>0</v>
      </c>
      <c r="BA14" s="14">
        <v>0</v>
      </c>
      <c r="BB14" s="14">
        <v>0</v>
      </c>
      <c r="BC14" s="14"/>
      <c r="BD14" s="14">
        <v>3.6251970929004E-2</v>
      </c>
      <c r="BE14" s="14">
        <v>1.07904767492657E-2</v>
      </c>
      <c r="BF14" s="14"/>
      <c r="BG14" s="14">
        <v>3.1109421212939199E-2</v>
      </c>
      <c r="BH14" s="14">
        <v>2.2385451010044001E-2</v>
      </c>
      <c r="BI14" s="14"/>
      <c r="BJ14" s="14">
        <v>4.3471839906903099E-2</v>
      </c>
      <c r="BK14" s="14">
        <v>2.2667996542675099E-2</v>
      </c>
      <c r="BL14" s="14"/>
      <c r="BM14" s="14">
        <v>4.7625132387899297E-2</v>
      </c>
      <c r="BN14" s="14">
        <v>2.0616956217968E-2</v>
      </c>
      <c r="BO14" s="14"/>
      <c r="BP14" s="14">
        <v>3.7689526786955002E-2</v>
      </c>
      <c r="BQ14" s="14">
        <v>1.7215826772677099E-2</v>
      </c>
      <c r="BR14" s="14"/>
      <c r="BS14" s="14">
        <v>3.1619583597718798E-2</v>
      </c>
      <c r="BT14" s="14">
        <v>1.8573553486579599E-2</v>
      </c>
      <c r="BU14" s="14"/>
      <c r="BV14" s="14">
        <v>1.6472599138903799E-2</v>
      </c>
      <c r="BW14" s="14">
        <v>3.6839302164301799E-2</v>
      </c>
      <c r="BX14" s="14"/>
      <c r="BY14" s="14">
        <v>1.8787031520461302E-2</v>
      </c>
      <c r="BZ14" s="14">
        <v>2.58622143664494E-2</v>
      </c>
      <c r="CA14" s="14"/>
      <c r="CB14" s="14">
        <v>2.76334830416919E-2</v>
      </c>
      <c r="CC14" s="14">
        <v>2.3263977933238599E-2</v>
      </c>
    </row>
    <row r="15" spans="2:81" x14ac:dyDescent="0.3">
      <c r="B15" s="15" t="s">
        <v>127</v>
      </c>
      <c r="C15" s="18">
        <v>0.86336420862670105</v>
      </c>
      <c r="D15" s="18">
        <v>0.87103917293209399</v>
      </c>
      <c r="E15" s="18">
        <v>0.85967814124660802</v>
      </c>
      <c r="F15" s="18"/>
      <c r="G15" s="18">
        <v>0.85624629741855296</v>
      </c>
      <c r="H15" s="18">
        <v>0.83209227580081702</v>
      </c>
      <c r="I15" s="18">
        <v>0.88120244364872602</v>
      </c>
      <c r="J15" s="18">
        <v>0.82555724977261002</v>
      </c>
      <c r="K15" s="18">
        <v>0.90014421024951796</v>
      </c>
      <c r="L15" s="18">
        <v>0.92532565911095099</v>
      </c>
      <c r="M15" s="18"/>
      <c r="N15" s="18">
        <v>0.89075729866276498</v>
      </c>
      <c r="O15" s="18">
        <v>0.87737700014039499</v>
      </c>
      <c r="P15" s="18">
        <v>0.861922552304767</v>
      </c>
      <c r="Q15" s="18">
        <v>0.81755038260638502</v>
      </c>
      <c r="R15" s="18"/>
      <c r="S15" s="18">
        <v>0.89572032480388197</v>
      </c>
      <c r="T15" s="18">
        <v>0.86861195099441202</v>
      </c>
      <c r="U15" s="18">
        <v>0.79248226534397204</v>
      </c>
      <c r="V15" s="18">
        <v>0.95319193142347403</v>
      </c>
      <c r="W15" s="18">
        <v>0.81668961229895598</v>
      </c>
      <c r="X15" s="18">
        <v>0.83021425152156703</v>
      </c>
      <c r="Y15" s="18">
        <v>0.88750190645319804</v>
      </c>
      <c r="Z15" s="18">
        <v>0.835010820477883</v>
      </c>
      <c r="AA15" s="18">
        <v>0.81285919246070304</v>
      </c>
      <c r="AB15" s="18">
        <v>0.79471379487154703</v>
      </c>
      <c r="AC15" s="18">
        <v>1</v>
      </c>
      <c r="AD15" s="18">
        <v>1</v>
      </c>
      <c r="AE15" s="18"/>
      <c r="AF15" s="18">
        <v>0.85314338882486895</v>
      </c>
      <c r="AG15" s="18">
        <v>0.88753916570404601</v>
      </c>
      <c r="AH15" s="18">
        <v>0.88499461563514903</v>
      </c>
      <c r="AI15" s="18">
        <v>0.89190951618981495</v>
      </c>
      <c r="AJ15" s="18">
        <v>0.81168472299127503</v>
      </c>
      <c r="AK15" s="18">
        <v>0.83402800174219005</v>
      </c>
      <c r="AL15" s="18"/>
      <c r="AM15" s="18">
        <v>0.84008000762187096</v>
      </c>
      <c r="AN15" s="18">
        <v>0.868601489664523</v>
      </c>
      <c r="AO15" s="18">
        <v>0.85955734269323603</v>
      </c>
      <c r="AP15" s="18">
        <v>0.84943384355827101</v>
      </c>
      <c r="AQ15" s="18">
        <v>0.91271326164187505</v>
      </c>
      <c r="AR15" s="18"/>
      <c r="AS15" s="18">
        <v>0.86584472472099605</v>
      </c>
      <c r="AT15" s="18">
        <v>0.72730636052058195</v>
      </c>
      <c r="AU15" s="18"/>
      <c r="AV15" s="18">
        <v>0.92438180078890098</v>
      </c>
      <c r="AW15" s="18">
        <v>0.85670572020027203</v>
      </c>
      <c r="AX15" s="18">
        <v>0.81669764991634897</v>
      </c>
      <c r="AY15" s="18"/>
      <c r="AZ15" s="18">
        <v>1</v>
      </c>
      <c r="BA15" s="18">
        <v>0.83753149153634199</v>
      </c>
      <c r="BB15" s="18">
        <v>0.89461072426666</v>
      </c>
      <c r="BC15" s="18"/>
      <c r="BD15" s="18">
        <v>0.87238484708467501</v>
      </c>
      <c r="BE15" s="18">
        <v>0.85270667688268098</v>
      </c>
      <c r="BF15" s="18"/>
      <c r="BG15" s="18">
        <v>0.88358527290580902</v>
      </c>
      <c r="BH15" s="18">
        <v>0.856567014837884</v>
      </c>
      <c r="BI15" s="18"/>
      <c r="BJ15" s="18">
        <v>0.77736676124591997</v>
      </c>
      <c r="BK15" s="18">
        <v>0.87761979171470605</v>
      </c>
      <c r="BL15" s="18"/>
      <c r="BM15" s="18">
        <v>0.83958706937399896</v>
      </c>
      <c r="BN15" s="18">
        <v>0.86548989531975895</v>
      </c>
      <c r="BO15" s="18"/>
      <c r="BP15" s="18">
        <v>0.89115839345936998</v>
      </c>
      <c r="BQ15" s="18">
        <v>0.86404320488012698</v>
      </c>
      <c r="BR15" s="18"/>
      <c r="BS15" s="18">
        <v>0.84362731425266602</v>
      </c>
      <c r="BT15" s="18">
        <v>0.88020557633572705</v>
      </c>
      <c r="BU15" s="18"/>
      <c r="BV15" s="18">
        <v>0.98352740086109602</v>
      </c>
      <c r="BW15" s="18">
        <v>0.79541711891496503</v>
      </c>
      <c r="BX15" s="18"/>
      <c r="BY15" s="18">
        <v>0.80777968603470396</v>
      </c>
      <c r="BZ15" s="18">
        <v>0.88215477859115599</v>
      </c>
      <c r="CA15" s="18"/>
      <c r="CB15" s="18">
        <v>0.87427981119804898</v>
      </c>
      <c r="CC15" s="18">
        <v>0.86651100444104201</v>
      </c>
    </row>
    <row r="16" spans="2:81" x14ac:dyDescent="0.3">
      <c r="B16" s="15" t="s">
        <v>256</v>
      </c>
      <c r="C16" s="18">
        <v>6.18381498771284E-2</v>
      </c>
      <c r="D16" s="18">
        <v>6.1707319046211899E-2</v>
      </c>
      <c r="E16" s="18">
        <v>5.6928296523685903E-2</v>
      </c>
      <c r="F16" s="18"/>
      <c r="G16" s="18">
        <v>8.4580134081140901E-2</v>
      </c>
      <c r="H16" s="18">
        <v>4.5020532559462999E-2</v>
      </c>
      <c r="I16" s="18">
        <v>6.6448732750020903E-2</v>
      </c>
      <c r="J16" s="18">
        <v>5.8624823193526202E-2</v>
      </c>
      <c r="K16" s="18">
        <v>4.9778938501392998E-2</v>
      </c>
      <c r="L16" s="18">
        <v>4.9600841016175998E-2</v>
      </c>
      <c r="M16" s="18"/>
      <c r="N16" s="18">
        <v>3.8679780889922598E-2</v>
      </c>
      <c r="O16" s="18">
        <v>6.18262808919832E-2</v>
      </c>
      <c r="P16" s="18">
        <v>5.8617522763073499E-2</v>
      </c>
      <c r="Q16" s="18">
        <v>9.2720042330273297E-2</v>
      </c>
      <c r="R16" s="18"/>
      <c r="S16" s="18">
        <v>1.2417097902537699E-2</v>
      </c>
      <c r="T16" s="18">
        <v>5.2071987092062101E-2</v>
      </c>
      <c r="U16" s="18">
        <v>0</v>
      </c>
      <c r="V16" s="18">
        <v>4.6808068576525801E-2</v>
      </c>
      <c r="W16" s="18">
        <v>3.6669993351570097E-2</v>
      </c>
      <c r="X16" s="18">
        <v>0.1000047231286</v>
      </c>
      <c r="Y16" s="18">
        <v>8.0788396674122007E-2</v>
      </c>
      <c r="Z16" s="18">
        <v>0.11246013531485501</v>
      </c>
      <c r="AA16" s="18">
        <v>0.12703686535226399</v>
      </c>
      <c r="AB16" s="18">
        <v>0.150861113792262</v>
      </c>
      <c r="AC16" s="18">
        <v>0</v>
      </c>
      <c r="AD16" s="18">
        <v>0</v>
      </c>
      <c r="AE16" s="18"/>
      <c r="AF16" s="18">
        <v>6.2452347398715503E-2</v>
      </c>
      <c r="AG16" s="18">
        <v>5.4140537704050702E-2</v>
      </c>
      <c r="AH16" s="18">
        <v>5.8893711970600698E-2</v>
      </c>
      <c r="AI16" s="18">
        <v>6.1943409767383002E-2</v>
      </c>
      <c r="AJ16" s="18">
        <v>5.6711801017706599E-2</v>
      </c>
      <c r="AK16" s="18">
        <v>3.5301777311929801E-2</v>
      </c>
      <c r="AL16" s="18"/>
      <c r="AM16" s="18">
        <v>7.2190238665119297E-2</v>
      </c>
      <c r="AN16" s="18">
        <v>5.8677554627698997E-2</v>
      </c>
      <c r="AO16" s="18">
        <v>7.3372465854415897E-2</v>
      </c>
      <c r="AP16" s="18">
        <v>7.8637389778046601E-2</v>
      </c>
      <c r="AQ16" s="18">
        <v>0</v>
      </c>
      <c r="AR16" s="18"/>
      <c r="AS16" s="18">
        <v>5.7993972986127199E-2</v>
      </c>
      <c r="AT16" s="18">
        <v>0.27269363947941799</v>
      </c>
      <c r="AU16" s="18"/>
      <c r="AV16" s="18">
        <v>2.9573184249647898E-2</v>
      </c>
      <c r="AW16" s="18">
        <v>7.3966495222083803E-2</v>
      </c>
      <c r="AX16" s="18">
        <v>8.7747982324902996E-2</v>
      </c>
      <c r="AY16" s="18"/>
      <c r="AZ16" s="18">
        <v>0</v>
      </c>
      <c r="BA16" s="18">
        <v>8.4035548429820695E-2</v>
      </c>
      <c r="BB16" s="18">
        <v>4.2461105009476002E-2</v>
      </c>
      <c r="BC16" s="18"/>
      <c r="BD16" s="18">
        <v>6.2849797042977204E-2</v>
      </c>
      <c r="BE16" s="18">
        <v>6.0642928293422001E-2</v>
      </c>
      <c r="BF16" s="18"/>
      <c r="BG16" s="18">
        <v>4.4442735150425197E-2</v>
      </c>
      <c r="BH16" s="18">
        <v>6.7685517913854507E-2</v>
      </c>
      <c r="BI16" s="18"/>
      <c r="BJ16" s="18">
        <v>0.11385152058574299</v>
      </c>
      <c r="BK16" s="18">
        <v>5.3404382990931802E-2</v>
      </c>
      <c r="BL16" s="18"/>
      <c r="BM16" s="18">
        <v>6.3596723766931096E-2</v>
      </c>
      <c r="BN16" s="18">
        <v>6.2593775804773794E-2</v>
      </c>
      <c r="BO16" s="18"/>
      <c r="BP16" s="18">
        <v>4.0020893947389197E-2</v>
      </c>
      <c r="BQ16" s="18">
        <v>6.3774653832630507E-2</v>
      </c>
      <c r="BR16" s="18"/>
      <c r="BS16" s="18">
        <v>7.4220511984738793E-2</v>
      </c>
      <c r="BT16" s="18">
        <v>5.1272358248080498E-2</v>
      </c>
      <c r="BU16" s="18"/>
      <c r="BV16" s="18">
        <v>0</v>
      </c>
      <c r="BW16" s="18">
        <v>9.9797232254137405E-2</v>
      </c>
      <c r="BX16" s="18"/>
      <c r="BY16" s="18">
        <v>9.7784948430477595E-2</v>
      </c>
      <c r="BZ16" s="18">
        <v>5.7011340984748797E-2</v>
      </c>
      <c r="CA16" s="18"/>
      <c r="CB16" s="18">
        <v>6.3915918000225794E-2</v>
      </c>
      <c r="CC16" s="18">
        <v>5.8786746371018599E-2</v>
      </c>
    </row>
    <row r="17" spans="2:81" x14ac:dyDescent="0.3">
      <c r="B17" s="15" t="s">
        <v>93</v>
      </c>
      <c r="C17" s="19">
        <v>0.80152605874957294</v>
      </c>
      <c r="D17" s="19">
        <v>0.80933185388588202</v>
      </c>
      <c r="E17" s="19">
        <v>0.80274984472292199</v>
      </c>
      <c r="F17" s="19"/>
      <c r="G17" s="19">
        <v>0.771666163337412</v>
      </c>
      <c r="H17" s="19">
        <v>0.78707174324135398</v>
      </c>
      <c r="I17" s="19">
        <v>0.81475371089870596</v>
      </c>
      <c r="J17" s="19">
        <v>0.766932426579084</v>
      </c>
      <c r="K17" s="19">
        <v>0.85036527174812504</v>
      </c>
      <c r="L17" s="19">
        <v>0.87572481809477498</v>
      </c>
      <c r="M17" s="19"/>
      <c r="N17" s="19">
        <v>0.85207751777284202</v>
      </c>
      <c r="O17" s="19">
        <v>0.81555071924841205</v>
      </c>
      <c r="P17" s="19">
        <v>0.80330502954169403</v>
      </c>
      <c r="Q17" s="19">
        <v>0.72483034027611204</v>
      </c>
      <c r="R17" s="19"/>
      <c r="S17" s="19">
        <v>0.883303226901344</v>
      </c>
      <c r="T17" s="19">
        <v>0.81653996390234995</v>
      </c>
      <c r="U17" s="19">
        <v>0.79248226534397204</v>
      </c>
      <c r="V17" s="19">
        <v>0.90638386284694805</v>
      </c>
      <c r="W17" s="19">
        <v>0.78001961894738603</v>
      </c>
      <c r="X17" s="19">
        <v>0.73020952839296804</v>
      </c>
      <c r="Y17" s="19">
        <v>0.80671350977907597</v>
      </c>
      <c r="Z17" s="19">
        <v>0.72255068516302901</v>
      </c>
      <c r="AA17" s="19">
        <v>0.68582232710843904</v>
      </c>
      <c r="AB17" s="19">
        <v>0.64385268107928495</v>
      </c>
      <c r="AC17" s="19">
        <v>1</v>
      </c>
      <c r="AD17" s="19">
        <v>1</v>
      </c>
      <c r="AE17" s="19"/>
      <c r="AF17" s="19">
        <v>0.79069104142615398</v>
      </c>
      <c r="AG17" s="19">
        <v>0.83339862799999498</v>
      </c>
      <c r="AH17" s="19">
        <v>0.82610090366454803</v>
      </c>
      <c r="AI17" s="19">
        <v>0.82996610642243196</v>
      </c>
      <c r="AJ17" s="19">
        <v>0.75497292197356802</v>
      </c>
      <c r="AK17" s="19">
        <v>0.79872622443025998</v>
      </c>
      <c r="AL17" s="19"/>
      <c r="AM17" s="19">
        <v>0.76788976895675198</v>
      </c>
      <c r="AN17" s="19">
        <v>0.80992393503682403</v>
      </c>
      <c r="AO17" s="19">
        <v>0.78618487683881999</v>
      </c>
      <c r="AP17" s="19">
        <v>0.77079645378022399</v>
      </c>
      <c r="AQ17" s="19">
        <v>0.91271326164187505</v>
      </c>
      <c r="AR17" s="19"/>
      <c r="AS17" s="19">
        <v>0.80785075173486898</v>
      </c>
      <c r="AT17" s="19">
        <v>0.45461272104116401</v>
      </c>
      <c r="AU17" s="19"/>
      <c r="AV17" s="19">
        <v>0.89480861653925303</v>
      </c>
      <c r="AW17" s="19">
        <v>0.78273922497818804</v>
      </c>
      <c r="AX17" s="19">
        <v>0.72894966759144597</v>
      </c>
      <c r="AY17" s="19"/>
      <c r="AZ17" s="19">
        <v>1</v>
      </c>
      <c r="BA17" s="19">
        <v>0.75349594310652201</v>
      </c>
      <c r="BB17" s="19">
        <v>0.85214961925718402</v>
      </c>
      <c r="BC17" s="19"/>
      <c r="BD17" s="19">
        <v>0.80953505004169801</v>
      </c>
      <c r="BE17" s="19">
        <v>0.79206374858925899</v>
      </c>
      <c r="BF17" s="19"/>
      <c r="BG17" s="19">
        <v>0.83914253775538405</v>
      </c>
      <c r="BH17" s="19">
        <v>0.78888149692402898</v>
      </c>
      <c r="BI17" s="19"/>
      <c r="BJ17" s="19">
        <v>0.66351524066017697</v>
      </c>
      <c r="BK17" s="19">
        <v>0.82421540872377397</v>
      </c>
      <c r="BL17" s="19"/>
      <c r="BM17" s="19">
        <v>0.77599034560706803</v>
      </c>
      <c r="BN17" s="19">
        <v>0.80289611951498496</v>
      </c>
      <c r="BO17" s="19"/>
      <c r="BP17" s="19">
        <v>0.85113749951198103</v>
      </c>
      <c r="BQ17" s="19">
        <v>0.80026855104749695</v>
      </c>
      <c r="BR17" s="19"/>
      <c r="BS17" s="19">
        <v>0.76940680226792701</v>
      </c>
      <c r="BT17" s="19">
        <v>0.82893321808764697</v>
      </c>
      <c r="BU17" s="19"/>
      <c r="BV17" s="19">
        <v>0.98352740086109602</v>
      </c>
      <c r="BW17" s="19">
        <v>0.69561988666082697</v>
      </c>
      <c r="BX17" s="19"/>
      <c r="BY17" s="19">
        <v>0.70999473760422604</v>
      </c>
      <c r="BZ17" s="19">
        <v>0.82514343760640696</v>
      </c>
      <c r="CA17" s="19"/>
      <c r="CB17" s="19">
        <v>0.81036389319782298</v>
      </c>
      <c r="CC17" s="19">
        <v>0.80772425807002302</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x14ac:dyDescent="0.3">
      <c r="B9" s="15" t="s">
        <v>123</v>
      </c>
      <c r="C9" s="14">
        <v>0.12980567686747199</v>
      </c>
      <c r="D9" s="14">
        <v>0.15180548516169001</v>
      </c>
      <c r="E9" s="14">
        <v>0.10661226341154099</v>
      </c>
      <c r="F9" s="14"/>
      <c r="G9" s="14">
        <v>8.1603438147601598E-2</v>
      </c>
      <c r="H9" s="14">
        <v>0.18058785873126301</v>
      </c>
      <c r="I9" s="14">
        <v>0.19764126191100001</v>
      </c>
      <c r="J9" s="14">
        <v>8.5029154512712396E-2</v>
      </c>
      <c r="K9" s="14">
        <v>7.1591401130750201E-2</v>
      </c>
      <c r="L9" s="14">
        <v>0.11874880941098399</v>
      </c>
      <c r="M9" s="14"/>
      <c r="N9" s="14">
        <v>0.200512275175837</v>
      </c>
      <c r="O9" s="14">
        <v>7.1112144137145103E-2</v>
      </c>
      <c r="P9" s="14">
        <v>0.11700019239323201</v>
      </c>
      <c r="Q9" s="14">
        <v>0.12350328125947101</v>
      </c>
      <c r="R9" s="14"/>
      <c r="S9" s="14">
        <v>0.170902047982227</v>
      </c>
      <c r="T9" s="14">
        <v>0.105423794491627</v>
      </c>
      <c r="U9" s="14">
        <v>5.7138924389606098E-2</v>
      </c>
      <c r="V9" s="14">
        <v>9.9129608593504503E-2</v>
      </c>
      <c r="W9" s="14">
        <v>9.8401105909509498E-2</v>
      </c>
      <c r="X9" s="14">
        <v>0.24422943805669101</v>
      </c>
      <c r="Y9" s="14">
        <v>8.0301424175747593E-2</v>
      </c>
      <c r="Z9" s="14">
        <v>9.4381578543196398E-2</v>
      </c>
      <c r="AA9" s="14">
        <v>0.100072365771413</v>
      </c>
      <c r="AB9" s="14">
        <v>0.109943382200996</v>
      </c>
      <c r="AC9" s="14">
        <v>0.19867549099634799</v>
      </c>
      <c r="AD9" s="14">
        <v>0.686781372434352</v>
      </c>
      <c r="AE9" s="14"/>
      <c r="AF9" s="14">
        <v>0.15537397456935001</v>
      </c>
      <c r="AG9" s="14">
        <v>5.8528580112682603E-2</v>
      </c>
      <c r="AH9" s="14">
        <v>0.210856687117394</v>
      </c>
      <c r="AI9" s="14">
        <v>0.15306831237405699</v>
      </c>
      <c r="AJ9" s="14">
        <v>0.105747825293696</v>
      </c>
      <c r="AK9" s="14">
        <v>9.9934918445417298E-2</v>
      </c>
      <c r="AL9" s="14"/>
      <c r="AM9" s="14">
        <v>0.18547875324641</v>
      </c>
      <c r="AN9" s="14">
        <v>5.9030429301593502E-2</v>
      </c>
      <c r="AO9" s="14">
        <v>0.13995981988905201</v>
      </c>
      <c r="AP9" s="14">
        <v>0.14609447841534601</v>
      </c>
      <c r="AQ9" s="14">
        <v>0.19929613526516499</v>
      </c>
      <c r="AR9" s="14"/>
      <c r="AS9" s="14">
        <v>0.13217220753867201</v>
      </c>
      <c r="AT9" s="14">
        <v>0</v>
      </c>
      <c r="AU9" s="14"/>
      <c r="AV9" s="14">
        <v>0.22306461715616899</v>
      </c>
      <c r="AW9" s="14">
        <v>9.0976307004820997E-2</v>
      </c>
      <c r="AX9" s="14">
        <v>4.3298284474178203E-2</v>
      </c>
      <c r="AY9" s="14"/>
      <c r="AZ9" s="14">
        <v>0.24952774901549901</v>
      </c>
      <c r="BA9" s="14">
        <v>0.23734181131515</v>
      </c>
      <c r="BB9" s="14">
        <v>0.11953831152502201</v>
      </c>
      <c r="BC9" s="14"/>
      <c r="BD9" s="14">
        <v>0.153583403735853</v>
      </c>
      <c r="BE9" s="14">
        <v>0.101713221984039</v>
      </c>
      <c r="BF9" s="14"/>
      <c r="BG9" s="14">
        <v>0.178122831468665</v>
      </c>
      <c r="BH9" s="14">
        <v>0.11356414483852401</v>
      </c>
      <c r="BI9" s="14"/>
      <c r="BJ9" s="14">
        <v>0.10636928417882199</v>
      </c>
      <c r="BK9" s="14">
        <v>0.12753693657643</v>
      </c>
      <c r="BL9" s="14"/>
      <c r="BM9" s="14">
        <v>0.17244011142513499</v>
      </c>
      <c r="BN9" s="14">
        <v>0.12093137877658799</v>
      </c>
      <c r="BO9" s="14"/>
      <c r="BP9" s="14">
        <v>0.16254396481737399</v>
      </c>
      <c r="BQ9" s="14">
        <v>0.119112993411746</v>
      </c>
      <c r="BR9" s="14"/>
      <c r="BS9" s="14">
        <v>0.160992737720346</v>
      </c>
      <c r="BT9" s="14">
        <v>0.103193954190473</v>
      </c>
      <c r="BU9" s="14"/>
      <c r="BV9" s="14">
        <v>0.22086539990884901</v>
      </c>
      <c r="BW9" s="14">
        <v>0.14036035063987901</v>
      </c>
      <c r="BX9" s="14"/>
      <c r="BY9" s="14">
        <v>0.234850513698103</v>
      </c>
      <c r="BZ9" s="14">
        <v>0.114957865813977</v>
      </c>
      <c r="CA9" s="14"/>
      <c r="CB9" s="14">
        <v>0.137275257504932</v>
      </c>
      <c r="CC9" s="14">
        <v>0.12512348686543301</v>
      </c>
    </row>
    <row r="10" spans="2:81" x14ac:dyDescent="0.3">
      <c r="B10" s="15" t="s">
        <v>124</v>
      </c>
      <c r="C10" s="14">
        <v>0.17451210230022901</v>
      </c>
      <c r="D10" s="14">
        <v>0.166034667066839</v>
      </c>
      <c r="E10" s="14">
        <v>0.18465857065621699</v>
      </c>
      <c r="F10" s="14"/>
      <c r="G10" s="14">
        <v>0.15982735957706401</v>
      </c>
      <c r="H10" s="14">
        <v>0.26400740525504501</v>
      </c>
      <c r="I10" s="14">
        <v>0.16354757000474199</v>
      </c>
      <c r="J10" s="14">
        <v>0.158348349417503</v>
      </c>
      <c r="K10" s="14">
        <v>0.19004485835760701</v>
      </c>
      <c r="L10" s="14">
        <v>4.57966747303587E-2</v>
      </c>
      <c r="M10" s="14"/>
      <c r="N10" s="14">
        <v>0.19701250174940799</v>
      </c>
      <c r="O10" s="14">
        <v>0.215310547843445</v>
      </c>
      <c r="P10" s="14">
        <v>0.18409085280753501</v>
      </c>
      <c r="Q10" s="14">
        <v>9.89941296819664E-2</v>
      </c>
      <c r="R10" s="14"/>
      <c r="S10" s="14">
        <v>0.24649585205684699</v>
      </c>
      <c r="T10" s="14">
        <v>0.204690322208603</v>
      </c>
      <c r="U10" s="14">
        <v>0.17714349511619301</v>
      </c>
      <c r="V10" s="14">
        <v>0.10806779815048299</v>
      </c>
      <c r="W10" s="14">
        <v>0.182327535066207</v>
      </c>
      <c r="X10" s="14">
        <v>0.19543214520510899</v>
      </c>
      <c r="Y10" s="14">
        <v>0.15841528581967201</v>
      </c>
      <c r="Z10" s="14">
        <v>5.3432022993978E-2</v>
      </c>
      <c r="AA10" s="14">
        <v>0.154638276457327</v>
      </c>
      <c r="AB10" s="14">
        <v>0.12433178850706</v>
      </c>
      <c r="AC10" s="14">
        <v>0.19905236942013499</v>
      </c>
      <c r="AD10" s="14">
        <v>0.313218627565648</v>
      </c>
      <c r="AE10" s="14"/>
      <c r="AF10" s="14">
        <v>0.20395355106523799</v>
      </c>
      <c r="AG10" s="14">
        <v>0.211151399852641</v>
      </c>
      <c r="AH10" s="14">
        <v>0.124857692970938</v>
      </c>
      <c r="AI10" s="14">
        <v>0.200096696560632</v>
      </c>
      <c r="AJ10" s="14">
        <v>9.3589722612089907E-2</v>
      </c>
      <c r="AK10" s="14">
        <v>6.4714546361780104E-2</v>
      </c>
      <c r="AL10" s="14"/>
      <c r="AM10" s="14">
        <v>0.118790897557189</v>
      </c>
      <c r="AN10" s="14">
        <v>7.9857505632842593E-2</v>
      </c>
      <c r="AO10" s="14">
        <v>0.178109464337047</v>
      </c>
      <c r="AP10" s="14">
        <v>0.235820605784827</v>
      </c>
      <c r="AQ10" s="14">
        <v>0.370475608164408</v>
      </c>
      <c r="AR10" s="14"/>
      <c r="AS10" s="14">
        <v>0.172772584525587</v>
      </c>
      <c r="AT10" s="14">
        <v>0.269925732433273</v>
      </c>
      <c r="AU10" s="14"/>
      <c r="AV10" s="14">
        <v>0.204642714709242</v>
      </c>
      <c r="AW10" s="14">
        <v>0.293243242289984</v>
      </c>
      <c r="AX10" s="14">
        <v>0.115124741259561</v>
      </c>
      <c r="AY10" s="14"/>
      <c r="AZ10" s="14">
        <v>0.19393098419363</v>
      </c>
      <c r="BA10" s="14">
        <v>0.39203067844450401</v>
      </c>
      <c r="BB10" s="14">
        <v>0.13330948722182301</v>
      </c>
      <c r="BC10" s="14"/>
      <c r="BD10" s="14">
        <v>0.188455984224985</v>
      </c>
      <c r="BE10" s="14">
        <v>0.15803795083741401</v>
      </c>
      <c r="BF10" s="14"/>
      <c r="BG10" s="14">
        <v>0.25567514771793498</v>
      </c>
      <c r="BH10" s="14">
        <v>0.14722961407013699</v>
      </c>
      <c r="BI10" s="14"/>
      <c r="BJ10" s="14">
        <v>0.26245352271542399</v>
      </c>
      <c r="BK10" s="14">
        <v>0.16528587862986499</v>
      </c>
      <c r="BL10" s="14"/>
      <c r="BM10" s="14">
        <v>0.180901020311695</v>
      </c>
      <c r="BN10" s="14">
        <v>0.17368266167927501</v>
      </c>
      <c r="BO10" s="14"/>
      <c r="BP10" s="14">
        <v>0.14072081543982601</v>
      </c>
      <c r="BQ10" s="14">
        <v>0.18833313782172501</v>
      </c>
      <c r="BR10" s="14"/>
      <c r="BS10" s="14">
        <v>0.189665510365323</v>
      </c>
      <c r="BT10" s="14">
        <v>0.16158179460172301</v>
      </c>
      <c r="BU10" s="14"/>
      <c r="BV10" s="14">
        <v>0.23844444998029499</v>
      </c>
      <c r="BW10" s="14">
        <v>0.17285606968366199</v>
      </c>
      <c r="BX10" s="14"/>
      <c r="BY10" s="14">
        <v>0.16940281935416901</v>
      </c>
      <c r="BZ10" s="14">
        <v>0.17219844797545</v>
      </c>
      <c r="CA10" s="14"/>
      <c r="CB10" s="14">
        <v>0.161685188396267</v>
      </c>
      <c r="CC10" s="14">
        <v>0.17894749072338001</v>
      </c>
    </row>
    <row r="11" spans="2:81" x14ac:dyDescent="0.3">
      <c r="B11" s="15" t="s">
        <v>125</v>
      </c>
      <c r="C11" s="14">
        <v>0.24803051853129701</v>
      </c>
      <c r="D11" s="14">
        <v>0.29246986125535301</v>
      </c>
      <c r="E11" s="14">
        <v>0.201103774682623</v>
      </c>
      <c r="F11" s="14"/>
      <c r="G11" s="14">
        <v>0.310329697720859</v>
      </c>
      <c r="H11" s="14">
        <v>0.20951443808297901</v>
      </c>
      <c r="I11" s="14">
        <v>0.25743343171041999</v>
      </c>
      <c r="J11" s="14">
        <v>0.25511475101903403</v>
      </c>
      <c r="K11" s="14">
        <v>0.202191381979271</v>
      </c>
      <c r="L11" s="14">
        <v>0.19735862203740001</v>
      </c>
      <c r="M11" s="14"/>
      <c r="N11" s="14">
        <v>0.24189478151992599</v>
      </c>
      <c r="O11" s="14">
        <v>0.26118206416717199</v>
      </c>
      <c r="P11" s="14">
        <v>0.23025901467259299</v>
      </c>
      <c r="Q11" s="14">
        <v>0.25185101165292101</v>
      </c>
      <c r="R11" s="14"/>
      <c r="S11" s="14">
        <v>0.29415542668927402</v>
      </c>
      <c r="T11" s="14">
        <v>0.296862871728446</v>
      </c>
      <c r="U11" s="14">
        <v>0.17376085313565001</v>
      </c>
      <c r="V11" s="14">
        <v>0.30570509250987099</v>
      </c>
      <c r="W11" s="14">
        <v>0.217497572792511</v>
      </c>
      <c r="X11" s="14">
        <v>0.26575557246100401</v>
      </c>
      <c r="Y11" s="14">
        <v>0.36983290041321798</v>
      </c>
      <c r="Z11" s="14">
        <v>0.106234788934167</v>
      </c>
      <c r="AA11" s="14">
        <v>0.19108846416131101</v>
      </c>
      <c r="AB11" s="14">
        <v>0.22467929973914399</v>
      </c>
      <c r="AC11" s="14">
        <v>0.20175992922672001</v>
      </c>
      <c r="AD11" s="14">
        <v>0</v>
      </c>
      <c r="AE11" s="14"/>
      <c r="AF11" s="14">
        <v>0.25463597259229598</v>
      </c>
      <c r="AG11" s="14">
        <v>0.24817855625868501</v>
      </c>
      <c r="AH11" s="14">
        <v>0.214523381174444</v>
      </c>
      <c r="AI11" s="14">
        <v>0.271363150361355</v>
      </c>
      <c r="AJ11" s="14">
        <v>0.37765885021606599</v>
      </c>
      <c r="AK11" s="14">
        <v>0.12505560049999601</v>
      </c>
      <c r="AL11" s="14"/>
      <c r="AM11" s="14">
        <v>0.19209687697952901</v>
      </c>
      <c r="AN11" s="14">
        <v>0.291855514420783</v>
      </c>
      <c r="AO11" s="14">
        <v>0.29939625697176497</v>
      </c>
      <c r="AP11" s="14">
        <v>0.21693582670470499</v>
      </c>
      <c r="AQ11" s="14">
        <v>0.34668102313829802</v>
      </c>
      <c r="AR11" s="14"/>
      <c r="AS11" s="14">
        <v>0.25255244579721497</v>
      </c>
      <c r="AT11" s="14">
        <v>0</v>
      </c>
      <c r="AU11" s="14"/>
      <c r="AV11" s="14">
        <v>0.25898102939353201</v>
      </c>
      <c r="AW11" s="14">
        <v>0.30155943267040403</v>
      </c>
      <c r="AX11" s="14">
        <v>0.22467234893236501</v>
      </c>
      <c r="AY11" s="14"/>
      <c r="AZ11" s="14">
        <v>0.25022039685816</v>
      </c>
      <c r="BA11" s="14">
        <v>0.18946829934388301</v>
      </c>
      <c r="BB11" s="14">
        <v>0.33923908508400802</v>
      </c>
      <c r="BC11" s="14"/>
      <c r="BD11" s="14">
        <v>0.26798600704595299</v>
      </c>
      <c r="BE11" s="14">
        <v>0.22445388886110501</v>
      </c>
      <c r="BF11" s="14"/>
      <c r="BG11" s="14">
        <v>0.265436450218902</v>
      </c>
      <c r="BH11" s="14">
        <v>0.24217961527899901</v>
      </c>
      <c r="BI11" s="14"/>
      <c r="BJ11" s="14">
        <v>0.226560240533003</v>
      </c>
      <c r="BK11" s="14">
        <v>0.25557260808856402</v>
      </c>
      <c r="BL11" s="14"/>
      <c r="BM11" s="14">
        <v>0.29259326890427501</v>
      </c>
      <c r="BN11" s="14">
        <v>0.24390453977770299</v>
      </c>
      <c r="BO11" s="14"/>
      <c r="BP11" s="14">
        <v>0.26929833653683799</v>
      </c>
      <c r="BQ11" s="14">
        <v>0.24876493843429801</v>
      </c>
      <c r="BR11" s="14"/>
      <c r="BS11" s="14">
        <v>0.26565281759655701</v>
      </c>
      <c r="BT11" s="14">
        <v>0.232993521686094</v>
      </c>
      <c r="BU11" s="14"/>
      <c r="BV11" s="14">
        <v>0.25758100152359997</v>
      </c>
      <c r="BW11" s="14">
        <v>0.268434401504339</v>
      </c>
      <c r="BX11" s="14"/>
      <c r="BY11" s="14">
        <v>0.27338394785737202</v>
      </c>
      <c r="BZ11" s="14">
        <v>0.24200236342041601</v>
      </c>
      <c r="CA11" s="14"/>
      <c r="CB11" s="14">
        <v>0.25715035295140998</v>
      </c>
      <c r="CC11" s="14">
        <v>0.23318459654761101</v>
      </c>
    </row>
    <row r="12" spans="2:81" x14ac:dyDescent="0.3">
      <c r="B12" s="15" t="s">
        <v>126</v>
      </c>
      <c r="C12" s="14">
        <v>0.24391196894784101</v>
      </c>
      <c r="D12" s="14">
        <v>0.22369911139427501</v>
      </c>
      <c r="E12" s="14">
        <v>0.267177148536617</v>
      </c>
      <c r="F12" s="14"/>
      <c r="G12" s="14">
        <v>0.26688329606398398</v>
      </c>
      <c r="H12" s="14">
        <v>0.160305160388518</v>
      </c>
      <c r="I12" s="14">
        <v>0.23281555031753401</v>
      </c>
      <c r="J12" s="14">
        <v>0.248241002676408</v>
      </c>
      <c r="K12" s="14">
        <v>0.38042721244559902</v>
      </c>
      <c r="L12" s="14">
        <v>0.26078068096205997</v>
      </c>
      <c r="M12" s="14"/>
      <c r="N12" s="14">
        <v>0.226324610002894</v>
      </c>
      <c r="O12" s="14">
        <v>0.28797622487596503</v>
      </c>
      <c r="P12" s="14">
        <v>0.24040653338439</v>
      </c>
      <c r="Q12" s="14">
        <v>0.22619520193436601</v>
      </c>
      <c r="R12" s="14"/>
      <c r="S12" s="14">
        <v>0.174169132153113</v>
      </c>
      <c r="T12" s="14">
        <v>0.28825944108808899</v>
      </c>
      <c r="U12" s="14">
        <v>0.38685783252151801</v>
      </c>
      <c r="V12" s="14">
        <v>0.270754137778774</v>
      </c>
      <c r="W12" s="14">
        <v>0.17990948603620099</v>
      </c>
      <c r="X12" s="14">
        <v>0.158006779737074</v>
      </c>
      <c r="Y12" s="14">
        <v>0.19493178901660199</v>
      </c>
      <c r="Z12" s="14">
        <v>0.26513658882670799</v>
      </c>
      <c r="AA12" s="14">
        <v>0.27912378468334698</v>
      </c>
      <c r="AB12" s="14">
        <v>0.28605601487225402</v>
      </c>
      <c r="AC12" s="14">
        <v>0.248485770099449</v>
      </c>
      <c r="AD12" s="14">
        <v>0</v>
      </c>
      <c r="AE12" s="14"/>
      <c r="AF12" s="14">
        <v>0.21490701801492901</v>
      </c>
      <c r="AG12" s="14">
        <v>0.300513049477943</v>
      </c>
      <c r="AH12" s="14">
        <v>0.31314224941013102</v>
      </c>
      <c r="AI12" s="14">
        <v>0.125096285409767</v>
      </c>
      <c r="AJ12" s="14">
        <v>0.266282948114137</v>
      </c>
      <c r="AK12" s="14">
        <v>0.30499453383409297</v>
      </c>
      <c r="AL12" s="14"/>
      <c r="AM12" s="14">
        <v>0.24882155961010799</v>
      </c>
      <c r="AN12" s="14">
        <v>0.220386173119833</v>
      </c>
      <c r="AO12" s="14">
        <v>0.28511224820230302</v>
      </c>
      <c r="AP12" s="14">
        <v>0.19346064198562299</v>
      </c>
      <c r="AQ12" s="14">
        <v>8.3547233432128803E-2</v>
      </c>
      <c r="AR12" s="14"/>
      <c r="AS12" s="14">
        <v>0.245824090703848</v>
      </c>
      <c r="AT12" s="14">
        <v>0.139030903254417</v>
      </c>
      <c r="AU12" s="14"/>
      <c r="AV12" s="14">
        <v>0.183868917719023</v>
      </c>
      <c r="AW12" s="14">
        <v>0.137587194645933</v>
      </c>
      <c r="AX12" s="14">
        <v>0.33140463345238802</v>
      </c>
      <c r="AY12" s="14"/>
      <c r="AZ12" s="14">
        <v>0.18210260331574499</v>
      </c>
      <c r="BA12" s="14">
        <v>0.181159210896463</v>
      </c>
      <c r="BB12" s="14">
        <v>0.164904535272522</v>
      </c>
      <c r="BC12" s="14"/>
      <c r="BD12" s="14">
        <v>0.22895809741284201</v>
      </c>
      <c r="BE12" s="14">
        <v>0.26157938365720101</v>
      </c>
      <c r="BF12" s="14"/>
      <c r="BG12" s="14">
        <v>0.18849599432957501</v>
      </c>
      <c r="BH12" s="14">
        <v>0.26253972826245198</v>
      </c>
      <c r="BI12" s="14"/>
      <c r="BJ12" s="14">
        <v>0.25472807123253199</v>
      </c>
      <c r="BK12" s="14">
        <v>0.240368211122303</v>
      </c>
      <c r="BL12" s="14"/>
      <c r="BM12" s="14">
        <v>0.16584385782566199</v>
      </c>
      <c r="BN12" s="14">
        <v>0.25387281946621099</v>
      </c>
      <c r="BO12" s="14"/>
      <c r="BP12" s="14">
        <v>0.25972994499228702</v>
      </c>
      <c r="BQ12" s="14">
        <v>0.224467586166958</v>
      </c>
      <c r="BR12" s="14"/>
      <c r="BS12" s="14">
        <v>0.23683254018512401</v>
      </c>
      <c r="BT12" s="14">
        <v>0.24995280094011299</v>
      </c>
      <c r="BU12" s="14"/>
      <c r="BV12" s="14">
        <v>0.183194976780476</v>
      </c>
      <c r="BW12" s="14">
        <v>0.25531628434758502</v>
      </c>
      <c r="BX12" s="14"/>
      <c r="BY12" s="14">
        <v>0.19072068356296201</v>
      </c>
      <c r="BZ12" s="14">
        <v>0.25263756689449501</v>
      </c>
      <c r="CA12" s="14"/>
      <c r="CB12" s="14">
        <v>0.225949456777774</v>
      </c>
      <c r="CC12" s="14">
        <v>0.26542543100571397</v>
      </c>
    </row>
    <row r="13" spans="2:81" x14ac:dyDescent="0.3">
      <c r="B13" s="15" t="s">
        <v>255</v>
      </c>
      <c r="C13" s="14">
        <v>0.18130490613754699</v>
      </c>
      <c r="D13" s="14">
        <v>0.15584667194922999</v>
      </c>
      <c r="E13" s="14">
        <v>0.20454464325313901</v>
      </c>
      <c r="F13" s="14"/>
      <c r="G13" s="14">
        <v>0.16228858328377599</v>
      </c>
      <c r="H13" s="14">
        <v>0.163069022331402</v>
      </c>
      <c r="I13" s="14">
        <v>0.148562186056305</v>
      </c>
      <c r="J13" s="14">
        <v>0.194875100252446</v>
      </c>
      <c r="K13" s="14">
        <v>0.15574514608677401</v>
      </c>
      <c r="L13" s="14">
        <v>0.32901548264980401</v>
      </c>
      <c r="M13" s="14"/>
      <c r="N13" s="14">
        <v>0.11751507230163501</v>
      </c>
      <c r="O13" s="14">
        <v>0.15393559633007101</v>
      </c>
      <c r="P13" s="14">
        <v>0.208231037363971</v>
      </c>
      <c r="Q13" s="14">
        <v>0.25545189104744398</v>
      </c>
      <c r="R13" s="14"/>
      <c r="S13" s="14">
        <v>0.100134895874265</v>
      </c>
      <c r="T13" s="14">
        <v>5.1598151580910898E-2</v>
      </c>
      <c r="U13" s="14">
        <v>0.14711885311784401</v>
      </c>
      <c r="V13" s="14">
        <v>0.216343362967367</v>
      </c>
      <c r="W13" s="14">
        <v>0.28521483478288401</v>
      </c>
      <c r="X13" s="14">
        <v>0.136576064540122</v>
      </c>
      <c r="Y13" s="14">
        <v>0.16480890370208201</v>
      </c>
      <c r="Z13" s="14">
        <v>0.48081502070195098</v>
      </c>
      <c r="AA13" s="14">
        <v>0.25287776666807099</v>
      </c>
      <c r="AB13" s="14">
        <v>0.227816310653954</v>
      </c>
      <c r="AC13" s="14">
        <v>0.15202644025734799</v>
      </c>
      <c r="AD13" s="14">
        <v>0</v>
      </c>
      <c r="AE13" s="14"/>
      <c r="AF13" s="14">
        <v>0.16307064776542901</v>
      </c>
      <c r="AG13" s="14">
        <v>0.162943185596021</v>
      </c>
      <c r="AH13" s="14">
        <v>0.13661998932709399</v>
      </c>
      <c r="AI13" s="14">
        <v>0.234323924363427</v>
      </c>
      <c r="AJ13" s="14">
        <v>0.10869821321869</v>
      </c>
      <c r="AK13" s="14">
        <v>0.335711596922529</v>
      </c>
      <c r="AL13" s="14"/>
      <c r="AM13" s="14">
        <v>0.17935841903910901</v>
      </c>
      <c r="AN13" s="14">
        <v>0.32466723577821699</v>
      </c>
      <c r="AO13" s="14">
        <v>8.8914135179648607E-2</v>
      </c>
      <c r="AP13" s="14">
        <v>0.19595445833269701</v>
      </c>
      <c r="AQ13" s="14">
        <v>0</v>
      </c>
      <c r="AR13" s="14"/>
      <c r="AS13" s="14">
        <v>0.17383482738721101</v>
      </c>
      <c r="AT13" s="14">
        <v>0.59104336431230997</v>
      </c>
      <c r="AU13" s="14"/>
      <c r="AV13" s="14">
        <v>0.117600990527042</v>
      </c>
      <c r="AW13" s="14">
        <v>0.176633823388857</v>
      </c>
      <c r="AX13" s="14">
        <v>0.24637013374102501</v>
      </c>
      <c r="AY13" s="14"/>
      <c r="AZ13" s="14">
        <v>0.124218266616967</v>
      </c>
      <c r="BA13" s="14">
        <v>0</v>
      </c>
      <c r="BB13" s="14">
        <v>0.221139290989533</v>
      </c>
      <c r="BC13" s="14"/>
      <c r="BD13" s="14">
        <v>0.13861887331497999</v>
      </c>
      <c r="BE13" s="14">
        <v>0.23173678542771101</v>
      </c>
      <c r="BF13" s="14"/>
      <c r="BG13" s="14">
        <v>0.10187905447019099</v>
      </c>
      <c r="BH13" s="14">
        <v>0.208003446737244</v>
      </c>
      <c r="BI13" s="14"/>
      <c r="BJ13" s="14">
        <v>0.14988888134021799</v>
      </c>
      <c r="BK13" s="14">
        <v>0.184978723250037</v>
      </c>
      <c r="BL13" s="14"/>
      <c r="BM13" s="14">
        <v>0.15582494745397099</v>
      </c>
      <c r="BN13" s="14">
        <v>0.186678647642429</v>
      </c>
      <c r="BO13" s="14"/>
      <c r="BP13" s="14">
        <v>0.12956282913331299</v>
      </c>
      <c r="BQ13" s="14">
        <v>0.20155105898240999</v>
      </c>
      <c r="BR13" s="14"/>
      <c r="BS13" s="14">
        <v>0.131779970017878</v>
      </c>
      <c r="BT13" s="14">
        <v>0.223564222327365</v>
      </c>
      <c r="BU13" s="14"/>
      <c r="BV13" s="14">
        <v>8.3441572667876301E-2</v>
      </c>
      <c r="BW13" s="14">
        <v>0.14843759786537</v>
      </c>
      <c r="BX13" s="14"/>
      <c r="BY13" s="14">
        <v>0.13164203552739301</v>
      </c>
      <c r="BZ13" s="14">
        <v>0.19186588676645899</v>
      </c>
      <c r="CA13" s="14"/>
      <c r="CB13" s="14">
        <v>0.19607670208314501</v>
      </c>
      <c r="CC13" s="14">
        <v>0.17338377386815801</v>
      </c>
    </row>
    <row r="14" spans="2:81" x14ac:dyDescent="0.3">
      <c r="B14" s="15" t="s">
        <v>106</v>
      </c>
      <c r="C14" s="14">
        <v>2.2434827215614201E-2</v>
      </c>
      <c r="D14" s="14">
        <v>1.0144203172612901E-2</v>
      </c>
      <c r="E14" s="14">
        <v>3.59035994598636E-2</v>
      </c>
      <c r="F14" s="14"/>
      <c r="G14" s="14">
        <v>1.9067625206715899E-2</v>
      </c>
      <c r="H14" s="14">
        <v>2.2516115210792099E-2</v>
      </c>
      <c r="I14" s="14">
        <v>0</v>
      </c>
      <c r="J14" s="14">
        <v>5.8391642121895598E-2</v>
      </c>
      <c r="K14" s="14">
        <v>0</v>
      </c>
      <c r="L14" s="14">
        <v>4.8299730209392398E-2</v>
      </c>
      <c r="M14" s="14"/>
      <c r="N14" s="14">
        <v>1.6740759250301E-2</v>
      </c>
      <c r="O14" s="14">
        <v>1.04834226462024E-2</v>
      </c>
      <c r="P14" s="14">
        <v>2.0012369378278601E-2</v>
      </c>
      <c r="Q14" s="14">
        <v>4.4004484423831799E-2</v>
      </c>
      <c r="R14" s="14"/>
      <c r="S14" s="14">
        <v>1.4142645244273101E-2</v>
      </c>
      <c r="T14" s="14">
        <v>5.3165418902324103E-2</v>
      </c>
      <c r="U14" s="14">
        <v>5.7980041719187997E-2</v>
      </c>
      <c r="V14" s="14">
        <v>0</v>
      </c>
      <c r="W14" s="14">
        <v>3.6649465412687099E-2</v>
      </c>
      <c r="X14" s="14">
        <v>0</v>
      </c>
      <c r="Y14" s="14">
        <v>3.1709696872679501E-2</v>
      </c>
      <c r="Z14" s="14">
        <v>0</v>
      </c>
      <c r="AA14" s="14">
        <v>2.2199342258532699E-2</v>
      </c>
      <c r="AB14" s="14">
        <v>2.7173204026592099E-2</v>
      </c>
      <c r="AC14" s="14">
        <v>0</v>
      </c>
      <c r="AD14" s="14">
        <v>0</v>
      </c>
      <c r="AE14" s="14"/>
      <c r="AF14" s="14">
        <v>8.0588359927585996E-3</v>
      </c>
      <c r="AG14" s="14">
        <v>1.86852287020281E-2</v>
      </c>
      <c r="AH14" s="14">
        <v>0</v>
      </c>
      <c r="AI14" s="14">
        <v>1.6051630930762999E-2</v>
      </c>
      <c r="AJ14" s="14">
        <v>4.80224405453211E-2</v>
      </c>
      <c r="AK14" s="14">
        <v>6.9588803936184301E-2</v>
      </c>
      <c r="AL14" s="14"/>
      <c r="AM14" s="14">
        <v>7.5453493567656599E-2</v>
      </c>
      <c r="AN14" s="14">
        <v>2.4203141746730699E-2</v>
      </c>
      <c r="AO14" s="14">
        <v>8.5080754201838395E-3</v>
      </c>
      <c r="AP14" s="14">
        <v>1.1733988776802999E-2</v>
      </c>
      <c r="AQ14" s="14">
        <v>0</v>
      </c>
      <c r="AR14" s="14"/>
      <c r="AS14" s="14">
        <v>2.2843844047466901E-2</v>
      </c>
      <c r="AT14" s="14">
        <v>0</v>
      </c>
      <c r="AU14" s="14"/>
      <c r="AV14" s="14">
        <v>1.1841730494991499E-2</v>
      </c>
      <c r="AW14" s="14">
        <v>0</v>
      </c>
      <c r="AX14" s="14">
        <v>3.9129858140482303E-2</v>
      </c>
      <c r="AY14" s="14"/>
      <c r="AZ14" s="14">
        <v>0</v>
      </c>
      <c r="BA14" s="14">
        <v>0</v>
      </c>
      <c r="BB14" s="14">
        <v>2.18692899070911E-2</v>
      </c>
      <c r="BC14" s="14"/>
      <c r="BD14" s="14">
        <v>2.2397634265386199E-2</v>
      </c>
      <c r="BE14" s="14">
        <v>2.2478769232529699E-2</v>
      </c>
      <c r="BF14" s="14"/>
      <c r="BG14" s="14">
        <v>1.03905217947322E-2</v>
      </c>
      <c r="BH14" s="14">
        <v>2.6483450812643101E-2</v>
      </c>
      <c r="BI14" s="14"/>
      <c r="BJ14" s="14">
        <v>0</v>
      </c>
      <c r="BK14" s="14">
        <v>2.6257642332800299E-2</v>
      </c>
      <c r="BL14" s="14"/>
      <c r="BM14" s="14">
        <v>3.2396794079261999E-2</v>
      </c>
      <c r="BN14" s="14">
        <v>2.09299526577937E-2</v>
      </c>
      <c r="BO14" s="14"/>
      <c r="BP14" s="14">
        <v>3.8144109080362802E-2</v>
      </c>
      <c r="BQ14" s="14">
        <v>1.7770285182862802E-2</v>
      </c>
      <c r="BR14" s="14"/>
      <c r="BS14" s="14">
        <v>1.50764241147711E-2</v>
      </c>
      <c r="BT14" s="14">
        <v>2.8713706254231901E-2</v>
      </c>
      <c r="BU14" s="14"/>
      <c r="BV14" s="14">
        <v>1.6472599138903799E-2</v>
      </c>
      <c r="BW14" s="14">
        <v>1.45952959591649E-2</v>
      </c>
      <c r="BX14" s="14"/>
      <c r="BY14" s="14">
        <v>0</v>
      </c>
      <c r="BZ14" s="14">
        <v>2.6337869129204199E-2</v>
      </c>
      <c r="CA14" s="14"/>
      <c r="CB14" s="14">
        <v>2.1863042286472501E-2</v>
      </c>
      <c r="CC14" s="14">
        <v>2.3935220989703802E-2</v>
      </c>
    </row>
    <row r="15" spans="2:81" x14ac:dyDescent="0.3">
      <c r="B15" s="15" t="s">
        <v>127</v>
      </c>
      <c r="C15" s="18">
        <v>0.30431777916770097</v>
      </c>
      <c r="D15" s="18">
        <v>0.31784015222852902</v>
      </c>
      <c r="E15" s="18">
        <v>0.291270834067758</v>
      </c>
      <c r="F15" s="18"/>
      <c r="G15" s="18">
        <v>0.241430797724666</v>
      </c>
      <c r="H15" s="18">
        <v>0.444595263986308</v>
      </c>
      <c r="I15" s="18">
        <v>0.36118883191574203</v>
      </c>
      <c r="J15" s="18">
        <v>0.24337750393021601</v>
      </c>
      <c r="K15" s="18">
        <v>0.261636259488357</v>
      </c>
      <c r="L15" s="18">
        <v>0.16454548414134301</v>
      </c>
      <c r="M15" s="18"/>
      <c r="N15" s="18">
        <v>0.39752477692524502</v>
      </c>
      <c r="O15" s="18">
        <v>0.28642269198059001</v>
      </c>
      <c r="P15" s="18">
        <v>0.30109104520076702</v>
      </c>
      <c r="Q15" s="18">
        <v>0.22249741094143699</v>
      </c>
      <c r="R15" s="18"/>
      <c r="S15" s="18">
        <v>0.41739790003907401</v>
      </c>
      <c r="T15" s="18">
        <v>0.31011411670022998</v>
      </c>
      <c r="U15" s="18">
        <v>0.23428241950579901</v>
      </c>
      <c r="V15" s="18">
        <v>0.20719740674398701</v>
      </c>
      <c r="W15" s="18">
        <v>0.28072864097571698</v>
      </c>
      <c r="X15" s="18">
        <v>0.43966158326179999</v>
      </c>
      <c r="Y15" s="18">
        <v>0.238716709995419</v>
      </c>
      <c r="Z15" s="18">
        <v>0.14781360153717399</v>
      </c>
      <c r="AA15" s="18">
        <v>0.25471064222873901</v>
      </c>
      <c r="AB15" s="18">
        <v>0.23427517070805601</v>
      </c>
      <c r="AC15" s="18">
        <v>0.397727860416483</v>
      </c>
      <c r="AD15" s="18">
        <v>1</v>
      </c>
      <c r="AE15" s="18"/>
      <c r="AF15" s="18">
        <v>0.35932752563458797</v>
      </c>
      <c r="AG15" s="18">
        <v>0.269679979965323</v>
      </c>
      <c r="AH15" s="18">
        <v>0.33571438008833199</v>
      </c>
      <c r="AI15" s="18">
        <v>0.353165008934689</v>
      </c>
      <c r="AJ15" s="18">
        <v>0.19933754790578601</v>
      </c>
      <c r="AK15" s="18">
        <v>0.164649464807197</v>
      </c>
      <c r="AL15" s="18"/>
      <c r="AM15" s="18">
        <v>0.30426965080359802</v>
      </c>
      <c r="AN15" s="18">
        <v>0.13888793493443599</v>
      </c>
      <c r="AO15" s="18">
        <v>0.31806928422609898</v>
      </c>
      <c r="AP15" s="18">
        <v>0.38191508420017201</v>
      </c>
      <c r="AQ15" s="18">
        <v>0.56977174342957304</v>
      </c>
      <c r="AR15" s="18"/>
      <c r="AS15" s="18">
        <v>0.30494479206425901</v>
      </c>
      <c r="AT15" s="18">
        <v>0.269925732433273</v>
      </c>
      <c r="AU15" s="18"/>
      <c r="AV15" s="18">
        <v>0.42770733186541099</v>
      </c>
      <c r="AW15" s="18">
        <v>0.38421954929480501</v>
      </c>
      <c r="AX15" s="18">
        <v>0.15842302573373901</v>
      </c>
      <c r="AY15" s="18"/>
      <c r="AZ15" s="18">
        <v>0.44345873320912799</v>
      </c>
      <c r="BA15" s="18">
        <v>0.62937248975965498</v>
      </c>
      <c r="BB15" s="18">
        <v>0.25284779874684599</v>
      </c>
      <c r="BC15" s="18"/>
      <c r="BD15" s="18">
        <v>0.34203938796083899</v>
      </c>
      <c r="BE15" s="18">
        <v>0.25975117282145399</v>
      </c>
      <c r="BF15" s="18"/>
      <c r="BG15" s="18">
        <v>0.43379797918660001</v>
      </c>
      <c r="BH15" s="18">
        <v>0.26079375890866102</v>
      </c>
      <c r="BI15" s="18"/>
      <c r="BJ15" s="18">
        <v>0.36882280689424701</v>
      </c>
      <c r="BK15" s="18">
        <v>0.292822815206295</v>
      </c>
      <c r="BL15" s="18"/>
      <c r="BM15" s="18">
        <v>0.35334113173683002</v>
      </c>
      <c r="BN15" s="18">
        <v>0.29461404045586298</v>
      </c>
      <c r="BO15" s="18"/>
      <c r="BP15" s="18">
        <v>0.3032647802572</v>
      </c>
      <c r="BQ15" s="18">
        <v>0.30744613123347098</v>
      </c>
      <c r="BR15" s="18"/>
      <c r="BS15" s="18">
        <v>0.35065824808566898</v>
      </c>
      <c r="BT15" s="18">
        <v>0.26477574879219601</v>
      </c>
      <c r="BU15" s="18"/>
      <c r="BV15" s="18">
        <v>0.45930984988914397</v>
      </c>
      <c r="BW15" s="18">
        <v>0.31321642032354102</v>
      </c>
      <c r="BX15" s="18"/>
      <c r="BY15" s="18">
        <v>0.40425333305227201</v>
      </c>
      <c r="BZ15" s="18">
        <v>0.28715631378942702</v>
      </c>
      <c r="CA15" s="18"/>
      <c r="CB15" s="18">
        <v>0.29896044590119902</v>
      </c>
      <c r="CC15" s="18">
        <v>0.30407097758881302</v>
      </c>
    </row>
    <row r="16" spans="2:81" x14ac:dyDescent="0.3">
      <c r="B16" s="15" t="s">
        <v>256</v>
      </c>
      <c r="C16" s="18">
        <v>0.42521687508538802</v>
      </c>
      <c r="D16" s="18">
        <v>0.37954578334350503</v>
      </c>
      <c r="E16" s="18">
        <v>0.47172179178975598</v>
      </c>
      <c r="F16" s="18"/>
      <c r="G16" s="18">
        <v>0.42917187934776002</v>
      </c>
      <c r="H16" s="18">
        <v>0.32337418271992102</v>
      </c>
      <c r="I16" s="18">
        <v>0.38137773637383798</v>
      </c>
      <c r="J16" s="18">
        <v>0.44311610292885401</v>
      </c>
      <c r="K16" s="18">
        <v>0.536172358532372</v>
      </c>
      <c r="L16" s="18">
        <v>0.58979616361186404</v>
      </c>
      <c r="M16" s="18"/>
      <c r="N16" s="18">
        <v>0.34383968230452799</v>
      </c>
      <c r="O16" s="18">
        <v>0.441911821206036</v>
      </c>
      <c r="P16" s="18">
        <v>0.44863757074836103</v>
      </c>
      <c r="Q16" s="18">
        <v>0.48164709298181002</v>
      </c>
      <c r="R16" s="18"/>
      <c r="S16" s="18">
        <v>0.27430402802737802</v>
      </c>
      <c r="T16" s="18">
        <v>0.33985759266900001</v>
      </c>
      <c r="U16" s="18">
        <v>0.53397668563936196</v>
      </c>
      <c r="V16" s="18">
        <v>0.487097500746141</v>
      </c>
      <c r="W16" s="18">
        <v>0.465124320819085</v>
      </c>
      <c r="X16" s="18">
        <v>0.294582844277196</v>
      </c>
      <c r="Y16" s="18">
        <v>0.35974069271868298</v>
      </c>
      <c r="Z16" s="18">
        <v>0.74595160952865902</v>
      </c>
      <c r="AA16" s="18">
        <v>0.53200155135141702</v>
      </c>
      <c r="AB16" s="18">
        <v>0.51387232552620898</v>
      </c>
      <c r="AC16" s="18">
        <v>0.40051221035679702</v>
      </c>
      <c r="AD16" s="18">
        <v>0</v>
      </c>
      <c r="AE16" s="18"/>
      <c r="AF16" s="18">
        <v>0.37797766578035802</v>
      </c>
      <c r="AG16" s="18">
        <v>0.463456235073964</v>
      </c>
      <c r="AH16" s="18">
        <v>0.44976223873722398</v>
      </c>
      <c r="AI16" s="18">
        <v>0.359420209773194</v>
      </c>
      <c r="AJ16" s="18">
        <v>0.374981161332827</v>
      </c>
      <c r="AK16" s="18">
        <v>0.64070613075662197</v>
      </c>
      <c r="AL16" s="18"/>
      <c r="AM16" s="18">
        <v>0.42817997864921697</v>
      </c>
      <c r="AN16" s="18">
        <v>0.54505340889804998</v>
      </c>
      <c r="AO16" s="18">
        <v>0.37402638338195199</v>
      </c>
      <c r="AP16" s="18">
        <v>0.38941510031832</v>
      </c>
      <c r="AQ16" s="18">
        <v>8.3547233432128803E-2</v>
      </c>
      <c r="AR16" s="18"/>
      <c r="AS16" s="18">
        <v>0.41965891809105899</v>
      </c>
      <c r="AT16" s="18">
        <v>0.730074267566727</v>
      </c>
      <c r="AU16" s="18"/>
      <c r="AV16" s="18">
        <v>0.30146990824606501</v>
      </c>
      <c r="AW16" s="18">
        <v>0.31422101803479002</v>
      </c>
      <c r="AX16" s="18">
        <v>0.57777476719341303</v>
      </c>
      <c r="AY16" s="18"/>
      <c r="AZ16" s="18">
        <v>0.30632086993271102</v>
      </c>
      <c r="BA16" s="18">
        <v>0.181159210896463</v>
      </c>
      <c r="BB16" s="18">
        <v>0.38604382626205502</v>
      </c>
      <c r="BC16" s="18"/>
      <c r="BD16" s="18">
        <v>0.36757697072782203</v>
      </c>
      <c r="BE16" s="18">
        <v>0.49331616908491199</v>
      </c>
      <c r="BF16" s="18"/>
      <c r="BG16" s="18">
        <v>0.290375048799766</v>
      </c>
      <c r="BH16" s="18">
        <v>0.470543174999697</v>
      </c>
      <c r="BI16" s="18"/>
      <c r="BJ16" s="18">
        <v>0.40461695257274999</v>
      </c>
      <c r="BK16" s="18">
        <v>0.42534693437234</v>
      </c>
      <c r="BL16" s="18"/>
      <c r="BM16" s="18">
        <v>0.32166880527963299</v>
      </c>
      <c r="BN16" s="18">
        <v>0.44055146710864002</v>
      </c>
      <c r="BO16" s="18"/>
      <c r="BP16" s="18">
        <v>0.38929277412559998</v>
      </c>
      <c r="BQ16" s="18">
        <v>0.42601864514936799</v>
      </c>
      <c r="BR16" s="18"/>
      <c r="BS16" s="18">
        <v>0.36861251020300201</v>
      </c>
      <c r="BT16" s="18">
        <v>0.47351702326747802</v>
      </c>
      <c r="BU16" s="18"/>
      <c r="BV16" s="18">
        <v>0.26663654944835202</v>
      </c>
      <c r="BW16" s="18">
        <v>0.403753882212955</v>
      </c>
      <c r="BX16" s="18"/>
      <c r="BY16" s="18">
        <v>0.32236271909035602</v>
      </c>
      <c r="BZ16" s="18">
        <v>0.44450345366095401</v>
      </c>
      <c r="CA16" s="18"/>
      <c r="CB16" s="18">
        <v>0.42202615886091799</v>
      </c>
      <c r="CC16" s="18">
        <v>0.43880920487387198</v>
      </c>
    </row>
    <row r="17" spans="2:81" x14ac:dyDescent="0.3">
      <c r="B17" s="15" t="s">
        <v>93</v>
      </c>
      <c r="C17" s="19">
        <v>-0.12089909591768699</v>
      </c>
      <c r="D17" s="19">
        <v>-6.1705631114976102E-2</v>
      </c>
      <c r="E17" s="19">
        <v>-0.18045095772199801</v>
      </c>
      <c r="F17" s="19"/>
      <c r="G17" s="19">
        <v>-0.187741081623094</v>
      </c>
      <c r="H17" s="19">
        <v>0.121221081266387</v>
      </c>
      <c r="I17" s="19">
        <v>-2.0188904458096301E-2</v>
      </c>
      <c r="J17" s="19">
        <v>-0.19973859899863899</v>
      </c>
      <c r="K17" s="19">
        <v>-0.27453609904401599</v>
      </c>
      <c r="L17" s="19">
        <v>-0.42525067947052098</v>
      </c>
      <c r="M17" s="19"/>
      <c r="N17" s="19">
        <v>5.3685094620716099E-2</v>
      </c>
      <c r="O17" s="19">
        <v>-0.155489129225446</v>
      </c>
      <c r="P17" s="19">
        <v>-0.14754652554759401</v>
      </c>
      <c r="Q17" s="19">
        <v>-0.25914968204037298</v>
      </c>
      <c r="R17" s="19"/>
      <c r="S17" s="19">
        <v>0.14309387201169599</v>
      </c>
      <c r="T17" s="19">
        <v>-2.974347596877E-2</v>
      </c>
      <c r="U17" s="19">
        <v>-0.29969426613356298</v>
      </c>
      <c r="V17" s="19">
        <v>-0.27990009400215399</v>
      </c>
      <c r="W17" s="19">
        <v>-0.18439567984336799</v>
      </c>
      <c r="X17" s="19">
        <v>0.14507873898460399</v>
      </c>
      <c r="Y17" s="19">
        <v>-0.12102398272326401</v>
      </c>
      <c r="Z17" s="19">
        <v>-0.59813800799148498</v>
      </c>
      <c r="AA17" s="19">
        <v>-0.27729090912267801</v>
      </c>
      <c r="AB17" s="19">
        <v>-0.279597154818153</v>
      </c>
      <c r="AC17" s="19">
        <v>-2.7843499403144602E-3</v>
      </c>
      <c r="AD17" s="19">
        <v>1</v>
      </c>
      <c r="AE17" s="19"/>
      <c r="AF17" s="19">
        <v>-1.8650140145770201E-2</v>
      </c>
      <c r="AG17" s="19">
        <v>-0.19377625510863999</v>
      </c>
      <c r="AH17" s="19">
        <v>-0.114047858648892</v>
      </c>
      <c r="AI17" s="19">
        <v>-6.2552008385047802E-3</v>
      </c>
      <c r="AJ17" s="19">
        <v>-0.17564361342704099</v>
      </c>
      <c r="AK17" s="19">
        <v>-0.47605666594942497</v>
      </c>
      <c r="AL17" s="19"/>
      <c r="AM17" s="19">
        <v>-0.12391032784561801</v>
      </c>
      <c r="AN17" s="19">
        <v>-0.40616547396361402</v>
      </c>
      <c r="AO17" s="19">
        <v>-5.5957099155852501E-2</v>
      </c>
      <c r="AP17" s="19">
        <v>-7.5000161181479896E-3</v>
      </c>
      <c r="AQ17" s="19">
        <v>0.48622450999744399</v>
      </c>
      <c r="AR17" s="19"/>
      <c r="AS17" s="19">
        <v>-0.11471412602680001</v>
      </c>
      <c r="AT17" s="19">
        <v>-0.46014853513345499</v>
      </c>
      <c r="AU17" s="19"/>
      <c r="AV17" s="19">
        <v>0.12623742361934601</v>
      </c>
      <c r="AW17" s="19">
        <v>6.9998531260015096E-2</v>
      </c>
      <c r="AX17" s="19">
        <v>-0.41935174145967302</v>
      </c>
      <c r="AY17" s="19"/>
      <c r="AZ17" s="19">
        <v>0.137137863276417</v>
      </c>
      <c r="BA17" s="19">
        <v>0.44821327886319201</v>
      </c>
      <c r="BB17" s="19">
        <v>-0.13319602751520901</v>
      </c>
      <c r="BC17" s="19"/>
      <c r="BD17" s="19">
        <v>-2.55375827669834E-2</v>
      </c>
      <c r="BE17" s="19">
        <v>-0.233564996263458</v>
      </c>
      <c r="BF17" s="19"/>
      <c r="BG17" s="19">
        <v>0.14342293038683401</v>
      </c>
      <c r="BH17" s="19">
        <v>-0.20974941609103501</v>
      </c>
      <c r="BI17" s="19"/>
      <c r="BJ17" s="19">
        <v>-3.5794145678503302E-2</v>
      </c>
      <c r="BK17" s="19">
        <v>-0.13252411916604501</v>
      </c>
      <c r="BL17" s="19"/>
      <c r="BM17" s="19">
        <v>3.1672326457196802E-2</v>
      </c>
      <c r="BN17" s="19">
        <v>-0.14593742665277701</v>
      </c>
      <c r="BO17" s="19"/>
      <c r="BP17" s="19">
        <v>-8.6027993868400404E-2</v>
      </c>
      <c r="BQ17" s="19">
        <v>-0.118572513915898</v>
      </c>
      <c r="BR17" s="19"/>
      <c r="BS17" s="19">
        <v>-1.7954262117332798E-2</v>
      </c>
      <c r="BT17" s="19">
        <v>-0.20874127447528201</v>
      </c>
      <c r="BU17" s="19"/>
      <c r="BV17" s="19">
        <v>0.19267330044079201</v>
      </c>
      <c r="BW17" s="19">
        <v>-9.0537461889413404E-2</v>
      </c>
      <c r="BX17" s="19"/>
      <c r="BY17" s="19">
        <v>8.1890613961916506E-2</v>
      </c>
      <c r="BZ17" s="19">
        <v>-0.15734713987152699</v>
      </c>
      <c r="CA17" s="19"/>
      <c r="CB17" s="19">
        <v>-0.12306571295971901</v>
      </c>
      <c r="CC17" s="19">
        <v>-0.13473822728505899</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x14ac:dyDescent="0.3">
      <c r="B9" s="15" t="s">
        <v>123</v>
      </c>
      <c r="C9" s="14">
        <v>0.277290202666026</v>
      </c>
      <c r="D9" s="14">
        <v>0.26572079526044301</v>
      </c>
      <c r="E9" s="14">
        <v>0.29134809271156797</v>
      </c>
      <c r="F9" s="14"/>
      <c r="G9" s="14">
        <v>0.30171327617391303</v>
      </c>
      <c r="H9" s="14">
        <v>0.284036085619643</v>
      </c>
      <c r="I9" s="14">
        <v>0.31225766030610302</v>
      </c>
      <c r="J9" s="14">
        <v>0.20906823398219501</v>
      </c>
      <c r="K9" s="14">
        <v>0.202706225485002</v>
      </c>
      <c r="L9" s="14">
        <v>0.286906238240837</v>
      </c>
      <c r="M9" s="14"/>
      <c r="N9" s="14">
        <v>0.36109375331016302</v>
      </c>
      <c r="O9" s="14">
        <v>0.200447672175977</v>
      </c>
      <c r="P9" s="14">
        <v>0.25771643866687999</v>
      </c>
      <c r="Q9" s="14">
        <v>0.28346791248389303</v>
      </c>
      <c r="R9" s="14"/>
      <c r="S9" s="14">
        <v>0.31879677967377501</v>
      </c>
      <c r="T9" s="14">
        <v>0.18637978447609599</v>
      </c>
      <c r="U9" s="14">
        <v>0.32354494512950399</v>
      </c>
      <c r="V9" s="14">
        <v>0.23456801532958699</v>
      </c>
      <c r="W9" s="14">
        <v>0.33944010936534602</v>
      </c>
      <c r="X9" s="14">
        <v>0.26611926157960802</v>
      </c>
      <c r="Y9" s="14">
        <v>0.20312190209407399</v>
      </c>
      <c r="Z9" s="14">
        <v>0.14640709709083599</v>
      </c>
      <c r="AA9" s="14">
        <v>0.32255943101669399</v>
      </c>
      <c r="AB9" s="14">
        <v>0.28097683575026899</v>
      </c>
      <c r="AC9" s="14">
        <v>0.25413891027760799</v>
      </c>
      <c r="AD9" s="14">
        <v>0.686781372434352</v>
      </c>
      <c r="AE9" s="14"/>
      <c r="AF9" s="14">
        <v>0.33771018378922302</v>
      </c>
      <c r="AG9" s="14">
        <v>0.270510955371768</v>
      </c>
      <c r="AH9" s="14">
        <v>0.26575173548042802</v>
      </c>
      <c r="AI9" s="14">
        <v>0.20866926439049299</v>
      </c>
      <c r="AJ9" s="14">
        <v>0.23466350360372101</v>
      </c>
      <c r="AK9" s="14">
        <v>0.202523085107917</v>
      </c>
      <c r="AL9" s="14"/>
      <c r="AM9" s="14">
        <v>0.32464951480749299</v>
      </c>
      <c r="AN9" s="14">
        <v>0.21121772489166399</v>
      </c>
      <c r="AO9" s="14">
        <v>0.25554471227438802</v>
      </c>
      <c r="AP9" s="14">
        <v>0.32609495313520098</v>
      </c>
      <c r="AQ9" s="14">
        <v>0.54301407136655899</v>
      </c>
      <c r="AR9" s="14"/>
      <c r="AS9" s="14">
        <v>0.27706415591384598</v>
      </c>
      <c r="AT9" s="14">
        <v>0.28968900739210102</v>
      </c>
      <c r="AU9" s="14"/>
      <c r="AV9" s="14">
        <v>0.36316114334849398</v>
      </c>
      <c r="AW9" s="14">
        <v>0.24880814430050099</v>
      </c>
      <c r="AX9" s="14">
        <v>0.20615013564642501</v>
      </c>
      <c r="AY9" s="14"/>
      <c r="AZ9" s="14">
        <v>0.54003242076881197</v>
      </c>
      <c r="BA9" s="14">
        <v>0.30484691635018002</v>
      </c>
      <c r="BB9" s="14">
        <v>0.222912051598148</v>
      </c>
      <c r="BC9" s="14"/>
      <c r="BD9" s="14">
        <v>0.29330842996037199</v>
      </c>
      <c r="BE9" s="14">
        <v>0.25836529322998802</v>
      </c>
      <c r="BF9" s="14"/>
      <c r="BG9" s="14">
        <v>0.29924223916391102</v>
      </c>
      <c r="BH9" s="14">
        <v>0.26991115257866399</v>
      </c>
      <c r="BI9" s="14"/>
      <c r="BJ9" s="14">
        <v>0.35338787701830698</v>
      </c>
      <c r="BK9" s="14">
        <v>0.25607264990002099</v>
      </c>
      <c r="BL9" s="14"/>
      <c r="BM9" s="14">
        <v>0.32728129128942202</v>
      </c>
      <c r="BN9" s="14">
        <v>0.266924905517266</v>
      </c>
      <c r="BO9" s="14"/>
      <c r="BP9" s="14">
        <v>0.266285250924018</v>
      </c>
      <c r="BQ9" s="14">
        <v>0.29004774458628202</v>
      </c>
      <c r="BR9" s="14"/>
      <c r="BS9" s="14">
        <v>0.296688228977879</v>
      </c>
      <c r="BT9" s="14">
        <v>0.26073798894100098</v>
      </c>
      <c r="BU9" s="14"/>
      <c r="BV9" s="14">
        <v>0.31407180910358201</v>
      </c>
      <c r="BW9" s="14">
        <v>0.29069776954468102</v>
      </c>
      <c r="BX9" s="14"/>
      <c r="BY9" s="14">
        <v>0.323732268075626</v>
      </c>
      <c r="BZ9" s="14">
        <v>0.27393468189478898</v>
      </c>
      <c r="CA9" s="14"/>
      <c r="CB9" s="14">
        <v>0.26868654677570403</v>
      </c>
      <c r="CC9" s="14">
        <v>0.29274666056241899</v>
      </c>
    </row>
    <row r="10" spans="2:81" x14ac:dyDescent="0.3">
      <c r="B10" s="15" t="s">
        <v>124</v>
      </c>
      <c r="C10" s="14">
        <v>0.29649425968517701</v>
      </c>
      <c r="D10" s="14">
        <v>0.29115205718079501</v>
      </c>
      <c r="E10" s="14">
        <v>0.29850770961044198</v>
      </c>
      <c r="F10" s="14"/>
      <c r="G10" s="14">
        <v>0.30588683125039401</v>
      </c>
      <c r="H10" s="14">
        <v>0.32637710859484798</v>
      </c>
      <c r="I10" s="14">
        <v>0.247056191765231</v>
      </c>
      <c r="J10" s="14">
        <v>0.23596440501986701</v>
      </c>
      <c r="K10" s="14">
        <v>0.41700109056220702</v>
      </c>
      <c r="L10" s="14">
        <v>0.26344884565384402</v>
      </c>
      <c r="M10" s="14"/>
      <c r="N10" s="14">
        <v>0.22671774821857599</v>
      </c>
      <c r="O10" s="14">
        <v>0.37007224106297798</v>
      </c>
      <c r="P10" s="14">
        <v>0.28749136652461998</v>
      </c>
      <c r="Q10" s="14">
        <v>0.31543995686936799</v>
      </c>
      <c r="R10" s="14"/>
      <c r="S10" s="14">
        <v>0.28703927849724398</v>
      </c>
      <c r="T10" s="14">
        <v>0.359534461731703</v>
      </c>
      <c r="U10" s="14">
        <v>0.26770037611147102</v>
      </c>
      <c r="V10" s="14">
        <v>0.25463281053977799</v>
      </c>
      <c r="W10" s="14">
        <v>0.14455258318772199</v>
      </c>
      <c r="X10" s="14">
        <v>0.368225915196361</v>
      </c>
      <c r="Y10" s="14">
        <v>0.39247120056840501</v>
      </c>
      <c r="Z10" s="14">
        <v>0.43418220986164602</v>
      </c>
      <c r="AA10" s="14">
        <v>0.312069378005634</v>
      </c>
      <c r="AB10" s="14">
        <v>0.26940222895446703</v>
      </c>
      <c r="AC10" s="14">
        <v>0.28994074138805098</v>
      </c>
      <c r="AD10" s="14">
        <v>0</v>
      </c>
      <c r="AE10" s="14"/>
      <c r="AF10" s="14">
        <v>0.29918054341986899</v>
      </c>
      <c r="AG10" s="14">
        <v>0.28208657019232303</v>
      </c>
      <c r="AH10" s="14">
        <v>0.31850595856828801</v>
      </c>
      <c r="AI10" s="14">
        <v>0.27596528706506401</v>
      </c>
      <c r="AJ10" s="14">
        <v>0.33055807279239402</v>
      </c>
      <c r="AK10" s="14">
        <v>0.207589642667874</v>
      </c>
      <c r="AL10" s="14"/>
      <c r="AM10" s="14">
        <v>0.27697564433229899</v>
      </c>
      <c r="AN10" s="14">
        <v>0.349394714145569</v>
      </c>
      <c r="AO10" s="14">
        <v>0.265005936469213</v>
      </c>
      <c r="AP10" s="14">
        <v>0.24507289765809201</v>
      </c>
      <c r="AQ10" s="14">
        <v>0.45698592863344101</v>
      </c>
      <c r="AR10" s="14"/>
      <c r="AS10" s="14">
        <v>0.29686239188393798</v>
      </c>
      <c r="AT10" s="14">
        <v>0.276301979982918</v>
      </c>
      <c r="AU10" s="14"/>
      <c r="AV10" s="14">
        <v>0.24237479758934599</v>
      </c>
      <c r="AW10" s="14">
        <v>0.33204786148254101</v>
      </c>
      <c r="AX10" s="14">
        <v>0.33845031015288601</v>
      </c>
      <c r="AY10" s="14"/>
      <c r="AZ10" s="14">
        <v>0.135830316955283</v>
      </c>
      <c r="BA10" s="14">
        <v>0.38584573907530401</v>
      </c>
      <c r="BB10" s="14">
        <v>0.26045629350646798</v>
      </c>
      <c r="BC10" s="14"/>
      <c r="BD10" s="14">
        <v>0.32668383214962698</v>
      </c>
      <c r="BE10" s="14">
        <v>0.26082645985291197</v>
      </c>
      <c r="BF10" s="14"/>
      <c r="BG10" s="14">
        <v>0.372757437383612</v>
      </c>
      <c r="BH10" s="14">
        <v>0.27085883364566699</v>
      </c>
      <c r="BI10" s="14"/>
      <c r="BJ10" s="14">
        <v>0.28391323678293201</v>
      </c>
      <c r="BK10" s="14">
        <v>0.30221381248548201</v>
      </c>
      <c r="BL10" s="14"/>
      <c r="BM10" s="14">
        <v>0.36286159150539898</v>
      </c>
      <c r="BN10" s="14">
        <v>0.279824606785672</v>
      </c>
      <c r="BO10" s="14"/>
      <c r="BP10" s="14">
        <v>0.33828776749397599</v>
      </c>
      <c r="BQ10" s="14">
        <v>0.28438375980166603</v>
      </c>
      <c r="BR10" s="14"/>
      <c r="BS10" s="14">
        <v>0.32129203717746402</v>
      </c>
      <c r="BT10" s="14">
        <v>0.27533447227385799</v>
      </c>
      <c r="BU10" s="14"/>
      <c r="BV10" s="14">
        <v>0.31651186271755899</v>
      </c>
      <c r="BW10" s="14">
        <v>0.32293930666847898</v>
      </c>
      <c r="BX10" s="14"/>
      <c r="BY10" s="14">
        <v>0.296809482988517</v>
      </c>
      <c r="BZ10" s="14">
        <v>0.29810339247892897</v>
      </c>
      <c r="CA10" s="14"/>
      <c r="CB10" s="14">
        <v>0.28985066782325603</v>
      </c>
      <c r="CC10" s="14">
        <v>0.28755362302682902</v>
      </c>
    </row>
    <row r="11" spans="2:81" x14ac:dyDescent="0.3">
      <c r="B11" s="15" t="s">
        <v>125</v>
      </c>
      <c r="C11" s="14">
        <v>0.18956234460368901</v>
      </c>
      <c r="D11" s="14">
        <v>0.21628297592870399</v>
      </c>
      <c r="E11" s="14">
        <v>0.16156377071259301</v>
      </c>
      <c r="F11" s="14"/>
      <c r="G11" s="14">
        <v>0.246624858382964</v>
      </c>
      <c r="H11" s="14">
        <v>0.16973568989576401</v>
      </c>
      <c r="I11" s="14">
        <v>0.12160933803099799</v>
      </c>
      <c r="J11" s="14">
        <v>0.21795138839231401</v>
      </c>
      <c r="K11" s="14">
        <v>0.16137119716002801</v>
      </c>
      <c r="L11" s="14">
        <v>0.20917463008407</v>
      </c>
      <c r="M11" s="14"/>
      <c r="N11" s="14">
        <v>0.16566807816954199</v>
      </c>
      <c r="O11" s="14">
        <v>0.174842965518125</v>
      </c>
      <c r="P11" s="14">
        <v>0.22851866871918899</v>
      </c>
      <c r="Q11" s="14">
        <v>0.17990543900922801</v>
      </c>
      <c r="R11" s="14"/>
      <c r="S11" s="14">
        <v>0.173031405113105</v>
      </c>
      <c r="T11" s="14">
        <v>0.19488620261391901</v>
      </c>
      <c r="U11" s="14">
        <v>0.118144659013867</v>
      </c>
      <c r="V11" s="14">
        <v>0.226282685727898</v>
      </c>
      <c r="W11" s="14">
        <v>0.188053377490842</v>
      </c>
      <c r="X11" s="14">
        <v>0.158694502437631</v>
      </c>
      <c r="Y11" s="14">
        <v>0.16562425972610401</v>
      </c>
      <c r="Z11" s="14">
        <v>5.1445891920687603E-2</v>
      </c>
      <c r="AA11" s="14">
        <v>0.22563240046462901</v>
      </c>
      <c r="AB11" s="14">
        <v>0.25655975854315899</v>
      </c>
      <c r="AC11" s="14">
        <v>0.25405050745834901</v>
      </c>
      <c r="AD11" s="14">
        <v>0.313218627565648</v>
      </c>
      <c r="AE11" s="14"/>
      <c r="AF11" s="14">
        <v>0.18143331790567299</v>
      </c>
      <c r="AG11" s="14">
        <v>0.27640201664228098</v>
      </c>
      <c r="AH11" s="14">
        <v>0.10223022829296401</v>
      </c>
      <c r="AI11" s="14">
        <v>0.141992920455663</v>
      </c>
      <c r="AJ11" s="14">
        <v>0.18583454457940499</v>
      </c>
      <c r="AK11" s="14">
        <v>0.22550435603676</v>
      </c>
      <c r="AL11" s="14"/>
      <c r="AM11" s="14">
        <v>0.13386915615883199</v>
      </c>
      <c r="AN11" s="14">
        <v>0.147592845799877</v>
      </c>
      <c r="AO11" s="14">
        <v>0.228320850839488</v>
      </c>
      <c r="AP11" s="14">
        <v>0.213665832235614</v>
      </c>
      <c r="AQ11" s="14">
        <v>0</v>
      </c>
      <c r="AR11" s="14"/>
      <c r="AS11" s="14">
        <v>0.19007732457943</v>
      </c>
      <c r="AT11" s="14">
        <v>0.16131537314556199</v>
      </c>
      <c r="AU11" s="14"/>
      <c r="AV11" s="14">
        <v>0.20002812002031001</v>
      </c>
      <c r="AW11" s="14">
        <v>0.298520209812698</v>
      </c>
      <c r="AX11" s="14">
        <v>0.158500176846118</v>
      </c>
      <c r="AY11" s="14"/>
      <c r="AZ11" s="14">
        <v>0.184112225356134</v>
      </c>
      <c r="BA11" s="14">
        <v>0.19584944001000801</v>
      </c>
      <c r="BB11" s="14">
        <v>0.25562526398183499</v>
      </c>
      <c r="BC11" s="14"/>
      <c r="BD11" s="14">
        <v>0.17338897563327099</v>
      </c>
      <c r="BE11" s="14">
        <v>0.20867054786590999</v>
      </c>
      <c r="BF11" s="14"/>
      <c r="BG11" s="14">
        <v>0.184762080142474</v>
      </c>
      <c r="BH11" s="14">
        <v>0.19117592573523101</v>
      </c>
      <c r="BI11" s="14"/>
      <c r="BJ11" s="14">
        <v>0.219789920516445</v>
      </c>
      <c r="BK11" s="14">
        <v>0.18809177276764599</v>
      </c>
      <c r="BL11" s="14"/>
      <c r="BM11" s="14">
        <v>0.12580733148711201</v>
      </c>
      <c r="BN11" s="14">
        <v>0.20507174202032</v>
      </c>
      <c r="BO11" s="14"/>
      <c r="BP11" s="14">
        <v>0.14732755421660201</v>
      </c>
      <c r="BQ11" s="14">
        <v>0.19222327570932399</v>
      </c>
      <c r="BR11" s="14"/>
      <c r="BS11" s="14">
        <v>0.20107411554253601</v>
      </c>
      <c r="BT11" s="14">
        <v>0.17973942293784401</v>
      </c>
      <c r="BU11" s="14"/>
      <c r="BV11" s="14">
        <v>0.26365177898733799</v>
      </c>
      <c r="BW11" s="14">
        <v>0.179509572935105</v>
      </c>
      <c r="BX11" s="14"/>
      <c r="BY11" s="14">
        <v>0.18826875390482101</v>
      </c>
      <c r="BZ11" s="14">
        <v>0.18666996191280999</v>
      </c>
      <c r="CA11" s="14"/>
      <c r="CB11" s="14">
        <v>0.186111393524761</v>
      </c>
      <c r="CC11" s="14">
        <v>0.196495285713672</v>
      </c>
    </row>
    <row r="12" spans="2:81" x14ac:dyDescent="0.3">
      <c r="B12" s="15" t="s">
        <v>126</v>
      </c>
      <c r="C12" s="14">
        <v>0.143318928033038</v>
      </c>
      <c r="D12" s="14">
        <v>0.15216153202861901</v>
      </c>
      <c r="E12" s="14">
        <v>0.134487375172266</v>
      </c>
      <c r="F12" s="14"/>
      <c r="G12" s="14">
        <v>6.6843687755617706E-2</v>
      </c>
      <c r="H12" s="14">
        <v>0.11991243063120099</v>
      </c>
      <c r="I12" s="14">
        <v>0.24951794151845499</v>
      </c>
      <c r="J12" s="14">
        <v>0.15808924819418099</v>
      </c>
      <c r="K12" s="14">
        <v>0.16852194165378201</v>
      </c>
      <c r="L12" s="14">
        <v>0.14554845442240999</v>
      </c>
      <c r="M12" s="14"/>
      <c r="N12" s="14">
        <v>0.198602450655744</v>
      </c>
      <c r="O12" s="14">
        <v>0.13131178037039801</v>
      </c>
      <c r="P12" s="14">
        <v>0.12810692638123899</v>
      </c>
      <c r="Q12" s="14">
        <v>0.110157958843503</v>
      </c>
      <c r="R12" s="14"/>
      <c r="S12" s="14">
        <v>0.14035559244067</v>
      </c>
      <c r="T12" s="14">
        <v>0.18241237932426399</v>
      </c>
      <c r="U12" s="14">
        <v>0.17472330419572499</v>
      </c>
      <c r="V12" s="14">
        <v>9.3226299228485701E-2</v>
      </c>
      <c r="W12" s="14">
        <v>0.25137132465332701</v>
      </c>
      <c r="X12" s="14">
        <v>7.3488400656879505E-2</v>
      </c>
      <c r="Y12" s="14">
        <v>0.121665794599008</v>
      </c>
      <c r="Z12" s="14">
        <v>0.21134192881868399</v>
      </c>
      <c r="AA12" s="14">
        <v>7.89501025165327E-2</v>
      </c>
      <c r="AB12" s="14">
        <v>0.16588797272551301</v>
      </c>
      <c r="AC12" s="14">
        <v>0.201869840875992</v>
      </c>
      <c r="AD12" s="14">
        <v>0</v>
      </c>
      <c r="AE12" s="14"/>
      <c r="AF12" s="14">
        <v>0.12064279619037301</v>
      </c>
      <c r="AG12" s="14">
        <v>0.11685134953311201</v>
      </c>
      <c r="AH12" s="14">
        <v>0.20120152037307101</v>
      </c>
      <c r="AI12" s="14">
        <v>0.20266210081975</v>
      </c>
      <c r="AJ12" s="14">
        <v>0.162027414274795</v>
      </c>
      <c r="AK12" s="14">
        <v>0.19343411420920101</v>
      </c>
      <c r="AL12" s="14"/>
      <c r="AM12" s="14">
        <v>0.16029017898850201</v>
      </c>
      <c r="AN12" s="14">
        <v>0.111738339331814</v>
      </c>
      <c r="AO12" s="14">
        <v>0.18352867549941199</v>
      </c>
      <c r="AP12" s="14">
        <v>0.154666760928588</v>
      </c>
      <c r="AQ12" s="14">
        <v>0</v>
      </c>
      <c r="AR12" s="14"/>
      <c r="AS12" s="14">
        <v>0.145931823301863</v>
      </c>
      <c r="AT12" s="14">
        <v>0</v>
      </c>
      <c r="AU12" s="14"/>
      <c r="AV12" s="14">
        <v>0.120952606864751</v>
      </c>
      <c r="AW12" s="14">
        <v>9.6505623393713102E-2</v>
      </c>
      <c r="AX12" s="14">
        <v>0.18128630086908601</v>
      </c>
      <c r="AY12" s="14"/>
      <c r="AZ12" s="14">
        <v>7.93421778560916E-2</v>
      </c>
      <c r="BA12" s="14">
        <v>9.5185504705470103E-2</v>
      </c>
      <c r="BB12" s="14">
        <v>0.16548445793102101</v>
      </c>
      <c r="BC12" s="14"/>
      <c r="BD12" s="14">
        <v>0.13703655341395901</v>
      </c>
      <c r="BE12" s="14">
        <v>0.15074130808325201</v>
      </c>
      <c r="BF12" s="14"/>
      <c r="BG12" s="14">
        <v>0.11223518695746799</v>
      </c>
      <c r="BH12" s="14">
        <v>0.15376754779190699</v>
      </c>
      <c r="BI12" s="14"/>
      <c r="BJ12" s="14">
        <v>0.12070884108016799</v>
      </c>
      <c r="BK12" s="14">
        <v>0.15080036997377899</v>
      </c>
      <c r="BL12" s="14"/>
      <c r="BM12" s="14">
        <v>8.6938611016921102E-2</v>
      </c>
      <c r="BN12" s="14">
        <v>0.15391819062515999</v>
      </c>
      <c r="BO12" s="14"/>
      <c r="BP12" s="14">
        <v>0.13888589196481199</v>
      </c>
      <c r="BQ12" s="14">
        <v>0.146099141264347</v>
      </c>
      <c r="BR12" s="14"/>
      <c r="BS12" s="14">
        <v>0.114482610666435</v>
      </c>
      <c r="BT12" s="14">
        <v>0.16792477609310699</v>
      </c>
      <c r="BU12" s="14"/>
      <c r="BV12" s="14">
        <v>8.4164731902924103E-2</v>
      </c>
      <c r="BW12" s="14">
        <v>0.12493028723939199</v>
      </c>
      <c r="BX12" s="14"/>
      <c r="BY12" s="14">
        <v>0.173641705396306</v>
      </c>
      <c r="BZ12" s="14">
        <v>0.13782821561477299</v>
      </c>
      <c r="CA12" s="14"/>
      <c r="CB12" s="14">
        <v>0.14545093302849299</v>
      </c>
      <c r="CC12" s="14">
        <v>0.13886811509740901</v>
      </c>
    </row>
    <row r="13" spans="2:81" x14ac:dyDescent="0.3">
      <c r="B13" s="15" t="s">
        <v>255</v>
      </c>
      <c r="C13" s="14">
        <v>6.0650363227755903E-2</v>
      </c>
      <c r="D13" s="14">
        <v>5.0588229497428E-2</v>
      </c>
      <c r="E13" s="14">
        <v>7.1904720658283697E-2</v>
      </c>
      <c r="F13" s="14"/>
      <c r="G13" s="14">
        <v>4.0810046777637297E-2</v>
      </c>
      <c r="H13" s="14">
        <v>7.7422570047752604E-2</v>
      </c>
      <c r="I13" s="14">
        <v>5.62572497452506E-2</v>
      </c>
      <c r="J13" s="14">
        <v>0.114688485998862</v>
      </c>
      <c r="K13" s="14">
        <v>0</v>
      </c>
      <c r="L13" s="14">
        <v>7.0984703422253298E-2</v>
      </c>
      <c r="M13" s="14"/>
      <c r="N13" s="14">
        <v>2.82746062458634E-2</v>
      </c>
      <c r="O13" s="14">
        <v>8.2812666808442695E-2</v>
      </c>
      <c r="P13" s="14">
        <v>5.8454654055384303E-2</v>
      </c>
      <c r="Q13" s="14">
        <v>7.8509716230765303E-2</v>
      </c>
      <c r="R13" s="14"/>
      <c r="S13" s="14">
        <v>3.8213513057578197E-2</v>
      </c>
      <c r="T13" s="14">
        <v>0</v>
      </c>
      <c r="U13" s="14">
        <v>5.9202115710866601E-2</v>
      </c>
      <c r="V13" s="14">
        <v>0.14492298189403199</v>
      </c>
      <c r="W13" s="14">
        <v>3.9933139890076803E-2</v>
      </c>
      <c r="X13" s="14">
        <v>0.13347192012952</v>
      </c>
      <c r="Y13" s="14">
        <v>7.9656490299957403E-2</v>
      </c>
      <c r="Z13" s="14">
        <v>0.156622872308147</v>
      </c>
      <c r="AA13" s="14">
        <v>6.0788687996510098E-2</v>
      </c>
      <c r="AB13" s="14">
        <v>0</v>
      </c>
      <c r="AC13" s="14">
        <v>0</v>
      </c>
      <c r="AD13" s="14">
        <v>0</v>
      </c>
      <c r="AE13" s="14"/>
      <c r="AF13" s="14">
        <v>5.2974322702102401E-2</v>
      </c>
      <c r="AG13" s="14">
        <v>3.7485546668404597E-2</v>
      </c>
      <c r="AH13" s="14">
        <v>5.6111672394250099E-2</v>
      </c>
      <c r="AI13" s="14">
        <v>0.124939436568519</v>
      </c>
      <c r="AJ13" s="14">
        <v>3.26273432187364E-2</v>
      </c>
      <c r="AK13" s="14">
        <v>0.101928526195913</v>
      </c>
      <c r="AL13" s="14"/>
      <c r="AM13" s="14">
        <v>6.0816355087917003E-2</v>
      </c>
      <c r="AN13" s="14">
        <v>0.120618608108351</v>
      </c>
      <c r="AO13" s="14">
        <v>4.9853719325906501E-2</v>
      </c>
      <c r="AP13" s="14">
        <v>4.5113276590900697E-2</v>
      </c>
      <c r="AQ13" s="14">
        <v>0</v>
      </c>
      <c r="AR13" s="14"/>
      <c r="AS13" s="14">
        <v>5.6784531401435898E-2</v>
      </c>
      <c r="AT13" s="14">
        <v>0.27269363947941799</v>
      </c>
      <c r="AU13" s="14"/>
      <c r="AV13" s="14">
        <v>5.6194544653391403E-2</v>
      </c>
      <c r="AW13" s="14">
        <v>0</v>
      </c>
      <c r="AX13" s="14">
        <v>7.6092205356811299E-2</v>
      </c>
      <c r="AY13" s="14"/>
      <c r="AZ13" s="14">
        <v>6.0682859063679602E-2</v>
      </c>
      <c r="BA13" s="14">
        <v>0</v>
      </c>
      <c r="BB13" s="14">
        <v>7.3344920642264902E-2</v>
      </c>
      <c r="BC13" s="14"/>
      <c r="BD13" s="14">
        <v>2.7378446673632699E-2</v>
      </c>
      <c r="BE13" s="14">
        <v>9.9959832120888797E-2</v>
      </c>
      <c r="BF13" s="14"/>
      <c r="BG13" s="14">
        <v>0</v>
      </c>
      <c r="BH13" s="14">
        <v>8.1037631995163298E-2</v>
      </c>
      <c r="BI13" s="14"/>
      <c r="BJ13" s="14">
        <v>0</v>
      </c>
      <c r="BK13" s="14">
        <v>6.7683711857937298E-2</v>
      </c>
      <c r="BL13" s="14"/>
      <c r="BM13" s="14">
        <v>6.4714380621883894E-2</v>
      </c>
      <c r="BN13" s="14">
        <v>6.0945150543054299E-2</v>
      </c>
      <c r="BO13" s="14"/>
      <c r="BP13" s="14">
        <v>4.8858880215486997E-2</v>
      </c>
      <c r="BQ13" s="14">
        <v>6.6661333216946603E-2</v>
      </c>
      <c r="BR13" s="14"/>
      <c r="BS13" s="14">
        <v>3.3822334233351001E-2</v>
      </c>
      <c r="BT13" s="14">
        <v>8.3542551463691703E-2</v>
      </c>
      <c r="BU13" s="14"/>
      <c r="BV13" s="14">
        <v>0</v>
      </c>
      <c r="BW13" s="14">
        <v>4.5477661829614303E-2</v>
      </c>
      <c r="BX13" s="14"/>
      <c r="BY13" s="14">
        <v>1.7547789634730401E-2</v>
      </c>
      <c r="BZ13" s="14">
        <v>6.50937477615499E-2</v>
      </c>
      <c r="CA13" s="14"/>
      <c r="CB13" s="14">
        <v>8.1281328383892099E-2</v>
      </c>
      <c r="CC13" s="14">
        <v>4.6866838465173699E-2</v>
      </c>
    </row>
    <row r="14" spans="2:81" x14ac:dyDescent="0.3">
      <c r="B14" s="15" t="s">
        <v>106</v>
      </c>
      <c r="C14" s="14">
        <v>3.2683901784313601E-2</v>
      </c>
      <c r="D14" s="14">
        <v>2.4094410104010301E-2</v>
      </c>
      <c r="E14" s="14">
        <v>4.2188331134846997E-2</v>
      </c>
      <c r="F14" s="14"/>
      <c r="G14" s="14">
        <v>3.81212996594745E-2</v>
      </c>
      <c r="H14" s="14">
        <v>2.2516115210792099E-2</v>
      </c>
      <c r="I14" s="14">
        <v>1.33016186339631E-2</v>
      </c>
      <c r="J14" s="14">
        <v>6.4238238412581805E-2</v>
      </c>
      <c r="K14" s="14">
        <v>5.0399545138980401E-2</v>
      </c>
      <c r="L14" s="14">
        <v>2.3937128176586199E-2</v>
      </c>
      <c r="M14" s="14"/>
      <c r="N14" s="14">
        <v>1.96433634001109E-2</v>
      </c>
      <c r="O14" s="14">
        <v>4.0512674064079303E-2</v>
      </c>
      <c r="P14" s="14">
        <v>3.9711945652687201E-2</v>
      </c>
      <c r="Q14" s="14">
        <v>3.2519016563242999E-2</v>
      </c>
      <c r="R14" s="14"/>
      <c r="S14" s="14">
        <v>4.2563431217627803E-2</v>
      </c>
      <c r="T14" s="14">
        <v>7.6787171854017802E-2</v>
      </c>
      <c r="U14" s="14">
        <v>5.6684599838565899E-2</v>
      </c>
      <c r="V14" s="14">
        <v>4.6367207280219598E-2</v>
      </c>
      <c r="W14" s="14">
        <v>3.6649465412687099E-2</v>
      </c>
      <c r="X14" s="14">
        <v>0</v>
      </c>
      <c r="Y14" s="14">
        <v>3.7460352712452002E-2</v>
      </c>
      <c r="Z14" s="14">
        <v>0</v>
      </c>
      <c r="AA14" s="14">
        <v>0</v>
      </c>
      <c r="AB14" s="14">
        <v>2.7173204026592099E-2</v>
      </c>
      <c r="AC14" s="14">
        <v>0</v>
      </c>
      <c r="AD14" s="14">
        <v>0</v>
      </c>
      <c r="AE14" s="14"/>
      <c r="AF14" s="14">
        <v>8.0588359927585996E-3</v>
      </c>
      <c r="AG14" s="14">
        <v>1.66635615921117E-2</v>
      </c>
      <c r="AH14" s="14">
        <v>5.6198884890998897E-2</v>
      </c>
      <c r="AI14" s="14">
        <v>4.5770990700510397E-2</v>
      </c>
      <c r="AJ14" s="14">
        <v>5.4289121530948198E-2</v>
      </c>
      <c r="AK14" s="14">
        <v>6.90202757823348E-2</v>
      </c>
      <c r="AL14" s="14"/>
      <c r="AM14" s="14">
        <v>4.3399150624956799E-2</v>
      </c>
      <c r="AN14" s="14">
        <v>5.94377677227255E-2</v>
      </c>
      <c r="AO14" s="14">
        <v>1.77461055915921E-2</v>
      </c>
      <c r="AP14" s="14">
        <v>1.53862794516026E-2</v>
      </c>
      <c r="AQ14" s="14">
        <v>0</v>
      </c>
      <c r="AR14" s="14"/>
      <c r="AS14" s="14">
        <v>3.32797729194877E-2</v>
      </c>
      <c r="AT14" s="14">
        <v>0</v>
      </c>
      <c r="AU14" s="14"/>
      <c r="AV14" s="14">
        <v>1.72887875237074E-2</v>
      </c>
      <c r="AW14" s="14">
        <v>2.4118161010546601E-2</v>
      </c>
      <c r="AX14" s="14">
        <v>3.95208711286733E-2</v>
      </c>
      <c r="AY14" s="14"/>
      <c r="AZ14" s="14">
        <v>0</v>
      </c>
      <c r="BA14" s="14">
        <v>1.8272399859037301E-2</v>
      </c>
      <c r="BB14" s="14">
        <v>2.21770123402634E-2</v>
      </c>
      <c r="BC14" s="14"/>
      <c r="BD14" s="14">
        <v>4.2203762169138501E-2</v>
      </c>
      <c r="BE14" s="14">
        <v>2.14365588470499E-2</v>
      </c>
      <c r="BF14" s="14"/>
      <c r="BG14" s="14">
        <v>3.1003056352535401E-2</v>
      </c>
      <c r="BH14" s="14">
        <v>3.3248908253367099E-2</v>
      </c>
      <c r="BI14" s="14"/>
      <c r="BJ14" s="14">
        <v>2.22001246021492E-2</v>
      </c>
      <c r="BK14" s="14">
        <v>3.5137683015135403E-2</v>
      </c>
      <c r="BL14" s="14"/>
      <c r="BM14" s="14">
        <v>3.2396794079261999E-2</v>
      </c>
      <c r="BN14" s="14">
        <v>3.3315404508528101E-2</v>
      </c>
      <c r="BO14" s="14"/>
      <c r="BP14" s="14">
        <v>6.0354655185106298E-2</v>
      </c>
      <c r="BQ14" s="14">
        <v>2.05847454214339E-2</v>
      </c>
      <c r="BR14" s="14"/>
      <c r="BS14" s="14">
        <v>3.2640673402334203E-2</v>
      </c>
      <c r="BT14" s="14">
        <v>3.2720788290497502E-2</v>
      </c>
      <c r="BU14" s="14"/>
      <c r="BV14" s="14">
        <v>2.1599817288597799E-2</v>
      </c>
      <c r="BW14" s="14">
        <v>3.6445401782728301E-2</v>
      </c>
      <c r="BX14" s="14"/>
      <c r="BY14" s="14">
        <v>0</v>
      </c>
      <c r="BZ14" s="14">
        <v>3.8370000337149698E-2</v>
      </c>
      <c r="CA14" s="14"/>
      <c r="CB14" s="14">
        <v>2.8619130463894499E-2</v>
      </c>
      <c r="CC14" s="14">
        <v>3.7469477134496901E-2</v>
      </c>
    </row>
    <row r="15" spans="2:81" x14ac:dyDescent="0.3">
      <c r="B15" s="15" t="s">
        <v>127</v>
      </c>
      <c r="C15" s="18">
        <v>0.57378446235120295</v>
      </c>
      <c r="D15" s="18">
        <v>0.55687285244123896</v>
      </c>
      <c r="E15" s="18">
        <v>0.58985580232200996</v>
      </c>
      <c r="F15" s="18"/>
      <c r="G15" s="18">
        <v>0.60760010742430703</v>
      </c>
      <c r="H15" s="18">
        <v>0.61041319421449103</v>
      </c>
      <c r="I15" s="18">
        <v>0.559313852071333</v>
      </c>
      <c r="J15" s="18">
        <v>0.44503263900206202</v>
      </c>
      <c r="K15" s="18">
        <v>0.61970731604720897</v>
      </c>
      <c r="L15" s="18">
        <v>0.55035508389468002</v>
      </c>
      <c r="M15" s="18"/>
      <c r="N15" s="18">
        <v>0.58781150152873995</v>
      </c>
      <c r="O15" s="18">
        <v>0.57051991323895501</v>
      </c>
      <c r="P15" s="18">
        <v>0.54520780519150003</v>
      </c>
      <c r="Q15" s="18">
        <v>0.59890786935326101</v>
      </c>
      <c r="R15" s="18"/>
      <c r="S15" s="18">
        <v>0.60583605817101904</v>
      </c>
      <c r="T15" s="18">
        <v>0.54591424620779905</v>
      </c>
      <c r="U15" s="18">
        <v>0.59124532124097495</v>
      </c>
      <c r="V15" s="18">
        <v>0.48920082586936497</v>
      </c>
      <c r="W15" s="18">
        <v>0.48399269255306798</v>
      </c>
      <c r="X15" s="18">
        <v>0.63434517677596902</v>
      </c>
      <c r="Y15" s="18">
        <v>0.595593102662479</v>
      </c>
      <c r="Z15" s="18">
        <v>0.58058930695248201</v>
      </c>
      <c r="AA15" s="18">
        <v>0.63462880902232799</v>
      </c>
      <c r="AB15" s="18">
        <v>0.55037906470473597</v>
      </c>
      <c r="AC15" s="18">
        <v>0.54407965166565897</v>
      </c>
      <c r="AD15" s="18">
        <v>0.686781372434352</v>
      </c>
      <c r="AE15" s="18"/>
      <c r="AF15" s="18">
        <v>0.63689072720909301</v>
      </c>
      <c r="AG15" s="18">
        <v>0.55259752556409003</v>
      </c>
      <c r="AH15" s="18">
        <v>0.58425769404871597</v>
      </c>
      <c r="AI15" s="18">
        <v>0.48463455145555701</v>
      </c>
      <c r="AJ15" s="18">
        <v>0.56522157639611603</v>
      </c>
      <c r="AK15" s="18">
        <v>0.410112727775791</v>
      </c>
      <c r="AL15" s="18"/>
      <c r="AM15" s="18">
        <v>0.60162515913979198</v>
      </c>
      <c r="AN15" s="18">
        <v>0.56061243903723201</v>
      </c>
      <c r="AO15" s="18">
        <v>0.52055064874360202</v>
      </c>
      <c r="AP15" s="18">
        <v>0.57116785079329402</v>
      </c>
      <c r="AQ15" s="18">
        <v>1</v>
      </c>
      <c r="AR15" s="18"/>
      <c r="AS15" s="18">
        <v>0.57392654779778296</v>
      </c>
      <c r="AT15" s="18">
        <v>0.56599098737501996</v>
      </c>
      <c r="AU15" s="18"/>
      <c r="AV15" s="18">
        <v>0.60553594093784102</v>
      </c>
      <c r="AW15" s="18">
        <v>0.58085600578304197</v>
      </c>
      <c r="AX15" s="18">
        <v>0.54460044579931099</v>
      </c>
      <c r="AY15" s="18"/>
      <c r="AZ15" s="18">
        <v>0.675862737724094</v>
      </c>
      <c r="BA15" s="18">
        <v>0.69069265542548397</v>
      </c>
      <c r="BB15" s="18">
        <v>0.48336834510461502</v>
      </c>
      <c r="BC15" s="18"/>
      <c r="BD15" s="18">
        <v>0.61999226210999903</v>
      </c>
      <c r="BE15" s="18">
        <v>0.519191753082899</v>
      </c>
      <c r="BF15" s="18"/>
      <c r="BG15" s="18">
        <v>0.67199967654752202</v>
      </c>
      <c r="BH15" s="18">
        <v>0.54076998622433103</v>
      </c>
      <c r="BI15" s="18"/>
      <c r="BJ15" s="18">
        <v>0.63730111380123899</v>
      </c>
      <c r="BK15" s="18">
        <v>0.55828646238550295</v>
      </c>
      <c r="BL15" s="18"/>
      <c r="BM15" s="18">
        <v>0.69014288279482106</v>
      </c>
      <c r="BN15" s="18">
        <v>0.546749512302938</v>
      </c>
      <c r="BO15" s="18"/>
      <c r="BP15" s="18">
        <v>0.60457301841799305</v>
      </c>
      <c r="BQ15" s="18">
        <v>0.57443150438794799</v>
      </c>
      <c r="BR15" s="18"/>
      <c r="BS15" s="18">
        <v>0.61798026615534396</v>
      </c>
      <c r="BT15" s="18">
        <v>0.53607246121485896</v>
      </c>
      <c r="BU15" s="18"/>
      <c r="BV15" s="18">
        <v>0.63058367182113995</v>
      </c>
      <c r="BW15" s="18">
        <v>0.61363707621315999</v>
      </c>
      <c r="BX15" s="18"/>
      <c r="BY15" s="18">
        <v>0.620541751064143</v>
      </c>
      <c r="BZ15" s="18">
        <v>0.57203807437371801</v>
      </c>
      <c r="CA15" s="18"/>
      <c r="CB15" s="18">
        <v>0.55853721459896</v>
      </c>
      <c r="CC15" s="18">
        <v>0.58030028358924801</v>
      </c>
    </row>
    <row r="16" spans="2:81" x14ac:dyDescent="0.3">
      <c r="B16" s="15" t="s">
        <v>256</v>
      </c>
      <c r="C16" s="18">
        <v>0.20396929126079399</v>
      </c>
      <c r="D16" s="18">
        <v>0.20274976152604701</v>
      </c>
      <c r="E16" s="18">
        <v>0.20639209583054999</v>
      </c>
      <c r="F16" s="18"/>
      <c r="G16" s="18">
        <v>0.107653734533255</v>
      </c>
      <c r="H16" s="18">
        <v>0.19733500067895299</v>
      </c>
      <c r="I16" s="18">
        <v>0.305775191263705</v>
      </c>
      <c r="J16" s="18">
        <v>0.27277773419304302</v>
      </c>
      <c r="K16" s="18">
        <v>0.16852194165378201</v>
      </c>
      <c r="L16" s="18">
        <v>0.21653315784466301</v>
      </c>
      <c r="M16" s="18"/>
      <c r="N16" s="18">
        <v>0.226877056901608</v>
      </c>
      <c r="O16" s="18">
        <v>0.21412444717884099</v>
      </c>
      <c r="P16" s="18">
        <v>0.18656158043662299</v>
      </c>
      <c r="Q16" s="18">
        <v>0.18866767507426799</v>
      </c>
      <c r="R16" s="18"/>
      <c r="S16" s="18">
        <v>0.178569105498248</v>
      </c>
      <c r="T16" s="18">
        <v>0.18241237932426399</v>
      </c>
      <c r="U16" s="18">
        <v>0.23392541990659199</v>
      </c>
      <c r="V16" s="18">
        <v>0.23814928112251799</v>
      </c>
      <c r="W16" s="18">
        <v>0.29130446454340297</v>
      </c>
      <c r="X16" s="18">
        <v>0.2069603207864</v>
      </c>
      <c r="Y16" s="18">
        <v>0.201322284898965</v>
      </c>
      <c r="Z16" s="18">
        <v>0.367964801126831</v>
      </c>
      <c r="AA16" s="18">
        <v>0.139738790513043</v>
      </c>
      <c r="AB16" s="18">
        <v>0.16588797272551301</v>
      </c>
      <c r="AC16" s="18">
        <v>0.201869840875992</v>
      </c>
      <c r="AD16" s="18">
        <v>0</v>
      </c>
      <c r="AE16" s="18"/>
      <c r="AF16" s="18">
        <v>0.173617118892476</v>
      </c>
      <c r="AG16" s="18">
        <v>0.154336896201517</v>
      </c>
      <c r="AH16" s="18">
        <v>0.25731319276732101</v>
      </c>
      <c r="AI16" s="18">
        <v>0.32760153738826903</v>
      </c>
      <c r="AJ16" s="18">
        <v>0.19465475749353101</v>
      </c>
      <c r="AK16" s="18">
        <v>0.29536264040511401</v>
      </c>
      <c r="AL16" s="18"/>
      <c r="AM16" s="18">
        <v>0.221106534076419</v>
      </c>
      <c r="AN16" s="18">
        <v>0.232356947440165</v>
      </c>
      <c r="AO16" s="18">
        <v>0.233382394825318</v>
      </c>
      <c r="AP16" s="18">
        <v>0.199780037519489</v>
      </c>
      <c r="AQ16" s="18">
        <v>0</v>
      </c>
      <c r="AR16" s="18"/>
      <c r="AS16" s="18">
        <v>0.20271635470329899</v>
      </c>
      <c r="AT16" s="18">
        <v>0.27269363947941799</v>
      </c>
      <c r="AU16" s="18"/>
      <c r="AV16" s="18">
        <v>0.177147151518142</v>
      </c>
      <c r="AW16" s="18">
        <v>9.6505623393713102E-2</v>
      </c>
      <c r="AX16" s="18">
        <v>0.25737850622589797</v>
      </c>
      <c r="AY16" s="18"/>
      <c r="AZ16" s="18">
        <v>0.140025036919771</v>
      </c>
      <c r="BA16" s="18">
        <v>9.5185504705470103E-2</v>
      </c>
      <c r="BB16" s="18">
        <v>0.23882937857328601</v>
      </c>
      <c r="BC16" s="18"/>
      <c r="BD16" s="18">
        <v>0.164415000087591</v>
      </c>
      <c r="BE16" s="18">
        <v>0.25070114020414103</v>
      </c>
      <c r="BF16" s="18"/>
      <c r="BG16" s="18">
        <v>0.11223518695746799</v>
      </c>
      <c r="BH16" s="18">
        <v>0.23480517978707099</v>
      </c>
      <c r="BI16" s="18"/>
      <c r="BJ16" s="18">
        <v>0.12070884108016799</v>
      </c>
      <c r="BK16" s="18">
        <v>0.218484081831716</v>
      </c>
      <c r="BL16" s="18"/>
      <c r="BM16" s="18">
        <v>0.151652991638805</v>
      </c>
      <c r="BN16" s="18">
        <v>0.21486334116821501</v>
      </c>
      <c r="BO16" s="18"/>
      <c r="BP16" s="18">
        <v>0.187744772180299</v>
      </c>
      <c r="BQ16" s="18">
        <v>0.21276047448129401</v>
      </c>
      <c r="BR16" s="18"/>
      <c r="BS16" s="18">
        <v>0.14830494489978599</v>
      </c>
      <c r="BT16" s="18">
        <v>0.25146732755679901</v>
      </c>
      <c r="BU16" s="18"/>
      <c r="BV16" s="18">
        <v>8.4164731902924103E-2</v>
      </c>
      <c r="BW16" s="18">
        <v>0.170407949069007</v>
      </c>
      <c r="BX16" s="18"/>
      <c r="BY16" s="18">
        <v>0.19118949503103599</v>
      </c>
      <c r="BZ16" s="18">
        <v>0.20292196337632301</v>
      </c>
      <c r="CA16" s="18"/>
      <c r="CB16" s="18">
        <v>0.22673226141238501</v>
      </c>
      <c r="CC16" s="18">
        <v>0.18573495356258199</v>
      </c>
    </row>
    <row r="17" spans="2:81" x14ac:dyDescent="0.3">
      <c r="B17" s="15" t="s">
        <v>93</v>
      </c>
      <c r="C17" s="19">
        <v>0.36981517109040901</v>
      </c>
      <c r="D17" s="19">
        <v>0.35412309091519101</v>
      </c>
      <c r="E17" s="19">
        <v>0.383463706491461</v>
      </c>
      <c r="F17" s="19"/>
      <c r="G17" s="19">
        <v>0.49994637289105198</v>
      </c>
      <c r="H17" s="19">
        <v>0.41307819353553699</v>
      </c>
      <c r="I17" s="19">
        <v>0.25353866080762799</v>
      </c>
      <c r="J17" s="19">
        <v>0.172254904809019</v>
      </c>
      <c r="K17" s="19">
        <v>0.45118537439342699</v>
      </c>
      <c r="L17" s="19">
        <v>0.33382192605001698</v>
      </c>
      <c r="M17" s="19"/>
      <c r="N17" s="19">
        <v>0.36093444462713198</v>
      </c>
      <c r="O17" s="19">
        <v>0.35639546606011402</v>
      </c>
      <c r="P17" s="19">
        <v>0.35864622475487701</v>
      </c>
      <c r="Q17" s="19">
        <v>0.410240194278993</v>
      </c>
      <c r="R17" s="19"/>
      <c r="S17" s="19">
        <v>0.42726695267276998</v>
      </c>
      <c r="T17" s="19">
        <v>0.36350186688353497</v>
      </c>
      <c r="U17" s="19">
        <v>0.35731990133438302</v>
      </c>
      <c r="V17" s="19">
        <v>0.25105154474684699</v>
      </c>
      <c r="W17" s="19">
        <v>0.19268822800966401</v>
      </c>
      <c r="X17" s="19">
        <v>0.42738485598956999</v>
      </c>
      <c r="Y17" s="19">
        <v>0.39427081776351403</v>
      </c>
      <c r="Z17" s="19">
        <v>0.21262450582565101</v>
      </c>
      <c r="AA17" s="19">
        <v>0.49489001850928499</v>
      </c>
      <c r="AB17" s="19">
        <v>0.38449109197922199</v>
      </c>
      <c r="AC17" s="19">
        <v>0.342209810789667</v>
      </c>
      <c r="AD17" s="19">
        <v>0.686781372434352</v>
      </c>
      <c r="AE17" s="19"/>
      <c r="AF17" s="19">
        <v>0.46327360831661701</v>
      </c>
      <c r="AG17" s="19">
        <v>0.398260629362574</v>
      </c>
      <c r="AH17" s="19">
        <v>0.32694450128139502</v>
      </c>
      <c r="AI17" s="19">
        <v>0.15703301406728801</v>
      </c>
      <c r="AJ17" s="19">
        <v>0.37056681890258403</v>
      </c>
      <c r="AK17" s="19">
        <v>0.114750087370677</v>
      </c>
      <c r="AL17" s="19"/>
      <c r="AM17" s="19">
        <v>0.38051862506337403</v>
      </c>
      <c r="AN17" s="19">
        <v>0.32825549159706802</v>
      </c>
      <c r="AO17" s="19">
        <v>0.28716825391828299</v>
      </c>
      <c r="AP17" s="19">
        <v>0.37138781327380499</v>
      </c>
      <c r="AQ17" s="19">
        <v>1</v>
      </c>
      <c r="AR17" s="19"/>
      <c r="AS17" s="19">
        <v>0.371210193094484</v>
      </c>
      <c r="AT17" s="19">
        <v>0.29329734789560202</v>
      </c>
      <c r="AU17" s="19"/>
      <c r="AV17" s="19">
        <v>0.42838878941969799</v>
      </c>
      <c r="AW17" s="19">
        <v>0.48435038238932898</v>
      </c>
      <c r="AX17" s="19">
        <v>0.28722193957341402</v>
      </c>
      <c r="AY17" s="19"/>
      <c r="AZ17" s="19">
        <v>0.53583770080432302</v>
      </c>
      <c r="BA17" s="19">
        <v>0.59550715072001403</v>
      </c>
      <c r="BB17" s="19">
        <v>0.24453896653132901</v>
      </c>
      <c r="BC17" s="19"/>
      <c r="BD17" s="19">
        <v>0.455577262022408</v>
      </c>
      <c r="BE17" s="19">
        <v>0.26849061287875903</v>
      </c>
      <c r="BF17" s="19"/>
      <c r="BG17" s="19">
        <v>0.55976448959005398</v>
      </c>
      <c r="BH17" s="19">
        <v>0.30596480643726098</v>
      </c>
      <c r="BI17" s="19"/>
      <c r="BJ17" s="19">
        <v>0.516592272721071</v>
      </c>
      <c r="BK17" s="19">
        <v>0.33980238055378698</v>
      </c>
      <c r="BL17" s="19"/>
      <c r="BM17" s="19">
        <v>0.53848989115601598</v>
      </c>
      <c r="BN17" s="19">
        <v>0.33188617113472302</v>
      </c>
      <c r="BO17" s="19"/>
      <c r="BP17" s="19">
        <v>0.41682824623769499</v>
      </c>
      <c r="BQ17" s="19">
        <v>0.36167102990665401</v>
      </c>
      <c r="BR17" s="19"/>
      <c r="BS17" s="19">
        <v>0.469675321255558</v>
      </c>
      <c r="BT17" s="19">
        <v>0.28460513365806001</v>
      </c>
      <c r="BU17" s="19"/>
      <c r="BV17" s="19">
        <v>0.546418939918216</v>
      </c>
      <c r="BW17" s="19">
        <v>0.44322912714415402</v>
      </c>
      <c r="BX17" s="19"/>
      <c r="BY17" s="19">
        <v>0.429352256033107</v>
      </c>
      <c r="BZ17" s="19">
        <v>0.369116110997395</v>
      </c>
      <c r="CA17" s="19"/>
      <c r="CB17" s="19">
        <v>0.33180495318657499</v>
      </c>
      <c r="CC17" s="19">
        <v>0.39456533002666599</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x14ac:dyDescent="0.3">
      <c r="B9" s="15" t="s">
        <v>123</v>
      </c>
      <c r="C9" s="14">
        <v>0.410703849082173</v>
      </c>
      <c r="D9" s="14">
        <v>0.37123325154700998</v>
      </c>
      <c r="E9" s="14">
        <v>0.45578163724656301</v>
      </c>
      <c r="F9" s="14"/>
      <c r="G9" s="14">
        <v>0.28357291904558402</v>
      </c>
      <c r="H9" s="14">
        <v>0.41627169677957798</v>
      </c>
      <c r="I9" s="14">
        <v>0.48312615447445301</v>
      </c>
      <c r="J9" s="14">
        <v>0.38201933857038101</v>
      </c>
      <c r="K9" s="14">
        <v>0.534970433722048</v>
      </c>
      <c r="L9" s="14">
        <v>0.49457349742489498</v>
      </c>
      <c r="M9" s="14"/>
      <c r="N9" s="14">
        <v>0.53476605464459603</v>
      </c>
      <c r="O9" s="14">
        <v>0.31441671781258601</v>
      </c>
      <c r="P9" s="14">
        <v>0.36416670544502</v>
      </c>
      <c r="Q9" s="14">
        <v>0.40899026632526603</v>
      </c>
      <c r="R9" s="14"/>
      <c r="S9" s="14">
        <v>0.46798790661476503</v>
      </c>
      <c r="T9" s="14">
        <v>0.45366156540699998</v>
      </c>
      <c r="U9" s="14">
        <v>0.52359434046516595</v>
      </c>
      <c r="V9" s="14">
        <v>0.25512274649977001</v>
      </c>
      <c r="W9" s="14">
        <v>0.48700334878395801</v>
      </c>
      <c r="X9" s="14">
        <v>0.43730784304290399</v>
      </c>
      <c r="Y9" s="14">
        <v>0.48470819140879301</v>
      </c>
      <c r="Z9" s="14">
        <v>0.25752094672409798</v>
      </c>
      <c r="AA9" s="14">
        <v>0.38125435762905202</v>
      </c>
      <c r="AB9" s="14">
        <v>0.273395278303595</v>
      </c>
      <c r="AC9" s="14">
        <v>0.44582389313720999</v>
      </c>
      <c r="AD9" s="14">
        <v>0.686781372434352</v>
      </c>
      <c r="AE9" s="14"/>
      <c r="AF9" s="14">
        <v>0.40574029878151802</v>
      </c>
      <c r="AG9" s="14">
        <v>0.48534980015745599</v>
      </c>
      <c r="AH9" s="14">
        <v>0.383311806188322</v>
      </c>
      <c r="AI9" s="14">
        <v>0.41583960124124802</v>
      </c>
      <c r="AJ9" s="14">
        <v>0.44177203676973997</v>
      </c>
      <c r="AK9" s="14">
        <v>0.35788513271913303</v>
      </c>
      <c r="AL9" s="14"/>
      <c r="AM9" s="14">
        <v>0.519006488834729</v>
      </c>
      <c r="AN9" s="14">
        <v>0.32808847217309001</v>
      </c>
      <c r="AO9" s="14">
        <v>0.38743819619487202</v>
      </c>
      <c r="AP9" s="14">
        <v>0.479473941518338</v>
      </c>
      <c r="AQ9" s="14">
        <v>0.61041297866064304</v>
      </c>
      <c r="AR9" s="14"/>
      <c r="AS9" s="14">
        <v>0.41525053372332599</v>
      </c>
      <c r="AT9" s="14">
        <v>0.16131537314556199</v>
      </c>
      <c r="AU9" s="14"/>
      <c r="AV9" s="14">
        <v>0.58203141633279898</v>
      </c>
      <c r="AW9" s="14">
        <v>0.25831547035451002</v>
      </c>
      <c r="AX9" s="14">
        <v>0.28063026521789802</v>
      </c>
      <c r="AY9" s="14"/>
      <c r="AZ9" s="14">
        <v>0.67045314817373503</v>
      </c>
      <c r="BA9" s="14">
        <v>0.45574515305444802</v>
      </c>
      <c r="BB9" s="14">
        <v>0.49322844742504501</v>
      </c>
      <c r="BC9" s="14"/>
      <c r="BD9" s="14">
        <v>0.42973090186664797</v>
      </c>
      <c r="BE9" s="14">
        <v>0.38822412993696997</v>
      </c>
      <c r="BF9" s="14"/>
      <c r="BG9" s="14">
        <v>0.38932469635884098</v>
      </c>
      <c r="BH9" s="14">
        <v>0.41789032760256101</v>
      </c>
      <c r="BI9" s="14"/>
      <c r="BJ9" s="14">
        <v>0.3565150762564</v>
      </c>
      <c r="BK9" s="14">
        <v>0.40599347507093703</v>
      </c>
      <c r="BL9" s="14"/>
      <c r="BM9" s="14">
        <v>0.41605692854285597</v>
      </c>
      <c r="BN9" s="14">
        <v>0.41389942615932102</v>
      </c>
      <c r="BO9" s="14"/>
      <c r="BP9" s="14">
        <v>0.51233400385822203</v>
      </c>
      <c r="BQ9" s="14">
        <v>0.38574500385855198</v>
      </c>
      <c r="BR9" s="14"/>
      <c r="BS9" s="14">
        <v>0.36280418165844602</v>
      </c>
      <c r="BT9" s="14">
        <v>0.451576333726176</v>
      </c>
      <c r="BU9" s="14"/>
      <c r="BV9" s="14">
        <v>0.41848803957845598</v>
      </c>
      <c r="BW9" s="14">
        <v>0.34361527525702001</v>
      </c>
      <c r="BX9" s="14"/>
      <c r="BY9" s="14">
        <v>0.47533208680788702</v>
      </c>
      <c r="BZ9" s="14">
        <v>0.40308533688065701</v>
      </c>
      <c r="CA9" s="14"/>
      <c r="CB9" s="14">
        <v>0.43711052531255501</v>
      </c>
      <c r="CC9" s="14">
        <v>0.395044393584774</v>
      </c>
    </row>
    <row r="10" spans="2:81" x14ac:dyDescent="0.3">
      <c r="B10" s="15" t="s">
        <v>124</v>
      </c>
      <c r="C10" s="14">
        <v>0.31488883626556002</v>
      </c>
      <c r="D10" s="14">
        <v>0.33563583134776098</v>
      </c>
      <c r="E10" s="14">
        <v>0.29405267360183801</v>
      </c>
      <c r="F10" s="14"/>
      <c r="G10" s="14">
        <v>0.24241496742243199</v>
      </c>
      <c r="H10" s="14">
        <v>0.34259297804168298</v>
      </c>
      <c r="I10" s="14">
        <v>0.35809806746084499</v>
      </c>
      <c r="J10" s="14">
        <v>0.422426390614495</v>
      </c>
      <c r="K10" s="14">
        <v>0.27247351265452002</v>
      </c>
      <c r="L10" s="14">
        <v>0.26478670511207097</v>
      </c>
      <c r="M10" s="14"/>
      <c r="N10" s="14">
        <v>0.322955190834879</v>
      </c>
      <c r="O10" s="14">
        <v>0.439956505276687</v>
      </c>
      <c r="P10" s="14">
        <v>0.30953005815253298</v>
      </c>
      <c r="Q10" s="14">
        <v>0.188366218937673</v>
      </c>
      <c r="R10" s="14"/>
      <c r="S10" s="14">
        <v>0.32333692225918198</v>
      </c>
      <c r="T10" s="14">
        <v>0.339624681031091</v>
      </c>
      <c r="U10" s="14">
        <v>0.20345907750931699</v>
      </c>
      <c r="V10" s="14">
        <v>0.45565533428480698</v>
      </c>
      <c r="W10" s="14">
        <v>0.28796609503992998</v>
      </c>
      <c r="X10" s="14">
        <v>0.18806362422620099</v>
      </c>
      <c r="Y10" s="14">
        <v>0.35750810234796199</v>
      </c>
      <c r="Z10" s="14">
        <v>0.30885547080676901</v>
      </c>
      <c r="AA10" s="14">
        <v>0.310643242317104</v>
      </c>
      <c r="AB10" s="14">
        <v>0.34791494185486299</v>
      </c>
      <c r="AC10" s="14">
        <v>0.30072376681920598</v>
      </c>
      <c r="AD10" s="14">
        <v>0</v>
      </c>
      <c r="AE10" s="14"/>
      <c r="AF10" s="14">
        <v>0.334323641034245</v>
      </c>
      <c r="AG10" s="14">
        <v>0.40050085154668902</v>
      </c>
      <c r="AH10" s="14">
        <v>0.344702334283776</v>
      </c>
      <c r="AI10" s="14">
        <v>0.25967737092173099</v>
      </c>
      <c r="AJ10" s="14">
        <v>0.27308805589109503</v>
      </c>
      <c r="AK10" s="14">
        <v>0.32757338810683401</v>
      </c>
      <c r="AL10" s="14"/>
      <c r="AM10" s="14">
        <v>0.27481409248187399</v>
      </c>
      <c r="AN10" s="14">
        <v>0.28354904411304999</v>
      </c>
      <c r="AO10" s="14">
        <v>0.37610140721727497</v>
      </c>
      <c r="AP10" s="14">
        <v>0.344473089460826</v>
      </c>
      <c r="AQ10" s="14">
        <v>0.23753857517514901</v>
      </c>
      <c r="AR10" s="14"/>
      <c r="AS10" s="14">
        <v>0.310310909039684</v>
      </c>
      <c r="AT10" s="14">
        <v>0.56599098737501996</v>
      </c>
      <c r="AU10" s="14"/>
      <c r="AV10" s="14">
        <v>0.31240615849811798</v>
      </c>
      <c r="AW10" s="14">
        <v>0.45214264989186498</v>
      </c>
      <c r="AX10" s="14">
        <v>0.28796839862055601</v>
      </c>
      <c r="AY10" s="14"/>
      <c r="AZ10" s="14">
        <v>0.32954685182626497</v>
      </c>
      <c r="BA10" s="14">
        <v>0.35631991348213798</v>
      </c>
      <c r="BB10" s="14">
        <v>0.32552659398561501</v>
      </c>
      <c r="BC10" s="14"/>
      <c r="BD10" s="14">
        <v>0.28774133195691898</v>
      </c>
      <c r="BE10" s="14">
        <v>0.346962551478531</v>
      </c>
      <c r="BF10" s="14"/>
      <c r="BG10" s="14">
        <v>0.26759773773437301</v>
      </c>
      <c r="BH10" s="14">
        <v>0.330785465481789</v>
      </c>
      <c r="BI10" s="14"/>
      <c r="BJ10" s="14">
        <v>0.25797202469848801</v>
      </c>
      <c r="BK10" s="14">
        <v>0.33017099722219301</v>
      </c>
      <c r="BL10" s="14"/>
      <c r="BM10" s="14">
        <v>0.29891832833279602</v>
      </c>
      <c r="BN10" s="14">
        <v>0.32080259526951299</v>
      </c>
      <c r="BO10" s="14"/>
      <c r="BP10" s="14">
        <v>0.30897721829827302</v>
      </c>
      <c r="BQ10" s="14">
        <v>0.327116171368803</v>
      </c>
      <c r="BR10" s="14"/>
      <c r="BS10" s="14">
        <v>0.33871822969902499</v>
      </c>
      <c r="BT10" s="14">
        <v>0.29455536487484302</v>
      </c>
      <c r="BU10" s="14"/>
      <c r="BV10" s="14">
        <v>0.31559325444570102</v>
      </c>
      <c r="BW10" s="14">
        <v>0.34668719956294403</v>
      </c>
      <c r="BX10" s="14"/>
      <c r="BY10" s="14">
        <v>0.25460318723654501</v>
      </c>
      <c r="BZ10" s="14">
        <v>0.32367566759454502</v>
      </c>
      <c r="CA10" s="14"/>
      <c r="CB10" s="14">
        <v>0.29335796141147003</v>
      </c>
      <c r="CC10" s="14">
        <v>0.33402502581184301</v>
      </c>
    </row>
    <row r="11" spans="2:81" x14ac:dyDescent="0.3">
      <c r="B11" s="15" t="s">
        <v>125</v>
      </c>
      <c r="C11" s="14">
        <v>0.12553130428276699</v>
      </c>
      <c r="D11" s="14">
        <v>0.129788153902125</v>
      </c>
      <c r="E11" s="14">
        <v>0.121584224029262</v>
      </c>
      <c r="F11" s="14"/>
      <c r="G11" s="14">
        <v>0.23511200957544401</v>
      </c>
      <c r="H11" s="14">
        <v>0.12066711047111001</v>
      </c>
      <c r="I11" s="14">
        <v>0.11853044489813901</v>
      </c>
      <c r="J11" s="14">
        <v>3.8852942347946999E-2</v>
      </c>
      <c r="K11" s="14">
        <v>5.5514379531493199E-2</v>
      </c>
      <c r="L11" s="14">
        <v>5.0467395834602698E-2</v>
      </c>
      <c r="M11" s="14"/>
      <c r="N11" s="14">
        <v>8.8842268439870101E-2</v>
      </c>
      <c r="O11" s="14">
        <v>0.112657363825218</v>
      </c>
      <c r="P11" s="14">
        <v>0.11903877902561601</v>
      </c>
      <c r="Q11" s="14">
        <v>0.18933970729125499</v>
      </c>
      <c r="R11" s="14"/>
      <c r="S11" s="14">
        <v>0.11518392799321001</v>
      </c>
      <c r="T11" s="14">
        <v>2.8795062175677399E-2</v>
      </c>
      <c r="U11" s="14">
        <v>0.154582167468507</v>
      </c>
      <c r="V11" s="14">
        <v>9.3111585030013197E-2</v>
      </c>
      <c r="W11" s="14">
        <v>0.151422729543152</v>
      </c>
      <c r="X11" s="14">
        <v>0.17020223236741799</v>
      </c>
      <c r="Y11" s="14">
        <v>8.5233897178885604E-2</v>
      </c>
      <c r="Z11" s="14">
        <v>0.106234788934167</v>
      </c>
      <c r="AA11" s="14">
        <v>0.10291902901444799</v>
      </c>
      <c r="AB11" s="14">
        <v>0.23678183186135299</v>
      </c>
      <c r="AC11" s="14">
        <v>0.15003413463352</v>
      </c>
      <c r="AD11" s="14">
        <v>0.313218627565648</v>
      </c>
      <c r="AE11" s="14"/>
      <c r="AF11" s="14">
        <v>0.16210638528042101</v>
      </c>
      <c r="AG11" s="14">
        <v>7.6448959993869497E-2</v>
      </c>
      <c r="AH11" s="14">
        <v>0.100603717066054</v>
      </c>
      <c r="AI11" s="14">
        <v>8.7259824111626194E-2</v>
      </c>
      <c r="AJ11" s="14">
        <v>0.15995966035327899</v>
      </c>
      <c r="AK11" s="14">
        <v>7.1691049273805998E-2</v>
      </c>
      <c r="AL11" s="14"/>
      <c r="AM11" s="14">
        <v>1.3248107668459699E-2</v>
      </c>
      <c r="AN11" s="14">
        <v>0.152659519810915</v>
      </c>
      <c r="AO11" s="14">
        <v>0.159534960021947</v>
      </c>
      <c r="AP11" s="14">
        <v>4.49213915458158E-2</v>
      </c>
      <c r="AQ11" s="14">
        <v>0.15204844616420701</v>
      </c>
      <c r="AR11" s="14"/>
      <c r="AS11" s="14">
        <v>0.12781990743903901</v>
      </c>
      <c r="AT11" s="14">
        <v>0</v>
      </c>
      <c r="AU11" s="14"/>
      <c r="AV11" s="14">
        <v>7.1614645206960204E-2</v>
      </c>
      <c r="AW11" s="14">
        <v>0.166018784327915</v>
      </c>
      <c r="AX11" s="14">
        <v>0.17366935459844501</v>
      </c>
      <c r="AY11" s="14"/>
      <c r="AZ11" s="14">
        <v>0</v>
      </c>
      <c r="BA11" s="14">
        <v>0.12991194278375601</v>
      </c>
      <c r="BB11" s="14">
        <v>0.106738130437319</v>
      </c>
      <c r="BC11" s="14"/>
      <c r="BD11" s="14">
        <v>0.122995369573834</v>
      </c>
      <c r="BE11" s="14">
        <v>0.128527412018061</v>
      </c>
      <c r="BF11" s="14"/>
      <c r="BG11" s="14">
        <v>0.18484818802865699</v>
      </c>
      <c r="BH11" s="14">
        <v>0.10559227692968599</v>
      </c>
      <c r="BI11" s="14"/>
      <c r="BJ11" s="14">
        <v>0.22581313506697401</v>
      </c>
      <c r="BK11" s="14">
        <v>0.112002933793326</v>
      </c>
      <c r="BL11" s="14"/>
      <c r="BM11" s="14">
        <v>0.111099685142556</v>
      </c>
      <c r="BN11" s="14">
        <v>0.124024908943457</v>
      </c>
      <c r="BO11" s="14"/>
      <c r="BP11" s="14">
        <v>4.17537862267435E-2</v>
      </c>
      <c r="BQ11" s="14">
        <v>0.13999628049954099</v>
      </c>
      <c r="BR11" s="14"/>
      <c r="BS11" s="14">
        <v>0.13489008932607499</v>
      </c>
      <c r="BT11" s="14">
        <v>0.11754551192673</v>
      </c>
      <c r="BU11" s="14"/>
      <c r="BV11" s="14">
        <v>0.119500836888037</v>
      </c>
      <c r="BW11" s="14">
        <v>0.140193294521477</v>
      </c>
      <c r="BX11" s="14"/>
      <c r="BY11" s="14">
        <v>9.6325302127771698E-2</v>
      </c>
      <c r="BZ11" s="14">
        <v>0.12615321150880901</v>
      </c>
      <c r="CA11" s="14"/>
      <c r="CB11" s="14">
        <v>9.2534968580847907E-2</v>
      </c>
      <c r="CC11" s="14">
        <v>0.14281936138938101</v>
      </c>
    </row>
    <row r="12" spans="2:81" x14ac:dyDescent="0.3">
      <c r="B12" s="15" t="s">
        <v>126</v>
      </c>
      <c r="C12" s="14">
        <v>5.1943905552436997E-2</v>
      </c>
      <c r="D12" s="14">
        <v>6.7329633992017704E-2</v>
      </c>
      <c r="E12" s="14">
        <v>3.5514287724744201E-2</v>
      </c>
      <c r="F12" s="14"/>
      <c r="G12" s="14">
        <v>7.6890230712044899E-2</v>
      </c>
      <c r="H12" s="14">
        <v>5.45930068472818E-2</v>
      </c>
      <c r="I12" s="14">
        <v>2.7395382899091499E-2</v>
      </c>
      <c r="J12" s="14">
        <v>3.9122583138548703E-2</v>
      </c>
      <c r="K12" s="14">
        <v>2.5466562210279799E-2</v>
      </c>
      <c r="L12" s="14">
        <v>6.8887612827558301E-2</v>
      </c>
      <c r="M12" s="14"/>
      <c r="N12" s="14">
        <v>2.7140555684327199E-2</v>
      </c>
      <c r="O12" s="14">
        <v>7.1712975834752404E-2</v>
      </c>
      <c r="P12" s="14">
        <v>7.8987026849015304E-2</v>
      </c>
      <c r="Q12" s="14">
        <v>3.1739771934146899E-2</v>
      </c>
      <c r="R12" s="14"/>
      <c r="S12" s="14">
        <v>5.1849571972834699E-2</v>
      </c>
      <c r="T12" s="14">
        <v>0.12817113708175801</v>
      </c>
      <c r="U12" s="14">
        <v>0</v>
      </c>
      <c r="V12" s="14">
        <v>4.7137614817455098E-2</v>
      </c>
      <c r="W12" s="14">
        <v>0</v>
      </c>
      <c r="X12" s="14">
        <v>0</v>
      </c>
      <c r="Y12" s="14">
        <v>0</v>
      </c>
      <c r="Z12" s="14">
        <v>0.10791168378720099</v>
      </c>
      <c r="AA12" s="14">
        <v>3.9161377464096397E-2</v>
      </c>
      <c r="AB12" s="14">
        <v>0.115101450456725</v>
      </c>
      <c r="AC12" s="14">
        <v>0.103418205410063</v>
      </c>
      <c r="AD12" s="14">
        <v>0</v>
      </c>
      <c r="AE12" s="14"/>
      <c r="AF12" s="14">
        <v>5.1785329348506701E-2</v>
      </c>
      <c r="AG12" s="14">
        <v>0</v>
      </c>
      <c r="AH12" s="14">
        <v>0.113772816358137</v>
      </c>
      <c r="AI12" s="14">
        <v>4.9369056283100503E-2</v>
      </c>
      <c r="AJ12" s="14">
        <v>4.7690469287364999E-2</v>
      </c>
      <c r="AK12" s="14">
        <v>9.7918319199423107E-2</v>
      </c>
      <c r="AL12" s="14"/>
      <c r="AM12" s="14">
        <v>7.3060760348398299E-2</v>
      </c>
      <c r="AN12" s="14">
        <v>4.51629302151157E-2</v>
      </c>
      <c r="AO12" s="14">
        <v>5.0437278789115803E-2</v>
      </c>
      <c r="AP12" s="14">
        <v>4.3258108513530798E-2</v>
      </c>
      <c r="AQ12" s="14">
        <v>0</v>
      </c>
      <c r="AR12" s="14"/>
      <c r="AS12" s="14">
        <v>5.2890912252284698E-2</v>
      </c>
      <c r="AT12" s="14">
        <v>0</v>
      </c>
      <c r="AU12" s="14"/>
      <c r="AV12" s="14">
        <v>1.1429125507471201E-2</v>
      </c>
      <c r="AW12" s="14">
        <v>4.6726736506519997E-2</v>
      </c>
      <c r="AX12" s="14">
        <v>9.5422615100583599E-2</v>
      </c>
      <c r="AY12" s="14"/>
      <c r="AZ12" s="14">
        <v>0</v>
      </c>
      <c r="BA12" s="14">
        <v>2.0447773152529599E-2</v>
      </c>
      <c r="BB12" s="14">
        <v>3.0848627133378499E-2</v>
      </c>
      <c r="BC12" s="14"/>
      <c r="BD12" s="14">
        <v>5.5494114441422202E-2</v>
      </c>
      <c r="BE12" s="14">
        <v>4.7749472518840298E-2</v>
      </c>
      <c r="BF12" s="14"/>
      <c r="BG12" s="14">
        <v>6.19116979511488E-2</v>
      </c>
      <c r="BH12" s="14">
        <v>4.8593289796235603E-2</v>
      </c>
      <c r="BI12" s="14"/>
      <c r="BJ12" s="14">
        <v>4.4382604268575897E-2</v>
      </c>
      <c r="BK12" s="14">
        <v>5.4566559515788503E-2</v>
      </c>
      <c r="BL12" s="14"/>
      <c r="BM12" s="14">
        <v>6.1270110066823598E-2</v>
      </c>
      <c r="BN12" s="14">
        <v>5.1081035951111103E-2</v>
      </c>
      <c r="BO12" s="14"/>
      <c r="BP12" s="14">
        <v>4.84004908511688E-2</v>
      </c>
      <c r="BQ12" s="14">
        <v>5.4842295841971103E-2</v>
      </c>
      <c r="BR12" s="14"/>
      <c r="BS12" s="14">
        <v>7.5794788206852703E-2</v>
      </c>
      <c r="BT12" s="14">
        <v>3.15920975447758E-2</v>
      </c>
      <c r="BU12" s="14"/>
      <c r="BV12" s="14">
        <v>4.5098604236016797E-2</v>
      </c>
      <c r="BW12" s="14">
        <v>8.6372830445654497E-2</v>
      </c>
      <c r="BX12" s="14"/>
      <c r="BY12" s="14">
        <v>0.11812049101447999</v>
      </c>
      <c r="BZ12" s="14">
        <v>4.21546964219255E-2</v>
      </c>
      <c r="CA12" s="14"/>
      <c r="CB12" s="14">
        <v>7.3757577850101105E-2</v>
      </c>
      <c r="CC12" s="14">
        <v>3.6805203979130799E-2</v>
      </c>
    </row>
    <row r="13" spans="2:81" x14ac:dyDescent="0.3">
      <c r="B13" s="15" t="s">
        <v>255</v>
      </c>
      <c r="C13" s="14">
        <v>6.90016818874159E-2</v>
      </c>
      <c r="D13" s="14">
        <v>7.5840364771535301E-2</v>
      </c>
      <c r="E13" s="14">
        <v>5.65613164445158E-2</v>
      </c>
      <c r="F13" s="14"/>
      <c r="G13" s="14">
        <v>0.12481849709768</v>
      </c>
      <c r="H13" s="14">
        <v>4.2342389922657299E-2</v>
      </c>
      <c r="I13" s="14">
        <v>1.2849950267471801E-2</v>
      </c>
      <c r="J13" s="14">
        <v>7.5213565560159304E-2</v>
      </c>
      <c r="K13" s="14">
        <v>5.6960033204022799E-2</v>
      </c>
      <c r="L13" s="14">
        <v>9.6290917305909995E-2</v>
      </c>
      <c r="M13" s="14"/>
      <c r="N13" s="14">
        <v>2.6295930396327001E-2</v>
      </c>
      <c r="O13" s="14">
        <v>5.14665610218146E-2</v>
      </c>
      <c r="P13" s="14">
        <v>9.8586947507410594E-2</v>
      </c>
      <c r="Q13" s="14">
        <v>0.104681444311709</v>
      </c>
      <c r="R13" s="14"/>
      <c r="S13" s="14">
        <v>1.3097538065263901E-2</v>
      </c>
      <c r="T13" s="14">
        <v>0</v>
      </c>
      <c r="U13" s="14">
        <v>0</v>
      </c>
      <c r="V13" s="14">
        <v>0.148972719367955</v>
      </c>
      <c r="W13" s="14">
        <v>3.6958361220272601E-2</v>
      </c>
      <c r="X13" s="14">
        <v>0.16796054992161899</v>
      </c>
      <c r="Y13" s="14">
        <v>7.2549809064359205E-2</v>
      </c>
      <c r="Z13" s="14">
        <v>0.21947710974776499</v>
      </c>
      <c r="AA13" s="14">
        <v>0.14725006996012999</v>
      </c>
      <c r="AB13" s="14">
        <v>2.68064975234646E-2</v>
      </c>
      <c r="AC13" s="14">
        <v>0</v>
      </c>
      <c r="AD13" s="14">
        <v>0</v>
      </c>
      <c r="AE13" s="14"/>
      <c r="AF13" s="14">
        <v>3.7985509562551902E-2</v>
      </c>
      <c r="AG13" s="14">
        <v>3.77003883019855E-2</v>
      </c>
      <c r="AH13" s="14">
        <v>2.81517528547101E-2</v>
      </c>
      <c r="AI13" s="14">
        <v>0.14208315674178401</v>
      </c>
      <c r="AJ13" s="14">
        <v>2.1000577756186301E-2</v>
      </c>
      <c r="AK13" s="14">
        <v>7.3115884363448E-2</v>
      </c>
      <c r="AL13" s="14"/>
      <c r="AM13" s="14">
        <v>6.0687340271206501E-2</v>
      </c>
      <c r="AN13" s="14">
        <v>0.144484423911409</v>
      </c>
      <c r="AO13" s="14">
        <v>1.7267965776654001E-2</v>
      </c>
      <c r="AP13" s="14">
        <v>7.1408712255639203E-2</v>
      </c>
      <c r="AQ13" s="14">
        <v>0</v>
      </c>
      <c r="AR13" s="14"/>
      <c r="AS13" s="14">
        <v>6.5288105742280306E-2</v>
      </c>
      <c r="AT13" s="14">
        <v>0.27269363947941799</v>
      </c>
      <c r="AU13" s="14"/>
      <c r="AV13" s="14">
        <v>1.1061050821282E-2</v>
      </c>
      <c r="AW13" s="14">
        <v>7.6796358919189595E-2</v>
      </c>
      <c r="AX13" s="14">
        <v>0.121947172525512</v>
      </c>
      <c r="AY13" s="14"/>
      <c r="AZ13" s="14">
        <v>0</v>
      </c>
      <c r="BA13" s="14">
        <v>1.9302817668091801E-2</v>
      </c>
      <c r="BB13" s="14">
        <v>3.2250210237624297E-2</v>
      </c>
      <c r="BC13" s="14"/>
      <c r="BD13" s="14">
        <v>7.0127730934274796E-2</v>
      </c>
      <c r="BE13" s="14">
        <v>6.7671298952978201E-2</v>
      </c>
      <c r="BF13" s="14"/>
      <c r="BG13" s="14">
        <v>6.4505197131981801E-2</v>
      </c>
      <c r="BH13" s="14">
        <v>7.0513149228070393E-2</v>
      </c>
      <c r="BI13" s="14"/>
      <c r="BJ13" s="14">
        <v>7.0370174819181799E-2</v>
      </c>
      <c r="BK13" s="14">
        <v>7.0883971897190798E-2</v>
      </c>
      <c r="BL13" s="14"/>
      <c r="BM13" s="14">
        <v>8.02581538357061E-2</v>
      </c>
      <c r="BN13" s="14">
        <v>6.5384455313853104E-2</v>
      </c>
      <c r="BO13" s="14"/>
      <c r="BP13" s="14">
        <v>4.6999355243389503E-2</v>
      </c>
      <c r="BQ13" s="14">
        <v>7.1795714917237394E-2</v>
      </c>
      <c r="BR13" s="14"/>
      <c r="BS13" s="14">
        <v>6.4778979175070694E-2</v>
      </c>
      <c r="BT13" s="14">
        <v>7.2604887526397696E-2</v>
      </c>
      <c r="BU13" s="14"/>
      <c r="BV13" s="14">
        <v>7.8390211380359398E-2</v>
      </c>
      <c r="BW13" s="14">
        <v>6.0088487701391802E-2</v>
      </c>
      <c r="BX13" s="14"/>
      <c r="BY13" s="14">
        <v>3.56896596349488E-2</v>
      </c>
      <c r="BZ13" s="14">
        <v>7.5317863644666305E-2</v>
      </c>
      <c r="CA13" s="14"/>
      <c r="CB13" s="14">
        <v>8.0127088853202702E-2</v>
      </c>
      <c r="CC13" s="14">
        <v>6.3252039925685594E-2</v>
      </c>
    </row>
    <row r="14" spans="2:81" x14ac:dyDescent="0.3">
      <c r="B14" s="15" t="s">
        <v>106</v>
      </c>
      <c r="C14" s="14">
        <v>2.7930422929647199E-2</v>
      </c>
      <c r="D14" s="14">
        <v>2.01727644395506E-2</v>
      </c>
      <c r="E14" s="14">
        <v>3.6505860953077097E-2</v>
      </c>
      <c r="F14" s="14"/>
      <c r="G14" s="14">
        <v>3.7191376146815197E-2</v>
      </c>
      <c r="H14" s="14">
        <v>2.35328179376901E-2</v>
      </c>
      <c r="I14" s="14">
        <v>0</v>
      </c>
      <c r="J14" s="14">
        <v>4.2365179768469201E-2</v>
      </c>
      <c r="K14" s="14">
        <v>5.4615078677635903E-2</v>
      </c>
      <c r="L14" s="14">
        <v>2.4993871494962398E-2</v>
      </c>
      <c r="M14" s="14"/>
      <c r="N14" s="14">
        <v>0</v>
      </c>
      <c r="O14" s="14">
        <v>9.7898762289424599E-3</v>
      </c>
      <c r="P14" s="14">
        <v>2.9690483020405101E-2</v>
      </c>
      <c r="Q14" s="14">
        <v>7.6882591199950501E-2</v>
      </c>
      <c r="R14" s="14"/>
      <c r="S14" s="14">
        <v>2.8544133094744701E-2</v>
      </c>
      <c r="T14" s="14">
        <v>4.9747554304473703E-2</v>
      </c>
      <c r="U14" s="14">
        <v>0.11836441455700999</v>
      </c>
      <c r="V14" s="14">
        <v>0</v>
      </c>
      <c r="W14" s="14">
        <v>3.6649465412687099E-2</v>
      </c>
      <c r="X14" s="14">
        <v>3.6465750441856903E-2</v>
      </c>
      <c r="Y14" s="14">
        <v>0</v>
      </c>
      <c r="Z14" s="14">
        <v>0</v>
      </c>
      <c r="AA14" s="14">
        <v>1.8771923615170199E-2</v>
      </c>
      <c r="AB14" s="14">
        <v>0</v>
      </c>
      <c r="AC14" s="14">
        <v>0</v>
      </c>
      <c r="AD14" s="14">
        <v>0</v>
      </c>
      <c r="AE14" s="14"/>
      <c r="AF14" s="14">
        <v>8.0588359927585996E-3</v>
      </c>
      <c r="AG14" s="14">
        <v>0</v>
      </c>
      <c r="AH14" s="14">
        <v>2.9457573249000401E-2</v>
      </c>
      <c r="AI14" s="14">
        <v>4.5770990700510397E-2</v>
      </c>
      <c r="AJ14" s="14">
        <v>5.6489199942333798E-2</v>
      </c>
      <c r="AK14" s="14">
        <v>7.1816226337355807E-2</v>
      </c>
      <c r="AL14" s="14"/>
      <c r="AM14" s="14">
        <v>5.9183210395331802E-2</v>
      </c>
      <c r="AN14" s="14">
        <v>4.60556097764203E-2</v>
      </c>
      <c r="AO14" s="14">
        <v>9.2201920001358101E-3</v>
      </c>
      <c r="AP14" s="14">
        <v>1.6464756705850701E-2</v>
      </c>
      <c r="AQ14" s="14">
        <v>0</v>
      </c>
      <c r="AR14" s="14"/>
      <c r="AS14" s="14">
        <v>2.8439631803386E-2</v>
      </c>
      <c r="AT14" s="14">
        <v>0</v>
      </c>
      <c r="AU14" s="14"/>
      <c r="AV14" s="14">
        <v>1.14576036333702E-2</v>
      </c>
      <c r="AW14" s="14">
        <v>0</v>
      </c>
      <c r="AX14" s="14">
        <v>4.0362193937004603E-2</v>
      </c>
      <c r="AY14" s="14"/>
      <c r="AZ14" s="14">
        <v>0</v>
      </c>
      <c r="BA14" s="14">
        <v>1.8272399859037301E-2</v>
      </c>
      <c r="BB14" s="14">
        <v>1.14079907810174E-2</v>
      </c>
      <c r="BC14" s="14"/>
      <c r="BD14" s="14">
        <v>3.3910551226902501E-2</v>
      </c>
      <c r="BE14" s="14">
        <v>2.0865135094619399E-2</v>
      </c>
      <c r="BF14" s="14"/>
      <c r="BG14" s="14">
        <v>3.18124827949978E-2</v>
      </c>
      <c r="BH14" s="14">
        <v>2.66254909616577E-2</v>
      </c>
      <c r="BI14" s="14"/>
      <c r="BJ14" s="14">
        <v>4.4946984890380702E-2</v>
      </c>
      <c r="BK14" s="14">
        <v>2.6382062500565E-2</v>
      </c>
      <c r="BL14" s="14"/>
      <c r="BM14" s="14">
        <v>3.2396794079261999E-2</v>
      </c>
      <c r="BN14" s="14">
        <v>2.48075783627442E-2</v>
      </c>
      <c r="BO14" s="14"/>
      <c r="BP14" s="14">
        <v>4.1535145522202603E-2</v>
      </c>
      <c r="BQ14" s="14">
        <v>2.0504533513895699E-2</v>
      </c>
      <c r="BR14" s="14"/>
      <c r="BS14" s="14">
        <v>2.3013731934531E-2</v>
      </c>
      <c r="BT14" s="14">
        <v>3.2125804401077797E-2</v>
      </c>
      <c r="BU14" s="14"/>
      <c r="BV14" s="14">
        <v>2.29290534714305E-2</v>
      </c>
      <c r="BW14" s="14">
        <v>2.30429125115123E-2</v>
      </c>
      <c r="BX14" s="14"/>
      <c r="BY14" s="14">
        <v>1.99292731783683E-2</v>
      </c>
      <c r="BZ14" s="14">
        <v>2.9613223949397301E-2</v>
      </c>
      <c r="CA14" s="14"/>
      <c r="CB14" s="14">
        <v>2.3111877991823699E-2</v>
      </c>
      <c r="CC14" s="14">
        <v>2.80539753091858E-2</v>
      </c>
    </row>
    <row r="15" spans="2:81" x14ac:dyDescent="0.3">
      <c r="B15" s="15" t="s">
        <v>127</v>
      </c>
      <c r="C15" s="18">
        <v>0.72559268534773302</v>
      </c>
      <c r="D15" s="18">
        <v>0.70686908289477202</v>
      </c>
      <c r="E15" s="18">
        <v>0.74983431084840102</v>
      </c>
      <c r="F15" s="18"/>
      <c r="G15" s="18">
        <v>0.52598788646801597</v>
      </c>
      <c r="H15" s="18">
        <v>0.75886467482126096</v>
      </c>
      <c r="I15" s="18">
        <v>0.841224221935298</v>
      </c>
      <c r="J15" s="18">
        <v>0.804445729184876</v>
      </c>
      <c r="K15" s="18">
        <v>0.80744394637656802</v>
      </c>
      <c r="L15" s="18">
        <v>0.75936020253696701</v>
      </c>
      <c r="M15" s="18"/>
      <c r="N15" s="18">
        <v>0.85772124547947604</v>
      </c>
      <c r="O15" s="18">
        <v>0.75437322308927202</v>
      </c>
      <c r="P15" s="18">
        <v>0.67369676359755304</v>
      </c>
      <c r="Q15" s="18">
        <v>0.59735648526293805</v>
      </c>
      <c r="R15" s="18"/>
      <c r="S15" s="18">
        <v>0.79132482887394695</v>
      </c>
      <c r="T15" s="18">
        <v>0.79328624643809098</v>
      </c>
      <c r="U15" s="18">
        <v>0.72705341797448297</v>
      </c>
      <c r="V15" s="18">
        <v>0.71077808078457705</v>
      </c>
      <c r="W15" s="18">
        <v>0.77496944382388799</v>
      </c>
      <c r="X15" s="18">
        <v>0.62537146726910497</v>
      </c>
      <c r="Y15" s="18">
        <v>0.842216293756755</v>
      </c>
      <c r="Z15" s="18">
        <v>0.56637641753086698</v>
      </c>
      <c r="AA15" s="18">
        <v>0.69189759994615596</v>
      </c>
      <c r="AB15" s="18">
        <v>0.62131022015845805</v>
      </c>
      <c r="AC15" s="18">
        <v>0.74654765995641603</v>
      </c>
      <c r="AD15" s="18">
        <v>0.686781372434352</v>
      </c>
      <c r="AE15" s="18"/>
      <c r="AF15" s="18">
        <v>0.74006393981576202</v>
      </c>
      <c r="AG15" s="18">
        <v>0.88585065170414501</v>
      </c>
      <c r="AH15" s="18">
        <v>0.728014140472099</v>
      </c>
      <c r="AI15" s="18">
        <v>0.67551697216297901</v>
      </c>
      <c r="AJ15" s="18">
        <v>0.71486009266083606</v>
      </c>
      <c r="AK15" s="18">
        <v>0.68545852082596703</v>
      </c>
      <c r="AL15" s="18"/>
      <c r="AM15" s="18">
        <v>0.79382058131660405</v>
      </c>
      <c r="AN15" s="18">
        <v>0.61163751628614005</v>
      </c>
      <c r="AO15" s="18">
        <v>0.76353960341214699</v>
      </c>
      <c r="AP15" s="18">
        <v>0.823947030979164</v>
      </c>
      <c r="AQ15" s="18">
        <v>0.84795155383579301</v>
      </c>
      <c r="AR15" s="18"/>
      <c r="AS15" s="18">
        <v>0.72556144276301004</v>
      </c>
      <c r="AT15" s="18">
        <v>0.72730636052058195</v>
      </c>
      <c r="AU15" s="18"/>
      <c r="AV15" s="18">
        <v>0.89443757483091602</v>
      </c>
      <c r="AW15" s="18">
        <v>0.710458120246375</v>
      </c>
      <c r="AX15" s="18">
        <v>0.56859866383845503</v>
      </c>
      <c r="AY15" s="18"/>
      <c r="AZ15" s="18">
        <v>1</v>
      </c>
      <c r="BA15" s="18">
        <v>0.81206506653658606</v>
      </c>
      <c r="BB15" s="18">
        <v>0.81875504141066102</v>
      </c>
      <c r="BC15" s="18"/>
      <c r="BD15" s="18">
        <v>0.71747223382356695</v>
      </c>
      <c r="BE15" s="18">
        <v>0.73518668141550103</v>
      </c>
      <c r="BF15" s="18"/>
      <c r="BG15" s="18">
        <v>0.65692243409321405</v>
      </c>
      <c r="BH15" s="18">
        <v>0.74867579308434995</v>
      </c>
      <c r="BI15" s="18"/>
      <c r="BJ15" s="18">
        <v>0.61448710095488801</v>
      </c>
      <c r="BK15" s="18">
        <v>0.73616447229312998</v>
      </c>
      <c r="BL15" s="18"/>
      <c r="BM15" s="18">
        <v>0.714975256875652</v>
      </c>
      <c r="BN15" s="18">
        <v>0.73470202142883501</v>
      </c>
      <c r="BO15" s="18"/>
      <c r="BP15" s="18">
        <v>0.82131122215649599</v>
      </c>
      <c r="BQ15" s="18">
        <v>0.71286117522735504</v>
      </c>
      <c r="BR15" s="18"/>
      <c r="BS15" s="18">
        <v>0.70152241135746995</v>
      </c>
      <c r="BT15" s="18">
        <v>0.74613169860101902</v>
      </c>
      <c r="BU15" s="18"/>
      <c r="BV15" s="18">
        <v>0.73408129402415601</v>
      </c>
      <c r="BW15" s="18">
        <v>0.69030247481996398</v>
      </c>
      <c r="BX15" s="18"/>
      <c r="BY15" s="18">
        <v>0.72993527404443204</v>
      </c>
      <c r="BZ15" s="18">
        <v>0.72676100447520198</v>
      </c>
      <c r="CA15" s="18"/>
      <c r="CB15" s="18">
        <v>0.73046848672402498</v>
      </c>
      <c r="CC15" s="18">
        <v>0.72906941939661596</v>
      </c>
    </row>
    <row r="16" spans="2:81" x14ac:dyDescent="0.3">
      <c r="B16" s="15" t="s">
        <v>256</v>
      </c>
      <c r="C16" s="18">
        <v>0.12094558743985299</v>
      </c>
      <c r="D16" s="18">
        <v>0.14316999876355299</v>
      </c>
      <c r="E16" s="18">
        <v>9.207560416926E-2</v>
      </c>
      <c r="F16" s="18"/>
      <c r="G16" s="18">
        <v>0.20170872780972501</v>
      </c>
      <c r="H16" s="18">
        <v>9.6935396769939106E-2</v>
      </c>
      <c r="I16" s="18">
        <v>4.0245333166563299E-2</v>
      </c>
      <c r="J16" s="18">
        <v>0.11433614869870801</v>
      </c>
      <c r="K16" s="18">
        <v>8.2426595414302598E-2</v>
      </c>
      <c r="L16" s="18">
        <v>0.165178530133468</v>
      </c>
      <c r="M16" s="18"/>
      <c r="N16" s="18">
        <v>5.3436486080654197E-2</v>
      </c>
      <c r="O16" s="18">
        <v>0.123179536856567</v>
      </c>
      <c r="P16" s="18">
        <v>0.177573974356426</v>
      </c>
      <c r="Q16" s="18">
        <v>0.13642121624585599</v>
      </c>
      <c r="R16" s="18"/>
      <c r="S16" s="18">
        <v>6.4947110038098596E-2</v>
      </c>
      <c r="T16" s="18">
        <v>0.12817113708175801</v>
      </c>
      <c r="U16" s="18">
        <v>0</v>
      </c>
      <c r="V16" s="18">
        <v>0.19611033418540999</v>
      </c>
      <c r="W16" s="18">
        <v>3.6958361220272601E-2</v>
      </c>
      <c r="X16" s="18">
        <v>0.16796054992161899</v>
      </c>
      <c r="Y16" s="18">
        <v>7.2549809064359205E-2</v>
      </c>
      <c r="Z16" s="18">
        <v>0.32738879353496603</v>
      </c>
      <c r="AA16" s="18">
        <v>0.18641144742422699</v>
      </c>
      <c r="AB16" s="18">
        <v>0.14190794798018899</v>
      </c>
      <c r="AC16" s="18">
        <v>0.103418205410063</v>
      </c>
      <c r="AD16" s="18">
        <v>0</v>
      </c>
      <c r="AE16" s="18"/>
      <c r="AF16" s="18">
        <v>8.9770838911058595E-2</v>
      </c>
      <c r="AG16" s="18">
        <v>3.77003883019855E-2</v>
      </c>
      <c r="AH16" s="18">
        <v>0.14192456921284699</v>
      </c>
      <c r="AI16" s="18">
        <v>0.19145221302488399</v>
      </c>
      <c r="AJ16" s="18">
        <v>6.8691047043551196E-2</v>
      </c>
      <c r="AK16" s="18">
        <v>0.171034203562871</v>
      </c>
      <c r="AL16" s="18"/>
      <c r="AM16" s="18">
        <v>0.13374810061960499</v>
      </c>
      <c r="AN16" s="18">
        <v>0.189647354126525</v>
      </c>
      <c r="AO16" s="18">
        <v>6.7705244565769804E-2</v>
      </c>
      <c r="AP16" s="18">
        <v>0.11466682076916999</v>
      </c>
      <c r="AQ16" s="18">
        <v>0</v>
      </c>
      <c r="AR16" s="18"/>
      <c r="AS16" s="18">
        <v>0.118179017994565</v>
      </c>
      <c r="AT16" s="18">
        <v>0.27269363947941799</v>
      </c>
      <c r="AU16" s="18"/>
      <c r="AV16" s="18">
        <v>2.2490176328753199E-2</v>
      </c>
      <c r="AW16" s="18">
        <v>0.12352309542570999</v>
      </c>
      <c r="AX16" s="18">
        <v>0.21736978762609599</v>
      </c>
      <c r="AY16" s="18"/>
      <c r="AZ16" s="18">
        <v>0</v>
      </c>
      <c r="BA16" s="18">
        <v>3.97505908206214E-2</v>
      </c>
      <c r="BB16" s="18">
        <v>6.30988373710029E-2</v>
      </c>
      <c r="BC16" s="18"/>
      <c r="BD16" s="18">
        <v>0.12562184537569701</v>
      </c>
      <c r="BE16" s="18">
        <v>0.11542077147181901</v>
      </c>
      <c r="BF16" s="18"/>
      <c r="BG16" s="18">
        <v>0.126416895083131</v>
      </c>
      <c r="BH16" s="18">
        <v>0.119106439024306</v>
      </c>
      <c r="BI16" s="18"/>
      <c r="BJ16" s="18">
        <v>0.11475277908775799</v>
      </c>
      <c r="BK16" s="18">
        <v>0.12545053141297899</v>
      </c>
      <c r="BL16" s="18"/>
      <c r="BM16" s="18">
        <v>0.14152826390253001</v>
      </c>
      <c r="BN16" s="18">
        <v>0.116465491264964</v>
      </c>
      <c r="BO16" s="18"/>
      <c r="BP16" s="18">
        <v>9.5399846094558302E-2</v>
      </c>
      <c r="BQ16" s="18">
        <v>0.126638010759209</v>
      </c>
      <c r="BR16" s="18"/>
      <c r="BS16" s="18">
        <v>0.14057376738192301</v>
      </c>
      <c r="BT16" s="18">
        <v>0.104196985071173</v>
      </c>
      <c r="BU16" s="18"/>
      <c r="BV16" s="18">
        <v>0.12348881561637599</v>
      </c>
      <c r="BW16" s="18">
        <v>0.14646131814704599</v>
      </c>
      <c r="BX16" s="18"/>
      <c r="BY16" s="18">
        <v>0.15381015064942799</v>
      </c>
      <c r="BZ16" s="18">
        <v>0.117472560066592</v>
      </c>
      <c r="CA16" s="18"/>
      <c r="CB16" s="18">
        <v>0.153884666703304</v>
      </c>
      <c r="CC16" s="18">
        <v>0.100057243904816</v>
      </c>
    </row>
    <row r="17" spans="2:81" x14ac:dyDescent="0.3">
      <c r="B17" s="15" t="s">
        <v>93</v>
      </c>
      <c r="C17" s="19">
        <v>0.60464709790787996</v>
      </c>
      <c r="D17" s="19">
        <v>0.56369908413121905</v>
      </c>
      <c r="E17" s="19">
        <v>0.65775870667914105</v>
      </c>
      <c r="F17" s="19"/>
      <c r="G17" s="19">
        <v>0.32427915865829099</v>
      </c>
      <c r="H17" s="19">
        <v>0.66192927805132196</v>
      </c>
      <c r="I17" s="19">
        <v>0.80097888876873502</v>
      </c>
      <c r="J17" s="19">
        <v>0.69010958048616799</v>
      </c>
      <c r="K17" s="19">
        <v>0.72501735096226605</v>
      </c>
      <c r="L17" s="19">
        <v>0.59418167240349795</v>
      </c>
      <c r="M17" s="19"/>
      <c r="N17" s="19">
        <v>0.80428475939882105</v>
      </c>
      <c r="O17" s="19">
        <v>0.631193686232705</v>
      </c>
      <c r="P17" s="19">
        <v>0.49612278924112702</v>
      </c>
      <c r="Q17" s="19">
        <v>0.46093526901708198</v>
      </c>
      <c r="R17" s="19"/>
      <c r="S17" s="19">
        <v>0.72637771883584801</v>
      </c>
      <c r="T17" s="19">
        <v>0.665115109356333</v>
      </c>
      <c r="U17" s="19">
        <v>0.72705341797448297</v>
      </c>
      <c r="V17" s="19">
        <v>0.51466774659916803</v>
      </c>
      <c r="W17" s="19">
        <v>0.73801108260361503</v>
      </c>
      <c r="X17" s="19">
        <v>0.45741091734748601</v>
      </c>
      <c r="Y17" s="19">
        <v>0.76966648469239596</v>
      </c>
      <c r="Z17" s="19">
        <v>0.23898762399590101</v>
      </c>
      <c r="AA17" s="19">
        <v>0.50548615252192897</v>
      </c>
      <c r="AB17" s="19">
        <v>0.47940227217826797</v>
      </c>
      <c r="AC17" s="19">
        <v>0.64312945454635295</v>
      </c>
      <c r="AD17" s="19">
        <v>0.686781372434352</v>
      </c>
      <c r="AE17" s="19"/>
      <c r="AF17" s="19">
        <v>0.65029310090470405</v>
      </c>
      <c r="AG17" s="19">
        <v>0.84815026340215904</v>
      </c>
      <c r="AH17" s="19">
        <v>0.58608957125925198</v>
      </c>
      <c r="AI17" s="19">
        <v>0.48406475913809499</v>
      </c>
      <c r="AJ17" s="19">
        <v>0.64616904561728405</v>
      </c>
      <c r="AK17" s="19">
        <v>0.51442431726309601</v>
      </c>
      <c r="AL17" s="19"/>
      <c r="AM17" s="19">
        <v>0.66007248069699898</v>
      </c>
      <c r="AN17" s="19">
        <v>0.42199016215961499</v>
      </c>
      <c r="AO17" s="19">
        <v>0.69583435884637801</v>
      </c>
      <c r="AP17" s="19">
        <v>0.70928021020999399</v>
      </c>
      <c r="AQ17" s="19">
        <v>0.84795155383579301</v>
      </c>
      <c r="AR17" s="19"/>
      <c r="AS17" s="19">
        <v>0.60738242476844495</v>
      </c>
      <c r="AT17" s="19">
        <v>0.45461272104116401</v>
      </c>
      <c r="AU17" s="19"/>
      <c r="AV17" s="19">
        <v>0.87194739850216296</v>
      </c>
      <c r="AW17" s="19">
        <v>0.58693502482066595</v>
      </c>
      <c r="AX17" s="19">
        <v>0.35122887621235899</v>
      </c>
      <c r="AY17" s="19"/>
      <c r="AZ17" s="19">
        <v>1</v>
      </c>
      <c r="BA17" s="19">
        <v>0.77231447571596401</v>
      </c>
      <c r="BB17" s="19">
        <v>0.75565620403965805</v>
      </c>
      <c r="BC17" s="19"/>
      <c r="BD17" s="19">
        <v>0.59185038844786997</v>
      </c>
      <c r="BE17" s="19">
        <v>0.61976590994368297</v>
      </c>
      <c r="BF17" s="19"/>
      <c r="BG17" s="19">
        <v>0.53050553901008302</v>
      </c>
      <c r="BH17" s="19">
        <v>0.629569354060044</v>
      </c>
      <c r="BI17" s="19"/>
      <c r="BJ17" s="19">
        <v>0.49973432186713002</v>
      </c>
      <c r="BK17" s="19">
        <v>0.61071394088014996</v>
      </c>
      <c r="BL17" s="19"/>
      <c r="BM17" s="19">
        <v>0.57344699297312296</v>
      </c>
      <c r="BN17" s="19">
        <v>0.61823653016387004</v>
      </c>
      <c r="BO17" s="19"/>
      <c r="BP17" s="19">
        <v>0.72591137606193701</v>
      </c>
      <c r="BQ17" s="19">
        <v>0.58622316446814604</v>
      </c>
      <c r="BR17" s="19"/>
      <c r="BS17" s="19">
        <v>0.560948643975547</v>
      </c>
      <c r="BT17" s="19">
        <v>0.64193471352984599</v>
      </c>
      <c r="BU17" s="19"/>
      <c r="BV17" s="19">
        <v>0.61059247840777997</v>
      </c>
      <c r="BW17" s="19">
        <v>0.54384115667291799</v>
      </c>
      <c r="BX17" s="19"/>
      <c r="BY17" s="19">
        <v>0.57612512339500299</v>
      </c>
      <c r="BZ17" s="19">
        <v>0.60928844440860996</v>
      </c>
      <c r="CA17" s="19"/>
      <c r="CB17" s="19">
        <v>0.57658382002072095</v>
      </c>
      <c r="CC17" s="19">
        <v>0.6290121754918</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x14ac:dyDescent="0.3">
      <c r="B9" s="15" t="s">
        <v>123</v>
      </c>
      <c r="C9" s="14">
        <v>0.23419395298550499</v>
      </c>
      <c r="D9" s="14">
        <v>0.23340797283401099</v>
      </c>
      <c r="E9" s="14">
        <v>0.23630866835400999</v>
      </c>
      <c r="F9" s="14"/>
      <c r="G9" s="14">
        <v>0.16794545706529099</v>
      </c>
      <c r="H9" s="14">
        <v>0.23975057341362699</v>
      </c>
      <c r="I9" s="14">
        <v>0.26358077942144298</v>
      </c>
      <c r="J9" s="14">
        <v>0.174307584562815</v>
      </c>
      <c r="K9" s="14">
        <v>0.27836275138684102</v>
      </c>
      <c r="L9" s="14">
        <v>0.35651923813671199</v>
      </c>
      <c r="M9" s="14"/>
      <c r="N9" s="14">
        <v>0.30434101280376402</v>
      </c>
      <c r="O9" s="14">
        <v>0.219798275824693</v>
      </c>
      <c r="P9" s="14">
        <v>0.16723144942360299</v>
      </c>
      <c r="Q9" s="14">
        <v>0.231376161339789</v>
      </c>
      <c r="R9" s="14"/>
      <c r="S9" s="14">
        <v>0.26193393424834299</v>
      </c>
      <c r="T9" s="14">
        <v>0.160054900419276</v>
      </c>
      <c r="U9" s="14">
        <v>0.29941545098481098</v>
      </c>
      <c r="V9" s="14">
        <v>0.16379051362772301</v>
      </c>
      <c r="W9" s="14">
        <v>0.138933373842484</v>
      </c>
      <c r="X9" s="14">
        <v>0.36094958088705398</v>
      </c>
      <c r="Y9" s="14">
        <v>0.19470284912555999</v>
      </c>
      <c r="Z9" s="14">
        <v>0.30141103445282802</v>
      </c>
      <c r="AA9" s="14">
        <v>0.238763103755914</v>
      </c>
      <c r="AB9" s="14">
        <v>0.21965893247232801</v>
      </c>
      <c r="AC9" s="14">
        <v>0.24617511575461601</v>
      </c>
      <c r="AD9" s="14">
        <v>0.34549649997050802</v>
      </c>
      <c r="AE9" s="14"/>
      <c r="AF9" s="14">
        <v>0.23743602502755001</v>
      </c>
      <c r="AG9" s="14">
        <v>0.28404961345866597</v>
      </c>
      <c r="AH9" s="14">
        <v>0.28831452746658298</v>
      </c>
      <c r="AI9" s="14">
        <v>0.15035409031309299</v>
      </c>
      <c r="AJ9" s="14">
        <v>0.26644205317925501</v>
      </c>
      <c r="AK9" s="14">
        <v>0.19700857319178999</v>
      </c>
      <c r="AL9" s="14"/>
      <c r="AM9" s="14">
        <v>0.181820850467733</v>
      </c>
      <c r="AN9" s="14">
        <v>0.16449730244404301</v>
      </c>
      <c r="AO9" s="14">
        <v>0.28137378318681999</v>
      </c>
      <c r="AP9" s="14">
        <v>0.27434313969232299</v>
      </c>
      <c r="AQ9" s="14">
        <v>0.36977020914619402</v>
      </c>
      <c r="AR9" s="14"/>
      <c r="AS9" s="14">
        <v>0.236045149844887</v>
      </c>
      <c r="AT9" s="14">
        <v>0.132654655704772</v>
      </c>
      <c r="AU9" s="14"/>
      <c r="AV9" s="14">
        <v>0.299848185837778</v>
      </c>
      <c r="AW9" s="14">
        <v>0.20530459163297701</v>
      </c>
      <c r="AX9" s="14">
        <v>0.17530340710742501</v>
      </c>
      <c r="AY9" s="14"/>
      <c r="AZ9" s="14">
        <v>0.319362710324891</v>
      </c>
      <c r="BA9" s="14">
        <v>0.34753029817238401</v>
      </c>
      <c r="BB9" s="14">
        <v>0.20013996707544601</v>
      </c>
      <c r="BC9" s="14"/>
      <c r="BD9" s="14">
        <v>0.25092340843689898</v>
      </c>
      <c r="BE9" s="14">
        <v>0.21442875528203501</v>
      </c>
      <c r="BF9" s="14"/>
      <c r="BG9" s="14">
        <v>0.28314246176913599</v>
      </c>
      <c r="BH9" s="14">
        <v>0.217740194900195</v>
      </c>
      <c r="BI9" s="14"/>
      <c r="BJ9" s="14">
        <v>0.27420832731267197</v>
      </c>
      <c r="BK9" s="14">
        <v>0.22296717456015</v>
      </c>
      <c r="BL9" s="14"/>
      <c r="BM9" s="14">
        <v>0.236118302149111</v>
      </c>
      <c r="BN9" s="14">
        <v>0.23224208159996401</v>
      </c>
      <c r="BO9" s="14"/>
      <c r="BP9" s="14">
        <v>0.25343984349798698</v>
      </c>
      <c r="BQ9" s="14">
        <v>0.235174127471486</v>
      </c>
      <c r="BR9" s="14"/>
      <c r="BS9" s="14">
        <v>0.27607938328526999</v>
      </c>
      <c r="BT9" s="14">
        <v>0.198453379014702</v>
      </c>
      <c r="BU9" s="14"/>
      <c r="BV9" s="14">
        <v>0.34310132050304898</v>
      </c>
      <c r="BW9" s="14">
        <v>0.25298332406535001</v>
      </c>
      <c r="BX9" s="14"/>
      <c r="BY9" s="14">
        <v>0.28663031242420101</v>
      </c>
      <c r="BZ9" s="14">
        <v>0.22925417346008001</v>
      </c>
      <c r="CA9" s="14"/>
      <c r="CB9" s="14">
        <v>0.20904733421168301</v>
      </c>
      <c r="CC9" s="14">
        <v>0.25651313941303799</v>
      </c>
    </row>
    <row r="10" spans="2:81" x14ac:dyDescent="0.3">
      <c r="B10" s="15" t="s">
        <v>124</v>
      </c>
      <c r="C10" s="14">
        <v>0.32141409733871101</v>
      </c>
      <c r="D10" s="14">
        <v>0.335388976168359</v>
      </c>
      <c r="E10" s="14">
        <v>0.307967780829908</v>
      </c>
      <c r="F10" s="14"/>
      <c r="G10" s="14">
        <v>0.38724187409375299</v>
      </c>
      <c r="H10" s="14">
        <v>0.30827589820889401</v>
      </c>
      <c r="I10" s="14">
        <v>0.24835916880248901</v>
      </c>
      <c r="J10" s="14">
        <v>0.28116560003268798</v>
      </c>
      <c r="K10" s="14">
        <v>0.44185801104413402</v>
      </c>
      <c r="L10" s="14">
        <v>0.26436585320275902</v>
      </c>
      <c r="M10" s="14"/>
      <c r="N10" s="14">
        <v>0.32236294427263201</v>
      </c>
      <c r="O10" s="14">
        <v>0.35184234728833202</v>
      </c>
      <c r="P10" s="14">
        <v>0.308135305978047</v>
      </c>
      <c r="Q10" s="14">
        <v>0.30774926611373699</v>
      </c>
      <c r="R10" s="14"/>
      <c r="S10" s="14">
        <v>0.36915114342170802</v>
      </c>
      <c r="T10" s="14">
        <v>0.50033315597619399</v>
      </c>
      <c r="U10" s="14">
        <v>0.29037021646241501</v>
      </c>
      <c r="V10" s="14">
        <v>0.26693530201547</v>
      </c>
      <c r="W10" s="14">
        <v>0.42695391633773999</v>
      </c>
      <c r="X10" s="14">
        <v>0.24413302690087901</v>
      </c>
      <c r="Y10" s="14">
        <v>0.32561916611597902</v>
      </c>
      <c r="Z10" s="14">
        <v>0.26507134064653298</v>
      </c>
      <c r="AA10" s="14">
        <v>0.22103848237106499</v>
      </c>
      <c r="AB10" s="14">
        <v>0.29575322901958601</v>
      </c>
      <c r="AC10" s="14">
        <v>0.34793606518589998</v>
      </c>
      <c r="AD10" s="14">
        <v>0</v>
      </c>
      <c r="AE10" s="14"/>
      <c r="AF10" s="14">
        <v>0.31659456227731397</v>
      </c>
      <c r="AG10" s="14">
        <v>0.39095890635910802</v>
      </c>
      <c r="AH10" s="14">
        <v>0.295474626375125</v>
      </c>
      <c r="AI10" s="14">
        <v>0.349529288348152</v>
      </c>
      <c r="AJ10" s="14">
        <v>0.25411346557071002</v>
      </c>
      <c r="AK10" s="14">
        <v>0.298595472006489</v>
      </c>
      <c r="AL10" s="14"/>
      <c r="AM10" s="14">
        <v>0.40036572246886099</v>
      </c>
      <c r="AN10" s="14">
        <v>0.292483981715429</v>
      </c>
      <c r="AO10" s="14">
        <v>0.328726893884906</v>
      </c>
      <c r="AP10" s="14">
        <v>0.32875762113253898</v>
      </c>
      <c r="AQ10" s="14">
        <v>0.37256661871404001</v>
      </c>
      <c r="AR10" s="14"/>
      <c r="AS10" s="14">
        <v>0.324332910678516</v>
      </c>
      <c r="AT10" s="14">
        <v>0.16131537314556199</v>
      </c>
      <c r="AU10" s="14"/>
      <c r="AV10" s="14">
        <v>0.34401705276765099</v>
      </c>
      <c r="AW10" s="14">
        <v>0.330302961798007</v>
      </c>
      <c r="AX10" s="14">
        <v>0.30034857258835002</v>
      </c>
      <c r="AY10" s="14"/>
      <c r="AZ10" s="14">
        <v>0.34845500362453802</v>
      </c>
      <c r="BA10" s="14">
        <v>0.29564114697198302</v>
      </c>
      <c r="BB10" s="14">
        <v>0.36069613217070601</v>
      </c>
      <c r="BC10" s="14"/>
      <c r="BD10" s="14">
        <v>0.31312143971670597</v>
      </c>
      <c r="BE10" s="14">
        <v>0.331211548179975</v>
      </c>
      <c r="BF10" s="14"/>
      <c r="BG10" s="14">
        <v>0.318719320910826</v>
      </c>
      <c r="BH10" s="14">
        <v>0.32231993084702998</v>
      </c>
      <c r="BI10" s="14"/>
      <c r="BJ10" s="14">
        <v>0.26065814339814097</v>
      </c>
      <c r="BK10" s="14">
        <v>0.33454415680431498</v>
      </c>
      <c r="BL10" s="14"/>
      <c r="BM10" s="14">
        <v>0.31382573513538398</v>
      </c>
      <c r="BN10" s="14">
        <v>0.32584368070845499</v>
      </c>
      <c r="BO10" s="14"/>
      <c r="BP10" s="14">
        <v>0.29822541674931102</v>
      </c>
      <c r="BQ10" s="14">
        <v>0.33635433726833103</v>
      </c>
      <c r="BR10" s="14"/>
      <c r="BS10" s="14">
        <v>0.37535372347485002</v>
      </c>
      <c r="BT10" s="14">
        <v>0.27538775395202397</v>
      </c>
      <c r="BU10" s="14"/>
      <c r="BV10" s="14">
        <v>0.37775865724587299</v>
      </c>
      <c r="BW10" s="14">
        <v>0.37452497254491202</v>
      </c>
      <c r="BX10" s="14"/>
      <c r="BY10" s="14">
        <v>0.36749218996906802</v>
      </c>
      <c r="BZ10" s="14">
        <v>0.31583518439334901</v>
      </c>
      <c r="CA10" s="14"/>
      <c r="CB10" s="14">
        <v>0.33535091595571798</v>
      </c>
      <c r="CC10" s="14">
        <v>0.31554325072413503</v>
      </c>
    </row>
    <row r="11" spans="2:81" x14ac:dyDescent="0.3">
      <c r="B11" s="15" t="s">
        <v>125</v>
      </c>
      <c r="C11" s="14">
        <v>0.18028872451016301</v>
      </c>
      <c r="D11" s="14">
        <v>0.19695070279355301</v>
      </c>
      <c r="E11" s="14">
        <v>0.16316419191435799</v>
      </c>
      <c r="F11" s="14"/>
      <c r="G11" s="14">
        <v>0.19204566746837801</v>
      </c>
      <c r="H11" s="14">
        <v>0.192949823815597</v>
      </c>
      <c r="I11" s="14">
        <v>0.219361830776652</v>
      </c>
      <c r="J11" s="14">
        <v>0.200779020148938</v>
      </c>
      <c r="K11" s="14">
        <v>0.104248418956572</v>
      </c>
      <c r="L11" s="14">
        <v>9.9754568352810005E-2</v>
      </c>
      <c r="M11" s="14"/>
      <c r="N11" s="14">
        <v>0.17702088848749201</v>
      </c>
      <c r="O11" s="14">
        <v>0.140808474640533</v>
      </c>
      <c r="P11" s="14">
        <v>0.23619135425394</v>
      </c>
      <c r="Q11" s="14">
        <v>0.16572542944511201</v>
      </c>
      <c r="R11" s="14"/>
      <c r="S11" s="14">
        <v>0.16869437500411699</v>
      </c>
      <c r="T11" s="14">
        <v>0.16094838508741099</v>
      </c>
      <c r="U11" s="14">
        <v>0.147359350900234</v>
      </c>
      <c r="V11" s="14">
        <v>0.17817595605688899</v>
      </c>
      <c r="W11" s="14">
        <v>0.14146686898932301</v>
      </c>
      <c r="X11" s="14">
        <v>0.100727371361077</v>
      </c>
      <c r="Y11" s="14">
        <v>0.28752340091170198</v>
      </c>
      <c r="Z11" s="14">
        <v>0.15622781607068201</v>
      </c>
      <c r="AA11" s="14">
        <v>0.235101682633722</v>
      </c>
      <c r="AB11" s="14">
        <v>0.14224847332877599</v>
      </c>
      <c r="AC11" s="14">
        <v>0.30666441176866399</v>
      </c>
      <c r="AD11" s="14">
        <v>0.313218627565648</v>
      </c>
      <c r="AE11" s="14"/>
      <c r="AF11" s="14">
        <v>0.26564242704234903</v>
      </c>
      <c r="AG11" s="14">
        <v>0.109369100614256</v>
      </c>
      <c r="AH11" s="14">
        <v>0.107856703004248</v>
      </c>
      <c r="AI11" s="14">
        <v>0.19754362907054901</v>
      </c>
      <c r="AJ11" s="14">
        <v>7.7143608017143706E-2</v>
      </c>
      <c r="AK11" s="14">
        <v>0.164930387795031</v>
      </c>
      <c r="AL11" s="14"/>
      <c r="AM11" s="14">
        <v>0.12855534743702199</v>
      </c>
      <c r="AN11" s="14">
        <v>0.21018607074663601</v>
      </c>
      <c r="AO11" s="14">
        <v>0.16684330340088399</v>
      </c>
      <c r="AP11" s="14">
        <v>0.144254425593557</v>
      </c>
      <c r="AQ11" s="14">
        <v>0.25766317213976597</v>
      </c>
      <c r="AR11" s="14"/>
      <c r="AS11" s="14">
        <v>0.18357562849249301</v>
      </c>
      <c r="AT11" s="14">
        <v>0</v>
      </c>
      <c r="AU11" s="14"/>
      <c r="AV11" s="14">
        <v>0.17319934936509401</v>
      </c>
      <c r="AW11" s="14">
        <v>0.29789085391647402</v>
      </c>
      <c r="AX11" s="14">
        <v>0.15844741406656401</v>
      </c>
      <c r="AY11" s="14"/>
      <c r="AZ11" s="14">
        <v>0.18771150180919399</v>
      </c>
      <c r="BA11" s="14">
        <v>0.24974652728213301</v>
      </c>
      <c r="BB11" s="14">
        <v>0.207511648350307</v>
      </c>
      <c r="BC11" s="14"/>
      <c r="BD11" s="14">
        <v>0.17859983852316499</v>
      </c>
      <c r="BE11" s="14">
        <v>0.182284077289493</v>
      </c>
      <c r="BF11" s="14"/>
      <c r="BG11" s="14">
        <v>0.20710885619234301</v>
      </c>
      <c r="BH11" s="14">
        <v>0.17127329238606201</v>
      </c>
      <c r="BI11" s="14"/>
      <c r="BJ11" s="14">
        <v>0.17166730148353099</v>
      </c>
      <c r="BK11" s="14">
        <v>0.18086132817846401</v>
      </c>
      <c r="BL11" s="14"/>
      <c r="BM11" s="14">
        <v>0.17012535377489199</v>
      </c>
      <c r="BN11" s="14">
        <v>0.18264567292422099</v>
      </c>
      <c r="BO11" s="14"/>
      <c r="BP11" s="14">
        <v>0.14942446384858199</v>
      </c>
      <c r="BQ11" s="14">
        <v>0.18212185814620899</v>
      </c>
      <c r="BR11" s="14"/>
      <c r="BS11" s="14">
        <v>0.15509003874737001</v>
      </c>
      <c r="BT11" s="14">
        <v>0.20179060442464899</v>
      </c>
      <c r="BU11" s="14"/>
      <c r="BV11" s="14">
        <v>9.6618160111804505E-2</v>
      </c>
      <c r="BW11" s="14">
        <v>0.17523970955259999</v>
      </c>
      <c r="BX11" s="14"/>
      <c r="BY11" s="14">
        <v>0.17411031012566899</v>
      </c>
      <c r="BZ11" s="14">
        <v>0.18115505213758901</v>
      </c>
      <c r="CA11" s="14"/>
      <c r="CB11" s="14">
        <v>0.198516721567566</v>
      </c>
      <c r="CC11" s="14">
        <v>0.159833930189238</v>
      </c>
    </row>
    <row r="12" spans="2:81" x14ac:dyDescent="0.3">
      <c r="B12" s="15" t="s">
        <v>126</v>
      </c>
      <c r="C12" s="14">
        <v>0.119078956252229</v>
      </c>
      <c r="D12" s="14">
        <v>0.103252657076604</v>
      </c>
      <c r="E12" s="14">
        <v>0.13690799300849901</v>
      </c>
      <c r="F12" s="14"/>
      <c r="G12" s="14">
        <v>0.13205094183487701</v>
      </c>
      <c r="H12" s="14">
        <v>9.5843093492610498E-2</v>
      </c>
      <c r="I12" s="14">
        <v>0.147243807304548</v>
      </c>
      <c r="J12" s="14">
        <v>0.187503888835055</v>
      </c>
      <c r="K12" s="14">
        <v>4.8387533378435502E-2</v>
      </c>
      <c r="L12" s="14">
        <v>7.0716644448448093E-2</v>
      </c>
      <c r="M12" s="14"/>
      <c r="N12" s="14">
        <v>0.101058213742365</v>
      </c>
      <c r="O12" s="14">
        <v>0.142298124894148</v>
      </c>
      <c r="P12" s="14">
        <v>0.11072316524119299</v>
      </c>
      <c r="Q12" s="14">
        <v>0.12674495285866799</v>
      </c>
      <c r="R12" s="14"/>
      <c r="S12" s="14">
        <v>7.4747432838174199E-2</v>
      </c>
      <c r="T12" s="14">
        <v>0.102638350008545</v>
      </c>
      <c r="U12" s="14">
        <v>0.14675423069239901</v>
      </c>
      <c r="V12" s="14">
        <v>0.15313949674462099</v>
      </c>
      <c r="W12" s="14">
        <v>0.10782919198711401</v>
      </c>
      <c r="X12" s="14">
        <v>3.6465750441856903E-2</v>
      </c>
      <c r="Y12" s="14">
        <v>0</v>
      </c>
      <c r="Z12" s="14">
        <v>0.10791168378720099</v>
      </c>
      <c r="AA12" s="14">
        <v>0.178781014612654</v>
      </c>
      <c r="AB12" s="14">
        <v>0.22672024993582801</v>
      </c>
      <c r="AC12" s="14">
        <v>9.9224407290820202E-2</v>
      </c>
      <c r="AD12" s="14">
        <v>0.34128487246384498</v>
      </c>
      <c r="AE12" s="14"/>
      <c r="AF12" s="14">
        <v>0.105313067664213</v>
      </c>
      <c r="AG12" s="14">
        <v>0.11121455001981299</v>
      </c>
      <c r="AH12" s="14">
        <v>0.16741349154587501</v>
      </c>
      <c r="AI12" s="14">
        <v>6.3965230747211096E-2</v>
      </c>
      <c r="AJ12" s="14">
        <v>0.16382641428383701</v>
      </c>
      <c r="AK12" s="14">
        <v>0.202350340998869</v>
      </c>
      <c r="AL12" s="14"/>
      <c r="AM12" s="14">
        <v>6.4740562721428502E-2</v>
      </c>
      <c r="AN12" s="14">
        <v>0.14206903570773599</v>
      </c>
      <c r="AO12" s="14">
        <v>0.15768809535842199</v>
      </c>
      <c r="AP12" s="14">
        <v>7.6608032868199394E-2</v>
      </c>
      <c r="AQ12" s="14">
        <v>0</v>
      </c>
      <c r="AR12" s="14"/>
      <c r="AS12" s="14">
        <v>0.118715205639233</v>
      </c>
      <c r="AT12" s="14">
        <v>0.139030903254417</v>
      </c>
      <c r="AU12" s="14"/>
      <c r="AV12" s="14">
        <v>0.131958043070209</v>
      </c>
      <c r="AW12" s="14">
        <v>4.5192616409535299E-2</v>
      </c>
      <c r="AX12" s="14">
        <v>0.12744211984665399</v>
      </c>
      <c r="AY12" s="14"/>
      <c r="AZ12" s="14">
        <v>0.14447078424137699</v>
      </c>
      <c r="BA12" s="14">
        <v>8.6530556294514699E-2</v>
      </c>
      <c r="BB12" s="14">
        <v>0.12464084846922301</v>
      </c>
      <c r="BC12" s="14"/>
      <c r="BD12" s="14">
        <v>0.126161703439433</v>
      </c>
      <c r="BE12" s="14">
        <v>0.110710967297326</v>
      </c>
      <c r="BF12" s="14"/>
      <c r="BG12" s="14">
        <v>0.112513793951998</v>
      </c>
      <c r="BH12" s="14">
        <v>0.12128579758331599</v>
      </c>
      <c r="BI12" s="14"/>
      <c r="BJ12" s="14">
        <v>0.15196771589058899</v>
      </c>
      <c r="BK12" s="14">
        <v>0.118043299172987</v>
      </c>
      <c r="BL12" s="14"/>
      <c r="BM12" s="14">
        <v>7.7976929858888502E-2</v>
      </c>
      <c r="BN12" s="14">
        <v>0.12254743097274701</v>
      </c>
      <c r="BO12" s="14"/>
      <c r="BP12" s="14">
        <v>0.179964989473857</v>
      </c>
      <c r="BQ12" s="14">
        <v>9.4670129180760496E-2</v>
      </c>
      <c r="BR12" s="14"/>
      <c r="BS12" s="14">
        <v>6.8869262751059798E-2</v>
      </c>
      <c r="BT12" s="14">
        <v>0.161922571604557</v>
      </c>
      <c r="BU12" s="14"/>
      <c r="BV12" s="14">
        <v>1.9254337008283499E-2</v>
      </c>
      <c r="BW12" s="14">
        <v>8.5966787990051793E-2</v>
      </c>
      <c r="BX12" s="14"/>
      <c r="BY12" s="14">
        <v>9.6683393787630703E-2</v>
      </c>
      <c r="BZ12" s="14">
        <v>0.118779276879274</v>
      </c>
      <c r="CA12" s="14"/>
      <c r="CB12" s="14">
        <v>9.1257619543128499E-2</v>
      </c>
      <c r="CC12" s="14">
        <v>0.13309453839799701</v>
      </c>
    </row>
    <row r="13" spans="2:81" x14ac:dyDescent="0.3">
      <c r="B13" s="15" t="s">
        <v>255</v>
      </c>
      <c r="C13" s="14">
        <v>0.107305456822593</v>
      </c>
      <c r="D13" s="14">
        <v>0.105574817289185</v>
      </c>
      <c r="E13" s="14">
        <v>0.10437787898951301</v>
      </c>
      <c r="F13" s="14"/>
      <c r="G13" s="14">
        <v>7.1798107636390301E-2</v>
      </c>
      <c r="H13" s="14">
        <v>0.15166400090541801</v>
      </c>
      <c r="I13" s="14">
        <v>9.6017201819956502E-2</v>
      </c>
      <c r="J13" s="14">
        <v>9.7799851156348094E-2</v>
      </c>
      <c r="K13" s="14">
        <v>7.0157011240387299E-2</v>
      </c>
      <c r="L13" s="14">
        <v>0.161138012201992</v>
      </c>
      <c r="M13" s="14"/>
      <c r="N13" s="14">
        <v>5.8603521412430998E-2</v>
      </c>
      <c r="O13" s="14">
        <v>0.12486811451143801</v>
      </c>
      <c r="P13" s="14">
        <v>0.12805792883171699</v>
      </c>
      <c r="Q13" s="14">
        <v>0.12430816200590999</v>
      </c>
      <c r="R13" s="14"/>
      <c r="S13" s="14">
        <v>7.2349381655023498E-2</v>
      </c>
      <c r="T13" s="14">
        <v>5.1012093316146999E-2</v>
      </c>
      <c r="U13" s="14">
        <v>5.6757350895488903E-2</v>
      </c>
      <c r="V13" s="14">
        <v>0.191591524275077</v>
      </c>
      <c r="W13" s="14">
        <v>0.14816718343065199</v>
      </c>
      <c r="X13" s="14">
        <v>0.189768443616113</v>
      </c>
      <c r="Y13" s="14">
        <v>0.16044488697407899</v>
      </c>
      <c r="Z13" s="14">
        <v>0.16937812504275601</v>
      </c>
      <c r="AA13" s="14">
        <v>0.104272928769045</v>
      </c>
      <c r="AB13" s="14">
        <v>8.5017146421371301E-2</v>
      </c>
      <c r="AC13" s="14">
        <v>0</v>
      </c>
      <c r="AD13" s="14">
        <v>0</v>
      </c>
      <c r="AE13" s="14"/>
      <c r="AF13" s="14">
        <v>5.82868742111756E-2</v>
      </c>
      <c r="AG13" s="14">
        <v>8.68732968212967E-2</v>
      </c>
      <c r="AH13" s="14">
        <v>0.111483078359168</v>
      </c>
      <c r="AI13" s="14">
        <v>0.22255613059023199</v>
      </c>
      <c r="AJ13" s="14">
        <v>0.163184759661919</v>
      </c>
      <c r="AK13" s="14">
        <v>0.105928531306684</v>
      </c>
      <c r="AL13" s="14"/>
      <c r="AM13" s="14">
        <v>0.164022935215626</v>
      </c>
      <c r="AN13" s="14">
        <v>0.14358966445511401</v>
      </c>
      <c r="AO13" s="14">
        <v>5.6129893997559299E-2</v>
      </c>
      <c r="AP13" s="14">
        <v>0.13274284056305999</v>
      </c>
      <c r="AQ13" s="14">
        <v>0</v>
      </c>
      <c r="AR13" s="14"/>
      <c r="AS13" s="14">
        <v>0.10429020959799699</v>
      </c>
      <c r="AT13" s="14">
        <v>0.27269363947941799</v>
      </c>
      <c r="AU13" s="14"/>
      <c r="AV13" s="14">
        <v>3.3992103806753403E-2</v>
      </c>
      <c r="AW13" s="14">
        <v>6.9292973911010497E-2</v>
      </c>
      <c r="AX13" s="14">
        <v>0.18223612508172399</v>
      </c>
      <c r="AY13" s="14"/>
      <c r="AZ13" s="14">
        <v>0</v>
      </c>
      <c r="BA13" s="14">
        <v>2.0551471278984899E-2</v>
      </c>
      <c r="BB13" s="14">
        <v>5.2650857232740302E-2</v>
      </c>
      <c r="BC13" s="14"/>
      <c r="BD13" s="14">
        <v>8.5293515018838806E-2</v>
      </c>
      <c r="BE13" s="14">
        <v>0.13331170567226699</v>
      </c>
      <c r="BF13" s="14"/>
      <c r="BG13" s="14">
        <v>3.7889932918364802E-2</v>
      </c>
      <c r="BH13" s="14">
        <v>0.13063908364938501</v>
      </c>
      <c r="BI13" s="14"/>
      <c r="BJ13" s="14">
        <v>0.14149851191506699</v>
      </c>
      <c r="BK13" s="14">
        <v>9.9438077173025996E-2</v>
      </c>
      <c r="BL13" s="14"/>
      <c r="BM13" s="14">
        <v>0.15399009999976199</v>
      </c>
      <c r="BN13" s="14">
        <v>0.100291461710958</v>
      </c>
      <c r="BO13" s="14"/>
      <c r="BP13" s="14">
        <v>6.02697935545876E-2</v>
      </c>
      <c r="BQ13" s="14">
        <v>0.12692268593784001</v>
      </c>
      <c r="BR13" s="14"/>
      <c r="BS13" s="14">
        <v>9.8432977100650298E-2</v>
      </c>
      <c r="BT13" s="14">
        <v>0.11487628790961001</v>
      </c>
      <c r="BU13" s="14"/>
      <c r="BV13" s="14">
        <v>0.103721112383606</v>
      </c>
      <c r="BW13" s="14">
        <v>9.6610662038923004E-2</v>
      </c>
      <c r="BX13" s="14"/>
      <c r="BY13" s="14">
        <v>7.5083793693430906E-2</v>
      </c>
      <c r="BZ13" s="14">
        <v>0.110695466791605</v>
      </c>
      <c r="CA13" s="14"/>
      <c r="CB13" s="14">
        <v>0.13238297034016799</v>
      </c>
      <c r="CC13" s="14">
        <v>9.2108645203116304E-2</v>
      </c>
    </row>
    <row r="14" spans="2:81" x14ac:dyDescent="0.3">
      <c r="B14" s="15" t="s">
        <v>106</v>
      </c>
      <c r="C14" s="14">
        <v>3.7718812090799102E-2</v>
      </c>
      <c r="D14" s="14">
        <v>2.54248738382883E-2</v>
      </c>
      <c r="E14" s="14">
        <v>5.1273486903711397E-2</v>
      </c>
      <c r="F14" s="14"/>
      <c r="G14" s="14">
        <v>4.8917951901310701E-2</v>
      </c>
      <c r="H14" s="14">
        <v>1.1516610163854401E-2</v>
      </c>
      <c r="I14" s="14">
        <v>2.5437211874911499E-2</v>
      </c>
      <c r="J14" s="14">
        <v>5.8444055264154499E-2</v>
      </c>
      <c r="K14" s="14">
        <v>5.6986273993629703E-2</v>
      </c>
      <c r="L14" s="14">
        <v>4.7505683657279599E-2</v>
      </c>
      <c r="M14" s="14"/>
      <c r="N14" s="14">
        <v>3.6613419281316797E-2</v>
      </c>
      <c r="O14" s="14">
        <v>2.0384662840857201E-2</v>
      </c>
      <c r="P14" s="14">
        <v>4.96607962715001E-2</v>
      </c>
      <c r="Q14" s="14">
        <v>4.4096028236784497E-2</v>
      </c>
      <c r="R14" s="14"/>
      <c r="S14" s="14">
        <v>5.31237328326346E-2</v>
      </c>
      <c r="T14" s="14">
        <v>2.5013115192426501E-2</v>
      </c>
      <c r="U14" s="14">
        <v>5.9343400064651101E-2</v>
      </c>
      <c r="V14" s="14">
        <v>4.6367207280219598E-2</v>
      </c>
      <c r="W14" s="14">
        <v>3.6649465412687099E-2</v>
      </c>
      <c r="X14" s="14">
        <v>6.79558267930198E-2</v>
      </c>
      <c r="Y14" s="14">
        <v>3.1709696872679501E-2</v>
      </c>
      <c r="Z14" s="14">
        <v>0</v>
      </c>
      <c r="AA14" s="14">
        <v>2.20427878576007E-2</v>
      </c>
      <c r="AB14" s="14">
        <v>3.0601968822111299E-2</v>
      </c>
      <c r="AC14" s="14">
        <v>0</v>
      </c>
      <c r="AD14" s="14">
        <v>0</v>
      </c>
      <c r="AE14" s="14"/>
      <c r="AF14" s="14">
        <v>1.6727043777398001E-2</v>
      </c>
      <c r="AG14" s="14">
        <v>1.7534532726860601E-2</v>
      </c>
      <c r="AH14" s="14">
        <v>2.9457573249000401E-2</v>
      </c>
      <c r="AI14" s="14">
        <v>1.6051630930762999E-2</v>
      </c>
      <c r="AJ14" s="14">
        <v>7.5289699287134498E-2</v>
      </c>
      <c r="AK14" s="14">
        <v>3.11866947011365E-2</v>
      </c>
      <c r="AL14" s="14"/>
      <c r="AM14" s="14">
        <v>6.0494581689330501E-2</v>
      </c>
      <c r="AN14" s="14">
        <v>4.71739449310421E-2</v>
      </c>
      <c r="AO14" s="14">
        <v>9.2380301714082205E-3</v>
      </c>
      <c r="AP14" s="14">
        <v>4.3293940150322299E-2</v>
      </c>
      <c r="AQ14" s="14">
        <v>0</v>
      </c>
      <c r="AR14" s="14"/>
      <c r="AS14" s="14">
        <v>3.3040895746874098E-2</v>
      </c>
      <c r="AT14" s="14">
        <v>0.29430542841583102</v>
      </c>
      <c r="AU14" s="14"/>
      <c r="AV14" s="14">
        <v>1.6985265152514601E-2</v>
      </c>
      <c r="AW14" s="14">
        <v>5.2016002331996603E-2</v>
      </c>
      <c r="AX14" s="14">
        <v>5.6222361309283597E-2</v>
      </c>
      <c r="AY14" s="14"/>
      <c r="AZ14" s="14">
        <v>0</v>
      </c>
      <c r="BA14" s="14">
        <v>0</v>
      </c>
      <c r="BB14" s="14">
        <v>5.4360546701578298E-2</v>
      </c>
      <c r="BC14" s="14"/>
      <c r="BD14" s="14">
        <v>4.5900094864958003E-2</v>
      </c>
      <c r="BE14" s="14">
        <v>2.8052946278904201E-2</v>
      </c>
      <c r="BF14" s="14"/>
      <c r="BG14" s="14">
        <v>4.06256342573326E-2</v>
      </c>
      <c r="BH14" s="14">
        <v>3.6741700634011401E-2</v>
      </c>
      <c r="BI14" s="14"/>
      <c r="BJ14" s="14">
        <v>0</v>
      </c>
      <c r="BK14" s="14">
        <v>4.4145964111058603E-2</v>
      </c>
      <c r="BL14" s="14"/>
      <c r="BM14" s="14">
        <v>4.79635790819622E-2</v>
      </c>
      <c r="BN14" s="14">
        <v>3.64296720836539E-2</v>
      </c>
      <c r="BO14" s="14"/>
      <c r="BP14" s="14">
        <v>5.8675492875675299E-2</v>
      </c>
      <c r="BQ14" s="14">
        <v>2.4756861995374E-2</v>
      </c>
      <c r="BR14" s="14"/>
      <c r="BS14" s="14">
        <v>2.6174614640799301E-2</v>
      </c>
      <c r="BT14" s="14">
        <v>4.7569403094458798E-2</v>
      </c>
      <c r="BU14" s="14"/>
      <c r="BV14" s="14">
        <v>5.9546412747383301E-2</v>
      </c>
      <c r="BW14" s="14">
        <v>1.46745438081641E-2</v>
      </c>
      <c r="BX14" s="14"/>
      <c r="BY14" s="14">
        <v>0</v>
      </c>
      <c r="BZ14" s="14">
        <v>4.4280846338103301E-2</v>
      </c>
      <c r="CA14" s="14"/>
      <c r="CB14" s="14">
        <v>3.3444438381736503E-2</v>
      </c>
      <c r="CC14" s="14">
        <v>4.2906496072475903E-2</v>
      </c>
    </row>
    <row r="15" spans="2:81" x14ac:dyDescent="0.3">
      <c r="B15" s="15" t="s">
        <v>127</v>
      </c>
      <c r="C15" s="18">
        <v>0.55560805032421701</v>
      </c>
      <c r="D15" s="18">
        <v>0.56879694900236999</v>
      </c>
      <c r="E15" s="18">
        <v>0.54427644918391804</v>
      </c>
      <c r="F15" s="18"/>
      <c r="G15" s="18">
        <v>0.55518733115904395</v>
      </c>
      <c r="H15" s="18">
        <v>0.54802647162252105</v>
      </c>
      <c r="I15" s="18">
        <v>0.51193994822393196</v>
      </c>
      <c r="J15" s="18">
        <v>0.45547318459550401</v>
      </c>
      <c r="K15" s="18">
        <v>0.72022076243097499</v>
      </c>
      <c r="L15" s="18">
        <v>0.62088509133947001</v>
      </c>
      <c r="M15" s="18"/>
      <c r="N15" s="18">
        <v>0.62670395707639504</v>
      </c>
      <c r="O15" s="18">
        <v>0.57164062311302399</v>
      </c>
      <c r="P15" s="18">
        <v>0.47536675540165002</v>
      </c>
      <c r="Q15" s="18">
        <v>0.53912542745352598</v>
      </c>
      <c r="R15" s="18"/>
      <c r="S15" s="18">
        <v>0.63108507767005095</v>
      </c>
      <c r="T15" s="18">
        <v>0.66038805639547005</v>
      </c>
      <c r="U15" s="18">
        <v>0.58978566744722605</v>
      </c>
      <c r="V15" s="18">
        <v>0.43072581564319301</v>
      </c>
      <c r="W15" s="18">
        <v>0.56588729018022399</v>
      </c>
      <c r="X15" s="18">
        <v>0.60508260778793299</v>
      </c>
      <c r="Y15" s="18">
        <v>0.52032201524153898</v>
      </c>
      <c r="Z15" s="18">
        <v>0.56648237509936095</v>
      </c>
      <c r="AA15" s="18">
        <v>0.45980158612697902</v>
      </c>
      <c r="AB15" s="18">
        <v>0.51541216149191305</v>
      </c>
      <c r="AC15" s="18">
        <v>0.59411118094051596</v>
      </c>
      <c r="AD15" s="18">
        <v>0.34549649997050802</v>
      </c>
      <c r="AE15" s="18"/>
      <c r="AF15" s="18">
        <v>0.55403058730486399</v>
      </c>
      <c r="AG15" s="18">
        <v>0.67500851981777299</v>
      </c>
      <c r="AH15" s="18">
        <v>0.58378915384170904</v>
      </c>
      <c r="AI15" s="18">
        <v>0.49988337866124499</v>
      </c>
      <c r="AJ15" s="18">
        <v>0.52055551874996597</v>
      </c>
      <c r="AK15" s="18">
        <v>0.49560404519828</v>
      </c>
      <c r="AL15" s="18"/>
      <c r="AM15" s="18">
        <v>0.58218657293659304</v>
      </c>
      <c r="AN15" s="18">
        <v>0.45698128415947198</v>
      </c>
      <c r="AO15" s="18">
        <v>0.61010067707172699</v>
      </c>
      <c r="AP15" s="18">
        <v>0.60310076082486197</v>
      </c>
      <c r="AQ15" s="18">
        <v>0.74233682786023403</v>
      </c>
      <c r="AR15" s="18"/>
      <c r="AS15" s="18">
        <v>0.560378060523402</v>
      </c>
      <c r="AT15" s="18">
        <v>0.29397002885033402</v>
      </c>
      <c r="AU15" s="18"/>
      <c r="AV15" s="18">
        <v>0.64386523860542899</v>
      </c>
      <c r="AW15" s="18">
        <v>0.53560755343098398</v>
      </c>
      <c r="AX15" s="18">
        <v>0.475651979695775</v>
      </c>
      <c r="AY15" s="18"/>
      <c r="AZ15" s="18">
        <v>0.66781771394942901</v>
      </c>
      <c r="BA15" s="18">
        <v>0.64317144514436797</v>
      </c>
      <c r="BB15" s="18">
        <v>0.56083609924615196</v>
      </c>
      <c r="BC15" s="18"/>
      <c r="BD15" s="18">
        <v>0.56404484815360501</v>
      </c>
      <c r="BE15" s="18">
        <v>0.54564030346200998</v>
      </c>
      <c r="BF15" s="18"/>
      <c r="BG15" s="18">
        <v>0.60186178267996104</v>
      </c>
      <c r="BH15" s="18">
        <v>0.54006012574722495</v>
      </c>
      <c r="BI15" s="18"/>
      <c r="BJ15" s="18">
        <v>0.53486647071081295</v>
      </c>
      <c r="BK15" s="18">
        <v>0.55751133136446496</v>
      </c>
      <c r="BL15" s="18"/>
      <c r="BM15" s="18">
        <v>0.54994403728449504</v>
      </c>
      <c r="BN15" s="18">
        <v>0.558085762308419</v>
      </c>
      <c r="BO15" s="18"/>
      <c r="BP15" s="18">
        <v>0.55166526024729801</v>
      </c>
      <c r="BQ15" s="18">
        <v>0.571528464739816</v>
      </c>
      <c r="BR15" s="18"/>
      <c r="BS15" s="18">
        <v>0.65143310676012101</v>
      </c>
      <c r="BT15" s="18">
        <v>0.47384113296672598</v>
      </c>
      <c r="BU15" s="18"/>
      <c r="BV15" s="18">
        <v>0.72085997774892296</v>
      </c>
      <c r="BW15" s="18">
        <v>0.62750829661026197</v>
      </c>
      <c r="BX15" s="18"/>
      <c r="BY15" s="18">
        <v>0.65412250239326897</v>
      </c>
      <c r="BZ15" s="18">
        <v>0.54508935785342905</v>
      </c>
      <c r="CA15" s="18"/>
      <c r="CB15" s="18">
        <v>0.54439825016740095</v>
      </c>
      <c r="CC15" s="18">
        <v>0.57205639013717202</v>
      </c>
    </row>
    <row r="16" spans="2:81" x14ac:dyDescent="0.3">
      <c r="B16" s="15" t="s">
        <v>256</v>
      </c>
      <c r="C16" s="18">
        <v>0.22638441307482199</v>
      </c>
      <c r="D16" s="18">
        <v>0.208827474365788</v>
      </c>
      <c r="E16" s="18">
        <v>0.24128587199801199</v>
      </c>
      <c r="F16" s="18"/>
      <c r="G16" s="18">
        <v>0.203849049471267</v>
      </c>
      <c r="H16" s="18">
        <v>0.24750709439802801</v>
      </c>
      <c r="I16" s="18">
        <v>0.24326100912450399</v>
      </c>
      <c r="J16" s="18">
        <v>0.28530373999140302</v>
      </c>
      <c r="K16" s="18">
        <v>0.11854454461882299</v>
      </c>
      <c r="L16" s="18">
        <v>0.23185465665044</v>
      </c>
      <c r="M16" s="18"/>
      <c r="N16" s="18">
        <v>0.15966173515479601</v>
      </c>
      <c r="O16" s="18">
        <v>0.26716623940558498</v>
      </c>
      <c r="P16" s="18">
        <v>0.23878109407291001</v>
      </c>
      <c r="Q16" s="18">
        <v>0.25105311486457799</v>
      </c>
      <c r="R16" s="18"/>
      <c r="S16" s="18">
        <v>0.147096814493198</v>
      </c>
      <c r="T16" s="18">
        <v>0.15365044332469199</v>
      </c>
      <c r="U16" s="18">
        <v>0.20351158158788801</v>
      </c>
      <c r="V16" s="18">
        <v>0.34473102101969799</v>
      </c>
      <c r="W16" s="18">
        <v>0.25599637541776599</v>
      </c>
      <c r="X16" s="18">
        <v>0.22623419405796999</v>
      </c>
      <c r="Y16" s="18">
        <v>0.16044488697407899</v>
      </c>
      <c r="Z16" s="18">
        <v>0.27728980882995702</v>
      </c>
      <c r="AA16" s="18">
        <v>0.28305394338169898</v>
      </c>
      <c r="AB16" s="18">
        <v>0.31173739635719899</v>
      </c>
      <c r="AC16" s="18">
        <v>9.9224407290820202E-2</v>
      </c>
      <c r="AD16" s="18">
        <v>0.34128487246384498</v>
      </c>
      <c r="AE16" s="18"/>
      <c r="AF16" s="18">
        <v>0.16359994187538901</v>
      </c>
      <c r="AG16" s="18">
        <v>0.19808784684111</v>
      </c>
      <c r="AH16" s="18">
        <v>0.27889656990504302</v>
      </c>
      <c r="AI16" s="18">
        <v>0.28652136133744299</v>
      </c>
      <c r="AJ16" s="18">
        <v>0.32701117394575602</v>
      </c>
      <c r="AK16" s="18">
        <v>0.30827887230555301</v>
      </c>
      <c r="AL16" s="18"/>
      <c r="AM16" s="18">
        <v>0.228763497937054</v>
      </c>
      <c r="AN16" s="18">
        <v>0.28565870016285</v>
      </c>
      <c r="AO16" s="18">
        <v>0.21381798935598101</v>
      </c>
      <c r="AP16" s="18">
        <v>0.20935087343125899</v>
      </c>
      <c r="AQ16" s="18">
        <v>0</v>
      </c>
      <c r="AR16" s="18"/>
      <c r="AS16" s="18">
        <v>0.22300541523723</v>
      </c>
      <c r="AT16" s="18">
        <v>0.41172454273383502</v>
      </c>
      <c r="AU16" s="18"/>
      <c r="AV16" s="18">
        <v>0.165950146876962</v>
      </c>
      <c r="AW16" s="18">
        <v>0.114485590320546</v>
      </c>
      <c r="AX16" s="18">
        <v>0.30967824492837798</v>
      </c>
      <c r="AY16" s="18"/>
      <c r="AZ16" s="18">
        <v>0.14447078424137699</v>
      </c>
      <c r="BA16" s="18">
        <v>0.10708202757349999</v>
      </c>
      <c r="BB16" s="18">
        <v>0.17729170570196301</v>
      </c>
      <c r="BC16" s="18"/>
      <c r="BD16" s="18">
        <v>0.211455218458272</v>
      </c>
      <c r="BE16" s="18">
        <v>0.24402267296959301</v>
      </c>
      <c r="BF16" s="18"/>
      <c r="BG16" s="18">
        <v>0.15040372687036299</v>
      </c>
      <c r="BH16" s="18">
        <v>0.25192488123270101</v>
      </c>
      <c r="BI16" s="18"/>
      <c r="BJ16" s="18">
        <v>0.29346622780565601</v>
      </c>
      <c r="BK16" s="18">
        <v>0.217481376346013</v>
      </c>
      <c r="BL16" s="18"/>
      <c r="BM16" s="18">
        <v>0.23196702985865</v>
      </c>
      <c r="BN16" s="18">
        <v>0.22283889268370499</v>
      </c>
      <c r="BO16" s="18"/>
      <c r="BP16" s="18">
        <v>0.240234783028444</v>
      </c>
      <c r="BQ16" s="18">
        <v>0.22159281511859999</v>
      </c>
      <c r="BR16" s="18"/>
      <c r="BS16" s="18">
        <v>0.16730223985171</v>
      </c>
      <c r="BT16" s="18">
        <v>0.27679885951416699</v>
      </c>
      <c r="BU16" s="18"/>
      <c r="BV16" s="18">
        <v>0.12297544939188999</v>
      </c>
      <c r="BW16" s="18">
        <v>0.18257745002897499</v>
      </c>
      <c r="BX16" s="18"/>
      <c r="BY16" s="18">
        <v>0.17176718748106201</v>
      </c>
      <c r="BZ16" s="18">
        <v>0.229474743670879</v>
      </c>
      <c r="CA16" s="18"/>
      <c r="CB16" s="18">
        <v>0.22364058988329599</v>
      </c>
      <c r="CC16" s="18">
        <v>0.22520318360111299</v>
      </c>
    </row>
    <row r="17" spans="2:81" x14ac:dyDescent="0.3">
      <c r="B17" s="15" t="s">
        <v>93</v>
      </c>
      <c r="C17" s="19">
        <v>0.32922363724939502</v>
      </c>
      <c r="D17" s="19">
        <v>0.35996947463658202</v>
      </c>
      <c r="E17" s="19">
        <v>0.302990577185906</v>
      </c>
      <c r="F17" s="19"/>
      <c r="G17" s="19">
        <v>0.35133828168777698</v>
      </c>
      <c r="H17" s="19">
        <v>0.30051937722449201</v>
      </c>
      <c r="I17" s="19">
        <v>0.26867893909942803</v>
      </c>
      <c r="J17" s="19">
        <v>0.17016944460410099</v>
      </c>
      <c r="K17" s="19">
        <v>0.60167621781215297</v>
      </c>
      <c r="L17" s="19">
        <v>0.38903043468902998</v>
      </c>
      <c r="M17" s="19"/>
      <c r="N17" s="19">
        <v>0.467042221921599</v>
      </c>
      <c r="O17" s="19">
        <v>0.30447438370743901</v>
      </c>
      <c r="P17" s="19">
        <v>0.23658566132874101</v>
      </c>
      <c r="Q17" s="19">
        <v>0.288072312588948</v>
      </c>
      <c r="R17" s="19"/>
      <c r="S17" s="19">
        <v>0.48398826317685301</v>
      </c>
      <c r="T17" s="19">
        <v>0.50673761307077902</v>
      </c>
      <c r="U17" s="19">
        <v>0.38627408585933798</v>
      </c>
      <c r="V17" s="19">
        <v>8.5994794623495199E-2</v>
      </c>
      <c r="W17" s="19">
        <v>0.309890914762457</v>
      </c>
      <c r="X17" s="19">
        <v>0.37884841372996297</v>
      </c>
      <c r="Y17" s="19">
        <v>0.35987712826745999</v>
      </c>
      <c r="Z17" s="19">
        <v>0.28919256626940398</v>
      </c>
      <c r="AA17" s="19">
        <v>0.17674764274527999</v>
      </c>
      <c r="AB17" s="19">
        <v>0.203674765134715</v>
      </c>
      <c r="AC17" s="19">
        <v>0.49488677364969602</v>
      </c>
      <c r="AD17" s="19">
        <v>4.2116275066628201E-3</v>
      </c>
      <c r="AE17" s="19"/>
      <c r="AF17" s="19">
        <v>0.39043064542947498</v>
      </c>
      <c r="AG17" s="19">
        <v>0.47692067297666302</v>
      </c>
      <c r="AH17" s="19">
        <v>0.30489258393666602</v>
      </c>
      <c r="AI17" s="19">
        <v>0.213362017323802</v>
      </c>
      <c r="AJ17" s="19">
        <v>0.19354434480420901</v>
      </c>
      <c r="AK17" s="19">
        <v>0.18732517289272699</v>
      </c>
      <c r="AL17" s="19"/>
      <c r="AM17" s="19">
        <v>0.35342307499953901</v>
      </c>
      <c r="AN17" s="19">
        <v>0.17132258399662201</v>
      </c>
      <c r="AO17" s="19">
        <v>0.39628268771574598</v>
      </c>
      <c r="AP17" s="19">
        <v>0.393749887393603</v>
      </c>
      <c r="AQ17" s="19">
        <v>0.74233682786023403</v>
      </c>
      <c r="AR17" s="19"/>
      <c r="AS17" s="19">
        <v>0.337372645286172</v>
      </c>
      <c r="AT17" s="19">
        <v>-0.117754513883501</v>
      </c>
      <c r="AU17" s="19"/>
      <c r="AV17" s="19">
        <v>0.47791509172846702</v>
      </c>
      <c r="AW17" s="19">
        <v>0.42112196311043798</v>
      </c>
      <c r="AX17" s="19">
        <v>0.16597373476739699</v>
      </c>
      <c r="AY17" s="19"/>
      <c r="AZ17" s="19">
        <v>0.52334692970805197</v>
      </c>
      <c r="BA17" s="19">
        <v>0.53608941757086803</v>
      </c>
      <c r="BB17" s="19">
        <v>0.38354439354418901</v>
      </c>
      <c r="BC17" s="19"/>
      <c r="BD17" s="19">
        <v>0.35258962969533297</v>
      </c>
      <c r="BE17" s="19">
        <v>0.30161763049241702</v>
      </c>
      <c r="BF17" s="19"/>
      <c r="BG17" s="19">
        <v>0.45145805580959902</v>
      </c>
      <c r="BH17" s="19">
        <v>0.28813524451452399</v>
      </c>
      <c r="BI17" s="19"/>
      <c r="BJ17" s="19">
        <v>0.24140024290515699</v>
      </c>
      <c r="BK17" s="19">
        <v>0.34002995501845301</v>
      </c>
      <c r="BL17" s="19"/>
      <c r="BM17" s="19">
        <v>0.317977007425844</v>
      </c>
      <c r="BN17" s="19">
        <v>0.33524686962471401</v>
      </c>
      <c r="BO17" s="19"/>
      <c r="BP17" s="19">
        <v>0.31143047721885397</v>
      </c>
      <c r="BQ17" s="19">
        <v>0.34993564962121598</v>
      </c>
      <c r="BR17" s="19"/>
      <c r="BS17" s="19">
        <v>0.48413086690841001</v>
      </c>
      <c r="BT17" s="19">
        <v>0.19704227345255901</v>
      </c>
      <c r="BU17" s="19"/>
      <c r="BV17" s="19">
        <v>0.59788452835703298</v>
      </c>
      <c r="BW17" s="19">
        <v>0.44493084658128701</v>
      </c>
      <c r="BX17" s="19"/>
      <c r="BY17" s="19">
        <v>0.48235531491220801</v>
      </c>
      <c r="BZ17" s="19">
        <v>0.31561461418254999</v>
      </c>
      <c r="CA17" s="19"/>
      <c r="CB17" s="19">
        <v>0.32075766028410402</v>
      </c>
      <c r="CC17" s="19">
        <v>0.346853206536059</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x14ac:dyDescent="0.3">
      <c r="B9" s="15" t="s">
        <v>123</v>
      </c>
      <c r="C9" s="14">
        <v>0.29262159515334701</v>
      </c>
      <c r="D9" s="14">
        <v>0.28781246626774398</v>
      </c>
      <c r="E9" s="14">
        <v>0.29942019178225998</v>
      </c>
      <c r="F9" s="14"/>
      <c r="G9" s="14">
        <v>0.31614366990765402</v>
      </c>
      <c r="H9" s="14">
        <v>0.41222029928887299</v>
      </c>
      <c r="I9" s="14">
        <v>0.35565546834743</v>
      </c>
      <c r="J9" s="14">
        <v>0.212990526010984</v>
      </c>
      <c r="K9" s="14">
        <v>0.22393214924313101</v>
      </c>
      <c r="L9" s="14">
        <v>2.5973675924915798E-2</v>
      </c>
      <c r="M9" s="14"/>
      <c r="N9" s="14">
        <v>0.266819190269871</v>
      </c>
      <c r="O9" s="14">
        <v>0.34824415978892698</v>
      </c>
      <c r="P9" s="14">
        <v>0.27610456218209201</v>
      </c>
      <c r="Q9" s="14">
        <v>0.28731441830210702</v>
      </c>
      <c r="R9" s="14"/>
      <c r="S9" s="14">
        <v>0.37559020976191998</v>
      </c>
      <c r="T9" s="14">
        <v>0.288327254786995</v>
      </c>
      <c r="U9" s="14">
        <v>0.25854668319049501</v>
      </c>
      <c r="V9" s="14">
        <v>0.157685916127317</v>
      </c>
      <c r="W9" s="14">
        <v>0.208716474051827</v>
      </c>
      <c r="X9" s="14">
        <v>0.432309086408669</v>
      </c>
      <c r="Y9" s="14">
        <v>0.31829699392861099</v>
      </c>
      <c r="Z9" s="14">
        <v>0.19917010138049099</v>
      </c>
      <c r="AA9" s="14">
        <v>0.29473888345979199</v>
      </c>
      <c r="AB9" s="14">
        <v>0.269048930504868</v>
      </c>
      <c r="AC9" s="14">
        <v>0.35201624120673602</v>
      </c>
      <c r="AD9" s="14">
        <v>0.34549649997050802</v>
      </c>
      <c r="AE9" s="14"/>
      <c r="AF9" s="14">
        <v>0.36819610935409902</v>
      </c>
      <c r="AG9" s="14">
        <v>0.191070592847567</v>
      </c>
      <c r="AH9" s="14">
        <v>0.29811854002642901</v>
      </c>
      <c r="AI9" s="14">
        <v>0.28178180023481397</v>
      </c>
      <c r="AJ9" s="14">
        <v>0.39727570552340602</v>
      </c>
      <c r="AK9" s="14">
        <v>0.23428618102862001</v>
      </c>
      <c r="AL9" s="14"/>
      <c r="AM9" s="14">
        <v>0.306484464565694</v>
      </c>
      <c r="AN9" s="14">
        <v>0.218256240042497</v>
      </c>
      <c r="AO9" s="14">
        <v>0.33256107572146498</v>
      </c>
      <c r="AP9" s="14">
        <v>0.33346226603818402</v>
      </c>
      <c r="AQ9" s="14">
        <v>0.38989480611081001</v>
      </c>
      <c r="AR9" s="14"/>
      <c r="AS9" s="14">
        <v>0.29795647723784102</v>
      </c>
      <c r="AT9" s="14">
        <v>0</v>
      </c>
      <c r="AU9" s="14"/>
      <c r="AV9" s="14">
        <v>0.38029184671390898</v>
      </c>
      <c r="AW9" s="14">
        <v>0.34046837340807001</v>
      </c>
      <c r="AX9" s="14">
        <v>0.188865052989872</v>
      </c>
      <c r="AY9" s="14"/>
      <c r="AZ9" s="14">
        <v>0.45420756887359498</v>
      </c>
      <c r="BA9" s="14">
        <v>0.48580167309088801</v>
      </c>
      <c r="BB9" s="14">
        <v>0.25001061328701601</v>
      </c>
      <c r="BC9" s="14"/>
      <c r="BD9" s="14">
        <v>0.34794363434740599</v>
      </c>
      <c r="BE9" s="14">
        <v>0.22726076824498401</v>
      </c>
      <c r="BF9" s="14"/>
      <c r="BG9" s="14">
        <v>0.32642303233394299</v>
      </c>
      <c r="BH9" s="14">
        <v>0.28125943756926802</v>
      </c>
      <c r="BI9" s="14"/>
      <c r="BJ9" s="14">
        <v>0.24165830318017301</v>
      </c>
      <c r="BK9" s="14">
        <v>0.29288190668526898</v>
      </c>
      <c r="BL9" s="14"/>
      <c r="BM9" s="14">
        <v>0.46662451684825101</v>
      </c>
      <c r="BN9" s="14">
        <v>0.25239030683564501</v>
      </c>
      <c r="BO9" s="14"/>
      <c r="BP9" s="14">
        <v>0.41415780871608598</v>
      </c>
      <c r="BQ9" s="14">
        <v>0.249357744893063</v>
      </c>
      <c r="BR9" s="14"/>
      <c r="BS9" s="14">
        <v>0.33613954406055802</v>
      </c>
      <c r="BT9" s="14">
        <v>0.25548800333288701</v>
      </c>
      <c r="BU9" s="14"/>
      <c r="BV9" s="14">
        <v>0.39762859257850403</v>
      </c>
      <c r="BW9" s="14">
        <v>0.31495014302411201</v>
      </c>
      <c r="BX9" s="14"/>
      <c r="BY9" s="14">
        <v>0.40741498634581602</v>
      </c>
      <c r="BZ9" s="14">
        <v>0.27253535494238201</v>
      </c>
      <c r="CA9" s="14"/>
      <c r="CB9" s="14">
        <v>0.33719117476875898</v>
      </c>
      <c r="CC9" s="14">
        <v>0.25186214266191598</v>
      </c>
    </row>
    <row r="10" spans="2:81" x14ac:dyDescent="0.3">
      <c r="B10" s="15" t="s">
        <v>124</v>
      </c>
      <c r="C10" s="14">
        <v>0.29066694592252201</v>
      </c>
      <c r="D10" s="14">
        <v>0.22849264965837399</v>
      </c>
      <c r="E10" s="14">
        <v>0.35975519648154702</v>
      </c>
      <c r="F10" s="14"/>
      <c r="G10" s="14">
        <v>0.308346306278106</v>
      </c>
      <c r="H10" s="14">
        <v>0.27540296847956702</v>
      </c>
      <c r="I10" s="14">
        <v>0.298235520955836</v>
      </c>
      <c r="J10" s="14">
        <v>0.21901988988916499</v>
      </c>
      <c r="K10" s="14">
        <v>0.36415755995627402</v>
      </c>
      <c r="L10" s="14">
        <v>0.28559921020989598</v>
      </c>
      <c r="M10" s="14"/>
      <c r="N10" s="14">
        <v>0.30151019914607402</v>
      </c>
      <c r="O10" s="14">
        <v>0.25043366087680502</v>
      </c>
      <c r="P10" s="14">
        <v>0.23319470482674401</v>
      </c>
      <c r="Q10" s="14">
        <v>0.384819704779234</v>
      </c>
      <c r="R10" s="14"/>
      <c r="S10" s="14">
        <v>0.24391949122235099</v>
      </c>
      <c r="T10" s="14">
        <v>0.230425258586545</v>
      </c>
      <c r="U10" s="14">
        <v>0.32961901212418099</v>
      </c>
      <c r="V10" s="14">
        <v>0.337165858702627</v>
      </c>
      <c r="W10" s="14">
        <v>0.40441360688503097</v>
      </c>
      <c r="X10" s="14">
        <v>0.26071666002078803</v>
      </c>
      <c r="Y10" s="14">
        <v>0.35639665169915802</v>
      </c>
      <c r="Z10" s="14">
        <v>0.315819198206299</v>
      </c>
      <c r="AA10" s="14">
        <v>0.315874201528415</v>
      </c>
      <c r="AB10" s="14">
        <v>0.22683023801212299</v>
      </c>
      <c r="AC10" s="14">
        <v>0.293649411121367</v>
      </c>
      <c r="AD10" s="14">
        <v>0</v>
      </c>
      <c r="AE10" s="14"/>
      <c r="AF10" s="14">
        <v>0.29891592866871902</v>
      </c>
      <c r="AG10" s="14">
        <v>0.33696824346334098</v>
      </c>
      <c r="AH10" s="14">
        <v>0.226969557320018</v>
      </c>
      <c r="AI10" s="14">
        <v>0.22964857828200699</v>
      </c>
      <c r="AJ10" s="14">
        <v>0.359755712204677</v>
      </c>
      <c r="AK10" s="14">
        <v>0.194094139582839</v>
      </c>
      <c r="AL10" s="14"/>
      <c r="AM10" s="14">
        <v>0.27459702318403301</v>
      </c>
      <c r="AN10" s="14">
        <v>0.17804425986703801</v>
      </c>
      <c r="AO10" s="14">
        <v>0.35409576877627302</v>
      </c>
      <c r="AP10" s="14">
        <v>0.26988862939270902</v>
      </c>
      <c r="AQ10" s="14">
        <v>0.35114885457557699</v>
      </c>
      <c r="AR10" s="14"/>
      <c r="AS10" s="14">
        <v>0.29104508591658601</v>
      </c>
      <c r="AT10" s="14">
        <v>0.269925732433273</v>
      </c>
      <c r="AU10" s="14"/>
      <c r="AV10" s="14">
        <v>0.32417701046947101</v>
      </c>
      <c r="AW10" s="14">
        <v>0.36491718600663298</v>
      </c>
      <c r="AX10" s="14">
        <v>0.24202759161828699</v>
      </c>
      <c r="AY10" s="14"/>
      <c r="AZ10" s="14">
        <v>0.36440393329104098</v>
      </c>
      <c r="BA10" s="14">
        <v>0.26797913901916698</v>
      </c>
      <c r="BB10" s="14">
        <v>0.32779393277162799</v>
      </c>
      <c r="BC10" s="14"/>
      <c r="BD10" s="14">
        <v>0.30066495552114197</v>
      </c>
      <c r="BE10" s="14">
        <v>0.278854688378809</v>
      </c>
      <c r="BF10" s="14"/>
      <c r="BG10" s="14">
        <v>0.31454663530628002</v>
      </c>
      <c r="BH10" s="14">
        <v>0.28263992646806801</v>
      </c>
      <c r="BI10" s="14"/>
      <c r="BJ10" s="14">
        <v>0.41794480540205098</v>
      </c>
      <c r="BK10" s="14">
        <v>0.26930107674682702</v>
      </c>
      <c r="BL10" s="14"/>
      <c r="BM10" s="14">
        <v>0.25636863481312</v>
      </c>
      <c r="BN10" s="14">
        <v>0.29957652531746498</v>
      </c>
      <c r="BO10" s="14"/>
      <c r="BP10" s="14">
        <v>0.29490451724114602</v>
      </c>
      <c r="BQ10" s="14">
        <v>0.29862675771331998</v>
      </c>
      <c r="BR10" s="14"/>
      <c r="BS10" s="14">
        <v>0.32661650455652202</v>
      </c>
      <c r="BT10" s="14">
        <v>0.25999141387281399</v>
      </c>
      <c r="BU10" s="14"/>
      <c r="BV10" s="14">
        <v>0.31097056665302403</v>
      </c>
      <c r="BW10" s="14">
        <v>0.33200816471096101</v>
      </c>
      <c r="BX10" s="14"/>
      <c r="BY10" s="14">
        <v>0.28727916604406201</v>
      </c>
      <c r="BZ10" s="14">
        <v>0.29278122645930099</v>
      </c>
      <c r="CA10" s="14"/>
      <c r="CB10" s="14">
        <v>0.23662248475523401</v>
      </c>
      <c r="CC10" s="14">
        <v>0.33836899627068501</v>
      </c>
    </row>
    <row r="11" spans="2:81" x14ac:dyDescent="0.3">
      <c r="B11" s="15" t="s">
        <v>125</v>
      </c>
      <c r="C11" s="14">
        <v>0.167198435448601</v>
      </c>
      <c r="D11" s="14">
        <v>0.20915332299289599</v>
      </c>
      <c r="E11" s="14">
        <v>0.12253460415564101</v>
      </c>
      <c r="F11" s="14"/>
      <c r="G11" s="14">
        <v>0.16074761719269401</v>
      </c>
      <c r="H11" s="14">
        <v>0.16247047385560201</v>
      </c>
      <c r="I11" s="14">
        <v>0.122174546872657</v>
      </c>
      <c r="J11" s="14">
        <v>0.22888292679611999</v>
      </c>
      <c r="K11" s="14">
        <v>0.15504035780497899</v>
      </c>
      <c r="L11" s="14">
        <v>0.21197334037520499</v>
      </c>
      <c r="M11" s="14"/>
      <c r="N11" s="14">
        <v>0.20611781574871699</v>
      </c>
      <c r="O11" s="14">
        <v>0.104362657317218</v>
      </c>
      <c r="P11" s="14">
        <v>0.24569201171226299</v>
      </c>
      <c r="Q11" s="14">
        <v>9.10228758462647E-2</v>
      </c>
      <c r="R11" s="14"/>
      <c r="S11" s="14">
        <v>0.17771321639911</v>
      </c>
      <c r="T11" s="14">
        <v>0.21529221830418699</v>
      </c>
      <c r="U11" s="14">
        <v>0.235968275620141</v>
      </c>
      <c r="V11" s="14">
        <v>0.22027563455355401</v>
      </c>
      <c r="W11" s="14">
        <v>0.14183353673624899</v>
      </c>
      <c r="X11" s="14">
        <v>0.105546506648003</v>
      </c>
      <c r="Y11" s="14">
        <v>7.6714064210693905E-2</v>
      </c>
      <c r="Z11" s="14">
        <v>5.0931379017761201E-2</v>
      </c>
      <c r="AA11" s="14">
        <v>0.143005961384087</v>
      </c>
      <c r="AB11" s="14">
        <v>0.16872276427369301</v>
      </c>
      <c r="AC11" s="14">
        <v>0.103418205410063</v>
      </c>
      <c r="AD11" s="14">
        <v>0.65450350002949198</v>
      </c>
      <c r="AE11" s="14"/>
      <c r="AF11" s="14">
        <v>0.146361571255094</v>
      </c>
      <c r="AG11" s="14">
        <v>0.204781508519916</v>
      </c>
      <c r="AH11" s="14">
        <v>0.19487668738911201</v>
      </c>
      <c r="AI11" s="14">
        <v>0.17567801293857699</v>
      </c>
      <c r="AJ11" s="14">
        <v>5.1764835498343598E-2</v>
      </c>
      <c r="AK11" s="14">
        <v>0.23476920733762099</v>
      </c>
      <c r="AL11" s="14"/>
      <c r="AM11" s="14">
        <v>0.152131818027333</v>
      </c>
      <c r="AN11" s="14">
        <v>0.18010037960597</v>
      </c>
      <c r="AO11" s="14">
        <v>0.13622584302091201</v>
      </c>
      <c r="AP11" s="14">
        <v>0.162247810708745</v>
      </c>
      <c r="AQ11" s="14">
        <v>0.258956339313613</v>
      </c>
      <c r="AR11" s="14"/>
      <c r="AS11" s="14">
        <v>0.17024668599676299</v>
      </c>
      <c r="AT11" s="14">
        <v>0</v>
      </c>
      <c r="AU11" s="14"/>
      <c r="AV11" s="14">
        <v>0.12772679886190699</v>
      </c>
      <c r="AW11" s="14">
        <v>0.16483033694470001</v>
      </c>
      <c r="AX11" s="14">
        <v>0.21236953868421399</v>
      </c>
      <c r="AY11" s="14"/>
      <c r="AZ11" s="14">
        <v>3.8427486176031103E-2</v>
      </c>
      <c r="BA11" s="14">
        <v>0.12904191086837699</v>
      </c>
      <c r="BB11" s="14">
        <v>0.210806774509053</v>
      </c>
      <c r="BC11" s="14"/>
      <c r="BD11" s="14">
        <v>0.13447581346997001</v>
      </c>
      <c r="BE11" s="14">
        <v>0.20585893427133301</v>
      </c>
      <c r="BF11" s="14"/>
      <c r="BG11" s="14">
        <v>0.17886786199166399</v>
      </c>
      <c r="BH11" s="14">
        <v>0.16327582521786699</v>
      </c>
      <c r="BI11" s="14"/>
      <c r="BJ11" s="14">
        <v>0.13534176567004499</v>
      </c>
      <c r="BK11" s="14">
        <v>0.17456413376201499</v>
      </c>
      <c r="BL11" s="14"/>
      <c r="BM11" s="14">
        <v>9.1461384148843305E-2</v>
      </c>
      <c r="BN11" s="14">
        <v>0.184599389245718</v>
      </c>
      <c r="BO11" s="14"/>
      <c r="BP11" s="14">
        <v>0.110633072891252</v>
      </c>
      <c r="BQ11" s="14">
        <v>0.18521535206422399</v>
      </c>
      <c r="BR11" s="14"/>
      <c r="BS11" s="14">
        <v>0.16705706087582001</v>
      </c>
      <c r="BT11" s="14">
        <v>0.16731906948148301</v>
      </c>
      <c r="BU11" s="14"/>
      <c r="BV11" s="14">
        <v>0.102144880853123</v>
      </c>
      <c r="BW11" s="14">
        <v>0.189426088333604</v>
      </c>
      <c r="BX11" s="14"/>
      <c r="BY11" s="14">
        <v>0.111221300665353</v>
      </c>
      <c r="BZ11" s="14">
        <v>0.17563464332937001</v>
      </c>
      <c r="CA11" s="14"/>
      <c r="CB11" s="14">
        <v>0.150525548299589</v>
      </c>
      <c r="CC11" s="14">
        <v>0.18304695072411301</v>
      </c>
    </row>
    <row r="12" spans="2:81" x14ac:dyDescent="0.3">
      <c r="B12" s="15" t="s">
        <v>126</v>
      </c>
      <c r="C12" s="14">
        <v>0.1122322954227</v>
      </c>
      <c r="D12" s="14">
        <v>0.14461257462956401</v>
      </c>
      <c r="E12" s="14">
        <v>7.7670768122124395E-2</v>
      </c>
      <c r="F12" s="14"/>
      <c r="G12" s="14">
        <v>0.100676368019088</v>
      </c>
      <c r="H12" s="14">
        <v>6.36759923346817E-2</v>
      </c>
      <c r="I12" s="14">
        <v>0.14088020956332301</v>
      </c>
      <c r="J12" s="14">
        <v>0.13729351531876099</v>
      </c>
      <c r="K12" s="14">
        <v>7.7210274320100095E-2</v>
      </c>
      <c r="L12" s="14">
        <v>0.19238558644353501</v>
      </c>
      <c r="M12" s="14"/>
      <c r="N12" s="14">
        <v>0.109246915931888</v>
      </c>
      <c r="O12" s="14">
        <v>0.15308233753086301</v>
      </c>
      <c r="P12" s="14">
        <v>0.108552563761163</v>
      </c>
      <c r="Q12" s="14">
        <v>7.9573700352220902E-2</v>
      </c>
      <c r="R12" s="14"/>
      <c r="S12" s="14">
        <v>0.10392425613398</v>
      </c>
      <c r="T12" s="14">
        <v>0.16190844307139701</v>
      </c>
      <c r="U12" s="14">
        <v>2.8434526720367701E-2</v>
      </c>
      <c r="V12" s="14">
        <v>9.2720279161811595E-2</v>
      </c>
      <c r="W12" s="14">
        <v>0.135905811731346</v>
      </c>
      <c r="X12" s="14">
        <v>6.79558267930198E-2</v>
      </c>
      <c r="Y12" s="14">
        <v>4.3835101977012701E-2</v>
      </c>
      <c r="Z12" s="14">
        <v>0.10888343988105</v>
      </c>
      <c r="AA12" s="14">
        <v>0.142196139595267</v>
      </c>
      <c r="AB12" s="14">
        <v>0.20030432299932199</v>
      </c>
      <c r="AC12" s="14">
        <v>0.14749793685177101</v>
      </c>
      <c r="AD12" s="14">
        <v>0</v>
      </c>
      <c r="AE12" s="14"/>
      <c r="AF12" s="14">
        <v>9.0119413684684305E-2</v>
      </c>
      <c r="AG12" s="14">
        <v>0.14046623102392899</v>
      </c>
      <c r="AH12" s="14">
        <v>0.16882246782749499</v>
      </c>
      <c r="AI12" s="14">
        <v>9.4006247782871005E-2</v>
      </c>
      <c r="AJ12" s="14">
        <v>8.1460915652136798E-2</v>
      </c>
      <c r="AK12" s="14">
        <v>9.7437248852684497E-2</v>
      </c>
      <c r="AL12" s="14"/>
      <c r="AM12" s="14">
        <v>8.7965523222416298E-2</v>
      </c>
      <c r="AN12" s="14">
        <v>0.164162035555734</v>
      </c>
      <c r="AO12" s="14">
        <v>0.110288989739719</v>
      </c>
      <c r="AP12" s="14">
        <v>7.1290542026274301E-2</v>
      </c>
      <c r="AQ12" s="14">
        <v>0</v>
      </c>
      <c r="AR12" s="14"/>
      <c r="AS12" s="14">
        <v>0.111743721048222</v>
      </c>
      <c r="AT12" s="14">
        <v>0.139030903254417</v>
      </c>
      <c r="AU12" s="14"/>
      <c r="AV12" s="14">
        <v>0.10550206314888499</v>
      </c>
      <c r="AW12" s="14">
        <v>2.3693397508167801E-2</v>
      </c>
      <c r="AX12" s="14">
        <v>0.14360346176341099</v>
      </c>
      <c r="AY12" s="14"/>
      <c r="AZ12" s="14">
        <v>8.0362238574519504E-2</v>
      </c>
      <c r="BA12" s="14">
        <v>9.8904877162530699E-2</v>
      </c>
      <c r="BB12" s="14">
        <v>0.102403579585977</v>
      </c>
      <c r="BC12" s="14"/>
      <c r="BD12" s="14">
        <v>0.124980599851583</v>
      </c>
      <c r="BE12" s="14">
        <v>9.7170672039141301E-2</v>
      </c>
      <c r="BF12" s="14"/>
      <c r="BG12" s="14">
        <v>0.149844643033022</v>
      </c>
      <c r="BH12" s="14">
        <v>9.9589122341851993E-2</v>
      </c>
      <c r="BI12" s="14"/>
      <c r="BJ12" s="14">
        <v>0.12839229821364501</v>
      </c>
      <c r="BK12" s="14">
        <v>0.11333843233337999</v>
      </c>
      <c r="BL12" s="14"/>
      <c r="BM12" s="14">
        <v>3.2207340675478403E-2</v>
      </c>
      <c r="BN12" s="14">
        <v>0.12948148018446801</v>
      </c>
      <c r="BO12" s="14"/>
      <c r="BP12" s="14">
        <v>7.90230322057031E-2</v>
      </c>
      <c r="BQ12" s="14">
        <v>0.11271889390916701</v>
      </c>
      <c r="BR12" s="14"/>
      <c r="BS12" s="14">
        <v>0.116144198746789</v>
      </c>
      <c r="BT12" s="14">
        <v>0.10889429294497301</v>
      </c>
      <c r="BU12" s="14"/>
      <c r="BV12" s="14">
        <v>0.12869018382132599</v>
      </c>
      <c r="BW12" s="14">
        <v>0.11182079619708001</v>
      </c>
      <c r="BX12" s="14"/>
      <c r="BY12" s="14">
        <v>0.17653675731003801</v>
      </c>
      <c r="BZ12" s="14">
        <v>0.10068174510394801</v>
      </c>
      <c r="CA12" s="14"/>
      <c r="CB12" s="14">
        <v>0.122065484403148</v>
      </c>
      <c r="CC12" s="14">
        <v>0.100645033376929</v>
      </c>
    </row>
    <row r="13" spans="2:81" x14ac:dyDescent="0.3">
      <c r="B13" s="15" t="s">
        <v>255</v>
      </c>
      <c r="C13" s="14">
        <v>0.11184157235519999</v>
      </c>
      <c r="D13" s="14">
        <v>0.109937950964867</v>
      </c>
      <c r="E13" s="14">
        <v>0.109126284348132</v>
      </c>
      <c r="F13" s="14"/>
      <c r="G13" s="14">
        <v>8.5868911718477103E-2</v>
      </c>
      <c r="H13" s="14">
        <v>7.4713655877422194E-2</v>
      </c>
      <c r="I13" s="14">
        <v>8.3054254260753704E-2</v>
      </c>
      <c r="J13" s="14">
        <v>0.15910511255292101</v>
      </c>
      <c r="K13" s="14">
        <v>0.15358500082770801</v>
      </c>
      <c r="L13" s="14">
        <v>0.21127164227355799</v>
      </c>
      <c r="M13" s="14"/>
      <c r="N13" s="14">
        <v>8.7110537627972606E-2</v>
      </c>
      <c r="O13" s="14">
        <v>0.13408730825724399</v>
      </c>
      <c r="P13" s="14">
        <v>0.106765674497333</v>
      </c>
      <c r="Q13" s="14">
        <v>0.124569272742548</v>
      </c>
      <c r="R13" s="14"/>
      <c r="S13" s="14">
        <v>7.0690883115482703E-2</v>
      </c>
      <c r="T13" s="14">
        <v>2.55042087707253E-2</v>
      </c>
      <c r="U13" s="14">
        <v>6.1335495430905197E-2</v>
      </c>
      <c r="V13" s="14">
        <v>0.192152311454689</v>
      </c>
      <c r="W13" s="14">
        <v>7.24811051828603E-2</v>
      </c>
      <c r="X13" s="14">
        <v>0.13347192012952</v>
      </c>
      <c r="Y13" s="14">
        <v>0.20475718818452401</v>
      </c>
      <c r="Z13" s="14">
        <v>0.32519588151439899</v>
      </c>
      <c r="AA13" s="14">
        <v>8.1985471773905597E-2</v>
      </c>
      <c r="AB13" s="14">
        <v>0.13509374420999401</v>
      </c>
      <c r="AC13" s="14">
        <v>0.103418205410063</v>
      </c>
      <c r="AD13" s="14">
        <v>0</v>
      </c>
      <c r="AE13" s="14"/>
      <c r="AF13" s="14">
        <v>8.8348141044645404E-2</v>
      </c>
      <c r="AG13" s="14">
        <v>8.8331494873195707E-2</v>
      </c>
      <c r="AH13" s="14">
        <v>8.2881208309265403E-2</v>
      </c>
      <c r="AI13" s="14">
        <v>0.17311437006122099</v>
      </c>
      <c r="AJ13" s="14">
        <v>8.2720968332302205E-2</v>
      </c>
      <c r="AK13" s="14">
        <v>0.20322928422788</v>
      </c>
      <c r="AL13" s="14"/>
      <c r="AM13" s="14">
        <v>0.10449372157437101</v>
      </c>
      <c r="AN13" s="14">
        <v>0.21194113982610599</v>
      </c>
      <c r="AO13" s="14">
        <v>5.7578755983241602E-2</v>
      </c>
      <c r="AP13" s="14">
        <v>0.16311075183408799</v>
      </c>
      <c r="AQ13" s="14">
        <v>0</v>
      </c>
      <c r="AR13" s="14"/>
      <c r="AS13" s="14">
        <v>0.103105084354615</v>
      </c>
      <c r="AT13" s="14">
        <v>0.59104336431230997</v>
      </c>
      <c r="AU13" s="14"/>
      <c r="AV13" s="14">
        <v>4.53215050448584E-2</v>
      </c>
      <c r="AW13" s="14">
        <v>0.10609070613242901</v>
      </c>
      <c r="AX13" s="14">
        <v>0.17793008581755401</v>
      </c>
      <c r="AY13" s="14"/>
      <c r="AZ13" s="14">
        <v>6.2598773084813E-2</v>
      </c>
      <c r="BA13" s="14">
        <v>0</v>
      </c>
      <c r="BB13" s="14">
        <v>8.7376923162045303E-2</v>
      </c>
      <c r="BC13" s="14"/>
      <c r="BD13" s="14">
        <v>6.8406882096104293E-2</v>
      </c>
      <c r="BE13" s="14">
        <v>0.16315796114348599</v>
      </c>
      <c r="BF13" s="14"/>
      <c r="BG13" s="14">
        <v>1.9927305540359E-2</v>
      </c>
      <c r="BH13" s="14">
        <v>0.142738021467574</v>
      </c>
      <c r="BI13" s="14"/>
      <c r="BJ13" s="14">
        <v>7.66628275340865E-2</v>
      </c>
      <c r="BK13" s="14">
        <v>0.120140552722501</v>
      </c>
      <c r="BL13" s="14"/>
      <c r="BM13" s="14">
        <v>0.120941329435046</v>
      </c>
      <c r="BN13" s="14">
        <v>0.109391777407751</v>
      </c>
      <c r="BO13" s="14"/>
      <c r="BP13" s="14">
        <v>6.0683360032587903E-2</v>
      </c>
      <c r="BQ13" s="14">
        <v>0.13302050496364801</v>
      </c>
      <c r="BR13" s="14"/>
      <c r="BS13" s="14">
        <v>4.8610532073500898E-2</v>
      </c>
      <c r="BT13" s="14">
        <v>0.16579622093503399</v>
      </c>
      <c r="BU13" s="14"/>
      <c r="BV13" s="14">
        <v>6.0565776094022299E-2</v>
      </c>
      <c r="BW13" s="14">
        <v>4.4490701532205898E-2</v>
      </c>
      <c r="BX13" s="14"/>
      <c r="BY13" s="14">
        <v>1.7547789634730401E-2</v>
      </c>
      <c r="BZ13" s="14">
        <v>0.12850216215944901</v>
      </c>
      <c r="CA13" s="14"/>
      <c r="CB13" s="14">
        <v>0.13062261821988</v>
      </c>
      <c r="CC13" s="14">
        <v>9.7473855573854698E-2</v>
      </c>
    </row>
    <row r="14" spans="2:81" x14ac:dyDescent="0.3">
      <c r="B14" s="15" t="s">
        <v>106</v>
      </c>
      <c r="C14" s="14">
        <v>2.5439155697630299E-2</v>
      </c>
      <c r="D14" s="14">
        <v>1.9991035486554998E-2</v>
      </c>
      <c r="E14" s="14">
        <v>3.14929551102952E-2</v>
      </c>
      <c r="F14" s="14"/>
      <c r="G14" s="14">
        <v>2.82171268839802E-2</v>
      </c>
      <c r="H14" s="14">
        <v>1.1516610163854401E-2</v>
      </c>
      <c r="I14" s="14">
        <v>0</v>
      </c>
      <c r="J14" s="14">
        <v>4.2708029432048801E-2</v>
      </c>
      <c r="K14" s="14">
        <v>2.6074657847809001E-2</v>
      </c>
      <c r="L14" s="14">
        <v>7.2796544772890701E-2</v>
      </c>
      <c r="M14" s="14"/>
      <c r="N14" s="14">
        <v>2.9195341275477699E-2</v>
      </c>
      <c r="O14" s="14">
        <v>9.7898762289424599E-3</v>
      </c>
      <c r="P14" s="14">
        <v>2.9690483020405101E-2</v>
      </c>
      <c r="Q14" s="14">
        <v>3.2700027977625903E-2</v>
      </c>
      <c r="R14" s="14"/>
      <c r="S14" s="14">
        <v>2.81619433671562E-2</v>
      </c>
      <c r="T14" s="14">
        <v>7.8542616480150998E-2</v>
      </c>
      <c r="U14" s="14">
        <v>8.6096006913909201E-2</v>
      </c>
      <c r="V14" s="14">
        <v>0</v>
      </c>
      <c r="W14" s="14">
        <v>3.6649465412687099E-2</v>
      </c>
      <c r="X14" s="14">
        <v>0</v>
      </c>
      <c r="Y14" s="14">
        <v>0</v>
      </c>
      <c r="Z14" s="14">
        <v>0</v>
      </c>
      <c r="AA14" s="14">
        <v>2.2199342258532699E-2</v>
      </c>
      <c r="AB14" s="14">
        <v>0</v>
      </c>
      <c r="AC14" s="14">
        <v>0</v>
      </c>
      <c r="AD14" s="14">
        <v>0</v>
      </c>
      <c r="AE14" s="14"/>
      <c r="AF14" s="14">
        <v>8.0588359927585996E-3</v>
      </c>
      <c r="AG14" s="14">
        <v>3.83819292720501E-2</v>
      </c>
      <c r="AH14" s="14">
        <v>2.8331539127680501E-2</v>
      </c>
      <c r="AI14" s="14">
        <v>4.5770990700510397E-2</v>
      </c>
      <c r="AJ14" s="14">
        <v>2.70218627891348E-2</v>
      </c>
      <c r="AK14" s="14">
        <v>3.6183938970354802E-2</v>
      </c>
      <c r="AL14" s="14"/>
      <c r="AM14" s="14">
        <v>7.4327449426153103E-2</v>
      </c>
      <c r="AN14" s="14">
        <v>4.7495945102654397E-2</v>
      </c>
      <c r="AO14" s="14">
        <v>9.2495667583898204E-3</v>
      </c>
      <c r="AP14" s="14">
        <v>0</v>
      </c>
      <c r="AQ14" s="14">
        <v>0</v>
      </c>
      <c r="AR14" s="14"/>
      <c r="AS14" s="14">
        <v>2.5902945445973401E-2</v>
      </c>
      <c r="AT14" s="14">
        <v>0</v>
      </c>
      <c r="AU14" s="14"/>
      <c r="AV14" s="14">
        <v>1.6980775760970099E-2</v>
      </c>
      <c r="AW14" s="14">
        <v>0</v>
      </c>
      <c r="AX14" s="14">
        <v>3.5204269126661601E-2</v>
      </c>
      <c r="AY14" s="14"/>
      <c r="AZ14" s="14">
        <v>0</v>
      </c>
      <c r="BA14" s="14">
        <v>1.8272399859037301E-2</v>
      </c>
      <c r="BB14" s="14">
        <v>2.160817668428E-2</v>
      </c>
      <c r="BC14" s="14"/>
      <c r="BD14" s="14">
        <v>2.3528114713794099E-2</v>
      </c>
      <c r="BE14" s="14">
        <v>2.7696975922245501E-2</v>
      </c>
      <c r="BF14" s="14"/>
      <c r="BG14" s="14">
        <v>1.03905217947322E-2</v>
      </c>
      <c r="BH14" s="14">
        <v>3.04976669353717E-2</v>
      </c>
      <c r="BI14" s="14"/>
      <c r="BJ14" s="14">
        <v>0</v>
      </c>
      <c r="BK14" s="14">
        <v>2.9773897750008001E-2</v>
      </c>
      <c r="BL14" s="14"/>
      <c r="BM14" s="14">
        <v>3.2396794079261999E-2</v>
      </c>
      <c r="BN14" s="14">
        <v>2.4560521008953801E-2</v>
      </c>
      <c r="BO14" s="14"/>
      <c r="BP14" s="14">
        <v>4.0598208913224798E-2</v>
      </c>
      <c r="BQ14" s="14">
        <v>2.1060746456577299E-2</v>
      </c>
      <c r="BR14" s="14"/>
      <c r="BS14" s="14">
        <v>5.4321596868097902E-3</v>
      </c>
      <c r="BT14" s="14">
        <v>4.2510999432808803E-2</v>
      </c>
      <c r="BU14" s="14"/>
      <c r="BV14" s="14">
        <v>0</v>
      </c>
      <c r="BW14" s="14">
        <v>7.3041062020373602E-3</v>
      </c>
      <c r="BX14" s="14"/>
      <c r="BY14" s="14">
        <v>0</v>
      </c>
      <c r="BZ14" s="14">
        <v>2.9864868005549799E-2</v>
      </c>
      <c r="CA14" s="14"/>
      <c r="CB14" s="14">
        <v>2.2972689553390699E-2</v>
      </c>
      <c r="CC14" s="14">
        <v>2.8603021392502599E-2</v>
      </c>
    </row>
    <row r="15" spans="2:81" x14ac:dyDescent="0.3">
      <c r="B15" s="15" t="s">
        <v>127</v>
      </c>
      <c r="C15" s="18">
        <v>0.58328854107586903</v>
      </c>
      <c r="D15" s="18">
        <v>0.51630511592611805</v>
      </c>
      <c r="E15" s="18">
        <v>0.65917538826380695</v>
      </c>
      <c r="F15" s="18"/>
      <c r="G15" s="18">
        <v>0.62448997618576096</v>
      </c>
      <c r="H15" s="18">
        <v>0.68762326776843996</v>
      </c>
      <c r="I15" s="18">
        <v>0.65389098930326595</v>
      </c>
      <c r="J15" s="18">
        <v>0.43201041590014899</v>
      </c>
      <c r="K15" s="18">
        <v>0.58808970919940495</v>
      </c>
      <c r="L15" s="18">
        <v>0.31157288613481099</v>
      </c>
      <c r="M15" s="18"/>
      <c r="N15" s="18">
        <v>0.56832938941594502</v>
      </c>
      <c r="O15" s="18">
        <v>0.59867782066573205</v>
      </c>
      <c r="P15" s="18">
        <v>0.50929926700883699</v>
      </c>
      <c r="Q15" s="18">
        <v>0.67213412308134102</v>
      </c>
      <c r="R15" s="18"/>
      <c r="S15" s="18">
        <v>0.61950970098427105</v>
      </c>
      <c r="T15" s="18">
        <v>0.51875251337354</v>
      </c>
      <c r="U15" s="18">
        <v>0.588165695314677</v>
      </c>
      <c r="V15" s="18">
        <v>0.49485177482994502</v>
      </c>
      <c r="W15" s="18">
        <v>0.61313008093685795</v>
      </c>
      <c r="X15" s="18">
        <v>0.69302574642945702</v>
      </c>
      <c r="Y15" s="18">
        <v>0.67469364562776901</v>
      </c>
      <c r="Z15" s="18">
        <v>0.51498929958678996</v>
      </c>
      <c r="AA15" s="18">
        <v>0.61061308498820699</v>
      </c>
      <c r="AB15" s="18">
        <v>0.49587916851699099</v>
      </c>
      <c r="AC15" s="18">
        <v>0.64566565232810302</v>
      </c>
      <c r="AD15" s="18">
        <v>0.34549649997050802</v>
      </c>
      <c r="AE15" s="18"/>
      <c r="AF15" s="18">
        <v>0.66711203802281804</v>
      </c>
      <c r="AG15" s="18">
        <v>0.52803883631090898</v>
      </c>
      <c r="AH15" s="18">
        <v>0.52508809734644801</v>
      </c>
      <c r="AI15" s="18">
        <v>0.51143037851682105</v>
      </c>
      <c r="AJ15" s="18">
        <v>0.75703141772808302</v>
      </c>
      <c r="AK15" s="18">
        <v>0.42838032061145997</v>
      </c>
      <c r="AL15" s="18"/>
      <c r="AM15" s="18">
        <v>0.58108148774972701</v>
      </c>
      <c r="AN15" s="18">
        <v>0.39630049990953498</v>
      </c>
      <c r="AO15" s="18">
        <v>0.68665684449773801</v>
      </c>
      <c r="AP15" s="18">
        <v>0.60335089543089304</v>
      </c>
      <c r="AQ15" s="18">
        <v>0.74104366068638705</v>
      </c>
      <c r="AR15" s="18"/>
      <c r="AS15" s="18">
        <v>0.58900156315442698</v>
      </c>
      <c r="AT15" s="18">
        <v>0.269925732433273</v>
      </c>
      <c r="AU15" s="18"/>
      <c r="AV15" s="18">
        <v>0.70446885718338004</v>
      </c>
      <c r="AW15" s="18">
        <v>0.70538555941470305</v>
      </c>
      <c r="AX15" s="18">
        <v>0.43089264460816001</v>
      </c>
      <c r="AY15" s="18"/>
      <c r="AZ15" s="18">
        <v>0.81861150216463596</v>
      </c>
      <c r="BA15" s="18">
        <v>0.75378081211005499</v>
      </c>
      <c r="BB15" s="18">
        <v>0.57780454605864395</v>
      </c>
      <c r="BC15" s="18"/>
      <c r="BD15" s="18">
        <v>0.64860858986854797</v>
      </c>
      <c r="BE15" s="18">
        <v>0.50611545662379398</v>
      </c>
      <c r="BF15" s="18"/>
      <c r="BG15" s="18">
        <v>0.64096966764022301</v>
      </c>
      <c r="BH15" s="18">
        <v>0.56389936403733598</v>
      </c>
      <c r="BI15" s="18"/>
      <c r="BJ15" s="18">
        <v>0.65960310858222404</v>
      </c>
      <c r="BK15" s="18">
        <v>0.56218298343209605</v>
      </c>
      <c r="BL15" s="18"/>
      <c r="BM15" s="18">
        <v>0.72299315166137101</v>
      </c>
      <c r="BN15" s="18">
        <v>0.55196683215311004</v>
      </c>
      <c r="BO15" s="18"/>
      <c r="BP15" s="18">
        <v>0.70906232595723195</v>
      </c>
      <c r="BQ15" s="18">
        <v>0.54798450260638298</v>
      </c>
      <c r="BR15" s="18"/>
      <c r="BS15" s="18">
        <v>0.66275604861708004</v>
      </c>
      <c r="BT15" s="18">
        <v>0.51547941720570101</v>
      </c>
      <c r="BU15" s="18"/>
      <c r="BV15" s="18">
        <v>0.70859915923152805</v>
      </c>
      <c r="BW15" s="18">
        <v>0.64695830773507301</v>
      </c>
      <c r="BX15" s="18"/>
      <c r="BY15" s="18">
        <v>0.69469415238987797</v>
      </c>
      <c r="BZ15" s="18">
        <v>0.56531658140168295</v>
      </c>
      <c r="CA15" s="18"/>
      <c r="CB15" s="18">
        <v>0.57381365952399399</v>
      </c>
      <c r="CC15" s="18">
        <v>0.59023113893260104</v>
      </c>
    </row>
    <row r="16" spans="2:81" x14ac:dyDescent="0.3">
      <c r="B16" s="15" t="s">
        <v>256</v>
      </c>
      <c r="C16" s="18">
        <v>0.2240738677779</v>
      </c>
      <c r="D16" s="18">
        <v>0.25455052559443098</v>
      </c>
      <c r="E16" s="18">
        <v>0.18679705247025699</v>
      </c>
      <c r="F16" s="18"/>
      <c r="G16" s="18">
        <v>0.18654527973756499</v>
      </c>
      <c r="H16" s="18">
        <v>0.13838964821210401</v>
      </c>
      <c r="I16" s="18">
        <v>0.223934463824077</v>
      </c>
      <c r="J16" s="18">
        <v>0.29639862787168197</v>
      </c>
      <c r="K16" s="18">
        <v>0.23079527514780801</v>
      </c>
      <c r="L16" s="18">
        <v>0.40365722871709298</v>
      </c>
      <c r="M16" s="18"/>
      <c r="N16" s="18">
        <v>0.19635745355986101</v>
      </c>
      <c r="O16" s="18">
        <v>0.287169645788107</v>
      </c>
      <c r="P16" s="18">
        <v>0.215318238258495</v>
      </c>
      <c r="Q16" s="18">
        <v>0.204142973094769</v>
      </c>
      <c r="R16" s="18"/>
      <c r="S16" s="18">
        <v>0.17461513924946301</v>
      </c>
      <c r="T16" s="18">
        <v>0.187412651842123</v>
      </c>
      <c r="U16" s="18">
        <v>8.9770022151272902E-2</v>
      </c>
      <c r="V16" s="18">
        <v>0.284872590616501</v>
      </c>
      <c r="W16" s="18">
        <v>0.20838691691420599</v>
      </c>
      <c r="X16" s="18">
        <v>0.20142774692254001</v>
      </c>
      <c r="Y16" s="18">
        <v>0.248592290161537</v>
      </c>
      <c r="Z16" s="18">
        <v>0.43407932139544902</v>
      </c>
      <c r="AA16" s="18">
        <v>0.224181611369173</v>
      </c>
      <c r="AB16" s="18">
        <v>0.33539806720931598</v>
      </c>
      <c r="AC16" s="18">
        <v>0.25091614226183401</v>
      </c>
      <c r="AD16" s="18">
        <v>0</v>
      </c>
      <c r="AE16" s="18"/>
      <c r="AF16" s="18">
        <v>0.17846755472933001</v>
      </c>
      <c r="AG16" s="18">
        <v>0.22879772589712499</v>
      </c>
      <c r="AH16" s="18">
        <v>0.25170367613675998</v>
      </c>
      <c r="AI16" s="18">
        <v>0.26712061784409202</v>
      </c>
      <c r="AJ16" s="18">
        <v>0.164181883984439</v>
      </c>
      <c r="AK16" s="18">
        <v>0.30066653308056401</v>
      </c>
      <c r="AL16" s="18"/>
      <c r="AM16" s="18">
        <v>0.192459244796787</v>
      </c>
      <c r="AN16" s="18">
        <v>0.37610317538184002</v>
      </c>
      <c r="AO16" s="18">
        <v>0.16786774572296001</v>
      </c>
      <c r="AP16" s="18">
        <v>0.23440129386036301</v>
      </c>
      <c r="AQ16" s="18">
        <v>0</v>
      </c>
      <c r="AR16" s="18"/>
      <c r="AS16" s="18">
        <v>0.21484880540283699</v>
      </c>
      <c r="AT16" s="18">
        <v>0.730074267566727</v>
      </c>
      <c r="AU16" s="18"/>
      <c r="AV16" s="18">
        <v>0.15082356819374401</v>
      </c>
      <c r="AW16" s="18">
        <v>0.129784103640597</v>
      </c>
      <c r="AX16" s="18">
        <v>0.32153354758096497</v>
      </c>
      <c r="AY16" s="18"/>
      <c r="AZ16" s="18">
        <v>0.142961011659333</v>
      </c>
      <c r="BA16" s="18">
        <v>9.8904877162530699E-2</v>
      </c>
      <c r="BB16" s="18">
        <v>0.18978050274802299</v>
      </c>
      <c r="BC16" s="18"/>
      <c r="BD16" s="18">
        <v>0.19338748194768701</v>
      </c>
      <c r="BE16" s="18">
        <v>0.260328633182627</v>
      </c>
      <c r="BF16" s="18"/>
      <c r="BG16" s="18">
        <v>0.16977194857338099</v>
      </c>
      <c r="BH16" s="18">
        <v>0.24232714380942599</v>
      </c>
      <c r="BI16" s="18"/>
      <c r="BJ16" s="18">
        <v>0.20505512574773099</v>
      </c>
      <c r="BK16" s="18">
        <v>0.23347898505588099</v>
      </c>
      <c r="BL16" s="18"/>
      <c r="BM16" s="18">
        <v>0.15314867011052399</v>
      </c>
      <c r="BN16" s="18">
        <v>0.238873257592218</v>
      </c>
      <c r="BO16" s="18"/>
      <c r="BP16" s="18">
        <v>0.13970639223829101</v>
      </c>
      <c r="BQ16" s="18">
        <v>0.24573939887281501</v>
      </c>
      <c r="BR16" s="18"/>
      <c r="BS16" s="18">
        <v>0.16475473082028999</v>
      </c>
      <c r="BT16" s="18">
        <v>0.27469051388000698</v>
      </c>
      <c r="BU16" s="18"/>
      <c r="BV16" s="18">
        <v>0.18925595991534899</v>
      </c>
      <c r="BW16" s="18">
        <v>0.15631149772928599</v>
      </c>
      <c r="BX16" s="18"/>
      <c r="BY16" s="18">
        <v>0.19408454694476901</v>
      </c>
      <c r="BZ16" s="18">
        <v>0.22918390726339799</v>
      </c>
      <c r="CA16" s="18"/>
      <c r="CB16" s="18">
        <v>0.25268810262302699</v>
      </c>
      <c r="CC16" s="18">
        <v>0.198118888950783</v>
      </c>
    </row>
    <row r="17" spans="2:81" x14ac:dyDescent="0.3">
      <c r="B17" s="15" t="s">
        <v>93</v>
      </c>
      <c r="C17" s="19">
        <v>0.35921467329796902</v>
      </c>
      <c r="D17" s="19">
        <v>0.26175459033168602</v>
      </c>
      <c r="E17" s="19">
        <v>0.47237833579354999</v>
      </c>
      <c r="F17" s="19"/>
      <c r="G17" s="19">
        <v>0.437944696448195</v>
      </c>
      <c r="H17" s="19">
        <v>0.54923361955633598</v>
      </c>
      <c r="I17" s="19">
        <v>0.429956525479189</v>
      </c>
      <c r="J17" s="19">
        <v>0.13561178802846699</v>
      </c>
      <c r="K17" s="19">
        <v>0.357294434051597</v>
      </c>
      <c r="L17" s="19">
        <v>-9.2084342582281306E-2</v>
      </c>
      <c r="M17" s="19"/>
      <c r="N17" s="19">
        <v>0.37197193585608401</v>
      </c>
      <c r="O17" s="19">
        <v>0.311508174877625</v>
      </c>
      <c r="P17" s="19">
        <v>0.29398102875034099</v>
      </c>
      <c r="Q17" s="19">
        <v>0.46799114998657199</v>
      </c>
      <c r="R17" s="19"/>
      <c r="S17" s="19">
        <v>0.44489456173480801</v>
      </c>
      <c r="T17" s="19">
        <v>0.33133986153141698</v>
      </c>
      <c r="U17" s="19">
        <v>0.498395673163404</v>
      </c>
      <c r="V17" s="19">
        <v>0.209979184213444</v>
      </c>
      <c r="W17" s="19">
        <v>0.40474316402265098</v>
      </c>
      <c r="X17" s="19">
        <v>0.49159799950691802</v>
      </c>
      <c r="Y17" s="19">
        <v>0.42610135546623201</v>
      </c>
      <c r="Z17" s="19">
        <v>8.0909978191340701E-2</v>
      </c>
      <c r="AA17" s="19">
        <v>0.38643147361903402</v>
      </c>
      <c r="AB17" s="19">
        <v>0.16048110130767601</v>
      </c>
      <c r="AC17" s="19">
        <v>0.39474951006626902</v>
      </c>
      <c r="AD17" s="19">
        <v>0.34549649997050802</v>
      </c>
      <c r="AE17" s="19"/>
      <c r="AF17" s="19">
        <v>0.48864448329348797</v>
      </c>
      <c r="AG17" s="19">
        <v>0.29924111041378398</v>
      </c>
      <c r="AH17" s="19">
        <v>0.27338442120968698</v>
      </c>
      <c r="AI17" s="19">
        <v>0.244309760672729</v>
      </c>
      <c r="AJ17" s="19">
        <v>0.59284953374364402</v>
      </c>
      <c r="AK17" s="19">
        <v>0.12771378753089499</v>
      </c>
      <c r="AL17" s="19"/>
      <c r="AM17" s="19">
        <v>0.38862224295294101</v>
      </c>
      <c r="AN17" s="19">
        <v>2.01973245276948E-2</v>
      </c>
      <c r="AO17" s="19">
        <v>0.51878909877477697</v>
      </c>
      <c r="AP17" s="19">
        <v>0.36894960157052997</v>
      </c>
      <c r="AQ17" s="19">
        <v>0.74104366068638705</v>
      </c>
      <c r="AR17" s="19"/>
      <c r="AS17" s="19">
        <v>0.37415275775159101</v>
      </c>
      <c r="AT17" s="19">
        <v>-0.46014853513345499</v>
      </c>
      <c r="AU17" s="19"/>
      <c r="AV17" s="19">
        <v>0.55364528898963605</v>
      </c>
      <c r="AW17" s="19">
        <v>0.57560145577410604</v>
      </c>
      <c r="AX17" s="19">
        <v>0.109359097027194</v>
      </c>
      <c r="AY17" s="19"/>
      <c r="AZ17" s="19">
        <v>0.67565049050530401</v>
      </c>
      <c r="BA17" s="19">
        <v>0.65487593494752405</v>
      </c>
      <c r="BB17" s="19">
        <v>0.38802404331062201</v>
      </c>
      <c r="BC17" s="19"/>
      <c r="BD17" s="19">
        <v>0.45522110792086101</v>
      </c>
      <c r="BE17" s="19">
        <v>0.24578682344116701</v>
      </c>
      <c r="BF17" s="19"/>
      <c r="BG17" s="19">
        <v>0.47119771906684199</v>
      </c>
      <c r="BH17" s="19">
        <v>0.32157222022790899</v>
      </c>
      <c r="BI17" s="19"/>
      <c r="BJ17" s="19">
        <v>0.45454798283449299</v>
      </c>
      <c r="BK17" s="19">
        <v>0.328703998376215</v>
      </c>
      <c r="BL17" s="19"/>
      <c r="BM17" s="19">
        <v>0.56984448155084699</v>
      </c>
      <c r="BN17" s="19">
        <v>0.31309357456089199</v>
      </c>
      <c r="BO17" s="19"/>
      <c r="BP17" s="19">
        <v>0.569355933718941</v>
      </c>
      <c r="BQ17" s="19">
        <v>0.302245103733568</v>
      </c>
      <c r="BR17" s="19"/>
      <c r="BS17" s="19">
        <v>0.49800131779679102</v>
      </c>
      <c r="BT17" s="19">
        <v>0.240788903325694</v>
      </c>
      <c r="BU17" s="19"/>
      <c r="BV17" s="19">
        <v>0.51934319931618</v>
      </c>
      <c r="BW17" s="19">
        <v>0.49064681000578703</v>
      </c>
      <c r="BX17" s="19"/>
      <c r="BY17" s="19">
        <v>0.50060960544510902</v>
      </c>
      <c r="BZ17" s="19">
        <v>0.33613267413828501</v>
      </c>
      <c r="CA17" s="19"/>
      <c r="CB17" s="19">
        <v>0.321125556900967</v>
      </c>
      <c r="CC17" s="19">
        <v>0.39211224998181798</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29" t="s">
        <v>281</v>
      </c>
      <c r="E2" s="26"/>
      <c r="F2" s="26"/>
      <c r="G2" s="26"/>
      <c r="H2" s="26"/>
      <c r="I2" s="26"/>
    </row>
    <row r="6" spans="2:9" ht="49.95" customHeight="1" x14ac:dyDescent="0.3">
      <c r="B6" s="17" t="s">
        <v>15</v>
      </c>
      <c r="C6" s="17" t="s">
        <v>270</v>
      </c>
      <c r="D6" s="17" t="s">
        <v>271</v>
      </c>
      <c r="E6" s="17" t="s">
        <v>272</v>
      </c>
      <c r="F6" s="17" t="s">
        <v>273</v>
      </c>
      <c r="G6" s="17" t="s">
        <v>274</v>
      </c>
      <c r="H6" s="17" t="s">
        <v>275</v>
      </c>
    </row>
    <row r="7" spans="2:9" ht="28.8" x14ac:dyDescent="0.3">
      <c r="B7" s="15" t="s">
        <v>276</v>
      </c>
      <c r="C7" s="14">
        <v>0.36652994391962601</v>
      </c>
      <c r="D7" s="14">
        <v>0.28342289132291099</v>
      </c>
      <c r="E7" s="14">
        <v>0.109372265993522</v>
      </c>
      <c r="F7" s="14">
        <v>0.102402024235914</v>
      </c>
      <c r="G7" s="14">
        <v>9.1895153806539606E-2</v>
      </c>
      <c r="H7" s="14">
        <v>5.97064521430258E-2</v>
      </c>
    </row>
    <row r="8" spans="2:9" ht="28.8" x14ac:dyDescent="0.3">
      <c r="B8" s="15" t="s">
        <v>277</v>
      </c>
      <c r="C8" s="14">
        <v>0.29293179526801699</v>
      </c>
      <c r="D8" s="14">
        <v>0.37049569870552201</v>
      </c>
      <c r="E8" s="14">
        <v>0.212054456463528</v>
      </c>
      <c r="F8" s="14">
        <v>0.22895869893065399</v>
      </c>
      <c r="G8" s="14">
        <v>0.15772644967022201</v>
      </c>
      <c r="H8" s="14">
        <v>0.212708335049621</v>
      </c>
    </row>
    <row r="9" spans="2:9" ht="28.8" x14ac:dyDescent="0.3">
      <c r="B9" s="15" t="s">
        <v>278</v>
      </c>
      <c r="C9" s="14">
        <v>7.6675766613503796E-2</v>
      </c>
      <c r="D9" s="14">
        <v>7.7041101774566495E-2</v>
      </c>
      <c r="E9" s="14">
        <v>0.116255638367267</v>
      </c>
      <c r="F9" s="14">
        <v>0.15419787502524299</v>
      </c>
      <c r="G9" s="14">
        <v>0.10735416150324099</v>
      </c>
      <c r="H9" s="14">
        <v>0.105839481948016</v>
      </c>
    </row>
    <row r="10" spans="2:9" ht="28.8" x14ac:dyDescent="0.3">
      <c r="B10" s="15" t="s">
        <v>279</v>
      </c>
      <c r="C10" s="14">
        <v>5.4964915706752701E-2</v>
      </c>
      <c r="D10" s="14">
        <v>4.0309056980876799E-2</v>
      </c>
      <c r="E10" s="14">
        <v>9.5339749357550296E-2</v>
      </c>
      <c r="F10" s="14">
        <v>0.15194815635731099</v>
      </c>
      <c r="G10" s="14">
        <v>0.14627053673075999</v>
      </c>
      <c r="H10" s="14">
        <v>9.1786910295283103E-2</v>
      </c>
    </row>
    <row r="11" spans="2:9" ht="28.8" x14ac:dyDescent="0.3">
      <c r="B11" s="15" t="s">
        <v>280</v>
      </c>
      <c r="C11" s="14">
        <v>0.196129046123907</v>
      </c>
      <c r="D11" s="14">
        <v>0.20596643563566</v>
      </c>
      <c r="E11" s="14">
        <v>0.439933841183133</v>
      </c>
      <c r="F11" s="14">
        <v>0.34465380808232998</v>
      </c>
      <c r="G11" s="14">
        <v>0.479318999824003</v>
      </c>
      <c r="H11" s="14">
        <v>0.50132742121302398</v>
      </c>
    </row>
    <row r="12" spans="2:9" x14ac:dyDescent="0.3">
      <c r="B12" s="15" t="s">
        <v>106</v>
      </c>
      <c r="C12" s="14">
        <v>1.2768532368194E-2</v>
      </c>
      <c r="D12" s="14">
        <v>2.2764815580464101E-2</v>
      </c>
      <c r="E12" s="14">
        <v>2.70440486349998E-2</v>
      </c>
      <c r="F12" s="14">
        <v>1.7839437368548001E-2</v>
      </c>
      <c r="G12" s="14">
        <v>1.74346984652342E-2</v>
      </c>
      <c r="H12" s="14">
        <v>2.86313993510303E-2</v>
      </c>
    </row>
    <row r="13" spans="2:9" x14ac:dyDescent="0.3">
      <c r="B13" s="16" t="s">
        <v>198</v>
      </c>
      <c r="C13" s="16"/>
      <c r="D13" s="16"/>
      <c r="E13" s="16"/>
      <c r="F13" s="16"/>
      <c r="G13" s="16"/>
      <c r="H13" s="16"/>
    </row>
    <row r="14" spans="2:9" x14ac:dyDescent="0.3">
      <c r="B14" t="s">
        <v>95</v>
      </c>
    </row>
    <row r="15" spans="2:9" x14ac:dyDescent="0.3">
      <c r="B15" t="s">
        <v>96</v>
      </c>
    </row>
    <row r="19" spans="2:2" x14ac:dyDescent="0.3">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ht="28.8" x14ac:dyDescent="0.3">
      <c r="B9" s="15" t="s">
        <v>276</v>
      </c>
      <c r="C9" s="14">
        <v>0.36652994391962601</v>
      </c>
      <c r="D9" s="14">
        <v>0.31311031969428099</v>
      </c>
      <c r="E9" s="14">
        <v>0.42651889248087399</v>
      </c>
      <c r="F9" s="14"/>
      <c r="G9" s="14">
        <v>0.349240599811872</v>
      </c>
      <c r="H9" s="14">
        <v>0.42608040198184599</v>
      </c>
      <c r="I9" s="14">
        <v>0.498515320145136</v>
      </c>
      <c r="J9" s="14">
        <v>0.19790380870935501</v>
      </c>
      <c r="K9" s="14">
        <v>0.314254376497278</v>
      </c>
      <c r="L9" s="14">
        <v>0.28738481404005201</v>
      </c>
      <c r="M9" s="14"/>
      <c r="N9" s="14">
        <v>0.403836511384559</v>
      </c>
      <c r="O9" s="14">
        <v>0.27074451828604101</v>
      </c>
      <c r="P9" s="14">
        <v>0.44558763361091303</v>
      </c>
      <c r="Q9" s="14">
        <v>0.32745028622547401</v>
      </c>
      <c r="R9" s="14"/>
      <c r="S9" s="14">
        <v>0.37700004123446901</v>
      </c>
      <c r="T9" s="14">
        <v>0.42513848582601299</v>
      </c>
      <c r="U9" s="14">
        <v>0.40965034492139102</v>
      </c>
      <c r="V9" s="14">
        <v>0.303751329952408</v>
      </c>
      <c r="W9" s="14">
        <v>0.469813959367749</v>
      </c>
      <c r="X9" s="14">
        <v>0.33342389101252701</v>
      </c>
      <c r="Y9" s="14">
        <v>0.39140954414594797</v>
      </c>
      <c r="Z9" s="14">
        <v>0.364880395848872</v>
      </c>
      <c r="AA9" s="14">
        <v>0.32088537274464901</v>
      </c>
      <c r="AB9" s="14">
        <v>0.30149595818310398</v>
      </c>
      <c r="AC9" s="14">
        <v>0.39538607807807902</v>
      </c>
      <c r="AD9" s="14">
        <v>0.34128487246384498</v>
      </c>
      <c r="AE9" s="14"/>
      <c r="AF9" s="14">
        <v>0.39706563052770799</v>
      </c>
      <c r="AG9" s="14">
        <v>0.42900124816851098</v>
      </c>
      <c r="AH9" s="14">
        <v>0.36856829807116898</v>
      </c>
      <c r="AI9" s="14">
        <v>0.454262469500127</v>
      </c>
      <c r="AJ9" s="14">
        <v>0.257884145122034</v>
      </c>
      <c r="AK9" s="14">
        <v>0.302907046113502</v>
      </c>
      <c r="AL9" s="14"/>
      <c r="AM9" s="14">
        <v>0.38418408604063198</v>
      </c>
      <c r="AN9" s="14">
        <v>0.34150516833074102</v>
      </c>
      <c r="AO9" s="14">
        <v>0.347023085198921</v>
      </c>
      <c r="AP9" s="14">
        <v>0.41260558564859701</v>
      </c>
      <c r="AQ9" s="14">
        <v>0.63096110327355004</v>
      </c>
      <c r="AR9" s="14"/>
      <c r="AS9" s="14">
        <v>0.37321227380789801</v>
      </c>
      <c r="AT9" s="14">
        <v>0</v>
      </c>
      <c r="AU9" s="14"/>
      <c r="AV9" s="14">
        <v>0.50313027776541297</v>
      </c>
      <c r="AW9" s="14">
        <v>0.327090507939306</v>
      </c>
      <c r="AX9" s="14">
        <v>0.24413900724356299</v>
      </c>
      <c r="AY9" s="14"/>
      <c r="AZ9" s="14">
        <v>0.70846260495157498</v>
      </c>
      <c r="BA9" s="14">
        <v>0.40368616767834398</v>
      </c>
      <c r="BB9" s="14">
        <v>0.32367422635687898</v>
      </c>
      <c r="BC9" s="14"/>
      <c r="BD9" s="14">
        <v>0.35338180715569001</v>
      </c>
      <c r="BE9" s="14">
        <v>0.38206395357860701</v>
      </c>
      <c r="BF9" s="14"/>
      <c r="BG9" s="14">
        <v>0.38502367638927998</v>
      </c>
      <c r="BH9" s="14">
        <v>0.36031338272681801</v>
      </c>
      <c r="BI9" s="14"/>
      <c r="BJ9" s="14">
        <v>0.36012368506261999</v>
      </c>
      <c r="BK9" s="14">
        <v>0.35450461064977201</v>
      </c>
      <c r="BL9" s="14"/>
      <c r="BM9" s="14">
        <v>0.33884871477179401</v>
      </c>
      <c r="BN9" s="14">
        <v>0.37524901186231102</v>
      </c>
      <c r="BO9" s="14"/>
      <c r="BP9" s="14">
        <v>0.33657807992542998</v>
      </c>
      <c r="BQ9" s="14">
        <v>0.38868002524195799</v>
      </c>
      <c r="BR9" s="14"/>
      <c r="BS9" s="14">
        <v>0.40497532112967699</v>
      </c>
      <c r="BT9" s="14">
        <v>0.33372474559224902</v>
      </c>
      <c r="BU9" s="14"/>
      <c r="BV9" s="14">
        <v>0.51846013235406196</v>
      </c>
      <c r="BW9" s="14">
        <v>0.365867947791853</v>
      </c>
      <c r="BX9" s="14"/>
      <c r="BY9" s="14">
        <v>0.31630760623693999</v>
      </c>
      <c r="BZ9" s="14">
        <v>0.37657167569625299</v>
      </c>
      <c r="CA9" s="14"/>
      <c r="CB9" s="14">
        <v>0.37987346013475198</v>
      </c>
      <c r="CC9" s="14">
        <v>0.35872802790362202</v>
      </c>
    </row>
    <row r="10" spans="2:81" ht="28.8" x14ac:dyDescent="0.3">
      <c r="B10" s="15" t="s">
        <v>277</v>
      </c>
      <c r="C10" s="14">
        <v>0.29293179526801699</v>
      </c>
      <c r="D10" s="14">
        <v>0.32472159959423802</v>
      </c>
      <c r="E10" s="14">
        <v>0.25998459505219002</v>
      </c>
      <c r="F10" s="14"/>
      <c r="G10" s="14">
        <v>0.168551437616101</v>
      </c>
      <c r="H10" s="14">
        <v>0.28143433887264202</v>
      </c>
      <c r="I10" s="14">
        <v>0.24722973431543999</v>
      </c>
      <c r="J10" s="14">
        <v>0.48868702486396798</v>
      </c>
      <c r="K10" s="14">
        <v>0.33755990531625801</v>
      </c>
      <c r="L10" s="14">
        <v>0.42768804039752301</v>
      </c>
      <c r="M10" s="14"/>
      <c r="N10" s="14">
        <v>0.39230682778040699</v>
      </c>
      <c r="O10" s="14">
        <v>0.33826756225794302</v>
      </c>
      <c r="P10" s="14">
        <v>0.178402644709062</v>
      </c>
      <c r="Q10" s="14">
        <v>0.26032131644825701</v>
      </c>
      <c r="R10" s="14"/>
      <c r="S10" s="14">
        <v>0.27905250174625901</v>
      </c>
      <c r="T10" s="14">
        <v>0.36481300073178402</v>
      </c>
      <c r="U10" s="14">
        <v>0.29282506203903202</v>
      </c>
      <c r="V10" s="14">
        <v>0.33936170632415702</v>
      </c>
      <c r="W10" s="14">
        <v>0.249205903570761</v>
      </c>
      <c r="X10" s="14">
        <v>0.29707091635439697</v>
      </c>
      <c r="Y10" s="14">
        <v>0.32858658556984</v>
      </c>
      <c r="Z10" s="14">
        <v>0.105573971361305</v>
      </c>
      <c r="AA10" s="14">
        <v>0.373315591728269</v>
      </c>
      <c r="AB10" s="14">
        <v>0.21390111727463601</v>
      </c>
      <c r="AC10" s="14">
        <v>0.15634062293992401</v>
      </c>
      <c r="AD10" s="14">
        <v>0.65871512753615502</v>
      </c>
      <c r="AE10" s="14"/>
      <c r="AF10" s="14">
        <v>0.29465827465239303</v>
      </c>
      <c r="AG10" s="14">
        <v>0.274162636994569</v>
      </c>
      <c r="AH10" s="14">
        <v>0.26969683517795701</v>
      </c>
      <c r="AI10" s="14">
        <v>0.26713011860921199</v>
      </c>
      <c r="AJ10" s="14">
        <v>0.30738007430491898</v>
      </c>
      <c r="AK10" s="14">
        <v>0.32451829656622599</v>
      </c>
      <c r="AL10" s="14"/>
      <c r="AM10" s="14">
        <v>0.31980675097885403</v>
      </c>
      <c r="AN10" s="14">
        <v>0.26175961295083999</v>
      </c>
      <c r="AO10" s="14">
        <v>0.29527968067918398</v>
      </c>
      <c r="AP10" s="14">
        <v>0.321385514389191</v>
      </c>
      <c r="AQ10" s="14">
        <v>0.36903889672645002</v>
      </c>
      <c r="AR10" s="14"/>
      <c r="AS10" s="14">
        <v>0.29291286688463902</v>
      </c>
      <c r="AT10" s="14">
        <v>0.29397002885033402</v>
      </c>
      <c r="AU10" s="14"/>
      <c r="AV10" s="14">
        <v>0.34024512473521801</v>
      </c>
      <c r="AW10" s="14">
        <v>0.28621123105579899</v>
      </c>
      <c r="AX10" s="14">
        <v>0.249959345396088</v>
      </c>
      <c r="AY10" s="14"/>
      <c r="AZ10" s="14">
        <v>0.17031554776602001</v>
      </c>
      <c r="BA10" s="14">
        <v>0.32741127360814098</v>
      </c>
      <c r="BB10" s="14">
        <v>0.44922047023745298</v>
      </c>
      <c r="BC10" s="14"/>
      <c r="BD10" s="14">
        <v>0.26508563490011899</v>
      </c>
      <c r="BE10" s="14">
        <v>0.32583094530629297</v>
      </c>
      <c r="BF10" s="14"/>
      <c r="BG10" s="14">
        <v>0.21379040333350499</v>
      </c>
      <c r="BH10" s="14">
        <v>0.31953471637397401</v>
      </c>
      <c r="BI10" s="14"/>
      <c r="BJ10" s="14">
        <v>0.167539754855937</v>
      </c>
      <c r="BK10" s="14">
        <v>0.313215655575031</v>
      </c>
      <c r="BL10" s="14"/>
      <c r="BM10" s="14">
        <v>0.233689135266334</v>
      </c>
      <c r="BN10" s="14">
        <v>0.30940423527425598</v>
      </c>
      <c r="BO10" s="14"/>
      <c r="BP10" s="14">
        <v>0.29697979976892003</v>
      </c>
      <c r="BQ10" s="14">
        <v>0.29421946988695202</v>
      </c>
      <c r="BR10" s="14"/>
      <c r="BS10" s="14">
        <v>0.23468002370855401</v>
      </c>
      <c r="BT10" s="14">
        <v>0.34263766519584898</v>
      </c>
      <c r="BU10" s="14"/>
      <c r="BV10" s="14">
        <v>0.19655632851431001</v>
      </c>
      <c r="BW10" s="14">
        <v>0.2478176195233</v>
      </c>
      <c r="BX10" s="14"/>
      <c r="BY10" s="14">
        <v>0.21080350000711401</v>
      </c>
      <c r="BZ10" s="14">
        <v>0.30737075518388901</v>
      </c>
      <c r="CA10" s="14"/>
      <c r="CB10" s="14">
        <v>0.294888398741251</v>
      </c>
      <c r="CC10" s="14">
        <v>0.29617226539366798</v>
      </c>
    </row>
    <row r="11" spans="2:81" ht="28.8" x14ac:dyDescent="0.3">
      <c r="B11" s="15" t="s">
        <v>278</v>
      </c>
      <c r="C11" s="14">
        <v>7.6675766613503796E-2</v>
      </c>
      <c r="D11" s="14">
        <v>0.10091250440072599</v>
      </c>
      <c r="E11" s="14">
        <v>4.5381950355427601E-2</v>
      </c>
      <c r="F11" s="14"/>
      <c r="G11" s="14">
        <v>0.1457764349357</v>
      </c>
      <c r="H11" s="14">
        <v>7.43868782307332E-2</v>
      </c>
      <c r="I11" s="14">
        <v>2.7693272373728699E-2</v>
      </c>
      <c r="J11" s="14">
        <v>5.9996099163878602E-2</v>
      </c>
      <c r="K11" s="14">
        <v>4.9777872401950099E-2</v>
      </c>
      <c r="L11" s="14">
        <v>4.8069383167686802E-2</v>
      </c>
      <c r="M11" s="14"/>
      <c r="N11" s="14">
        <v>6.4239865941643298E-2</v>
      </c>
      <c r="O11" s="14">
        <v>0.134419628728839</v>
      </c>
      <c r="P11" s="14">
        <v>4.7941230610383398E-2</v>
      </c>
      <c r="Q11" s="14">
        <v>6.4457516112983504E-2</v>
      </c>
      <c r="R11" s="14"/>
      <c r="S11" s="14">
        <v>0.14052074416473601</v>
      </c>
      <c r="T11" s="14">
        <v>2.8795062175677399E-2</v>
      </c>
      <c r="U11" s="14">
        <v>0.117963460706059</v>
      </c>
      <c r="V11" s="14">
        <v>9.1935817407669193E-2</v>
      </c>
      <c r="W11" s="14">
        <v>3.60301048128484E-2</v>
      </c>
      <c r="X11" s="14">
        <v>0</v>
      </c>
      <c r="Y11" s="14">
        <v>0</v>
      </c>
      <c r="Z11" s="14">
        <v>0.103885544050579</v>
      </c>
      <c r="AA11" s="14">
        <v>6.6211906423904607E-2</v>
      </c>
      <c r="AB11" s="14">
        <v>5.4058384833063799E-2</v>
      </c>
      <c r="AC11" s="14">
        <v>0.152149449356454</v>
      </c>
      <c r="AD11" s="14">
        <v>0</v>
      </c>
      <c r="AE11" s="14"/>
      <c r="AF11" s="14">
        <v>0.11415121846482</v>
      </c>
      <c r="AG11" s="14">
        <v>0.122927766721505</v>
      </c>
      <c r="AH11" s="14">
        <v>2.81517528547101E-2</v>
      </c>
      <c r="AI11" s="14">
        <v>9.5584939704333002E-2</v>
      </c>
      <c r="AJ11" s="14">
        <v>0</v>
      </c>
      <c r="AK11" s="14">
        <v>0</v>
      </c>
      <c r="AL11" s="14"/>
      <c r="AM11" s="14">
        <v>0</v>
      </c>
      <c r="AN11" s="14">
        <v>9.5026806061628596E-2</v>
      </c>
      <c r="AO11" s="14">
        <v>0.11797872306507599</v>
      </c>
      <c r="AP11" s="14">
        <v>4.22890085578259E-2</v>
      </c>
      <c r="AQ11" s="14">
        <v>0</v>
      </c>
      <c r="AR11" s="14"/>
      <c r="AS11" s="14">
        <v>7.5538949280635898E-2</v>
      </c>
      <c r="AT11" s="14">
        <v>0.139030903254417</v>
      </c>
      <c r="AU11" s="14"/>
      <c r="AV11" s="14">
        <v>5.7121884417432003E-2</v>
      </c>
      <c r="AW11" s="14">
        <v>0.22758772490482501</v>
      </c>
      <c r="AX11" s="14">
        <v>6.2319777178761103E-2</v>
      </c>
      <c r="AY11" s="14"/>
      <c r="AZ11" s="14">
        <v>5.8331961801848103E-2</v>
      </c>
      <c r="BA11" s="14">
        <v>0.178944395948755</v>
      </c>
      <c r="BB11" s="14">
        <v>6.2520422946111404E-2</v>
      </c>
      <c r="BC11" s="14"/>
      <c r="BD11" s="14">
        <v>7.72204946599922E-2</v>
      </c>
      <c r="BE11" s="14">
        <v>7.6032191718627407E-2</v>
      </c>
      <c r="BF11" s="14"/>
      <c r="BG11" s="14">
        <v>0.11532655222836601</v>
      </c>
      <c r="BH11" s="14">
        <v>6.3683528604267306E-2</v>
      </c>
      <c r="BI11" s="14"/>
      <c r="BJ11" s="14">
        <v>9.0179986721608499E-2</v>
      </c>
      <c r="BK11" s="14">
        <v>7.7085696547999003E-2</v>
      </c>
      <c r="BL11" s="14"/>
      <c r="BM11" s="14">
        <v>0.107958960338294</v>
      </c>
      <c r="BN11" s="14">
        <v>6.9370120848725902E-2</v>
      </c>
      <c r="BO11" s="14"/>
      <c r="BP11" s="14">
        <v>3.7442837046302697E-2</v>
      </c>
      <c r="BQ11" s="14">
        <v>8.5069591032992303E-2</v>
      </c>
      <c r="BR11" s="14"/>
      <c r="BS11" s="14">
        <v>0.11199590780751199</v>
      </c>
      <c r="BT11" s="14">
        <v>4.65373125026299E-2</v>
      </c>
      <c r="BU11" s="14"/>
      <c r="BV11" s="14">
        <v>0.101989033980056</v>
      </c>
      <c r="BW11" s="14">
        <v>0.115444321269125</v>
      </c>
      <c r="BX11" s="14"/>
      <c r="BY11" s="14">
        <v>0.22065531170175101</v>
      </c>
      <c r="BZ11" s="14">
        <v>4.9240483439981997E-2</v>
      </c>
      <c r="CA11" s="14"/>
      <c r="CB11" s="14">
        <v>7.8923956678695298E-2</v>
      </c>
      <c r="CC11" s="14">
        <v>6.4266237419975697E-2</v>
      </c>
    </row>
    <row r="12" spans="2:81" ht="28.8" x14ac:dyDescent="0.3">
      <c r="B12" s="15" t="s">
        <v>279</v>
      </c>
      <c r="C12" s="14">
        <v>5.4964915706752701E-2</v>
      </c>
      <c r="D12" s="14">
        <v>7.68293981202465E-2</v>
      </c>
      <c r="E12" s="14">
        <v>3.1515457418045602E-2</v>
      </c>
      <c r="F12" s="14"/>
      <c r="G12" s="14">
        <v>9.7017163497810505E-2</v>
      </c>
      <c r="H12" s="14">
        <v>5.6618118438647398E-2</v>
      </c>
      <c r="I12" s="14">
        <v>6.6051376115259505E-2</v>
      </c>
      <c r="J12" s="14">
        <v>0</v>
      </c>
      <c r="K12" s="14">
        <v>5.0164073985089097E-2</v>
      </c>
      <c r="L12" s="14">
        <v>0</v>
      </c>
      <c r="M12" s="14"/>
      <c r="N12" s="14">
        <v>1.5816619335934E-2</v>
      </c>
      <c r="O12" s="14">
        <v>7.8933913020160201E-2</v>
      </c>
      <c r="P12" s="14">
        <v>5.0186758160769299E-2</v>
      </c>
      <c r="Q12" s="14">
        <v>8.1507429282418095E-2</v>
      </c>
      <c r="R12" s="14"/>
      <c r="S12" s="14">
        <v>0</v>
      </c>
      <c r="T12" s="14">
        <v>2.55078845454218E-2</v>
      </c>
      <c r="U12" s="14">
        <v>2.8568634643844699E-2</v>
      </c>
      <c r="V12" s="14">
        <v>6.4069440357760701E-2</v>
      </c>
      <c r="W12" s="14">
        <v>0.141027557920615</v>
      </c>
      <c r="X12" s="14">
        <v>0.20603266577441201</v>
      </c>
      <c r="Y12" s="14">
        <v>3.9948284482442399E-2</v>
      </c>
      <c r="Z12" s="14">
        <v>0</v>
      </c>
      <c r="AA12" s="14">
        <v>1.89299610871216E-2</v>
      </c>
      <c r="AB12" s="14">
        <v>8.9993407222222696E-2</v>
      </c>
      <c r="AC12" s="14">
        <v>9.5051107982353195E-2</v>
      </c>
      <c r="AD12" s="14">
        <v>0</v>
      </c>
      <c r="AE12" s="14"/>
      <c r="AF12" s="14">
        <v>3.7373008905253503E-2</v>
      </c>
      <c r="AG12" s="14">
        <v>1.77737122336649E-2</v>
      </c>
      <c r="AH12" s="14">
        <v>6.0726663947035998E-2</v>
      </c>
      <c r="AI12" s="14">
        <v>5.5955001200628497E-2</v>
      </c>
      <c r="AJ12" s="14">
        <v>0.13465923574198299</v>
      </c>
      <c r="AK12" s="14">
        <v>0</v>
      </c>
      <c r="AL12" s="14"/>
      <c r="AM12" s="14">
        <v>7.4631824090717697E-2</v>
      </c>
      <c r="AN12" s="14">
        <v>6.8605611308643705E-2</v>
      </c>
      <c r="AO12" s="14">
        <v>6.7871663662301698E-2</v>
      </c>
      <c r="AP12" s="14">
        <v>1.6464756705850701E-2</v>
      </c>
      <c r="AQ12" s="14">
        <v>0</v>
      </c>
      <c r="AR12" s="14"/>
      <c r="AS12" s="14">
        <v>5.59669994522329E-2</v>
      </c>
      <c r="AT12" s="14">
        <v>0</v>
      </c>
      <c r="AU12" s="14"/>
      <c r="AV12" s="14">
        <v>2.3448526251357099E-2</v>
      </c>
      <c r="AW12" s="14">
        <v>8.8083870843645398E-2</v>
      </c>
      <c r="AX12" s="14">
        <v>8.0284678749608096E-2</v>
      </c>
      <c r="AY12" s="14"/>
      <c r="AZ12" s="14">
        <v>0</v>
      </c>
      <c r="BA12" s="14">
        <v>5.1156648833891601E-2</v>
      </c>
      <c r="BB12" s="14">
        <v>5.4937592392536899E-2</v>
      </c>
      <c r="BC12" s="14"/>
      <c r="BD12" s="14">
        <v>8.4653073960477804E-2</v>
      </c>
      <c r="BE12" s="14">
        <v>1.98895171654387E-2</v>
      </c>
      <c r="BF12" s="14"/>
      <c r="BG12" s="14">
        <v>7.5099101253118999E-2</v>
      </c>
      <c r="BH12" s="14">
        <v>4.81969257013974E-2</v>
      </c>
      <c r="BI12" s="14"/>
      <c r="BJ12" s="14">
        <v>7.16598427642791E-2</v>
      </c>
      <c r="BK12" s="14">
        <v>5.4274405758855997E-2</v>
      </c>
      <c r="BL12" s="14"/>
      <c r="BM12" s="14">
        <v>0.105708645828042</v>
      </c>
      <c r="BN12" s="14">
        <v>4.6252872248899797E-2</v>
      </c>
      <c r="BO12" s="14"/>
      <c r="BP12" s="14">
        <v>7.1611095295503094E-2</v>
      </c>
      <c r="BQ12" s="14">
        <v>4.4040820110004403E-2</v>
      </c>
      <c r="BR12" s="14"/>
      <c r="BS12" s="14">
        <v>6.1663345224207203E-2</v>
      </c>
      <c r="BT12" s="14">
        <v>4.9249187971752199E-2</v>
      </c>
      <c r="BU12" s="14"/>
      <c r="BV12" s="14">
        <v>4.3073813608479602E-2</v>
      </c>
      <c r="BW12" s="14">
        <v>6.8069380932669704E-2</v>
      </c>
      <c r="BX12" s="14"/>
      <c r="BY12" s="14">
        <v>7.76949642677216E-2</v>
      </c>
      <c r="BZ12" s="14">
        <v>5.2144290648418599E-2</v>
      </c>
      <c r="CA12" s="14"/>
      <c r="CB12" s="14">
        <v>6.7839133952493094E-2</v>
      </c>
      <c r="CC12" s="14">
        <v>4.2109569889431299E-2</v>
      </c>
    </row>
    <row r="13" spans="2:81" ht="28.8" x14ac:dyDescent="0.3">
      <c r="B13" s="15" t="s">
        <v>280</v>
      </c>
      <c r="C13" s="14">
        <v>0.196129046123907</v>
      </c>
      <c r="D13" s="14">
        <v>0.18442617819050799</v>
      </c>
      <c r="E13" s="14">
        <v>0.20989483060145001</v>
      </c>
      <c r="F13" s="14"/>
      <c r="G13" s="14">
        <v>0.23016177755792</v>
      </c>
      <c r="H13" s="14">
        <v>0.15048075742919301</v>
      </c>
      <c r="I13" s="14">
        <v>0.14551579237214701</v>
      </c>
      <c r="J13" s="14">
        <v>0.212738949443046</v>
      </c>
      <c r="K13" s="14">
        <v>0.248243771799425</v>
      </c>
      <c r="L13" s="14">
        <v>0.23685776239473799</v>
      </c>
      <c r="M13" s="14"/>
      <c r="N13" s="14">
        <v>0.123800175557457</v>
      </c>
      <c r="O13" s="14">
        <v>0.157161089385465</v>
      </c>
      <c r="P13" s="14">
        <v>0.27788173290887203</v>
      </c>
      <c r="Q13" s="14">
        <v>0.23264056964584301</v>
      </c>
      <c r="R13" s="14"/>
      <c r="S13" s="14">
        <v>0.18902522500406399</v>
      </c>
      <c r="T13" s="14">
        <v>0.13073245152867799</v>
      </c>
      <c r="U13" s="14">
        <v>0.11817382421514</v>
      </c>
      <c r="V13" s="14">
        <v>0.200881705958005</v>
      </c>
      <c r="W13" s="14">
        <v>0.103922474328027</v>
      </c>
      <c r="X13" s="14">
        <v>0.13166371676248101</v>
      </c>
      <c r="Y13" s="14">
        <v>0.240055585801769</v>
      </c>
      <c r="Z13" s="14">
        <v>0.42566008873924399</v>
      </c>
      <c r="AA13" s="14">
        <v>0.220657168016056</v>
      </c>
      <c r="AB13" s="14">
        <v>0.31337792846038098</v>
      </c>
      <c r="AC13" s="14">
        <v>0.20107274164319</v>
      </c>
      <c r="AD13" s="14">
        <v>0</v>
      </c>
      <c r="AE13" s="14"/>
      <c r="AF13" s="14">
        <v>0.156751867449826</v>
      </c>
      <c r="AG13" s="14">
        <v>0.135284752093533</v>
      </c>
      <c r="AH13" s="14">
        <v>0.272856449949127</v>
      </c>
      <c r="AI13" s="14">
        <v>0.11231539496198401</v>
      </c>
      <c r="AJ13" s="14">
        <v>0.300076544831064</v>
      </c>
      <c r="AK13" s="14">
        <v>0.30355438153793701</v>
      </c>
      <c r="AL13" s="14"/>
      <c r="AM13" s="14">
        <v>0.207564447556295</v>
      </c>
      <c r="AN13" s="14">
        <v>0.22184555171602599</v>
      </c>
      <c r="AO13" s="14">
        <v>0.163338771974333</v>
      </c>
      <c r="AP13" s="14">
        <v>0.20725513469853499</v>
      </c>
      <c r="AQ13" s="14">
        <v>0</v>
      </c>
      <c r="AR13" s="14"/>
      <c r="AS13" s="14">
        <v>0.19179007613628399</v>
      </c>
      <c r="AT13" s="14">
        <v>0.43412424432915397</v>
      </c>
      <c r="AU13" s="14"/>
      <c r="AV13" s="14">
        <v>7.6054186830579407E-2</v>
      </c>
      <c r="AW13" s="14">
        <v>7.1026665256424495E-2</v>
      </c>
      <c r="AX13" s="14">
        <v>0.34572352362563802</v>
      </c>
      <c r="AY13" s="14"/>
      <c r="AZ13" s="14">
        <v>6.2889885480557406E-2</v>
      </c>
      <c r="BA13" s="14">
        <v>3.8801513930867698E-2</v>
      </c>
      <c r="BB13" s="14">
        <v>0.109647288067019</v>
      </c>
      <c r="BC13" s="14"/>
      <c r="BD13" s="14">
        <v>0.21013424802929601</v>
      </c>
      <c r="BE13" s="14">
        <v>0.179582447500819</v>
      </c>
      <c r="BF13" s="14"/>
      <c r="BG13" s="14">
        <v>0.200179574796297</v>
      </c>
      <c r="BH13" s="14">
        <v>0.19476748434093699</v>
      </c>
      <c r="BI13" s="14"/>
      <c r="BJ13" s="14">
        <v>0.28829660599340601</v>
      </c>
      <c r="BK13" s="14">
        <v>0.18909082629872401</v>
      </c>
      <c r="BL13" s="14"/>
      <c r="BM13" s="14">
        <v>0.213794543795537</v>
      </c>
      <c r="BN13" s="14">
        <v>0.18429367953848699</v>
      </c>
      <c r="BO13" s="14"/>
      <c r="BP13" s="14">
        <v>0.247380923227804</v>
      </c>
      <c r="BQ13" s="14">
        <v>0.17752198294024199</v>
      </c>
      <c r="BR13" s="14"/>
      <c r="BS13" s="14">
        <v>0.17548146095738601</v>
      </c>
      <c r="BT13" s="14">
        <v>0.213747500552596</v>
      </c>
      <c r="BU13" s="14"/>
      <c r="BV13" s="14">
        <v>0.139920691543093</v>
      </c>
      <c r="BW13" s="14">
        <v>0.18773586108953599</v>
      </c>
      <c r="BX13" s="14"/>
      <c r="BY13" s="14">
        <v>0.174538617786474</v>
      </c>
      <c r="BZ13" s="14">
        <v>0.199682889771503</v>
      </c>
      <c r="CA13" s="14"/>
      <c r="CB13" s="14">
        <v>0.16118190089603199</v>
      </c>
      <c r="CC13" s="14">
        <v>0.22900296851403801</v>
      </c>
    </row>
    <row r="14" spans="2:81" x14ac:dyDescent="0.3">
      <c r="B14" s="15" t="s">
        <v>106</v>
      </c>
      <c r="C14" s="23">
        <v>1.2768532368194E-2</v>
      </c>
      <c r="D14" s="23">
        <v>0</v>
      </c>
      <c r="E14" s="23">
        <v>2.6704274092012301E-2</v>
      </c>
      <c r="F14" s="23"/>
      <c r="G14" s="23">
        <v>9.2525865805964998E-3</v>
      </c>
      <c r="H14" s="23">
        <v>1.09995050469377E-2</v>
      </c>
      <c r="I14" s="23">
        <v>1.4994504678289401E-2</v>
      </c>
      <c r="J14" s="23">
        <v>4.0674117819752199E-2</v>
      </c>
      <c r="K14" s="23">
        <v>0</v>
      </c>
      <c r="L14" s="23">
        <v>0</v>
      </c>
      <c r="M14" s="23"/>
      <c r="N14" s="23">
        <v>0</v>
      </c>
      <c r="O14" s="23">
        <v>2.0473288321550601E-2</v>
      </c>
      <c r="P14" s="23">
        <v>0</v>
      </c>
      <c r="Q14" s="23">
        <v>3.3622882285024101E-2</v>
      </c>
      <c r="R14" s="23"/>
      <c r="S14" s="23">
        <v>1.44014878504716E-2</v>
      </c>
      <c r="T14" s="23">
        <v>2.5013115192426501E-2</v>
      </c>
      <c r="U14" s="23">
        <v>3.28186734745331E-2</v>
      </c>
      <c r="V14" s="23">
        <v>0</v>
      </c>
      <c r="W14" s="23">
        <v>0</v>
      </c>
      <c r="X14" s="23">
        <v>3.1808810096182999E-2</v>
      </c>
      <c r="Y14" s="23">
        <v>0</v>
      </c>
      <c r="Z14" s="23">
        <v>0</v>
      </c>
      <c r="AA14" s="23">
        <v>0</v>
      </c>
      <c r="AB14" s="23">
        <v>2.7173204026592099E-2</v>
      </c>
      <c r="AC14" s="23">
        <v>0</v>
      </c>
      <c r="AD14" s="23">
        <v>0</v>
      </c>
      <c r="AE14" s="23"/>
      <c r="AF14" s="23">
        <v>0</v>
      </c>
      <c r="AG14" s="23">
        <v>2.0849883788216401E-2</v>
      </c>
      <c r="AH14" s="23">
        <v>0</v>
      </c>
      <c r="AI14" s="23">
        <v>1.4752076023716001E-2</v>
      </c>
      <c r="AJ14" s="23">
        <v>0</v>
      </c>
      <c r="AK14" s="23">
        <v>6.90202757823348E-2</v>
      </c>
      <c r="AL14" s="23"/>
      <c r="AM14" s="23">
        <v>1.3812891333501699E-2</v>
      </c>
      <c r="AN14" s="23">
        <v>1.12572496321201E-2</v>
      </c>
      <c r="AO14" s="23">
        <v>8.5080754201838395E-3</v>
      </c>
      <c r="AP14" s="23">
        <v>0</v>
      </c>
      <c r="AQ14" s="23">
        <v>0</v>
      </c>
      <c r="AR14" s="23"/>
      <c r="AS14" s="23">
        <v>1.057883443831E-2</v>
      </c>
      <c r="AT14" s="23">
        <v>0.13287482356609501</v>
      </c>
      <c r="AU14" s="23"/>
      <c r="AV14" s="23">
        <v>0</v>
      </c>
      <c r="AW14" s="23">
        <v>0</v>
      </c>
      <c r="AX14" s="23">
        <v>1.7573667806342501E-2</v>
      </c>
      <c r="AY14" s="23"/>
      <c r="AZ14" s="23">
        <v>0</v>
      </c>
      <c r="BA14" s="23">
        <v>0</v>
      </c>
      <c r="BB14" s="23">
        <v>0</v>
      </c>
      <c r="BC14" s="23"/>
      <c r="BD14" s="23">
        <v>9.5247412944246893E-3</v>
      </c>
      <c r="BE14" s="23">
        <v>1.66009447302152E-2</v>
      </c>
      <c r="BF14" s="23"/>
      <c r="BG14" s="23">
        <v>1.05806919994328E-2</v>
      </c>
      <c r="BH14" s="23">
        <v>1.35039622526058E-2</v>
      </c>
      <c r="BI14" s="23"/>
      <c r="BJ14" s="23">
        <v>2.22001246021492E-2</v>
      </c>
      <c r="BK14" s="23">
        <v>1.1828805169617301E-2</v>
      </c>
      <c r="BL14" s="23"/>
      <c r="BM14" s="23">
        <v>0</v>
      </c>
      <c r="BN14" s="23">
        <v>1.5430080227319501E-2</v>
      </c>
      <c r="BO14" s="23"/>
      <c r="BP14" s="23">
        <v>1.00072647360397E-2</v>
      </c>
      <c r="BQ14" s="23">
        <v>1.04681107878509E-2</v>
      </c>
      <c r="BR14" s="23"/>
      <c r="BS14" s="23">
        <v>1.12039411726638E-2</v>
      </c>
      <c r="BT14" s="23">
        <v>1.41035881849235E-2</v>
      </c>
      <c r="BU14" s="23"/>
      <c r="BV14" s="23">
        <v>0</v>
      </c>
      <c r="BW14" s="23">
        <v>1.50648693935165E-2</v>
      </c>
      <c r="BX14" s="23"/>
      <c r="BY14" s="23">
        <v>0</v>
      </c>
      <c r="BZ14" s="23">
        <v>1.4989905259954301E-2</v>
      </c>
      <c r="CA14" s="23"/>
      <c r="CB14" s="23">
        <v>1.72931495967765E-2</v>
      </c>
      <c r="CC14" s="23">
        <v>9.7209308792641502E-3</v>
      </c>
    </row>
    <row r="15" spans="2:81" x14ac:dyDescent="0.3">
      <c r="B15" s="16" t="s">
        <v>198</v>
      </c>
    </row>
    <row r="16" spans="2:81" x14ac:dyDescent="0.3">
      <c r="B16" t="s">
        <v>95</v>
      </c>
    </row>
    <row r="17" spans="2:2" x14ac:dyDescent="0.3">
      <c r="B17" t="s">
        <v>96</v>
      </c>
    </row>
    <row r="19" spans="2:2" x14ac:dyDescent="0.3">
      <c r="B19"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ht="28.8" x14ac:dyDescent="0.3">
      <c r="B9" s="15" t="s">
        <v>276</v>
      </c>
      <c r="C9" s="14">
        <v>0.28342289132291099</v>
      </c>
      <c r="D9" s="14">
        <v>0.23882648315277799</v>
      </c>
      <c r="E9" s="14">
        <v>0.333382053990878</v>
      </c>
      <c r="F9" s="14"/>
      <c r="G9" s="14">
        <v>0.26954904754311099</v>
      </c>
      <c r="H9" s="14">
        <v>0.388594297271036</v>
      </c>
      <c r="I9" s="14">
        <v>0.36537434085673598</v>
      </c>
      <c r="J9" s="14">
        <v>0.186679177641314</v>
      </c>
      <c r="K9" s="14">
        <v>0.21176912884878399</v>
      </c>
      <c r="L9" s="14">
        <v>0.123746229648221</v>
      </c>
      <c r="M9" s="14"/>
      <c r="N9" s="14">
        <v>0.35782541738203799</v>
      </c>
      <c r="O9" s="14">
        <v>0.262194950788456</v>
      </c>
      <c r="P9" s="14">
        <v>0.31057335178256901</v>
      </c>
      <c r="Q9" s="14">
        <v>0.193439790673121</v>
      </c>
      <c r="R9" s="14"/>
      <c r="S9" s="14">
        <v>0.34924313363141102</v>
      </c>
      <c r="T9" s="14">
        <v>0.26109992068373999</v>
      </c>
      <c r="U9" s="14">
        <v>0.377734459996526</v>
      </c>
      <c r="V9" s="14">
        <v>0.35223465789667702</v>
      </c>
      <c r="W9" s="14">
        <v>0.24666554410838601</v>
      </c>
      <c r="X9" s="14">
        <v>0.29096880455958901</v>
      </c>
      <c r="Y9" s="14">
        <v>0.20030286533389399</v>
      </c>
      <c r="Z9" s="14">
        <v>0.260516993837133</v>
      </c>
      <c r="AA9" s="14">
        <v>0.25158876297104099</v>
      </c>
      <c r="AB9" s="14">
        <v>0.217996107812543</v>
      </c>
      <c r="AC9" s="14">
        <v>9.9477409200703096E-2</v>
      </c>
      <c r="AD9" s="14">
        <v>0.34128487246384498</v>
      </c>
      <c r="AE9" s="14"/>
      <c r="AF9" s="14">
        <v>0.35720361327753902</v>
      </c>
      <c r="AG9" s="14">
        <v>0.26912419560059397</v>
      </c>
      <c r="AH9" s="14">
        <v>0.27989319963873199</v>
      </c>
      <c r="AI9" s="14">
        <v>0.23227309612476499</v>
      </c>
      <c r="AJ9" s="14">
        <v>0.31706760923209798</v>
      </c>
      <c r="AK9" s="14">
        <v>0.27211557843309297</v>
      </c>
      <c r="AL9" s="14"/>
      <c r="AM9" s="14">
        <v>0.21599653208067099</v>
      </c>
      <c r="AN9" s="14">
        <v>0.249897722245078</v>
      </c>
      <c r="AO9" s="14">
        <v>0.27833963612435197</v>
      </c>
      <c r="AP9" s="14">
        <v>0.33848763512284702</v>
      </c>
      <c r="AQ9" s="14">
        <v>0.69683007749321102</v>
      </c>
      <c r="AR9" s="14"/>
      <c r="AS9" s="14">
        <v>0.288590068764007</v>
      </c>
      <c r="AT9" s="14">
        <v>0</v>
      </c>
      <c r="AU9" s="14"/>
      <c r="AV9" s="14">
        <v>0.38862439364582202</v>
      </c>
      <c r="AW9" s="14">
        <v>0.23211453281135699</v>
      </c>
      <c r="AX9" s="14">
        <v>0.19275732355331199</v>
      </c>
      <c r="AY9" s="14"/>
      <c r="AZ9" s="14">
        <v>0.62684508848581499</v>
      </c>
      <c r="BA9" s="14">
        <v>0.28793773581263699</v>
      </c>
      <c r="BB9" s="14">
        <v>0.21776229877730099</v>
      </c>
      <c r="BC9" s="14"/>
      <c r="BD9" s="14">
        <v>0.28349378058957903</v>
      </c>
      <c r="BE9" s="14">
        <v>0.28333913842522501</v>
      </c>
      <c r="BF9" s="14"/>
      <c r="BG9" s="14">
        <v>0.34145661368207703</v>
      </c>
      <c r="BH9" s="14">
        <v>0.26391519124753898</v>
      </c>
      <c r="BI9" s="14"/>
      <c r="BJ9" s="14">
        <v>0.33802045995733598</v>
      </c>
      <c r="BK9" s="14">
        <v>0.26663300096071901</v>
      </c>
      <c r="BL9" s="14"/>
      <c r="BM9" s="14">
        <v>0.27094604109599402</v>
      </c>
      <c r="BN9" s="14">
        <v>0.28508471677848601</v>
      </c>
      <c r="BO9" s="14"/>
      <c r="BP9" s="14">
        <v>0.22841125452553901</v>
      </c>
      <c r="BQ9" s="14">
        <v>0.31148140146458297</v>
      </c>
      <c r="BR9" s="14"/>
      <c r="BS9" s="14">
        <v>0.313801871228439</v>
      </c>
      <c r="BT9" s="14">
        <v>0.25750069903073303</v>
      </c>
      <c r="BU9" s="14"/>
      <c r="BV9" s="14">
        <v>0.39364525799633399</v>
      </c>
      <c r="BW9" s="14">
        <v>0.28628748316892599</v>
      </c>
      <c r="BX9" s="14"/>
      <c r="BY9" s="14">
        <v>0.268912666351801</v>
      </c>
      <c r="BZ9" s="14">
        <v>0.28987142545598099</v>
      </c>
      <c r="CA9" s="14"/>
      <c r="CB9" s="14">
        <v>0.308180904994935</v>
      </c>
      <c r="CC9" s="14">
        <v>0.26807876334229402</v>
      </c>
    </row>
    <row r="10" spans="2:81" ht="28.8" x14ac:dyDescent="0.3">
      <c r="B10" s="15" t="s">
        <v>277</v>
      </c>
      <c r="C10" s="14">
        <v>0.37049569870552201</v>
      </c>
      <c r="D10" s="14">
        <v>0.41413695797057098</v>
      </c>
      <c r="E10" s="14">
        <v>0.325095162729722</v>
      </c>
      <c r="F10" s="14"/>
      <c r="G10" s="14">
        <v>0.41274842985467303</v>
      </c>
      <c r="H10" s="14">
        <v>0.31690453158191301</v>
      </c>
      <c r="I10" s="14">
        <v>0.35597846392313798</v>
      </c>
      <c r="J10" s="14">
        <v>0.27689995505074499</v>
      </c>
      <c r="K10" s="14">
        <v>0.43424341551636497</v>
      </c>
      <c r="L10" s="14">
        <v>0.46066508837349002</v>
      </c>
      <c r="M10" s="14"/>
      <c r="N10" s="14">
        <v>0.31889900733835902</v>
      </c>
      <c r="O10" s="14">
        <v>0.46392483328809803</v>
      </c>
      <c r="P10" s="14">
        <v>0.36399305346035599</v>
      </c>
      <c r="Q10" s="14">
        <v>0.334426074018283</v>
      </c>
      <c r="R10" s="14"/>
      <c r="S10" s="14">
        <v>0.27001150339946001</v>
      </c>
      <c r="T10" s="14">
        <v>0.47603560217400798</v>
      </c>
      <c r="U10" s="14">
        <v>0.35375541723545101</v>
      </c>
      <c r="V10" s="14">
        <v>0.28133888563157999</v>
      </c>
      <c r="W10" s="14">
        <v>0.39382011204737499</v>
      </c>
      <c r="X10" s="14">
        <v>0.37248428301139902</v>
      </c>
      <c r="Y10" s="14">
        <v>0.48520471559434097</v>
      </c>
      <c r="Z10" s="14">
        <v>0.209847981295674</v>
      </c>
      <c r="AA10" s="14">
        <v>0.42722526412297501</v>
      </c>
      <c r="AB10" s="14">
        <v>0.32406022707953502</v>
      </c>
      <c r="AC10" s="14">
        <v>0.65384052237418</v>
      </c>
      <c r="AD10" s="14">
        <v>0.65871512753615502</v>
      </c>
      <c r="AE10" s="14"/>
      <c r="AF10" s="14">
        <v>0.39552476297382799</v>
      </c>
      <c r="AG10" s="14">
        <v>0.429268847349423</v>
      </c>
      <c r="AH10" s="14">
        <v>0.24205380362507201</v>
      </c>
      <c r="AI10" s="14">
        <v>0.51432723462650498</v>
      </c>
      <c r="AJ10" s="14">
        <v>0.16761054464231701</v>
      </c>
      <c r="AK10" s="14">
        <v>0.324713577185955</v>
      </c>
      <c r="AL10" s="14"/>
      <c r="AM10" s="14">
        <v>0.40533418306970598</v>
      </c>
      <c r="AN10" s="14">
        <v>0.40018933343112001</v>
      </c>
      <c r="AO10" s="14">
        <v>0.41166596742053801</v>
      </c>
      <c r="AP10" s="14">
        <v>0.35064516642618598</v>
      </c>
      <c r="AQ10" s="14">
        <v>8.4419309919400998E-2</v>
      </c>
      <c r="AR10" s="14"/>
      <c r="AS10" s="14">
        <v>0.37232922336737301</v>
      </c>
      <c r="AT10" s="14">
        <v>0.269925732433273</v>
      </c>
      <c r="AU10" s="14"/>
      <c r="AV10" s="14">
        <v>0.38328002779433901</v>
      </c>
      <c r="AW10" s="14">
        <v>0.50886937293438095</v>
      </c>
      <c r="AX10" s="14">
        <v>0.32981429251668598</v>
      </c>
      <c r="AY10" s="14"/>
      <c r="AZ10" s="14">
        <v>0.22257169507265401</v>
      </c>
      <c r="BA10" s="14">
        <v>0.545417024785253</v>
      </c>
      <c r="BB10" s="14">
        <v>0.46903465978917303</v>
      </c>
      <c r="BC10" s="14"/>
      <c r="BD10" s="14">
        <v>0.35266082465819598</v>
      </c>
      <c r="BE10" s="14">
        <v>0.39156690527205301</v>
      </c>
      <c r="BF10" s="14"/>
      <c r="BG10" s="14">
        <v>0.32628781803724499</v>
      </c>
      <c r="BH10" s="14">
        <v>0.38535592207198599</v>
      </c>
      <c r="BI10" s="14"/>
      <c r="BJ10" s="14">
        <v>0.23916934906875101</v>
      </c>
      <c r="BK10" s="14">
        <v>0.39687133148751202</v>
      </c>
      <c r="BL10" s="14"/>
      <c r="BM10" s="14">
        <v>0.40181833604158101</v>
      </c>
      <c r="BN10" s="14">
        <v>0.364581881588804</v>
      </c>
      <c r="BO10" s="14"/>
      <c r="BP10" s="14">
        <v>0.35341025289852801</v>
      </c>
      <c r="BQ10" s="14">
        <v>0.36662404106164798</v>
      </c>
      <c r="BR10" s="14"/>
      <c r="BS10" s="14">
        <v>0.37492758226146</v>
      </c>
      <c r="BT10" s="14">
        <v>0.366714000369671</v>
      </c>
      <c r="BU10" s="14"/>
      <c r="BV10" s="14">
        <v>0.352760260927866</v>
      </c>
      <c r="BW10" s="14">
        <v>0.38256654030297599</v>
      </c>
      <c r="BX10" s="14"/>
      <c r="BY10" s="14">
        <v>0.31936562261047802</v>
      </c>
      <c r="BZ10" s="14">
        <v>0.375709481964702</v>
      </c>
      <c r="CA10" s="14"/>
      <c r="CB10" s="14">
        <v>0.39205470188853703</v>
      </c>
      <c r="CC10" s="14">
        <v>0.342213262817954</v>
      </c>
    </row>
    <row r="11" spans="2:81" ht="28.8" x14ac:dyDescent="0.3">
      <c r="B11" s="15" t="s">
        <v>278</v>
      </c>
      <c r="C11" s="14">
        <v>7.7041101774566495E-2</v>
      </c>
      <c r="D11" s="14">
        <v>0.10143896446565299</v>
      </c>
      <c r="E11" s="14">
        <v>5.0959200296494402E-2</v>
      </c>
      <c r="F11" s="14"/>
      <c r="G11" s="14">
        <v>0.103472039222442</v>
      </c>
      <c r="H11" s="14">
        <v>6.2421501855703602E-2</v>
      </c>
      <c r="I11" s="14">
        <v>5.10582704231584E-2</v>
      </c>
      <c r="J11" s="14">
        <v>0.100105481488921</v>
      </c>
      <c r="K11" s="14">
        <v>7.4479025455630593E-2</v>
      </c>
      <c r="L11" s="14">
        <v>6.7297169226196801E-2</v>
      </c>
      <c r="M11" s="14"/>
      <c r="N11" s="14">
        <v>0.10937502716231901</v>
      </c>
      <c r="O11" s="14">
        <v>6.24499535176571E-2</v>
      </c>
      <c r="P11" s="14">
        <v>8.7675729061290203E-2</v>
      </c>
      <c r="Q11" s="14">
        <v>4.4080480875786997E-2</v>
      </c>
      <c r="R11" s="14"/>
      <c r="S11" s="14">
        <v>0.16445861036863799</v>
      </c>
      <c r="T11" s="14">
        <v>7.8905531511085994E-2</v>
      </c>
      <c r="U11" s="14">
        <v>5.7075912421135501E-2</v>
      </c>
      <c r="V11" s="14">
        <v>4.5228448023206698E-2</v>
      </c>
      <c r="W11" s="14">
        <v>6.9042411051459196E-2</v>
      </c>
      <c r="X11" s="14">
        <v>0.12948100067294699</v>
      </c>
      <c r="Y11" s="14">
        <v>0</v>
      </c>
      <c r="Z11" s="14">
        <v>5.2529044207261802E-2</v>
      </c>
      <c r="AA11" s="14">
        <v>4.1181836817015101E-2</v>
      </c>
      <c r="AB11" s="14">
        <v>2.72518873095993E-2</v>
      </c>
      <c r="AC11" s="14">
        <v>0.100592353433094</v>
      </c>
      <c r="AD11" s="14">
        <v>0</v>
      </c>
      <c r="AE11" s="14"/>
      <c r="AF11" s="14">
        <v>8.9332415230536394E-2</v>
      </c>
      <c r="AG11" s="14">
        <v>5.4151313283813299E-2</v>
      </c>
      <c r="AH11" s="14">
        <v>2.6021447285380899E-2</v>
      </c>
      <c r="AI11" s="14">
        <v>3.1170273738188901E-2</v>
      </c>
      <c r="AJ11" s="14">
        <v>0.17557502281427301</v>
      </c>
      <c r="AK11" s="14">
        <v>6.4319507628912004E-2</v>
      </c>
      <c r="AL11" s="14"/>
      <c r="AM11" s="14">
        <v>4.5325846363738501E-2</v>
      </c>
      <c r="AN11" s="14">
        <v>8.2225776924315402E-2</v>
      </c>
      <c r="AO11" s="14">
        <v>8.8552040436787799E-2</v>
      </c>
      <c r="AP11" s="14">
        <v>4.7431619447177997E-2</v>
      </c>
      <c r="AQ11" s="14">
        <v>0.13150032155130101</v>
      </c>
      <c r="AR11" s="14"/>
      <c r="AS11" s="14">
        <v>7.5910944989101406E-2</v>
      </c>
      <c r="AT11" s="14">
        <v>0.139030903254417</v>
      </c>
      <c r="AU11" s="14"/>
      <c r="AV11" s="14">
        <v>8.7232276587783097E-2</v>
      </c>
      <c r="AW11" s="14">
        <v>8.80287799961115E-2</v>
      </c>
      <c r="AX11" s="14">
        <v>6.6456449253545297E-2</v>
      </c>
      <c r="AY11" s="14"/>
      <c r="AZ11" s="14">
        <v>8.6197329129609396E-2</v>
      </c>
      <c r="BA11" s="14">
        <v>6.92847945457329E-2</v>
      </c>
      <c r="BB11" s="14">
        <v>7.2622735227114002E-2</v>
      </c>
      <c r="BC11" s="14"/>
      <c r="BD11" s="14">
        <v>8.7372283997903297E-2</v>
      </c>
      <c r="BE11" s="14">
        <v>6.4835213797631894E-2</v>
      </c>
      <c r="BF11" s="14"/>
      <c r="BG11" s="14">
        <v>0.114405244707022</v>
      </c>
      <c r="BH11" s="14">
        <v>6.4481361260445499E-2</v>
      </c>
      <c r="BI11" s="14"/>
      <c r="BJ11" s="14">
        <v>4.3205332440349298E-2</v>
      </c>
      <c r="BK11" s="14">
        <v>8.4105440775125606E-2</v>
      </c>
      <c r="BL11" s="14"/>
      <c r="BM11" s="14">
        <v>7.3247792730943007E-2</v>
      </c>
      <c r="BN11" s="14">
        <v>7.9124292323258294E-2</v>
      </c>
      <c r="BO11" s="14"/>
      <c r="BP11" s="14">
        <v>8.3478686216794801E-2</v>
      </c>
      <c r="BQ11" s="14">
        <v>7.0335421845655402E-2</v>
      </c>
      <c r="BR11" s="14"/>
      <c r="BS11" s="14">
        <v>7.00248210351372E-2</v>
      </c>
      <c r="BT11" s="14">
        <v>8.3028049956137495E-2</v>
      </c>
      <c r="BU11" s="14"/>
      <c r="BV11" s="14">
        <v>0.157438054513037</v>
      </c>
      <c r="BW11" s="14">
        <v>3.9901829954617697E-2</v>
      </c>
      <c r="BX11" s="14"/>
      <c r="BY11" s="14">
        <v>0.13903825577800799</v>
      </c>
      <c r="BZ11" s="14">
        <v>6.5344756082139993E-2</v>
      </c>
      <c r="CA11" s="14"/>
      <c r="CB11" s="14">
        <v>6.6931003959587704E-2</v>
      </c>
      <c r="CC11" s="14">
        <v>7.9064689803870894E-2</v>
      </c>
    </row>
    <row r="12" spans="2:81" ht="28.8" x14ac:dyDescent="0.3">
      <c r="B12" s="15" t="s">
        <v>279</v>
      </c>
      <c r="C12" s="14">
        <v>4.0309056980876799E-2</v>
      </c>
      <c r="D12" s="14">
        <v>4.37268437923721E-2</v>
      </c>
      <c r="E12" s="14">
        <v>3.6814306307677597E-2</v>
      </c>
      <c r="F12" s="14"/>
      <c r="G12" s="14">
        <v>3.9117641421226E-2</v>
      </c>
      <c r="H12" s="14">
        <v>4.5161963610361601E-2</v>
      </c>
      <c r="I12" s="14">
        <v>8.0414334766230305E-2</v>
      </c>
      <c r="J12" s="14">
        <v>0</v>
      </c>
      <c r="K12" s="14">
        <v>4.9595285143385001E-2</v>
      </c>
      <c r="L12" s="14">
        <v>0</v>
      </c>
      <c r="M12" s="14"/>
      <c r="N12" s="14">
        <v>2.6601706164754099E-2</v>
      </c>
      <c r="O12" s="14">
        <v>2.9116463053534599E-2</v>
      </c>
      <c r="P12" s="14">
        <v>3.9436952346320497E-2</v>
      </c>
      <c r="Q12" s="14">
        <v>6.8860543758095402E-2</v>
      </c>
      <c r="R12" s="14"/>
      <c r="S12" s="14">
        <v>3.9474161546259302E-2</v>
      </c>
      <c r="T12" s="14">
        <v>0</v>
      </c>
      <c r="U12" s="14">
        <v>0</v>
      </c>
      <c r="V12" s="14">
        <v>2.6254103859291202E-2</v>
      </c>
      <c r="W12" s="14">
        <v>7.1345258330434397E-2</v>
      </c>
      <c r="X12" s="14">
        <v>3.7022650215022497E-2</v>
      </c>
      <c r="Y12" s="14">
        <v>3.9413388937237802E-2</v>
      </c>
      <c r="Z12" s="14">
        <v>0.16258918460795499</v>
      </c>
      <c r="AA12" s="14">
        <v>6.1317763940931101E-2</v>
      </c>
      <c r="AB12" s="14">
        <v>5.5925993702804801E-2</v>
      </c>
      <c r="AC12" s="14">
        <v>0</v>
      </c>
      <c r="AD12" s="14">
        <v>0</v>
      </c>
      <c r="AE12" s="14"/>
      <c r="AF12" s="14">
        <v>3.04223078733185E-2</v>
      </c>
      <c r="AG12" s="14">
        <v>5.3434710132075902E-2</v>
      </c>
      <c r="AH12" s="14">
        <v>6.0726663947035998E-2</v>
      </c>
      <c r="AI12" s="14">
        <v>3.2519490395164101E-2</v>
      </c>
      <c r="AJ12" s="14">
        <v>7.9995368306896394E-2</v>
      </c>
      <c r="AK12" s="14">
        <v>3.0316162279524599E-2</v>
      </c>
      <c r="AL12" s="14"/>
      <c r="AM12" s="14">
        <v>4.58976514190736E-2</v>
      </c>
      <c r="AN12" s="14">
        <v>3.4255604184135098E-2</v>
      </c>
      <c r="AO12" s="14">
        <v>4.44404375941145E-2</v>
      </c>
      <c r="AP12" s="14">
        <v>1.3423074270621199E-2</v>
      </c>
      <c r="AQ12" s="14">
        <v>8.7250291036086794E-2</v>
      </c>
      <c r="AR12" s="14"/>
      <c r="AS12" s="14">
        <v>4.1043944868482701E-2</v>
      </c>
      <c r="AT12" s="14">
        <v>0</v>
      </c>
      <c r="AU12" s="14"/>
      <c r="AV12" s="14">
        <v>4.1042766382713501E-2</v>
      </c>
      <c r="AW12" s="14">
        <v>6.9217832236586604E-2</v>
      </c>
      <c r="AX12" s="14">
        <v>3.3822398859932101E-2</v>
      </c>
      <c r="AY12" s="14"/>
      <c r="AZ12" s="14">
        <v>0</v>
      </c>
      <c r="BA12" s="14">
        <v>2.0447773152529599E-2</v>
      </c>
      <c r="BB12" s="14">
        <v>8.4587847004336705E-2</v>
      </c>
      <c r="BC12" s="14"/>
      <c r="BD12" s="14">
        <v>5.6707816082364103E-2</v>
      </c>
      <c r="BE12" s="14">
        <v>2.0934564088732E-2</v>
      </c>
      <c r="BF12" s="14"/>
      <c r="BG12" s="14">
        <v>5.04731939293648E-2</v>
      </c>
      <c r="BH12" s="14">
        <v>3.6892441140021798E-2</v>
      </c>
      <c r="BI12" s="14"/>
      <c r="BJ12" s="14">
        <v>8.0880723327041604E-2</v>
      </c>
      <c r="BK12" s="14">
        <v>3.5827234385536297E-2</v>
      </c>
      <c r="BL12" s="14"/>
      <c r="BM12" s="14">
        <v>1.6494106020380199E-2</v>
      </c>
      <c r="BN12" s="14">
        <v>4.5564231266985299E-2</v>
      </c>
      <c r="BO12" s="14"/>
      <c r="BP12" s="14">
        <v>7.4375827885986096E-2</v>
      </c>
      <c r="BQ12" s="14">
        <v>2.9923445490975802E-2</v>
      </c>
      <c r="BR12" s="14"/>
      <c r="BS12" s="14">
        <v>2.22733915108413E-2</v>
      </c>
      <c r="BT12" s="14">
        <v>5.5698776776786099E-2</v>
      </c>
      <c r="BU12" s="14"/>
      <c r="BV12" s="14">
        <v>0</v>
      </c>
      <c r="BW12" s="14">
        <v>2.9948901809675101E-2</v>
      </c>
      <c r="BX12" s="14"/>
      <c r="BY12" s="14">
        <v>9.7099004743929407E-2</v>
      </c>
      <c r="BZ12" s="14">
        <v>3.1846104549116398E-2</v>
      </c>
      <c r="CA12" s="14"/>
      <c r="CB12" s="14">
        <v>3.6249152717027999E-2</v>
      </c>
      <c r="CC12" s="14">
        <v>4.5444339124449701E-2</v>
      </c>
    </row>
    <row r="13" spans="2:81" ht="28.8" x14ac:dyDescent="0.3">
      <c r="B13" s="15" t="s">
        <v>280</v>
      </c>
      <c r="C13" s="14">
        <v>0.20596643563566</v>
      </c>
      <c r="D13" s="14">
        <v>0.186236576720786</v>
      </c>
      <c r="E13" s="14">
        <v>0.223117797350848</v>
      </c>
      <c r="F13" s="14"/>
      <c r="G13" s="14">
        <v>0.15688600611511699</v>
      </c>
      <c r="H13" s="14">
        <v>0.153971945661631</v>
      </c>
      <c r="I13" s="14">
        <v>0.131414198106904</v>
      </c>
      <c r="J13" s="14">
        <v>0.41483758998074599</v>
      </c>
      <c r="K13" s="14">
        <v>0.17736561562602601</v>
      </c>
      <c r="L13" s="14">
        <v>0.34829151275209203</v>
      </c>
      <c r="M13" s="14"/>
      <c r="N13" s="14">
        <v>0.18729884195252999</v>
      </c>
      <c r="O13" s="14">
        <v>0.171830376706052</v>
      </c>
      <c r="P13" s="14">
        <v>0.188188680404726</v>
      </c>
      <c r="Q13" s="14">
        <v>0.28382921333717198</v>
      </c>
      <c r="R13" s="14"/>
      <c r="S13" s="14">
        <v>0.16241110320376101</v>
      </c>
      <c r="T13" s="14">
        <v>0.13343794589331801</v>
      </c>
      <c r="U13" s="14">
        <v>0.18065944492608199</v>
      </c>
      <c r="V13" s="14">
        <v>0.26819431638186803</v>
      </c>
      <c r="W13" s="14">
        <v>0.18264357683631899</v>
      </c>
      <c r="X13" s="14">
        <v>0.17004326154104299</v>
      </c>
      <c r="Y13" s="14">
        <v>0.275079030134527</v>
      </c>
      <c r="Z13" s="14">
        <v>0.31451679605197702</v>
      </c>
      <c r="AA13" s="14">
        <v>0.19991444853286799</v>
      </c>
      <c r="AB13" s="14">
        <v>0.34759258006892702</v>
      </c>
      <c r="AC13" s="14">
        <v>9.7481480144738106E-2</v>
      </c>
      <c r="AD13" s="14">
        <v>0</v>
      </c>
      <c r="AE13" s="14"/>
      <c r="AF13" s="14">
        <v>0.12053016642023801</v>
      </c>
      <c r="AG13" s="14">
        <v>0.19402093363409301</v>
      </c>
      <c r="AH13" s="14">
        <v>0.36184731225477901</v>
      </c>
      <c r="AI13" s="14">
        <v>0.189709905115377</v>
      </c>
      <c r="AJ13" s="14">
        <v>0.20114686689929201</v>
      </c>
      <c r="AK13" s="14">
        <v>0.20503576390719799</v>
      </c>
      <c r="AL13" s="14"/>
      <c r="AM13" s="14">
        <v>0.22607060010051</v>
      </c>
      <c r="AN13" s="14">
        <v>0.21041765180047001</v>
      </c>
      <c r="AO13" s="14">
        <v>0.160770865681827</v>
      </c>
      <c r="AP13" s="14">
        <v>0.250012504733168</v>
      </c>
      <c r="AQ13" s="14">
        <v>0</v>
      </c>
      <c r="AR13" s="14"/>
      <c r="AS13" s="14">
        <v>0.19894596947057</v>
      </c>
      <c r="AT13" s="14">
        <v>0.59104336431230997</v>
      </c>
      <c r="AU13" s="14"/>
      <c r="AV13" s="14">
        <v>9.4687801148023595E-2</v>
      </c>
      <c r="AW13" s="14">
        <v>0.101769482021563</v>
      </c>
      <c r="AX13" s="14">
        <v>0.34345387263330002</v>
      </c>
      <c r="AY13" s="14"/>
      <c r="AZ13" s="14">
        <v>6.4385887311921297E-2</v>
      </c>
      <c r="BA13" s="14">
        <v>7.6912671703848107E-2</v>
      </c>
      <c r="BB13" s="14">
        <v>0.146513333025308</v>
      </c>
      <c r="BC13" s="14"/>
      <c r="BD13" s="14">
        <v>0.18630790847164699</v>
      </c>
      <c r="BE13" s="14">
        <v>0.229192217077542</v>
      </c>
      <c r="BF13" s="14"/>
      <c r="BG13" s="14">
        <v>0.14655331262728499</v>
      </c>
      <c r="BH13" s="14">
        <v>0.22593781326012999</v>
      </c>
      <c r="BI13" s="14"/>
      <c r="BJ13" s="14">
        <v>0.27652401060437198</v>
      </c>
      <c r="BK13" s="14">
        <v>0.19303457274607899</v>
      </c>
      <c r="BL13" s="14"/>
      <c r="BM13" s="14">
        <v>0.20313863764961099</v>
      </c>
      <c r="BN13" s="14">
        <v>0.20745329954958899</v>
      </c>
      <c r="BO13" s="14"/>
      <c r="BP13" s="14">
        <v>0.21832914205451501</v>
      </c>
      <c r="BQ13" s="14">
        <v>0.20839457323480601</v>
      </c>
      <c r="BR13" s="14"/>
      <c r="BS13" s="14">
        <v>0.196949292981181</v>
      </c>
      <c r="BT13" s="14">
        <v>0.213660706692236</v>
      </c>
      <c r="BU13" s="14"/>
      <c r="BV13" s="14">
        <v>9.6156426562763006E-2</v>
      </c>
      <c r="BW13" s="14">
        <v>0.231682965393261</v>
      </c>
      <c r="BX13" s="14"/>
      <c r="BY13" s="14">
        <v>0.15334019210361599</v>
      </c>
      <c r="BZ13" s="14">
        <v>0.214048250562759</v>
      </c>
      <c r="CA13" s="14"/>
      <c r="CB13" s="14">
        <v>0.17309234213158201</v>
      </c>
      <c r="CC13" s="14">
        <v>0.24196328086445301</v>
      </c>
    </row>
    <row r="14" spans="2:81" x14ac:dyDescent="0.3">
      <c r="B14" s="15" t="s">
        <v>106</v>
      </c>
      <c r="C14" s="23">
        <v>2.2764815580464101E-2</v>
      </c>
      <c r="D14" s="23">
        <v>1.5634173897838399E-2</v>
      </c>
      <c r="E14" s="23">
        <v>3.0631479324380099E-2</v>
      </c>
      <c r="F14" s="23"/>
      <c r="G14" s="23">
        <v>1.8226835843431499E-2</v>
      </c>
      <c r="H14" s="23">
        <v>3.2945760019354203E-2</v>
      </c>
      <c r="I14" s="23">
        <v>1.5760391923833501E-2</v>
      </c>
      <c r="J14" s="23">
        <v>2.1477795838274E-2</v>
      </c>
      <c r="K14" s="23">
        <v>5.2547529409808599E-2</v>
      </c>
      <c r="L14" s="23">
        <v>0</v>
      </c>
      <c r="M14" s="23"/>
      <c r="N14" s="23">
        <v>0</v>
      </c>
      <c r="O14" s="23">
        <v>1.04834226462024E-2</v>
      </c>
      <c r="P14" s="23">
        <v>1.0132232944737101E-2</v>
      </c>
      <c r="Q14" s="23">
        <v>7.5363897337541202E-2</v>
      </c>
      <c r="R14" s="23"/>
      <c r="S14" s="23">
        <v>1.44014878504716E-2</v>
      </c>
      <c r="T14" s="23">
        <v>5.0520999737848203E-2</v>
      </c>
      <c r="U14" s="23">
        <v>3.0774765420806399E-2</v>
      </c>
      <c r="V14" s="23">
        <v>2.67495882073772E-2</v>
      </c>
      <c r="W14" s="23">
        <v>3.6483097626026098E-2</v>
      </c>
      <c r="X14" s="23">
        <v>0</v>
      </c>
      <c r="Y14" s="23">
        <v>0</v>
      </c>
      <c r="Z14" s="23">
        <v>0</v>
      </c>
      <c r="AA14" s="23">
        <v>1.8771923615170199E-2</v>
      </c>
      <c r="AB14" s="23">
        <v>2.7173204026592099E-2</v>
      </c>
      <c r="AC14" s="23">
        <v>4.8608234847284701E-2</v>
      </c>
      <c r="AD14" s="23">
        <v>0</v>
      </c>
      <c r="AE14" s="23"/>
      <c r="AF14" s="23">
        <v>6.9867342245394102E-3</v>
      </c>
      <c r="AG14" s="23">
        <v>0</v>
      </c>
      <c r="AH14" s="23">
        <v>2.9457573249000401E-2</v>
      </c>
      <c r="AI14" s="23">
        <v>0</v>
      </c>
      <c r="AJ14" s="23">
        <v>5.8604588105124401E-2</v>
      </c>
      <c r="AK14" s="23">
        <v>0.103499410565318</v>
      </c>
      <c r="AL14" s="23"/>
      <c r="AM14" s="23">
        <v>6.1375186966300198E-2</v>
      </c>
      <c r="AN14" s="23">
        <v>2.30139114148811E-2</v>
      </c>
      <c r="AO14" s="23">
        <v>1.6231052742380299E-2</v>
      </c>
      <c r="AP14" s="23">
        <v>0</v>
      </c>
      <c r="AQ14" s="23">
        <v>0</v>
      </c>
      <c r="AR14" s="23"/>
      <c r="AS14" s="23">
        <v>2.3179848540466199E-2</v>
      </c>
      <c r="AT14" s="23">
        <v>0</v>
      </c>
      <c r="AU14" s="23"/>
      <c r="AV14" s="23">
        <v>5.1327344413180896E-3</v>
      </c>
      <c r="AW14" s="23">
        <v>0</v>
      </c>
      <c r="AX14" s="23">
        <v>3.3695663183224402E-2</v>
      </c>
      <c r="AY14" s="23"/>
      <c r="AZ14" s="23">
        <v>0</v>
      </c>
      <c r="BA14" s="23">
        <v>0</v>
      </c>
      <c r="BB14" s="23">
        <v>9.4791261767672198E-3</v>
      </c>
      <c r="BC14" s="23"/>
      <c r="BD14" s="23">
        <v>3.3457386200311197E-2</v>
      </c>
      <c r="BE14" s="23">
        <v>1.01319613388163E-2</v>
      </c>
      <c r="BF14" s="23"/>
      <c r="BG14" s="23">
        <v>2.0823817017005398E-2</v>
      </c>
      <c r="BH14" s="23">
        <v>2.3417271019878099E-2</v>
      </c>
      <c r="BI14" s="23"/>
      <c r="BJ14" s="23">
        <v>2.22001246021492E-2</v>
      </c>
      <c r="BK14" s="23">
        <v>2.3528419645029101E-2</v>
      </c>
      <c r="BL14" s="23"/>
      <c r="BM14" s="23">
        <v>3.4355086461490797E-2</v>
      </c>
      <c r="BN14" s="23">
        <v>1.8191578492876798E-2</v>
      </c>
      <c r="BO14" s="23"/>
      <c r="BP14" s="23">
        <v>4.1994836418636897E-2</v>
      </c>
      <c r="BQ14" s="23">
        <v>1.3241116902332199E-2</v>
      </c>
      <c r="BR14" s="23"/>
      <c r="BS14" s="23">
        <v>2.2023040982940899E-2</v>
      </c>
      <c r="BT14" s="23">
        <v>2.3397767174436201E-2</v>
      </c>
      <c r="BU14" s="23"/>
      <c r="BV14" s="23">
        <v>0</v>
      </c>
      <c r="BW14" s="23">
        <v>2.96122793705445E-2</v>
      </c>
      <c r="BX14" s="23"/>
      <c r="BY14" s="23">
        <v>2.2244258412167199E-2</v>
      </c>
      <c r="BZ14" s="23">
        <v>2.3179981385301699E-2</v>
      </c>
      <c r="CA14" s="23"/>
      <c r="CB14" s="23">
        <v>2.3491894308329701E-2</v>
      </c>
      <c r="CC14" s="23">
        <v>2.32356640469784E-2</v>
      </c>
    </row>
    <row r="15" spans="2:81" x14ac:dyDescent="0.3">
      <c r="B15" s="16" t="s">
        <v>198</v>
      </c>
    </row>
    <row r="16" spans="2:81" x14ac:dyDescent="0.3">
      <c r="B16" t="s">
        <v>95</v>
      </c>
    </row>
    <row r="17" spans="2:2" x14ac:dyDescent="0.3">
      <c r="B17" t="s">
        <v>96</v>
      </c>
    </row>
    <row r="19" spans="2:2" x14ac:dyDescent="0.3">
      <c r="B19"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ht="28.8" x14ac:dyDescent="0.3">
      <c r="B9" s="15" t="s">
        <v>276</v>
      </c>
      <c r="C9" s="14">
        <v>0.109372265993522</v>
      </c>
      <c r="D9" s="14">
        <v>0.138708292311578</v>
      </c>
      <c r="E9" s="14">
        <v>7.8101481584911106E-2</v>
      </c>
      <c r="F9" s="14"/>
      <c r="G9" s="14">
        <v>6.5891534348607006E-2</v>
      </c>
      <c r="H9" s="14">
        <v>0.15919231081945101</v>
      </c>
      <c r="I9" s="14">
        <v>0.25602128843477301</v>
      </c>
      <c r="J9" s="14">
        <v>4.0488391052989098E-2</v>
      </c>
      <c r="K9" s="14">
        <v>2.5141653950966601E-2</v>
      </c>
      <c r="L9" s="14">
        <v>0</v>
      </c>
      <c r="M9" s="14"/>
      <c r="N9" s="14">
        <v>0.19378225123567</v>
      </c>
      <c r="O9" s="14">
        <v>9.0536964451129298E-2</v>
      </c>
      <c r="P9" s="14">
        <v>0.119387871531819</v>
      </c>
      <c r="Q9" s="14">
        <v>2.1902407726263302E-2</v>
      </c>
      <c r="R9" s="14"/>
      <c r="S9" s="14">
        <v>0.185270928128105</v>
      </c>
      <c r="T9" s="14">
        <v>0.13197156686005401</v>
      </c>
      <c r="U9" s="14">
        <v>8.5780310090373901E-2</v>
      </c>
      <c r="V9" s="14">
        <v>7.2090960738269497E-2</v>
      </c>
      <c r="W9" s="14">
        <v>7.2660746050564107E-2</v>
      </c>
      <c r="X9" s="14">
        <v>6.8479184009493294E-2</v>
      </c>
      <c r="Y9" s="14">
        <v>8.1548726620117196E-2</v>
      </c>
      <c r="Z9" s="14">
        <v>0.14521219489345399</v>
      </c>
      <c r="AA9" s="14">
        <v>0.11571578149751099</v>
      </c>
      <c r="AB9" s="14">
        <v>7.1631243560629804E-2</v>
      </c>
      <c r="AC9" s="14">
        <v>0.10003291341406501</v>
      </c>
      <c r="AD9" s="14">
        <v>0</v>
      </c>
      <c r="AE9" s="14"/>
      <c r="AF9" s="14">
        <v>0.19374010482392101</v>
      </c>
      <c r="AG9" s="14">
        <v>6.6189119985820194E-2</v>
      </c>
      <c r="AH9" s="14">
        <v>7.0313820084530701E-2</v>
      </c>
      <c r="AI9" s="14">
        <v>9.1968993954018793E-2</v>
      </c>
      <c r="AJ9" s="14">
        <v>0.103044006403657</v>
      </c>
      <c r="AK9" s="14">
        <v>3.28456891857185E-2</v>
      </c>
      <c r="AL9" s="14"/>
      <c r="AM9" s="14">
        <v>4.4896423711200797E-2</v>
      </c>
      <c r="AN9" s="14">
        <v>5.7304632701604401E-2</v>
      </c>
      <c r="AO9" s="14">
        <v>0.110851178889483</v>
      </c>
      <c r="AP9" s="14">
        <v>0.17566816640247701</v>
      </c>
      <c r="AQ9" s="14">
        <v>0.45469296123893099</v>
      </c>
      <c r="AR9" s="14"/>
      <c r="AS9" s="14">
        <v>0.111366268322993</v>
      </c>
      <c r="AT9" s="14">
        <v>0</v>
      </c>
      <c r="AU9" s="14"/>
      <c r="AV9" s="14">
        <v>0.17630398757634</v>
      </c>
      <c r="AW9" s="14">
        <v>0.161663076252754</v>
      </c>
      <c r="AX9" s="14">
        <v>3.2847918331925297E-2</v>
      </c>
      <c r="AY9" s="14"/>
      <c r="AZ9" s="14">
        <v>0.324515577111749</v>
      </c>
      <c r="BA9" s="14">
        <v>0.14848786956076501</v>
      </c>
      <c r="BB9" s="14">
        <v>9.3982554522156495E-2</v>
      </c>
      <c r="BC9" s="14"/>
      <c r="BD9" s="14">
        <v>0.14137387215705799</v>
      </c>
      <c r="BE9" s="14">
        <v>7.1563619173628606E-2</v>
      </c>
      <c r="BF9" s="14"/>
      <c r="BG9" s="14">
        <v>0.169857195547891</v>
      </c>
      <c r="BH9" s="14">
        <v>8.9040606798473698E-2</v>
      </c>
      <c r="BI9" s="14"/>
      <c r="BJ9" s="14">
        <v>0.151399883763843</v>
      </c>
      <c r="BK9" s="14">
        <v>8.9114041336331398E-2</v>
      </c>
      <c r="BL9" s="14"/>
      <c r="BM9" s="14">
        <v>0.15257222029953099</v>
      </c>
      <c r="BN9" s="14">
        <v>0.100029509583365</v>
      </c>
      <c r="BO9" s="14"/>
      <c r="BP9" s="14">
        <v>8.1992675506043194E-2</v>
      </c>
      <c r="BQ9" s="14">
        <v>0.12231080568269</v>
      </c>
      <c r="BR9" s="14"/>
      <c r="BS9" s="14">
        <v>0.13306979172819</v>
      </c>
      <c r="BT9" s="14">
        <v>8.9151316479970502E-2</v>
      </c>
      <c r="BU9" s="14"/>
      <c r="BV9" s="14">
        <v>0.18147513559057901</v>
      </c>
      <c r="BW9" s="14">
        <v>0.116389093813213</v>
      </c>
      <c r="BX9" s="14"/>
      <c r="BY9" s="14">
        <v>0.123188796041589</v>
      </c>
      <c r="BZ9" s="14">
        <v>0.108766224239706</v>
      </c>
      <c r="CA9" s="14"/>
      <c r="CB9" s="14">
        <v>8.2718365578053996E-2</v>
      </c>
      <c r="CC9" s="14">
        <v>0.135885759246934</v>
      </c>
    </row>
    <row r="10" spans="2:81" ht="28.8" x14ac:dyDescent="0.3">
      <c r="B10" s="15" t="s">
        <v>277</v>
      </c>
      <c r="C10" s="14">
        <v>0.212054456463528</v>
      </c>
      <c r="D10" s="14">
        <v>0.205605497034928</v>
      </c>
      <c r="E10" s="14">
        <v>0.22020010632772</v>
      </c>
      <c r="F10" s="14"/>
      <c r="G10" s="14">
        <v>0.23456097941019499</v>
      </c>
      <c r="H10" s="14">
        <v>0.26343272589479499</v>
      </c>
      <c r="I10" s="14">
        <v>0.22972481136013001</v>
      </c>
      <c r="J10" s="14">
        <v>0.14667742803041101</v>
      </c>
      <c r="K10" s="14">
        <v>0.23493220219414701</v>
      </c>
      <c r="L10" s="14">
        <v>7.4967141484381702E-2</v>
      </c>
      <c r="M10" s="14"/>
      <c r="N10" s="14">
        <v>0.22189738917429999</v>
      </c>
      <c r="O10" s="14">
        <v>0.23133206684486701</v>
      </c>
      <c r="P10" s="14">
        <v>0.14748955979627701</v>
      </c>
      <c r="Q10" s="14">
        <v>0.25371070805401702</v>
      </c>
      <c r="R10" s="14"/>
      <c r="S10" s="14">
        <v>0.18754215565894899</v>
      </c>
      <c r="T10" s="14">
        <v>0.12756838521063199</v>
      </c>
      <c r="U10" s="14">
        <v>0.29359042790471801</v>
      </c>
      <c r="V10" s="14">
        <v>0.20368030292727901</v>
      </c>
      <c r="W10" s="14">
        <v>0.20599999463367999</v>
      </c>
      <c r="X10" s="14">
        <v>0.26625758273102401</v>
      </c>
      <c r="Y10" s="14">
        <v>0.19665316022252199</v>
      </c>
      <c r="Z10" s="14">
        <v>0.11710894935028</v>
      </c>
      <c r="AA10" s="14">
        <v>0.33902111205935198</v>
      </c>
      <c r="AB10" s="14">
        <v>0.11000280477241001</v>
      </c>
      <c r="AC10" s="14">
        <v>9.6797924802611804E-2</v>
      </c>
      <c r="AD10" s="14">
        <v>1</v>
      </c>
      <c r="AE10" s="14"/>
      <c r="AF10" s="14">
        <v>0.27938791414742897</v>
      </c>
      <c r="AG10" s="14">
        <v>0.16514677602136299</v>
      </c>
      <c r="AH10" s="14">
        <v>0.18432706693933501</v>
      </c>
      <c r="AI10" s="14">
        <v>0.25785097515772298</v>
      </c>
      <c r="AJ10" s="14">
        <v>0.15382415441560701</v>
      </c>
      <c r="AK10" s="14">
        <v>0.100638747773756</v>
      </c>
      <c r="AL10" s="14"/>
      <c r="AM10" s="14">
        <v>0.30745498064067001</v>
      </c>
      <c r="AN10" s="14">
        <v>0.14374891134234399</v>
      </c>
      <c r="AO10" s="14">
        <v>0.248614871270772</v>
      </c>
      <c r="AP10" s="14">
        <v>0.22569338119085799</v>
      </c>
      <c r="AQ10" s="14">
        <v>0.28461958680704902</v>
      </c>
      <c r="AR10" s="14"/>
      <c r="AS10" s="14">
        <v>0.21350202076362099</v>
      </c>
      <c r="AT10" s="14">
        <v>0.132654655704772</v>
      </c>
      <c r="AU10" s="14"/>
      <c r="AV10" s="14">
        <v>0.29775205965290202</v>
      </c>
      <c r="AW10" s="14">
        <v>0.349036922826025</v>
      </c>
      <c r="AX10" s="14">
        <v>9.3786396047106299E-2</v>
      </c>
      <c r="AY10" s="14"/>
      <c r="AZ10" s="14">
        <v>0.257750501119758</v>
      </c>
      <c r="BA10" s="14">
        <v>0.56241918732851104</v>
      </c>
      <c r="BB10" s="14">
        <v>0.18026833273645501</v>
      </c>
      <c r="BC10" s="14"/>
      <c r="BD10" s="14">
        <v>0.23157402252166401</v>
      </c>
      <c r="BE10" s="14">
        <v>0.188992852136599</v>
      </c>
      <c r="BF10" s="14"/>
      <c r="BG10" s="14">
        <v>0.26015089114501999</v>
      </c>
      <c r="BH10" s="14">
        <v>0.195887118158835</v>
      </c>
      <c r="BI10" s="14"/>
      <c r="BJ10" s="14">
        <v>0.23398522988445999</v>
      </c>
      <c r="BK10" s="14">
        <v>0.21535162145533901</v>
      </c>
      <c r="BL10" s="14"/>
      <c r="BM10" s="14">
        <v>0.19852001348244799</v>
      </c>
      <c r="BN10" s="14">
        <v>0.218378632027732</v>
      </c>
      <c r="BO10" s="14"/>
      <c r="BP10" s="14">
        <v>0.208401230268979</v>
      </c>
      <c r="BQ10" s="14">
        <v>0.21262255665442401</v>
      </c>
      <c r="BR10" s="14"/>
      <c r="BS10" s="14">
        <v>0.22473431513097</v>
      </c>
      <c r="BT10" s="14">
        <v>0.20123481289296699</v>
      </c>
      <c r="BU10" s="14"/>
      <c r="BV10" s="14">
        <v>0.20641137575973001</v>
      </c>
      <c r="BW10" s="14">
        <v>0.23104848196005001</v>
      </c>
      <c r="BX10" s="14"/>
      <c r="BY10" s="14">
        <v>0.33334645290526099</v>
      </c>
      <c r="BZ10" s="14">
        <v>0.19315013539915499</v>
      </c>
      <c r="CA10" s="14"/>
      <c r="CB10" s="14">
        <v>0.216162172989801</v>
      </c>
      <c r="CC10" s="14">
        <v>0.194919142658496</v>
      </c>
    </row>
    <row r="11" spans="2:81" ht="28.8" x14ac:dyDescent="0.3">
      <c r="B11" s="15" t="s">
        <v>278</v>
      </c>
      <c r="C11" s="14">
        <v>0.116255638367267</v>
      </c>
      <c r="D11" s="14">
        <v>0.111360475539896</v>
      </c>
      <c r="E11" s="14">
        <v>0.122197951295337</v>
      </c>
      <c r="F11" s="14"/>
      <c r="G11" s="14">
        <v>0.20319849053417</v>
      </c>
      <c r="H11" s="14">
        <v>0.153506820532779</v>
      </c>
      <c r="I11" s="14">
        <v>7.6672837357047996E-2</v>
      </c>
      <c r="J11" s="14">
        <v>8.1548191612429904E-2</v>
      </c>
      <c r="K11" s="14">
        <v>5.12222962487906E-2</v>
      </c>
      <c r="L11" s="14">
        <v>0</v>
      </c>
      <c r="M11" s="14"/>
      <c r="N11" s="14">
        <v>0.108452232842063</v>
      </c>
      <c r="O11" s="14">
        <v>0.152087969003284</v>
      </c>
      <c r="P11" s="14">
        <v>0.11657017608523999</v>
      </c>
      <c r="Q11" s="14">
        <v>8.9948936157185605E-2</v>
      </c>
      <c r="R11" s="14"/>
      <c r="S11" s="14">
        <v>0.16878433103472101</v>
      </c>
      <c r="T11" s="14">
        <v>7.5492874216622596E-2</v>
      </c>
      <c r="U11" s="14">
        <v>0.114388623168066</v>
      </c>
      <c r="V11" s="14">
        <v>9.3395820808243504E-2</v>
      </c>
      <c r="W11" s="14">
        <v>0.187905827169178</v>
      </c>
      <c r="X11" s="14">
        <v>0.17094080508586801</v>
      </c>
      <c r="Y11" s="14">
        <v>7.8601088416330595E-2</v>
      </c>
      <c r="Z11" s="14">
        <v>0.103885544050579</v>
      </c>
      <c r="AA11" s="14">
        <v>5.7655426125739401E-2</v>
      </c>
      <c r="AB11" s="14">
        <v>5.5440361114022098E-2</v>
      </c>
      <c r="AC11" s="14">
        <v>0.20977153298874099</v>
      </c>
      <c r="AD11" s="14">
        <v>0</v>
      </c>
      <c r="AE11" s="14"/>
      <c r="AF11" s="14">
        <v>0.10601296961809301</v>
      </c>
      <c r="AG11" s="14">
        <v>0.17503838812087399</v>
      </c>
      <c r="AH11" s="14">
        <v>5.2747608502060603E-2</v>
      </c>
      <c r="AI11" s="14">
        <v>0.14419146279813799</v>
      </c>
      <c r="AJ11" s="14">
        <v>0.133801499462533</v>
      </c>
      <c r="AK11" s="14">
        <v>0.199076642052366</v>
      </c>
      <c r="AL11" s="14"/>
      <c r="AM11" s="14">
        <v>5.9499916085861401E-2</v>
      </c>
      <c r="AN11" s="14">
        <v>0.12558345702201501</v>
      </c>
      <c r="AO11" s="14">
        <v>0.14386617600606899</v>
      </c>
      <c r="AP11" s="14">
        <v>8.8661939005222096E-2</v>
      </c>
      <c r="AQ11" s="14">
        <v>8.7250291036086794E-2</v>
      </c>
      <c r="AR11" s="14"/>
      <c r="AS11" s="14">
        <v>0.118375133758651</v>
      </c>
      <c r="AT11" s="14">
        <v>0</v>
      </c>
      <c r="AU11" s="14"/>
      <c r="AV11" s="14">
        <v>0.124175620448704</v>
      </c>
      <c r="AW11" s="14">
        <v>0.13748670266104501</v>
      </c>
      <c r="AX11" s="14">
        <v>0.106654912975084</v>
      </c>
      <c r="AY11" s="14"/>
      <c r="AZ11" s="14">
        <v>4.1514181261364497E-2</v>
      </c>
      <c r="BA11" s="14">
        <v>0.14972829439825</v>
      </c>
      <c r="BB11" s="14">
        <v>0.159325871243614</v>
      </c>
      <c r="BC11" s="14"/>
      <c r="BD11" s="14">
        <v>0.117771441462907</v>
      </c>
      <c r="BE11" s="14">
        <v>0.11446477625870199</v>
      </c>
      <c r="BF11" s="14"/>
      <c r="BG11" s="14">
        <v>0.15848113533323599</v>
      </c>
      <c r="BH11" s="14">
        <v>0.10206178181525</v>
      </c>
      <c r="BI11" s="14"/>
      <c r="BJ11" s="14">
        <v>0.13066076658508599</v>
      </c>
      <c r="BK11" s="14">
        <v>0.11772899465066999</v>
      </c>
      <c r="BL11" s="14"/>
      <c r="BM11" s="14">
        <v>0.123448206045373</v>
      </c>
      <c r="BN11" s="14">
        <v>0.11424489900056201</v>
      </c>
      <c r="BO11" s="14"/>
      <c r="BP11" s="14">
        <v>8.6321730313255102E-2</v>
      </c>
      <c r="BQ11" s="14">
        <v>0.12686608635473201</v>
      </c>
      <c r="BR11" s="14"/>
      <c r="BS11" s="14">
        <v>0.150829625404995</v>
      </c>
      <c r="BT11" s="14">
        <v>8.6753872900279999E-2</v>
      </c>
      <c r="BU11" s="14"/>
      <c r="BV11" s="14">
        <v>0.104621616743676</v>
      </c>
      <c r="BW11" s="14">
        <v>0.16675311178541199</v>
      </c>
      <c r="BX11" s="14"/>
      <c r="BY11" s="14">
        <v>0.16510474641199199</v>
      </c>
      <c r="BZ11" s="14">
        <v>0.10724127121431699</v>
      </c>
      <c r="CA11" s="14"/>
      <c r="CB11" s="14">
        <v>0.14106785367569</v>
      </c>
      <c r="CC11" s="14">
        <v>9.6639375083184695E-2</v>
      </c>
    </row>
    <row r="12" spans="2:81" ht="28.8" x14ac:dyDescent="0.3">
      <c r="B12" s="15" t="s">
        <v>279</v>
      </c>
      <c r="C12" s="14">
        <v>9.5339749357550296E-2</v>
      </c>
      <c r="D12" s="14">
        <v>0.119299141206871</v>
      </c>
      <c r="E12" s="14">
        <v>6.9832576505825597E-2</v>
      </c>
      <c r="F12" s="14"/>
      <c r="G12" s="14">
        <v>8.4232190308500196E-2</v>
      </c>
      <c r="H12" s="14">
        <v>7.3694579829970797E-2</v>
      </c>
      <c r="I12" s="14">
        <v>0.119842635885649</v>
      </c>
      <c r="J12" s="14">
        <v>0.118903684977081</v>
      </c>
      <c r="K12" s="14">
        <v>0.12210936068619101</v>
      </c>
      <c r="L12" s="14">
        <v>7.3177236041779406E-2</v>
      </c>
      <c r="M12" s="14"/>
      <c r="N12" s="14">
        <v>0.11928713614319</v>
      </c>
      <c r="O12" s="14">
        <v>9.1308757369861895E-2</v>
      </c>
      <c r="P12" s="14">
        <v>7.8776294829784502E-2</v>
      </c>
      <c r="Q12" s="14">
        <v>9.0998869184480302E-2</v>
      </c>
      <c r="R12" s="14"/>
      <c r="S12" s="14">
        <v>7.7025732809820197E-2</v>
      </c>
      <c r="T12" s="14">
        <v>0.21569050240472801</v>
      </c>
      <c r="U12" s="14">
        <v>6.0387503923741502E-2</v>
      </c>
      <c r="V12" s="14">
        <v>2.3227551395145801E-2</v>
      </c>
      <c r="W12" s="14">
        <v>0.14157895297506001</v>
      </c>
      <c r="X12" s="14">
        <v>9.3838177920570295E-2</v>
      </c>
      <c r="Y12" s="14">
        <v>3.9461311984068E-2</v>
      </c>
      <c r="Z12" s="14">
        <v>5.3432022993978E-2</v>
      </c>
      <c r="AA12" s="14">
        <v>0.101436280700655</v>
      </c>
      <c r="AB12" s="14">
        <v>0.20348909035948801</v>
      </c>
      <c r="AC12" s="14">
        <v>0</v>
      </c>
      <c r="AD12" s="14">
        <v>0</v>
      </c>
      <c r="AE12" s="14"/>
      <c r="AF12" s="14">
        <v>8.9546614781218295E-2</v>
      </c>
      <c r="AG12" s="14">
        <v>0.147679183297313</v>
      </c>
      <c r="AH12" s="14">
        <v>5.6651248128682302E-2</v>
      </c>
      <c r="AI12" s="14">
        <v>9.4081768107168201E-2</v>
      </c>
      <c r="AJ12" s="14">
        <v>5.4225259175084001E-2</v>
      </c>
      <c r="AK12" s="14">
        <v>3.08372997158931E-2</v>
      </c>
      <c r="AL12" s="14"/>
      <c r="AM12" s="14">
        <v>5.9882671167671597E-2</v>
      </c>
      <c r="AN12" s="14">
        <v>7.2094988155018594E-2</v>
      </c>
      <c r="AO12" s="14">
        <v>0.15301906067031501</v>
      </c>
      <c r="AP12" s="14">
        <v>0.10620267126216</v>
      </c>
      <c r="AQ12" s="14">
        <v>8.9017850998532197E-2</v>
      </c>
      <c r="AR12" s="14"/>
      <c r="AS12" s="14">
        <v>9.70779201870859E-2</v>
      </c>
      <c r="AT12" s="14">
        <v>0</v>
      </c>
      <c r="AU12" s="14"/>
      <c r="AV12" s="14">
        <v>6.7146210681676199E-2</v>
      </c>
      <c r="AW12" s="14">
        <v>0.135780720993358</v>
      </c>
      <c r="AX12" s="14">
        <v>0.11676294754948</v>
      </c>
      <c r="AY12" s="14"/>
      <c r="AZ12" s="14">
        <v>6.0335961692353599E-2</v>
      </c>
      <c r="BA12" s="14">
        <v>2.0548192745880801E-2</v>
      </c>
      <c r="BB12" s="14">
        <v>0.12503706720734101</v>
      </c>
      <c r="BC12" s="14"/>
      <c r="BD12" s="14">
        <v>6.93030654273466E-2</v>
      </c>
      <c r="BE12" s="14">
        <v>0.12610107371257401</v>
      </c>
      <c r="BF12" s="14"/>
      <c r="BG12" s="14">
        <v>9.0344662549096996E-2</v>
      </c>
      <c r="BH12" s="14">
        <v>9.7018818894167094E-2</v>
      </c>
      <c r="BI12" s="14"/>
      <c r="BJ12" s="14">
        <v>4.8912982476047501E-2</v>
      </c>
      <c r="BK12" s="14">
        <v>0.104721133793774</v>
      </c>
      <c r="BL12" s="14"/>
      <c r="BM12" s="14">
        <v>5.8466299963272898E-2</v>
      </c>
      <c r="BN12" s="14">
        <v>0.104057532368141</v>
      </c>
      <c r="BO12" s="14"/>
      <c r="BP12" s="14">
        <v>7.932191598933E-2</v>
      </c>
      <c r="BQ12" s="14">
        <v>0.103924644922533</v>
      </c>
      <c r="BR12" s="14"/>
      <c r="BS12" s="14">
        <v>0.10922672988682899</v>
      </c>
      <c r="BT12" s="14">
        <v>8.34900763021309E-2</v>
      </c>
      <c r="BU12" s="14"/>
      <c r="BV12" s="14">
        <v>0.182683636637373</v>
      </c>
      <c r="BW12" s="14">
        <v>8.3913151395207497E-2</v>
      </c>
      <c r="BX12" s="14"/>
      <c r="BY12" s="14">
        <v>7.3354378317437297E-2</v>
      </c>
      <c r="BZ12" s="14">
        <v>9.7295546149565496E-2</v>
      </c>
      <c r="CA12" s="14"/>
      <c r="CB12" s="14">
        <v>9.7675721659317094E-2</v>
      </c>
      <c r="CC12" s="14">
        <v>9.3247858386691695E-2</v>
      </c>
    </row>
    <row r="13" spans="2:81" ht="28.8" x14ac:dyDescent="0.3">
      <c r="B13" s="15" t="s">
        <v>280</v>
      </c>
      <c r="C13" s="14">
        <v>0.439933841183133</v>
      </c>
      <c r="D13" s="14">
        <v>0.42039635516002399</v>
      </c>
      <c r="E13" s="14">
        <v>0.45813617949794599</v>
      </c>
      <c r="F13" s="14"/>
      <c r="G13" s="14">
        <v>0.402864218817931</v>
      </c>
      <c r="H13" s="14">
        <v>0.30697653725847002</v>
      </c>
      <c r="I13" s="14">
        <v>0.31773842696240001</v>
      </c>
      <c r="J13" s="14">
        <v>0.55046717042955695</v>
      </c>
      <c r="K13" s="14">
        <v>0.54258737833992199</v>
      </c>
      <c r="L13" s="14">
        <v>0.80620513680863204</v>
      </c>
      <c r="M13" s="14"/>
      <c r="N13" s="14">
        <v>0.35658099060477699</v>
      </c>
      <c r="O13" s="14">
        <v>0.403624226669208</v>
      </c>
      <c r="P13" s="14">
        <v>0.50782291810273095</v>
      </c>
      <c r="Q13" s="14">
        <v>0.492246731119034</v>
      </c>
      <c r="R13" s="14"/>
      <c r="S13" s="14">
        <v>0.34111843050992502</v>
      </c>
      <c r="T13" s="14">
        <v>0.39875567157011499</v>
      </c>
      <c r="U13" s="14">
        <v>0.41741860819273302</v>
      </c>
      <c r="V13" s="14">
        <v>0.60760536413106203</v>
      </c>
      <c r="W13" s="14">
        <v>0.31872191613280498</v>
      </c>
      <c r="X13" s="14">
        <v>0.40048425025304402</v>
      </c>
      <c r="Y13" s="14">
        <v>0.56420890655696698</v>
      </c>
      <c r="Z13" s="14">
        <v>0.580361288711709</v>
      </c>
      <c r="AA13" s="14">
        <v>0.38617139961674202</v>
      </c>
      <c r="AB13" s="14">
        <v>0.53226329616685897</v>
      </c>
      <c r="AC13" s="14">
        <v>0.54478939394729797</v>
      </c>
      <c r="AD13" s="14">
        <v>0</v>
      </c>
      <c r="AE13" s="14"/>
      <c r="AF13" s="14">
        <v>0.31685592963593101</v>
      </c>
      <c r="AG13" s="14">
        <v>0.42788192133576702</v>
      </c>
      <c r="AH13" s="14">
        <v>0.63596025634539199</v>
      </c>
      <c r="AI13" s="14">
        <v>0.39585516905218898</v>
      </c>
      <c r="AJ13" s="14">
        <v>0.503988664738661</v>
      </c>
      <c r="AK13" s="14">
        <v>0.50028956376371203</v>
      </c>
      <c r="AL13" s="14"/>
      <c r="AM13" s="14">
        <v>0.45720212056927001</v>
      </c>
      <c r="AN13" s="14">
        <v>0.56583125295624104</v>
      </c>
      <c r="AO13" s="14">
        <v>0.32741766042097997</v>
      </c>
      <c r="AP13" s="14">
        <v>0.40377384213928202</v>
      </c>
      <c r="AQ13" s="14">
        <v>8.4419309919400998E-2</v>
      </c>
      <c r="AR13" s="14"/>
      <c r="AS13" s="14">
        <v>0.43467627810105702</v>
      </c>
      <c r="AT13" s="14">
        <v>0.728314441040811</v>
      </c>
      <c r="AU13" s="14"/>
      <c r="AV13" s="14">
        <v>0.307539744509369</v>
      </c>
      <c r="AW13" s="14">
        <v>0.21603257726681799</v>
      </c>
      <c r="AX13" s="14">
        <v>0.62169272883048199</v>
      </c>
      <c r="AY13" s="14"/>
      <c r="AZ13" s="14">
        <v>0.29512357218988799</v>
      </c>
      <c r="BA13" s="14">
        <v>0.118816455966593</v>
      </c>
      <c r="BB13" s="14">
        <v>0.41151500671801999</v>
      </c>
      <c r="BC13" s="14"/>
      <c r="BD13" s="14">
        <v>0.40377270083309602</v>
      </c>
      <c r="BE13" s="14">
        <v>0.482656815058644</v>
      </c>
      <c r="BF13" s="14"/>
      <c r="BG13" s="14">
        <v>0.29109339637891202</v>
      </c>
      <c r="BH13" s="14">
        <v>0.48996569573755699</v>
      </c>
      <c r="BI13" s="14"/>
      <c r="BJ13" s="14">
        <v>0.39238793257601101</v>
      </c>
      <c r="BK13" s="14">
        <v>0.44741765946511802</v>
      </c>
      <c r="BL13" s="14"/>
      <c r="BM13" s="14">
        <v>0.45176492190073803</v>
      </c>
      <c r="BN13" s="14">
        <v>0.43351373132468402</v>
      </c>
      <c r="BO13" s="14"/>
      <c r="BP13" s="14">
        <v>0.50583303623457998</v>
      </c>
      <c r="BQ13" s="14">
        <v>0.41382185369191599</v>
      </c>
      <c r="BR13" s="14"/>
      <c r="BS13" s="14">
        <v>0.360116496866075</v>
      </c>
      <c r="BT13" s="14">
        <v>0.50804147857161297</v>
      </c>
      <c r="BU13" s="14"/>
      <c r="BV13" s="14">
        <v>0.324808235268642</v>
      </c>
      <c r="BW13" s="14">
        <v>0.37228388167557402</v>
      </c>
      <c r="BX13" s="14"/>
      <c r="BY13" s="14">
        <v>0.30500562632372102</v>
      </c>
      <c r="BZ13" s="14">
        <v>0.461797854893917</v>
      </c>
      <c r="CA13" s="14"/>
      <c r="CB13" s="14">
        <v>0.439508131794214</v>
      </c>
      <c r="CC13" s="14">
        <v>0.44765008006651502</v>
      </c>
    </row>
    <row r="14" spans="2:81" x14ac:dyDescent="0.3">
      <c r="B14" s="15" t="s">
        <v>106</v>
      </c>
      <c r="C14" s="23">
        <v>2.70440486349998E-2</v>
      </c>
      <c r="D14" s="23">
        <v>4.63023874670347E-3</v>
      </c>
      <c r="E14" s="23">
        <v>5.1531704788259601E-2</v>
      </c>
      <c r="F14" s="23"/>
      <c r="G14" s="23">
        <v>9.2525865805964998E-3</v>
      </c>
      <c r="H14" s="23">
        <v>4.3197025664533102E-2</v>
      </c>
      <c r="I14" s="23">
        <v>0</v>
      </c>
      <c r="J14" s="23">
        <v>6.1915133897531803E-2</v>
      </c>
      <c r="K14" s="23">
        <v>2.4007108579981701E-2</v>
      </c>
      <c r="L14" s="23">
        <v>4.5650485665206499E-2</v>
      </c>
      <c r="M14" s="23"/>
      <c r="N14" s="23">
        <v>0</v>
      </c>
      <c r="O14" s="23">
        <v>3.1110015661649799E-2</v>
      </c>
      <c r="P14" s="23">
        <v>2.9953179654148801E-2</v>
      </c>
      <c r="Q14" s="23">
        <v>5.1192347759019298E-2</v>
      </c>
      <c r="R14" s="23"/>
      <c r="S14" s="23">
        <v>4.0258421858479998E-2</v>
      </c>
      <c r="T14" s="23">
        <v>5.0520999737848203E-2</v>
      </c>
      <c r="U14" s="23">
        <v>2.8434526720367701E-2</v>
      </c>
      <c r="V14" s="23">
        <v>0</v>
      </c>
      <c r="W14" s="23">
        <v>7.3132563038713197E-2</v>
      </c>
      <c r="X14" s="23">
        <v>0</v>
      </c>
      <c r="Y14" s="23">
        <v>3.9526806199995698E-2</v>
      </c>
      <c r="Z14" s="23">
        <v>0</v>
      </c>
      <c r="AA14" s="23">
        <v>0</v>
      </c>
      <c r="AB14" s="23">
        <v>2.7173204026592099E-2</v>
      </c>
      <c r="AC14" s="23">
        <v>4.8608234847284701E-2</v>
      </c>
      <c r="AD14" s="23">
        <v>0</v>
      </c>
      <c r="AE14" s="23"/>
      <c r="AF14" s="23">
        <v>1.44564669934079E-2</v>
      </c>
      <c r="AG14" s="23">
        <v>1.8064611238862199E-2</v>
      </c>
      <c r="AH14" s="23">
        <v>0</v>
      </c>
      <c r="AI14" s="23">
        <v>1.6051630930762999E-2</v>
      </c>
      <c r="AJ14" s="23">
        <v>5.1116415804457603E-2</v>
      </c>
      <c r="AK14" s="23">
        <v>0.13631205750855399</v>
      </c>
      <c r="AL14" s="23"/>
      <c r="AM14" s="23">
        <v>7.1063887825326105E-2</v>
      </c>
      <c r="AN14" s="23">
        <v>3.5436757822776797E-2</v>
      </c>
      <c r="AO14" s="23">
        <v>1.6231052742380299E-2</v>
      </c>
      <c r="AP14" s="23">
        <v>0</v>
      </c>
      <c r="AQ14" s="23">
        <v>0</v>
      </c>
      <c r="AR14" s="23"/>
      <c r="AS14" s="23">
        <v>2.5002378866591801E-2</v>
      </c>
      <c r="AT14" s="23">
        <v>0.139030903254417</v>
      </c>
      <c r="AU14" s="23"/>
      <c r="AV14" s="23">
        <v>2.7082377131008899E-2</v>
      </c>
      <c r="AW14" s="23">
        <v>0</v>
      </c>
      <c r="AX14" s="23">
        <v>2.8255096265923499E-2</v>
      </c>
      <c r="AY14" s="23"/>
      <c r="AZ14" s="23">
        <v>2.0760206624886202E-2</v>
      </c>
      <c r="BA14" s="23">
        <v>0</v>
      </c>
      <c r="BB14" s="23">
        <v>2.9871167572413398E-2</v>
      </c>
      <c r="BC14" s="23"/>
      <c r="BD14" s="23">
        <v>3.6204897597928998E-2</v>
      </c>
      <c r="BE14" s="23">
        <v>1.6220863659852199E-2</v>
      </c>
      <c r="BF14" s="23"/>
      <c r="BG14" s="23">
        <v>3.00727190458445E-2</v>
      </c>
      <c r="BH14" s="23">
        <v>2.6025978595717199E-2</v>
      </c>
      <c r="BI14" s="23"/>
      <c r="BJ14" s="23">
        <v>4.26532047145535E-2</v>
      </c>
      <c r="BK14" s="23">
        <v>2.5666549298767601E-2</v>
      </c>
      <c r="BL14" s="23"/>
      <c r="BM14" s="23">
        <v>1.5228338308637301E-2</v>
      </c>
      <c r="BN14" s="23">
        <v>2.9775695695515199E-2</v>
      </c>
      <c r="BO14" s="23"/>
      <c r="BP14" s="23">
        <v>3.8129411687812302E-2</v>
      </c>
      <c r="BQ14" s="23">
        <v>2.0454052693705101E-2</v>
      </c>
      <c r="BR14" s="23"/>
      <c r="BS14" s="23">
        <v>2.2023040982940899E-2</v>
      </c>
      <c r="BT14" s="23">
        <v>3.13284428530387E-2</v>
      </c>
      <c r="BU14" s="23"/>
      <c r="BV14" s="23">
        <v>0</v>
      </c>
      <c r="BW14" s="23">
        <v>2.96122793705445E-2</v>
      </c>
      <c r="BX14" s="23"/>
      <c r="BY14" s="23">
        <v>0</v>
      </c>
      <c r="BZ14" s="23">
        <v>3.1748968103338999E-2</v>
      </c>
      <c r="CA14" s="23"/>
      <c r="CB14" s="23">
        <v>2.2867754302923399E-2</v>
      </c>
      <c r="CC14" s="23">
        <v>3.1657784558179101E-2</v>
      </c>
    </row>
    <row r="15" spans="2:81" x14ac:dyDescent="0.3">
      <c r="B15" s="16" t="s">
        <v>198</v>
      </c>
    </row>
    <row r="16" spans="2:81" x14ac:dyDescent="0.3">
      <c r="B16" t="s">
        <v>95</v>
      </c>
    </row>
    <row r="17" spans="2:2" x14ac:dyDescent="0.3">
      <c r="B17" t="s">
        <v>96</v>
      </c>
    </row>
    <row r="19" spans="2:2" x14ac:dyDescent="0.3">
      <c r="B19"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ht="28.8" x14ac:dyDescent="0.3">
      <c r="B9" s="15" t="s">
        <v>276</v>
      </c>
      <c r="C9" s="14">
        <v>0.102402024235914</v>
      </c>
      <c r="D9" s="14">
        <v>0.11843721699587099</v>
      </c>
      <c r="E9" s="14">
        <v>8.5538783573810895E-2</v>
      </c>
      <c r="F9" s="14"/>
      <c r="G9" s="14">
        <v>0.12583561052599301</v>
      </c>
      <c r="H9" s="14">
        <v>0.12952337221916799</v>
      </c>
      <c r="I9" s="14">
        <v>0.13606643404136901</v>
      </c>
      <c r="J9" s="14">
        <v>4.0425383402623298E-2</v>
      </c>
      <c r="K9" s="14">
        <v>7.7818114073954503E-2</v>
      </c>
      <c r="L9" s="14">
        <v>2.31785539341187E-2</v>
      </c>
      <c r="M9" s="14"/>
      <c r="N9" s="14">
        <v>0.16849674143718699</v>
      </c>
      <c r="O9" s="14">
        <v>4.21714179604376E-2</v>
      </c>
      <c r="P9" s="14">
        <v>3.94629692041557E-2</v>
      </c>
      <c r="Q9" s="14">
        <v>0.15694536357286001</v>
      </c>
      <c r="R9" s="14"/>
      <c r="S9" s="14">
        <v>0.149763142794099</v>
      </c>
      <c r="T9" s="14">
        <v>0.10688276268025899</v>
      </c>
      <c r="U9" s="14">
        <v>8.5924157102303195E-2</v>
      </c>
      <c r="V9" s="14">
        <v>7.1040707859032895E-2</v>
      </c>
      <c r="W9" s="14">
        <v>0.152844107035393</v>
      </c>
      <c r="X9" s="14">
        <v>7.4382103336960506E-2</v>
      </c>
      <c r="Y9" s="14">
        <v>7.8032339557797106E-2</v>
      </c>
      <c r="Z9" s="14">
        <v>4.0949555549218399E-2</v>
      </c>
      <c r="AA9" s="14">
        <v>0.101637695520718</v>
      </c>
      <c r="AB9" s="14">
        <v>9.8722295245771696E-2</v>
      </c>
      <c r="AC9" s="14">
        <v>0.10062151477888</v>
      </c>
      <c r="AD9" s="14">
        <v>0</v>
      </c>
      <c r="AE9" s="14"/>
      <c r="AF9" s="14">
        <v>0.16024347730201799</v>
      </c>
      <c r="AG9" s="14">
        <v>5.1891866637705099E-2</v>
      </c>
      <c r="AH9" s="14">
        <v>7.6122185623850994E-2</v>
      </c>
      <c r="AI9" s="14">
        <v>0.10011507363612</v>
      </c>
      <c r="AJ9" s="14">
        <v>0</v>
      </c>
      <c r="AK9" s="14">
        <v>0.13201158347121</v>
      </c>
      <c r="AL9" s="14"/>
      <c r="AM9" s="14">
        <v>0.10953349350884101</v>
      </c>
      <c r="AN9" s="14">
        <v>2.3696079616907499E-2</v>
      </c>
      <c r="AO9" s="14">
        <v>0.13030522261183899</v>
      </c>
      <c r="AP9" s="14">
        <v>0.11441921945542401</v>
      </c>
      <c r="AQ9" s="14">
        <v>0.38989480611081001</v>
      </c>
      <c r="AR9" s="14"/>
      <c r="AS9" s="14">
        <v>0.104268949758707</v>
      </c>
      <c r="AT9" s="14">
        <v>0</v>
      </c>
      <c r="AU9" s="14"/>
      <c r="AV9" s="14">
        <v>0.174424655191491</v>
      </c>
      <c r="AW9" s="14">
        <v>0.16469169418101401</v>
      </c>
      <c r="AX9" s="14">
        <v>1.21021936563797E-2</v>
      </c>
      <c r="AY9" s="14"/>
      <c r="AZ9" s="14">
        <v>0.420905108011216</v>
      </c>
      <c r="BA9" s="14">
        <v>0.15047539291050499</v>
      </c>
      <c r="BB9" s="14">
        <v>7.5060414007078594E-2</v>
      </c>
      <c r="BC9" s="14"/>
      <c r="BD9" s="14">
        <v>0.11147983572296601</v>
      </c>
      <c r="BE9" s="14">
        <v>9.1676944792789303E-2</v>
      </c>
      <c r="BF9" s="14"/>
      <c r="BG9" s="14">
        <v>0.12041536253799499</v>
      </c>
      <c r="BH9" s="14">
        <v>9.6346944763699302E-2</v>
      </c>
      <c r="BI9" s="14"/>
      <c r="BJ9" s="14">
        <v>0.14576620208535099</v>
      </c>
      <c r="BK9" s="14">
        <v>9.2095437909009495E-2</v>
      </c>
      <c r="BL9" s="14"/>
      <c r="BM9" s="14">
        <v>0.112688720653613</v>
      </c>
      <c r="BN9" s="14">
        <v>9.92161378889347E-2</v>
      </c>
      <c r="BO9" s="14"/>
      <c r="BP9" s="14">
        <v>8.2865865774881295E-2</v>
      </c>
      <c r="BQ9" s="14">
        <v>0.108761494084233</v>
      </c>
      <c r="BR9" s="14"/>
      <c r="BS9" s="14">
        <v>0.13790644257323401</v>
      </c>
      <c r="BT9" s="14">
        <v>7.2106327598831496E-2</v>
      </c>
      <c r="BU9" s="14"/>
      <c r="BV9" s="14">
        <v>0.10274926122193399</v>
      </c>
      <c r="BW9" s="14">
        <v>0.15002176445443699</v>
      </c>
      <c r="BX9" s="14"/>
      <c r="BY9" s="14">
        <v>0.16453986539267701</v>
      </c>
      <c r="BZ9" s="14">
        <v>9.3992828126239797E-2</v>
      </c>
      <c r="CA9" s="14"/>
      <c r="CB9" s="14">
        <v>0.100735116865848</v>
      </c>
      <c r="CC9" s="14">
        <v>0.108491906444245</v>
      </c>
    </row>
    <row r="10" spans="2:81" ht="28.8" x14ac:dyDescent="0.3">
      <c r="B10" s="15" t="s">
        <v>277</v>
      </c>
      <c r="C10" s="14">
        <v>0.22895869893065399</v>
      </c>
      <c r="D10" s="14">
        <v>0.21787196790439001</v>
      </c>
      <c r="E10" s="14">
        <v>0.242232126959808</v>
      </c>
      <c r="F10" s="14"/>
      <c r="G10" s="14">
        <v>0.241819913603119</v>
      </c>
      <c r="H10" s="14">
        <v>0.23214278075035799</v>
      </c>
      <c r="I10" s="14">
        <v>0.25133710677568499</v>
      </c>
      <c r="J10" s="14">
        <v>0.18383747104162301</v>
      </c>
      <c r="K10" s="14">
        <v>0.158013139895782</v>
      </c>
      <c r="L10" s="14">
        <v>0.26592231998510502</v>
      </c>
      <c r="M10" s="14"/>
      <c r="N10" s="14">
        <v>0.191466351162492</v>
      </c>
      <c r="O10" s="14">
        <v>0.323802123504075</v>
      </c>
      <c r="P10" s="14">
        <v>0.257335212857222</v>
      </c>
      <c r="Q10" s="14">
        <v>0.13572549520666</v>
      </c>
      <c r="R10" s="14"/>
      <c r="S10" s="14">
        <v>0.243198292195347</v>
      </c>
      <c r="T10" s="14">
        <v>0.209017884847784</v>
      </c>
      <c r="U10" s="14">
        <v>0.142600677964762</v>
      </c>
      <c r="V10" s="14">
        <v>0.241930538592314</v>
      </c>
      <c r="W10" s="14">
        <v>0.24085678607083399</v>
      </c>
      <c r="X10" s="14">
        <v>0.29239881628212999</v>
      </c>
      <c r="Y10" s="14">
        <v>0.28473104633094698</v>
      </c>
      <c r="Z10" s="14">
        <v>0.15891660227791199</v>
      </c>
      <c r="AA10" s="14">
        <v>0.26881516176617298</v>
      </c>
      <c r="AB10" s="14">
        <v>0.15015949402099299</v>
      </c>
      <c r="AC10" s="14">
        <v>0.25194720427188699</v>
      </c>
      <c r="AD10" s="14">
        <v>0.313218627565648</v>
      </c>
      <c r="AE10" s="14"/>
      <c r="AF10" s="14">
        <v>0.22481749262394099</v>
      </c>
      <c r="AG10" s="14">
        <v>0.30159850324273901</v>
      </c>
      <c r="AH10" s="14">
        <v>0.20528177004056999</v>
      </c>
      <c r="AI10" s="14">
        <v>0.25898164491021702</v>
      </c>
      <c r="AJ10" s="14">
        <v>0.257002720574044</v>
      </c>
      <c r="AK10" s="14">
        <v>0.163594476043291</v>
      </c>
      <c r="AL10" s="14"/>
      <c r="AM10" s="14">
        <v>0.21219183537084199</v>
      </c>
      <c r="AN10" s="14">
        <v>0.22255083731969399</v>
      </c>
      <c r="AO10" s="14">
        <v>0.25322917829971198</v>
      </c>
      <c r="AP10" s="14">
        <v>0.270998580971897</v>
      </c>
      <c r="AQ10" s="14">
        <v>0.21788097306183099</v>
      </c>
      <c r="AR10" s="14"/>
      <c r="AS10" s="14">
        <v>0.22817973126774599</v>
      </c>
      <c r="AT10" s="14">
        <v>0.271685558959189</v>
      </c>
      <c r="AU10" s="14"/>
      <c r="AV10" s="14">
        <v>0.36451975857687002</v>
      </c>
      <c r="AW10" s="14">
        <v>0.32159324987633398</v>
      </c>
      <c r="AX10" s="14">
        <v>7.1596667721230994E-2</v>
      </c>
      <c r="AY10" s="14"/>
      <c r="AZ10" s="14">
        <v>0.382394417399544</v>
      </c>
      <c r="BA10" s="14">
        <v>0.494508019410769</v>
      </c>
      <c r="BB10" s="14">
        <v>0.25276684842616098</v>
      </c>
      <c r="BC10" s="14"/>
      <c r="BD10" s="14">
        <v>0.21719518675838001</v>
      </c>
      <c r="BE10" s="14">
        <v>0.242856828756081</v>
      </c>
      <c r="BF10" s="14"/>
      <c r="BG10" s="14">
        <v>0.24669146163061001</v>
      </c>
      <c r="BH10" s="14">
        <v>0.222997933324106</v>
      </c>
      <c r="BI10" s="14"/>
      <c r="BJ10" s="14">
        <v>0.17352289395578699</v>
      </c>
      <c r="BK10" s="14">
        <v>0.23932962396721399</v>
      </c>
      <c r="BL10" s="14"/>
      <c r="BM10" s="14">
        <v>0.18252720978686801</v>
      </c>
      <c r="BN10" s="14">
        <v>0.23916814897990901</v>
      </c>
      <c r="BO10" s="14"/>
      <c r="BP10" s="14">
        <v>0.21642326320841401</v>
      </c>
      <c r="BQ10" s="14">
        <v>0.240676123929188</v>
      </c>
      <c r="BR10" s="14"/>
      <c r="BS10" s="14">
        <v>0.22701341727718499</v>
      </c>
      <c r="BT10" s="14">
        <v>0.23061859551837599</v>
      </c>
      <c r="BU10" s="14"/>
      <c r="BV10" s="14">
        <v>0.27132433954200202</v>
      </c>
      <c r="BW10" s="14">
        <v>0.211743675350865</v>
      </c>
      <c r="BX10" s="14"/>
      <c r="BY10" s="14">
        <v>0.23544053113348701</v>
      </c>
      <c r="BZ10" s="14">
        <v>0.225850193416507</v>
      </c>
      <c r="CA10" s="14"/>
      <c r="CB10" s="14">
        <v>0.22300367946694799</v>
      </c>
      <c r="CC10" s="14">
        <v>0.22236411348249899</v>
      </c>
    </row>
    <row r="11" spans="2:81" ht="28.8" x14ac:dyDescent="0.3">
      <c r="B11" s="15" t="s">
        <v>278</v>
      </c>
      <c r="C11" s="14">
        <v>0.15419787502524299</v>
      </c>
      <c r="D11" s="14">
        <v>0.17286697674774401</v>
      </c>
      <c r="E11" s="14">
        <v>0.134753052626539</v>
      </c>
      <c r="F11" s="14"/>
      <c r="G11" s="14">
        <v>0.13937711336381201</v>
      </c>
      <c r="H11" s="14">
        <v>0.19150643836845799</v>
      </c>
      <c r="I11" s="14">
        <v>0.13262050757111599</v>
      </c>
      <c r="J11" s="14">
        <v>9.8287615791338101E-2</v>
      </c>
      <c r="K11" s="14">
        <v>0.23259227709048499</v>
      </c>
      <c r="L11" s="14">
        <v>0.144699248205855</v>
      </c>
      <c r="M11" s="14"/>
      <c r="N11" s="14">
        <v>0.18211044376389399</v>
      </c>
      <c r="O11" s="14">
        <v>0.122999450830261</v>
      </c>
      <c r="P11" s="14">
        <v>0.15749503283048999</v>
      </c>
      <c r="Q11" s="14">
        <v>0.152057702361657</v>
      </c>
      <c r="R11" s="14"/>
      <c r="S11" s="14">
        <v>0.22682385683964301</v>
      </c>
      <c r="T11" s="14">
        <v>0.187198693288154</v>
      </c>
      <c r="U11" s="14">
        <v>0.29850494723030702</v>
      </c>
      <c r="V11" s="14">
        <v>0.102613660297298</v>
      </c>
      <c r="W11" s="14">
        <v>0.210815076518301</v>
      </c>
      <c r="X11" s="14">
        <v>6.8486920794780998E-2</v>
      </c>
      <c r="Y11" s="14">
        <v>0.159756147512462</v>
      </c>
      <c r="Z11" s="14">
        <v>0.10596106720124</v>
      </c>
      <c r="AA11" s="14">
        <v>8.24739855006036E-2</v>
      </c>
      <c r="AB11" s="14">
        <v>0.109663632655811</v>
      </c>
      <c r="AC11" s="14">
        <v>4.88723511288554E-2</v>
      </c>
      <c r="AD11" s="14">
        <v>0</v>
      </c>
      <c r="AE11" s="14"/>
      <c r="AF11" s="14">
        <v>0.24298034279724401</v>
      </c>
      <c r="AG11" s="14">
        <v>0.125200015460118</v>
      </c>
      <c r="AH11" s="14">
        <v>5.5587545696607003E-2</v>
      </c>
      <c r="AI11" s="14">
        <v>0.105236805676741</v>
      </c>
      <c r="AJ11" s="14">
        <v>0.19929428918209199</v>
      </c>
      <c r="AK11" s="14">
        <v>3.1762925744541301E-2</v>
      </c>
      <c r="AL11" s="14"/>
      <c r="AM11" s="14">
        <v>0.16041661212745401</v>
      </c>
      <c r="AN11" s="14">
        <v>0.17781913703278801</v>
      </c>
      <c r="AO11" s="14">
        <v>0.13847054322157801</v>
      </c>
      <c r="AP11" s="14">
        <v>8.8034672902284603E-2</v>
      </c>
      <c r="AQ11" s="14">
        <v>0.30780491090795797</v>
      </c>
      <c r="AR11" s="14"/>
      <c r="AS11" s="14">
        <v>0.157009108012022</v>
      </c>
      <c r="AT11" s="14">
        <v>0</v>
      </c>
      <c r="AU11" s="14"/>
      <c r="AV11" s="14">
        <v>0.205437874783854</v>
      </c>
      <c r="AW11" s="14">
        <v>0.270278996907864</v>
      </c>
      <c r="AX11" s="14">
        <v>7.3833306281663097E-2</v>
      </c>
      <c r="AY11" s="14"/>
      <c r="AZ11" s="14">
        <v>0.11557254025960199</v>
      </c>
      <c r="BA11" s="14">
        <v>0.166136867164875</v>
      </c>
      <c r="BB11" s="14">
        <v>0.28426575628323802</v>
      </c>
      <c r="BC11" s="14"/>
      <c r="BD11" s="14">
        <v>0.17843672755815099</v>
      </c>
      <c r="BE11" s="14">
        <v>0.12556061819341399</v>
      </c>
      <c r="BF11" s="14"/>
      <c r="BG11" s="14">
        <v>0.22305979517230201</v>
      </c>
      <c r="BH11" s="14">
        <v>0.131050338899105</v>
      </c>
      <c r="BI11" s="14"/>
      <c r="BJ11" s="14">
        <v>0.237931681772861</v>
      </c>
      <c r="BK11" s="14">
        <v>0.14389081177638699</v>
      </c>
      <c r="BL11" s="14"/>
      <c r="BM11" s="14">
        <v>0.186556409986644</v>
      </c>
      <c r="BN11" s="14">
        <v>0.15074474552234701</v>
      </c>
      <c r="BO11" s="14"/>
      <c r="BP11" s="14">
        <v>0.13189831434618299</v>
      </c>
      <c r="BQ11" s="14">
        <v>0.166844839702011</v>
      </c>
      <c r="BR11" s="14"/>
      <c r="BS11" s="14">
        <v>0.16740548063136501</v>
      </c>
      <c r="BT11" s="14">
        <v>0.14292790831451599</v>
      </c>
      <c r="BU11" s="14"/>
      <c r="BV11" s="14">
        <v>0.223992849277664</v>
      </c>
      <c r="BW11" s="14">
        <v>0.147905220394069</v>
      </c>
      <c r="BX11" s="14"/>
      <c r="BY11" s="14">
        <v>0.15771344950082999</v>
      </c>
      <c r="BZ11" s="14">
        <v>0.15588772276759799</v>
      </c>
      <c r="CA11" s="14"/>
      <c r="CB11" s="14">
        <v>0.15095291426400201</v>
      </c>
      <c r="CC11" s="14">
        <v>0.15359367593512699</v>
      </c>
    </row>
    <row r="12" spans="2:81" ht="28.8" x14ac:dyDescent="0.3">
      <c r="B12" s="15" t="s">
        <v>279</v>
      </c>
      <c r="C12" s="14">
        <v>0.15194815635731099</v>
      </c>
      <c r="D12" s="14">
        <v>0.13892517617411801</v>
      </c>
      <c r="E12" s="14">
        <v>0.16690970857846399</v>
      </c>
      <c r="F12" s="14"/>
      <c r="G12" s="14">
        <v>9.8687725747336905E-2</v>
      </c>
      <c r="H12" s="14">
        <v>0.11858911030052401</v>
      </c>
      <c r="I12" s="14">
        <v>0.183065361814504</v>
      </c>
      <c r="J12" s="14">
        <v>0.20454881702682201</v>
      </c>
      <c r="K12" s="14">
        <v>0.253375416697176</v>
      </c>
      <c r="L12" s="14">
        <v>0.14351727120784899</v>
      </c>
      <c r="M12" s="14"/>
      <c r="N12" s="14">
        <v>0.16424723191434701</v>
      </c>
      <c r="O12" s="14">
        <v>0.140852706811497</v>
      </c>
      <c r="P12" s="14">
        <v>0.118665196630399</v>
      </c>
      <c r="Q12" s="14">
        <v>0.18697110231778699</v>
      </c>
      <c r="R12" s="14"/>
      <c r="S12" s="14">
        <v>9.0729559520271799E-2</v>
      </c>
      <c r="T12" s="14">
        <v>0.21467595157313801</v>
      </c>
      <c r="U12" s="14">
        <v>0.11413234666536599</v>
      </c>
      <c r="V12" s="14">
        <v>0.12027372683193401</v>
      </c>
      <c r="W12" s="14">
        <v>0.174921738655442</v>
      </c>
      <c r="X12" s="14">
        <v>0.16033237571606099</v>
      </c>
      <c r="Y12" s="14">
        <v>8.3271454064435396E-2</v>
      </c>
      <c r="Z12" s="14">
        <v>0.26851366485350098</v>
      </c>
      <c r="AA12" s="14">
        <v>0.143867500246423</v>
      </c>
      <c r="AB12" s="14">
        <v>0.13664784374497499</v>
      </c>
      <c r="AC12" s="14">
        <v>0.294268152969764</v>
      </c>
      <c r="AD12" s="14">
        <v>0.686781372434352</v>
      </c>
      <c r="AE12" s="14"/>
      <c r="AF12" s="14">
        <v>0.133722155796412</v>
      </c>
      <c r="AG12" s="14">
        <v>0.21777052289573001</v>
      </c>
      <c r="AH12" s="14">
        <v>8.6748111232416894E-2</v>
      </c>
      <c r="AI12" s="14">
        <v>0.15436129219056</v>
      </c>
      <c r="AJ12" s="14">
        <v>0.11495500041529701</v>
      </c>
      <c r="AK12" s="14">
        <v>9.5579607383155296E-2</v>
      </c>
      <c r="AL12" s="14"/>
      <c r="AM12" s="14">
        <v>0.151250081909337</v>
      </c>
      <c r="AN12" s="14">
        <v>0.149114608548507</v>
      </c>
      <c r="AO12" s="14">
        <v>0.185870546411528</v>
      </c>
      <c r="AP12" s="14">
        <v>0.122097434222726</v>
      </c>
      <c r="AQ12" s="14">
        <v>0</v>
      </c>
      <c r="AR12" s="14"/>
      <c r="AS12" s="14">
        <v>0.14927474462714399</v>
      </c>
      <c r="AT12" s="14">
        <v>0.29858644987406302</v>
      </c>
      <c r="AU12" s="14"/>
      <c r="AV12" s="14">
        <v>0.23130728935835801</v>
      </c>
      <c r="AW12" s="14">
        <v>0.118139280579226</v>
      </c>
      <c r="AX12" s="14">
        <v>8.4902605447551793E-2</v>
      </c>
      <c r="AY12" s="14"/>
      <c r="AZ12" s="14">
        <v>8.1127934329638302E-2</v>
      </c>
      <c r="BA12" s="14">
        <v>0.14787498482727801</v>
      </c>
      <c r="BB12" s="14">
        <v>0.33222459441773999</v>
      </c>
      <c r="BC12" s="14"/>
      <c r="BD12" s="14">
        <v>0.15216274816091599</v>
      </c>
      <c r="BE12" s="14">
        <v>0.15169462452920601</v>
      </c>
      <c r="BF12" s="14"/>
      <c r="BG12" s="14">
        <v>8.5780867838226499E-2</v>
      </c>
      <c r="BH12" s="14">
        <v>0.174189907648783</v>
      </c>
      <c r="BI12" s="14"/>
      <c r="BJ12" s="14">
        <v>0.10658851413161501</v>
      </c>
      <c r="BK12" s="14">
        <v>0.15995430503022701</v>
      </c>
      <c r="BL12" s="14"/>
      <c r="BM12" s="14">
        <v>0.14107985759202399</v>
      </c>
      <c r="BN12" s="14">
        <v>0.15670302723888599</v>
      </c>
      <c r="BO12" s="14"/>
      <c r="BP12" s="14">
        <v>0.20201552573032799</v>
      </c>
      <c r="BQ12" s="14">
        <v>0.12870592386648</v>
      </c>
      <c r="BR12" s="14"/>
      <c r="BS12" s="14">
        <v>0.123203605407331</v>
      </c>
      <c r="BT12" s="14">
        <v>0.176475700711824</v>
      </c>
      <c r="BU12" s="14"/>
      <c r="BV12" s="14">
        <v>0.13858393581638101</v>
      </c>
      <c r="BW12" s="14">
        <v>0.117903474783008</v>
      </c>
      <c r="BX12" s="14"/>
      <c r="BY12" s="14">
        <v>0.152433861330696</v>
      </c>
      <c r="BZ12" s="14">
        <v>0.14822329835158199</v>
      </c>
      <c r="CA12" s="14"/>
      <c r="CB12" s="14">
        <v>0.16579451505634701</v>
      </c>
      <c r="CC12" s="14">
        <v>0.13897441965785001</v>
      </c>
    </row>
    <row r="13" spans="2:81" ht="28.8" x14ac:dyDescent="0.3">
      <c r="B13" s="15" t="s">
        <v>280</v>
      </c>
      <c r="C13" s="14">
        <v>0.34465380808232998</v>
      </c>
      <c r="D13" s="14">
        <v>0.34207113297529002</v>
      </c>
      <c r="E13" s="14">
        <v>0.34392966988294699</v>
      </c>
      <c r="F13" s="14"/>
      <c r="G13" s="14">
        <v>0.38502705017914302</v>
      </c>
      <c r="H13" s="14">
        <v>0.28386260048237799</v>
      </c>
      <c r="I13" s="14">
        <v>0.26868006912290299</v>
      </c>
      <c r="J13" s="14">
        <v>0.47290071273759399</v>
      </c>
      <c r="K13" s="14">
        <v>0.278201052242602</v>
      </c>
      <c r="L13" s="14">
        <v>0.42268260666707202</v>
      </c>
      <c r="M13" s="14"/>
      <c r="N13" s="14">
        <v>0.29367923172207999</v>
      </c>
      <c r="O13" s="14">
        <v>0.34934893097742198</v>
      </c>
      <c r="P13" s="14">
        <v>0.39655772113498999</v>
      </c>
      <c r="Q13" s="14">
        <v>0.34646025849860401</v>
      </c>
      <c r="R13" s="14"/>
      <c r="S13" s="14">
        <v>0.28948514865063901</v>
      </c>
      <c r="T13" s="14">
        <v>0.23030978751817799</v>
      </c>
      <c r="U13" s="14">
        <v>0.358837871037261</v>
      </c>
      <c r="V13" s="14">
        <v>0.464141366419421</v>
      </c>
      <c r="W13" s="14">
        <v>0.184079194094004</v>
      </c>
      <c r="X13" s="14">
        <v>0.36737713365504499</v>
      </c>
      <c r="Y13" s="14">
        <v>0.39420901253435903</v>
      </c>
      <c r="Z13" s="14">
        <v>0.42565911011812901</v>
      </c>
      <c r="AA13" s="14">
        <v>0.40320565696608401</v>
      </c>
      <c r="AB13" s="14">
        <v>0.42209066374228998</v>
      </c>
      <c r="AC13" s="14">
        <v>0.30429077685061301</v>
      </c>
      <c r="AD13" s="14">
        <v>0</v>
      </c>
      <c r="AE13" s="14"/>
      <c r="AF13" s="14">
        <v>0.22210657012082399</v>
      </c>
      <c r="AG13" s="14">
        <v>0.30353909176370902</v>
      </c>
      <c r="AH13" s="14">
        <v>0.57626038740655505</v>
      </c>
      <c r="AI13" s="14">
        <v>0.36493371531181801</v>
      </c>
      <c r="AJ13" s="14">
        <v>0.42874798982856699</v>
      </c>
      <c r="AK13" s="14">
        <v>0.50916740760899004</v>
      </c>
      <c r="AL13" s="14"/>
      <c r="AM13" s="14">
        <v>0.33793921094590901</v>
      </c>
      <c r="AN13" s="14">
        <v>0.41462600596565102</v>
      </c>
      <c r="AO13" s="14">
        <v>0.265786741107917</v>
      </c>
      <c r="AP13" s="14">
        <v>0.404450092447669</v>
      </c>
      <c r="AQ13" s="14">
        <v>8.4419309919400998E-2</v>
      </c>
      <c r="AR13" s="14"/>
      <c r="AS13" s="14">
        <v>0.34310279222189</v>
      </c>
      <c r="AT13" s="14">
        <v>0.42972799116674798</v>
      </c>
      <c r="AU13" s="14"/>
      <c r="AV13" s="14">
        <v>1.8732215545706501E-2</v>
      </c>
      <c r="AW13" s="14">
        <v>9.9093945981976295E-2</v>
      </c>
      <c r="AX13" s="14">
        <v>0.72889402166663897</v>
      </c>
      <c r="AY13" s="14"/>
      <c r="AZ13" s="14">
        <v>0</v>
      </c>
      <c r="BA13" s="14">
        <v>0</v>
      </c>
      <c r="BB13" s="14">
        <v>5.5682386865782002E-2</v>
      </c>
      <c r="BC13" s="14"/>
      <c r="BD13" s="14">
        <v>0.31213996586944598</v>
      </c>
      <c r="BE13" s="14">
        <v>0.38306764177250902</v>
      </c>
      <c r="BF13" s="14"/>
      <c r="BG13" s="14">
        <v>0.29272304542747102</v>
      </c>
      <c r="BH13" s="14">
        <v>0.36211003355562699</v>
      </c>
      <c r="BI13" s="14"/>
      <c r="BJ13" s="14">
        <v>0.31309646093930399</v>
      </c>
      <c r="BK13" s="14">
        <v>0.34709152298634799</v>
      </c>
      <c r="BL13" s="14"/>
      <c r="BM13" s="14">
        <v>0.34401039155684698</v>
      </c>
      <c r="BN13" s="14">
        <v>0.33893257750545502</v>
      </c>
      <c r="BO13" s="14"/>
      <c r="BP13" s="14">
        <v>0.33604272574183403</v>
      </c>
      <c r="BQ13" s="14">
        <v>0.341026562591905</v>
      </c>
      <c r="BR13" s="14"/>
      <c r="BS13" s="14">
        <v>0.32208795101662502</v>
      </c>
      <c r="BT13" s="14">
        <v>0.36390911184546099</v>
      </c>
      <c r="BU13" s="14"/>
      <c r="BV13" s="14">
        <v>0.26334961414202002</v>
      </c>
      <c r="BW13" s="14">
        <v>0.34232944452236103</v>
      </c>
      <c r="BX13" s="14"/>
      <c r="BY13" s="14">
        <v>0.231885791872328</v>
      </c>
      <c r="BZ13" s="14">
        <v>0.36434482498665499</v>
      </c>
      <c r="CA13" s="14"/>
      <c r="CB13" s="14">
        <v>0.34834494713811498</v>
      </c>
      <c r="CC13" s="14">
        <v>0.35766810043994102</v>
      </c>
    </row>
    <row r="14" spans="2:81" x14ac:dyDescent="0.3">
      <c r="B14" s="15" t="s">
        <v>106</v>
      </c>
      <c r="C14" s="23">
        <v>1.7839437368548001E-2</v>
      </c>
      <c r="D14" s="23">
        <v>9.8275292025869106E-3</v>
      </c>
      <c r="E14" s="23">
        <v>2.66366583784312E-2</v>
      </c>
      <c r="F14" s="23"/>
      <c r="G14" s="23">
        <v>9.2525865805964998E-3</v>
      </c>
      <c r="H14" s="23">
        <v>4.4375697879114301E-2</v>
      </c>
      <c r="I14" s="23">
        <v>2.8230520674423099E-2</v>
      </c>
      <c r="J14" s="23">
        <v>0</v>
      </c>
      <c r="K14" s="23">
        <v>0</v>
      </c>
      <c r="L14" s="23">
        <v>0</v>
      </c>
      <c r="M14" s="23"/>
      <c r="N14" s="23">
        <v>0</v>
      </c>
      <c r="O14" s="23">
        <v>2.0825369916308699E-2</v>
      </c>
      <c r="P14" s="23">
        <v>3.0483867342742301E-2</v>
      </c>
      <c r="Q14" s="23">
        <v>2.1840078042433E-2</v>
      </c>
      <c r="R14" s="23"/>
      <c r="S14" s="23">
        <v>0</v>
      </c>
      <c r="T14" s="23">
        <v>5.1914920092486203E-2</v>
      </c>
      <c r="U14" s="23">
        <v>0</v>
      </c>
      <c r="V14" s="23">
        <v>0</v>
      </c>
      <c r="W14" s="23">
        <v>3.6483097626026098E-2</v>
      </c>
      <c r="X14" s="23">
        <v>3.7022650215022497E-2</v>
      </c>
      <c r="Y14" s="23">
        <v>0</v>
      </c>
      <c r="Z14" s="23">
        <v>0</v>
      </c>
      <c r="AA14" s="23">
        <v>0</v>
      </c>
      <c r="AB14" s="23">
        <v>8.2716070590159202E-2</v>
      </c>
      <c r="AC14" s="23">
        <v>0</v>
      </c>
      <c r="AD14" s="23">
        <v>0</v>
      </c>
      <c r="AE14" s="23"/>
      <c r="AF14" s="23">
        <v>1.61299613595615E-2</v>
      </c>
      <c r="AG14" s="23">
        <v>0</v>
      </c>
      <c r="AH14" s="23">
        <v>0</v>
      </c>
      <c r="AI14" s="23">
        <v>1.6371468274545199E-2</v>
      </c>
      <c r="AJ14" s="23">
        <v>0</v>
      </c>
      <c r="AK14" s="23">
        <v>6.7883999748812499E-2</v>
      </c>
      <c r="AL14" s="23"/>
      <c r="AM14" s="23">
        <v>2.86687661376165E-2</v>
      </c>
      <c r="AN14" s="23">
        <v>1.2193331516452299E-2</v>
      </c>
      <c r="AO14" s="23">
        <v>2.6337768347427098E-2</v>
      </c>
      <c r="AP14" s="23">
        <v>0</v>
      </c>
      <c r="AQ14" s="23">
        <v>0</v>
      </c>
      <c r="AR14" s="23"/>
      <c r="AS14" s="23">
        <v>1.8164674112490502E-2</v>
      </c>
      <c r="AT14" s="23">
        <v>0</v>
      </c>
      <c r="AU14" s="23"/>
      <c r="AV14" s="23">
        <v>5.5782065437199099E-3</v>
      </c>
      <c r="AW14" s="23">
        <v>2.6202832473585298E-2</v>
      </c>
      <c r="AX14" s="23">
        <v>2.8671205226535601E-2</v>
      </c>
      <c r="AY14" s="23"/>
      <c r="AZ14" s="23">
        <v>0</v>
      </c>
      <c r="BA14" s="23">
        <v>4.10047356865723E-2</v>
      </c>
      <c r="BB14" s="23">
        <v>0</v>
      </c>
      <c r="BC14" s="23"/>
      <c r="BD14" s="23">
        <v>2.85855359301408E-2</v>
      </c>
      <c r="BE14" s="23">
        <v>5.1433419560004299E-3</v>
      </c>
      <c r="BF14" s="23"/>
      <c r="BG14" s="23">
        <v>3.1329467393395399E-2</v>
      </c>
      <c r="BH14" s="23">
        <v>1.33048418086801E-2</v>
      </c>
      <c r="BI14" s="23"/>
      <c r="BJ14" s="23">
        <v>2.3094247115082799E-2</v>
      </c>
      <c r="BK14" s="23">
        <v>1.7638298330813599E-2</v>
      </c>
      <c r="BL14" s="23"/>
      <c r="BM14" s="23">
        <v>3.3137410424005302E-2</v>
      </c>
      <c r="BN14" s="23">
        <v>1.52353628644681E-2</v>
      </c>
      <c r="BO14" s="23"/>
      <c r="BP14" s="23">
        <v>3.0754305198360601E-2</v>
      </c>
      <c r="BQ14" s="23">
        <v>1.3985055826182801E-2</v>
      </c>
      <c r="BR14" s="23"/>
      <c r="BS14" s="23">
        <v>2.2383103094260299E-2</v>
      </c>
      <c r="BT14" s="23">
        <v>1.3962356010992201E-2</v>
      </c>
      <c r="BU14" s="23"/>
      <c r="BV14" s="23">
        <v>0</v>
      </c>
      <c r="BW14" s="23">
        <v>3.00964204952602E-2</v>
      </c>
      <c r="BX14" s="23"/>
      <c r="BY14" s="23">
        <v>5.79865007699812E-2</v>
      </c>
      <c r="BZ14" s="23">
        <v>1.1701132351418E-2</v>
      </c>
      <c r="CA14" s="23"/>
      <c r="CB14" s="23">
        <v>1.116882720874E-2</v>
      </c>
      <c r="CC14" s="23">
        <v>1.8907784040338299E-2</v>
      </c>
    </row>
    <row r="15" spans="2:81" x14ac:dyDescent="0.3">
      <c r="B15" s="16" t="s">
        <v>198</v>
      </c>
    </row>
    <row r="16" spans="2:81" x14ac:dyDescent="0.3">
      <c r="B16" t="s">
        <v>95</v>
      </c>
    </row>
    <row r="17" spans="2:2" x14ac:dyDescent="0.3">
      <c r="B17" t="s">
        <v>96</v>
      </c>
    </row>
    <row r="19" spans="2:2" x14ac:dyDescent="0.3">
      <c r="B19"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ht="28.8" x14ac:dyDescent="0.3">
      <c r="B9" s="15" t="s">
        <v>276</v>
      </c>
      <c r="C9" s="14">
        <v>9.1895153806539606E-2</v>
      </c>
      <c r="D9" s="14">
        <v>0.108289921177024</v>
      </c>
      <c r="E9" s="14">
        <v>7.4584826239372598E-2</v>
      </c>
      <c r="F9" s="14"/>
      <c r="G9" s="14">
        <v>0.126270169211531</v>
      </c>
      <c r="H9" s="14">
        <v>0.120261904155431</v>
      </c>
      <c r="I9" s="14">
        <v>0.119899723783072</v>
      </c>
      <c r="J9" s="14">
        <v>1.9164514502510398E-2</v>
      </c>
      <c r="K9" s="14">
        <v>7.4919836491516595E-2</v>
      </c>
      <c r="L9" s="14">
        <v>0</v>
      </c>
      <c r="M9" s="14"/>
      <c r="N9" s="14">
        <v>0.117188939307173</v>
      </c>
      <c r="O9" s="14">
        <v>4.0047250465288703E-2</v>
      </c>
      <c r="P9" s="14">
        <v>9.8724508627029695E-2</v>
      </c>
      <c r="Q9" s="14">
        <v>0.109130726745938</v>
      </c>
      <c r="R9" s="14"/>
      <c r="S9" s="14">
        <v>0.12882692551969499</v>
      </c>
      <c r="T9" s="14">
        <v>0.10500642600058099</v>
      </c>
      <c r="U9" s="14">
        <v>8.8880727759189496E-2</v>
      </c>
      <c r="V9" s="14">
        <v>2.5744860297489701E-2</v>
      </c>
      <c r="W9" s="14">
        <v>7.2536541923600803E-2</v>
      </c>
      <c r="X9" s="14">
        <v>0.106138207604438</v>
      </c>
      <c r="Y9" s="14">
        <v>0.11737971647588601</v>
      </c>
      <c r="Z9" s="14">
        <v>9.4381578543196398E-2</v>
      </c>
      <c r="AA9" s="14">
        <v>9.58381109249163E-2</v>
      </c>
      <c r="AB9" s="14">
        <v>4.80021775573806E-2</v>
      </c>
      <c r="AC9" s="14">
        <v>0.149417466669478</v>
      </c>
      <c r="AD9" s="14">
        <v>0</v>
      </c>
      <c r="AE9" s="14"/>
      <c r="AF9" s="14">
        <v>0.14809578142140001</v>
      </c>
      <c r="AG9" s="14">
        <v>6.9264006491061195E-2</v>
      </c>
      <c r="AH9" s="14">
        <v>0.11511847399109899</v>
      </c>
      <c r="AI9" s="14">
        <v>1.58943016726577E-2</v>
      </c>
      <c r="AJ9" s="14">
        <v>6.6737703326444006E-2</v>
      </c>
      <c r="AK9" s="14">
        <v>9.5645938054288102E-2</v>
      </c>
      <c r="AL9" s="14"/>
      <c r="AM9" s="14">
        <v>9.3726968333843294E-2</v>
      </c>
      <c r="AN9" s="14">
        <v>3.6366298166659899E-2</v>
      </c>
      <c r="AO9" s="14">
        <v>0.11848845057735601</v>
      </c>
      <c r="AP9" s="14">
        <v>7.4006916045590704E-2</v>
      </c>
      <c r="AQ9" s="14">
        <v>0.48258610757632903</v>
      </c>
      <c r="AR9" s="14"/>
      <c r="AS9" s="14">
        <v>9.1152053707123495E-2</v>
      </c>
      <c r="AT9" s="14">
        <v>0.132654655704772</v>
      </c>
      <c r="AU9" s="14"/>
      <c r="AV9" s="14">
        <v>0.15388097407760201</v>
      </c>
      <c r="AW9" s="14">
        <v>0.18622608951976199</v>
      </c>
      <c r="AX9" s="14">
        <v>9.7142829655728E-3</v>
      </c>
      <c r="AY9" s="14"/>
      <c r="AZ9" s="14">
        <v>0.25053331934136303</v>
      </c>
      <c r="BA9" s="14">
        <v>0.22467763137975999</v>
      </c>
      <c r="BB9" s="14">
        <v>7.2244054121878398E-2</v>
      </c>
      <c r="BC9" s="14"/>
      <c r="BD9" s="14">
        <v>0.100292982725943</v>
      </c>
      <c r="BE9" s="14">
        <v>8.1973447188282603E-2</v>
      </c>
      <c r="BF9" s="14"/>
      <c r="BG9" s="14">
        <v>0.12901274265578699</v>
      </c>
      <c r="BH9" s="14">
        <v>7.9418291021298798E-2</v>
      </c>
      <c r="BI9" s="14"/>
      <c r="BJ9" s="14">
        <v>0.12637748204021901</v>
      </c>
      <c r="BK9" s="14">
        <v>8.2625825284048701E-2</v>
      </c>
      <c r="BL9" s="14"/>
      <c r="BM9" s="14">
        <v>9.8267624857174607E-2</v>
      </c>
      <c r="BN9" s="14">
        <v>9.2300815889686E-2</v>
      </c>
      <c r="BO9" s="14"/>
      <c r="BP9" s="14">
        <v>7.5743763928297098E-2</v>
      </c>
      <c r="BQ9" s="14">
        <v>0.100414320684654</v>
      </c>
      <c r="BR9" s="14"/>
      <c r="BS9" s="14">
        <v>0.13524909822614101</v>
      </c>
      <c r="BT9" s="14">
        <v>5.49015059828101E-2</v>
      </c>
      <c r="BU9" s="14"/>
      <c r="BV9" s="14">
        <v>0.114386994692964</v>
      </c>
      <c r="BW9" s="14">
        <v>0.14243827237801199</v>
      </c>
      <c r="BX9" s="14"/>
      <c r="BY9" s="14">
        <v>0.18465258685838301</v>
      </c>
      <c r="BZ9" s="14">
        <v>7.8452490573427902E-2</v>
      </c>
      <c r="CA9" s="14"/>
      <c r="CB9" s="14">
        <v>5.6597305451750797E-2</v>
      </c>
      <c r="CC9" s="14">
        <v>0.119858366305599</v>
      </c>
    </row>
    <row r="10" spans="2:81" ht="28.8" x14ac:dyDescent="0.3">
      <c r="B10" s="15" t="s">
        <v>277</v>
      </c>
      <c r="C10" s="14">
        <v>0.15772644967022201</v>
      </c>
      <c r="D10" s="14">
        <v>0.16241693996100201</v>
      </c>
      <c r="E10" s="14">
        <v>0.15348179221491501</v>
      </c>
      <c r="F10" s="14"/>
      <c r="G10" s="14">
        <v>0.14983011122217599</v>
      </c>
      <c r="H10" s="14">
        <v>0.22961622827522801</v>
      </c>
      <c r="I10" s="14">
        <v>0.23104371943201499</v>
      </c>
      <c r="J10" s="14">
        <v>0.104424316224868</v>
      </c>
      <c r="K10" s="14">
        <v>7.9962772110992494E-2</v>
      </c>
      <c r="L10" s="14">
        <v>2.46384868400269E-2</v>
      </c>
      <c r="M10" s="14"/>
      <c r="N10" s="14">
        <v>0.18946530077565599</v>
      </c>
      <c r="O10" s="14">
        <v>0.22272785687546001</v>
      </c>
      <c r="P10" s="14">
        <v>0.13806720050827501</v>
      </c>
      <c r="Q10" s="14">
        <v>7.8504852862948199E-2</v>
      </c>
      <c r="R10" s="14"/>
      <c r="S10" s="14">
        <v>0.19314050219986401</v>
      </c>
      <c r="T10" s="14">
        <v>0.15373469518645799</v>
      </c>
      <c r="U10" s="14">
        <v>0.14782569119487299</v>
      </c>
      <c r="V10" s="14">
        <v>0.10803649166969</v>
      </c>
      <c r="W10" s="14">
        <v>0.17043703173131799</v>
      </c>
      <c r="X10" s="14">
        <v>0.29915401042934903</v>
      </c>
      <c r="Y10" s="14">
        <v>0.119001896882434</v>
      </c>
      <c r="Z10" s="14">
        <v>5.2529044207261802E-2</v>
      </c>
      <c r="AA10" s="14">
        <v>0.193414977688142</v>
      </c>
      <c r="AB10" s="14">
        <v>2.1910906296417201E-2</v>
      </c>
      <c r="AC10" s="14">
        <v>0.14740298287445899</v>
      </c>
      <c r="AD10" s="14">
        <v>0.65450350002949198</v>
      </c>
      <c r="AE10" s="14"/>
      <c r="AF10" s="14">
        <v>0.24410980134982199</v>
      </c>
      <c r="AG10" s="14">
        <v>0.15948324726480501</v>
      </c>
      <c r="AH10" s="14">
        <v>0.13910918494809599</v>
      </c>
      <c r="AI10" s="14">
        <v>0.16754923666111499</v>
      </c>
      <c r="AJ10" s="14">
        <v>8.0524191218379601E-2</v>
      </c>
      <c r="AK10" s="14">
        <v>3.1333782884021E-2</v>
      </c>
      <c r="AL10" s="14"/>
      <c r="AM10" s="14">
        <v>0.121809847148853</v>
      </c>
      <c r="AN10" s="14">
        <v>0.126749391345926</v>
      </c>
      <c r="AO10" s="14">
        <v>0.1392210890891</v>
      </c>
      <c r="AP10" s="14">
        <v>0.26492277684626298</v>
      </c>
      <c r="AQ10" s="14">
        <v>0.16943970211152601</v>
      </c>
      <c r="AR10" s="14"/>
      <c r="AS10" s="14">
        <v>0.16060201328047299</v>
      </c>
      <c r="AT10" s="14">
        <v>0</v>
      </c>
      <c r="AU10" s="14"/>
      <c r="AV10" s="14">
        <v>0.224410024621192</v>
      </c>
      <c r="AW10" s="14">
        <v>0.25535287308810001</v>
      </c>
      <c r="AX10" s="14">
        <v>6.6209072175963807E-2</v>
      </c>
      <c r="AY10" s="14"/>
      <c r="AZ10" s="14">
        <v>0.21100574048998499</v>
      </c>
      <c r="BA10" s="14">
        <v>0.49580305506363698</v>
      </c>
      <c r="BB10" s="14">
        <v>5.1859646459285098E-2</v>
      </c>
      <c r="BC10" s="14"/>
      <c r="BD10" s="14">
        <v>0.153341302160413</v>
      </c>
      <c r="BE10" s="14">
        <v>0.16290733004867</v>
      </c>
      <c r="BF10" s="14"/>
      <c r="BG10" s="14">
        <v>0.19274262997331901</v>
      </c>
      <c r="BH10" s="14">
        <v>0.14595596321218601</v>
      </c>
      <c r="BI10" s="14"/>
      <c r="BJ10" s="14">
        <v>0.11171077992629901</v>
      </c>
      <c r="BK10" s="14">
        <v>0.163859689634345</v>
      </c>
      <c r="BL10" s="14"/>
      <c r="BM10" s="14">
        <v>0.18682205929985901</v>
      </c>
      <c r="BN10" s="14">
        <v>0.149238261205385</v>
      </c>
      <c r="BO10" s="14"/>
      <c r="BP10" s="14">
        <v>0.115648639495696</v>
      </c>
      <c r="BQ10" s="14">
        <v>0.17384762765094999</v>
      </c>
      <c r="BR10" s="14"/>
      <c r="BS10" s="14">
        <v>0.19098627671881499</v>
      </c>
      <c r="BT10" s="14">
        <v>0.129346048648222</v>
      </c>
      <c r="BU10" s="14"/>
      <c r="BV10" s="14">
        <v>0.251859095881248</v>
      </c>
      <c r="BW10" s="14">
        <v>0.17000923107343599</v>
      </c>
      <c r="BX10" s="14"/>
      <c r="BY10" s="14">
        <v>0.16632887322772</v>
      </c>
      <c r="BZ10" s="14">
        <v>0.15031520816822799</v>
      </c>
      <c r="CA10" s="14"/>
      <c r="CB10" s="14">
        <v>0.14715780654331601</v>
      </c>
      <c r="CC10" s="14">
        <v>0.15536171804655</v>
      </c>
    </row>
    <row r="11" spans="2:81" ht="28.8" x14ac:dyDescent="0.3">
      <c r="B11" s="15" t="s">
        <v>278</v>
      </c>
      <c r="C11" s="14">
        <v>0.10735416150324099</v>
      </c>
      <c r="D11" s="14">
        <v>0.14052840137950401</v>
      </c>
      <c r="E11" s="14">
        <v>7.19041022353894E-2</v>
      </c>
      <c r="F11" s="14"/>
      <c r="G11" s="14">
        <v>0.14459555872353999</v>
      </c>
      <c r="H11" s="14">
        <v>0.115270232528126</v>
      </c>
      <c r="I11" s="14">
        <v>6.4084013526176403E-2</v>
      </c>
      <c r="J11" s="14">
        <v>0.16236129063600099</v>
      </c>
      <c r="K11" s="14">
        <v>0.12651060049652299</v>
      </c>
      <c r="L11" s="14">
        <v>0</v>
      </c>
      <c r="M11" s="14"/>
      <c r="N11" s="14">
        <v>7.9264324565778296E-2</v>
      </c>
      <c r="O11" s="14">
        <v>9.0669920981351598E-2</v>
      </c>
      <c r="P11" s="14">
        <v>0.12522406261386601</v>
      </c>
      <c r="Q11" s="14">
        <v>0.13852417781944501</v>
      </c>
      <c r="R11" s="14"/>
      <c r="S11" s="14">
        <v>0.15211239051129399</v>
      </c>
      <c r="T11" s="14">
        <v>5.1322224729282301E-2</v>
      </c>
      <c r="U11" s="14">
        <v>8.4755373276847498E-2</v>
      </c>
      <c r="V11" s="14">
        <v>7.4834586978718295E-2</v>
      </c>
      <c r="W11" s="14">
        <v>0.185879749620079</v>
      </c>
      <c r="X11" s="14">
        <v>6.3847797061225203E-2</v>
      </c>
      <c r="Y11" s="14">
        <v>0.120113818684183</v>
      </c>
      <c r="Z11" s="14">
        <v>5.3432022993978E-2</v>
      </c>
      <c r="AA11" s="14">
        <v>6.4924379655170394E-2</v>
      </c>
      <c r="AB11" s="14">
        <v>0.199977785758091</v>
      </c>
      <c r="AC11" s="14">
        <v>9.8888807835888007E-2</v>
      </c>
      <c r="AD11" s="14">
        <v>0</v>
      </c>
      <c r="AE11" s="14"/>
      <c r="AF11" s="14">
        <v>0.118934861875773</v>
      </c>
      <c r="AG11" s="14">
        <v>0.104593593955118</v>
      </c>
      <c r="AH11" s="14">
        <v>2.6799677718044299E-2</v>
      </c>
      <c r="AI11" s="14">
        <v>0.140086846586989</v>
      </c>
      <c r="AJ11" s="14">
        <v>9.7929005349844805E-2</v>
      </c>
      <c r="AK11" s="14">
        <v>3.0700633608534599E-2</v>
      </c>
      <c r="AL11" s="14"/>
      <c r="AM11" s="14">
        <v>8.5413172760880701E-2</v>
      </c>
      <c r="AN11" s="14">
        <v>0.140693704948087</v>
      </c>
      <c r="AO11" s="14">
        <v>0.15098088654282499</v>
      </c>
      <c r="AP11" s="14">
        <v>5.5744469217348498E-2</v>
      </c>
      <c r="AQ11" s="14">
        <v>0.17453702939421201</v>
      </c>
      <c r="AR11" s="14"/>
      <c r="AS11" s="14">
        <v>0.109311371095375</v>
      </c>
      <c r="AT11" s="14">
        <v>0</v>
      </c>
      <c r="AU11" s="14"/>
      <c r="AV11" s="14">
        <v>0.120038346119167</v>
      </c>
      <c r="AW11" s="14">
        <v>0.18111547754815699</v>
      </c>
      <c r="AX11" s="14">
        <v>7.4482866951518803E-2</v>
      </c>
      <c r="AY11" s="14"/>
      <c r="AZ11" s="14">
        <v>0.136535516111115</v>
      </c>
      <c r="BA11" s="14">
        <v>0.106039378663523</v>
      </c>
      <c r="BB11" s="14">
        <v>0.156893641137271</v>
      </c>
      <c r="BC11" s="14"/>
      <c r="BD11" s="14">
        <v>0.11976021933745599</v>
      </c>
      <c r="BE11" s="14">
        <v>9.2696889093724699E-2</v>
      </c>
      <c r="BF11" s="14"/>
      <c r="BG11" s="14">
        <v>0.139498047243787</v>
      </c>
      <c r="BH11" s="14">
        <v>9.6549180247639504E-2</v>
      </c>
      <c r="BI11" s="14"/>
      <c r="BJ11" s="14">
        <v>0.15531324949956801</v>
      </c>
      <c r="BK11" s="14">
        <v>0.101690767724172</v>
      </c>
      <c r="BL11" s="14"/>
      <c r="BM11" s="14">
        <v>0.117989173687593</v>
      </c>
      <c r="BN11" s="14">
        <v>0.10721931026974001</v>
      </c>
      <c r="BO11" s="14"/>
      <c r="BP11" s="14">
        <v>9.9444654784424699E-2</v>
      </c>
      <c r="BQ11" s="14">
        <v>0.105991928368254</v>
      </c>
      <c r="BR11" s="14"/>
      <c r="BS11" s="14">
        <v>0.14604104637532</v>
      </c>
      <c r="BT11" s="14">
        <v>7.43428862083505E-2</v>
      </c>
      <c r="BU11" s="14"/>
      <c r="BV11" s="14">
        <v>0.123564245278954</v>
      </c>
      <c r="BW11" s="14">
        <v>0.15378665252676901</v>
      </c>
      <c r="BX11" s="14"/>
      <c r="BY11" s="14">
        <v>0.11191940879525</v>
      </c>
      <c r="BZ11" s="14">
        <v>0.105253649000496</v>
      </c>
      <c r="CA11" s="14"/>
      <c r="CB11" s="14">
        <v>0.112560305322484</v>
      </c>
      <c r="CC11" s="14">
        <v>0.10351058686246099</v>
      </c>
    </row>
    <row r="12" spans="2:81" ht="28.8" x14ac:dyDescent="0.3">
      <c r="B12" s="15" t="s">
        <v>279</v>
      </c>
      <c r="C12" s="14">
        <v>0.14627053673075999</v>
      </c>
      <c r="D12" s="14">
        <v>0.147323077511548</v>
      </c>
      <c r="E12" s="14">
        <v>0.145915105075725</v>
      </c>
      <c r="F12" s="14"/>
      <c r="G12" s="14">
        <v>0.14770539732103</v>
      </c>
      <c r="H12" s="14">
        <v>0.106080141870855</v>
      </c>
      <c r="I12" s="14">
        <v>0.22409202985372001</v>
      </c>
      <c r="J12" s="14">
        <v>0.11106553440669401</v>
      </c>
      <c r="K12" s="14">
        <v>0.15567252562675199</v>
      </c>
      <c r="L12" s="14">
        <v>0.12151968941959</v>
      </c>
      <c r="M12" s="14"/>
      <c r="N12" s="14">
        <v>0.165216867616964</v>
      </c>
      <c r="O12" s="14">
        <v>0.15415019381476999</v>
      </c>
      <c r="P12" s="14">
        <v>0.14071089117138899</v>
      </c>
      <c r="Q12" s="14">
        <v>0.124293974020606</v>
      </c>
      <c r="R12" s="14"/>
      <c r="S12" s="14">
        <v>0.12905697055374399</v>
      </c>
      <c r="T12" s="14">
        <v>0.21622319340606</v>
      </c>
      <c r="U12" s="14">
        <v>0.142813410799982</v>
      </c>
      <c r="V12" s="14">
        <v>0.18582745425444699</v>
      </c>
      <c r="W12" s="14">
        <v>0.14704414617337899</v>
      </c>
      <c r="X12" s="14">
        <v>0.163482851249942</v>
      </c>
      <c r="Y12" s="14">
        <v>8.37833864594551E-2</v>
      </c>
      <c r="Z12" s="14">
        <v>0.165791395641329</v>
      </c>
      <c r="AA12" s="14">
        <v>0.11697063114518</v>
      </c>
      <c r="AB12" s="14">
        <v>0.133302217238327</v>
      </c>
      <c r="AC12" s="14">
        <v>0.14902753219199</v>
      </c>
      <c r="AD12" s="14">
        <v>0</v>
      </c>
      <c r="AE12" s="14"/>
      <c r="AF12" s="14">
        <v>0.13431359383442901</v>
      </c>
      <c r="AG12" s="14">
        <v>0.14386159213785901</v>
      </c>
      <c r="AH12" s="14">
        <v>2.8319709001001701E-2</v>
      </c>
      <c r="AI12" s="14">
        <v>0.23202109762144499</v>
      </c>
      <c r="AJ12" s="14">
        <v>0.16843074331954999</v>
      </c>
      <c r="AK12" s="14">
        <v>9.6641899519162106E-2</v>
      </c>
      <c r="AL12" s="14"/>
      <c r="AM12" s="14">
        <v>0.13986007799264699</v>
      </c>
      <c r="AN12" s="14">
        <v>0.118064380765403</v>
      </c>
      <c r="AO12" s="14">
        <v>0.18823475256378999</v>
      </c>
      <c r="AP12" s="14">
        <v>8.8850965583575497E-2</v>
      </c>
      <c r="AQ12" s="14">
        <v>8.9017850998532197E-2</v>
      </c>
      <c r="AR12" s="14"/>
      <c r="AS12" s="14">
        <v>0.146434608893346</v>
      </c>
      <c r="AT12" s="14">
        <v>0.137271076728501</v>
      </c>
      <c r="AU12" s="14"/>
      <c r="AV12" s="14">
        <v>0.180845242951822</v>
      </c>
      <c r="AW12" s="14">
        <v>0.15372107802579599</v>
      </c>
      <c r="AX12" s="14">
        <v>0.107241381190763</v>
      </c>
      <c r="AY12" s="14"/>
      <c r="AZ12" s="14">
        <v>8.6071682163396501E-2</v>
      </c>
      <c r="BA12" s="14">
        <v>0.173479934893081</v>
      </c>
      <c r="BB12" s="14">
        <v>0.22794398577150399</v>
      </c>
      <c r="BC12" s="14"/>
      <c r="BD12" s="14">
        <v>0.15503964326936601</v>
      </c>
      <c r="BE12" s="14">
        <v>0.13591018011772499</v>
      </c>
      <c r="BF12" s="14"/>
      <c r="BG12" s="14">
        <v>0.18339709366822499</v>
      </c>
      <c r="BH12" s="14">
        <v>0.13379065937454099</v>
      </c>
      <c r="BI12" s="14"/>
      <c r="BJ12" s="14">
        <v>0.18766578347823501</v>
      </c>
      <c r="BK12" s="14">
        <v>0.14485856381850301</v>
      </c>
      <c r="BL12" s="14"/>
      <c r="BM12" s="14">
        <v>0.14365028097089899</v>
      </c>
      <c r="BN12" s="14">
        <v>0.14935149339957501</v>
      </c>
      <c r="BO12" s="14"/>
      <c r="BP12" s="14">
        <v>0.15878194508735799</v>
      </c>
      <c r="BQ12" s="14">
        <v>0.14671422125188299</v>
      </c>
      <c r="BR12" s="14"/>
      <c r="BS12" s="14">
        <v>0.117629366029894</v>
      </c>
      <c r="BT12" s="14">
        <v>0.170709867369569</v>
      </c>
      <c r="BU12" s="14"/>
      <c r="BV12" s="14">
        <v>0.22229517169186699</v>
      </c>
      <c r="BW12" s="14">
        <v>8.1561061438597607E-2</v>
      </c>
      <c r="BX12" s="14"/>
      <c r="BY12" s="14">
        <v>0.30490979802027302</v>
      </c>
      <c r="BZ12" s="14">
        <v>0.123121124463587</v>
      </c>
      <c r="CA12" s="14"/>
      <c r="CB12" s="14">
        <v>0.19929293687993699</v>
      </c>
      <c r="CC12" s="14">
        <v>0.100228004178571</v>
      </c>
    </row>
    <row r="13" spans="2:81" ht="28.8" x14ac:dyDescent="0.3">
      <c r="B13" s="15" t="s">
        <v>280</v>
      </c>
      <c r="C13" s="14">
        <v>0.479318999824003</v>
      </c>
      <c r="D13" s="14">
        <v>0.44144165997092299</v>
      </c>
      <c r="E13" s="14">
        <v>0.51765101988751305</v>
      </c>
      <c r="F13" s="14"/>
      <c r="G13" s="14">
        <v>0.41160297430792397</v>
      </c>
      <c r="H13" s="14">
        <v>0.39611987721069503</v>
      </c>
      <c r="I13" s="14">
        <v>0.36088051340501598</v>
      </c>
      <c r="J13" s="14">
        <v>0.58150654839165306</v>
      </c>
      <c r="K13" s="14">
        <v>0.53892715669423497</v>
      </c>
      <c r="L13" s="14">
        <v>0.85384182374038298</v>
      </c>
      <c r="M13" s="14"/>
      <c r="N13" s="14">
        <v>0.44886456773442901</v>
      </c>
      <c r="O13" s="14">
        <v>0.472105692952209</v>
      </c>
      <c r="P13" s="14">
        <v>0.48714110413470302</v>
      </c>
      <c r="Q13" s="14">
        <v>0.50684664486624498</v>
      </c>
      <c r="R13" s="14"/>
      <c r="S13" s="14">
        <v>0.382461723364932</v>
      </c>
      <c r="T13" s="14">
        <v>0.448700345485192</v>
      </c>
      <c r="U13" s="14">
        <v>0.50445455518768401</v>
      </c>
      <c r="V13" s="14">
        <v>0.60555660679965495</v>
      </c>
      <c r="W13" s="14">
        <v>0.38761943292559697</v>
      </c>
      <c r="X13" s="14">
        <v>0.36737713365504499</v>
      </c>
      <c r="Y13" s="14">
        <v>0.55972118149804295</v>
      </c>
      <c r="Z13" s="14">
        <v>0.633865958614235</v>
      </c>
      <c r="AA13" s="14">
        <v>0.50966298213928096</v>
      </c>
      <c r="AB13" s="14">
        <v>0.569633709123191</v>
      </c>
      <c r="AC13" s="14">
        <v>0.40665497558090002</v>
      </c>
      <c r="AD13" s="14">
        <v>0.34549649997050802</v>
      </c>
      <c r="AE13" s="14"/>
      <c r="AF13" s="14">
        <v>0.33191273101989899</v>
      </c>
      <c r="AG13" s="14">
        <v>0.52279756015115697</v>
      </c>
      <c r="AH13" s="14">
        <v>0.690652954341759</v>
      </c>
      <c r="AI13" s="14">
        <v>0.44444851745779301</v>
      </c>
      <c r="AJ13" s="14">
        <v>0.58637835678578198</v>
      </c>
      <c r="AK13" s="14">
        <v>0.64217833536867597</v>
      </c>
      <c r="AL13" s="14"/>
      <c r="AM13" s="14">
        <v>0.54537704243027396</v>
      </c>
      <c r="AN13" s="14">
        <v>0.56593289325747198</v>
      </c>
      <c r="AO13" s="14">
        <v>0.38684376848454799</v>
      </c>
      <c r="AP13" s="14">
        <v>0.50236323052147602</v>
      </c>
      <c r="AQ13" s="14">
        <v>8.4419309919400998E-2</v>
      </c>
      <c r="AR13" s="14"/>
      <c r="AS13" s="14">
        <v>0.47474739674470101</v>
      </c>
      <c r="AT13" s="14">
        <v>0.730074267566727</v>
      </c>
      <c r="AU13" s="14"/>
      <c r="AV13" s="14">
        <v>0.31569267778889898</v>
      </c>
      <c r="AW13" s="14">
        <v>0.22358448181818599</v>
      </c>
      <c r="AX13" s="14">
        <v>0.71391051799979</v>
      </c>
      <c r="AY13" s="14"/>
      <c r="AZ13" s="14">
        <v>0.31585374189414001</v>
      </c>
      <c r="BA13" s="14">
        <v>0</v>
      </c>
      <c r="BB13" s="14">
        <v>0.48157954633329397</v>
      </c>
      <c r="BC13" s="14"/>
      <c r="BD13" s="14">
        <v>0.448043842051219</v>
      </c>
      <c r="BE13" s="14">
        <v>0.51626937626526304</v>
      </c>
      <c r="BF13" s="14"/>
      <c r="BG13" s="14">
        <v>0.334525669441877</v>
      </c>
      <c r="BH13" s="14">
        <v>0.52799044027594499</v>
      </c>
      <c r="BI13" s="14"/>
      <c r="BJ13" s="14">
        <v>0.39673258045352999</v>
      </c>
      <c r="BK13" s="14">
        <v>0.48967508409194699</v>
      </c>
      <c r="BL13" s="14"/>
      <c r="BM13" s="14">
        <v>0.43593216381106697</v>
      </c>
      <c r="BN13" s="14">
        <v>0.48412946046190197</v>
      </c>
      <c r="BO13" s="14"/>
      <c r="BP13" s="14">
        <v>0.53128990574465296</v>
      </c>
      <c r="BQ13" s="14">
        <v>0.459262563731128</v>
      </c>
      <c r="BR13" s="14"/>
      <c r="BS13" s="14">
        <v>0.38227032470687999</v>
      </c>
      <c r="BT13" s="14">
        <v>0.56213002329846995</v>
      </c>
      <c r="BU13" s="14"/>
      <c r="BV13" s="14">
        <v>0.28789449245496701</v>
      </c>
      <c r="BW13" s="14">
        <v>0.41479265845466101</v>
      </c>
      <c r="BX13" s="14"/>
      <c r="BY13" s="14">
        <v>0.232189333098373</v>
      </c>
      <c r="BZ13" s="14">
        <v>0.52238967207728604</v>
      </c>
      <c r="CA13" s="14"/>
      <c r="CB13" s="14">
        <v>0.46079995117310502</v>
      </c>
      <c r="CC13" s="14">
        <v>0.50775097028829497</v>
      </c>
    </row>
    <row r="14" spans="2:81" x14ac:dyDescent="0.3">
      <c r="B14" s="15" t="s">
        <v>106</v>
      </c>
      <c r="C14" s="23">
        <v>1.74346984652342E-2</v>
      </c>
      <c r="D14" s="23">
        <v>0</v>
      </c>
      <c r="E14" s="23">
        <v>3.6463154347084401E-2</v>
      </c>
      <c r="F14" s="23"/>
      <c r="G14" s="23">
        <v>1.99957892137997E-2</v>
      </c>
      <c r="H14" s="23">
        <v>3.2651615959665099E-2</v>
      </c>
      <c r="I14" s="23">
        <v>0</v>
      </c>
      <c r="J14" s="23">
        <v>2.1477795838274E-2</v>
      </c>
      <c r="K14" s="23">
        <v>2.4007108579981701E-2</v>
      </c>
      <c r="L14" s="23">
        <v>0</v>
      </c>
      <c r="M14" s="23"/>
      <c r="N14" s="23">
        <v>0</v>
      </c>
      <c r="O14" s="23">
        <v>2.0299084910919599E-2</v>
      </c>
      <c r="P14" s="23">
        <v>1.0132232944737101E-2</v>
      </c>
      <c r="Q14" s="23">
        <v>4.2699623684817702E-2</v>
      </c>
      <c r="R14" s="23"/>
      <c r="S14" s="23">
        <v>1.44014878504716E-2</v>
      </c>
      <c r="T14" s="23">
        <v>2.5013115192426501E-2</v>
      </c>
      <c r="U14" s="23">
        <v>3.1270241781424402E-2</v>
      </c>
      <c r="V14" s="23">
        <v>0</v>
      </c>
      <c r="W14" s="23">
        <v>3.6483097626026098E-2</v>
      </c>
      <c r="X14" s="23">
        <v>0</v>
      </c>
      <c r="Y14" s="23">
        <v>0</v>
      </c>
      <c r="Z14" s="23">
        <v>0</v>
      </c>
      <c r="AA14" s="23">
        <v>1.9188918447311E-2</v>
      </c>
      <c r="AB14" s="23">
        <v>2.7173204026592099E-2</v>
      </c>
      <c r="AC14" s="23">
        <v>4.8608234847284701E-2</v>
      </c>
      <c r="AD14" s="23">
        <v>0</v>
      </c>
      <c r="AE14" s="23"/>
      <c r="AF14" s="23">
        <v>2.2633230498677499E-2</v>
      </c>
      <c r="AG14" s="23">
        <v>0</v>
      </c>
      <c r="AH14" s="23">
        <v>0</v>
      </c>
      <c r="AI14" s="23">
        <v>0</v>
      </c>
      <c r="AJ14" s="23">
        <v>0</v>
      </c>
      <c r="AK14" s="23">
        <v>0.103499410565318</v>
      </c>
      <c r="AL14" s="23"/>
      <c r="AM14" s="23">
        <v>1.3812891333501699E-2</v>
      </c>
      <c r="AN14" s="23">
        <v>1.2193331516452299E-2</v>
      </c>
      <c r="AO14" s="23">
        <v>1.6231052742380299E-2</v>
      </c>
      <c r="AP14" s="23">
        <v>1.41116417857461E-2</v>
      </c>
      <c r="AQ14" s="23">
        <v>0</v>
      </c>
      <c r="AR14" s="23"/>
      <c r="AS14" s="23">
        <v>1.7752556278981702E-2</v>
      </c>
      <c r="AT14" s="23">
        <v>0</v>
      </c>
      <c r="AU14" s="23"/>
      <c r="AV14" s="23">
        <v>5.1327344413180896E-3</v>
      </c>
      <c r="AW14" s="23">
        <v>0</v>
      </c>
      <c r="AX14" s="23">
        <v>2.84418787163912E-2</v>
      </c>
      <c r="AY14" s="23"/>
      <c r="AZ14" s="23">
        <v>0</v>
      </c>
      <c r="BA14" s="23">
        <v>0</v>
      </c>
      <c r="BB14" s="23">
        <v>9.4791261767672198E-3</v>
      </c>
      <c r="BC14" s="23"/>
      <c r="BD14" s="23">
        <v>2.3522010455602899E-2</v>
      </c>
      <c r="BE14" s="23">
        <v>1.02427772863343E-2</v>
      </c>
      <c r="BF14" s="23"/>
      <c r="BG14" s="23">
        <v>2.0823817017005398E-2</v>
      </c>
      <c r="BH14" s="23">
        <v>1.6295465868389002E-2</v>
      </c>
      <c r="BI14" s="23"/>
      <c r="BJ14" s="23">
        <v>2.22001246021492E-2</v>
      </c>
      <c r="BK14" s="23">
        <v>1.7290069446983702E-2</v>
      </c>
      <c r="BL14" s="23"/>
      <c r="BM14" s="23">
        <v>1.7338697373407801E-2</v>
      </c>
      <c r="BN14" s="23">
        <v>1.7760658773712301E-2</v>
      </c>
      <c r="BO14" s="23"/>
      <c r="BP14" s="23">
        <v>1.90910909595714E-2</v>
      </c>
      <c r="BQ14" s="23">
        <v>1.37693383131309E-2</v>
      </c>
      <c r="BR14" s="23"/>
      <c r="BS14" s="23">
        <v>2.78238879429503E-2</v>
      </c>
      <c r="BT14" s="23">
        <v>8.5696684925784198E-3</v>
      </c>
      <c r="BU14" s="23"/>
      <c r="BV14" s="23">
        <v>0</v>
      </c>
      <c r="BW14" s="23">
        <v>3.7412124128524703E-2</v>
      </c>
      <c r="BX14" s="23"/>
      <c r="BY14" s="23">
        <v>0</v>
      </c>
      <c r="BZ14" s="23">
        <v>2.0467855716975899E-2</v>
      </c>
      <c r="CA14" s="23"/>
      <c r="CB14" s="23">
        <v>2.35916946294072E-2</v>
      </c>
      <c r="CC14" s="23">
        <v>1.32903543185244E-2</v>
      </c>
    </row>
    <row r="15" spans="2:81" x14ac:dyDescent="0.3">
      <c r="B15" s="16" t="s">
        <v>198</v>
      </c>
    </row>
    <row r="16" spans="2:81" x14ac:dyDescent="0.3">
      <c r="B16" t="s">
        <v>95</v>
      </c>
    </row>
    <row r="17" spans="2:2" x14ac:dyDescent="0.3">
      <c r="B17" t="s">
        <v>96</v>
      </c>
    </row>
    <row r="19" spans="2:2" x14ac:dyDescent="0.3">
      <c r="B19"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378</v>
      </c>
      <c r="D7" s="10">
        <v>183</v>
      </c>
      <c r="E7" s="10">
        <v>194</v>
      </c>
      <c r="F7" s="10"/>
      <c r="G7" s="10">
        <v>75</v>
      </c>
      <c r="H7" s="10">
        <v>94</v>
      </c>
      <c r="I7" s="10">
        <v>78</v>
      </c>
      <c r="J7" s="10">
        <v>50</v>
      </c>
      <c r="K7" s="10">
        <v>39</v>
      </c>
      <c r="L7" s="10">
        <v>42</v>
      </c>
      <c r="M7" s="10"/>
      <c r="N7" s="10">
        <v>110</v>
      </c>
      <c r="O7" s="10">
        <v>94</v>
      </c>
      <c r="P7" s="10">
        <v>92</v>
      </c>
      <c r="Q7" s="10">
        <v>81</v>
      </c>
      <c r="R7" s="10"/>
      <c r="S7" s="10">
        <v>74</v>
      </c>
      <c r="T7" s="10">
        <v>36</v>
      </c>
      <c r="U7" s="10">
        <v>33</v>
      </c>
      <c r="V7" s="10">
        <v>38</v>
      </c>
      <c r="W7" s="10">
        <v>27</v>
      </c>
      <c r="X7" s="10">
        <v>27</v>
      </c>
      <c r="Y7" s="10">
        <v>25</v>
      </c>
      <c r="Z7" s="10">
        <v>19</v>
      </c>
      <c r="AA7" s="10">
        <v>46</v>
      </c>
      <c r="AB7" s="10">
        <v>33</v>
      </c>
      <c r="AC7" s="10">
        <v>17</v>
      </c>
      <c r="AD7" s="10">
        <v>3</v>
      </c>
      <c r="AE7" s="10"/>
      <c r="AF7" s="10">
        <v>123</v>
      </c>
      <c r="AG7" s="10">
        <v>53</v>
      </c>
      <c r="AH7" s="10">
        <v>37</v>
      </c>
      <c r="AI7" s="10">
        <v>59</v>
      </c>
      <c r="AJ7" s="10">
        <v>36</v>
      </c>
      <c r="AK7" s="10">
        <v>28</v>
      </c>
      <c r="AL7" s="10"/>
      <c r="AM7" s="10">
        <v>63</v>
      </c>
      <c r="AN7" s="10">
        <v>78</v>
      </c>
      <c r="AO7" s="10">
        <v>109</v>
      </c>
      <c r="AP7" s="10">
        <v>69</v>
      </c>
      <c r="AQ7" s="10">
        <v>12</v>
      </c>
      <c r="AR7" s="10"/>
      <c r="AS7" s="10">
        <v>371</v>
      </c>
      <c r="AT7" s="10">
        <v>7</v>
      </c>
      <c r="AU7" s="10"/>
      <c r="AV7" s="10">
        <v>171</v>
      </c>
      <c r="AW7" s="10">
        <v>39</v>
      </c>
      <c r="AX7" s="10">
        <v>163</v>
      </c>
      <c r="AY7" s="10"/>
      <c r="AZ7" s="10">
        <v>47</v>
      </c>
      <c r="BA7" s="10">
        <v>46</v>
      </c>
      <c r="BB7" s="10">
        <v>93</v>
      </c>
      <c r="BC7" s="10"/>
      <c r="BD7" s="10">
        <v>205</v>
      </c>
      <c r="BE7" s="10">
        <v>173</v>
      </c>
      <c r="BF7" s="10"/>
      <c r="BG7" s="10">
        <v>90</v>
      </c>
      <c r="BH7" s="10">
        <v>288</v>
      </c>
      <c r="BI7" s="10"/>
      <c r="BJ7" s="10">
        <v>42</v>
      </c>
      <c r="BK7" s="10">
        <v>325</v>
      </c>
      <c r="BL7" s="10"/>
      <c r="BM7" s="10">
        <v>63</v>
      </c>
      <c r="BN7" s="10">
        <v>310</v>
      </c>
      <c r="BO7" s="10"/>
      <c r="BP7" s="10">
        <v>97</v>
      </c>
      <c r="BQ7" s="10">
        <v>275</v>
      </c>
      <c r="BR7" s="10"/>
      <c r="BS7" s="10">
        <v>171</v>
      </c>
      <c r="BT7" s="10">
        <v>207</v>
      </c>
      <c r="BU7" s="10"/>
      <c r="BV7" s="10">
        <v>43</v>
      </c>
      <c r="BW7" s="10">
        <v>128</v>
      </c>
      <c r="BX7" s="10"/>
      <c r="BY7" s="10">
        <v>48</v>
      </c>
      <c r="BZ7" s="10">
        <v>325</v>
      </c>
      <c r="CA7" s="10"/>
      <c r="CB7" s="10">
        <v>163</v>
      </c>
      <c r="CC7" s="10">
        <v>205</v>
      </c>
    </row>
    <row r="8" spans="2:81" ht="30" customHeight="1" x14ac:dyDescent="0.3">
      <c r="B8" s="11" t="s">
        <v>20</v>
      </c>
      <c r="C8" s="11">
        <v>386</v>
      </c>
      <c r="D8" s="11">
        <v>200</v>
      </c>
      <c r="E8" s="11">
        <v>184</v>
      </c>
      <c r="F8" s="11"/>
      <c r="G8" s="11">
        <v>98</v>
      </c>
      <c r="H8" s="11">
        <v>88</v>
      </c>
      <c r="I8" s="11">
        <v>74</v>
      </c>
      <c r="J8" s="11">
        <v>48</v>
      </c>
      <c r="K8" s="11">
        <v>36</v>
      </c>
      <c r="L8" s="11">
        <v>42</v>
      </c>
      <c r="M8" s="11"/>
      <c r="N8" s="11">
        <v>104</v>
      </c>
      <c r="O8" s="11">
        <v>92</v>
      </c>
      <c r="P8" s="11">
        <v>98</v>
      </c>
      <c r="Q8" s="11">
        <v>91</v>
      </c>
      <c r="R8" s="11"/>
      <c r="S8" s="11">
        <v>71</v>
      </c>
      <c r="T8" s="11">
        <v>36</v>
      </c>
      <c r="U8" s="11">
        <v>34</v>
      </c>
      <c r="V8" s="11">
        <v>44</v>
      </c>
      <c r="W8" s="11">
        <v>27</v>
      </c>
      <c r="X8" s="11">
        <v>29</v>
      </c>
      <c r="Y8" s="11">
        <v>24</v>
      </c>
      <c r="Z8" s="11">
        <v>17</v>
      </c>
      <c r="AA8" s="11">
        <v>47</v>
      </c>
      <c r="AB8" s="11">
        <v>35</v>
      </c>
      <c r="AC8" s="11">
        <v>18</v>
      </c>
      <c r="AD8" s="11">
        <v>3</v>
      </c>
      <c r="AE8" s="11"/>
      <c r="AF8" s="11">
        <v>125</v>
      </c>
      <c r="AG8" s="11">
        <v>53</v>
      </c>
      <c r="AH8" s="11">
        <v>35</v>
      </c>
      <c r="AI8" s="11">
        <v>62</v>
      </c>
      <c r="AJ8" s="11">
        <v>36</v>
      </c>
      <c r="AK8" s="11">
        <v>29</v>
      </c>
      <c r="AL8" s="11"/>
      <c r="AM8" s="11">
        <v>66</v>
      </c>
      <c r="AN8" s="11">
        <v>81</v>
      </c>
      <c r="AO8" s="11">
        <v>113</v>
      </c>
      <c r="AP8" s="11">
        <v>64</v>
      </c>
      <c r="AQ8" s="11">
        <v>11</v>
      </c>
      <c r="AR8" s="11"/>
      <c r="AS8" s="11">
        <v>379</v>
      </c>
      <c r="AT8" s="11">
        <v>7</v>
      </c>
      <c r="AU8" s="11"/>
      <c r="AV8" s="11">
        <v>170</v>
      </c>
      <c r="AW8" s="11">
        <v>41</v>
      </c>
      <c r="AX8" s="11">
        <v>170</v>
      </c>
      <c r="AY8" s="11"/>
      <c r="AZ8" s="11">
        <v>46</v>
      </c>
      <c r="BA8" s="11">
        <v>49</v>
      </c>
      <c r="BB8" s="11">
        <v>92</v>
      </c>
      <c r="BC8" s="11"/>
      <c r="BD8" s="11">
        <v>209</v>
      </c>
      <c r="BE8" s="11">
        <v>177</v>
      </c>
      <c r="BF8" s="11"/>
      <c r="BG8" s="11">
        <v>97</v>
      </c>
      <c r="BH8" s="11">
        <v>289</v>
      </c>
      <c r="BI8" s="11"/>
      <c r="BJ8" s="11">
        <v>46</v>
      </c>
      <c r="BK8" s="11">
        <v>329</v>
      </c>
      <c r="BL8" s="11"/>
      <c r="BM8" s="11">
        <v>61</v>
      </c>
      <c r="BN8" s="11">
        <v>319</v>
      </c>
      <c r="BO8" s="11"/>
      <c r="BP8" s="11">
        <v>96</v>
      </c>
      <c r="BQ8" s="11">
        <v>280</v>
      </c>
      <c r="BR8" s="11"/>
      <c r="BS8" s="11">
        <v>178</v>
      </c>
      <c r="BT8" s="11">
        <v>208</v>
      </c>
      <c r="BU8" s="11"/>
      <c r="BV8" s="11">
        <v>46</v>
      </c>
      <c r="BW8" s="11">
        <v>132</v>
      </c>
      <c r="BX8" s="11"/>
      <c r="BY8" s="11">
        <v>52</v>
      </c>
      <c r="BZ8" s="11">
        <v>328</v>
      </c>
      <c r="CA8" s="11"/>
      <c r="CB8" s="11">
        <v>168</v>
      </c>
      <c r="CC8" s="11">
        <v>208</v>
      </c>
    </row>
    <row r="9" spans="2:81" ht="28.8" x14ac:dyDescent="0.3">
      <c r="B9" s="15" t="s">
        <v>276</v>
      </c>
      <c r="C9" s="14">
        <v>5.97064521430258E-2</v>
      </c>
      <c r="D9" s="14">
        <v>6.8976815515148795E-2</v>
      </c>
      <c r="E9" s="14">
        <v>4.9960092976414003E-2</v>
      </c>
      <c r="F9" s="14"/>
      <c r="G9" s="14">
        <v>6.2072476716231097E-2</v>
      </c>
      <c r="H9" s="14">
        <v>8.9118164461780405E-2</v>
      </c>
      <c r="I9" s="14">
        <v>8.4588024505073495E-2</v>
      </c>
      <c r="J9" s="14">
        <v>2.2249058402994699E-2</v>
      </c>
      <c r="K9" s="14">
        <v>4.9740603015492199E-2</v>
      </c>
      <c r="L9" s="14">
        <v>0</v>
      </c>
      <c r="M9" s="14"/>
      <c r="N9" s="14">
        <v>6.9068067501333805E-2</v>
      </c>
      <c r="O9" s="14">
        <v>2.0469661226824101E-2</v>
      </c>
      <c r="P9" s="14">
        <v>7.0754791804617995E-2</v>
      </c>
      <c r="Q9" s="14">
        <v>7.7504644431693803E-2</v>
      </c>
      <c r="R9" s="14"/>
      <c r="S9" s="14">
        <v>5.7027474125040799E-2</v>
      </c>
      <c r="T9" s="14">
        <v>7.8982430008052704E-2</v>
      </c>
      <c r="U9" s="14">
        <v>8.9373075642160807E-2</v>
      </c>
      <c r="V9" s="14">
        <v>2.44248642972771E-2</v>
      </c>
      <c r="W9" s="14">
        <v>0</v>
      </c>
      <c r="X9" s="14">
        <v>0.10965797225686701</v>
      </c>
      <c r="Y9" s="14">
        <v>0.11737971647588601</v>
      </c>
      <c r="Z9" s="14">
        <v>4.0949555549218399E-2</v>
      </c>
      <c r="AA9" s="14">
        <v>4.1501813131652299E-2</v>
      </c>
      <c r="AB9" s="14">
        <v>7.0849551736338501E-2</v>
      </c>
      <c r="AC9" s="14">
        <v>5.0605058071847703E-2</v>
      </c>
      <c r="AD9" s="14">
        <v>0</v>
      </c>
      <c r="AE9" s="14"/>
      <c r="AF9" s="14">
        <v>0.11109125730601301</v>
      </c>
      <c r="AG9" s="14">
        <v>3.1832162384065499E-2</v>
      </c>
      <c r="AH9" s="14">
        <v>4.2518678880369899E-2</v>
      </c>
      <c r="AI9" s="14">
        <v>1.7098056665946802E-2</v>
      </c>
      <c r="AJ9" s="14">
        <v>2.60588315236224E-2</v>
      </c>
      <c r="AK9" s="14">
        <v>6.2403682175231699E-2</v>
      </c>
      <c r="AL9" s="14"/>
      <c r="AM9" s="14">
        <v>6.1871385951854901E-2</v>
      </c>
      <c r="AN9" s="14">
        <v>3.6366298166659899E-2</v>
      </c>
      <c r="AO9" s="14">
        <v>6.3694444986482607E-2</v>
      </c>
      <c r="AP9" s="14">
        <v>5.7257210213178401E-2</v>
      </c>
      <c r="AQ9" s="14">
        <v>0.28525325912740501</v>
      </c>
      <c r="AR9" s="14"/>
      <c r="AS9" s="14">
        <v>6.07949804237208E-2</v>
      </c>
      <c r="AT9" s="14">
        <v>0</v>
      </c>
      <c r="AU9" s="14"/>
      <c r="AV9" s="14">
        <v>0.11927130370985101</v>
      </c>
      <c r="AW9" s="14">
        <v>2.4966545568729102E-2</v>
      </c>
      <c r="AX9" s="14">
        <v>1.0019608154572901E-2</v>
      </c>
      <c r="AY9" s="14"/>
      <c r="AZ9" s="14">
        <v>0.14993175929250199</v>
      </c>
      <c r="BA9" s="14">
        <v>0.21269456598452599</v>
      </c>
      <c r="BB9" s="14">
        <v>4.2594452013998703E-2</v>
      </c>
      <c r="BC9" s="14"/>
      <c r="BD9" s="14">
        <v>6.7184133073655394E-2</v>
      </c>
      <c r="BE9" s="14">
        <v>5.0871864407233597E-2</v>
      </c>
      <c r="BF9" s="14"/>
      <c r="BG9" s="14">
        <v>6.3209555609981205E-2</v>
      </c>
      <c r="BH9" s="14">
        <v>5.8528904176286298E-2</v>
      </c>
      <c r="BI9" s="14"/>
      <c r="BJ9" s="14">
        <v>6.4424894758953397E-2</v>
      </c>
      <c r="BK9" s="14">
        <v>5.6474374812039298E-2</v>
      </c>
      <c r="BL9" s="14"/>
      <c r="BM9" s="14">
        <v>8.1269959904597303E-2</v>
      </c>
      <c r="BN9" s="14">
        <v>5.6645673734215002E-2</v>
      </c>
      <c r="BO9" s="14"/>
      <c r="BP9" s="14">
        <v>6.1503594180660801E-2</v>
      </c>
      <c r="BQ9" s="14">
        <v>6.1023466555303801E-2</v>
      </c>
      <c r="BR9" s="14"/>
      <c r="BS9" s="14">
        <v>8.2263107328165899E-2</v>
      </c>
      <c r="BT9" s="14">
        <v>4.0459000286647701E-2</v>
      </c>
      <c r="BU9" s="14"/>
      <c r="BV9" s="14">
        <v>1.5723007191318202E-2</v>
      </c>
      <c r="BW9" s="14">
        <v>0.105193123335707</v>
      </c>
      <c r="BX9" s="14"/>
      <c r="BY9" s="14">
        <v>0.107840124800253</v>
      </c>
      <c r="BZ9" s="14">
        <v>5.0156913614613802E-2</v>
      </c>
      <c r="CA9" s="14"/>
      <c r="CB9" s="14">
        <v>4.0181208016851003E-2</v>
      </c>
      <c r="CC9" s="14">
        <v>6.9154549672586094E-2</v>
      </c>
    </row>
    <row r="10" spans="2:81" ht="28.8" x14ac:dyDescent="0.3">
      <c r="B10" s="15" t="s">
        <v>277</v>
      </c>
      <c r="C10" s="14">
        <v>0.212708335049621</v>
      </c>
      <c r="D10" s="14">
        <v>0.227333678215562</v>
      </c>
      <c r="E10" s="14">
        <v>0.19797022272481299</v>
      </c>
      <c r="F10" s="14"/>
      <c r="G10" s="14">
        <v>0.29338357890418199</v>
      </c>
      <c r="H10" s="14">
        <v>0.24784017865812999</v>
      </c>
      <c r="I10" s="14">
        <v>0.189459988519772</v>
      </c>
      <c r="J10" s="14">
        <v>0.20803568905952699</v>
      </c>
      <c r="K10" s="14">
        <v>0.20770686395947499</v>
      </c>
      <c r="L10" s="14">
        <v>0</v>
      </c>
      <c r="M10" s="14"/>
      <c r="N10" s="14">
        <v>0.20383790880393499</v>
      </c>
      <c r="O10" s="14">
        <v>0.26080237048923</v>
      </c>
      <c r="P10" s="14">
        <v>0.174482132056239</v>
      </c>
      <c r="Q10" s="14">
        <v>0.21811858522852001</v>
      </c>
      <c r="R10" s="14"/>
      <c r="S10" s="14">
        <v>0.26011298156187701</v>
      </c>
      <c r="T10" s="14">
        <v>0.17565263063519401</v>
      </c>
      <c r="U10" s="14">
        <v>0.26126764192892798</v>
      </c>
      <c r="V10" s="14">
        <v>7.63825670710854E-2</v>
      </c>
      <c r="W10" s="14">
        <v>0.32093425728355202</v>
      </c>
      <c r="X10" s="14">
        <v>0.19606082665000699</v>
      </c>
      <c r="Y10" s="14">
        <v>0.158463208866502</v>
      </c>
      <c r="Z10" s="14">
        <v>0.15731756704455599</v>
      </c>
      <c r="AA10" s="14">
        <v>0.31096103582115697</v>
      </c>
      <c r="AB10" s="14">
        <v>0.116508434281086</v>
      </c>
      <c r="AC10" s="14">
        <v>0.105764726213862</v>
      </c>
      <c r="AD10" s="14">
        <v>1</v>
      </c>
      <c r="AE10" s="14"/>
      <c r="AF10" s="14">
        <v>0.29091307092758201</v>
      </c>
      <c r="AG10" s="14">
        <v>0.17878748266838301</v>
      </c>
      <c r="AH10" s="14">
        <v>0.12712109753157</v>
      </c>
      <c r="AI10" s="14">
        <v>0.28038521334594402</v>
      </c>
      <c r="AJ10" s="14">
        <v>0.17659620903944301</v>
      </c>
      <c r="AK10" s="14">
        <v>6.4576038763077395E-2</v>
      </c>
      <c r="AL10" s="14"/>
      <c r="AM10" s="14">
        <v>0.22516723845214201</v>
      </c>
      <c r="AN10" s="14">
        <v>0.11705800567123199</v>
      </c>
      <c r="AO10" s="14">
        <v>0.271080788623138</v>
      </c>
      <c r="AP10" s="14">
        <v>0.19153839449330301</v>
      </c>
      <c r="AQ10" s="14">
        <v>0.36677255056044999</v>
      </c>
      <c r="AR10" s="14"/>
      <c r="AS10" s="14">
        <v>0.21416782042871901</v>
      </c>
      <c r="AT10" s="14">
        <v>0.132654655704772</v>
      </c>
      <c r="AU10" s="14"/>
      <c r="AV10" s="14">
        <v>0.28348439724346902</v>
      </c>
      <c r="AW10" s="14">
        <v>0.296693166527082</v>
      </c>
      <c r="AX10" s="14">
        <v>0.122179524235875</v>
      </c>
      <c r="AY10" s="14"/>
      <c r="AZ10" s="14">
        <v>0.28567784079750003</v>
      </c>
      <c r="BA10" s="14">
        <v>0.46079025503562798</v>
      </c>
      <c r="BB10" s="14">
        <v>0.15869256013726199</v>
      </c>
      <c r="BC10" s="14"/>
      <c r="BD10" s="14">
        <v>0.25823755298200202</v>
      </c>
      <c r="BE10" s="14">
        <v>0.15891734368516999</v>
      </c>
      <c r="BF10" s="14"/>
      <c r="BG10" s="14">
        <v>0.25880467137369001</v>
      </c>
      <c r="BH10" s="14">
        <v>0.197213318238221</v>
      </c>
      <c r="BI10" s="14"/>
      <c r="BJ10" s="14">
        <v>0.253181673102016</v>
      </c>
      <c r="BK10" s="14">
        <v>0.21048829401725999</v>
      </c>
      <c r="BL10" s="14"/>
      <c r="BM10" s="14">
        <v>0.28373390476104299</v>
      </c>
      <c r="BN10" s="14">
        <v>0.194426569275365</v>
      </c>
      <c r="BO10" s="14"/>
      <c r="BP10" s="14">
        <v>0.22264910975046101</v>
      </c>
      <c r="BQ10" s="14">
        <v>0.20863238371831699</v>
      </c>
      <c r="BR10" s="14"/>
      <c r="BS10" s="14">
        <v>0.25168031306066702</v>
      </c>
      <c r="BT10" s="14">
        <v>0.17945379157415101</v>
      </c>
      <c r="BU10" s="14"/>
      <c r="BV10" s="14">
        <v>0.256606590567169</v>
      </c>
      <c r="BW10" s="14">
        <v>0.24998269580656901</v>
      </c>
      <c r="BX10" s="14"/>
      <c r="BY10" s="14">
        <v>0.33821149581023302</v>
      </c>
      <c r="BZ10" s="14">
        <v>0.195809652258744</v>
      </c>
      <c r="CA10" s="14"/>
      <c r="CB10" s="14">
        <v>0.19116409976881399</v>
      </c>
      <c r="CC10" s="14">
        <v>0.226014173171635</v>
      </c>
    </row>
    <row r="11" spans="2:81" ht="28.8" x14ac:dyDescent="0.3">
      <c r="B11" s="15" t="s">
        <v>278</v>
      </c>
      <c r="C11" s="14">
        <v>0.105839481948016</v>
      </c>
      <c r="D11" s="14">
        <v>0.12296710683783001</v>
      </c>
      <c r="E11" s="14">
        <v>8.7808339856189799E-2</v>
      </c>
      <c r="F11" s="14"/>
      <c r="G11" s="14">
        <v>0.14728573219678501</v>
      </c>
      <c r="H11" s="14">
        <v>0.13955224037848901</v>
      </c>
      <c r="I11" s="14">
        <v>0.12872915646882399</v>
      </c>
      <c r="J11" s="14">
        <v>5.8163521412453803E-2</v>
      </c>
      <c r="K11" s="14">
        <v>2.54629209314086E-2</v>
      </c>
      <c r="L11" s="14">
        <v>2.17470852287188E-2</v>
      </c>
      <c r="M11" s="14"/>
      <c r="N11" s="14">
        <v>0.12356048640279101</v>
      </c>
      <c r="O11" s="14">
        <v>8.44211757945309E-2</v>
      </c>
      <c r="P11" s="14">
        <v>0.13725348477868701</v>
      </c>
      <c r="Q11" s="14">
        <v>7.4444678095540007E-2</v>
      </c>
      <c r="R11" s="14"/>
      <c r="S11" s="14">
        <v>0.14296528326213001</v>
      </c>
      <c r="T11" s="14">
        <v>0.108893079700898</v>
      </c>
      <c r="U11" s="14">
        <v>5.7138924389606098E-2</v>
      </c>
      <c r="V11" s="14">
        <v>0.175102530096303</v>
      </c>
      <c r="W11" s="14">
        <v>0.14259433097030999</v>
      </c>
      <c r="X11" s="14">
        <v>3.3315274907975999E-2</v>
      </c>
      <c r="Y11" s="14">
        <v>8.0652506700114701E-2</v>
      </c>
      <c r="Z11" s="14">
        <v>5.3432022993978E-2</v>
      </c>
      <c r="AA11" s="14">
        <v>8.2895923679303707E-2</v>
      </c>
      <c r="AB11" s="14">
        <v>8.1601861219546795E-2</v>
      </c>
      <c r="AC11" s="14">
        <v>0.14809675841967601</v>
      </c>
      <c r="AD11" s="14">
        <v>0</v>
      </c>
      <c r="AE11" s="14"/>
      <c r="AF11" s="14">
        <v>0.114853866477514</v>
      </c>
      <c r="AG11" s="14">
        <v>0.125855993542308</v>
      </c>
      <c r="AH11" s="14">
        <v>5.3050484516773799E-2</v>
      </c>
      <c r="AI11" s="14">
        <v>0.13505282462944301</v>
      </c>
      <c r="AJ11" s="14">
        <v>0.162689733186967</v>
      </c>
      <c r="AK11" s="14">
        <v>3.1498210296861603E-2</v>
      </c>
      <c r="AL11" s="14"/>
      <c r="AM11" s="14">
        <v>1.5174365375349001E-2</v>
      </c>
      <c r="AN11" s="14">
        <v>0.127263642582681</v>
      </c>
      <c r="AO11" s="14">
        <v>0.15045173655268201</v>
      </c>
      <c r="AP11" s="14">
        <v>7.3719541887184895E-2</v>
      </c>
      <c r="AQ11" s="14">
        <v>0.263554880392744</v>
      </c>
      <c r="AR11" s="14"/>
      <c r="AS11" s="14">
        <v>0.10776907691102799</v>
      </c>
      <c r="AT11" s="14">
        <v>0</v>
      </c>
      <c r="AU11" s="14"/>
      <c r="AV11" s="14">
        <v>0.11659311989693</v>
      </c>
      <c r="AW11" s="14">
        <v>0.274923717887611</v>
      </c>
      <c r="AX11" s="14">
        <v>5.7550485758858599E-2</v>
      </c>
      <c r="AY11" s="14"/>
      <c r="AZ11" s="14">
        <v>0.12326292924857001</v>
      </c>
      <c r="BA11" s="14">
        <v>9.2132227228058E-2</v>
      </c>
      <c r="BB11" s="14">
        <v>0.15576360424893501</v>
      </c>
      <c r="BC11" s="14"/>
      <c r="BD11" s="14">
        <v>0.114781151337655</v>
      </c>
      <c r="BE11" s="14">
        <v>9.5275249071532106E-2</v>
      </c>
      <c r="BF11" s="14"/>
      <c r="BG11" s="14">
        <v>0.16822514586341999</v>
      </c>
      <c r="BH11" s="14">
        <v>8.4868901892290197E-2</v>
      </c>
      <c r="BI11" s="14"/>
      <c r="BJ11" s="14">
        <v>0.16712315458643801</v>
      </c>
      <c r="BK11" s="14">
        <v>0.100421036794591</v>
      </c>
      <c r="BL11" s="14"/>
      <c r="BM11" s="14">
        <v>0.12511932146829099</v>
      </c>
      <c r="BN11" s="14">
        <v>0.104028466877058</v>
      </c>
      <c r="BO11" s="14"/>
      <c r="BP11" s="14">
        <v>8.9541191540597601E-2</v>
      </c>
      <c r="BQ11" s="14">
        <v>0.111433061752527</v>
      </c>
      <c r="BR11" s="14"/>
      <c r="BS11" s="14">
        <v>0.13888873160225201</v>
      </c>
      <c r="BT11" s="14">
        <v>7.7638765290858405E-2</v>
      </c>
      <c r="BU11" s="14"/>
      <c r="BV11" s="14">
        <v>0.25087053587226299</v>
      </c>
      <c r="BW11" s="14">
        <v>0.100299301180841</v>
      </c>
      <c r="BX11" s="14"/>
      <c r="BY11" s="14">
        <v>0.14908500423767199</v>
      </c>
      <c r="BZ11" s="14">
        <v>9.4898942610750298E-2</v>
      </c>
      <c r="CA11" s="14"/>
      <c r="CB11" s="14">
        <v>0.129496728253124</v>
      </c>
      <c r="CC11" s="14">
        <v>8.7512148523267094E-2</v>
      </c>
    </row>
    <row r="12" spans="2:81" ht="28.8" x14ac:dyDescent="0.3">
      <c r="B12" s="15" t="s">
        <v>279</v>
      </c>
      <c r="C12" s="14">
        <v>9.1786910295283103E-2</v>
      </c>
      <c r="D12" s="14">
        <v>0.105956823027905</v>
      </c>
      <c r="E12" s="14">
        <v>7.6892254338256499E-2</v>
      </c>
      <c r="F12" s="14"/>
      <c r="G12" s="14">
        <v>6.1754234705358999E-2</v>
      </c>
      <c r="H12" s="14">
        <v>9.1035604445213997E-2</v>
      </c>
      <c r="I12" s="14">
        <v>9.0456867097360699E-2</v>
      </c>
      <c r="J12" s="14">
        <v>9.7399946316383407E-2</v>
      </c>
      <c r="K12" s="14">
        <v>0.104450229377961</v>
      </c>
      <c r="L12" s="14">
        <v>0.148943357183519</v>
      </c>
      <c r="M12" s="14"/>
      <c r="N12" s="14">
        <v>0.124038459894887</v>
      </c>
      <c r="O12" s="14">
        <v>7.8282880450436396E-2</v>
      </c>
      <c r="P12" s="14">
        <v>6.9771461325788306E-2</v>
      </c>
      <c r="Q12" s="14">
        <v>9.3371887257262906E-2</v>
      </c>
      <c r="R12" s="14"/>
      <c r="S12" s="14">
        <v>7.3792524078800797E-2</v>
      </c>
      <c r="T12" s="14">
        <v>0.13514412720594299</v>
      </c>
      <c r="U12" s="14">
        <v>0</v>
      </c>
      <c r="V12" s="14">
        <v>9.9296608271849704E-2</v>
      </c>
      <c r="W12" s="14">
        <v>0.14839898600736301</v>
      </c>
      <c r="X12" s="14">
        <v>0.199142741578447</v>
      </c>
      <c r="Y12" s="14">
        <v>4.3323169581992997E-2</v>
      </c>
      <c r="Z12" s="14">
        <v>0.109715834193802</v>
      </c>
      <c r="AA12" s="14">
        <v>7.5938741422551401E-2</v>
      </c>
      <c r="AB12" s="14">
        <v>5.5724783731924299E-2</v>
      </c>
      <c r="AC12" s="14">
        <v>0.14855082555459301</v>
      </c>
      <c r="AD12" s="14">
        <v>0</v>
      </c>
      <c r="AE12" s="14"/>
      <c r="AF12" s="14">
        <v>0.100813665678593</v>
      </c>
      <c r="AG12" s="14">
        <v>9.3829124763575203E-2</v>
      </c>
      <c r="AH12" s="14">
        <v>5.7481363181299303E-2</v>
      </c>
      <c r="AI12" s="14">
        <v>9.4634700197714999E-2</v>
      </c>
      <c r="AJ12" s="14">
        <v>4.9410112644476201E-2</v>
      </c>
      <c r="AK12" s="14">
        <v>0</v>
      </c>
      <c r="AL12" s="14"/>
      <c r="AM12" s="14">
        <v>7.6186660203148196E-2</v>
      </c>
      <c r="AN12" s="14">
        <v>9.3982941996860803E-2</v>
      </c>
      <c r="AO12" s="14">
        <v>0.108469187926292</v>
      </c>
      <c r="AP12" s="14">
        <v>7.0584217216847406E-2</v>
      </c>
      <c r="AQ12" s="14">
        <v>0</v>
      </c>
      <c r="AR12" s="14"/>
      <c r="AS12" s="14">
        <v>9.0957673257922506E-2</v>
      </c>
      <c r="AT12" s="14">
        <v>0.137271076728501</v>
      </c>
      <c r="AU12" s="14"/>
      <c r="AV12" s="14">
        <v>0.11696450752913901</v>
      </c>
      <c r="AW12" s="14">
        <v>8.4218017468217596E-2</v>
      </c>
      <c r="AX12" s="14">
        <v>7.1052007574020498E-2</v>
      </c>
      <c r="AY12" s="14"/>
      <c r="AZ12" s="14">
        <v>7.6275451895737797E-2</v>
      </c>
      <c r="BA12" s="14">
        <v>9.8821853910074697E-2</v>
      </c>
      <c r="BB12" s="14">
        <v>0.13587611762084301</v>
      </c>
      <c r="BC12" s="14"/>
      <c r="BD12" s="14">
        <v>9.5100926683083897E-2</v>
      </c>
      <c r="BE12" s="14">
        <v>8.78715294696647E-2</v>
      </c>
      <c r="BF12" s="14"/>
      <c r="BG12" s="14">
        <v>0.138870023558295</v>
      </c>
      <c r="BH12" s="14">
        <v>7.5960194123861902E-2</v>
      </c>
      <c r="BI12" s="14"/>
      <c r="BJ12" s="14">
        <v>9.2719045241781595E-2</v>
      </c>
      <c r="BK12" s="14">
        <v>9.2255028565901495E-2</v>
      </c>
      <c r="BL12" s="14"/>
      <c r="BM12" s="14">
        <v>0.102813616373626</v>
      </c>
      <c r="BN12" s="14">
        <v>9.1302632409095794E-2</v>
      </c>
      <c r="BO12" s="14"/>
      <c r="BP12" s="14">
        <v>8.8940711562224703E-2</v>
      </c>
      <c r="BQ12" s="14">
        <v>9.5736456744166296E-2</v>
      </c>
      <c r="BR12" s="14"/>
      <c r="BS12" s="14">
        <v>8.7439756231694907E-2</v>
      </c>
      <c r="BT12" s="14">
        <v>9.5496309488754594E-2</v>
      </c>
      <c r="BU12" s="14"/>
      <c r="BV12" s="14">
        <v>0.15583593963352299</v>
      </c>
      <c r="BW12" s="14">
        <v>6.3870125632505104E-2</v>
      </c>
      <c r="BX12" s="14"/>
      <c r="BY12" s="14">
        <v>5.3778998762438898E-2</v>
      </c>
      <c r="BZ12" s="14">
        <v>9.6244530633035993E-2</v>
      </c>
      <c r="CA12" s="14"/>
      <c r="CB12" s="14">
        <v>0.10842134180360399</v>
      </c>
      <c r="CC12" s="14">
        <v>7.2980164475829307E-2</v>
      </c>
    </row>
    <row r="13" spans="2:81" ht="28.8" x14ac:dyDescent="0.3">
      <c r="B13" s="15" t="s">
        <v>280</v>
      </c>
      <c r="C13" s="14">
        <v>0.50132742121302398</v>
      </c>
      <c r="D13" s="14">
        <v>0.463865513733067</v>
      </c>
      <c r="E13" s="14">
        <v>0.53932678396432399</v>
      </c>
      <c r="F13" s="14"/>
      <c r="G13" s="14">
        <v>0.42625139089684599</v>
      </c>
      <c r="H13" s="14">
        <v>0.41010106796934498</v>
      </c>
      <c r="I13" s="14">
        <v>0.46277505081071302</v>
      </c>
      <c r="J13" s="14">
        <v>0.54996595953831895</v>
      </c>
      <c r="K13" s="14">
        <v>0.58889974209674301</v>
      </c>
      <c r="L13" s="14">
        <v>0.80552364086433104</v>
      </c>
      <c r="M13" s="14"/>
      <c r="N13" s="14">
        <v>0.46995564172112803</v>
      </c>
      <c r="O13" s="14">
        <v>0.53613046374903295</v>
      </c>
      <c r="P13" s="14">
        <v>0.517046211721232</v>
      </c>
      <c r="Q13" s="14">
        <v>0.47899554317783999</v>
      </c>
      <c r="R13" s="14"/>
      <c r="S13" s="14">
        <v>0.45170024912168</v>
      </c>
      <c r="T13" s="14">
        <v>0.47631461725748597</v>
      </c>
      <c r="U13" s="14">
        <v>0.562808950963962</v>
      </c>
      <c r="V13" s="14">
        <v>0.59804384205610694</v>
      </c>
      <c r="W13" s="14">
        <v>0.31493986270006102</v>
      </c>
      <c r="X13" s="14">
        <v>0.42480053439167997</v>
      </c>
      <c r="Y13" s="14">
        <v>0.60018139837550499</v>
      </c>
      <c r="Z13" s="14">
        <v>0.63858502021844499</v>
      </c>
      <c r="AA13" s="14">
        <v>0.46650314368680301</v>
      </c>
      <c r="AB13" s="14">
        <v>0.61940579596440903</v>
      </c>
      <c r="AC13" s="14">
        <v>0.49891595088379997</v>
      </c>
      <c r="AD13" s="14">
        <v>0</v>
      </c>
      <c r="AE13" s="14"/>
      <c r="AF13" s="14">
        <v>0.373791293970269</v>
      </c>
      <c r="AG13" s="14">
        <v>0.55101000793963995</v>
      </c>
      <c r="AH13" s="14">
        <v>0.71982837588998705</v>
      </c>
      <c r="AI13" s="14">
        <v>0.42651028210846398</v>
      </c>
      <c r="AJ13" s="14">
        <v>0.55261777038675597</v>
      </c>
      <c r="AK13" s="14">
        <v>0.70183871922915697</v>
      </c>
      <c r="AL13" s="14"/>
      <c r="AM13" s="14">
        <v>0.53087214382085102</v>
      </c>
      <c r="AN13" s="14">
        <v>0.61313578006611402</v>
      </c>
      <c r="AO13" s="14">
        <v>0.38835933121800498</v>
      </c>
      <c r="AP13" s="14">
        <v>0.60690063618948598</v>
      </c>
      <c r="AQ13" s="14">
        <v>8.4419309919400998E-2</v>
      </c>
      <c r="AR13" s="14"/>
      <c r="AS13" s="14">
        <v>0.49715706101846202</v>
      </c>
      <c r="AT13" s="14">
        <v>0.730074267566727</v>
      </c>
      <c r="AU13" s="14"/>
      <c r="AV13" s="14">
        <v>0.35277948661477898</v>
      </c>
      <c r="AW13" s="14">
        <v>0.29299572007477498</v>
      </c>
      <c r="AX13" s="14">
        <v>0.70425670019597097</v>
      </c>
      <c r="AY13" s="14"/>
      <c r="AZ13" s="14">
        <v>0.36485201876569101</v>
      </c>
      <c r="BA13" s="14">
        <v>9.6295755401386296E-2</v>
      </c>
      <c r="BB13" s="14">
        <v>0.496303410613817</v>
      </c>
      <c r="BC13" s="14"/>
      <c r="BD13" s="14">
        <v>0.43009530234933402</v>
      </c>
      <c r="BE13" s="14">
        <v>0.585485385366044</v>
      </c>
      <c r="BF13" s="14"/>
      <c r="BG13" s="14">
        <v>0.33905995125291799</v>
      </c>
      <c r="BH13" s="14">
        <v>0.555872692605066</v>
      </c>
      <c r="BI13" s="14"/>
      <c r="BJ13" s="14">
        <v>0.37725686059357999</v>
      </c>
      <c r="BK13" s="14">
        <v>0.513207533290299</v>
      </c>
      <c r="BL13" s="14"/>
      <c r="BM13" s="14">
        <v>0.37039834423232998</v>
      </c>
      <c r="BN13" s="14">
        <v>0.52599283048309098</v>
      </c>
      <c r="BO13" s="14"/>
      <c r="BP13" s="14">
        <v>0.49434985518563801</v>
      </c>
      <c r="BQ13" s="14">
        <v>0.50221390040434899</v>
      </c>
      <c r="BR13" s="14"/>
      <c r="BS13" s="14">
        <v>0.41691297644318498</v>
      </c>
      <c r="BT13" s="14">
        <v>0.57335773547525204</v>
      </c>
      <c r="BU13" s="14"/>
      <c r="BV13" s="14">
        <v>0.32096392673572599</v>
      </c>
      <c r="BW13" s="14">
        <v>0.449977447959993</v>
      </c>
      <c r="BX13" s="14"/>
      <c r="BY13" s="14">
        <v>0.28899548720747298</v>
      </c>
      <c r="BZ13" s="14">
        <v>0.53917320021410098</v>
      </c>
      <c r="CA13" s="14"/>
      <c r="CB13" s="14">
        <v>0.50722138772611602</v>
      </c>
      <c r="CC13" s="14">
        <v>0.51538918020133595</v>
      </c>
    </row>
    <row r="14" spans="2:81" x14ac:dyDescent="0.3">
      <c r="B14" s="15" t="s">
        <v>106</v>
      </c>
      <c r="C14" s="23">
        <v>2.86313993510303E-2</v>
      </c>
      <c r="D14" s="23">
        <v>1.09000626704876E-2</v>
      </c>
      <c r="E14" s="23">
        <v>4.80423061400026E-2</v>
      </c>
      <c r="F14" s="23"/>
      <c r="G14" s="23">
        <v>9.2525865805964998E-3</v>
      </c>
      <c r="H14" s="23">
        <v>2.2352744087041999E-2</v>
      </c>
      <c r="I14" s="23">
        <v>4.39909125982565E-2</v>
      </c>
      <c r="J14" s="23">
        <v>6.4185825270322905E-2</v>
      </c>
      <c r="K14" s="23">
        <v>2.3739640618920501E-2</v>
      </c>
      <c r="L14" s="23">
        <v>2.3785916723431399E-2</v>
      </c>
      <c r="M14" s="23"/>
      <c r="N14" s="23">
        <v>9.5394356759261698E-3</v>
      </c>
      <c r="O14" s="23">
        <v>1.9893448289945201E-2</v>
      </c>
      <c r="P14" s="23">
        <v>3.0691918313435901E-2</v>
      </c>
      <c r="Q14" s="23">
        <v>5.7564661809143498E-2</v>
      </c>
      <c r="R14" s="23"/>
      <c r="S14" s="23">
        <v>1.44014878504716E-2</v>
      </c>
      <c r="T14" s="23">
        <v>2.5013115192426501E-2</v>
      </c>
      <c r="U14" s="23">
        <v>2.9411407075343302E-2</v>
      </c>
      <c r="V14" s="23">
        <v>2.67495882073772E-2</v>
      </c>
      <c r="W14" s="23">
        <v>7.3132563038713197E-2</v>
      </c>
      <c r="X14" s="23">
        <v>3.7022650215022497E-2</v>
      </c>
      <c r="Y14" s="23">
        <v>0</v>
      </c>
      <c r="Z14" s="23">
        <v>0</v>
      </c>
      <c r="AA14" s="23">
        <v>2.2199342258532699E-2</v>
      </c>
      <c r="AB14" s="23">
        <v>5.5909573066694598E-2</v>
      </c>
      <c r="AC14" s="23">
        <v>4.8066680856220997E-2</v>
      </c>
      <c r="AD14" s="23">
        <v>0</v>
      </c>
      <c r="AE14" s="23"/>
      <c r="AF14" s="23">
        <v>8.5368456400291403E-3</v>
      </c>
      <c r="AG14" s="23">
        <v>1.86852287020281E-2</v>
      </c>
      <c r="AH14" s="23">
        <v>0</v>
      </c>
      <c r="AI14" s="23">
        <v>4.6318923052486402E-2</v>
      </c>
      <c r="AJ14" s="23">
        <v>3.26273432187364E-2</v>
      </c>
      <c r="AK14" s="23">
        <v>0.13968334953567299</v>
      </c>
      <c r="AL14" s="23"/>
      <c r="AM14" s="23">
        <v>9.0728206196654906E-2</v>
      </c>
      <c r="AN14" s="23">
        <v>1.2193331516452299E-2</v>
      </c>
      <c r="AO14" s="23">
        <v>1.79445106934009E-2</v>
      </c>
      <c r="AP14" s="23">
        <v>0</v>
      </c>
      <c r="AQ14" s="23">
        <v>0</v>
      </c>
      <c r="AR14" s="23"/>
      <c r="AS14" s="23">
        <v>2.91533879601477E-2</v>
      </c>
      <c r="AT14" s="23">
        <v>0</v>
      </c>
      <c r="AU14" s="23"/>
      <c r="AV14" s="23">
        <v>1.09071850058312E-2</v>
      </c>
      <c r="AW14" s="23">
        <v>2.6202832473585298E-2</v>
      </c>
      <c r="AX14" s="23">
        <v>3.4941674080701701E-2</v>
      </c>
      <c r="AY14" s="23"/>
      <c r="AZ14" s="23">
        <v>0</v>
      </c>
      <c r="BA14" s="23">
        <v>3.9265342440326999E-2</v>
      </c>
      <c r="BB14" s="23">
        <v>1.07698553651443E-2</v>
      </c>
      <c r="BC14" s="23"/>
      <c r="BD14" s="23">
        <v>3.4600933574270402E-2</v>
      </c>
      <c r="BE14" s="23">
        <v>2.1578628000355999E-2</v>
      </c>
      <c r="BF14" s="23"/>
      <c r="BG14" s="23">
        <v>3.1830652341696498E-2</v>
      </c>
      <c r="BH14" s="23">
        <v>2.7555988964274501E-2</v>
      </c>
      <c r="BI14" s="23"/>
      <c r="BJ14" s="23">
        <v>4.5294371717232003E-2</v>
      </c>
      <c r="BK14" s="23">
        <v>2.7153732519909001E-2</v>
      </c>
      <c r="BL14" s="23"/>
      <c r="BM14" s="23">
        <v>3.6664853260112998E-2</v>
      </c>
      <c r="BN14" s="23">
        <v>2.76038272211751E-2</v>
      </c>
      <c r="BO14" s="23"/>
      <c r="BP14" s="23">
        <v>4.3015537780418403E-2</v>
      </c>
      <c r="BQ14" s="23">
        <v>2.0960730825336699E-2</v>
      </c>
      <c r="BR14" s="23"/>
      <c r="BS14" s="23">
        <v>2.2815115334035199E-2</v>
      </c>
      <c r="BT14" s="23">
        <v>3.3594397884336102E-2</v>
      </c>
      <c r="BU14" s="23"/>
      <c r="BV14" s="23">
        <v>0</v>
      </c>
      <c r="BW14" s="23">
        <v>3.0677306084385601E-2</v>
      </c>
      <c r="BX14" s="23"/>
      <c r="BY14" s="23">
        <v>6.208888918193E-2</v>
      </c>
      <c r="BZ14" s="23">
        <v>2.3716760668754899E-2</v>
      </c>
      <c r="CA14" s="23"/>
      <c r="CB14" s="23">
        <v>2.35152344314906E-2</v>
      </c>
      <c r="CC14" s="23">
        <v>2.8949783955346298E-2</v>
      </c>
    </row>
    <row r="15" spans="2:81" x14ac:dyDescent="0.3">
      <c r="B15" s="16" t="s">
        <v>198</v>
      </c>
    </row>
    <row r="16" spans="2:81" x14ac:dyDescent="0.3">
      <c r="B16" t="s">
        <v>95</v>
      </c>
    </row>
    <row r="17" spans="2:2" x14ac:dyDescent="0.3">
      <c r="B17" t="s">
        <v>96</v>
      </c>
    </row>
    <row r="19" spans="2:2" x14ac:dyDescent="0.3">
      <c r="B19"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C19"/>
  <sheetViews>
    <sheetView showGridLines="0" topLeftCell="A9" workbookViewId="0">
      <pane xSplit="2" topLeftCell="C1" activePane="topRight" state="frozen"/>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293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210</v>
      </c>
      <c r="D7" s="10">
        <v>100</v>
      </c>
      <c r="E7" s="10">
        <v>110</v>
      </c>
      <c r="F7" s="10"/>
      <c r="G7" s="10">
        <v>31</v>
      </c>
      <c r="H7" s="10">
        <v>58</v>
      </c>
      <c r="I7" s="10">
        <v>51</v>
      </c>
      <c r="J7" s="10">
        <v>23</v>
      </c>
      <c r="K7" s="10">
        <v>23</v>
      </c>
      <c r="L7" s="10">
        <v>24</v>
      </c>
      <c r="M7" s="10"/>
      <c r="N7" s="10">
        <v>72</v>
      </c>
      <c r="O7" s="10">
        <v>48</v>
      </c>
      <c r="P7" s="10">
        <v>40</v>
      </c>
      <c r="Q7" s="10">
        <v>49</v>
      </c>
      <c r="R7" s="10"/>
      <c r="S7" s="10">
        <v>44</v>
      </c>
      <c r="T7" s="10">
        <v>19</v>
      </c>
      <c r="U7" s="10">
        <v>15</v>
      </c>
      <c r="V7" s="10">
        <v>22</v>
      </c>
      <c r="W7" s="10">
        <v>18</v>
      </c>
      <c r="X7" s="10">
        <v>13</v>
      </c>
      <c r="Y7" s="10">
        <v>13</v>
      </c>
      <c r="Z7" s="10">
        <v>11</v>
      </c>
      <c r="AA7" s="10">
        <v>23</v>
      </c>
      <c r="AB7" s="10">
        <v>17</v>
      </c>
      <c r="AC7" s="10">
        <v>12</v>
      </c>
      <c r="AD7" s="10">
        <v>3</v>
      </c>
      <c r="AE7" s="10"/>
      <c r="AF7" s="10">
        <v>82</v>
      </c>
      <c r="AG7" s="10">
        <v>30</v>
      </c>
      <c r="AH7" s="10">
        <v>13</v>
      </c>
      <c r="AI7" s="10">
        <v>30</v>
      </c>
      <c r="AJ7" s="10">
        <v>18</v>
      </c>
      <c r="AK7" s="10">
        <v>13</v>
      </c>
      <c r="AL7" s="10"/>
      <c r="AM7" s="10">
        <v>36</v>
      </c>
      <c r="AN7" s="10">
        <v>36</v>
      </c>
      <c r="AO7" s="10">
        <v>66</v>
      </c>
      <c r="AP7" s="10">
        <v>37</v>
      </c>
      <c r="AQ7" s="10">
        <v>10</v>
      </c>
      <c r="AR7" s="10"/>
      <c r="AS7" s="10">
        <v>205</v>
      </c>
      <c r="AT7" s="10">
        <v>5</v>
      </c>
      <c r="AU7" s="10"/>
      <c r="AV7" s="10">
        <v>171</v>
      </c>
      <c r="AW7" s="10">
        <v>39</v>
      </c>
      <c r="AX7" s="10" t="s">
        <v>210</v>
      </c>
      <c r="AY7" s="10"/>
      <c r="AZ7" s="10">
        <v>47</v>
      </c>
      <c r="BA7" s="10">
        <v>46</v>
      </c>
      <c r="BB7" s="10">
        <v>93</v>
      </c>
      <c r="BC7" s="10"/>
      <c r="BD7" s="10">
        <v>112</v>
      </c>
      <c r="BE7" s="10">
        <v>98</v>
      </c>
      <c r="BF7" s="10"/>
      <c r="BG7" s="10">
        <v>51</v>
      </c>
      <c r="BH7" s="10">
        <v>159</v>
      </c>
      <c r="BI7" s="10"/>
      <c r="BJ7" s="10">
        <v>24</v>
      </c>
      <c r="BK7" s="10">
        <v>179</v>
      </c>
      <c r="BL7" s="10"/>
      <c r="BM7" s="10">
        <v>32</v>
      </c>
      <c r="BN7" s="10">
        <v>176</v>
      </c>
      <c r="BO7" s="10"/>
      <c r="BP7" s="10">
        <v>50</v>
      </c>
      <c r="BQ7" s="10">
        <v>158</v>
      </c>
      <c r="BR7" s="10"/>
      <c r="BS7" s="10">
        <v>85</v>
      </c>
      <c r="BT7" s="10">
        <v>125</v>
      </c>
      <c r="BU7" s="10"/>
      <c r="BV7" s="10">
        <v>20</v>
      </c>
      <c r="BW7" s="10">
        <v>65</v>
      </c>
      <c r="BX7" s="10"/>
      <c r="BY7" s="10">
        <v>32</v>
      </c>
      <c r="BZ7" s="10">
        <v>174</v>
      </c>
      <c r="CA7" s="10"/>
      <c r="CB7" s="10">
        <v>87</v>
      </c>
      <c r="CC7" s="10">
        <v>114</v>
      </c>
    </row>
    <row r="8" spans="2:81" ht="30" customHeight="1" x14ac:dyDescent="0.3">
      <c r="B8" s="11" t="s">
        <v>20</v>
      </c>
      <c r="C8" s="11">
        <v>211</v>
      </c>
      <c r="D8" s="11">
        <v>107</v>
      </c>
      <c r="E8" s="11">
        <v>104</v>
      </c>
      <c r="F8" s="11"/>
      <c r="G8" s="11">
        <v>42</v>
      </c>
      <c r="H8" s="11">
        <v>54</v>
      </c>
      <c r="I8" s="11">
        <v>47</v>
      </c>
      <c r="J8" s="11">
        <v>22</v>
      </c>
      <c r="K8" s="11">
        <v>22</v>
      </c>
      <c r="L8" s="11">
        <v>24</v>
      </c>
      <c r="M8" s="11"/>
      <c r="N8" s="11">
        <v>67</v>
      </c>
      <c r="O8" s="11">
        <v>47</v>
      </c>
      <c r="P8" s="11">
        <v>42</v>
      </c>
      <c r="Q8" s="11">
        <v>54</v>
      </c>
      <c r="R8" s="11"/>
      <c r="S8" s="11">
        <v>44</v>
      </c>
      <c r="T8" s="11">
        <v>18</v>
      </c>
      <c r="U8" s="11">
        <v>16</v>
      </c>
      <c r="V8" s="11">
        <v>23</v>
      </c>
      <c r="W8" s="11">
        <v>18</v>
      </c>
      <c r="X8" s="11">
        <v>13</v>
      </c>
      <c r="Y8" s="11">
        <v>12</v>
      </c>
      <c r="Z8" s="11">
        <v>10</v>
      </c>
      <c r="AA8" s="11">
        <v>24</v>
      </c>
      <c r="AB8" s="11">
        <v>16</v>
      </c>
      <c r="AC8" s="11">
        <v>12</v>
      </c>
      <c r="AD8" s="11">
        <v>3</v>
      </c>
      <c r="AE8" s="11"/>
      <c r="AF8" s="11">
        <v>83</v>
      </c>
      <c r="AG8" s="11">
        <v>30</v>
      </c>
      <c r="AH8" s="11">
        <v>12</v>
      </c>
      <c r="AI8" s="11">
        <v>31</v>
      </c>
      <c r="AJ8" s="11">
        <v>18</v>
      </c>
      <c r="AK8" s="11">
        <v>12</v>
      </c>
      <c r="AL8" s="11"/>
      <c r="AM8" s="11">
        <v>38</v>
      </c>
      <c r="AN8" s="11">
        <v>37</v>
      </c>
      <c r="AO8" s="11">
        <v>68</v>
      </c>
      <c r="AP8" s="11">
        <v>34</v>
      </c>
      <c r="AQ8" s="11">
        <v>9</v>
      </c>
      <c r="AR8" s="11"/>
      <c r="AS8" s="11">
        <v>206</v>
      </c>
      <c r="AT8" s="11">
        <v>5</v>
      </c>
      <c r="AU8" s="11"/>
      <c r="AV8" s="11">
        <v>170</v>
      </c>
      <c r="AW8" s="11">
        <v>41</v>
      </c>
      <c r="AX8" s="11" t="s">
        <v>210</v>
      </c>
      <c r="AY8" s="11"/>
      <c r="AZ8" s="11">
        <v>46</v>
      </c>
      <c r="BA8" s="11">
        <v>49</v>
      </c>
      <c r="BB8" s="11">
        <v>92</v>
      </c>
      <c r="BC8" s="11"/>
      <c r="BD8" s="11">
        <v>112</v>
      </c>
      <c r="BE8" s="11">
        <v>99</v>
      </c>
      <c r="BF8" s="11"/>
      <c r="BG8" s="11">
        <v>52</v>
      </c>
      <c r="BH8" s="11">
        <v>159</v>
      </c>
      <c r="BI8" s="11"/>
      <c r="BJ8" s="11">
        <v>26</v>
      </c>
      <c r="BK8" s="11">
        <v>180</v>
      </c>
      <c r="BL8" s="11"/>
      <c r="BM8" s="11">
        <v>31</v>
      </c>
      <c r="BN8" s="11">
        <v>178</v>
      </c>
      <c r="BO8" s="11"/>
      <c r="BP8" s="11">
        <v>51</v>
      </c>
      <c r="BQ8" s="11">
        <v>157</v>
      </c>
      <c r="BR8" s="11"/>
      <c r="BS8" s="11">
        <v>88</v>
      </c>
      <c r="BT8" s="11">
        <v>123</v>
      </c>
      <c r="BU8" s="11"/>
      <c r="BV8" s="11">
        <v>19</v>
      </c>
      <c r="BW8" s="11">
        <v>69</v>
      </c>
      <c r="BX8" s="11"/>
      <c r="BY8" s="11">
        <v>35</v>
      </c>
      <c r="BZ8" s="11">
        <v>172</v>
      </c>
      <c r="CA8" s="11"/>
      <c r="CB8" s="11">
        <v>88</v>
      </c>
      <c r="CC8" s="11">
        <v>115</v>
      </c>
    </row>
    <row r="9" spans="2:81" ht="57.6" x14ac:dyDescent="0.3">
      <c r="B9" s="15" t="s">
        <v>288</v>
      </c>
      <c r="C9" s="14">
        <v>0.248623168925449</v>
      </c>
      <c r="D9" s="14">
        <v>0.24858683903917</v>
      </c>
      <c r="E9" s="14">
        <v>0.248660536053807</v>
      </c>
      <c r="F9" s="14"/>
      <c r="G9" s="14">
        <v>0.28386464298040798</v>
      </c>
      <c r="H9" s="14">
        <v>0.31429169602763302</v>
      </c>
      <c r="I9" s="14">
        <v>0.29909286000081398</v>
      </c>
      <c r="J9" s="14">
        <v>8.0356941087775094E-2</v>
      </c>
      <c r="K9" s="14">
        <v>0.17763807291141401</v>
      </c>
      <c r="L9" s="14">
        <v>0.16100235680890801</v>
      </c>
      <c r="M9" s="14"/>
      <c r="N9" s="14">
        <v>0.26079366045422098</v>
      </c>
      <c r="O9" s="14">
        <v>0.160992643069062</v>
      </c>
      <c r="P9" s="14">
        <v>0.32637882628558401</v>
      </c>
      <c r="Q9" s="14">
        <v>0.25428630049253298</v>
      </c>
      <c r="R9" s="14"/>
      <c r="S9" s="14">
        <v>0.30455979089993301</v>
      </c>
      <c r="T9" s="14">
        <v>0.36926545910605302</v>
      </c>
      <c r="U9" s="14">
        <v>0.186374900712967</v>
      </c>
      <c r="V9" s="14">
        <v>0.30342447102367698</v>
      </c>
      <c r="W9" s="14">
        <v>0.10584615921570199</v>
      </c>
      <c r="X9" s="14">
        <v>0.28162451564879198</v>
      </c>
      <c r="Y9" s="14">
        <v>0.31321080336174001</v>
      </c>
      <c r="Z9" s="14">
        <v>0.24798070971901501</v>
      </c>
      <c r="AA9" s="14">
        <v>0.163408389032764</v>
      </c>
      <c r="AB9" s="14">
        <v>0.109640497075513</v>
      </c>
      <c r="AC9" s="14">
        <v>0.38254327510230102</v>
      </c>
      <c r="AD9" s="14">
        <v>0</v>
      </c>
      <c r="AE9" s="14"/>
      <c r="AF9" s="14">
        <v>0.29507123753359299</v>
      </c>
      <c r="AG9" s="14">
        <v>0.31293977660157402</v>
      </c>
      <c r="AH9" s="14">
        <v>0.218818240841753</v>
      </c>
      <c r="AI9" s="14">
        <v>0.21219126593646001</v>
      </c>
      <c r="AJ9" s="14">
        <v>0.14668847660452</v>
      </c>
      <c r="AK9" s="14">
        <v>0.16232394730205099</v>
      </c>
      <c r="AL9" s="14"/>
      <c r="AM9" s="14">
        <v>0.23747313820197999</v>
      </c>
      <c r="AN9" s="14">
        <v>0.131198923189185</v>
      </c>
      <c r="AO9" s="14">
        <v>0.305121917780378</v>
      </c>
      <c r="AP9" s="14">
        <v>0.25859145453632298</v>
      </c>
      <c r="AQ9" s="14">
        <v>0.46195140624495601</v>
      </c>
      <c r="AR9" s="14"/>
      <c r="AS9" s="14">
        <v>0.25002402792914902</v>
      </c>
      <c r="AT9" s="14">
        <v>0.19115865170614399</v>
      </c>
      <c r="AU9" s="14"/>
      <c r="AV9" s="14">
        <v>0.25871132398666302</v>
      </c>
      <c r="AW9" s="14">
        <v>0.20647409973076999</v>
      </c>
      <c r="AX9" s="14" t="s">
        <v>211</v>
      </c>
      <c r="AY9" s="14"/>
      <c r="AZ9" s="14">
        <v>1</v>
      </c>
      <c r="BA9" s="14">
        <v>0</v>
      </c>
      <c r="BB9" s="14">
        <v>0</v>
      </c>
      <c r="BC9" s="14"/>
      <c r="BD9" s="14">
        <v>0.26794315216332198</v>
      </c>
      <c r="BE9" s="14">
        <v>0.226807033701694</v>
      </c>
      <c r="BF9" s="14"/>
      <c r="BG9" s="14">
        <v>0.22565696778821701</v>
      </c>
      <c r="BH9" s="14">
        <v>0.25610973166635798</v>
      </c>
      <c r="BI9" s="14"/>
      <c r="BJ9" s="14">
        <v>0.20857272377174099</v>
      </c>
      <c r="BK9" s="14">
        <v>0.24112793514421099</v>
      </c>
      <c r="BL9" s="14"/>
      <c r="BM9" s="14">
        <v>0.34182108367925901</v>
      </c>
      <c r="BN9" s="14">
        <v>0.22969129100817601</v>
      </c>
      <c r="BO9" s="14"/>
      <c r="BP9" s="14">
        <v>0.287638505895635</v>
      </c>
      <c r="BQ9" s="14">
        <v>0.24089535460335501</v>
      </c>
      <c r="BR9" s="14"/>
      <c r="BS9" s="14">
        <v>0.30057456600615801</v>
      </c>
      <c r="BT9" s="14">
        <v>0.21113042925501099</v>
      </c>
      <c r="BU9" s="14"/>
      <c r="BV9" s="14">
        <v>0.32093329508712798</v>
      </c>
      <c r="BW9" s="14">
        <v>0.29485727682642399</v>
      </c>
      <c r="BX9" s="14"/>
      <c r="BY9" s="14">
        <v>0.16070283767955701</v>
      </c>
      <c r="BZ9" s="14">
        <v>0.27213149329192499</v>
      </c>
      <c r="CA9" s="14"/>
      <c r="CB9" s="14">
        <v>0.26277875138120799</v>
      </c>
      <c r="CC9" s="14">
        <v>0.25680514272683902</v>
      </c>
    </row>
    <row r="10" spans="2:81" ht="28.8" x14ac:dyDescent="0.3">
      <c r="B10" s="15" t="s">
        <v>289</v>
      </c>
      <c r="C10" s="14">
        <v>0.25394394810667198</v>
      </c>
      <c r="D10" s="14">
        <v>0.29780415279834699</v>
      </c>
      <c r="E10" s="14">
        <v>0.20883150580777399</v>
      </c>
      <c r="F10" s="14"/>
      <c r="G10" s="14">
        <v>0.43927793457355502</v>
      </c>
      <c r="H10" s="14">
        <v>0.20419215906527699</v>
      </c>
      <c r="I10" s="14">
        <v>0.29683673266250199</v>
      </c>
      <c r="J10" s="14">
        <v>0.19093892815290101</v>
      </c>
      <c r="K10" s="14">
        <v>0.22419895741016599</v>
      </c>
      <c r="L10" s="14">
        <v>4.2535020311055702E-2</v>
      </c>
      <c r="M10" s="14"/>
      <c r="N10" s="14">
        <v>0.24317851710164001</v>
      </c>
      <c r="O10" s="14">
        <v>0.27684683579226499</v>
      </c>
      <c r="P10" s="14">
        <v>0.255021095821788</v>
      </c>
      <c r="Q10" s="14">
        <v>0.25185683748591497</v>
      </c>
      <c r="R10" s="14"/>
      <c r="S10" s="14">
        <v>0.25627044166636298</v>
      </c>
      <c r="T10" s="14">
        <v>0.30326030385066</v>
      </c>
      <c r="U10" s="14">
        <v>0.259306446989441</v>
      </c>
      <c r="V10" s="14">
        <v>0.210477226703465</v>
      </c>
      <c r="W10" s="14">
        <v>0.15366411629615001</v>
      </c>
      <c r="X10" s="14">
        <v>0.37698844333774301</v>
      </c>
      <c r="Y10" s="14">
        <v>0.147602466519308</v>
      </c>
      <c r="Z10" s="14">
        <v>0.10009392745967501</v>
      </c>
      <c r="AA10" s="14">
        <v>0.31325633447323697</v>
      </c>
      <c r="AB10" s="14">
        <v>0.28543347081300602</v>
      </c>
      <c r="AC10" s="14">
        <v>0.226634474679616</v>
      </c>
      <c r="AD10" s="14">
        <v>0.65450350002949198</v>
      </c>
      <c r="AE10" s="14"/>
      <c r="AF10" s="14">
        <v>0.29832135407411597</v>
      </c>
      <c r="AG10" s="14">
        <v>0.217042054958556</v>
      </c>
      <c r="AH10" s="14">
        <v>0.300665028990246</v>
      </c>
      <c r="AI10" s="14">
        <v>0.29611239516319798</v>
      </c>
      <c r="AJ10" s="14">
        <v>0.13967328267724599</v>
      </c>
      <c r="AK10" s="14">
        <v>0.22398115194093299</v>
      </c>
      <c r="AL10" s="14"/>
      <c r="AM10" s="14">
        <v>0.243097271882349</v>
      </c>
      <c r="AN10" s="14">
        <v>0.25785386905093799</v>
      </c>
      <c r="AO10" s="14">
        <v>0.23514373113167999</v>
      </c>
      <c r="AP10" s="14">
        <v>0.28258734668760299</v>
      </c>
      <c r="AQ10" s="14">
        <v>0.33289977813677202</v>
      </c>
      <c r="AR10" s="14"/>
      <c r="AS10" s="14">
        <v>0.260134545075976</v>
      </c>
      <c r="AT10" s="14">
        <v>0</v>
      </c>
      <c r="AU10" s="14"/>
      <c r="AV10" s="14">
        <v>0.25340912557777501</v>
      </c>
      <c r="AW10" s="14">
        <v>0.25617847678318101</v>
      </c>
      <c r="AX10" s="14" t="s">
        <v>211</v>
      </c>
      <c r="AY10" s="14"/>
      <c r="AZ10" s="14">
        <v>0</v>
      </c>
      <c r="BA10" s="14">
        <v>1</v>
      </c>
      <c r="BB10" s="14">
        <v>0</v>
      </c>
      <c r="BC10" s="14"/>
      <c r="BD10" s="14">
        <v>0.238243330463981</v>
      </c>
      <c r="BE10" s="14">
        <v>0.27167309379857801</v>
      </c>
      <c r="BF10" s="14"/>
      <c r="BG10" s="14">
        <v>0.25178337351413299</v>
      </c>
      <c r="BH10" s="14">
        <v>0.25464825602189101</v>
      </c>
      <c r="BI10" s="14"/>
      <c r="BJ10" s="14">
        <v>0.31569386622953599</v>
      </c>
      <c r="BK10" s="14">
        <v>0.25342476054047902</v>
      </c>
      <c r="BL10" s="14"/>
      <c r="BM10" s="14">
        <v>0.31217863727693301</v>
      </c>
      <c r="BN10" s="14">
        <v>0.241698642146221</v>
      </c>
      <c r="BO10" s="14"/>
      <c r="BP10" s="14">
        <v>0.18052334295531</v>
      </c>
      <c r="BQ10" s="14">
        <v>0.269151307186696</v>
      </c>
      <c r="BR10" s="14"/>
      <c r="BS10" s="14">
        <v>0.34829009837921998</v>
      </c>
      <c r="BT10" s="14">
        <v>0.18585539130460299</v>
      </c>
      <c r="BU10" s="14"/>
      <c r="BV10" s="14">
        <v>0.22598136963683199</v>
      </c>
      <c r="BW10" s="14">
        <v>0.38263774201870498</v>
      </c>
      <c r="BX10" s="14"/>
      <c r="BY10" s="14">
        <v>0.53215232360065401</v>
      </c>
      <c r="BZ10" s="14">
        <v>0.19674196673521699</v>
      </c>
      <c r="CA10" s="14"/>
      <c r="CB10" s="14">
        <v>0.24006091024867299</v>
      </c>
      <c r="CC10" s="14">
        <v>0.248577380538298</v>
      </c>
    </row>
    <row r="11" spans="2:81" ht="28.8" x14ac:dyDescent="0.3">
      <c r="B11" s="15" t="s">
        <v>290</v>
      </c>
      <c r="C11" s="14">
        <v>0.285216398144293</v>
      </c>
      <c r="D11" s="14">
        <v>0.32571361417706401</v>
      </c>
      <c r="E11" s="14">
        <v>0.24356296003594</v>
      </c>
      <c r="F11" s="14"/>
      <c r="G11" s="14">
        <v>0.18496752430775401</v>
      </c>
      <c r="H11" s="14">
        <v>0.25250241252067601</v>
      </c>
      <c r="I11" s="14">
        <v>0.220905180130227</v>
      </c>
      <c r="J11" s="14">
        <v>0.46247694554171898</v>
      </c>
      <c r="K11" s="14">
        <v>0.46607380020921801</v>
      </c>
      <c r="L11" s="14">
        <v>0.33332694271616198</v>
      </c>
      <c r="M11" s="14"/>
      <c r="N11" s="14">
        <v>0.236927851419373</v>
      </c>
      <c r="O11" s="14">
        <v>0.35872366659288002</v>
      </c>
      <c r="P11" s="14">
        <v>0.25499459479727199</v>
      </c>
      <c r="Q11" s="14">
        <v>0.29037779041749301</v>
      </c>
      <c r="R11" s="14"/>
      <c r="S11" s="14">
        <v>0.315064326635837</v>
      </c>
      <c r="T11" s="14">
        <v>0.27550608502544999</v>
      </c>
      <c r="U11" s="14">
        <v>0.24311108605610399</v>
      </c>
      <c r="V11" s="14">
        <v>0.223014342174184</v>
      </c>
      <c r="W11" s="14">
        <v>0.57979923472463601</v>
      </c>
      <c r="X11" s="14">
        <v>0.14207598065975999</v>
      </c>
      <c r="Y11" s="14">
        <v>0.385202358997287</v>
      </c>
      <c r="Z11" s="14">
        <v>0.36035530936282101</v>
      </c>
      <c r="AA11" s="14">
        <v>0.27763303894310798</v>
      </c>
      <c r="AB11" s="14">
        <v>0.224179622613491</v>
      </c>
      <c r="AC11" s="14">
        <v>8.5886374159938994E-2</v>
      </c>
      <c r="AD11" s="14">
        <v>0</v>
      </c>
      <c r="AE11" s="14"/>
      <c r="AF11" s="14">
        <v>0.24764293218345301</v>
      </c>
      <c r="AG11" s="14">
        <v>0.27963362751072002</v>
      </c>
      <c r="AH11" s="14">
        <v>0.32643461132221502</v>
      </c>
      <c r="AI11" s="14">
        <v>0.32526799741930501</v>
      </c>
      <c r="AJ11" s="14">
        <v>0.37651495463836698</v>
      </c>
      <c r="AK11" s="14">
        <v>0.29879296153446699</v>
      </c>
      <c r="AL11" s="14"/>
      <c r="AM11" s="14">
        <v>0.333222140092307</v>
      </c>
      <c r="AN11" s="14">
        <v>0.47869377908138599</v>
      </c>
      <c r="AO11" s="14">
        <v>0.22522429112176501</v>
      </c>
      <c r="AP11" s="14">
        <v>0.160430154875085</v>
      </c>
      <c r="AQ11" s="14">
        <v>0.102595827690563</v>
      </c>
      <c r="AR11" s="14"/>
      <c r="AS11" s="14">
        <v>0.29216934891595803</v>
      </c>
      <c r="AT11" s="14">
        <v>0</v>
      </c>
      <c r="AU11" s="14"/>
      <c r="AV11" s="14">
        <v>0.29812188471790102</v>
      </c>
      <c r="AW11" s="14">
        <v>0.23129630638505899</v>
      </c>
      <c r="AX11" s="14" t="s">
        <v>211</v>
      </c>
      <c r="AY11" s="14"/>
      <c r="AZ11" s="14">
        <v>0</v>
      </c>
      <c r="BA11" s="14">
        <v>0</v>
      </c>
      <c r="BB11" s="14">
        <v>0.61326903281268996</v>
      </c>
      <c r="BC11" s="14"/>
      <c r="BD11" s="14">
        <v>0.28984470896580899</v>
      </c>
      <c r="BE11" s="14">
        <v>0.27999010713272399</v>
      </c>
      <c r="BF11" s="14"/>
      <c r="BG11" s="14">
        <v>0.29183334083663498</v>
      </c>
      <c r="BH11" s="14">
        <v>0.28305939549839698</v>
      </c>
      <c r="BI11" s="14"/>
      <c r="BJ11" s="14">
        <v>0.28665429024324302</v>
      </c>
      <c r="BK11" s="14">
        <v>0.28305407800496102</v>
      </c>
      <c r="BL11" s="14"/>
      <c r="BM11" s="14">
        <v>0.155445566805297</v>
      </c>
      <c r="BN11" s="14">
        <v>0.310490984604747</v>
      </c>
      <c r="BO11" s="14"/>
      <c r="BP11" s="14">
        <v>0.30552534815344201</v>
      </c>
      <c r="BQ11" s="14">
        <v>0.27813200326291698</v>
      </c>
      <c r="BR11" s="14"/>
      <c r="BS11" s="14">
        <v>0.22576679737821101</v>
      </c>
      <c r="BT11" s="14">
        <v>0.32812050718242902</v>
      </c>
      <c r="BU11" s="14"/>
      <c r="BV11" s="14">
        <v>0.187966311368677</v>
      </c>
      <c r="BW11" s="14">
        <v>0.23638221000006501</v>
      </c>
      <c r="BX11" s="14"/>
      <c r="BY11" s="14">
        <v>0.14020865593642001</v>
      </c>
      <c r="BZ11" s="14">
        <v>0.31008629388110698</v>
      </c>
      <c r="CA11" s="14"/>
      <c r="CB11" s="14">
        <v>0.304137371708251</v>
      </c>
      <c r="CC11" s="14">
        <v>0.276407007801385</v>
      </c>
    </row>
    <row r="12" spans="2:81" x14ac:dyDescent="0.3">
      <c r="B12" s="15" t="s">
        <v>291</v>
      </c>
      <c r="C12" s="14">
        <v>0.13805502336676101</v>
      </c>
      <c r="D12" s="14">
        <v>9.0524484218199197E-2</v>
      </c>
      <c r="E12" s="14">
        <v>0.186942590578276</v>
      </c>
      <c r="F12" s="14"/>
      <c r="G12" s="14">
        <v>2.1136810471985901E-2</v>
      </c>
      <c r="H12" s="14">
        <v>0.157118404354473</v>
      </c>
      <c r="I12" s="14">
        <v>0.14326253187916799</v>
      </c>
      <c r="J12" s="14">
        <v>0.21606411647943599</v>
      </c>
      <c r="K12" s="14">
        <v>0</v>
      </c>
      <c r="L12" s="14">
        <v>0.34064145944226598</v>
      </c>
      <c r="M12" s="14"/>
      <c r="N12" s="14">
        <v>0.23034932939962599</v>
      </c>
      <c r="O12" s="14">
        <v>0.141722148487536</v>
      </c>
      <c r="P12" s="14">
        <v>7.2217846832976898E-2</v>
      </c>
      <c r="Q12" s="14">
        <v>7.4175157868517097E-2</v>
      </c>
      <c r="R12" s="14"/>
      <c r="S12" s="14">
        <v>8.25181429148511E-2</v>
      </c>
      <c r="T12" s="14">
        <v>5.1968152017836597E-2</v>
      </c>
      <c r="U12" s="14">
        <v>0.189702366532951</v>
      </c>
      <c r="V12" s="14">
        <v>0.22081639577091799</v>
      </c>
      <c r="W12" s="14">
        <v>0.106598403641019</v>
      </c>
      <c r="X12" s="14">
        <v>0.19931106035370499</v>
      </c>
      <c r="Y12" s="14">
        <v>0.15398437112166399</v>
      </c>
      <c r="Z12" s="14">
        <v>9.0980192256042397E-2</v>
      </c>
      <c r="AA12" s="14">
        <v>7.7413729259981898E-2</v>
      </c>
      <c r="AB12" s="14">
        <v>0.19412111038447799</v>
      </c>
      <c r="AC12" s="14">
        <v>0.23004951487994299</v>
      </c>
      <c r="AD12" s="14">
        <v>0.34549649997050802</v>
      </c>
      <c r="AE12" s="14"/>
      <c r="AF12" s="14">
        <v>0.113184319494064</v>
      </c>
      <c r="AG12" s="14">
        <v>0.12694855023441301</v>
      </c>
      <c r="AH12" s="14">
        <v>0.15408211884578499</v>
      </c>
      <c r="AI12" s="14">
        <v>0.101561495229795</v>
      </c>
      <c r="AJ12" s="14">
        <v>0.22929613066162499</v>
      </c>
      <c r="AK12" s="14">
        <v>7.4087759985595997E-2</v>
      </c>
      <c r="AL12" s="14"/>
      <c r="AM12" s="14">
        <v>0.11069839944301001</v>
      </c>
      <c r="AN12" s="14">
        <v>7.8420371008732198E-2</v>
      </c>
      <c r="AO12" s="14">
        <v>0.150293659886098</v>
      </c>
      <c r="AP12" s="14">
        <v>0.23601407708011601</v>
      </c>
      <c r="AQ12" s="14">
        <v>0</v>
      </c>
      <c r="AR12" s="14"/>
      <c r="AS12" s="14">
        <v>0.12710968118956301</v>
      </c>
      <c r="AT12" s="14">
        <v>0.58704296744359297</v>
      </c>
      <c r="AU12" s="14"/>
      <c r="AV12" s="14">
        <v>0.133972701067749</v>
      </c>
      <c r="AW12" s="14">
        <v>0.15511127240456701</v>
      </c>
      <c r="AX12" s="14" t="s">
        <v>211</v>
      </c>
      <c r="AY12" s="14"/>
      <c r="AZ12" s="14">
        <v>0</v>
      </c>
      <c r="BA12" s="14">
        <v>0</v>
      </c>
      <c r="BB12" s="14">
        <v>0.26021358691649998</v>
      </c>
      <c r="BC12" s="14"/>
      <c r="BD12" s="14">
        <v>0.126104751184937</v>
      </c>
      <c r="BE12" s="14">
        <v>0.151549276993663</v>
      </c>
      <c r="BF12" s="14"/>
      <c r="BG12" s="14">
        <v>0.13865927484194099</v>
      </c>
      <c r="BH12" s="14">
        <v>0.13785804840546101</v>
      </c>
      <c r="BI12" s="14"/>
      <c r="BJ12" s="14">
        <v>0.11263319183397399</v>
      </c>
      <c r="BK12" s="14">
        <v>0.14614758335007</v>
      </c>
      <c r="BL12" s="14"/>
      <c r="BM12" s="14">
        <v>0.15788917718074599</v>
      </c>
      <c r="BN12" s="14">
        <v>0.136050035546674</v>
      </c>
      <c r="BO12" s="14"/>
      <c r="BP12" s="14">
        <v>0.129891620819992</v>
      </c>
      <c r="BQ12" s="14">
        <v>0.14339451192931399</v>
      </c>
      <c r="BR12" s="14"/>
      <c r="BS12" s="14">
        <v>0.103123949061597</v>
      </c>
      <c r="BT12" s="14">
        <v>0.163264387290076</v>
      </c>
      <c r="BU12" s="14"/>
      <c r="BV12" s="14">
        <v>0.26511902390736303</v>
      </c>
      <c r="BW12" s="14">
        <v>5.7631291592534099E-2</v>
      </c>
      <c r="BX12" s="14"/>
      <c r="BY12" s="14">
        <v>8.3844053781299305E-2</v>
      </c>
      <c r="BZ12" s="14">
        <v>0.147122859890889</v>
      </c>
      <c r="CA12" s="14"/>
      <c r="CB12" s="14">
        <v>0.124356335886272</v>
      </c>
      <c r="CC12" s="14">
        <v>0.14226148613206499</v>
      </c>
    </row>
    <row r="13" spans="2:81" ht="28.8" x14ac:dyDescent="0.3">
      <c r="B13" s="15" t="s">
        <v>292</v>
      </c>
      <c r="C13" s="14">
        <v>5.5276250747672603E-2</v>
      </c>
      <c r="D13" s="14">
        <v>2.7184818483307598E-2</v>
      </c>
      <c r="E13" s="14">
        <v>8.4169711825389404E-2</v>
      </c>
      <c r="F13" s="14"/>
      <c r="G13" s="14">
        <v>4.6844098780335498E-2</v>
      </c>
      <c r="H13" s="14">
        <v>3.6586316867333803E-2</v>
      </c>
      <c r="I13" s="14">
        <v>3.9902695327288601E-2</v>
      </c>
      <c r="J13" s="14">
        <v>5.0163068738168899E-2</v>
      </c>
      <c r="K13" s="14">
        <v>0.13208916946920199</v>
      </c>
      <c r="L13" s="14">
        <v>7.7422759328704502E-2</v>
      </c>
      <c r="M13" s="14"/>
      <c r="N13" s="14">
        <v>2.8750641625139999E-2</v>
      </c>
      <c r="O13" s="14">
        <v>6.1714706058256699E-2</v>
      </c>
      <c r="P13" s="14">
        <v>6.7583252847693107E-2</v>
      </c>
      <c r="Q13" s="14">
        <v>7.4195842381106603E-2</v>
      </c>
      <c r="R13" s="14"/>
      <c r="S13" s="14">
        <v>2.13399966024738E-2</v>
      </c>
      <c r="T13" s="14">
        <v>0</v>
      </c>
      <c r="U13" s="14">
        <v>0.121505199708536</v>
      </c>
      <c r="V13" s="14">
        <v>4.2267564327755802E-2</v>
      </c>
      <c r="W13" s="14">
        <v>0</v>
      </c>
      <c r="X13" s="14">
        <v>0</v>
      </c>
      <c r="Y13" s="14">
        <v>0</v>
      </c>
      <c r="Z13" s="14">
        <v>9.2165386934961402E-2</v>
      </c>
      <c r="AA13" s="14">
        <v>0.125602257396076</v>
      </c>
      <c r="AB13" s="14">
        <v>0.186625299113512</v>
      </c>
      <c r="AC13" s="14">
        <v>7.4886361178199995E-2</v>
      </c>
      <c r="AD13" s="14">
        <v>0</v>
      </c>
      <c r="AE13" s="14"/>
      <c r="AF13" s="14">
        <v>4.5780156714773798E-2</v>
      </c>
      <c r="AG13" s="14">
        <v>6.3435990694737904E-2</v>
      </c>
      <c r="AH13" s="14">
        <v>0</v>
      </c>
      <c r="AI13" s="14">
        <v>3.2604295091124502E-2</v>
      </c>
      <c r="AJ13" s="14">
        <v>0</v>
      </c>
      <c r="AK13" s="14">
        <v>0.15187063416253199</v>
      </c>
      <c r="AL13" s="14"/>
      <c r="AM13" s="14">
        <v>5.19715140673737E-2</v>
      </c>
      <c r="AN13" s="14">
        <v>2.4734772536772899E-2</v>
      </c>
      <c r="AO13" s="14">
        <v>6.9525776261330705E-2</v>
      </c>
      <c r="AP13" s="14">
        <v>6.2376966820872098E-2</v>
      </c>
      <c r="AQ13" s="14">
        <v>0.10255298792770901</v>
      </c>
      <c r="AR13" s="14"/>
      <c r="AS13" s="14">
        <v>5.12168061276254E-2</v>
      </c>
      <c r="AT13" s="14">
        <v>0.22179838085026299</v>
      </c>
      <c r="AU13" s="14"/>
      <c r="AV13" s="14">
        <v>3.8780556615943901E-2</v>
      </c>
      <c r="AW13" s="14">
        <v>0.124196499212695</v>
      </c>
      <c r="AX13" s="14" t="s">
        <v>211</v>
      </c>
      <c r="AY13" s="14"/>
      <c r="AZ13" s="14">
        <v>0</v>
      </c>
      <c r="BA13" s="14">
        <v>0</v>
      </c>
      <c r="BB13" s="14">
        <v>0.12651738027081</v>
      </c>
      <c r="BC13" s="14"/>
      <c r="BD13" s="14">
        <v>6.0872597203154799E-2</v>
      </c>
      <c r="BE13" s="14">
        <v>4.8956853389581202E-2</v>
      </c>
      <c r="BF13" s="14"/>
      <c r="BG13" s="14">
        <v>5.5412361416205203E-2</v>
      </c>
      <c r="BH13" s="14">
        <v>5.5231881151953002E-2</v>
      </c>
      <c r="BI13" s="14"/>
      <c r="BJ13" s="14">
        <v>3.7075144584928103E-2</v>
      </c>
      <c r="BK13" s="14">
        <v>5.9655358254996398E-2</v>
      </c>
      <c r="BL13" s="14"/>
      <c r="BM13" s="14">
        <v>0</v>
      </c>
      <c r="BN13" s="14">
        <v>6.5364779439063603E-2</v>
      </c>
      <c r="BO13" s="14"/>
      <c r="BP13" s="14">
        <v>5.8953723372233903E-2</v>
      </c>
      <c r="BQ13" s="14">
        <v>5.5171456268335001E-2</v>
      </c>
      <c r="BR13" s="14"/>
      <c r="BS13" s="14">
        <v>2.2244589174813301E-2</v>
      </c>
      <c r="BT13" s="14">
        <v>7.9114829839381298E-2</v>
      </c>
      <c r="BU13" s="14"/>
      <c r="BV13" s="14">
        <v>0</v>
      </c>
      <c r="BW13" s="14">
        <v>2.8491479562272801E-2</v>
      </c>
      <c r="BX13" s="14"/>
      <c r="BY13" s="14">
        <v>2.6761317136759201E-2</v>
      </c>
      <c r="BZ13" s="14">
        <v>6.2353787926204197E-2</v>
      </c>
      <c r="CA13" s="14"/>
      <c r="CB13" s="14">
        <v>4.4770510506190901E-2</v>
      </c>
      <c r="CC13" s="14">
        <v>5.9451259995673099E-2</v>
      </c>
    </row>
    <row r="14" spans="2:81" x14ac:dyDescent="0.3">
      <c r="B14" s="15" t="s">
        <v>196</v>
      </c>
      <c r="C14" s="23">
        <v>1.8885210709151501E-2</v>
      </c>
      <c r="D14" s="23">
        <v>1.01860912839133E-2</v>
      </c>
      <c r="E14" s="23">
        <v>2.7832695698814001E-2</v>
      </c>
      <c r="F14" s="23"/>
      <c r="G14" s="23">
        <v>2.3908988885961199E-2</v>
      </c>
      <c r="H14" s="23">
        <v>3.53090111646076E-2</v>
      </c>
      <c r="I14" s="23">
        <v>0</v>
      </c>
      <c r="J14" s="23">
        <v>0</v>
      </c>
      <c r="K14" s="23">
        <v>0</v>
      </c>
      <c r="L14" s="23">
        <v>4.5071461392902801E-2</v>
      </c>
      <c r="M14" s="23"/>
      <c r="N14" s="23">
        <v>0</v>
      </c>
      <c r="O14" s="23">
        <v>0</v>
      </c>
      <c r="P14" s="23">
        <v>2.38043834146855E-2</v>
      </c>
      <c r="Q14" s="23">
        <v>5.5108071354435899E-2</v>
      </c>
      <c r="R14" s="23"/>
      <c r="S14" s="23">
        <v>2.0247301280542501E-2</v>
      </c>
      <c r="T14" s="23">
        <v>0</v>
      </c>
      <c r="U14" s="23">
        <v>0</v>
      </c>
      <c r="V14" s="23">
        <v>0</v>
      </c>
      <c r="W14" s="23">
        <v>5.4092086122492097E-2</v>
      </c>
      <c r="X14" s="23">
        <v>0</v>
      </c>
      <c r="Y14" s="23">
        <v>0</v>
      </c>
      <c r="Z14" s="23">
        <v>0.108424474267485</v>
      </c>
      <c r="AA14" s="23">
        <v>4.2686250894833903E-2</v>
      </c>
      <c r="AB14" s="23">
        <v>0</v>
      </c>
      <c r="AC14" s="23">
        <v>0</v>
      </c>
      <c r="AD14" s="23">
        <v>0</v>
      </c>
      <c r="AE14" s="23"/>
      <c r="AF14" s="23">
        <v>0</v>
      </c>
      <c r="AG14" s="23">
        <v>0</v>
      </c>
      <c r="AH14" s="23">
        <v>0</v>
      </c>
      <c r="AI14" s="23">
        <v>3.2262551160119002E-2</v>
      </c>
      <c r="AJ14" s="23">
        <v>0.107827155418242</v>
      </c>
      <c r="AK14" s="23">
        <v>8.8943545074421301E-2</v>
      </c>
      <c r="AL14" s="23"/>
      <c r="AM14" s="23">
        <v>2.35375363129805E-2</v>
      </c>
      <c r="AN14" s="23">
        <v>2.9098285132985399E-2</v>
      </c>
      <c r="AO14" s="23">
        <v>1.46906238187481E-2</v>
      </c>
      <c r="AP14" s="23">
        <v>0</v>
      </c>
      <c r="AQ14" s="23">
        <v>0</v>
      </c>
      <c r="AR14" s="23"/>
      <c r="AS14" s="23">
        <v>1.93455907617276E-2</v>
      </c>
      <c r="AT14" s="23">
        <v>0</v>
      </c>
      <c r="AU14" s="23"/>
      <c r="AV14" s="23">
        <v>1.70044080339684E-2</v>
      </c>
      <c r="AW14" s="23">
        <v>2.6743345483726901E-2</v>
      </c>
      <c r="AX14" s="23" t="s">
        <v>211</v>
      </c>
      <c r="AY14" s="23"/>
      <c r="AZ14" s="23">
        <v>0</v>
      </c>
      <c r="BA14" s="23">
        <v>0</v>
      </c>
      <c r="BB14" s="23">
        <v>0</v>
      </c>
      <c r="BC14" s="23"/>
      <c r="BD14" s="23">
        <v>1.69914600187956E-2</v>
      </c>
      <c r="BE14" s="23">
        <v>2.10236349837594E-2</v>
      </c>
      <c r="BF14" s="23"/>
      <c r="BG14" s="23">
        <v>3.6654681602869797E-2</v>
      </c>
      <c r="BH14" s="23">
        <v>1.3092687255941E-2</v>
      </c>
      <c r="BI14" s="23"/>
      <c r="BJ14" s="23">
        <v>3.9370783336577703E-2</v>
      </c>
      <c r="BK14" s="23">
        <v>1.65902847052826E-2</v>
      </c>
      <c r="BL14" s="23"/>
      <c r="BM14" s="23">
        <v>3.26655350577649E-2</v>
      </c>
      <c r="BN14" s="23">
        <v>1.6704267255118699E-2</v>
      </c>
      <c r="BO14" s="23"/>
      <c r="BP14" s="23">
        <v>3.7467458803386797E-2</v>
      </c>
      <c r="BQ14" s="23">
        <v>1.3255366749382399E-2</v>
      </c>
      <c r="BR14" s="23"/>
      <c r="BS14" s="23">
        <v>0</v>
      </c>
      <c r="BT14" s="23">
        <v>3.2514455128499598E-2</v>
      </c>
      <c r="BU14" s="23"/>
      <c r="BV14" s="23">
        <v>0</v>
      </c>
      <c r="BW14" s="23">
        <v>0</v>
      </c>
      <c r="BX14" s="23"/>
      <c r="BY14" s="23">
        <v>5.6330811865310602E-2</v>
      </c>
      <c r="BZ14" s="23">
        <v>1.15635982746584E-2</v>
      </c>
      <c r="CA14" s="23"/>
      <c r="CB14" s="23">
        <v>2.38961202694059E-2</v>
      </c>
      <c r="CC14" s="23">
        <v>1.64977228057402E-2</v>
      </c>
    </row>
    <row r="15" spans="2:81" x14ac:dyDescent="0.3">
      <c r="B15" s="16" t="s">
        <v>549</v>
      </c>
    </row>
    <row r="16" spans="2:81" x14ac:dyDescent="0.3">
      <c r="B16" t="s">
        <v>95</v>
      </c>
    </row>
    <row r="17" spans="2:2" x14ac:dyDescent="0.3">
      <c r="B17" t="s">
        <v>96</v>
      </c>
    </row>
    <row r="19" spans="2:2" x14ac:dyDescent="0.3">
      <c r="B19"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K16"/>
  <sheetViews>
    <sheetView showGridLines="0" workbookViewId="0">
      <pane xSplit="2" topLeftCell="C1" activePane="topRight" state="frozen"/>
      <selection activeCell="B10" sqref="B10"/>
      <selection pane="topRight" activeCell="B8" sqref="B8"/>
    </sheetView>
  </sheetViews>
  <sheetFormatPr defaultColWidth="11.5546875" defaultRowHeight="14.4" x14ac:dyDescent="0.3"/>
  <cols>
    <col min="2" max="2" width="25.6640625" customWidth="1"/>
    <col min="3" max="11" width="20.6640625" customWidth="1"/>
  </cols>
  <sheetData>
    <row r="2" spans="2:11" ht="40.049999999999997" customHeight="1" x14ac:dyDescent="0.3">
      <c r="D2" s="29" t="s">
        <v>305</v>
      </c>
      <c r="E2" s="26"/>
      <c r="F2" s="26"/>
      <c r="G2" s="26"/>
      <c r="H2" s="26"/>
      <c r="I2" s="26"/>
      <c r="J2" s="26"/>
      <c r="K2" s="26"/>
    </row>
    <row r="6" spans="2:11" ht="49.95" customHeight="1" x14ac:dyDescent="0.3">
      <c r="B6" s="17" t="s">
        <v>15</v>
      </c>
      <c r="C6" s="17" t="s">
        <v>295</v>
      </c>
      <c r="D6" s="17" t="s">
        <v>296</v>
      </c>
      <c r="E6" s="17" t="s">
        <v>297</v>
      </c>
      <c r="F6" s="17" t="s">
        <v>298</v>
      </c>
      <c r="G6" s="17" t="s">
        <v>299</v>
      </c>
      <c r="H6" s="17" t="s">
        <v>300</v>
      </c>
      <c r="I6" s="17" t="s">
        <v>301</v>
      </c>
      <c r="J6" s="17" t="s">
        <v>302</v>
      </c>
    </row>
    <row r="7" spans="2:11" x14ac:dyDescent="0.3">
      <c r="B7" s="15" t="s">
        <v>303</v>
      </c>
      <c r="C7" s="14">
        <v>0.348051982033176</v>
      </c>
      <c r="D7" s="14">
        <v>0.25879675697583998</v>
      </c>
      <c r="E7" s="14">
        <v>0.225333808389026</v>
      </c>
      <c r="F7" s="14">
        <v>0.27725743905179501</v>
      </c>
      <c r="G7" s="14">
        <v>0.19041212428586801</v>
      </c>
      <c r="H7" s="14">
        <v>0.33268656156851301</v>
      </c>
      <c r="I7" s="14">
        <v>0.289582213790889</v>
      </c>
      <c r="J7" s="14">
        <v>0.49175095238307298</v>
      </c>
    </row>
    <row r="8" spans="2:11" ht="28.8" x14ac:dyDescent="0.3">
      <c r="B8" s="15" t="s">
        <v>304</v>
      </c>
      <c r="C8" s="14">
        <v>0.632806145729228</v>
      </c>
      <c r="D8" s="14">
        <v>0.642072650501324</v>
      </c>
      <c r="E8" s="14">
        <v>0.58127712213733396</v>
      </c>
      <c r="F8" s="14">
        <v>0.54362496779662395</v>
      </c>
      <c r="G8" s="14">
        <v>0.66472965735531397</v>
      </c>
      <c r="H8" s="14">
        <v>0.63043832254913501</v>
      </c>
      <c r="I8" s="14">
        <v>0.49227525237568398</v>
      </c>
      <c r="J8" s="14">
        <v>0.328194389650103</v>
      </c>
    </row>
    <row r="9" spans="2:11" x14ac:dyDescent="0.3">
      <c r="B9" s="15" t="s">
        <v>106</v>
      </c>
      <c r="C9" s="14">
        <v>1.9141872237596402E-2</v>
      </c>
      <c r="D9" s="14">
        <v>9.9130592522836403E-2</v>
      </c>
      <c r="E9" s="14">
        <v>0.19338906947364001</v>
      </c>
      <c r="F9" s="14">
        <v>0.17911759315158099</v>
      </c>
      <c r="G9" s="14">
        <v>0.14485821835881799</v>
      </c>
      <c r="H9" s="14">
        <v>3.6875115882351601E-2</v>
      </c>
      <c r="I9" s="14">
        <v>0.21814253383342699</v>
      </c>
      <c r="J9" s="14">
        <v>0.18005465796682399</v>
      </c>
    </row>
    <row r="10" spans="2:11" x14ac:dyDescent="0.3">
      <c r="B10" s="16" t="s">
        <v>550</v>
      </c>
      <c r="C10" s="16"/>
      <c r="D10" s="16"/>
      <c r="E10" s="16"/>
      <c r="F10" s="16"/>
      <c r="G10" s="16"/>
      <c r="H10" s="16"/>
      <c r="I10" s="16"/>
      <c r="J10" s="16"/>
    </row>
    <row r="11" spans="2:11" x14ac:dyDescent="0.3">
      <c r="B11" t="s">
        <v>95</v>
      </c>
    </row>
    <row r="12" spans="2:11" x14ac:dyDescent="0.3">
      <c r="B12" t="s">
        <v>96</v>
      </c>
    </row>
    <row r="16" spans="2:11" x14ac:dyDescent="0.3">
      <c r="B16"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CC16"/>
  <sheetViews>
    <sheetView showGridLines="0" workbookViewId="0">
      <pane xSplit="2" topLeftCell="C1" activePane="topRight" state="frozen"/>
      <selection activeCell="C7" sqref="C7"/>
      <selection pane="topRight" activeCell="C7" sqref="C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53</v>
      </c>
      <c r="D7" s="10">
        <v>25</v>
      </c>
      <c r="E7" s="10">
        <v>28</v>
      </c>
      <c r="F7" s="10"/>
      <c r="G7" s="10">
        <v>8</v>
      </c>
      <c r="H7" s="10">
        <v>19</v>
      </c>
      <c r="I7" s="10">
        <v>16</v>
      </c>
      <c r="J7" s="10">
        <v>2</v>
      </c>
      <c r="K7" s="10">
        <v>4</v>
      </c>
      <c r="L7" s="10">
        <v>4</v>
      </c>
      <c r="M7" s="10"/>
      <c r="N7" s="10">
        <v>21</v>
      </c>
      <c r="O7" s="10">
        <v>8</v>
      </c>
      <c r="P7" s="10">
        <v>13</v>
      </c>
      <c r="Q7" s="10">
        <v>11</v>
      </c>
      <c r="R7" s="10"/>
      <c r="S7" s="10">
        <v>15</v>
      </c>
      <c r="T7" s="10">
        <v>7</v>
      </c>
      <c r="U7" s="10">
        <v>3</v>
      </c>
      <c r="V7" s="10">
        <v>7</v>
      </c>
      <c r="W7" s="10">
        <v>2</v>
      </c>
      <c r="X7" s="10">
        <v>3</v>
      </c>
      <c r="Y7" s="10">
        <v>4</v>
      </c>
      <c r="Z7" s="10">
        <v>3</v>
      </c>
      <c r="AA7" s="10">
        <v>3</v>
      </c>
      <c r="AB7" s="10">
        <v>2</v>
      </c>
      <c r="AC7" s="10">
        <v>4</v>
      </c>
      <c r="AD7" s="10" t="s">
        <v>210</v>
      </c>
      <c r="AE7" s="10"/>
      <c r="AF7" s="10">
        <v>25</v>
      </c>
      <c r="AG7" s="10">
        <v>9</v>
      </c>
      <c r="AH7" s="10">
        <v>3</v>
      </c>
      <c r="AI7" s="10">
        <v>7</v>
      </c>
      <c r="AJ7" s="10">
        <v>3</v>
      </c>
      <c r="AK7" s="10">
        <v>2</v>
      </c>
      <c r="AL7" s="10"/>
      <c r="AM7" s="10">
        <v>7</v>
      </c>
      <c r="AN7" s="10">
        <v>5</v>
      </c>
      <c r="AO7" s="10">
        <v>21</v>
      </c>
      <c r="AP7" s="10">
        <v>10</v>
      </c>
      <c r="AQ7" s="10">
        <v>5</v>
      </c>
      <c r="AR7" s="10"/>
      <c r="AS7" s="10">
        <v>52</v>
      </c>
      <c r="AT7" s="10">
        <v>1</v>
      </c>
      <c r="AU7" s="10"/>
      <c r="AV7" s="10">
        <v>45</v>
      </c>
      <c r="AW7" s="10">
        <v>8</v>
      </c>
      <c r="AX7" s="10" t="s">
        <v>210</v>
      </c>
      <c r="AY7" s="10"/>
      <c r="AZ7" s="10">
        <v>47</v>
      </c>
      <c r="BA7" s="10" t="s">
        <v>210</v>
      </c>
      <c r="BB7" s="10" t="s">
        <v>210</v>
      </c>
      <c r="BC7" s="10"/>
      <c r="BD7" s="10">
        <v>30</v>
      </c>
      <c r="BE7" s="10">
        <v>23</v>
      </c>
      <c r="BF7" s="10"/>
      <c r="BG7" s="10">
        <v>11</v>
      </c>
      <c r="BH7" s="10">
        <v>42</v>
      </c>
      <c r="BI7" s="10"/>
      <c r="BJ7" s="10">
        <v>5</v>
      </c>
      <c r="BK7" s="10">
        <v>43</v>
      </c>
      <c r="BL7" s="10"/>
      <c r="BM7" s="10">
        <v>12</v>
      </c>
      <c r="BN7" s="10">
        <v>40</v>
      </c>
      <c r="BO7" s="10"/>
      <c r="BP7" s="10">
        <v>13</v>
      </c>
      <c r="BQ7" s="10">
        <v>40</v>
      </c>
      <c r="BR7" s="10"/>
      <c r="BS7" s="10">
        <v>27</v>
      </c>
      <c r="BT7" s="10">
        <v>26</v>
      </c>
      <c r="BU7" s="10"/>
      <c r="BV7" s="10">
        <v>6</v>
      </c>
      <c r="BW7" s="10">
        <v>21</v>
      </c>
      <c r="BX7" s="10"/>
      <c r="BY7" s="10">
        <v>5</v>
      </c>
      <c r="BZ7" s="10">
        <v>48</v>
      </c>
      <c r="CA7" s="10"/>
      <c r="CB7" s="10">
        <v>23</v>
      </c>
      <c r="CC7" s="10">
        <v>30</v>
      </c>
    </row>
    <row r="8" spans="2:81" ht="30" customHeight="1" x14ac:dyDescent="0.3">
      <c r="B8" s="11" t="s">
        <v>20</v>
      </c>
      <c r="C8" s="11">
        <v>52</v>
      </c>
      <c r="D8" s="11">
        <v>27</v>
      </c>
      <c r="E8" s="11">
        <v>26</v>
      </c>
      <c r="F8" s="11"/>
      <c r="G8" s="11">
        <v>12</v>
      </c>
      <c r="H8" s="11">
        <v>17</v>
      </c>
      <c r="I8" s="11">
        <v>14</v>
      </c>
      <c r="J8" s="11">
        <v>2</v>
      </c>
      <c r="K8" s="11">
        <v>4</v>
      </c>
      <c r="L8" s="11">
        <v>4</v>
      </c>
      <c r="M8" s="11"/>
      <c r="N8" s="11">
        <v>18</v>
      </c>
      <c r="O8" s="11">
        <v>8</v>
      </c>
      <c r="P8" s="11">
        <v>14</v>
      </c>
      <c r="Q8" s="11">
        <v>14</v>
      </c>
      <c r="R8" s="11"/>
      <c r="S8" s="11">
        <v>13</v>
      </c>
      <c r="T8" s="11">
        <v>7</v>
      </c>
      <c r="U8" s="11">
        <v>3</v>
      </c>
      <c r="V8" s="11">
        <v>7</v>
      </c>
      <c r="W8" s="11">
        <v>2</v>
      </c>
      <c r="X8" s="11">
        <v>4</v>
      </c>
      <c r="Y8" s="11">
        <v>4</v>
      </c>
      <c r="Z8" s="11">
        <v>2</v>
      </c>
      <c r="AA8" s="11">
        <v>4</v>
      </c>
      <c r="AB8" s="11">
        <v>2</v>
      </c>
      <c r="AC8" s="11">
        <v>4</v>
      </c>
      <c r="AD8" s="11" t="s">
        <v>210</v>
      </c>
      <c r="AE8" s="11"/>
      <c r="AF8" s="11">
        <v>25</v>
      </c>
      <c r="AG8" s="11">
        <v>9</v>
      </c>
      <c r="AH8" s="11">
        <v>3</v>
      </c>
      <c r="AI8" s="11">
        <v>7</v>
      </c>
      <c r="AJ8" s="11">
        <v>3</v>
      </c>
      <c r="AK8" s="11">
        <v>2</v>
      </c>
      <c r="AL8" s="11"/>
      <c r="AM8" s="11">
        <v>9</v>
      </c>
      <c r="AN8" s="11">
        <v>5</v>
      </c>
      <c r="AO8" s="11">
        <v>21</v>
      </c>
      <c r="AP8" s="11">
        <v>9</v>
      </c>
      <c r="AQ8" s="11">
        <v>4</v>
      </c>
      <c r="AR8" s="11"/>
      <c r="AS8" s="11">
        <v>52</v>
      </c>
      <c r="AT8" s="11">
        <v>1</v>
      </c>
      <c r="AU8" s="11"/>
      <c r="AV8" s="11">
        <v>44</v>
      </c>
      <c r="AW8" s="11">
        <v>8</v>
      </c>
      <c r="AX8" s="11" t="s">
        <v>210</v>
      </c>
      <c r="AY8" s="11"/>
      <c r="AZ8" s="11">
        <v>46</v>
      </c>
      <c r="BA8" s="11" t="s">
        <v>210</v>
      </c>
      <c r="BB8" s="11" t="s">
        <v>210</v>
      </c>
      <c r="BC8" s="11"/>
      <c r="BD8" s="11">
        <v>30</v>
      </c>
      <c r="BE8" s="11">
        <v>22</v>
      </c>
      <c r="BF8" s="11"/>
      <c r="BG8" s="11">
        <v>12</v>
      </c>
      <c r="BH8" s="11">
        <v>41</v>
      </c>
      <c r="BI8" s="11"/>
      <c r="BJ8" s="11">
        <v>5</v>
      </c>
      <c r="BK8" s="11">
        <v>43</v>
      </c>
      <c r="BL8" s="11"/>
      <c r="BM8" s="11">
        <v>11</v>
      </c>
      <c r="BN8" s="11">
        <v>41</v>
      </c>
      <c r="BO8" s="11"/>
      <c r="BP8" s="11">
        <v>15</v>
      </c>
      <c r="BQ8" s="11">
        <v>38</v>
      </c>
      <c r="BR8" s="11"/>
      <c r="BS8" s="11">
        <v>27</v>
      </c>
      <c r="BT8" s="11">
        <v>26</v>
      </c>
      <c r="BU8" s="11"/>
      <c r="BV8" s="11">
        <v>6</v>
      </c>
      <c r="BW8" s="11">
        <v>20</v>
      </c>
      <c r="BX8" s="11"/>
      <c r="BY8" s="11">
        <v>6</v>
      </c>
      <c r="BZ8" s="11">
        <v>47</v>
      </c>
      <c r="CA8" s="11"/>
      <c r="CB8" s="11">
        <v>23</v>
      </c>
      <c r="CC8" s="11">
        <v>29</v>
      </c>
    </row>
    <row r="9" spans="2:81" x14ac:dyDescent="0.3">
      <c r="B9" s="15" t="s">
        <v>303</v>
      </c>
      <c r="C9" s="14">
        <v>0.348051982033176</v>
      </c>
      <c r="D9" s="14">
        <v>0.32577970440140802</v>
      </c>
      <c r="E9" s="14">
        <v>0.37095335836686499</v>
      </c>
      <c r="F9" s="14"/>
      <c r="G9" s="14">
        <v>0.14988616083547601</v>
      </c>
      <c r="H9" s="14">
        <v>0.46764842928764699</v>
      </c>
      <c r="I9" s="14">
        <v>0.60630557468884205</v>
      </c>
      <c r="J9" s="14">
        <v>0</v>
      </c>
      <c r="K9" s="14">
        <v>0</v>
      </c>
      <c r="L9" s="14">
        <v>0</v>
      </c>
      <c r="M9" s="14"/>
      <c r="N9" s="14">
        <v>0.60893201845737099</v>
      </c>
      <c r="O9" s="14">
        <v>0.125465540597758</v>
      </c>
      <c r="P9" s="14">
        <v>0.28940717064514698</v>
      </c>
      <c r="Q9" s="14">
        <v>0.196381918905108</v>
      </c>
      <c r="R9" s="14"/>
      <c r="S9" s="14">
        <v>0.46872995823267299</v>
      </c>
      <c r="T9" s="14">
        <v>0.29161706546980898</v>
      </c>
      <c r="U9" s="14">
        <v>0.32898746232417903</v>
      </c>
      <c r="V9" s="14">
        <v>0.41190812384993802</v>
      </c>
      <c r="W9" s="14">
        <v>0</v>
      </c>
      <c r="X9" s="14">
        <v>0.43566769946551098</v>
      </c>
      <c r="Y9" s="14">
        <v>0.243199319670383</v>
      </c>
      <c r="Z9" s="14">
        <v>0.36619227746116001</v>
      </c>
      <c r="AA9" s="14">
        <v>0</v>
      </c>
      <c r="AB9" s="14">
        <v>0.43696340548144902</v>
      </c>
      <c r="AC9" s="14">
        <v>0.40031614247547898</v>
      </c>
      <c r="AD9" s="14" t="s">
        <v>211</v>
      </c>
      <c r="AE9" s="14"/>
      <c r="AF9" s="14">
        <v>0.42030380870795297</v>
      </c>
      <c r="AG9" s="14">
        <v>0.39174839841790798</v>
      </c>
      <c r="AH9" s="14">
        <v>0.63391295803011205</v>
      </c>
      <c r="AI9" s="14">
        <v>0.139658845495086</v>
      </c>
      <c r="AJ9" s="14">
        <v>0</v>
      </c>
      <c r="AK9" s="14">
        <v>0</v>
      </c>
      <c r="AL9" s="14"/>
      <c r="AM9" s="14">
        <v>0.102020746871696</v>
      </c>
      <c r="AN9" s="14">
        <v>0.21870039592134999</v>
      </c>
      <c r="AO9" s="14">
        <v>0.44651595743775602</v>
      </c>
      <c r="AP9" s="14">
        <v>0.49123824024414098</v>
      </c>
      <c r="AQ9" s="14">
        <v>0.61978026998708402</v>
      </c>
      <c r="AR9" s="14"/>
      <c r="AS9" s="14">
        <v>0.354539087905755</v>
      </c>
      <c r="AT9" s="14">
        <v>0</v>
      </c>
      <c r="AU9" s="14"/>
      <c r="AV9" s="14">
        <v>0.33209182928831998</v>
      </c>
      <c r="AW9" s="14">
        <v>0.43160519212284598</v>
      </c>
      <c r="AX9" s="14" t="s">
        <v>211</v>
      </c>
      <c r="AY9" s="14"/>
      <c r="AZ9" s="14">
        <v>0.34358000509532399</v>
      </c>
      <c r="BA9" s="14" t="s">
        <v>211</v>
      </c>
      <c r="BB9" s="14" t="s">
        <v>211</v>
      </c>
      <c r="BC9" s="14"/>
      <c r="BD9" s="14">
        <v>0.31142621834220702</v>
      </c>
      <c r="BE9" s="14">
        <v>0.39691090667018403</v>
      </c>
      <c r="BF9" s="14"/>
      <c r="BG9" s="14">
        <v>0.40891377370169701</v>
      </c>
      <c r="BH9" s="14">
        <v>0.33057120616080699</v>
      </c>
      <c r="BI9" s="14"/>
      <c r="BJ9" s="14">
        <v>0.13198726010473499</v>
      </c>
      <c r="BK9" s="14">
        <v>0.333544838470201</v>
      </c>
      <c r="BL9" s="14"/>
      <c r="BM9" s="14">
        <v>0.33084453843330103</v>
      </c>
      <c r="BN9" s="14">
        <v>0.33708396381697803</v>
      </c>
      <c r="BO9" s="14"/>
      <c r="BP9" s="14">
        <v>0.18707254666987699</v>
      </c>
      <c r="BQ9" s="14">
        <v>0.410113225147198</v>
      </c>
      <c r="BR9" s="14"/>
      <c r="BS9" s="14">
        <v>0.37458650856605102</v>
      </c>
      <c r="BT9" s="14">
        <v>0.32078966989045599</v>
      </c>
      <c r="BU9" s="14"/>
      <c r="BV9" s="14">
        <v>0.38127487037149699</v>
      </c>
      <c r="BW9" s="14">
        <v>0.37254212595088798</v>
      </c>
      <c r="BX9" s="14"/>
      <c r="BY9" s="14">
        <v>0</v>
      </c>
      <c r="BZ9" s="14">
        <v>0.390475174172699</v>
      </c>
      <c r="CA9" s="14"/>
      <c r="CB9" s="14">
        <v>0.38869044892555099</v>
      </c>
      <c r="CC9" s="14">
        <v>0.31625940158719801</v>
      </c>
    </row>
    <row r="10" spans="2:81" ht="28.8" x14ac:dyDescent="0.3">
      <c r="B10" s="15" t="s">
        <v>304</v>
      </c>
      <c r="C10" s="14">
        <v>0.632806145729228</v>
      </c>
      <c r="D10" s="14">
        <v>0.67422029559859198</v>
      </c>
      <c r="E10" s="14">
        <v>0.59022221931725904</v>
      </c>
      <c r="F10" s="14"/>
      <c r="G10" s="14">
        <v>0.76588711534668197</v>
      </c>
      <c r="H10" s="14">
        <v>0.53235157071235295</v>
      </c>
      <c r="I10" s="14">
        <v>0.393694425311158</v>
      </c>
      <c r="J10" s="14">
        <v>1</v>
      </c>
      <c r="K10" s="14">
        <v>1</v>
      </c>
      <c r="L10" s="14">
        <v>1</v>
      </c>
      <c r="M10" s="14"/>
      <c r="N10" s="14">
        <v>0.39106798154262901</v>
      </c>
      <c r="O10" s="14">
        <v>0.87453445940224195</v>
      </c>
      <c r="P10" s="14">
        <v>0.71059282935485302</v>
      </c>
      <c r="Q10" s="14">
        <v>0.73086269565537998</v>
      </c>
      <c r="R10" s="14"/>
      <c r="S10" s="14">
        <v>0.53127004176732695</v>
      </c>
      <c r="T10" s="14">
        <v>0.70838293453019097</v>
      </c>
      <c r="U10" s="14">
        <v>0.67101253767582103</v>
      </c>
      <c r="V10" s="14">
        <v>0.58809187615006198</v>
      </c>
      <c r="W10" s="14">
        <v>1</v>
      </c>
      <c r="X10" s="14">
        <v>0.56433230053448902</v>
      </c>
      <c r="Y10" s="14">
        <v>0.756800680329617</v>
      </c>
      <c r="Z10" s="14">
        <v>0.63380772253883999</v>
      </c>
      <c r="AA10" s="14">
        <v>0.73877564580680599</v>
      </c>
      <c r="AB10" s="14">
        <v>0.56303659451855104</v>
      </c>
      <c r="AC10" s="14">
        <v>0.59968385752452102</v>
      </c>
      <c r="AD10" s="14" t="s">
        <v>211</v>
      </c>
      <c r="AE10" s="14"/>
      <c r="AF10" s="14">
        <v>0.57969619129204697</v>
      </c>
      <c r="AG10" s="14">
        <v>0.50181070271773698</v>
      </c>
      <c r="AH10" s="14">
        <v>0.36608704196988801</v>
      </c>
      <c r="AI10" s="14">
        <v>0.860341154504914</v>
      </c>
      <c r="AJ10" s="14">
        <v>1</v>
      </c>
      <c r="AK10" s="14">
        <v>1</v>
      </c>
      <c r="AL10" s="14"/>
      <c r="AM10" s="14">
        <v>0.89797925312830396</v>
      </c>
      <c r="AN10" s="14">
        <v>0.57693026365922695</v>
      </c>
      <c r="AO10" s="14">
        <v>0.55348404256224404</v>
      </c>
      <c r="AP10" s="14">
        <v>0.50876175975585902</v>
      </c>
      <c r="AQ10" s="14">
        <v>0.38021973001291598</v>
      </c>
      <c r="AR10" s="14"/>
      <c r="AS10" s="14">
        <v>0.62596226742547501</v>
      </c>
      <c r="AT10" s="14">
        <v>1</v>
      </c>
      <c r="AU10" s="14"/>
      <c r="AV10" s="14">
        <v>0.64510985960827905</v>
      </c>
      <c r="AW10" s="14">
        <v>0.56839480787715402</v>
      </c>
      <c r="AX10" s="14" t="s">
        <v>211</v>
      </c>
      <c r="AY10" s="14"/>
      <c r="AZ10" s="14">
        <v>0.63470152516230705</v>
      </c>
      <c r="BA10" s="14" t="s">
        <v>211</v>
      </c>
      <c r="BB10" s="14" t="s">
        <v>211</v>
      </c>
      <c r="BC10" s="14"/>
      <c r="BD10" s="14">
        <v>0.65508272563472603</v>
      </c>
      <c r="BE10" s="14">
        <v>0.60308909332981597</v>
      </c>
      <c r="BF10" s="14"/>
      <c r="BG10" s="14">
        <v>0.50529922064236998</v>
      </c>
      <c r="BH10" s="14">
        <v>0.66942879383919296</v>
      </c>
      <c r="BI10" s="14"/>
      <c r="BJ10" s="14">
        <v>0.67924988239111395</v>
      </c>
      <c r="BK10" s="14">
        <v>0.666455161529799</v>
      </c>
      <c r="BL10" s="14"/>
      <c r="BM10" s="14">
        <v>0.66915546156669903</v>
      </c>
      <c r="BN10" s="14">
        <v>0.63841487293843902</v>
      </c>
      <c r="BO10" s="14"/>
      <c r="BP10" s="14">
        <v>0.81292745333012295</v>
      </c>
      <c r="BQ10" s="14">
        <v>0.563365274379375</v>
      </c>
      <c r="BR10" s="14"/>
      <c r="BS10" s="14">
        <v>0.62541349143394998</v>
      </c>
      <c r="BT10" s="14">
        <v>0.64040156480374599</v>
      </c>
      <c r="BU10" s="14"/>
      <c r="BV10" s="14">
        <v>0.61872512962850301</v>
      </c>
      <c r="BW10" s="14">
        <v>0.62745787404911202</v>
      </c>
      <c r="BX10" s="14"/>
      <c r="BY10" s="14">
        <v>1</v>
      </c>
      <c r="BZ10" s="14">
        <v>0.58804979829749204</v>
      </c>
      <c r="CA10" s="14"/>
      <c r="CB10" s="14">
        <v>0.61130955107444895</v>
      </c>
      <c r="CC10" s="14">
        <v>0.64962351772031701</v>
      </c>
    </row>
    <row r="11" spans="2:81" x14ac:dyDescent="0.3">
      <c r="B11" s="15" t="s">
        <v>106</v>
      </c>
      <c r="C11" s="23">
        <v>1.9141872237596402E-2</v>
      </c>
      <c r="D11" s="23">
        <v>0</v>
      </c>
      <c r="E11" s="23">
        <v>3.88244223158754E-2</v>
      </c>
      <c r="F11" s="23"/>
      <c r="G11" s="23">
        <v>8.4226723817842103E-2</v>
      </c>
      <c r="H11" s="23">
        <v>0</v>
      </c>
      <c r="I11" s="23">
        <v>0</v>
      </c>
      <c r="J11" s="23">
        <v>0</v>
      </c>
      <c r="K11" s="23">
        <v>0</v>
      </c>
      <c r="L11" s="23">
        <v>0</v>
      </c>
      <c r="M11" s="23"/>
      <c r="N11" s="23">
        <v>0</v>
      </c>
      <c r="O11" s="23">
        <v>0</v>
      </c>
      <c r="P11" s="23">
        <v>0</v>
      </c>
      <c r="Q11" s="23">
        <v>7.2755385439512002E-2</v>
      </c>
      <c r="R11" s="23"/>
      <c r="S11" s="23">
        <v>0</v>
      </c>
      <c r="T11" s="23">
        <v>0</v>
      </c>
      <c r="U11" s="23">
        <v>0</v>
      </c>
      <c r="V11" s="23">
        <v>0</v>
      </c>
      <c r="W11" s="23">
        <v>0</v>
      </c>
      <c r="X11" s="23">
        <v>0</v>
      </c>
      <c r="Y11" s="23">
        <v>0</v>
      </c>
      <c r="Z11" s="23">
        <v>0</v>
      </c>
      <c r="AA11" s="23">
        <v>0.26122435419319401</v>
      </c>
      <c r="AB11" s="23">
        <v>0</v>
      </c>
      <c r="AC11" s="23">
        <v>0</v>
      </c>
      <c r="AD11" s="23" t="s">
        <v>211</v>
      </c>
      <c r="AE11" s="23"/>
      <c r="AF11" s="23">
        <v>0</v>
      </c>
      <c r="AG11" s="23">
        <v>0.106440898864355</v>
      </c>
      <c r="AH11" s="23">
        <v>0</v>
      </c>
      <c r="AI11" s="23">
        <v>0</v>
      </c>
      <c r="AJ11" s="23">
        <v>0</v>
      </c>
      <c r="AK11" s="23">
        <v>0</v>
      </c>
      <c r="AL11" s="23"/>
      <c r="AM11" s="23">
        <v>0</v>
      </c>
      <c r="AN11" s="23">
        <v>0.20436934041942301</v>
      </c>
      <c r="AO11" s="23">
        <v>0</v>
      </c>
      <c r="AP11" s="23">
        <v>0</v>
      </c>
      <c r="AQ11" s="23">
        <v>0</v>
      </c>
      <c r="AR11" s="23"/>
      <c r="AS11" s="23">
        <v>1.9498644668769698E-2</v>
      </c>
      <c r="AT11" s="23">
        <v>0</v>
      </c>
      <c r="AU11" s="23"/>
      <c r="AV11" s="23">
        <v>2.27983111034003E-2</v>
      </c>
      <c r="AW11" s="23">
        <v>0</v>
      </c>
      <c r="AX11" s="23" t="s">
        <v>211</v>
      </c>
      <c r="AY11" s="23"/>
      <c r="AZ11" s="23">
        <v>2.1718469742368102E-2</v>
      </c>
      <c r="BA11" s="23" t="s">
        <v>211</v>
      </c>
      <c r="BB11" s="23" t="s">
        <v>211</v>
      </c>
      <c r="BC11" s="23"/>
      <c r="BD11" s="23">
        <v>3.3491056023067803E-2</v>
      </c>
      <c r="BE11" s="23">
        <v>0</v>
      </c>
      <c r="BF11" s="23"/>
      <c r="BG11" s="23">
        <v>8.5787005655932405E-2</v>
      </c>
      <c r="BH11" s="23">
        <v>0</v>
      </c>
      <c r="BI11" s="23"/>
      <c r="BJ11" s="23">
        <v>0.18876285750415001</v>
      </c>
      <c r="BK11" s="23">
        <v>0</v>
      </c>
      <c r="BL11" s="23"/>
      <c r="BM11" s="23">
        <v>0</v>
      </c>
      <c r="BN11" s="23">
        <v>2.4501163244582701E-2</v>
      </c>
      <c r="BO11" s="23"/>
      <c r="BP11" s="23">
        <v>0</v>
      </c>
      <c r="BQ11" s="23">
        <v>2.6521500473426701E-2</v>
      </c>
      <c r="BR11" s="23"/>
      <c r="BS11" s="23">
        <v>0</v>
      </c>
      <c r="BT11" s="23">
        <v>3.8808765305798597E-2</v>
      </c>
      <c r="BU11" s="23"/>
      <c r="BV11" s="23">
        <v>0</v>
      </c>
      <c r="BW11" s="23">
        <v>0</v>
      </c>
      <c r="BX11" s="23"/>
      <c r="BY11" s="23">
        <v>0</v>
      </c>
      <c r="BZ11" s="23">
        <v>2.1475027529808899E-2</v>
      </c>
      <c r="CA11" s="23"/>
      <c r="CB11" s="23">
        <v>0</v>
      </c>
      <c r="CC11" s="23">
        <v>3.4117080692485202E-2</v>
      </c>
    </row>
    <row r="12" spans="2:81" x14ac:dyDescent="0.3">
      <c r="B12" s="16" t="s">
        <v>550</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C16"/>
  <sheetViews>
    <sheetView showGridLines="0" workbookViewId="0">
      <pane xSplit="2" topLeftCell="C1" activePane="topRight" state="frozen"/>
      <selection activeCell="C7" sqref="C7"/>
      <selection pane="topRight" activeCell="C7" sqref="C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53</v>
      </c>
      <c r="D7" s="10">
        <v>25</v>
      </c>
      <c r="E7" s="10">
        <v>28</v>
      </c>
      <c r="F7" s="10"/>
      <c r="G7" s="10">
        <v>8</v>
      </c>
      <c r="H7" s="10">
        <v>19</v>
      </c>
      <c r="I7" s="10">
        <v>16</v>
      </c>
      <c r="J7" s="10">
        <v>2</v>
      </c>
      <c r="K7" s="10">
        <v>4</v>
      </c>
      <c r="L7" s="10">
        <v>4</v>
      </c>
      <c r="M7" s="10"/>
      <c r="N7" s="10">
        <v>21</v>
      </c>
      <c r="O7" s="10">
        <v>8</v>
      </c>
      <c r="P7" s="10">
        <v>13</v>
      </c>
      <c r="Q7" s="10">
        <v>11</v>
      </c>
      <c r="R7" s="10"/>
      <c r="S7" s="10">
        <v>15</v>
      </c>
      <c r="T7" s="10">
        <v>7</v>
      </c>
      <c r="U7" s="10">
        <v>3</v>
      </c>
      <c r="V7" s="10">
        <v>7</v>
      </c>
      <c r="W7" s="10">
        <v>2</v>
      </c>
      <c r="X7" s="10">
        <v>3</v>
      </c>
      <c r="Y7" s="10">
        <v>4</v>
      </c>
      <c r="Z7" s="10">
        <v>3</v>
      </c>
      <c r="AA7" s="10">
        <v>3</v>
      </c>
      <c r="AB7" s="10">
        <v>2</v>
      </c>
      <c r="AC7" s="10">
        <v>4</v>
      </c>
      <c r="AD7" s="10" t="s">
        <v>210</v>
      </c>
      <c r="AE7" s="10"/>
      <c r="AF7" s="10">
        <v>25</v>
      </c>
      <c r="AG7" s="10">
        <v>9</v>
      </c>
      <c r="AH7" s="10">
        <v>3</v>
      </c>
      <c r="AI7" s="10">
        <v>7</v>
      </c>
      <c r="AJ7" s="10">
        <v>3</v>
      </c>
      <c r="AK7" s="10">
        <v>2</v>
      </c>
      <c r="AL7" s="10"/>
      <c r="AM7" s="10">
        <v>7</v>
      </c>
      <c r="AN7" s="10">
        <v>5</v>
      </c>
      <c r="AO7" s="10">
        <v>21</v>
      </c>
      <c r="AP7" s="10">
        <v>10</v>
      </c>
      <c r="AQ7" s="10">
        <v>5</v>
      </c>
      <c r="AR7" s="10"/>
      <c r="AS7" s="10">
        <v>52</v>
      </c>
      <c r="AT7" s="10">
        <v>1</v>
      </c>
      <c r="AU7" s="10"/>
      <c r="AV7" s="10">
        <v>45</v>
      </c>
      <c r="AW7" s="10">
        <v>8</v>
      </c>
      <c r="AX7" s="10" t="s">
        <v>210</v>
      </c>
      <c r="AY7" s="10"/>
      <c r="AZ7" s="10">
        <v>47</v>
      </c>
      <c r="BA7" s="10" t="s">
        <v>210</v>
      </c>
      <c r="BB7" s="10" t="s">
        <v>210</v>
      </c>
      <c r="BC7" s="10"/>
      <c r="BD7" s="10">
        <v>30</v>
      </c>
      <c r="BE7" s="10">
        <v>23</v>
      </c>
      <c r="BF7" s="10"/>
      <c r="BG7" s="10">
        <v>11</v>
      </c>
      <c r="BH7" s="10">
        <v>42</v>
      </c>
      <c r="BI7" s="10"/>
      <c r="BJ7" s="10">
        <v>5</v>
      </c>
      <c r="BK7" s="10">
        <v>43</v>
      </c>
      <c r="BL7" s="10"/>
      <c r="BM7" s="10">
        <v>12</v>
      </c>
      <c r="BN7" s="10">
        <v>40</v>
      </c>
      <c r="BO7" s="10"/>
      <c r="BP7" s="10">
        <v>13</v>
      </c>
      <c r="BQ7" s="10">
        <v>40</v>
      </c>
      <c r="BR7" s="10"/>
      <c r="BS7" s="10">
        <v>27</v>
      </c>
      <c r="BT7" s="10">
        <v>26</v>
      </c>
      <c r="BU7" s="10"/>
      <c r="BV7" s="10">
        <v>6</v>
      </c>
      <c r="BW7" s="10">
        <v>21</v>
      </c>
      <c r="BX7" s="10"/>
      <c r="BY7" s="10">
        <v>5</v>
      </c>
      <c r="BZ7" s="10">
        <v>48</v>
      </c>
      <c r="CA7" s="10"/>
      <c r="CB7" s="10">
        <v>23</v>
      </c>
      <c r="CC7" s="10">
        <v>30</v>
      </c>
    </row>
    <row r="8" spans="2:81" ht="30" customHeight="1" x14ac:dyDescent="0.3">
      <c r="B8" s="11" t="s">
        <v>20</v>
      </c>
      <c r="C8" s="11">
        <v>52</v>
      </c>
      <c r="D8" s="11">
        <v>27</v>
      </c>
      <c r="E8" s="11">
        <v>26</v>
      </c>
      <c r="F8" s="11"/>
      <c r="G8" s="11">
        <v>12</v>
      </c>
      <c r="H8" s="11">
        <v>17</v>
      </c>
      <c r="I8" s="11">
        <v>14</v>
      </c>
      <c r="J8" s="11">
        <v>2</v>
      </c>
      <c r="K8" s="11">
        <v>4</v>
      </c>
      <c r="L8" s="11">
        <v>4</v>
      </c>
      <c r="M8" s="11"/>
      <c r="N8" s="11">
        <v>18</v>
      </c>
      <c r="O8" s="11">
        <v>8</v>
      </c>
      <c r="P8" s="11">
        <v>14</v>
      </c>
      <c r="Q8" s="11">
        <v>14</v>
      </c>
      <c r="R8" s="11"/>
      <c r="S8" s="11">
        <v>13</v>
      </c>
      <c r="T8" s="11">
        <v>7</v>
      </c>
      <c r="U8" s="11">
        <v>3</v>
      </c>
      <c r="V8" s="11">
        <v>7</v>
      </c>
      <c r="W8" s="11">
        <v>2</v>
      </c>
      <c r="X8" s="11">
        <v>4</v>
      </c>
      <c r="Y8" s="11">
        <v>4</v>
      </c>
      <c r="Z8" s="11">
        <v>2</v>
      </c>
      <c r="AA8" s="11">
        <v>4</v>
      </c>
      <c r="AB8" s="11">
        <v>2</v>
      </c>
      <c r="AC8" s="11">
        <v>4</v>
      </c>
      <c r="AD8" s="11" t="s">
        <v>210</v>
      </c>
      <c r="AE8" s="11"/>
      <c r="AF8" s="11">
        <v>25</v>
      </c>
      <c r="AG8" s="11">
        <v>9</v>
      </c>
      <c r="AH8" s="11">
        <v>3</v>
      </c>
      <c r="AI8" s="11">
        <v>7</v>
      </c>
      <c r="AJ8" s="11">
        <v>3</v>
      </c>
      <c r="AK8" s="11">
        <v>2</v>
      </c>
      <c r="AL8" s="11"/>
      <c r="AM8" s="11">
        <v>9</v>
      </c>
      <c r="AN8" s="11">
        <v>5</v>
      </c>
      <c r="AO8" s="11">
        <v>21</v>
      </c>
      <c r="AP8" s="11">
        <v>9</v>
      </c>
      <c r="AQ8" s="11">
        <v>4</v>
      </c>
      <c r="AR8" s="11"/>
      <c r="AS8" s="11">
        <v>52</v>
      </c>
      <c r="AT8" s="11">
        <v>1</v>
      </c>
      <c r="AU8" s="11"/>
      <c r="AV8" s="11">
        <v>44</v>
      </c>
      <c r="AW8" s="11">
        <v>8</v>
      </c>
      <c r="AX8" s="11" t="s">
        <v>210</v>
      </c>
      <c r="AY8" s="11"/>
      <c r="AZ8" s="11">
        <v>46</v>
      </c>
      <c r="BA8" s="11" t="s">
        <v>210</v>
      </c>
      <c r="BB8" s="11" t="s">
        <v>210</v>
      </c>
      <c r="BC8" s="11"/>
      <c r="BD8" s="11">
        <v>30</v>
      </c>
      <c r="BE8" s="11">
        <v>22</v>
      </c>
      <c r="BF8" s="11"/>
      <c r="BG8" s="11">
        <v>12</v>
      </c>
      <c r="BH8" s="11">
        <v>41</v>
      </c>
      <c r="BI8" s="11"/>
      <c r="BJ8" s="11">
        <v>5</v>
      </c>
      <c r="BK8" s="11">
        <v>43</v>
      </c>
      <c r="BL8" s="11"/>
      <c r="BM8" s="11">
        <v>11</v>
      </c>
      <c r="BN8" s="11">
        <v>41</v>
      </c>
      <c r="BO8" s="11"/>
      <c r="BP8" s="11">
        <v>15</v>
      </c>
      <c r="BQ8" s="11">
        <v>38</v>
      </c>
      <c r="BR8" s="11"/>
      <c r="BS8" s="11">
        <v>27</v>
      </c>
      <c r="BT8" s="11">
        <v>26</v>
      </c>
      <c r="BU8" s="11"/>
      <c r="BV8" s="11">
        <v>6</v>
      </c>
      <c r="BW8" s="11">
        <v>20</v>
      </c>
      <c r="BX8" s="11"/>
      <c r="BY8" s="11">
        <v>6</v>
      </c>
      <c r="BZ8" s="11">
        <v>47</v>
      </c>
      <c r="CA8" s="11"/>
      <c r="CB8" s="11">
        <v>23</v>
      </c>
      <c r="CC8" s="11">
        <v>29</v>
      </c>
    </row>
    <row r="9" spans="2:81" x14ac:dyDescent="0.3">
      <c r="B9" s="15" t="s">
        <v>303</v>
      </c>
      <c r="C9" s="14">
        <v>0.25879675697583998</v>
      </c>
      <c r="D9" s="14">
        <v>0.16737224646628199</v>
      </c>
      <c r="E9" s="14">
        <v>0.35280362757610401</v>
      </c>
      <c r="F9" s="14"/>
      <c r="G9" s="14">
        <v>0.154891048442999</v>
      </c>
      <c r="H9" s="14">
        <v>0.41717606234490301</v>
      </c>
      <c r="I9" s="14">
        <v>0.331908593405631</v>
      </c>
      <c r="J9" s="14">
        <v>0</v>
      </c>
      <c r="K9" s="14">
        <v>0</v>
      </c>
      <c r="L9" s="14">
        <v>0</v>
      </c>
      <c r="M9" s="14"/>
      <c r="N9" s="14">
        <v>0.45933256933350802</v>
      </c>
      <c r="O9" s="14">
        <v>0.23950757982911799</v>
      </c>
      <c r="P9" s="14">
        <v>0.13359256947401699</v>
      </c>
      <c r="Q9" s="14">
        <v>0.13852188617358999</v>
      </c>
      <c r="R9" s="14"/>
      <c r="S9" s="14">
        <v>0.48590051870615403</v>
      </c>
      <c r="T9" s="14">
        <v>0</v>
      </c>
      <c r="U9" s="14">
        <v>0.32898746232417903</v>
      </c>
      <c r="V9" s="14">
        <v>0.115011193204711</v>
      </c>
      <c r="W9" s="14">
        <v>0</v>
      </c>
      <c r="X9" s="14">
        <v>0.43566769946551098</v>
      </c>
      <c r="Y9" s="14">
        <v>0.48762623642624803</v>
      </c>
      <c r="Z9" s="14">
        <v>0</v>
      </c>
      <c r="AA9" s="14">
        <v>0</v>
      </c>
      <c r="AB9" s="14">
        <v>0.43696340548144902</v>
      </c>
      <c r="AC9" s="14">
        <v>0.20143049871239399</v>
      </c>
      <c r="AD9" s="14" t="s">
        <v>211</v>
      </c>
      <c r="AE9" s="14"/>
      <c r="AF9" s="14">
        <v>0.26666285600415102</v>
      </c>
      <c r="AG9" s="14">
        <v>0.191060656713954</v>
      </c>
      <c r="AH9" s="14">
        <v>0.63391295803011205</v>
      </c>
      <c r="AI9" s="14">
        <v>0.15124096066919401</v>
      </c>
      <c r="AJ9" s="14">
        <v>0.27516247190850002</v>
      </c>
      <c r="AK9" s="14">
        <v>0</v>
      </c>
      <c r="AL9" s="14"/>
      <c r="AM9" s="14">
        <v>0.211211793957408</v>
      </c>
      <c r="AN9" s="14">
        <v>0</v>
      </c>
      <c r="AO9" s="14">
        <v>0.27414439378379701</v>
      </c>
      <c r="AP9" s="14">
        <v>0.38706205694697499</v>
      </c>
      <c r="AQ9" s="14">
        <v>0.39941510016105902</v>
      </c>
      <c r="AR9" s="14"/>
      <c r="AS9" s="14">
        <v>0.26362029497776501</v>
      </c>
      <c r="AT9" s="14">
        <v>0</v>
      </c>
      <c r="AU9" s="14"/>
      <c r="AV9" s="14">
        <v>0.22443255259879</v>
      </c>
      <c r="AW9" s="14">
        <v>0.43869726505872902</v>
      </c>
      <c r="AX9" s="14" t="s">
        <v>211</v>
      </c>
      <c r="AY9" s="14"/>
      <c r="AZ9" s="14">
        <v>0.24231055346098301</v>
      </c>
      <c r="BA9" s="14" t="s">
        <v>211</v>
      </c>
      <c r="BB9" s="14" t="s">
        <v>211</v>
      </c>
      <c r="BC9" s="14"/>
      <c r="BD9" s="14">
        <v>0.217895673198128</v>
      </c>
      <c r="BE9" s="14">
        <v>0.31335897680362601</v>
      </c>
      <c r="BF9" s="14"/>
      <c r="BG9" s="14">
        <v>0.27830681910999899</v>
      </c>
      <c r="BH9" s="14">
        <v>0.25319306023814397</v>
      </c>
      <c r="BI9" s="14"/>
      <c r="BJ9" s="14">
        <v>0</v>
      </c>
      <c r="BK9" s="14">
        <v>0.24144748757352399</v>
      </c>
      <c r="BL9" s="14"/>
      <c r="BM9" s="14">
        <v>0.311720160848524</v>
      </c>
      <c r="BN9" s="14">
        <v>0.22774253501123401</v>
      </c>
      <c r="BO9" s="14"/>
      <c r="BP9" s="14">
        <v>0.11345491424389199</v>
      </c>
      <c r="BQ9" s="14">
        <v>0.314829351549617</v>
      </c>
      <c r="BR9" s="14"/>
      <c r="BS9" s="14">
        <v>0.30036341670955902</v>
      </c>
      <c r="BT9" s="14">
        <v>0.21609001219986201</v>
      </c>
      <c r="BU9" s="14"/>
      <c r="BV9" s="14">
        <v>0.38127487037149699</v>
      </c>
      <c r="BW9" s="14">
        <v>0.27563180468771498</v>
      </c>
      <c r="BX9" s="14"/>
      <c r="BY9" s="14">
        <v>0.15058542586085399</v>
      </c>
      <c r="BZ9" s="14">
        <v>0.27198636751834498</v>
      </c>
      <c r="CA9" s="14"/>
      <c r="CB9" s="14">
        <v>0.183359613024621</v>
      </c>
      <c r="CC9" s="14">
        <v>0.31781329108958001</v>
      </c>
    </row>
    <row r="10" spans="2:81" ht="28.8" x14ac:dyDescent="0.3">
      <c r="B10" s="15" t="s">
        <v>304</v>
      </c>
      <c r="C10" s="14">
        <v>0.642072650501324</v>
      </c>
      <c r="D10" s="14">
        <v>0.67922961034825402</v>
      </c>
      <c r="E10" s="14">
        <v>0.603866161926639</v>
      </c>
      <c r="F10" s="14"/>
      <c r="G10" s="14">
        <v>0.40892147027599501</v>
      </c>
      <c r="H10" s="14">
        <v>0.58282393765509699</v>
      </c>
      <c r="I10" s="14">
        <v>0.66809140659436905</v>
      </c>
      <c r="J10" s="14">
        <v>1</v>
      </c>
      <c r="K10" s="14">
        <v>1</v>
      </c>
      <c r="L10" s="14">
        <v>1</v>
      </c>
      <c r="M10" s="14"/>
      <c r="N10" s="14">
        <v>0.54066743066649203</v>
      </c>
      <c r="O10" s="14">
        <v>0.76049242017088203</v>
      </c>
      <c r="P10" s="14">
        <v>0.72441668156056205</v>
      </c>
      <c r="Q10" s="14">
        <v>0.62485438431457996</v>
      </c>
      <c r="R10" s="14"/>
      <c r="S10" s="14">
        <v>0.51409948129384597</v>
      </c>
      <c r="T10" s="14">
        <v>1</v>
      </c>
      <c r="U10" s="14">
        <v>0.67101253767582103</v>
      </c>
      <c r="V10" s="14">
        <v>0.72767616281339798</v>
      </c>
      <c r="W10" s="14">
        <v>1</v>
      </c>
      <c r="X10" s="14">
        <v>0</v>
      </c>
      <c r="Y10" s="14">
        <v>0.51237376357375197</v>
      </c>
      <c r="Z10" s="14">
        <v>1</v>
      </c>
      <c r="AA10" s="14">
        <v>0.49677449454254402</v>
      </c>
      <c r="AB10" s="14">
        <v>0.56303659451855104</v>
      </c>
      <c r="AC10" s="14">
        <v>0.79856950128760595</v>
      </c>
      <c r="AD10" s="14" t="s">
        <v>211</v>
      </c>
      <c r="AE10" s="14"/>
      <c r="AF10" s="14">
        <v>0.60894206129220596</v>
      </c>
      <c r="AG10" s="14">
        <v>0.808939343286046</v>
      </c>
      <c r="AH10" s="14">
        <v>0.36608704196988801</v>
      </c>
      <c r="AI10" s="14">
        <v>0.84875903933080599</v>
      </c>
      <c r="AJ10" s="14">
        <v>0.72483752809150004</v>
      </c>
      <c r="AK10" s="14">
        <v>1</v>
      </c>
      <c r="AL10" s="14"/>
      <c r="AM10" s="14">
        <v>0.55180380938604001</v>
      </c>
      <c r="AN10" s="14">
        <v>1</v>
      </c>
      <c r="AO10" s="14">
        <v>0.57937077368813505</v>
      </c>
      <c r="AP10" s="14">
        <v>0.61293794305302496</v>
      </c>
      <c r="AQ10" s="14">
        <v>0.60058489983894103</v>
      </c>
      <c r="AR10" s="14"/>
      <c r="AS10" s="14">
        <v>0.63540148432285204</v>
      </c>
      <c r="AT10" s="14">
        <v>1</v>
      </c>
      <c r="AU10" s="14"/>
      <c r="AV10" s="14">
        <v>0.65750114436941198</v>
      </c>
      <c r="AW10" s="14">
        <v>0.56130273494127103</v>
      </c>
      <c r="AX10" s="14" t="s">
        <v>211</v>
      </c>
      <c r="AY10" s="14"/>
      <c r="AZ10" s="14">
        <v>0.68705405262715902</v>
      </c>
      <c r="BA10" s="14" t="s">
        <v>211</v>
      </c>
      <c r="BB10" s="14" t="s">
        <v>211</v>
      </c>
      <c r="BC10" s="14"/>
      <c r="BD10" s="14">
        <v>0.60866318235303096</v>
      </c>
      <c r="BE10" s="14">
        <v>0.68664102319637499</v>
      </c>
      <c r="BF10" s="14"/>
      <c r="BG10" s="14">
        <v>0.37316848133512098</v>
      </c>
      <c r="BH10" s="14">
        <v>0.71930753602591802</v>
      </c>
      <c r="BI10" s="14"/>
      <c r="BJ10" s="14">
        <v>0.63636512884680096</v>
      </c>
      <c r="BK10" s="14">
        <v>0.68316433151525002</v>
      </c>
      <c r="BL10" s="14"/>
      <c r="BM10" s="14">
        <v>0.68827983915147595</v>
      </c>
      <c r="BN10" s="14">
        <v>0.64537255008667005</v>
      </c>
      <c r="BO10" s="14"/>
      <c r="BP10" s="14">
        <v>0.66280635523613496</v>
      </c>
      <c r="BQ10" s="14">
        <v>0.63407933453958298</v>
      </c>
      <c r="BR10" s="14"/>
      <c r="BS10" s="14">
        <v>0.54617822955583795</v>
      </c>
      <c r="BT10" s="14">
        <v>0.740597251395267</v>
      </c>
      <c r="BU10" s="14"/>
      <c r="BV10" s="14">
        <v>0.30790006399291397</v>
      </c>
      <c r="BW10" s="14">
        <v>0.61901097297188001</v>
      </c>
      <c r="BX10" s="14"/>
      <c r="BY10" s="14">
        <v>0.84941457413914601</v>
      </c>
      <c r="BZ10" s="14">
        <v>0.61680025810268702</v>
      </c>
      <c r="CA10" s="14"/>
      <c r="CB10" s="14">
        <v>0.72347850843870598</v>
      </c>
      <c r="CC10" s="14">
        <v>0.57838662873031899</v>
      </c>
    </row>
    <row r="11" spans="2:81" x14ac:dyDescent="0.3">
      <c r="B11" s="15" t="s">
        <v>106</v>
      </c>
      <c r="C11" s="23">
        <v>9.9130592522836403E-2</v>
      </c>
      <c r="D11" s="23">
        <v>0.15339814318546399</v>
      </c>
      <c r="E11" s="23">
        <v>4.3330210497256598E-2</v>
      </c>
      <c r="F11" s="23"/>
      <c r="G11" s="23">
        <v>0.43618748128100598</v>
      </c>
      <c r="H11" s="23">
        <v>0</v>
      </c>
      <c r="I11" s="23">
        <v>0</v>
      </c>
      <c r="J11" s="23">
        <v>0</v>
      </c>
      <c r="K11" s="23">
        <v>0</v>
      </c>
      <c r="L11" s="23">
        <v>0</v>
      </c>
      <c r="M11" s="23"/>
      <c r="N11" s="23">
        <v>0</v>
      </c>
      <c r="O11" s="23">
        <v>0</v>
      </c>
      <c r="P11" s="23">
        <v>0.14199074896542099</v>
      </c>
      <c r="Q11" s="23">
        <v>0.236623729511829</v>
      </c>
      <c r="R11" s="23"/>
      <c r="S11" s="23">
        <v>0</v>
      </c>
      <c r="T11" s="23">
        <v>0</v>
      </c>
      <c r="U11" s="23">
        <v>0</v>
      </c>
      <c r="V11" s="23">
        <v>0.15731264398189099</v>
      </c>
      <c r="W11" s="23">
        <v>0</v>
      </c>
      <c r="X11" s="23">
        <v>0.56433230053448902</v>
      </c>
      <c r="Y11" s="23">
        <v>0</v>
      </c>
      <c r="Z11" s="23">
        <v>0</v>
      </c>
      <c r="AA11" s="23">
        <v>0.50322550545745603</v>
      </c>
      <c r="AB11" s="23">
        <v>0</v>
      </c>
      <c r="AC11" s="23">
        <v>0</v>
      </c>
      <c r="AD11" s="23" t="s">
        <v>211</v>
      </c>
      <c r="AE11" s="23"/>
      <c r="AF11" s="23">
        <v>0.124395082703643</v>
      </c>
      <c r="AG11" s="23">
        <v>0</v>
      </c>
      <c r="AH11" s="23">
        <v>0</v>
      </c>
      <c r="AI11" s="23">
        <v>0</v>
      </c>
      <c r="AJ11" s="23">
        <v>0</v>
      </c>
      <c r="AK11" s="23">
        <v>0</v>
      </c>
      <c r="AL11" s="23"/>
      <c r="AM11" s="23">
        <v>0.23698439665655199</v>
      </c>
      <c r="AN11" s="23">
        <v>0</v>
      </c>
      <c r="AO11" s="23">
        <v>0.14648483252806799</v>
      </c>
      <c r="AP11" s="23">
        <v>0</v>
      </c>
      <c r="AQ11" s="23">
        <v>0</v>
      </c>
      <c r="AR11" s="23"/>
      <c r="AS11" s="23">
        <v>0.100978220699382</v>
      </c>
      <c r="AT11" s="23">
        <v>0</v>
      </c>
      <c r="AU11" s="23"/>
      <c r="AV11" s="23">
        <v>0.11806630303179901</v>
      </c>
      <c r="AW11" s="23">
        <v>0</v>
      </c>
      <c r="AX11" s="23" t="s">
        <v>211</v>
      </c>
      <c r="AY11" s="23"/>
      <c r="AZ11" s="23">
        <v>7.0635393911857802E-2</v>
      </c>
      <c r="BA11" s="23" t="s">
        <v>211</v>
      </c>
      <c r="BB11" s="23" t="s">
        <v>211</v>
      </c>
      <c r="BC11" s="23"/>
      <c r="BD11" s="23">
        <v>0.17344114444884101</v>
      </c>
      <c r="BE11" s="23">
        <v>0</v>
      </c>
      <c r="BF11" s="23"/>
      <c r="BG11" s="23">
        <v>0.34852469955488002</v>
      </c>
      <c r="BH11" s="23">
        <v>2.7499403735938399E-2</v>
      </c>
      <c r="BI11" s="23"/>
      <c r="BJ11" s="23">
        <v>0.36363487115319898</v>
      </c>
      <c r="BK11" s="23">
        <v>7.5388180911226205E-2</v>
      </c>
      <c r="BL11" s="23"/>
      <c r="BM11" s="23">
        <v>0</v>
      </c>
      <c r="BN11" s="23">
        <v>0.126884914902096</v>
      </c>
      <c r="BO11" s="23"/>
      <c r="BP11" s="23">
        <v>0.22373873051997301</v>
      </c>
      <c r="BQ11" s="23">
        <v>5.1091313910799303E-2</v>
      </c>
      <c r="BR11" s="23"/>
      <c r="BS11" s="23">
        <v>0.15345835373460301</v>
      </c>
      <c r="BT11" s="23">
        <v>4.3312736404870503E-2</v>
      </c>
      <c r="BU11" s="23"/>
      <c r="BV11" s="23">
        <v>0.31082506563558898</v>
      </c>
      <c r="BW11" s="23">
        <v>0.105357222340405</v>
      </c>
      <c r="BX11" s="23"/>
      <c r="BY11" s="23">
        <v>0</v>
      </c>
      <c r="BZ11" s="23">
        <v>0.111213374378968</v>
      </c>
      <c r="CA11" s="23"/>
      <c r="CB11" s="23">
        <v>9.3161878536673307E-2</v>
      </c>
      <c r="CC11" s="23">
        <v>0.10380008018010201</v>
      </c>
    </row>
    <row r="12" spans="2:81" x14ac:dyDescent="0.3">
      <c r="B12" s="16" t="s">
        <v>550</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C16"/>
  <sheetViews>
    <sheetView showGridLines="0" workbookViewId="0">
      <pane xSplit="2" topLeftCell="C1" activePane="topRight" state="frozen"/>
      <selection activeCell="C7" sqref="C7"/>
      <selection pane="topRight" activeCell="C7" sqref="C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53</v>
      </c>
      <c r="D7" s="10">
        <v>25</v>
      </c>
      <c r="E7" s="10">
        <v>28</v>
      </c>
      <c r="F7" s="10"/>
      <c r="G7" s="10">
        <v>8</v>
      </c>
      <c r="H7" s="10">
        <v>19</v>
      </c>
      <c r="I7" s="10">
        <v>16</v>
      </c>
      <c r="J7" s="10">
        <v>2</v>
      </c>
      <c r="K7" s="10">
        <v>4</v>
      </c>
      <c r="L7" s="10">
        <v>4</v>
      </c>
      <c r="M7" s="10"/>
      <c r="N7" s="10">
        <v>21</v>
      </c>
      <c r="O7" s="10">
        <v>8</v>
      </c>
      <c r="P7" s="10">
        <v>13</v>
      </c>
      <c r="Q7" s="10">
        <v>11</v>
      </c>
      <c r="R7" s="10"/>
      <c r="S7" s="10">
        <v>15</v>
      </c>
      <c r="T7" s="10">
        <v>7</v>
      </c>
      <c r="U7" s="10">
        <v>3</v>
      </c>
      <c r="V7" s="10">
        <v>7</v>
      </c>
      <c r="W7" s="10">
        <v>2</v>
      </c>
      <c r="X7" s="10">
        <v>3</v>
      </c>
      <c r="Y7" s="10">
        <v>4</v>
      </c>
      <c r="Z7" s="10">
        <v>3</v>
      </c>
      <c r="AA7" s="10">
        <v>3</v>
      </c>
      <c r="AB7" s="10">
        <v>2</v>
      </c>
      <c r="AC7" s="10">
        <v>4</v>
      </c>
      <c r="AD7" s="10" t="s">
        <v>210</v>
      </c>
      <c r="AE7" s="10"/>
      <c r="AF7" s="10">
        <v>25</v>
      </c>
      <c r="AG7" s="10">
        <v>9</v>
      </c>
      <c r="AH7" s="10">
        <v>3</v>
      </c>
      <c r="AI7" s="10">
        <v>7</v>
      </c>
      <c r="AJ7" s="10">
        <v>3</v>
      </c>
      <c r="AK7" s="10">
        <v>2</v>
      </c>
      <c r="AL7" s="10"/>
      <c r="AM7" s="10">
        <v>7</v>
      </c>
      <c r="AN7" s="10">
        <v>5</v>
      </c>
      <c r="AO7" s="10">
        <v>21</v>
      </c>
      <c r="AP7" s="10">
        <v>10</v>
      </c>
      <c r="AQ7" s="10">
        <v>5</v>
      </c>
      <c r="AR7" s="10"/>
      <c r="AS7" s="10">
        <v>52</v>
      </c>
      <c r="AT7" s="10">
        <v>1</v>
      </c>
      <c r="AU7" s="10"/>
      <c r="AV7" s="10">
        <v>45</v>
      </c>
      <c r="AW7" s="10">
        <v>8</v>
      </c>
      <c r="AX7" s="10" t="s">
        <v>210</v>
      </c>
      <c r="AY7" s="10"/>
      <c r="AZ7" s="10">
        <v>47</v>
      </c>
      <c r="BA7" s="10" t="s">
        <v>210</v>
      </c>
      <c r="BB7" s="10" t="s">
        <v>210</v>
      </c>
      <c r="BC7" s="10"/>
      <c r="BD7" s="10">
        <v>30</v>
      </c>
      <c r="BE7" s="10">
        <v>23</v>
      </c>
      <c r="BF7" s="10"/>
      <c r="BG7" s="10">
        <v>11</v>
      </c>
      <c r="BH7" s="10">
        <v>42</v>
      </c>
      <c r="BI7" s="10"/>
      <c r="BJ7" s="10">
        <v>5</v>
      </c>
      <c r="BK7" s="10">
        <v>43</v>
      </c>
      <c r="BL7" s="10"/>
      <c r="BM7" s="10">
        <v>12</v>
      </c>
      <c r="BN7" s="10">
        <v>40</v>
      </c>
      <c r="BO7" s="10"/>
      <c r="BP7" s="10">
        <v>13</v>
      </c>
      <c r="BQ7" s="10">
        <v>40</v>
      </c>
      <c r="BR7" s="10"/>
      <c r="BS7" s="10">
        <v>27</v>
      </c>
      <c r="BT7" s="10">
        <v>26</v>
      </c>
      <c r="BU7" s="10"/>
      <c r="BV7" s="10">
        <v>6</v>
      </c>
      <c r="BW7" s="10">
        <v>21</v>
      </c>
      <c r="BX7" s="10"/>
      <c r="BY7" s="10">
        <v>5</v>
      </c>
      <c r="BZ7" s="10">
        <v>48</v>
      </c>
      <c r="CA7" s="10"/>
      <c r="CB7" s="10">
        <v>23</v>
      </c>
      <c r="CC7" s="10">
        <v>30</v>
      </c>
    </row>
    <row r="8" spans="2:81" ht="30" customHeight="1" x14ac:dyDescent="0.3">
      <c r="B8" s="11" t="s">
        <v>20</v>
      </c>
      <c r="C8" s="11">
        <v>52</v>
      </c>
      <c r="D8" s="11">
        <v>27</v>
      </c>
      <c r="E8" s="11">
        <v>26</v>
      </c>
      <c r="F8" s="11"/>
      <c r="G8" s="11">
        <v>12</v>
      </c>
      <c r="H8" s="11">
        <v>17</v>
      </c>
      <c r="I8" s="11">
        <v>14</v>
      </c>
      <c r="J8" s="11">
        <v>2</v>
      </c>
      <c r="K8" s="11">
        <v>4</v>
      </c>
      <c r="L8" s="11">
        <v>4</v>
      </c>
      <c r="M8" s="11"/>
      <c r="N8" s="11">
        <v>18</v>
      </c>
      <c r="O8" s="11">
        <v>8</v>
      </c>
      <c r="P8" s="11">
        <v>14</v>
      </c>
      <c r="Q8" s="11">
        <v>14</v>
      </c>
      <c r="R8" s="11"/>
      <c r="S8" s="11">
        <v>13</v>
      </c>
      <c r="T8" s="11">
        <v>7</v>
      </c>
      <c r="U8" s="11">
        <v>3</v>
      </c>
      <c r="V8" s="11">
        <v>7</v>
      </c>
      <c r="W8" s="11">
        <v>2</v>
      </c>
      <c r="X8" s="11">
        <v>4</v>
      </c>
      <c r="Y8" s="11">
        <v>4</v>
      </c>
      <c r="Z8" s="11">
        <v>2</v>
      </c>
      <c r="AA8" s="11">
        <v>4</v>
      </c>
      <c r="AB8" s="11">
        <v>2</v>
      </c>
      <c r="AC8" s="11">
        <v>4</v>
      </c>
      <c r="AD8" s="11" t="s">
        <v>210</v>
      </c>
      <c r="AE8" s="11"/>
      <c r="AF8" s="11">
        <v>25</v>
      </c>
      <c r="AG8" s="11">
        <v>9</v>
      </c>
      <c r="AH8" s="11">
        <v>3</v>
      </c>
      <c r="AI8" s="11">
        <v>7</v>
      </c>
      <c r="AJ8" s="11">
        <v>3</v>
      </c>
      <c r="AK8" s="11">
        <v>2</v>
      </c>
      <c r="AL8" s="11"/>
      <c r="AM8" s="11">
        <v>9</v>
      </c>
      <c r="AN8" s="11">
        <v>5</v>
      </c>
      <c r="AO8" s="11">
        <v>21</v>
      </c>
      <c r="AP8" s="11">
        <v>9</v>
      </c>
      <c r="AQ8" s="11">
        <v>4</v>
      </c>
      <c r="AR8" s="11"/>
      <c r="AS8" s="11">
        <v>52</v>
      </c>
      <c r="AT8" s="11">
        <v>1</v>
      </c>
      <c r="AU8" s="11"/>
      <c r="AV8" s="11">
        <v>44</v>
      </c>
      <c r="AW8" s="11">
        <v>8</v>
      </c>
      <c r="AX8" s="11" t="s">
        <v>210</v>
      </c>
      <c r="AY8" s="11"/>
      <c r="AZ8" s="11">
        <v>46</v>
      </c>
      <c r="BA8" s="11" t="s">
        <v>210</v>
      </c>
      <c r="BB8" s="11" t="s">
        <v>210</v>
      </c>
      <c r="BC8" s="11"/>
      <c r="BD8" s="11">
        <v>30</v>
      </c>
      <c r="BE8" s="11">
        <v>22</v>
      </c>
      <c r="BF8" s="11"/>
      <c r="BG8" s="11">
        <v>12</v>
      </c>
      <c r="BH8" s="11">
        <v>41</v>
      </c>
      <c r="BI8" s="11"/>
      <c r="BJ8" s="11">
        <v>5</v>
      </c>
      <c r="BK8" s="11">
        <v>43</v>
      </c>
      <c r="BL8" s="11"/>
      <c r="BM8" s="11">
        <v>11</v>
      </c>
      <c r="BN8" s="11">
        <v>41</v>
      </c>
      <c r="BO8" s="11"/>
      <c r="BP8" s="11">
        <v>15</v>
      </c>
      <c r="BQ8" s="11">
        <v>38</v>
      </c>
      <c r="BR8" s="11"/>
      <c r="BS8" s="11">
        <v>27</v>
      </c>
      <c r="BT8" s="11">
        <v>26</v>
      </c>
      <c r="BU8" s="11"/>
      <c r="BV8" s="11">
        <v>6</v>
      </c>
      <c r="BW8" s="11">
        <v>20</v>
      </c>
      <c r="BX8" s="11"/>
      <c r="BY8" s="11">
        <v>6</v>
      </c>
      <c r="BZ8" s="11">
        <v>47</v>
      </c>
      <c r="CA8" s="11"/>
      <c r="CB8" s="11">
        <v>23</v>
      </c>
      <c r="CC8" s="11">
        <v>29</v>
      </c>
    </row>
    <row r="9" spans="2:81" x14ac:dyDescent="0.3">
      <c r="B9" s="15" t="s">
        <v>303</v>
      </c>
      <c r="C9" s="14">
        <v>0.225333808389026</v>
      </c>
      <c r="D9" s="14">
        <v>0.28550783316092498</v>
      </c>
      <c r="E9" s="14">
        <v>0.163460119061068</v>
      </c>
      <c r="F9" s="14"/>
      <c r="G9" s="14">
        <v>0.14988616083547601</v>
      </c>
      <c r="H9" s="14">
        <v>0.30080973136106698</v>
      </c>
      <c r="I9" s="14">
        <v>0.28849487209040098</v>
      </c>
      <c r="J9" s="14">
        <v>0.49246786978665102</v>
      </c>
      <c r="K9" s="14">
        <v>0</v>
      </c>
      <c r="L9" s="14">
        <v>0</v>
      </c>
      <c r="M9" s="14"/>
      <c r="N9" s="14">
        <v>0.41523386613407798</v>
      </c>
      <c r="O9" s="14">
        <v>0</v>
      </c>
      <c r="P9" s="14">
        <v>0.13839369765770601</v>
      </c>
      <c r="Q9" s="14">
        <v>0.193129719050434</v>
      </c>
      <c r="R9" s="14"/>
      <c r="S9" s="14">
        <v>0.34718746898768998</v>
      </c>
      <c r="T9" s="14">
        <v>0.14444549852029501</v>
      </c>
      <c r="U9" s="14">
        <v>0</v>
      </c>
      <c r="V9" s="14">
        <v>0.261069813149229</v>
      </c>
      <c r="W9" s="14">
        <v>0</v>
      </c>
      <c r="X9" s="14">
        <v>0.1927251108537</v>
      </c>
      <c r="Y9" s="14">
        <v>0</v>
      </c>
      <c r="Z9" s="14">
        <v>0.36619227746116001</v>
      </c>
      <c r="AA9" s="14">
        <v>0</v>
      </c>
      <c r="AB9" s="14">
        <v>0</v>
      </c>
      <c r="AC9" s="14">
        <v>0.59713900257521102</v>
      </c>
      <c r="AD9" s="14" t="s">
        <v>211</v>
      </c>
      <c r="AE9" s="14"/>
      <c r="AF9" s="14">
        <v>0.26774621061381998</v>
      </c>
      <c r="AG9" s="14">
        <v>0.29166167632467899</v>
      </c>
      <c r="AH9" s="14">
        <v>0</v>
      </c>
      <c r="AI9" s="14">
        <v>0.27409973406792698</v>
      </c>
      <c r="AJ9" s="14">
        <v>0</v>
      </c>
      <c r="AK9" s="14">
        <v>0</v>
      </c>
      <c r="AL9" s="14"/>
      <c r="AM9" s="14">
        <v>0</v>
      </c>
      <c r="AN9" s="14">
        <v>0</v>
      </c>
      <c r="AO9" s="14">
        <v>0.367868990860033</v>
      </c>
      <c r="AP9" s="14">
        <v>0.27078748801790897</v>
      </c>
      <c r="AQ9" s="14">
        <v>0.21257746011950901</v>
      </c>
      <c r="AR9" s="14"/>
      <c r="AS9" s="14">
        <v>0.22953365308794699</v>
      </c>
      <c r="AT9" s="14">
        <v>0</v>
      </c>
      <c r="AU9" s="14"/>
      <c r="AV9" s="14">
        <v>0.20689881211630401</v>
      </c>
      <c r="AW9" s="14">
        <v>0.32184310508566799</v>
      </c>
      <c r="AX9" s="14" t="s">
        <v>211</v>
      </c>
      <c r="AY9" s="14"/>
      <c r="AZ9" s="14">
        <v>0.23982010854108099</v>
      </c>
      <c r="BA9" s="14" t="s">
        <v>211</v>
      </c>
      <c r="BB9" s="14" t="s">
        <v>211</v>
      </c>
      <c r="BC9" s="14"/>
      <c r="BD9" s="14">
        <v>0.15511299200343701</v>
      </c>
      <c r="BE9" s="14">
        <v>0.31900867629570201</v>
      </c>
      <c r="BF9" s="14"/>
      <c r="BG9" s="14">
        <v>0.182554797033503</v>
      </c>
      <c r="BH9" s="14">
        <v>0.23762083262946099</v>
      </c>
      <c r="BI9" s="14"/>
      <c r="BJ9" s="14">
        <v>0.13198726010473499</v>
      </c>
      <c r="BK9" s="14">
        <v>0.20725771362412199</v>
      </c>
      <c r="BL9" s="14"/>
      <c r="BM9" s="14">
        <v>0.23924017228212799</v>
      </c>
      <c r="BN9" s="14">
        <v>0.22708413689455501</v>
      </c>
      <c r="BO9" s="14"/>
      <c r="BP9" s="14">
        <v>0.11037980817408601</v>
      </c>
      <c r="BQ9" s="14">
        <v>0.26965119674467702</v>
      </c>
      <c r="BR9" s="14"/>
      <c r="BS9" s="14">
        <v>0.31644030340971302</v>
      </c>
      <c r="BT9" s="14">
        <v>0.13172845604155201</v>
      </c>
      <c r="BU9" s="14"/>
      <c r="BV9" s="14">
        <v>0.117713232729626</v>
      </c>
      <c r="BW9" s="14">
        <v>0.37718375304334001</v>
      </c>
      <c r="BX9" s="14"/>
      <c r="BY9" s="14">
        <v>0</v>
      </c>
      <c r="BZ9" s="14">
        <v>0.25279918695970999</v>
      </c>
      <c r="CA9" s="14"/>
      <c r="CB9" s="14">
        <v>0.31435260352996203</v>
      </c>
      <c r="CC9" s="14">
        <v>0.155691978316611</v>
      </c>
    </row>
    <row r="10" spans="2:81" ht="28.8" x14ac:dyDescent="0.3">
      <c r="B10" s="15" t="s">
        <v>304</v>
      </c>
      <c r="C10" s="14">
        <v>0.58127712213733396</v>
      </c>
      <c r="D10" s="14">
        <v>0.56109402365361105</v>
      </c>
      <c r="E10" s="14">
        <v>0.60203030874885499</v>
      </c>
      <c r="F10" s="14"/>
      <c r="G10" s="14">
        <v>0.32969963406567598</v>
      </c>
      <c r="H10" s="14">
        <v>0.69919026863893396</v>
      </c>
      <c r="I10" s="14">
        <v>0.63950634920957505</v>
      </c>
      <c r="J10" s="14">
        <v>0</v>
      </c>
      <c r="K10" s="14">
        <v>0.47613769329947703</v>
      </c>
      <c r="L10" s="14">
        <v>1</v>
      </c>
      <c r="M10" s="14"/>
      <c r="N10" s="14">
        <v>0.58476613386592202</v>
      </c>
      <c r="O10" s="14">
        <v>0.610637909127137</v>
      </c>
      <c r="P10" s="14">
        <v>0.64545677081507102</v>
      </c>
      <c r="Q10" s="14">
        <v>0.49749116599822502</v>
      </c>
      <c r="R10" s="14"/>
      <c r="S10" s="14">
        <v>0.65281253101230996</v>
      </c>
      <c r="T10" s="14">
        <v>0.85555450147970502</v>
      </c>
      <c r="U10" s="14">
        <v>1</v>
      </c>
      <c r="V10" s="14">
        <v>0.29740272459803102</v>
      </c>
      <c r="W10" s="14">
        <v>1</v>
      </c>
      <c r="X10" s="14">
        <v>0.24294258861181101</v>
      </c>
      <c r="Y10" s="14">
        <v>1</v>
      </c>
      <c r="Z10" s="14">
        <v>0.63380772253883999</v>
      </c>
      <c r="AA10" s="14">
        <v>0</v>
      </c>
      <c r="AB10" s="14">
        <v>0.43696340548144902</v>
      </c>
      <c r="AC10" s="14">
        <v>0.40286099742478898</v>
      </c>
      <c r="AD10" s="14" t="s">
        <v>211</v>
      </c>
      <c r="AE10" s="14"/>
      <c r="AF10" s="14">
        <v>0.48899794407339697</v>
      </c>
      <c r="AG10" s="14">
        <v>0.60189742481096598</v>
      </c>
      <c r="AH10" s="14">
        <v>1</v>
      </c>
      <c r="AI10" s="14">
        <v>0.72590026593207302</v>
      </c>
      <c r="AJ10" s="14">
        <v>1</v>
      </c>
      <c r="AK10" s="14">
        <v>0.48646225687917499</v>
      </c>
      <c r="AL10" s="14"/>
      <c r="AM10" s="14">
        <v>0.76301560334344798</v>
      </c>
      <c r="AN10" s="14">
        <v>0.79563065958057699</v>
      </c>
      <c r="AO10" s="14">
        <v>0.393261657074093</v>
      </c>
      <c r="AP10" s="14">
        <v>0.49691679196986799</v>
      </c>
      <c r="AQ10" s="14">
        <v>0.78742253988049105</v>
      </c>
      <c r="AR10" s="14"/>
      <c r="AS10" s="14">
        <v>0.57347282915759401</v>
      </c>
      <c r="AT10" s="14">
        <v>1</v>
      </c>
      <c r="AU10" s="14"/>
      <c r="AV10" s="14">
        <v>0.56277135832827896</v>
      </c>
      <c r="AW10" s="14">
        <v>0.67815689491433195</v>
      </c>
      <c r="AX10" s="14" t="s">
        <v>211</v>
      </c>
      <c r="AY10" s="14"/>
      <c r="AZ10" s="14">
        <v>0.58259832978417503</v>
      </c>
      <c r="BA10" s="14" t="s">
        <v>211</v>
      </c>
      <c r="BB10" s="14" t="s">
        <v>211</v>
      </c>
      <c r="BC10" s="14"/>
      <c r="BD10" s="14">
        <v>0.60425865123621703</v>
      </c>
      <c r="BE10" s="14">
        <v>0.55061966451379896</v>
      </c>
      <c r="BF10" s="14"/>
      <c r="BG10" s="14">
        <v>0.383133497755684</v>
      </c>
      <c r="BH10" s="14">
        <v>0.63818810345085197</v>
      </c>
      <c r="BI10" s="14"/>
      <c r="BJ10" s="14">
        <v>0.31561501123791502</v>
      </c>
      <c r="BK10" s="14">
        <v>0.62639175980213802</v>
      </c>
      <c r="BL10" s="14"/>
      <c r="BM10" s="14">
        <v>0.76075982771787198</v>
      </c>
      <c r="BN10" s="14">
        <v>0.52538223096755898</v>
      </c>
      <c r="BO10" s="14"/>
      <c r="BP10" s="14">
        <v>0.59666656981078103</v>
      </c>
      <c r="BQ10" s="14">
        <v>0.57534413913676097</v>
      </c>
      <c r="BR10" s="14"/>
      <c r="BS10" s="14">
        <v>0.530101342855684</v>
      </c>
      <c r="BT10" s="14">
        <v>0.63385654416677095</v>
      </c>
      <c r="BU10" s="14"/>
      <c r="BV10" s="14">
        <v>0.57146170163478505</v>
      </c>
      <c r="BW10" s="14">
        <v>0.51745902461625504</v>
      </c>
      <c r="BX10" s="14"/>
      <c r="BY10" s="14">
        <v>1</v>
      </c>
      <c r="BZ10" s="14">
        <v>0.53024002992767505</v>
      </c>
      <c r="CA10" s="14"/>
      <c r="CB10" s="14">
        <v>0.55316193307705497</v>
      </c>
      <c r="CC10" s="14">
        <v>0.60327240095334</v>
      </c>
    </row>
    <row r="11" spans="2:81" x14ac:dyDescent="0.3">
      <c r="B11" s="15" t="s">
        <v>106</v>
      </c>
      <c r="C11" s="23">
        <v>0.19338906947364001</v>
      </c>
      <c r="D11" s="23">
        <v>0.15339814318546399</v>
      </c>
      <c r="E11" s="23">
        <v>0.23450957219007701</v>
      </c>
      <c r="F11" s="23"/>
      <c r="G11" s="23">
        <v>0.52041420509884795</v>
      </c>
      <c r="H11" s="23">
        <v>0</v>
      </c>
      <c r="I11" s="23">
        <v>7.1998778700023802E-2</v>
      </c>
      <c r="J11" s="23">
        <v>0.50753213021334898</v>
      </c>
      <c r="K11" s="23">
        <v>0.52386230670052303</v>
      </c>
      <c r="L11" s="23">
        <v>0</v>
      </c>
      <c r="M11" s="23"/>
      <c r="N11" s="23">
        <v>0</v>
      </c>
      <c r="O11" s="23">
        <v>0.389362090872863</v>
      </c>
      <c r="P11" s="23">
        <v>0.21614953152722299</v>
      </c>
      <c r="Q11" s="23">
        <v>0.30937911495134102</v>
      </c>
      <c r="R11" s="23"/>
      <c r="S11" s="23">
        <v>0</v>
      </c>
      <c r="T11" s="23">
        <v>0</v>
      </c>
      <c r="U11" s="23">
        <v>0</v>
      </c>
      <c r="V11" s="23">
        <v>0.44152746225274098</v>
      </c>
      <c r="W11" s="23">
        <v>0</v>
      </c>
      <c r="X11" s="23">
        <v>0.56433230053448902</v>
      </c>
      <c r="Y11" s="23">
        <v>0</v>
      </c>
      <c r="Z11" s="23">
        <v>0</v>
      </c>
      <c r="AA11" s="23">
        <v>1</v>
      </c>
      <c r="AB11" s="23">
        <v>0.56303659451855104</v>
      </c>
      <c r="AC11" s="23">
        <v>0</v>
      </c>
      <c r="AD11" s="23" t="s">
        <v>211</v>
      </c>
      <c r="AE11" s="23"/>
      <c r="AF11" s="23">
        <v>0.24325584531278399</v>
      </c>
      <c r="AG11" s="23">
        <v>0.106440898864355</v>
      </c>
      <c r="AH11" s="23">
        <v>0</v>
      </c>
      <c r="AI11" s="23">
        <v>0</v>
      </c>
      <c r="AJ11" s="23">
        <v>0</v>
      </c>
      <c r="AK11" s="23">
        <v>0.51353774312082501</v>
      </c>
      <c r="AL11" s="23"/>
      <c r="AM11" s="23">
        <v>0.23698439665655199</v>
      </c>
      <c r="AN11" s="23">
        <v>0.20436934041942301</v>
      </c>
      <c r="AO11" s="23">
        <v>0.23886935206587501</v>
      </c>
      <c r="AP11" s="23">
        <v>0.23229572001222301</v>
      </c>
      <c r="AQ11" s="23">
        <v>0</v>
      </c>
      <c r="AR11" s="23"/>
      <c r="AS11" s="23">
        <v>0.196993517754459</v>
      </c>
      <c r="AT11" s="23">
        <v>0</v>
      </c>
      <c r="AU11" s="23"/>
      <c r="AV11" s="23">
        <v>0.230329829555416</v>
      </c>
      <c r="AW11" s="23">
        <v>0</v>
      </c>
      <c r="AX11" s="23" t="s">
        <v>211</v>
      </c>
      <c r="AY11" s="23"/>
      <c r="AZ11" s="23">
        <v>0.17758156167474401</v>
      </c>
      <c r="BA11" s="23" t="s">
        <v>211</v>
      </c>
      <c r="BB11" s="23" t="s">
        <v>211</v>
      </c>
      <c r="BC11" s="23"/>
      <c r="BD11" s="23">
        <v>0.240628356760346</v>
      </c>
      <c r="BE11" s="23">
        <v>0.13037165919049901</v>
      </c>
      <c r="BF11" s="23"/>
      <c r="BG11" s="23">
        <v>0.43431170521081303</v>
      </c>
      <c r="BH11" s="23">
        <v>0.124191063919687</v>
      </c>
      <c r="BI11" s="23"/>
      <c r="BJ11" s="23">
        <v>0.55239772865735004</v>
      </c>
      <c r="BK11" s="23">
        <v>0.16635052657374</v>
      </c>
      <c r="BL11" s="23"/>
      <c r="BM11" s="23">
        <v>0</v>
      </c>
      <c r="BN11" s="23">
        <v>0.24753363213788501</v>
      </c>
      <c r="BO11" s="23"/>
      <c r="BP11" s="23">
        <v>0.29295362201513397</v>
      </c>
      <c r="BQ11" s="23">
        <v>0.15500466411856201</v>
      </c>
      <c r="BR11" s="23"/>
      <c r="BS11" s="23">
        <v>0.15345835373460301</v>
      </c>
      <c r="BT11" s="23">
        <v>0.23441499979167699</v>
      </c>
      <c r="BU11" s="23"/>
      <c r="BV11" s="23">
        <v>0.31082506563558898</v>
      </c>
      <c r="BW11" s="23">
        <v>0.105357222340405</v>
      </c>
      <c r="BX11" s="23"/>
      <c r="BY11" s="23">
        <v>0</v>
      </c>
      <c r="BZ11" s="23">
        <v>0.21696078311261499</v>
      </c>
      <c r="CA11" s="23"/>
      <c r="CB11" s="23">
        <v>0.13248546339298301</v>
      </c>
      <c r="CC11" s="23">
        <v>0.241035620730049</v>
      </c>
    </row>
    <row r="12" spans="2:81" x14ac:dyDescent="0.3">
      <c r="B12" s="16" t="s">
        <v>550</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CC16"/>
  <sheetViews>
    <sheetView showGridLines="0" workbookViewId="0">
      <pane xSplit="2" topLeftCell="C1" activePane="topRight" state="frozen"/>
      <selection activeCell="C7" sqref="C7"/>
      <selection pane="topRight" activeCell="C7" sqref="C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53</v>
      </c>
      <c r="D7" s="10">
        <v>25</v>
      </c>
      <c r="E7" s="10">
        <v>28</v>
      </c>
      <c r="F7" s="10"/>
      <c r="G7" s="10">
        <v>8</v>
      </c>
      <c r="H7" s="10">
        <v>19</v>
      </c>
      <c r="I7" s="10">
        <v>16</v>
      </c>
      <c r="J7" s="10">
        <v>2</v>
      </c>
      <c r="K7" s="10">
        <v>4</v>
      </c>
      <c r="L7" s="10">
        <v>4</v>
      </c>
      <c r="M7" s="10"/>
      <c r="N7" s="10">
        <v>21</v>
      </c>
      <c r="O7" s="10">
        <v>8</v>
      </c>
      <c r="P7" s="10">
        <v>13</v>
      </c>
      <c r="Q7" s="10">
        <v>11</v>
      </c>
      <c r="R7" s="10"/>
      <c r="S7" s="10">
        <v>15</v>
      </c>
      <c r="T7" s="10">
        <v>7</v>
      </c>
      <c r="U7" s="10">
        <v>3</v>
      </c>
      <c r="V7" s="10">
        <v>7</v>
      </c>
      <c r="W7" s="10">
        <v>2</v>
      </c>
      <c r="X7" s="10">
        <v>3</v>
      </c>
      <c r="Y7" s="10">
        <v>4</v>
      </c>
      <c r="Z7" s="10">
        <v>3</v>
      </c>
      <c r="AA7" s="10">
        <v>3</v>
      </c>
      <c r="AB7" s="10">
        <v>2</v>
      </c>
      <c r="AC7" s="10">
        <v>4</v>
      </c>
      <c r="AD7" s="10" t="s">
        <v>210</v>
      </c>
      <c r="AE7" s="10"/>
      <c r="AF7" s="10">
        <v>25</v>
      </c>
      <c r="AG7" s="10">
        <v>9</v>
      </c>
      <c r="AH7" s="10">
        <v>3</v>
      </c>
      <c r="AI7" s="10">
        <v>7</v>
      </c>
      <c r="AJ7" s="10">
        <v>3</v>
      </c>
      <c r="AK7" s="10">
        <v>2</v>
      </c>
      <c r="AL7" s="10"/>
      <c r="AM7" s="10">
        <v>7</v>
      </c>
      <c r="AN7" s="10">
        <v>5</v>
      </c>
      <c r="AO7" s="10">
        <v>21</v>
      </c>
      <c r="AP7" s="10">
        <v>10</v>
      </c>
      <c r="AQ7" s="10">
        <v>5</v>
      </c>
      <c r="AR7" s="10"/>
      <c r="AS7" s="10">
        <v>52</v>
      </c>
      <c r="AT7" s="10">
        <v>1</v>
      </c>
      <c r="AU7" s="10"/>
      <c r="AV7" s="10">
        <v>45</v>
      </c>
      <c r="AW7" s="10">
        <v>8</v>
      </c>
      <c r="AX7" s="10" t="s">
        <v>210</v>
      </c>
      <c r="AY7" s="10"/>
      <c r="AZ7" s="10">
        <v>47</v>
      </c>
      <c r="BA7" s="10" t="s">
        <v>210</v>
      </c>
      <c r="BB7" s="10" t="s">
        <v>210</v>
      </c>
      <c r="BC7" s="10"/>
      <c r="BD7" s="10">
        <v>30</v>
      </c>
      <c r="BE7" s="10">
        <v>23</v>
      </c>
      <c r="BF7" s="10"/>
      <c r="BG7" s="10">
        <v>11</v>
      </c>
      <c r="BH7" s="10">
        <v>42</v>
      </c>
      <c r="BI7" s="10"/>
      <c r="BJ7" s="10">
        <v>5</v>
      </c>
      <c r="BK7" s="10">
        <v>43</v>
      </c>
      <c r="BL7" s="10"/>
      <c r="BM7" s="10">
        <v>12</v>
      </c>
      <c r="BN7" s="10">
        <v>40</v>
      </c>
      <c r="BO7" s="10"/>
      <c r="BP7" s="10">
        <v>13</v>
      </c>
      <c r="BQ7" s="10">
        <v>40</v>
      </c>
      <c r="BR7" s="10"/>
      <c r="BS7" s="10">
        <v>27</v>
      </c>
      <c r="BT7" s="10">
        <v>26</v>
      </c>
      <c r="BU7" s="10"/>
      <c r="BV7" s="10">
        <v>6</v>
      </c>
      <c r="BW7" s="10">
        <v>21</v>
      </c>
      <c r="BX7" s="10"/>
      <c r="BY7" s="10">
        <v>5</v>
      </c>
      <c r="BZ7" s="10">
        <v>48</v>
      </c>
      <c r="CA7" s="10"/>
      <c r="CB7" s="10">
        <v>23</v>
      </c>
      <c r="CC7" s="10">
        <v>30</v>
      </c>
    </row>
    <row r="8" spans="2:81" ht="30" customHeight="1" x14ac:dyDescent="0.3">
      <c r="B8" s="11" t="s">
        <v>20</v>
      </c>
      <c r="C8" s="11">
        <v>52</v>
      </c>
      <c r="D8" s="11">
        <v>27</v>
      </c>
      <c r="E8" s="11">
        <v>26</v>
      </c>
      <c r="F8" s="11"/>
      <c r="G8" s="11">
        <v>12</v>
      </c>
      <c r="H8" s="11">
        <v>17</v>
      </c>
      <c r="I8" s="11">
        <v>14</v>
      </c>
      <c r="J8" s="11">
        <v>2</v>
      </c>
      <c r="K8" s="11">
        <v>4</v>
      </c>
      <c r="L8" s="11">
        <v>4</v>
      </c>
      <c r="M8" s="11"/>
      <c r="N8" s="11">
        <v>18</v>
      </c>
      <c r="O8" s="11">
        <v>8</v>
      </c>
      <c r="P8" s="11">
        <v>14</v>
      </c>
      <c r="Q8" s="11">
        <v>14</v>
      </c>
      <c r="R8" s="11"/>
      <c r="S8" s="11">
        <v>13</v>
      </c>
      <c r="T8" s="11">
        <v>7</v>
      </c>
      <c r="U8" s="11">
        <v>3</v>
      </c>
      <c r="V8" s="11">
        <v>7</v>
      </c>
      <c r="W8" s="11">
        <v>2</v>
      </c>
      <c r="X8" s="11">
        <v>4</v>
      </c>
      <c r="Y8" s="11">
        <v>4</v>
      </c>
      <c r="Z8" s="11">
        <v>2</v>
      </c>
      <c r="AA8" s="11">
        <v>4</v>
      </c>
      <c r="AB8" s="11">
        <v>2</v>
      </c>
      <c r="AC8" s="11">
        <v>4</v>
      </c>
      <c r="AD8" s="11" t="s">
        <v>210</v>
      </c>
      <c r="AE8" s="11"/>
      <c r="AF8" s="11">
        <v>25</v>
      </c>
      <c r="AG8" s="11">
        <v>9</v>
      </c>
      <c r="AH8" s="11">
        <v>3</v>
      </c>
      <c r="AI8" s="11">
        <v>7</v>
      </c>
      <c r="AJ8" s="11">
        <v>3</v>
      </c>
      <c r="AK8" s="11">
        <v>2</v>
      </c>
      <c r="AL8" s="11"/>
      <c r="AM8" s="11">
        <v>9</v>
      </c>
      <c r="AN8" s="11">
        <v>5</v>
      </c>
      <c r="AO8" s="11">
        <v>21</v>
      </c>
      <c r="AP8" s="11">
        <v>9</v>
      </c>
      <c r="AQ8" s="11">
        <v>4</v>
      </c>
      <c r="AR8" s="11"/>
      <c r="AS8" s="11">
        <v>52</v>
      </c>
      <c r="AT8" s="11">
        <v>1</v>
      </c>
      <c r="AU8" s="11"/>
      <c r="AV8" s="11">
        <v>44</v>
      </c>
      <c r="AW8" s="11">
        <v>8</v>
      </c>
      <c r="AX8" s="11" t="s">
        <v>210</v>
      </c>
      <c r="AY8" s="11"/>
      <c r="AZ8" s="11">
        <v>46</v>
      </c>
      <c r="BA8" s="11" t="s">
        <v>210</v>
      </c>
      <c r="BB8" s="11" t="s">
        <v>210</v>
      </c>
      <c r="BC8" s="11"/>
      <c r="BD8" s="11">
        <v>30</v>
      </c>
      <c r="BE8" s="11">
        <v>22</v>
      </c>
      <c r="BF8" s="11"/>
      <c r="BG8" s="11">
        <v>12</v>
      </c>
      <c r="BH8" s="11">
        <v>41</v>
      </c>
      <c r="BI8" s="11"/>
      <c r="BJ8" s="11">
        <v>5</v>
      </c>
      <c r="BK8" s="11">
        <v>43</v>
      </c>
      <c r="BL8" s="11"/>
      <c r="BM8" s="11">
        <v>11</v>
      </c>
      <c r="BN8" s="11">
        <v>41</v>
      </c>
      <c r="BO8" s="11"/>
      <c r="BP8" s="11">
        <v>15</v>
      </c>
      <c r="BQ8" s="11">
        <v>38</v>
      </c>
      <c r="BR8" s="11"/>
      <c r="BS8" s="11">
        <v>27</v>
      </c>
      <c r="BT8" s="11">
        <v>26</v>
      </c>
      <c r="BU8" s="11"/>
      <c r="BV8" s="11">
        <v>6</v>
      </c>
      <c r="BW8" s="11">
        <v>20</v>
      </c>
      <c r="BX8" s="11"/>
      <c r="BY8" s="11">
        <v>6</v>
      </c>
      <c r="BZ8" s="11">
        <v>47</v>
      </c>
      <c r="CA8" s="11"/>
      <c r="CB8" s="11">
        <v>23</v>
      </c>
      <c r="CC8" s="11">
        <v>29</v>
      </c>
    </row>
    <row r="9" spans="2:81" x14ac:dyDescent="0.3">
      <c r="B9" s="15" t="s">
        <v>303</v>
      </c>
      <c r="C9" s="14">
        <v>0.27725743905179501</v>
      </c>
      <c r="D9" s="14">
        <v>0.33549310201706201</v>
      </c>
      <c r="E9" s="14">
        <v>0.217376862145407</v>
      </c>
      <c r="F9" s="14"/>
      <c r="G9" s="14">
        <v>0.17480858562267601</v>
      </c>
      <c r="H9" s="14">
        <v>0.402214865667192</v>
      </c>
      <c r="I9" s="14">
        <v>0.40118941944450198</v>
      </c>
      <c r="J9" s="14">
        <v>0</v>
      </c>
      <c r="K9" s="14">
        <v>0</v>
      </c>
      <c r="L9" s="14">
        <v>0</v>
      </c>
      <c r="M9" s="14"/>
      <c r="N9" s="14">
        <v>0.49769705443624102</v>
      </c>
      <c r="O9" s="14">
        <v>0.125465540597758</v>
      </c>
      <c r="P9" s="14">
        <v>0.20573003936644499</v>
      </c>
      <c r="Q9" s="14">
        <v>0.15100036483218399</v>
      </c>
      <c r="R9" s="14"/>
      <c r="S9" s="14">
        <v>0.60754982184881201</v>
      </c>
      <c r="T9" s="14">
        <v>0.147171566949515</v>
      </c>
      <c r="U9" s="14">
        <v>0.32898746232417903</v>
      </c>
      <c r="V9" s="14">
        <v>0.115011193204711</v>
      </c>
      <c r="W9" s="14">
        <v>0</v>
      </c>
      <c r="X9" s="14">
        <v>0</v>
      </c>
      <c r="Y9" s="14">
        <v>0.48762623642624803</v>
      </c>
      <c r="Z9" s="14">
        <v>0</v>
      </c>
      <c r="AA9" s="14">
        <v>0</v>
      </c>
      <c r="AB9" s="14">
        <v>0.43696340548144902</v>
      </c>
      <c r="AC9" s="14">
        <v>0.20143049871239399</v>
      </c>
      <c r="AD9" s="14" t="s">
        <v>211</v>
      </c>
      <c r="AE9" s="14"/>
      <c r="AF9" s="14">
        <v>0.37886876400046399</v>
      </c>
      <c r="AG9" s="14">
        <v>0.100086722093229</v>
      </c>
      <c r="AH9" s="14">
        <v>1</v>
      </c>
      <c r="AI9" s="14">
        <v>0</v>
      </c>
      <c r="AJ9" s="14">
        <v>0.27516247190850002</v>
      </c>
      <c r="AK9" s="14">
        <v>0</v>
      </c>
      <c r="AL9" s="14"/>
      <c r="AM9" s="14">
        <v>0.23023840365890899</v>
      </c>
      <c r="AN9" s="14">
        <v>0</v>
      </c>
      <c r="AO9" s="14">
        <v>0.307809679371156</v>
      </c>
      <c r="AP9" s="14">
        <v>0.49691679196986799</v>
      </c>
      <c r="AQ9" s="14">
        <v>0.39941510016105902</v>
      </c>
      <c r="AR9" s="14"/>
      <c r="AS9" s="14">
        <v>0.28242505324144102</v>
      </c>
      <c r="AT9" s="14">
        <v>0</v>
      </c>
      <c r="AU9" s="14"/>
      <c r="AV9" s="14">
        <v>0.28699893047895503</v>
      </c>
      <c r="AW9" s="14">
        <v>0.22625962638595901</v>
      </c>
      <c r="AX9" s="14" t="s">
        <v>211</v>
      </c>
      <c r="AY9" s="14"/>
      <c r="AZ9" s="14">
        <v>0.25784508805377199</v>
      </c>
      <c r="BA9" s="14" t="s">
        <v>211</v>
      </c>
      <c r="BB9" s="14" t="s">
        <v>211</v>
      </c>
      <c r="BC9" s="14"/>
      <c r="BD9" s="14">
        <v>0.25038202701420698</v>
      </c>
      <c r="BE9" s="14">
        <v>0.31310935308729099</v>
      </c>
      <c r="BF9" s="14"/>
      <c r="BG9" s="14">
        <v>0.20238340122710199</v>
      </c>
      <c r="BH9" s="14">
        <v>0.29876282425309297</v>
      </c>
      <c r="BI9" s="14"/>
      <c r="BJ9" s="14">
        <v>0.26397452020946999</v>
      </c>
      <c r="BK9" s="14">
        <v>0.23138671111176401</v>
      </c>
      <c r="BL9" s="14"/>
      <c r="BM9" s="14">
        <v>0.22383521014239199</v>
      </c>
      <c r="BN9" s="14">
        <v>0.27390433737800901</v>
      </c>
      <c r="BO9" s="14"/>
      <c r="BP9" s="14">
        <v>0.14277786089039199</v>
      </c>
      <c r="BQ9" s="14">
        <v>0.329102382943607</v>
      </c>
      <c r="BR9" s="14"/>
      <c r="BS9" s="14">
        <v>0.30390189907485299</v>
      </c>
      <c r="BT9" s="14">
        <v>0.24988217817714201</v>
      </c>
      <c r="BU9" s="14"/>
      <c r="BV9" s="14">
        <v>0.42147427615862099</v>
      </c>
      <c r="BW9" s="14">
        <v>0.26796441083405598</v>
      </c>
      <c r="BX9" s="14"/>
      <c r="BY9" s="14">
        <v>0.36566832910645097</v>
      </c>
      <c r="BZ9" s="14">
        <v>0.26648125512057502</v>
      </c>
      <c r="CA9" s="14"/>
      <c r="CB9" s="14">
        <v>0.141931030411833</v>
      </c>
      <c r="CC9" s="14">
        <v>0.38312697750031499</v>
      </c>
    </row>
    <row r="10" spans="2:81" ht="28.8" x14ac:dyDescent="0.3">
      <c r="B10" s="15" t="s">
        <v>304</v>
      </c>
      <c r="C10" s="14">
        <v>0.54362496779662395</v>
      </c>
      <c r="D10" s="14">
        <v>0.45801020794323799</v>
      </c>
      <c r="E10" s="14">
        <v>0.63165798658066896</v>
      </c>
      <c r="F10" s="14"/>
      <c r="G10" s="14">
        <v>0.51304995465454495</v>
      </c>
      <c r="H10" s="14">
        <v>0.597785134332808</v>
      </c>
      <c r="I10" s="14">
        <v>0.46394834970037402</v>
      </c>
      <c r="J10" s="14">
        <v>0</v>
      </c>
      <c r="K10" s="14">
        <v>0.73717333681108699</v>
      </c>
      <c r="L10" s="14">
        <v>0.75146548104243405</v>
      </c>
      <c r="M10" s="14"/>
      <c r="N10" s="14">
        <v>0.50230294556375898</v>
      </c>
      <c r="O10" s="14">
        <v>0.50001292807465703</v>
      </c>
      <c r="P10" s="14">
        <v>0.57812042910633299</v>
      </c>
      <c r="Q10" s="14">
        <v>0.58577220501967098</v>
      </c>
      <c r="R10" s="14"/>
      <c r="S10" s="14">
        <v>0.32637353238257999</v>
      </c>
      <c r="T10" s="14">
        <v>0.85282843305048495</v>
      </c>
      <c r="U10" s="14">
        <v>0.67101253767582103</v>
      </c>
      <c r="V10" s="14">
        <v>0.74162492782520495</v>
      </c>
      <c r="W10" s="14">
        <v>0.50240795641220504</v>
      </c>
      <c r="X10" s="14">
        <v>1</v>
      </c>
      <c r="Y10" s="14">
        <v>0.51237376357375197</v>
      </c>
      <c r="Z10" s="14">
        <v>1</v>
      </c>
      <c r="AA10" s="14">
        <v>0.26122435419319401</v>
      </c>
      <c r="AB10" s="14">
        <v>0</v>
      </c>
      <c r="AC10" s="14">
        <v>0.20143049871239399</v>
      </c>
      <c r="AD10" s="14" t="s">
        <v>211</v>
      </c>
      <c r="AE10" s="14"/>
      <c r="AF10" s="14">
        <v>0.42805421009373501</v>
      </c>
      <c r="AG10" s="14">
        <v>0.71049575145567401</v>
      </c>
      <c r="AH10" s="14">
        <v>0</v>
      </c>
      <c r="AI10" s="14">
        <v>0.86555911142715902</v>
      </c>
      <c r="AJ10" s="14">
        <v>0.72483752809150004</v>
      </c>
      <c r="AK10" s="14">
        <v>0</v>
      </c>
      <c r="AL10" s="14"/>
      <c r="AM10" s="14">
        <v>0.66287983402735695</v>
      </c>
      <c r="AN10" s="14">
        <v>1</v>
      </c>
      <c r="AO10" s="14">
        <v>0.37861912359850303</v>
      </c>
      <c r="AP10" s="14">
        <v>0.38653825302389</v>
      </c>
      <c r="AQ10" s="14">
        <v>0.60058489983894103</v>
      </c>
      <c r="AR10" s="14"/>
      <c r="AS10" s="14">
        <v>0.53511890173657495</v>
      </c>
      <c r="AT10" s="14">
        <v>1</v>
      </c>
      <c r="AU10" s="14"/>
      <c r="AV10" s="14">
        <v>0.54023969106730396</v>
      </c>
      <c r="AW10" s="14">
        <v>0.56134727548993302</v>
      </c>
      <c r="AX10" s="14" t="s">
        <v>211</v>
      </c>
      <c r="AY10" s="14"/>
      <c r="AZ10" s="14">
        <v>0.58076584298234601</v>
      </c>
      <c r="BA10" s="14" t="s">
        <v>211</v>
      </c>
      <c r="BB10" s="14" t="s">
        <v>211</v>
      </c>
      <c r="BC10" s="14"/>
      <c r="BD10" s="14">
        <v>0.59235965096149301</v>
      </c>
      <c r="BE10" s="14">
        <v>0.47861269304785498</v>
      </c>
      <c r="BF10" s="14"/>
      <c r="BG10" s="14">
        <v>0.63235555557414402</v>
      </c>
      <c r="BH10" s="14">
        <v>0.51813969246312497</v>
      </c>
      <c r="BI10" s="14"/>
      <c r="BJ10" s="14">
        <v>0.37239060863732998</v>
      </c>
      <c r="BK10" s="14">
        <v>0.59636496330622302</v>
      </c>
      <c r="BL10" s="14"/>
      <c r="BM10" s="14">
        <v>0.60768708508536395</v>
      </c>
      <c r="BN10" s="14">
        <v>0.54002466796305604</v>
      </c>
      <c r="BO10" s="14"/>
      <c r="BP10" s="14">
        <v>0.66672436012761405</v>
      </c>
      <c r="BQ10" s="14">
        <v>0.49616734504250898</v>
      </c>
      <c r="BR10" s="14"/>
      <c r="BS10" s="14">
        <v>0.48952035854123699</v>
      </c>
      <c r="BT10" s="14">
        <v>0.59921355137480903</v>
      </c>
      <c r="BU10" s="14"/>
      <c r="BV10" s="14">
        <v>0.26770065820578998</v>
      </c>
      <c r="BW10" s="14">
        <v>0.55732236331573104</v>
      </c>
      <c r="BX10" s="14"/>
      <c r="BY10" s="14">
        <v>0.63433167089354903</v>
      </c>
      <c r="BZ10" s="14">
        <v>0.53256895291245498</v>
      </c>
      <c r="CA10" s="14"/>
      <c r="CB10" s="14">
        <v>0.62223890698500395</v>
      </c>
      <c r="CC10" s="14">
        <v>0.48212314017008201</v>
      </c>
    </row>
    <row r="11" spans="2:81" x14ac:dyDescent="0.3">
      <c r="B11" s="15" t="s">
        <v>106</v>
      </c>
      <c r="C11" s="23">
        <v>0.17911759315158099</v>
      </c>
      <c r="D11" s="23">
        <v>0.2064966900397</v>
      </c>
      <c r="E11" s="23">
        <v>0.15096515127392501</v>
      </c>
      <c r="F11" s="23"/>
      <c r="G11" s="23">
        <v>0.31214145972277801</v>
      </c>
      <c r="H11" s="23">
        <v>0</v>
      </c>
      <c r="I11" s="23">
        <v>0.134862230855124</v>
      </c>
      <c r="J11" s="23">
        <v>1</v>
      </c>
      <c r="K11" s="23">
        <v>0.26282666318891301</v>
      </c>
      <c r="L11" s="23">
        <v>0.24853451895756601</v>
      </c>
      <c r="M11" s="23"/>
      <c r="N11" s="23">
        <v>0</v>
      </c>
      <c r="O11" s="23">
        <v>0.37452153132758598</v>
      </c>
      <c r="P11" s="23">
        <v>0.21614953152722299</v>
      </c>
      <c r="Q11" s="23">
        <v>0.26322743014814498</v>
      </c>
      <c r="R11" s="23"/>
      <c r="S11" s="23">
        <v>6.6076645768607695E-2</v>
      </c>
      <c r="T11" s="23">
        <v>0</v>
      </c>
      <c r="U11" s="23">
        <v>0</v>
      </c>
      <c r="V11" s="23">
        <v>0.14336387897008401</v>
      </c>
      <c r="W11" s="23">
        <v>0.49759204358779502</v>
      </c>
      <c r="X11" s="23">
        <v>0</v>
      </c>
      <c r="Y11" s="23">
        <v>0</v>
      </c>
      <c r="Z11" s="23">
        <v>0</v>
      </c>
      <c r="AA11" s="23">
        <v>0.73877564580680599</v>
      </c>
      <c r="AB11" s="23">
        <v>0.56303659451855104</v>
      </c>
      <c r="AC11" s="23">
        <v>0.59713900257521102</v>
      </c>
      <c r="AD11" s="23" t="s">
        <v>211</v>
      </c>
      <c r="AE11" s="23"/>
      <c r="AF11" s="23">
        <v>0.193077025905801</v>
      </c>
      <c r="AG11" s="23">
        <v>0.189417526451097</v>
      </c>
      <c r="AH11" s="23">
        <v>0</v>
      </c>
      <c r="AI11" s="23">
        <v>0.13444088857284101</v>
      </c>
      <c r="AJ11" s="23">
        <v>0</v>
      </c>
      <c r="AK11" s="23">
        <v>1</v>
      </c>
      <c r="AL11" s="23"/>
      <c r="AM11" s="23">
        <v>0.106881762313734</v>
      </c>
      <c r="AN11" s="23">
        <v>0</v>
      </c>
      <c r="AO11" s="23">
        <v>0.31357119703034098</v>
      </c>
      <c r="AP11" s="23">
        <v>0.116544955006242</v>
      </c>
      <c r="AQ11" s="23">
        <v>0</v>
      </c>
      <c r="AR11" s="23"/>
      <c r="AS11" s="23">
        <v>0.18245604502198301</v>
      </c>
      <c r="AT11" s="23">
        <v>0</v>
      </c>
      <c r="AU11" s="23"/>
      <c r="AV11" s="23">
        <v>0.17276137845374001</v>
      </c>
      <c r="AW11" s="23">
        <v>0.212393098124108</v>
      </c>
      <c r="AX11" s="23" t="s">
        <v>211</v>
      </c>
      <c r="AY11" s="23"/>
      <c r="AZ11" s="23">
        <v>0.161389068963881</v>
      </c>
      <c r="BA11" s="23" t="s">
        <v>211</v>
      </c>
      <c r="BB11" s="23" t="s">
        <v>211</v>
      </c>
      <c r="BC11" s="23"/>
      <c r="BD11" s="23">
        <v>0.15725832202430001</v>
      </c>
      <c r="BE11" s="23">
        <v>0.20827795386485501</v>
      </c>
      <c r="BF11" s="23"/>
      <c r="BG11" s="23">
        <v>0.16526104319875501</v>
      </c>
      <c r="BH11" s="23">
        <v>0.183097483283782</v>
      </c>
      <c r="BI11" s="23"/>
      <c r="BJ11" s="23">
        <v>0.36363487115319898</v>
      </c>
      <c r="BK11" s="23">
        <v>0.172248325582013</v>
      </c>
      <c r="BL11" s="23"/>
      <c r="BM11" s="23">
        <v>0.168477704772243</v>
      </c>
      <c r="BN11" s="23">
        <v>0.18607099465893501</v>
      </c>
      <c r="BO11" s="23"/>
      <c r="BP11" s="23">
        <v>0.19049777898199399</v>
      </c>
      <c r="BQ11" s="23">
        <v>0.174730272013884</v>
      </c>
      <c r="BR11" s="23"/>
      <c r="BS11" s="23">
        <v>0.20657774238391</v>
      </c>
      <c r="BT11" s="23">
        <v>0.15090427044804899</v>
      </c>
      <c r="BU11" s="23"/>
      <c r="BV11" s="23">
        <v>0.31082506563558898</v>
      </c>
      <c r="BW11" s="23">
        <v>0.17471322585021301</v>
      </c>
      <c r="BX11" s="23"/>
      <c r="BY11" s="23">
        <v>0</v>
      </c>
      <c r="BZ11" s="23">
        <v>0.20094979196696999</v>
      </c>
      <c r="CA11" s="23"/>
      <c r="CB11" s="23">
        <v>0.235830062603162</v>
      </c>
      <c r="CC11" s="23">
        <v>0.134749882329602</v>
      </c>
    </row>
    <row r="12" spans="2:81" x14ac:dyDescent="0.3">
      <c r="B12" s="16" t="s">
        <v>550</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C16"/>
  <sheetViews>
    <sheetView showGridLines="0" workbookViewId="0">
      <pane xSplit="2" topLeftCell="C1" activePane="topRight" state="frozen"/>
      <selection activeCell="C7" sqref="C7"/>
      <selection pane="topRight" activeCell="C7" sqref="C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53</v>
      </c>
      <c r="D7" s="10">
        <v>25</v>
      </c>
      <c r="E7" s="10">
        <v>28</v>
      </c>
      <c r="F7" s="10"/>
      <c r="G7" s="10">
        <v>8</v>
      </c>
      <c r="H7" s="10">
        <v>19</v>
      </c>
      <c r="I7" s="10">
        <v>16</v>
      </c>
      <c r="J7" s="10">
        <v>2</v>
      </c>
      <c r="K7" s="10">
        <v>4</v>
      </c>
      <c r="L7" s="10">
        <v>4</v>
      </c>
      <c r="M7" s="10"/>
      <c r="N7" s="10">
        <v>21</v>
      </c>
      <c r="O7" s="10">
        <v>8</v>
      </c>
      <c r="P7" s="10">
        <v>13</v>
      </c>
      <c r="Q7" s="10">
        <v>11</v>
      </c>
      <c r="R7" s="10"/>
      <c r="S7" s="10">
        <v>15</v>
      </c>
      <c r="T7" s="10">
        <v>7</v>
      </c>
      <c r="U7" s="10">
        <v>3</v>
      </c>
      <c r="V7" s="10">
        <v>7</v>
      </c>
      <c r="W7" s="10">
        <v>2</v>
      </c>
      <c r="X7" s="10">
        <v>3</v>
      </c>
      <c r="Y7" s="10">
        <v>4</v>
      </c>
      <c r="Z7" s="10">
        <v>3</v>
      </c>
      <c r="AA7" s="10">
        <v>3</v>
      </c>
      <c r="AB7" s="10">
        <v>2</v>
      </c>
      <c r="AC7" s="10">
        <v>4</v>
      </c>
      <c r="AD7" s="10" t="s">
        <v>210</v>
      </c>
      <c r="AE7" s="10"/>
      <c r="AF7" s="10">
        <v>25</v>
      </c>
      <c r="AG7" s="10">
        <v>9</v>
      </c>
      <c r="AH7" s="10">
        <v>3</v>
      </c>
      <c r="AI7" s="10">
        <v>7</v>
      </c>
      <c r="AJ7" s="10">
        <v>3</v>
      </c>
      <c r="AK7" s="10">
        <v>2</v>
      </c>
      <c r="AL7" s="10"/>
      <c r="AM7" s="10">
        <v>7</v>
      </c>
      <c r="AN7" s="10">
        <v>5</v>
      </c>
      <c r="AO7" s="10">
        <v>21</v>
      </c>
      <c r="AP7" s="10">
        <v>10</v>
      </c>
      <c r="AQ7" s="10">
        <v>5</v>
      </c>
      <c r="AR7" s="10"/>
      <c r="AS7" s="10">
        <v>52</v>
      </c>
      <c r="AT7" s="10">
        <v>1</v>
      </c>
      <c r="AU7" s="10"/>
      <c r="AV7" s="10">
        <v>45</v>
      </c>
      <c r="AW7" s="10">
        <v>8</v>
      </c>
      <c r="AX7" s="10" t="s">
        <v>210</v>
      </c>
      <c r="AY7" s="10"/>
      <c r="AZ7" s="10">
        <v>47</v>
      </c>
      <c r="BA7" s="10" t="s">
        <v>210</v>
      </c>
      <c r="BB7" s="10" t="s">
        <v>210</v>
      </c>
      <c r="BC7" s="10"/>
      <c r="BD7" s="10">
        <v>30</v>
      </c>
      <c r="BE7" s="10">
        <v>23</v>
      </c>
      <c r="BF7" s="10"/>
      <c r="BG7" s="10">
        <v>11</v>
      </c>
      <c r="BH7" s="10">
        <v>42</v>
      </c>
      <c r="BI7" s="10"/>
      <c r="BJ7" s="10">
        <v>5</v>
      </c>
      <c r="BK7" s="10">
        <v>43</v>
      </c>
      <c r="BL7" s="10"/>
      <c r="BM7" s="10">
        <v>12</v>
      </c>
      <c r="BN7" s="10">
        <v>40</v>
      </c>
      <c r="BO7" s="10"/>
      <c r="BP7" s="10">
        <v>13</v>
      </c>
      <c r="BQ7" s="10">
        <v>40</v>
      </c>
      <c r="BR7" s="10"/>
      <c r="BS7" s="10">
        <v>27</v>
      </c>
      <c r="BT7" s="10">
        <v>26</v>
      </c>
      <c r="BU7" s="10"/>
      <c r="BV7" s="10">
        <v>6</v>
      </c>
      <c r="BW7" s="10">
        <v>21</v>
      </c>
      <c r="BX7" s="10"/>
      <c r="BY7" s="10">
        <v>5</v>
      </c>
      <c r="BZ7" s="10">
        <v>48</v>
      </c>
      <c r="CA7" s="10"/>
      <c r="CB7" s="10">
        <v>23</v>
      </c>
      <c r="CC7" s="10">
        <v>30</v>
      </c>
    </row>
    <row r="8" spans="2:81" ht="30" customHeight="1" x14ac:dyDescent="0.3">
      <c r="B8" s="11" t="s">
        <v>20</v>
      </c>
      <c r="C8" s="11">
        <v>52</v>
      </c>
      <c r="D8" s="11">
        <v>27</v>
      </c>
      <c r="E8" s="11">
        <v>26</v>
      </c>
      <c r="F8" s="11"/>
      <c r="G8" s="11">
        <v>12</v>
      </c>
      <c r="H8" s="11">
        <v>17</v>
      </c>
      <c r="I8" s="11">
        <v>14</v>
      </c>
      <c r="J8" s="11">
        <v>2</v>
      </c>
      <c r="K8" s="11">
        <v>4</v>
      </c>
      <c r="L8" s="11">
        <v>4</v>
      </c>
      <c r="M8" s="11"/>
      <c r="N8" s="11">
        <v>18</v>
      </c>
      <c r="O8" s="11">
        <v>8</v>
      </c>
      <c r="P8" s="11">
        <v>14</v>
      </c>
      <c r="Q8" s="11">
        <v>14</v>
      </c>
      <c r="R8" s="11"/>
      <c r="S8" s="11">
        <v>13</v>
      </c>
      <c r="T8" s="11">
        <v>7</v>
      </c>
      <c r="U8" s="11">
        <v>3</v>
      </c>
      <c r="V8" s="11">
        <v>7</v>
      </c>
      <c r="W8" s="11">
        <v>2</v>
      </c>
      <c r="X8" s="11">
        <v>4</v>
      </c>
      <c r="Y8" s="11">
        <v>4</v>
      </c>
      <c r="Z8" s="11">
        <v>2</v>
      </c>
      <c r="AA8" s="11">
        <v>4</v>
      </c>
      <c r="AB8" s="11">
        <v>2</v>
      </c>
      <c r="AC8" s="11">
        <v>4</v>
      </c>
      <c r="AD8" s="11" t="s">
        <v>210</v>
      </c>
      <c r="AE8" s="11"/>
      <c r="AF8" s="11">
        <v>25</v>
      </c>
      <c r="AG8" s="11">
        <v>9</v>
      </c>
      <c r="AH8" s="11">
        <v>3</v>
      </c>
      <c r="AI8" s="11">
        <v>7</v>
      </c>
      <c r="AJ8" s="11">
        <v>3</v>
      </c>
      <c r="AK8" s="11">
        <v>2</v>
      </c>
      <c r="AL8" s="11"/>
      <c r="AM8" s="11">
        <v>9</v>
      </c>
      <c r="AN8" s="11">
        <v>5</v>
      </c>
      <c r="AO8" s="11">
        <v>21</v>
      </c>
      <c r="AP8" s="11">
        <v>9</v>
      </c>
      <c r="AQ8" s="11">
        <v>4</v>
      </c>
      <c r="AR8" s="11"/>
      <c r="AS8" s="11">
        <v>52</v>
      </c>
      <c r="AT8" s="11">
        <v>1</v>
      </c>
      <c r="AU8" s="11"/>
      <c r="AV8" s="11">
        <v>44</v>
      </c>
      <c r="AW8" s="11">
        <v>8</v>
      </c>
      <c r="AX8" s="11" t="s">
        <v>210</v>
      </c>
      <c r="AY8" s="11"/>
      <c r="AZ8" s="11">
        <v>46</v>
      </c>
      <c r="BA8" s="11" t="s">
        <v>210</v>
      </c>
      <c r="BB8" s="11" t="s">
        <v>210</v>
      </c>
      <c r="BC8" s="11"/>
      <c r="BD8" s="11">
        <v>30</v>
      </c>
      <c r="BE8" s="11">
        <v>22</v>
      </c>
      <c r="BF8" s="11"/>
      <c r="BG8" s="11">
        <v>12</v>
      </c>
      <c r="BH8" s="11">
        <v>41</v>
      </c>
      <c r="BI8" s="11"/>
      <c r="BJ8" s="11">
        <v>5</v>
      </c>
      <c r="BK8" s="11">
        <v>43</v>
      </c>
      <c r="BL8" s="11"/>
      <c r="BM8" s="11">
        <v>11</v>
      </c>
      <c r="BN8" s="11">
        <v>41</v>
      </c>
      <c r="BO8" s="11"/>
      <c r="BP8" s="11">
        <v>15</v>
      </c>
      <c r="BQ8" s="11">
        <v>38</v>
      </c>
      <c r="BR8" s="11"/>
      <c r="BS8" s="11">
        <v>27</v>
      </c>
      <c r="BT8" s="11">
        <v>26</v>
      </c>
      <c r="BU8" s="11"/>
      <c r="BV8" s="11">
        <v>6</v>
      </c>
      <c r="BW8" s="11">
        <v>20</v>
      </c>
      <c r="BX8" s="11"/>
      <c r="BY8" s="11">
        <v>6</v>
      </c>
      <c r="BZ8" s="11">
        <v>47</v>
      </c>
      <c r="CA8" s="11"/>
      <c r="CB8" s="11">
        <v>23</v>
      </c>
      <c r="CC8" s="11">
        <v>29</v>
      </c>
    </row>
    <row r="9" spans="2:81" x14ac:dyDescent="0.3">
      <c r="B9" s="15" t="s">
        <v>303</v>
      </c>
      <c r="C9" s="14">
        <v>0.19041212428586801</v>
      </c>
      <c r="D9" s="14">
        <v>0.23989671722807601</v>
      </c>
      <c r="E9" s="14">
        <v>0.139529798534301</v>
      </c>
      <c r="F9" s="14"/>
      <c r="G9" s="14">
        <v>0.179930483081128</v>
      </c>
      <c r="H9" s="14">
        <v>0.36511665258125398</v>
      </c>
      <c r="I9" s="14">
        <v>0.119738075440325</v>
      </c>
      <c r="J9" s="14">
        <v>0</v>
      </c>
      <c r="K9" s="14">
        <v>0</v>
      </c>
      <c r="L9" s="14">
        <v>0</v>
      </c>
      <c r="M9" s="14"/>
      <c r="N9" s="14">
        <v>0.28824337238997499</v>
      </c>
      <c r="O9" s="14">
        <v>0</v>
      </c>
      <c r="P9" s="14">
        <v>0.20531848077078199</v>
      </c>
      <c r="Q9" s="14">
        <v>0.155424680617958</v>
      </c>
      <c r="R9" s="14"/>
      <c r="S9" s="14">
        <v>0.22676530819072899</v>
      </c>
      <c r="T9" s="14">
        <v>0.29059085391106798</v>
      </c>
      <c r="U9" s="14">
        <v>0.32898746232417903</v>
      </c>
      <c r="V9" s="14">
        <v>0</v>
      </c>
      <c r="W9" s="14">
        <v>0.50240795641220504</v>
      </c>
      <c r="X9" s="14">
        <v>0.56433230053448902</v>
      </c>
      <c r="Y9" s="14">
        <v>0</v>
      </c>
      <c r="Z9" s="14">
        <v>0</v>
      </c>
      <c r="AA9" s="14">
        <v>0</v>
      </c>
      <c r="AB9" s="14">
        <v>0</v>
      </c>
      <c r="AC9" s="14">
        <v>0.20143049871239399</v>
      </c>
      <c r="AD9" s="14" t="s">
        <v>211</v>
      </c>
      <c r="AE9" s="14"/>
      <c r="AF9" s="14">
        <v>0.13711383277806499</v>
      </c>
      <c r="AG9" s="14">
        <v>0.20578942962558999</v>
      </c>
      <c r="AH9" s="14">
        <v>0</v>
      </c>
      <c r="AI9" s="14">
        <v>0</v>
      </c>
      <c r="AJ9" s="14">
        <v>0.36087828735968203</v>
      </c>
      <c r="AK9" s="14">
        <v>0</v>
      </c>
      <c r="AL9" s="14"/>
      <c r="AM9" s="14">
        <v>0.23698439665655199</v>
      </c>
      <c r="AN9" s="14">
        <v>0.18997810021281999</v>
      </c>
      <c r="AO9" s="14">
        <v>0.21763724293548201</v>
      </c>
      <c r="AP9" s="14">
        <v>0.27351989430428097</v>
      </c>
      <c r="AQ9" s="14">
        <v>0</v>
      </c>
      <c r="AR9" s="14"/>
      <c r="AS9" s="14">
        <v>0.19396108729550099</v>
      </c>
      <c r="AT9" s="14">
        <v>0</v>
      </c>
      <c r="AU9" s="14"/>
      <c r="AV9" s="14">
        <v>0.18244899347517601</v>
      </c>
      <c r="AW9" s="14">
        <v>0.23210001739276401</v>
      </c>
      <c r="AX9" s="14" t="s">
        <v>211</v>
      </c>
      <c r="AY9" s="14"/>
      <c r="AZ9" s="14">
        <v>0.19585350310145</v>
      </c>
      <c r="BA9" s="14" t="s">
        <v>211</v>
      </c>
      <c r="BB9" s="14" t="s">
        <v>211</v>
      </c>
      <c r="BC9" s="14"/>
      <c r="BD9" s="14">
        <v>0.23874352245143701</v>
      </c>
      <c r="BE9" s="14">
        <v>0.125937833442479</v>
      </c>
      <c r="BF9" s="14"/>
      <c r="BG9" s="14">
        <v>0.32670112658815398</v>
      </c>
      <c r="BH9" s="14">
        <v>0.15126708044472101</v>
      </c>
      <c r="BI9" s="14"/>
      <c r="BJ9" s="14">
        <v>0.31561501123791502</v>
      </c>
      <c r="BK9" s="14">
        <v>0.13661557971449301</v>
      </c>
      <c r="BL9" s="14"/>
      <c r="BM9" s="14">
        <v>0.25047804604846602</v>
      </c>
      <c r="BN9" s="14">
        <v>0.15591342675481801</v>
      </c>
      <c r="BO9" s="14"/>
      <c r="BP9" s="14">
        <v>0.21091056033247901</v>
      </c>
      <c r="BQ9" s="14">
        <v>0.18250950976821301</v>
      </c>
      <c r="BR9" s="14"/>
      <c r="BS9" s="14">
        <v>0.25026572673883402</v>
      </c>
      <c r="BT9" s="14">
        <v>0.12891686485784001</v>
      </c>
      <c r="BU9" s="14"/>
      <c r="BV9" s="14">
        <v>0.149987425476165</v>
      </c>
      <c r="BW9" s="14">
        <v>0.28091706136198802</v>
      </c>
      <c r="BX9" s="14"/>
      <c r="BY9" s="14">
        <v>0</v>
      </c>
      <c r="BZ9" s="14">
        <v>0.213620985465415</v>
      </c>
      <c r="CA9" s="14"/>
      <c r="CB9" s="14">
        <v>0.24513355450923599</v>
      </c>
      <c r="CC9" s="14">
        <v>0.14760205772743201</v>
      </c>
    </row>
    <row r="10" spans="2:81" ht="28.8" x14ac:dyDescent="0.3">
      <c r="B10" s="15" t="s">
        <v>304</v>
      </c>
      <c r="C10" s="14">
        <v>0.66472965735531397</v>
      </c>
      <c r="D10" s="14">
        <v>0.58713732644635497</v>
      </c>
      <c r="E10" s="14">
        <v>0.74451364712651202</v>
      </c>
      <c r="F10" s="14"/>
      <c r="G10" s="14">
        <v>0.50792805719609402</v>
      </c>
      <c r="H10" s="14">
        <v>0.63488334741874597</v>
      </c>
      <c r="I10" s="14">
        <v>0.80826314585965198</v>
      </c>
      <c r="J10" s="14">
        <v>0.50753213021334898</v>
      </c>
      <c r="K10" s="14">
        <v>0.73717333681108699</v>
      </c>
      <c r="L10" s="14">
        <v>0.75146548104243405</v>
      </c>
      <c r="M10" s="14"/>
      <c r="N10" s="14">
        <v>0.71175662761002501</v>
      </c>
      <c r="O10" s="14">
        <v>0.86428794127905995</v>
      </c>
      <c r="P10" s="14">
        <v>0.57853198770199599</v>
      </c>
      <c r="Q10" s="14">
        <v>0.58134788923389702</v>
      </c>
      <c r="R10" s="14"/>
      <c r="S10" s="14">
        <v>0.77323469180927096</v>
      </c>
      <c r="T10" s="14">
        <v>0.70940914608893202</v>
      </c>
      <c r="U10" s="14">
        <v>0.67101253767582103</v>
      </c>
      <c r="V10" s="14">
        <v>0.85663612102991604</v>
      </c>
      <c r="W10" s="14">
        <v>0</v>
      </c>
      <c r="X10" s="14">
        <v>0.43566769946551098</v>
      </c>
      <c r="Y10" s="14">
        <v>1</v>
      </c>
      <c r="Z10" s="14">
        <v>1</v>
      </c>
      <c r="AA10" s="14">
        <v>0.49677449454254402</v>
      </c>
      <c r="AB10" s="14">
        <v>0.43696340548144902</v>
      </c>
      <c r="AC10" s="14">
        <v>0.20143049871239399</v>
      </c>
      <c r="AD10" s="14" t="s">
        <v>211</v>
      </c>
      <c r="AE10" s="14"/>
      <c r="AF10" s="14">
        <v>0.74298577161101997</v>
      </c>
      <c r="AG10" s="14">
        <v>0.60479304392331301</v>
      </c>
      <c r="AH10" s="14">
        <v>1</v>
      </c>
      <c r="AI10" s="14">
        <v>0.86555911142715902</v>
      </c>
      <c r="AJ10" s="14">
        <v>0.63912171264031803</v>
      </c>
      <c r="AK10" s="14">
        <v>0</v>
      </c>
      <c r="AL10" s="14"/>
      <c r="AM10" s="14">
        <v>0.65613384102971395</v>
      </c>
      <c r="AN10" s="14">
        <v>0.81002189978717998</v>
      </c>
      <c r="AO10" s="14">
        <v>0.55496270282164695</v>
      </c>
      <c r="AP10" s="14">
        <v>0.60993515068947701</v>
      </c>
      <c r="AQ10" s="14">
        <v>1</v>
      </c>
      <c r="AR10" s="14"/>
      <c r="AS10" s="14">
        <v>0.65848077982855202</v>
      </c>
      <c r="AT10" s="14">
        <v>1</v>
      </c>
      <c r="AU10" s="14"/>
      <c r="AV10" s="14">
        <v>0.68559315423815004</v>
      </c>
      <c r="AW10" s="14">
        <v>0.55550688448312802</v>
      </c>
      <c r="AX10" s="14" t="s">
        <v>211</v>
      </c>
      <c r="AY10" s="14"/>
      <c r="AZ10" s="14">
        <v>0.68162829623811905</v>
      </c>
      <c r="BA10" s="14" t="s">
        <v>211</v>
      </c>
      <c r="BB10" s="14" t="s">
        <v>211</v>
      </c>
      <c r="BC10" s="14"/>
      <c r="BD10" s="14">
        <v>0.63373972261549005</v>
      </c>
      <c r="BE10" s="14">
        <v>0.70607036218632901</v>
      </c>
      <c r="BF10" s="14"/>
      <c r="BG10" s="14">
        <v>0.50803783021309101</v>
      </c>
      <c r="BH10" s="14">
        <v>0.70973481800229898</v>
      </c>
      <c r="BI10" s="14"/>
      <c r="BJ10" s="14">
        <v>0.320750117608886</v>
      </c>
      <c r="BK10" s="14">
        <v>0.73262243589235498</v>
      </c>
      <c r="BL10" s="14"/>
      <c r="BM10" s="14">
        <v>0.66590872552467595</v>
      </c>
      <c r="BN10" s="14">
        <v>0.680108665805502</v>
      </c>
      <c r="BO10" s="14"/>
      <c r="BP10" s="14">
        <v>0.65968347547574202</v>
      </c>
      <c r="BQ10" s="14">
        <v>0.66667507553695204</v>
      </c>
      <c r="BR10" s="14"/>
      <c r="BS10" s="14">
        <v>0.57670042579300396</v>
      </c>
      <c r="BT10" s="14">
        <v>0.75517334345471299</v>
      </c>
      <c r="BU10" s="14"/>
      <c r="BV10" s="14">
        <v>0.53918750888824696</v>
      </c>
      <c r="BW10" s="14">
        <v>0.58816672462595299</v>
      </c>
      <c r="BX10" s="14"/>
      <c r="BY10" s="14">
        <v>1</v>
      </c>
      <c r="BZ10" s="14">
        <v>0.623864387513686</v>
      </c>
      <c r="CA10" s="14"/>
      <c r="CB10" s="14">
        <v>0.597087373483144</v>
      </c>
      <c r="CC10" s="14">
        <v>0.71764805994296499</v>
      </c>
    </row>
    <row r="11" spans="2:81" x14ac:dyDescent="0.3">
      <c r="B11" s="15" t="s">
        <v>106</v>
      </c>
      <c r="C11" s="23">
        <v>0.14485821835881799</v>
      </c>
      <c r="D11" s="23">
        <v>0.17296595632556899</v>
      </c>
      <c r="E11" s="23">
        <v>0.115956554339186</v>
      </c>
      <c r="F11" s="23"/>
      <c r="G11" s="23">
        <v>0.31214145972277801</v>
      </c>
      <c r="H11" s="23">
        <v>0</v>
      </c>
      <c r="I11" s="23">
        <v>7.1998778700023802E-2</v>
      </c>
      <c r="J11" s="23">
        <v>0.49246786978665102</v>
      </c>
      <c r="K11" s="23">
        <v>0.26282666318891301</v>
      </c>
      <c r="L11" s="23">
        <v>0.24853451895756601</v>
      </c>
      <c r="M11" s="23"/>
      <c r="N11" s="23">
        <v>0</v>
      </c>
      <c r="O11" s="23">
        <v>0.13571205872094</v>
      </c>
      <c r="P11" s="23">
        <v>0.21614953152722299</v>
      </c>
      <c r="Q11" s="23">
        <v>0.26322743014814498</v>
      </c>
      <c r="R11" s="23"/>
      <c r="S11" s="23">
        <v>0</v>
      </c>
      <c r="T11" s="23">
        <v>0</v>
      </c>
      <c r="U11" s="23">
        <v>0</v>
      </c>
      <c r="V11" s="23">
        <v>0.14336387897008401</v>
      </c>
      <c r="W11" s="23">
        <v>0.49759204358779502</v>
      </c>
      <c r="X11" s="23">
        <v>0</v>
      </c>
      <c r="Y11" s="23">
        <v>0</v>
      </c>
      <c r="Z11" s="23">
        <v>0</v>
      </c>
      <c r="AA11" s="23">
        <v>0.50322550545745603</v>
      </c>
      <c r="AB11" s="23">
        <v>0.56303659451855104</v>
      </c>
      <c r="AC11" s="23">
        <v>0.59713900257521102</v>
      </c>
      <c r="AD11" s="23" t="s">
        <v>211</v>
      </c>
      <c r="AE11" s="23"/>
      <c r="AF11" s="23">
        <v>0.11990039561091501</v>
      </c>
      <c r="AG11" s="23">
        <v>0.189417526451097</v>
      </c>
      <c r="AH11" s="23">
        <v>0</v>
      </c>
      <c r="AI11" s="23">
        <v>0.13444088857284101</v>
      </c>
      <c r="AJ11" s="23">
        <v>0</v>
      </c>
      <c r="AK11" s="23">
        <v>1</v>
      </c>
      <c r="AL11" s="23"/>
      <c r="AM11" s="23">
        <v>0.106881762313734</v>
      </c>
      <c r="AN11" s="23">
        <v>0</v>
      </c>
      <c r="AO11" s="23">
        <v>0.22740005424287099</v>
      </c>
      <c r="AP11" s="23">
        <v>0.116544955006242</v>
      </c>
      <c r="AQ11" s="23">
        <v>0</v>
      </c>
      <c r="AR11" s="23"/>
      <c r="AS11" s="23">
        <v>0.14755813287594699</v>
      </c>
      <c r="AT11" s="23">
        <v>0</v>
      </c>
      <c r="AU11" s="23"/>
      <c r="AV11" s="23">
        <v>0.131957852286674</v>
      </c>
      <c r="AW11" s="23">
        <v>0.212393098124108</v>
      </c>
      <c r="AX11" s="23" t="s">
        <v>211</v>
      </c>
      <c r="AY11" s="23"/>
      <c r="AZ11" s="23">
        <v>0.122518200660431</v>
      </c>
      <c r="BA11" s="23" t="s">
        <v>211</v>
      </c>
      <c r="BB11" s="23" t="s">
        <v>211</v>
      </c>
      <c r="BC11" s="23"/>
      <c r="BD11" s="23">
        <v>0.12751675493307199</v>
      </c>
      <c r="BE11" s="23">
        <v>0.16799180437119199</v>
      </c>
      <c r="BF11" s="23"/>
      <c r="BG11" s="23">
        <v>0.16526104319875501</v>
      </c>
      <c r="BH11" s="23">
        <v>0.13899810155297901</v>
      </c>
      <c r="BI11" s="23"/>
      <c r="BJ11" s="23">
        <v>0.36363487115319898</v>
      </c>
      <c r="BK11" s="23">
        <v>0.13076198439315201</v>
      </c>
      <c r="BL11" s="23"/>
      <c r="BM11" s="23">
        <v>8.3613228426857894E-2</v>
      </c>
      <c r="BN11" s="23">
        <v>0.16397790743967999</v>
      </c>
      <c r="BO11" s="23"/>
      <c r="BP11" s="23">
        <v>0.12940596419177899</v>
      </c>
      <c r="BQ11" s="23">
        <v>0.150815414694834</v>
      </c>
      <c r="BR11" s="23"/>
      <c r="BS11" s="23">
        <v>0.173033847468163</v>
      </c>
      <c r="BT11" s="23">
        <v>0.115909791687447</v>
      </c>
      <c r="BU11" s="23"/>
      <c r="BV11" s="23">
        <v>0.31082506563558898</v>
      </c>
      <c r="BW11" s="23">
        <v>0.130916214012059</v>
      </c>
      <c r="BX11" s="23"/>
      <c r="BY11" s="23">
        <v>0</v>
      </c>
      <c r="BZ11" s="23">
        <v>0.162514627020899</v>
      </c>
      <c r="CA11" s="23"/>
      <c r="CB11" s="23">
        <v>0.15777907200762101</v>
      </c>
      <c r="CC11" s="23">
        <v>0.134749882329602</v>
      </c>
    </row>
    <row r="12" spans="2:81" x14ac:dyDescent="0.3">
      <c r="B12" s="16" t="s">
        <v>550</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C16"/>
  <sheetViews>
    <sheetView showGridLines="0" workbookViewId="0">
      <pane xSplit="2" topLeftCell="C1" activePane="topRight" state="frozen"/>
      <selection activeCell="C7" sqref="C7"/>
      <selection pane="topRight" activeCell="C7" sqref="C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53</v>
      </c>
      <c r="D7" s="10">
        <v>25</v>
      </c>
      <c r="E7" s="10">
        <v>28</v>
      </c>
      <c r="F7" s="10"/>
      <c r="G7" s="10">
        <v>8</v>
      </c>
      <c r="H7" s="10">
        <v>19</v>
      </c>
      <c r="I7" s="10">
        <v>16</v>
      </c>
      <c r="J7" s="10">
        <v>2</v>
      </c>
      <c r="K7" s="10">
        <v>4</v>
      </c>
      <c r="L7" s="10">
        <v>4</v>
      </c>
      <c r="M7" s="10"/>
      <c r="N7" s="10">
        <v>21</v>
      </c>
      <c r="O7" s="10">
        <v>8</v>
      </c>
      <c r="P7" s="10">
        <v>13</v>
      </c>
      <c r="Q7" s="10">
        <v>11</v>
      </c>
      <c r="R7" s="10"/>
      <c r="S7" s="10">
        <v>15</v>
      </c>
      <c r="T7" s="10">
        <v>7</v>
      </c>
      <c r="U7" s="10">
        <v>3</v>
      </c>
      <c r="V7" s="10">
        <v>7</v>
      </c>
      <c r="W7" s="10">
        <v>2</v>
      </c>
      <c r="X7" s="10">
        <v>3</v>
      </c>
      <c r="Y7" s="10">
        <v>4</v>
      </c>
      <c r="Z7" s="10">
        <v>3</v>
      </c>
      <c r="AA7" s="10">
        <v>3</v>
      </c>
      <c r="AB7" s="10">
        <v>2</v>
      </c>
      <c r="AC7" s="10">
        <v>4</v>
      </c>
      <c r="AD7" s="10" t="s">
        <v>210</v>
      </c>
      <c r="AE7" s="10"/>
      <c r="AF7" s="10">
        <v>25</v>
      </c>
      <c r="AG7" s="10">
        <v>9</v>
      </c>
      <c r="AH7" s="10">
        <v>3</v>
      </c>
      <c r="AI7" s="10">
        <v>7</v>
      </c>
      <c r="AJ7" s="10">
        <v>3</v>
      </c>
      <c r="AK7" s="10">
        <v>2</v>
      </c>
      <c r="AL7" s="10"/>
      <c r="AM7" s="10">
        <v>7</v>
      </c>
      <c r="AN7" s="10">
        <v>5</v>
      </c>
      <c r="AO7" s="10">
        <v>21</v>
      </c>
      <c r="AP7" s="10">
        <v>10</v>
      </c>
      <c r="AQ7" s="10">
        <v>5</v>
      </c>
      <c r="AR7" s="10"/>
      <c r="AS7" s="10">
        <v>52</v>
      </c>
      <c r="AT7" s="10">
        <v>1</v>
      </c>
      <c r="AU7" s="10"/>
      <c r="AV7" s="10">
        <v>45</v>
      </c>
      <c r="AW7" s="10">
        <v>8</v>
      </c>
      <c r="AX7" s="10" t="s">
        <v>210</v>
      </c>
      <c r="AY7" s="10"/>
      <c r="AZ7" s="10">
        <v>47</v>
      </c>
      <c r="BA7" s="10" t="s">
        <v>210</v>
      </c>
      <c r="BB7" s="10" t="s">
        <v>210</v>
      </c>
      <c r="BC7" s="10"/>
      <c r="BD7" s="10">
        <v>30</v>
      </c>
      <c r="BE7" s="10">
        <v>23</v>
      </c>
      <c r="BF7" s="10"/>
      <c r="BG7" s="10">
        <v>11</v>
      </c>
      <c r="BH7" s="10">
        <v>42</v>
      </c>
      <c r="BI7" s="10"/>
      <c r="BJ7" s="10">
        <v>5</v>
      </c>
      <c r="BK7" s="10">
        <v>43</v>
      </c>
      <c r="BL7" s="10"/>
      <c r="BM7" s="10">
        <v>12</v>
      </c>
      <c r="BN7" s="10">
        <v>40</v>
      </c>
      <c r="BO7" s="10"/>
      <c r="BP7" s="10">
        <v>13</v>
      </c>
      <c r="BQ7" s="10">
        <v>40</v>
      </c>
      <c r="BR7" s="10"/>
      <c r="BS7" s="10">
        <v>27</v>
      </c>
      <c r="BT7" s="10">
        <v>26</v>
      </c>
      <c r="BU7" s="10"/>
      <c r="BV7" s="10">
        <v>6</v>
      </c>
      <c r="BW7" s="10">
        <v>21</v>
      </c>
      <c r="BX7" s="10"/>
      <c r="BY7" s="10">
        <v>5</v>
      </c>
      <c r="BZ7" s="10">
        <v>48</v>
      </c>
      <c r="CA7" s="10"/>
      <c r="CB7" s="10">
        <v>23</v>
      </c>
      <c r="CC7" s="10">
        <v>30</v>
      </c>
    </row>
    <row r="8" spans="2:81" ht="30" customHeight="1" x14ac:dyDescent="0.3">
      <c r="B8" s="11" t="s">
        <v>20</v>
      </c>
      <c r="C8" s="11">
        <v>52</v>
      </c>
      <c r="D8" s="11">
        <v>27</v>
      </c>
      <c r="E8" s="11">
        <v>26</v>
      </c>
      <c r="F8" s="11"/>
      <c r="G8" s="11">
        <v>12</v>
      </c>
      <c r="H8" s="11">
        <v>17</v>
      </c>
      <c r="I8" s="11">
        <v>14</v>
      </c>
      <c r="J8" s="11">
        <v>2</v>
      </c>
      <c r="K8" s="11">
        <v>4</v>
      </c>
      <c r="L8" s="11">
        <v>4</v>
      </c>
      <c r="M8" s="11"/>
      <c r="N8" s="11">
        <v>18</v>
      </c>
      <c r="O8" s="11">
        <v>8</v>
      </c>
      <c r="P8" s="11">
        <v>14</v>
      </c>
      <c r="Q8" s="11">
        <v>14</v>
      </c>
      <c r="R8" s="11"/>
      <c r="S8" s="11">
        <v>13</v>
      </c>
      <c r="T8" s="11">
        <v>7</v>
      </c>
      <c r="U8" s="11">
        <v>3</v>
      </c>
      <c r="V8" s="11">
        <v>7</v>
      </c>
      <c r="W8" s="11">
        <v>2</v>
      </c>
      <c r="X8" s="11">
        <v>4</v>
      </c>
      <c r="Y8" s="11">
        <v>4</v>
      </c>
      <c r="Z8" s="11">
        <v>2</v>
      </c>
      <c r="AA8" s="11">
        <v>4</v>
      </c>
      <c r="AB8" s="11">
        <v>2</v>
      </c>
      <c r="AC8" s="11">
        <v>4</v>
      </c>
      <c r="AD8" s="11" t="s">
        <v>210</v>
      </c>
      <c r="AE8" s="11"/>
      <c r="AF8" s="11">
        <v>25</v>
      </c>
      <c r="AG8" s="11">
        <v>9</v>
      </c>
      <c r="AH8" s="11">
        <v>3</v>
      </c>
      <c r="AI8" s="11">
        <v>7</v>
      </c>
      <c r="AJ8" s="11">
        <v>3</v>
      </c>
      <c r="AK8" s="11">
        <v>2</v>
      </c>
      <c r="AL8" s="11"/>
      <c r="AM8" s="11">
        <v>9</v>
      </c>
      <c r="AN8" s="11">
        <v>5</v>
      </c>
      <c r="AO8" s="11">
        <v>21</v>
      </c>
      <c r="AP8" s="11">
        <v>9</v>
      </c>
      <c r="AQ8" s="11">
        <v>4</v>
      </c>
      <c r="AR8" s="11"/>
      <c r="AS8" s="11">
        <v>52</v>
      </c>
      <c r="AT8" s="11">
        <v>1</v>
      </c>
      <c r="AU8" s="11"/>
      <c r="AV8" s="11">
        <v>44</v>
      </c>
      <c r="AW8" s="11">
        <v>8</v>
      </c>
      <c r="AX8" s="11" t="s">
        <v>210</v>
      </c>
      <c r="AY8" s="11"/>
      <c r="AZ8" s="11">
        <v>46</v>
      </c>
      <c r="BA8" s="11" t="s">
        <v>210</v>
      </c>
      <c r="BB8" s="11" t="s">
        <v>210</v>
      </c>
      <c r="BC8" s="11"/>
      <c r="BD8" s="11">
        <v>30</v>
      </c>
      <c r="BE8" s="11">
        <v>22</v>
      </c>
      <c r="BF8" s="11"/>
      <c r="BG8" s="11">
        <v>12</v>
      </c>
      <c r="BH8" s="11">
        <v>41</v>
      </c>
      <c r="BI8" s="11"/>
      <c r="BJ8" s="11">
        <v>5</v>
      </c>
      <c r="BK8" s="11">
        <v>43</v>
      </c>
      <c r="BL8" s="11"/>
      <c r="BM8" s="11">
        <v>11</v>
      </c>
      <c r="BN8" s="11">
        <v>41</v>
      </c>
      <c r="BO8" s="11"/>
      <c r="BP8" s="11">
        <v>15</v>
      </c>
      <c r="BQ8" s="11">
        <v>38</v>
      </c>
      <c r="BR8" s="11"/>
      <c r="BS8" s="11">
        <v>27</v>
      </c>
      <c r="BT8" s="11">
        <v>26</v>
      </c>
      <c r="BU8" s="11"/>
      <c r="BV8" s="11">
        <v>6</v>
      </c>
      <c r="BW8" s="11">
        <v>20</v>
      </c>
      <c r="BX8" s="11"/>
      <c r="BY8" s="11">
        <v>6</v>
      </c>
      <c r="BZ8" s="11">
        <v>47</v>
      </c>
      <c r="CA8" s="11"/>
      <c r="CB8" s="11">
        <v>23</v>
      </c>
      <c r="CC8" s="11">
        <v>29</v>
      </c>
    </row>
    <row r="9" spans="2:81" x14ac:dyDescent="0.3">
      <c r="B9" s="15" t="s">
        <v>303</v>
      </c>
      <c r="C9" s="14">
        <v>0.33268656156851301</v>
      </c>
      <c r="D9" s="14">
        <v>0.29751821785396898</v>
      </c>
      <c r="E9" s="14">
        <v>0.36884826392133202</v>
      </c>
      <c r="F9" s="14"/>
      <c r="G9" s="14">
        <v>0.221873869955511</v>
      </c>
      <c r="H9" s="14">
        <v>0.36459916573997397</v>
      </c>
      <c r="I9" s="14">
        <v>0.61124591180832999</v>
      </c>
      <c r="J9" s="14">
        <v>0</v>
      </c>
      <c r="K9" s="14">
        <v>0</v>
      </c>
      <c r="L9" s="14">
        <v>0</v>
      </c>
      <c r="M9" s="14"/>
      <c r="N9" s="14">
        <v>0.46147314924057098</v>
      </c>
      <c r="O9" s="14">
        <v>0.23950757982911799</v>
      </c>
      <c r="P9" s="14">
        <v>0.35674351235388602</v>
      </c>
      <c r="Q9" s="14">
        <v>0.196381918905108</v>
      </c>
      <c r="R9" s="14"/>
      <c r="S9" s="14">
        <v>0.48029777179741701</v>
      </c>
      <c r="T9" s="14">
        <v>0.294343133899029</v>
      </c>
      <c r="U9" s="14">
        <v>0</v>
      </c>
      <c r="V9" s="14">
        <v>0.41190812384993802</v>
      </c>
      <c r="W9" s="14">
        <v>0</v>
      </c>
      <c r="X9" s="14">
        <v>0.43566769946551098</v>
      </c>
      <c r="Y9" s="14">
        <v>0.243199319670383</v>
      </c>
      <c r="Z9" s="14">
        <v>0</v>
      </c>
      <c r="AA9" s="14">
        <v>0</v>
      </c>
      <c r="AB9" s="14">
        <v>0.43696340548144902</v>
      </c>
      <c r="AC9" s="14">
        <v>0.60174664118787302</v>
      </c>
      <c r="AD9" s="14" t="s">
        <v>211</v>
      </c>
      <c r="AE9" s="14"/>
      <c r="AF9" s="14">
        <v>0.35234861520656902</v>
      </c>
      <c r="AG9" s="14">
        <v>0.380478183165051</v>
      </c>
      <c r="AH9" s="14">
        <v>1</v>
      </c>
      <c r="AI9" s="14">
        <v>0</v>
      </c>
      <c r="AJ9" s="14">
        <v>0</v>
      </c>
      <c r="AK9" s="14">
        <v>0</v>
      </c>
      <c r="AL9" s="14"/>
      <c r="AM9" s="14">
        <v>0.102020746871696</v>
      </c>
      <c r="AN9" s="14">
        <v>0.21870039592134999</v>
      </c>
      <c r="AO9" s="14">
        <v>0.40971450569036999</v>
      </c>
      <c r="AP9" s="14">
        <v>0.38779222175314798</v>
      </c>
      <c r="AQ9" s="14">
        <v>0.61978026998708402</v>
      </c>
      <c r="AR9" s="14"/>
      <c r="AS9" s="14">
        <v>0.33888728174448302</v>
      </c>
      <c r="AT9" s="14">
        <v>0</v>
      </c>
      <c r="AU9" s="14"/>
      <c r="AV9" s="14">
        <v>0.2719931391962</v>
      </c>
      <c r="AW9" s="14">
        <v>0.650423512561637</v>
      </c>
      <c r="AX9" s="14" t="s">
        <v>211</v>
      </c>
      <c r="AY9" s="14"/>
      <c r="AZ9" s="14">
        <v>0.30489043906843799</v>
      </c>
      <c r="BA9" s="14" t="s">
        <v>211</v>
      </c>
      <c r="BB9" s="14" t="s">
        <v>211</v>
      </c>
      <c r="BC9" s="14"/>
      <c r="BD9" s="14">
        <v>0.28619259972830702</v>
      </c>
      <c r="BE9" s="14">
        <v>0.39470970453403997</v>
      </c>
      <c r="BF9" s="14"/>
      <c r="BG9" s="14">
        <v>0.42225082455715901</v>
      </c>
      <c r="BH9" s="14">
        <v>0.30696183732763699</v>
      </c>
      <c r="BI9" s="14"/>
      <c r="BJ9" s="14">
        <v>0</v>
      </c>
      <c r="BK9" s="14">
        <v>0.35346423401782701</v>
      </c>
      <c r="BL9" s="14"/>
      <c r="BM9" s="14">
        <v>0.24398609027684601</v>
      </c>
      <c r="BN9" s="14">
        <v>0.36327644031022799</v>
      </c>
      <c r="BO9" s="14"/>
      <c r="BP9" s="14">
        <v>0.18707254666987699</v>
      </c>
      <c r="BQ9" s="14">
        <v>0.388824084718836</v>
      </c>
      <c r="BR9" s="14"/>
      <c r="BS9" s="14">
        <v>0.41691809315341599</v>
      </c>
      <c r="BT9" s="14">
        <v>0.246144738277188</v>
      </c>
      <c r="BU9" s="14"/>
      <c r="BV9" s="14">
        <v>0.53918750888824696</v>
      </c>
      <c r="BW9" s="14">
        <v>0.37954489547579401</v>
      </c>
      <c r="BX9" s="14"/>
      <c r="BY9" s="14">
        <v>0.15058542586085399</v>
      </c>
      <c r="BZ9" s="14">
        <v>0.35488241698017697</v>
      </c>
      <c r="CA9" s="14"/>
      <c r="CB9" s="14">
        <v>0.34621246956101498</v>
      </c>
      <c r="CC9" s="14">
        <v>0.32210487503256902</v>
      </c>
    </row>
    <row r="10" spans="2:81" ht="28.8" x14ac:dyDescent="0.3">
      <c r="B10" s="15" t="s">
        <v>304</v>
      </c>
      <c r="C10" s="14">
        <v>0.63043832254913501</v>
      </c>
      <c r="D10" s="14">
        <v>0.62974450642365398</v>
      </c>
      <c r="E10" s="14">
        <v>0.63115173607866804</v>
      </c>
      <c r="F10" s="14"/>
      <c r="G10" s="14">
        <v>0.61587083115718699</v>
      </c>
      <c r="H10" s="14">
        <v>0.63540083426002603</v>
      </c>
      <c r="I10" s="14">
        <v>0.38875408819167001</v>
      </c>
      <c r="J10" s="14">
        <v>1</v>
      </c>
      <c r="K10" s="14">
        <v>1</v>
      </c>
      <c r="L10" s="14">
        <v>1</v>
      </c>
      <c r="M10" s="14"/>
      <c r="N10" s="14">
        <v>0.53852685075942897</v>
      </c>
      <c r="O10" s="14">
        <v>0.76049242017088203</v>
      </c>
      <c r="P10" s="14">
        <v>0.50126573868069402</v>
      </c>
      <c r="Q10" s="14">
        <v>0.80361808109489197</v>
      </c>
      <c r="R10" s="14"/>
      <c r="S10" s="14">
        <v>0.51970222820258305</v>
      </c>
      <c r="T10" s="14">
        <v>0.705656866100971</v>
      </c>
      <c r="U10" s="14">
        <v>1</v>
      </c>
      <c r="V10" s="14">
        <v>0.58809187615006198</v>
      </c>
      <c r="W10" s="14">
        <v>1</v>
      </c>
      <c r="X10" s="14">
        <v>0.56433230053448902</v>
      </c>
      <c r="Y10" s="14">
        <v>0.756800680329617</v>
      </c>
      <c r="Z10" s="14">
        <v>1</v>
      </c>
      <c r="AA10" s="14">
        <v>0.49677449454254402</v>
      </c>
      <c r="AB10" s="14">
        <v>0.56303659451855104</v>
      </c>
      <c r="AC10" s="14">
        <v>0.39825335881212698</v>
      </c>
      <c r="AD10" s="14" t="s">
        <v>211</v>
      </c>
      <c r="AE10" s="14"/>
      <c r="AF10" s="14">
        <v>0.56888763798466202</v>
      </c>
      <c r="AG10" s="14">
        <v>0.619521816834949</v>
      </c>
      <c r="AH10" s="14">
        <v>0</v>
      </c>
      <c r="AI10" s="14">
        <v>1</v>
      </c>
      <c r="AJ10" s="14">
        <v>1</v>
      </c>
      <c r="AK10" s="14">
        <v>1</v>
      </c>
      <c r="AL10" s="14"/>
      <c r="AM10" s="14">
        <v>0.89797925312830396</v>
      </c>
      <c r="AN10" s="14">
        <v>0.78129960407864996</v>
      </c>
      <c r="AO10" s="14">
        <v>0.49753508963283999</v>
      </c>
      <c r="AP10" s="14">
        <v>0.61220777824685202</v>
      </c>
      <c r="AQ10" s="14">
        <v>0.38021973001291598</v>
      </c>
      <c r="AR10" s="14"/>
      <c r="AS10" s="14">
        <v>0.62355031198799005</v>
      </c>
      <c r="AT10" s="14">
        <v>1</v>
      </c>
      <c r="AU10" s="14"/>
      <c r="AV10" s="14">
        <v>0.68408794036462806</v>
      </c>
      <c r="AW10" s="14">
        <v>0.349576487438363</v>
      </c>
      <c r="AX10" s="14" t="s">
        <v>211</v>
      </c>
      <c r="AY10" s="14"/>
      <c r="AZ10" s="14">
        <v>0.69510956093156195</v>
      </c>
      <c r="BA10" s="14" t="s">
        <v>211</v>
      </c>
      <c r="BB10" s="14" t="s">
        <v>211</v>
      </c>
      <c r="BC10" s="14"/>
      <c r="BD10" s="14">
        <v>0.64928985692254604</v>
      </c>
      <c r="BE10" s="14">
        <v>0.60529029546596003</v>
      </c>
      <c r="BF10" s="14"/>
      <c r="BG10" s="14">
        <v>0.41248813224408698</v>
      </c>
      <c r="BH10" s="14">
        <v>0.69303816267236296</v>
      </c>
      <c r="BI10" s="14"/>
      <c r="BJ10" s="14">
        <v>0.63636512884680096</v>
      </c>
      <c r="BK10" s="14">
        <v>0.64653576598217299</v>
      </c>
      <c r="BL10" s="14"/>
      <c r="BM10" s="14">
        <v>0.75601390972315397</v>
      </c>
      <c r="BN10" s="14">
        <v>0.58952424591930996</v>
      </c>
      <c r="BO10" s="14"/>
      <c r="BP10" s="14">
        <v>0.81292745333012295</v>
      </c>
      <c r="BQ10" s="14">
        <v>0.56008460137036398</v>
      </c>
      <c r="BR10" s="14"/>
      <c r="BS10" s="14">
        <v>0.51031608090043501</v>
      </c>
      <c r="BT10" s="14">
        <v>0.75385526172281103</v>
      </c>
      <c r="BU10" s="14"/>
      <c r="BV10" s="14">
        <v>0.149987425476165</v>
      </c>
      <c r="BW10" s="14">
        <v>0.62045510452420605</v>
      </c>
      <c r="BX10" s="14"/>
      <c r="BY10" s="14">
        <v>0.84941457413914601</v>
      </c>
      <c r="BZ10" s="14">
        <v>0.60374785079566595</v>
      </c>
      <c r="CA10" s="14"/>
      <c r="CB10" s="14">
        <v>0.65378753043898497</v>
      </c>
      <c r="CC10" s="14">
        <v>0.61217160072240195</v>
      </c>
    </row>
    <row r="11" spans="2:81" x14ac:dyDescent="0.3">
      <c r="B11" s="15" t="s">
        <v>106</v>
      </c>
      <c r="C11" s="23">
        <v>3.6875115882351601E-2</v>
      </c>
      <c r="D11" s="23">
        <v>7.2737275722376496E-2</v>
      </c>
      <c r="E11" s="23">
        <v>0</v>
      </c>
      <c r="F11" s="23"/>
      <c r="G11" s="23">
        <v>0.162255298887302</v>
      </c>
      <c r="H11" s="23">
        <v>0</v>
      </c>
      <c r="I11" s="23">
        <v>0</v>
      </c>
      <c r="J11" s="23">
        <v>0</v>
      </c>
      <c r="K11" s="23">
        <v>0</v>
      </c>
      <c r="L11" s="23">
        <v>0</v>
      </c>
      <c r="M11" s="23"/>
      <c r="N11" s="23">
        <v>0</v>
      </c>
      <c r="O11" s="23">
        <v>0</v>
      </c>
      <c r="P11" s="23">
        <v>0.14199074896542099</v>
      </c>
      <c r="Q11" s="23">
        <v>0</v>
      </c>
      <c r="R11" s="23"/>
      <c r="S11" s="23">
        <v>0</v>
      </c>
      <c r="T11" s="23">
        <v>0</v>
      </c>
      <c r="U11" s="23">
        <v>0</v>
      </c>
      <c r="V11" s="23">
        <v>0</v>
      </c>
      <c r="W11" s="23">
        <v>0</v>
      </c>
      <c r="X11" s="23">
        <v>0</v>
      </c>
      <c r="Y11" s="23">
        <v>0</v>
      </c>
      <c r="Z11" s="23">
        <v>0</v>
      </c>
      <c r="AA11" s="23">
        <v>0.50322550545745603</v>
      </c>
      <c r="AB11" s="23">
        <v>0</v>
      </c>
      <c r="AC11" s="23">
        <v>0</v>
      </c>
      <c r="AD11" s="23" t="s">
        <v>211</v>
      </c>
      <c r="AE11" s="23"/>
      <c r="AF11" s="23">
        <v>7.8763746808768506E-2</v>
      </c>
      <c r="AG11" s="23">
        <v>0</v>
      </c>
      <c r="AH11" s="23">
        <v>0</v>
      </c>
      <c r="AI11" s="23">
        <v>0</v>
      </c>
      <c r="AJ11" s="23">
        <v>0</v>
      </c>
      <c r="AK11" s="23">
        <v>0</v>
      </c>
      <c r="AL11" s="23"/>
      <c r="AM11" s="23">
        <v>0</v>
      </c>
      <c r="AN11" s="23">
        <v>0</v>
      </c>
      <c r="AO11" s="23">
        <v>9.2750404676789799E-2</v>
      </c>
      <c r="AP11" s="23">
        <v>0</v>
      </c>
      <c r="AQ11" s="23">
        <v>0</v>
      </c>
      <c r="AR11" s="23"/>
      <c r="AS11" s="23">
        <v>3.7562406267526403E-2</v>
      </c>
      <c r="AT11" s="23">
        <v>0</v>
      </c>
      <c r="AU11" s="23"/>
      <c r="AV11" s="23">
        <v>4.39189204391719E-2</v>
      </c>
      <c r="AW11" s="23">
        <v>0</v>
      </c>
      <c r="AX11" s="23" t="s">
        <v>211</v>
      </c>
      <c r="AY11" s="23"/>
      <c r="AZ11" s="23">
        <v>0</v>
      </c>
      <c r="BA11" s="23" t="s">
        <v>211</v>
      </c>
      <c r="BB11" s="23" t="s">
        <v>211</v>
      </c>
      <c r="BC11" s="23"/>
      <c r="BD11" s="23">
        <v>6.4517543349146805E-2</v>
      </c>
      <c r="BE11" s="23">
        <v>0</v>
      </c>
      <c r="BF11" s="23"/>
      <c r="BG11" s="23">
        <v>0.16526104319875501</v>
      </c>
      <c r="BH11" s="23">
        <v>0</v>
      </c>
      <c r="BI11" s="23"/>
      <c r="BJ11" s="23">
        <v>0.36363487115319898</v>
      </c>
      <c r="BK11" s="23">
        <v>0</v>
      </c>
      <c r="BL11" s="23"/>
      <c r="BM11" s="23">
        <v>0</v>
      </c>
      <c r="BN11" s="23">
        <v>4.7199313770461597E-2</v>
      </c>
      <c r="BO11" s="23"/>
      <c r="BP11" s="23">
        <v>0</v>
      </c>
      <c r="BQ11" s="23">
        <v>5.1091313910799303E-2</v>
      </c>
      <c r="BR11" s="23"/>
      <c r="BS11" s="23">
        <v>7.2765825946148194E-2</v>
      </c>
      <c r="BT11" s="23">
        <v>0</v>
      </c>
      <c r="BU11" s="23"/>
      <c r="BV11" s="23">
        <v>0.31082506563558898</v>
      </c>
      <c r="BW11" s="23">
        <v>0</v>
      </c>
      <c r="BX11" s="23"/>
      <c r="BY11" s="23">
        <v>0</v>
      </c>
      <c r="BZ11" s="23">
        <v>4.1369732224157303E-2</v>
      </c>
      <c r="CA11" s="23"/>
      <c r="CB11" s="23">
        <v>0</v>
      </c>
      <c r="CC11" s="23">
        <v>6.5723524245029905E-2</v>
      </c>
    </row>
    <row r="12" spans="2:81" x14ac:dyDescent="0.3">
      <c r="B12" s="16" t="s">
        <v>550</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C16"/>
  <sheetViews>
    <sheetView showGridLines="0" workbookViewId="0">
      <pane xSplit="2" topLeftCell="C1" activePane="topRight" state="frozen"/>
      <selection activeCell="C7" sqref="C7"/>
      <selection pane="topRight" activeCell="C7" sqref="C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53</v>
      </c>
      <c r="D7" s="10">
        <v>25</v>
      </c>
      <c r="E7" s="10">
        <v>28</v>
      </c>
      <c r="F7" s="10"/>
      <c r="G7" s="10">
        <v>8</v>
      </c>
      <c r="H7" s="10">
        <v>19</v>
      </c>
      <c r="I7" s="10">
        <v>16</v>
      </c>
      <c r="J7" s="10">
        <v>2</v>
      </c>
      <c r="K7" s="10">
        <v>4</v>
      </c>
      <c r="L7" s="10">
        <v>4</v>
      </c>
      <c r="M7" s="10"/>
      <c r="N7" s="10">
        <v>21</v>
      </c>
      <c r="O7" s="10">
        <v>8</v>
      </c>
      <c r="P7" s="10">
        <v>13</v>
      </c>
      <c r="Q7" s="10">
        <v>11</v>
      </c>
      <c r="R7" s="10"/>
      <c r="S7" s="10">
        <v>15</v>
      </c>
      <c r="T7" s="10">
        <v>7</v>
      </c>
      <c r="U7" s="10">
        <v>3</v>
      </c>
      <c r="V7" s="10">
        <v>7</v>
      </c>
      <c r="W7" s="10">
        <v>2</v>
      </c>
      <c r="X7" s="10">
        <v>3</v>
      </c>
      <c r="Y7" s="10">
        <v>4</v>
      </c>
      <c r="Z7" s="10">
        <v>3</v>
      </c>
      <c r="AA7" s="10">
        <v>3</v>
      </c>
      <c r="AB7" s="10">
        <v>2</v>
      </c>
      <c r="AC7" s="10">
        <v>4</v>
      </c>
      <c r="AD7" s="10" t="s">
        <v>210</v>
      </c>
      <c r="AE7" s="10"/>
      <c r="AF7" s="10">
        <v>25</v>
      </c>
      <c r="AG7" s="10">
        <v>9</v>
      </c>
      <c r="AH7" s="10">
        <v>3</v>
      </c>
      <c r="AI7" s="10">
        <v>7</v>
      </c>
      <c r="AJ7" s="10">
        <v>3</v>
      </c>
      <c r="AK7" s="10">
        <v>2</v>
      </c>
      <c r="AL7" s="10"/>
      <c r="AM7" s="10">
        <v>7</v>
      </c>
      <c r="AN7" s="10">
        <v>5</v>
      </c>
      <c r="AO7" s="10">
        <v>21</v>
      </c>
      <c r="AP7" s="10">
        <v>10</v>
      </c>
      <c r="AQ7" s="10">
        <v>5</v>
      </c>
      <c r="AR7" s="10"/>
      <c r="AS7" s="10">
        <v>52</v>
      </c>
      <c r="AT7" s="10">
        <v>1</v>
      </c>
      <c r="AU7" s="10"/>
      <c r="AV7" s="10">
        <v>45</v>
      </c>
      <c r="AW7" s="10">
        <v>8</v>
      </c>
      <c r="AX7" s="10" t="s">
        <v>210</v>
      </c>
      <c r="AY7" s="10"/>
      <c r="AZ7" s="10">
        <v>47</v>
      </c>
      <c r="BA7" s="10" t="s">
        <v>210</v>
      </c>
      <c r="BB7" s="10" t="s">
        <v>210</v>
      </c>
      <c r="BC7" s="10"/>
      <c r="BD7" s="10">
        <v>30</v>
      </c>
      <c r="BE7" s="10">
        <v>23</v>
      </c>
      <c r="BF7" s="10"/>
      <c r="BG7" s="10">
        <v>11</v>
      </c>
      <c r="BH7" s="10">
        <v>42</v>
      </c>
      <c r="BI7" s="10"/>
      <c r="BJ7" s="10">
        <v>5</v>
      </c>
      <c r="BK7" s="10">
        <v>43</v>
      </c>
      <c r="BL7" s="10"/>
      <c r="BM7" s="10">
        <v>12</v>
      </c>
      <c r="BN7" s="10">
        <v>40</v>
      </c>
      <c r="BO7" s="10"/>
      <c r="BP7" s="10">
        <v>13</v>
      </c>
      <c r="BQ7" s="10">
        <v>40</v>
      </c>
      <c r="BR7" s="10"/>
      <c r="BS7" s="10">
        <v>27</v>
      </c>
      <c r="BT7" s="10">
        <v>26</v>
      </c>
      <c r="BU7" s="10"/>
      <c r="BV7" s="10">
        <v>6</v>
      </c>
      <c r="BW7" s="10">
        <v>21</v>
      </c>
      <c r="BX7" s="10"/>
      <c r="BY7" s="10">
        <v>5</v>
      </c>
      <c r="BZ7" s="10">
        <v>48</v>
      </c>
      <c r="CA7" s="10"/>
      <c r="CB7" s="10">
        <v>23</v>
      </c>
      <c r="CC7" s="10">
        <v>30</v>
      </c>
    </row>
    <row r="8" spans="2:81" ht="30" customHeight="1" x14ac:dyDescent="0.3">
      <c r="B8" s="11" t="s">
        <v>20</v>
      </c>
      <c r="C8" s="11">
        <v>52</v>
      </c>
      <c r="D8" s="11">
        <v>27</v>
      </c>
      <c r="E8" s="11">
        <v>26</v>
      </c>
      <c r="F8" s="11"/>
      <c r="G8" s="11">
        <v>12</v>
      </c>
      <c r="H8" s="11">
        <v>17</v>
      </c>
      <c r="I8" s="11">
        <v>14</v>
      </c>
      <c r="J8" s="11">
        <v>2</v>
      </c>
      <c r="K8" s="11">
        <v>4</v>
      </c>
      <c r="L8" s="11">
        <v>4</v>
      </c>
      <c r="M8" s="11"/>
      <c r="N8" s="11">
        <v>18</v>
      </c>
      <c r="O8" s="11">
        <v>8</v>
      </c>
      <c r="P8" s="11">
        <v>14</v>
      </c>
      <c r="Q8" s="11">
        <v>14</v>
      </c>
      <c r="R8" s="11"/>
      <c r="S8" s="11">
        <v>13</v>
      </c>
      <c r="T8" s="11">
        <v>7</v>
      </c>
      <c r="U8" s="11">
        <v>3</v>
      </c>
      <c r="V8" s="11">
        <v>7</v>
      </c>
      <c r="W8" s="11">
        <v>2</v>
      </c>
      <c r="X8" s="11">
        <v>4</v>
      </c>
      <c r="Y8" s="11">
        <v>4</v>
      </c>
      <c r="Z8" s="11">
        <v>2</v>
      </c>
      <c r="AA8" s="11">
        <v>4</v>
      </c>
      <c r="AB8" s="11">
        <v>2</v>
      </c>
      <c r="AC8" s="11">
        <v>4</v>
      </c>
      <c r="AD8" s="11" t="s">
        <v>210</v>
      </c>
      <c r="AE8" s="11"/>
      <c r="AF8" s="11">
        <v>25</v>
      </c>
      <c r="AG8" s="11">
        <v>9</v>
      </c>
      <c r="AH8" s="11">
        <v>3</v>
      </c>
      <c r="AI8" s="11">
        <v>7</v>
      </c>
      <c r="AJ8" s="11">
        <v>3</v>
      </c>
      <c r="AK8" s="11">
        <v>2</v>
      </c>
      <c r="AL8" s="11"/>
      <c r="AM8" s="11">
        <v>9</v>
      </c>
      <c r="AN8" s="11">
        <v>5</v>
      </c>
      <c r="AO8" s="11">
        <v>21</v>
      </c>
      <c r="AP8" s="11">
        <v>9</v>
      </c>
      <c r="AQ8" s="11">
        <v>4</v>
      </c>
      <c r="AR8" s="11"/>
      <c r="AS8" s="11">
        <v>52</v>
      </c>
      <c r="AT8" s="11">
        <v>1</v>
      </c>
      <c r="AU8" s="11"/>
      <c r="AV8" s="11">
        <v>44</v>
      </c>
      <c r="AW8" s="11">
        <v>8</v>
      </c>
      <c r="AX8" s="11" t="s">
        <v>210</v>
      </c>
      <c r="AY8" s="11"/>
      <c r="AZ8" s="11">
        <v>46</v>
      </c>
      <c r="BA8" s="11" t="s">
        <v>210</v>
      </c>
      <c r="BB8" s="11" t="s">
        <v>210</v>
      </c>
      <c r="BC8" s="11"/>
      <c r="BD8" s="11">
        <v>30</v>
      </c>
      <c r="BE8" s="11">
        <v>22</v>
      </c>
      <c r="BF8" s="11"/>
      <c r="BG8" s="11">
        <v>12</v>
      </c>
      <c r="BH8" s="11">
        <v>41</v>
      </c>
      <c r="BI8" s="11"/>
      <c r="BJ8" s="11">
        <v>5</v>
      </c>
      <c r="BK8" s="11">
        <v>43</v>
      </c>
      <c r="BL8" s="11"/>
      <c r="BM8" s="11">
        <v>11</v>
      </c>
      <c r="BN8" s="11">
        <v>41</v>
      </c>
      <c r="BO8" s="11"/>
      <c r="BP8" s="11">
        <v>15</v>
      </c>
      <c r="BQ8" s="11">
        <v>38</v>
      </c>
      <c r="BR8" s="11"/>
      <c r="BS8" s="11">
        <v>27</v>
      </c>
      <c r="BT8" s="11">
        <v>26</v>
      </c>
      <c r="BU8" s="11"/>
      <c r="BV8" s="11">
        <v>6</v>
      </c>
      <c r="BW8" s="11">
        <v>20</v>
      </c>
      <c r="BX8" s="11"/>
      <c r="BY8" s="11">
        <v>6</v>
      </c>
      <c r="BZ8" s="11">
        <v>47</v>
      </c>
      <c r="CA8" s="11"/>
      <c r="CB8" s="11">
        <v>23</v>
      </c>
      <c r="CC8" s="11">
        <v>29</v>
      </c>
    </row>
    <row r="9" spans="2:81" x14ac:dyDescent="0.3">
      <c r="B9" s="15" t="s">
        <v>303</v>
      </c>
      <c r="C9" s="14">
        <v>0.289582213790889</v>
      </c>
      <c r="D9" s="14">
        <v>0.34337681976332501</v>
      </c>
      <c r="E9" s="14">
        <v>0.234268135165177</v>
      </c>
      <c r="F9" s="14"/>
      <c r="G9" s="14">
        <v>0.33706388450997798</v>
      </c>
      <c r="H9" s="14">
        <v>0.40923785252338102</v>
      </c>
      <c r="I9" s="14">
        <v>0.23570156561706401</v>
      </c>
      <c r="J9" s="14">
        <v>0</v>
      </c>
      <c r="K9" s="14">
        <v>0</v>
      </c>
      <c r="L9" s="14">
        <v>0.24183982478121099</v>
      </c>
      <c r="M9" s="14"/>
      <c r="N9" s="14">
        <v>0.427682492993682</v>
      </c>
      <c r="O9" s="14">
        <v>0.125093955139568</v>
      </c>
      <c r="P9" s="14">
        <v>0.27558331843943801</v>
      </c>
      <c r="Q9" s="14">
        <v>0.21791001045716099</v>
      </c>
      <c r="R9" s="14"/>
      <c r="S9" s="14">
        <v>0.502150640830624</v>
      </c>
      <c r="T9" s="14">
        <v>0.28712417554462399</v>
      </c>
      <c r="U9" s="14">
        <v>0.32898746232417903</v>
      </c>
      <c r="V9" s="14">
        <v>0.14605861994451699</v>
      </c>
      <c r="W9" s="14">
        <v>0</v>
      </c>
      <c r="X9" s="14">
        <v>0.43566769946551098</v>
      </c>
      <c r="Y9" s="14">
        <v>0</v>
      </c>
      <c r="Z9" s="14">
        <v>0</v>
      </c>
      <c r="AA9" s="14">
        <v>0.50322550545745603</v>
      </c>
      <c r="AB9" s="14">
        <v>0</v>
      </c>
      <c r="AC9" s="14">
        <v>0.20143049871239399</v>
      </c>
      <c r="AD9" s="14" t="s">
        <v>211</v>
      </c>
      <c r="AE9" s="14"/>
      <c r="AF9" s="14">
        <v>0.47740350655888603</v>
      </c>
      <c r="AG9" s="14">
        <v>0</v>
      </c>
      <c r="AH9" s="14">
        <v>0</v>
      </c>
      <c r="AI9" s="14">
        <v>0</v>
      </c>
      <c r="AJ9" s="14">
        <v>0.36395924073181801</v>
      </c>
      <c r="AK9" s="14">
        <v>0</v>
      </c>
      <c r="AL9" s="14"/>
      <c r="AM9" s="14">
        <v>0.33225915053060601</v>
      </c>
      <c r="AN9" s="14">
        <v>0.191600014550658</v>
      </c>
      <c r="AO9" s="14">
        <v>0.345991937036429</v>
      </c>
      <c r="AP9" s="14">
        <v>0.35802835471919903</v>
      </c>
      <c r="AQ9" s="14">
        <v>0.21257746011950901</v>
      </c>
      <c r="AR9" s="14"/>
      <c r="AS9" s="14">
        <v>0.29497954113464903</v>
      </c>
      <c r="AT9" s="14">
        <v>0</v>
      </c>
      <c r="AU9" s="14"/>
      <c r="AV9" s="14">
        <v>0.28086702562381199</v>
      </c>
      <c r="AW9" s="14">
        <v>0.33520721246952101</v>
      </c>
      <c r="AX9" s="14" t="s">
        <v>211</v>
      </c>
      <c r="AY9" s="14"/>
      <c r="AZ9" s="14">
        <v>0.25524910941114898</v>
      </c>
      <c r="BA9" s="14" t="s">
        <v>211</v>
      </c>
      <c r="BB9" s="14" t="s">
        <v>211</v>
      </c>
      <c r="BC9" s="14"/>
      <c r="BD9" s="14">
        <v>0.31684606859744002</v>
      </c>
      <c r="BE9" s="14">
        <v>0.25321211544844702</v>
      </c>
      <c r="BF9" s="14"/>
      <c r="BG9" s="14">
        <v>0.34956501206693502</v>
      </c>
      <c r="BH9" s="14">
        <v>0.27235390315271601</v>
      </c>
      <c r="BI9" s="14"/>
      <c r="BJ9" s="14">
        <v>0.49562213125793497</v>
      </c>
      <c r="BK9" s="14">
        <v>0.23460082830682799</v>
      </c>
      <c r="BL9" s="14"/>
      <c r="BM9" s="14">
        <v>0.249529097225104</v>
      </c>
      <c r="BN9" s="14">
        <v>0.28309219491537801</v>
      </c>
      <c r="BO9" s="14"/>
      <c r="BP9" s="14">
        <v>0.256232775134284</v>
      </c>
      <c r="BQ9" s="14">
        <v>0.30243918285350802</v>
      </c>
      <c r="BR9" s="14"/>
      <c r="BS9" s="14">
        <v>0.298999666879119</v>
      </c>
      <c r="BT9" s="14">
        <v>0.27990646000034503</v>
      </c>
      <c r="BU9" s="14"/>
      <c r="BV9" s="14">
        <v>0.54464723513781899</v>
      </c>
      <c r="BW9" s="14">
        <v>0.223914372062058</v>
      </c>
      <c r="BX9" s="14"/>
      <c r="BY9" s="14">
        <v>0.36566832910645097</v>
      </c>
      <c r="BZ9" s="14">
        <v>0.28030826605949999</v>
      </c>
      <c r="CA9" s="14"/>
      <c r="CB9" s="14">
        <v>0.298977981435815</v>
      </c>
      <c r="CC9" s="14">
        <v>0.28223164863561101</v>
      </c>
    </row>
    <row r="10" spans="2:81" ht="28.8" x14ac:dyDescent="0.3">
      <c r="B10" s="15" t="s">
        <v>304</v>
      </c>
      <c r="C10" s="14">
        <v>0.49227525237568398</v>
      </c>
      <c r="D10" s="14">
        <v>0.51789118910352905</v>
      </c>
      <c r="E10" s="14">
        <v>0.46593577255941199</v>
      </c>
      <c r="F10" s="14"/>
      <c r="G10" s="14">
        <v>0.33482153152412703</v>
      </c>
      <c r="H10" s="14">
        <v>0.49043401147820098</v>
      </c>
      <c r="I10" s="14">
        <v>0.69229965568291196</v>
      </c>
      <c r="J10" s="14">
        <v>0</v>
      </c>
      <c r="K10" s="14">
        <v>0.47613769329947703</v>
      </c>
      <c r="L10" s="14">
        <v>0.49511033248439701</v>
      </c>
      <c r="M10" s="14"/>
      <c r="N10" s="14">
        <v>0.47586950322886601</v>
      </c>
      <c r="O10" s="14">
        <v>0.485543953987569</v>
      </c>
      <c r="P10" s="14">
        <v>0.65025789899875996</v>
      </c>
      <c r="Q10" s="14">
        <v>0.36081416267385003</v>
      </c>
      <c r="R10" s="14"/>
      <c r="S10" s="14">
        <v>0.44511068239471002</v>
      </c>
      <c r="T10" s="14">
        <v>0.71287582445537601</v>
      </c>
      <c r="U10" s="14">
        <v>0.67101253767582103</v>
      </c>
      <c r="V10" s="14">
        <v>0.412413917802742</v>
      </c>
      <c r="W10" s="14">
        <v>0.49759204358779502</v>
      </c>
      <c r="X10" s="14">
        <v>0.56433230053448902</v>
      </c>
      <c r="Y10" s="14">
        <v>0.73625487289858305</v>
      </c>
      <c r="Z10" s="14">
        <v>1</v>
      </c>
      <c r="AA10" s="14">
        <v>0</v>
      </c>
      <c r="AB10" s="14">
        <v>0.43696340548144902</v>
      </c>
      <c r="AC10" s="14">
        <v>0.20143049871239399</v>
      </c>
      <c r="AD10" s="14" t="s">
        <v>211</v>
      </c>
      <c r="AE10" s="14"/>
      <c r="AF10" s="14">
        <v>0.358104394937099</v>
      </c>
      <c r="AG10" s="14">
        <v>0.49205411119855402</v>
      </c>
      <c r="AH10" s="14">
        <v>1</v>
      </c>
      <c r="AI10" s="14">
        <v>0.86555911142715902</v>
      </c>
      <c r="AJ10" s="14">
        <v>0.36087828735968203</v>
      </c>
      <c r="AK10" s="14">
        <v>0.48646225687917499</v>
      </c>
      <c r="AL10" s="14"/>
      <c r="AM10" s="14">
        <v>0.66774084946939405</v>
      </c>
      <c r="AN10" s="14">
        <v>0.60403064502991999</v>
      </c>
      <c r="AO10" s="14">
        <v>0.32627514797309298</v>
      </c>
      <c r="AP10" s="14">
        <v>0.327573080962753</v>
      </c>
      <c r="AQ10" s="14">
        <v>0.78742253988049105</v>
      </c>
      <c r="AR10" s="14"/>
      <c r="AS10" s="14">
        <v>0.48281211364356902</v>
      </c>
      <c r="AT10" s="14">
        <v>1</v>
      </c>
      <c r="AU10" s="14"/>
      <c r="AV10" s="14">
        <v>0.52207030147465305</v>
      </c>
      <c r="AW10" s="14">
        <v>0.33629479048438998</v>
      </c>
      <c r="AX10" s="14" t="s">
        <v>211</v>
      </c>
      <c r="AY10" s="14"/>
      <c r="AZ10" s="14">
        <v>0.49724521497999002</v>
      </c>
      <c r="BA10" s="14" t="s">
        <v>211</v>
      </c>
      <c r="BB10" s="14" t="s">
        <v>211</v>
      </c>
      <c r="BC10" s="14"/>
      <c r="BD10" s="14">
        <v>0.45881555448092498</v>
      </c>
      <c r="BE10" s="14">
        <v>0.53691063176628995</v>
      </c>
      <c r="BF10" s="14"/>
      <c r="BG10" s="14">
        <v>0.48119472704813798</v>
      </c>
      <c r="BH10" s="14">
        <v>0.495457810340029</v>
      </c>
      <c r="BI10" s="14"/>
      <c r="BJ10" s="14">
        <v>0.13198726010473499</v>
      </c>
      <c r="BK10" s="14">
        <v>0.56339841858119599</v>
      </c>
      <c r="BL10" s="14"/>
      <c r="BM10" s="14">
        <v>0.50167380403305195</v>
      </c>
      <c r="BN10" s="14">
        <v>0.50147860729515703</v>
      </c>
      <c r="BO10" s="14"/>
      <c r="BP10" s="14">
        <v>0.46743211273347002</v>
      </c>
      <c r="BQ10" s="14">
        <v>0.50185284920084094</v>
      </c>
      <c r="BR10" s="14"/>
      <c r="BS10" s="14">
        <v>0.53721428443688801</v>
      </c>
      <c r="BT10" s="14">
        <v>0.44610363827409499</v>
      </c>
      <c r="BU10" s="14"/>
      <c r="BV10" s="14">
        <v>0.45535276486218101</v>
      </c>
      <c r="BW10" s="14">
        <v>0.56223629615477499</v>
      </c>
      <c r="BX10" s="14"/>
      <c r="BY10" s="14">
        <v>0.63433167089354903</v>
      </c>
      <c r="BZ10" s="14">
        <v>0.47496034814146099</v>
      </c>
      <c r="CA10" s="14"/>
      <c r="CB10" s="14">
        <v>0.50146543208522898</v>
      </c>
      <c r="CC10" s="14">
        <v>0.485085524266538</v>
      </c>
    </row>
    <row r="11" spans="2:81" x14ac:dyDescent="0.3">
      <c r="B11" s="15" t="s">
        <v>106</v>
      </c>
      <c r="C11" s="23">
        <v>0.21814253383342699</v>
      </c>
      <c r="D11" s="23">
        <v>0.13873199113314599</v>
      </c>
      <c r="E11" s="23">
        <v>0.29979609227541199</v>
      </c>
      <c r="F11" s="23"/>
      <c r="G11" s="23">
        <v>0.32811458396589499</v>
      </c>
      <c r="H11" s="23">
        <v>0.100328135998418</v>
      </c>
      <c r="I11" s="23">
        <v>7.1998778700023802E-2</v>
      </c>
      <c r="J11" s="23">
        <v>1</v>
      </c>
      <c r="K11" s="23">
        <v>0.52386230670052303</v>
      </c>
      <c r="L11" s="23">
        <v>0.26304984273439203</v>
      </c>
      <c r="M11" s="23"/>
      <c r="N11" s="23">
        <v>9.6448003777452204E-2</v>
      </c>
      <c r="O11" s="23">
        <v>0.389362090872863</v>
      </c>
      <c r="P11" s="23">
        <v>7.4158782561801903E-2</v>
      </c>
      <c r="Q11" s="23">
        <v>0.42127582686898901</v>
      </c>
      <c r="R11" s="23"/>
      <c r="S11" s="23">
        <v>5.2738676774666801E-2</v>
      </c>
      <c r="T11" s="23">
        <v>0</v>
      </c>
      <c r="U11" s="23">
        <v>0</v>
      </c>
      <c r="V11" s="23">
        <v>0.44152746225274098</v>
      </c>
      <c r="W11" s="23">
        <v>0.50240795641220504</v>
      </c>
      <c r="X11" s="23">
        <v>0</v>
      </c>
      <c r="Y11" s="23">
        <v>0.26374512710141701</v>
      </c>
      <c r="Z11" s="23">
        <v>0</v>
      </c>
      <c r="AA11" s="23">
        <v>0.49677449454254402</v>
      </c>
      <c r="AB11" s="23">
        <v>0.56303659451855104</v>
      </c>
      <c r="AC11" s="23">
        <v>0.59713900257521102</v>
      </c>
      <c r="AD11" s="23" t="s">
        <v>211</v>
      </c>
      <c r="AE11" s="23"/>
      <c r="AF11" s="23">
        <v>0.164492098504015</v>
      </c>
      <c r="AG11" s="23">
        <v>0.50794588880144598</v>
      </c>
      <c r="AH11" s="23">
        <v>0</v>
      </c>
      <c r="AI11" s="23">
        <v>0.13444088857284101</v>
      </c>
      <c r="AJ11" s="23">
        <v>0.27516247190850002</v>
      </c>
      <c r="AK11" s="23">
        <v>0.51353774312082501</v>
      </c>
      <c r="AL11" s="23"/>
      <c r="AM11" s="23">
        <v>0</v>
      </c>
      <c r="AN11" s="23">
        <v>0.20436934041942301</v>
      </c>
      <c r="AO11" s="23">
        <v>0.32773291499047902</v>
      </c>
      <c r="AP11" s="23">
        <v>0.31439856431804802</v>
      </c>
      <c r="AQ11" s="23">
        <v>0</v>
      </c>
      <c r="AR11" s="23"/>
      <c r="AS11" s="23">
        <v>0.22220834522178201</v>
      </c>
      <c r="AT11" s="23">
        <v>0</v>
      </c>
      <c r="AU11" s="23"/>
      <c r="AV11" s="23">
        <v>0.19706267290153501</v>
      </c>
      <c r="AW11" s="23">
        <v>0.32849799704608901</v>
      </c>
      <c r="AX11" s="23" t="s">
        <v>211</v>
      </c>
      <c r="AY11" s="23"/>
      <c r="AZ11" s="23">
        <v>0.247505675608861</v>
      </c>
      <c r="BA11" s="23" t="s">
        <v>211</v>
      </c>
      <c r="BB11" s="23" t="s">
        <v>211</v>
      </c>
      <c r="BC11" s="23"/>
      <c r="BD11" s="23">
        <v>0.224338376921634</v>
      </c>
      <c r="BE11" s="23">
        <v>0.20987725278526401</v>
      </c>
      <c r="BF11" s="23"/>
      <c r="BG11" s="23">
        <v>0.169240260884927</v>
      </c>
      <c r="BH11" s="23">
        <v>0.23218828650725501</v>
      </c>
      <c r="BI11" s="23"/>
      <c r="BJ11" s="23">
        <v>0.37239060863732998</v>
      </c>
      <c r="BK11" s="23">
        <v>0.20200075311197599</v>
      </c>
      <c r="BL11" s="23"/>
      <c r="BM11" s="23">
        <v>0.248797098741844</v>
      </c>
      <c r="BN11" s="23">
        <v>0.21542919778946501</v>
      </c>
      <c r="BO11" s="23"/>
      <c r="BP11" s="23">
        <v>0.27633511213224698</v>
      </c>
      <c r="BQ11" s="23">
        <v>0.19570796794565101</v>
      </c>
      <c r="BR11" s="23"/>
      <c r="BS11" s="23">
        <v>0.16378604868399299</v>
      </c>
      <c r="BT11" s="23">
        <v>0.27398990172555898</v>
      </c>
      <c r="BU11" s="23"/>
      <c r="BV11" s="23">
        <v>0</v>
      </c>
      <c r="BW11" s="23">
        <v>0.21384933178316701</v>
      </c>
      <c r="BX11" s="23"/>
      <c r="BY11" s="23">
        <v>0</v>
      </c>
      <c r="BZ11" s="23">
        <v>0.244731385799038</v>
      </c>
      <c r="CA11" s="23"/>
      <c r="CB11" s="23">
        <v>0.19955658647895499</v>
      </c>
      <c r="CC11" s="23">
        <v>0.23268282709785101</v>
      </c>
    </row>
    <row r="12" spans="2:81" x14ac:dyDescent="0.3">
      <c r="B12" s="16" t="s">
        <v>550</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C16"/>
  <sheetViews>
    <sheetView showGridLines="0" workbookViewId="0">
      <pane xSplit="2" topLeftCell="C1" activePane="topRight" state="frozen"/>
      <selection activeCell="B12" sqref="B12"/>
      <selection pane="topRight" activeCell="C7" sqref="C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53</v>
      </c>
      <c r="D7" s="10">
        <v>25</v>
      </c>
      <c r="E7" s="10">
        <v>28</v>
      </c>
      <c r="F7" s="10"/>
      <c r="G7" s="10">
        <v>8</v>
      </c>
      <c r="H7" s="10">
        <v>19</v>
      </c>
      <c r="I7" s="10">
        <v>16</v>
      </c>
      <c r="J7" s="10">
        <v>2</v>
      </c>
      <c r="K7" s="10">
        <v>4</v>
      </c>
      <c r="L7" s="10">
        <v>4</v>
      </c>
      <c r="M7" s="10"/>
      <c r="N7" s="10">
        <v>21</v>
      </c>
      <c r="O7" s="10">
        <v>8</v>
      </c>
      <c r="P7" s="10">
        <v>13</v>
      </c>
      <c r="Q7" s="10">
        <v>11</v>
      </c>
      <c r="R7" s="10"/>
      <c r="S7" s="10">
        <v>15</v>
      </c>
      <c r="T7" s="10">
        <v>7</v>
      </c>
      <c r="U7" s="10">
        <v>3</v>
      </c>
      <c r="V7" s="10">
        <v>7</v>
      </c>
      <c r="W7" s="10">
        <v>2</v>
      </c>
      <c r="X7" s="10">
        <v>3</v>
      </c>
      <c r="Y7" s="10">
        <v>4</v>
      </c>
      <c r="Z7" s="10">
        <v>3</v>
      </c>
      <c r="AA7" s="10">
        <v>3</v>
      </c>
      <c r="AB7" s="10">
        <v>2</v>
      </c>
      <c r="AC7" s="10">
        <v>4</v>
      </c>
      <c r="AD7" s="10" t="s">
        <v>210</v>
      </c>
      <c r="AE7" s="10"/>
      <c r="AF7" s="10">
        <v>25</v>
      </c>
      <c r="AG7" s="10">
        <v>9</v>
      </c>
      <c r="AH7" s="10">
        <v>3</v>
      </c>
      <c r="AI7" s="10">
        <v>7</v>
      </c>
      <c r="AJ7" s="10">
        <v>3</v>
      </c>
      <c r="AK7" s="10">
        <v>2</v>
      </c>
      <c r="AL7" s="10"/>
      <c r="AM7" s="10">
        <v>7</v>
      </c>
      <c r="AN7" s="10">
        <v>5</v>
      </c>
      <c r="AO7" s="10">
        <v>21</v>
      </c>
      <c r="AP7" s="10">
        <v>10</v>
      </c>
      <c r="AQ7" s="10">
        <v>5</v>
      </c>
      <c r="AR7" s="10"/>
      <c r="AS7" s="10">
        <v>52</v>
      </c>
      <c r="AT7" s="10">
        <v>1</v>
      </c>
      <c r="AU7" s="10"/>
      <c r="AV7" s="10">
        <v>45</v>
      </c>
      <c r="AW7" s="10">
        <v>8</v>
      </c>
      <c r="AX7" s="10" t="s">
        <v>210</v>
      </c>
      <c r="AY7" s="10"/>
      <c r="AZ7" s="10">
        <v>47</v>
      </c>
      <c r="BA7" s="10" t="s">
        <v>210</v>
      </c>
      <c r="BB7" s="10" t="s">
        <v>210</v>
      </c>
      <c r="BC7" s="10"/>
      <c r="BD7" s="10">
        <v>30</v>
      </c>
      <c r="BE7" s="10">
        <v>23</v>
      </c>
      <c r="BF7" s="10"/>
      <c r="BG7" s="10">
        <v>11</v>
      </c>
      <c r="BH7" s="10">
        <v>42</v>
      </c>
      <c r="BI7" s="10"/>
      <c r="BJ7" s="10">
        <v>5</v>
      </c>
      <c r="BK7" s="10">
        <v>43</v>
      </c>
      <c r="BL7" s="10"/>
      <c r="BM7" s="10">
        <v>12</v>
      </c>
      <c r="BN7" s="10">
        <v>40</v>
      </c>
      <c r="BO7" s="10"/>
      <c r="BP7" s="10">
        <v>13</v>
      </c>
      <c r="BQ7" s="10">
        <v>40</v>
      </c>
      <c r="BR7" s="10"/>
      <c r="BS7" s="10">
        <v>27</v>
      </c>
      <c r="BT7" s="10">
        <v>26</v>
      </c>
      <c r="BU7" s="10"/>
      <c r="BV7" s="10">
        <v>6</v>
      </c>
      <c r="BW7" s="10">
        <v>21</v>
      </c>
      <c r="BX7" s="10"/>
      <c r="BY7" s="10">
        <v>5</v>
      </c>
      <c r="BZ7" s="10">
        <v>48</v>
      </c>
      <c r="CA7" s="10"/>
      <c r="CB7" s="10">
        <v>23</v>
      </c>
      <c r="CC7" s="10">
        <v>30</v>
      </c>
    </row>
    <row r="8" spans="2:81" ht="30" customHeight="1" x14ac:dyDescent="0.3">
      <c r="B8" s="11" t="s">
        <v>20</v>
      </c>
      <c r="C8" s="11">
        <v>52</v>
      </c>
      <c r="D8" s="11">
        <v>27</v>
      </c>
      <c r="E8" s="11">
        <v>26</v>
      </c>
      <c r="F8" s="11"/>
      <c r="G8" s="11">
        <v>12</v>
      </c>
      <c r="H8" s="11">
        <v>17</v>
      </c>
      <c r="I8" s="11">
        <v>14</v>
      </c>
      <c r="J8" s="11">
        <v>2</v>
      </c>
      <c r="K8" s="11">
        <v>4</v>
      </c>
      <c r="L8" s="11">
        <v>4</v>
      </c>
      <c r="M8" s="11"/>
      <c r="N8" s="11">
        <v>18</v>
      </c>
      <c r="O8" s="11">
        <v>8</v>
      </c>
      <c r="P8" s="11">
        <v>14</v>
      </c>
      <c r="Q8" s="11">
        <v>14</v>
      </c>
      <c r="R8" s="11"/>
      <c r="S8" s="11">
        <v>13</v>
      </c>
      <c r="T8" s="11">
        <v>7</v>
      </c>
      <c r="U8" s="11">
        <v>3</v>
      </c>
      <c r="V8" s="11">
        <v>7</v>
      </c>
      <c r="W8" s="11">
        <v>2</v>
      </c>
      <c r="X8" s="11">
        <v>4</v>
      </c>
      <c r="Y8" s="11">
        <v>4</v>
      </c>
      <c r="Z8" s="11">
        <v>2</v>
      </c>
      <c r="AA8" s="11">
        <v>4</v>
      </c>
      <c r="AB8" s="11">
        <v>2</v>
      </c>
      <c r="AC8" s="11">
        <v>4</v>
      </c>
      <c r="AD8" s="11" t="s">
        <v>210</v>
      </c>
      <c r="AE8" s="11"/>
      <c r="AF8" s="11">
        <v>25</v>
      </c>
      <c r="AG8" s="11">
        <v>9</v>
      </c>
      <c r="AH8" s="11">
        <v>3</v>
      </c>
      <c r="AI8" s="11">
        <v>7</v>
      </c>
      <c r="AJ8" s="11">
        <v>3</v>
      </c>
      <c r="AK8" s="11">
        <v>2</v>
      </c>
      <c r="AL8" s="11"/>
      <c r="AM8" s="11">
        <v>9</v>
      </c>
      <c r="AN8" s="11">
        <v>5</v>
      </c>
      <c r="AO8" s="11">
        <v>21</v>
      </c>
      <c r="AP8" s="11">
        <v>9</v>
      </c>
      <c r="AQ8" s="11">
        <v>4</v>
      </c>
      <c r="AR8" s="11"/>
      <c r="AS8" s="11">
        <v>52</v>
      </c>
      <c r="AT8" s="11">
        <v>1</v>
      </c>
      <c r="AU8" s="11"/>
      <c r="AV8" s="11">
        <v>44</v>
      </c>
      <c r="AW8" s="11">
        <v>8</v>
      </c>
      <c r="AX8" s="11" t="s">
        <v>210</v>
      </c>
      <c r="AY8" s="11"/>
      <c r="AZ8" s="11">
        <v>46</v>
      </c>
      <c r="BA8" s="11" t="s">
        <v>210</v>
      </c>
      <c r="BB8" s="11" t="s">
        <v>210</v>
      </c>
      <c r="BC8" s="11"/>
      <c r="BD8" s="11">
        <v>30</v>
      </c>
      <c r="BE8" s="11">
        <v>22</v>
      </c>
      <c r="BF8" s="11"/>
      <c r="BG8" s="11">
        <v>12</v>
      </c>
      <c r="BH8" s="11">
        <v>41</v>
      </c>
      <c r="BI8" s="11"/>
      <c r="BJ8" s="11">
        <v>5</v>
      </c>
      <c r="BK8" s="11">
        <v>43</v>
      </c>
      <c r="BL8" s="11"/>
      <c r="BM8" s="11">
        <v>11</v>
      </c>
      <c r="BN8" s="11">
        <v>41</v>
      </c>
      <c r="BO8" s="11"/>
      <c r="BP8" s="11">
        <v>15</v>
      </c>
      <c r="BQ8" s="11">
        <v>38</v>
      </c>
      <c r="BR8" s="11"/>
      <c r="BS8" s="11">
        <v>27</v>
      </c>
      <c r="BT8" s="11">
        <v>26</v>
      </c>
      <c r="BU8" s="11"/>
      <c r="BV8" s="11">
        <v>6</v>
      </c>
      <c r="BW8" s="11">
        <v>20</v>
      </c>
      <c r="BX8" s="11"/>
      <c r="BY8" s="11">
        <v>6</v>
      </c>
      <c r="BZ8" s="11">
        <v>47</v>
      </c>
      <c r="CA8" s="11"/>
      <c r="CB8" s="11">
        <v>23</v>
      </c>
      <c r="CC8" s="11">
        <v>29</v>
      </c>
    </row>
    <row r="9" spans="2:81" x14ac:dyDescent="0.3">
      <c r="B9" s="15" t="s">
        <v>303</v>
      </c>
      <c r="C9" s="14">
        <v>0.49175095238307298</v>
      </c>
      <c r="D9" s="14">
        <v>0.465378788852089</v>
      </c>
      <c r="E9" s="14">
        <v>0.51886801924718395</v>
      </c>
      <c r="F9" s="14"/>
      <c r="G9" s="14">
        <v>0.30610059377335302</v>
      </c>
      <c r="H9" s="14">
        <v>0.68823483541335995</v>
      </c>
      <c r="I9" s="14">
        <v>0.60630557468884205</v>
      </c>
      <c r="J9" s="14">
        <v>0</v>
      </c>
      <c r="K9" s="14">
        <v>0.26103564351161002</v>
      </c>
      <c r="L9" s="14">
        <v>0.246575813526831</v>
      </c>
      <c r="M9" s="14"/>
      <c r="N9" s="14">
        <v>0.66313576824337594</v>
      </c>
      <c r="O9" s="14">
        <v>0.50038451353284696</v>
      </c>
      <c r="P9" s="14">
        <v>0.49226199827219502</v>
      </c>
      <c r="Q9" s="14">
        <v>0.26913730434462002</v>
      </c>
      <c r="R9" s="14"/>
      <c r="S9" s="14">
        <v>0.532324732142888</v>
      </c>
      <c r="T9" s="14">
        <v>0.29161706546980898</v>
      </c>
      <c r="U9" s="14">
        <v>0.65559885207520296</v>
      </c>
      <c r="V9" s="14">
        <v>0.552759063150704</v>
      </c>
      <c r="W9" s="14">
        <v>0</v>
      </c>
      <c r="X9" s="14">
        <v>0.43566769946551098</v>
      </c>
      <c r="Y9" s="14">
        <v>0.73625487289858305</v>
      </c>
      <c r="Z9" s="14">
        <v>0.36619227746116001</v>
      </c>
      <c r="AA9" s="14">
        <v>0.26122435419319401</v>
      </c>
      <c r="AB9" s="14">
        <v>0.43696340548144902</v>
      </c>
      <c r="AC9" s="14">
        <v>0.80317713990026796</v>
      </c>
      <c r="AD9" s="14" t="s">
        <v>211</v>
      </c>
      <c r="AE9" s="14"/>
      <c r="AF9" s="14">
        <v>0.49979967786794899</v>
      </c>
      <c r="AG9" s="14">
        <v>0.69090774152890799</v>
      </c>
      <c r="AH9" s="14">
        <v>0.63391295803011205</v>
      </c>
      <c r="AI9" s="14">
        <v>0.424955012212201</v>
      </c>
      <c r="AJ9" s="14">
        <v>0</v>
      </c>
      <c r="AK9" s="14">
        <v>0</v>
      </c>
      <c r="AL9" s="14"/>
      <c r="AM9" s="14">
        <v>0.201354916840353</v>
      </c>
      <c r="AN9" s="14">
        <v>0.61842188523652197</v>
      </c>
      <c r="AO9" s="14">
        <v>0.48962819712066102</v>
      </c>
      <c r="AP9" s="14">
        <v>0.606989005250122</v>
      </c>
      <c r="AQ9" s="14">
        <v>0.83848945183757595</v>
      </c>
      <c r="AR9" s="14"/>
      <c r="AS9" s="14">
        <v>0.48227804157742699</v>
      </c>
      <c r="AT9" s="14">
        <v>1</v>
      </c>
      <c r="AU9" s="14"/>
      <c r="AV9" s="14">
        <v>0.48375438435093798</v>
      </c>
      <c r="AW9" s="14">
        <v>0.53361389313723795</v>
      </c>
      <c r="AX9" s="14" t="s">
        <v>211</v>
      </c>
      <c r="AY9" s="14"/>
      <c r="AZ9" s="14">
        <v>0.50662161883172396</v>
      </c>
      <c r="BA9" s="14" t="s">
        <v>211</v>
      </c>
      <c r="BB9" s="14" t="s">
        <v>211</v>
      </c>
      <c r="BC9" s="14"/>
      <c r="BD9" s="14">
        <v>0.40353077544482902</v>
      </c>
      <c r="BE9" s="14">
        <v>0.60943704386932496</v>
      </c>
      <c r="BF9" s="14"/>
      <c r="BG9" s="14">
        <v>0.56802204521612498</v>
      </c>
      <c r="BH9" s="14">
        <v>0.46984430384704601</v>
      </c>
      <c r="BI9" s="14"/>
      <c r="BJ9" s="14">
        <v>0.320750117608886</v>
      </c>
      <c r="BK9" s="14">
        <v>0.48437707931053697</v>
      </c>
      <c r="BL9" s="14"/>
      <c r="BM9" s="14">
        <v>0.33084453843330103</v>
      </c>
      <c r="BN9" s="14">
        <v>0.52101539366458305</v>
      </c>
      <c r="BO9" s="14"/>
      <c r="BP9" s="14">
        <v>0.24867269710550399</v>
      </c>
      <c r="BQ9" s="14">
        <v>0.58546316265681397</v>
      </c>
      <c r="BR9" s="14"/>
      <c r="BS9" s="14">
        <v>0.474516495082273</v>
      </c>
      <c r="BT9" s="14">
        <v>0.50945811418084297</v>
      </c>
      <c r="BU9" s="14"/>
      <c r="BV9" s="14">
        <v>0.38127487037149699</v>
      </c>
      <c r="BW9" s="14">
        <v>0.50301698027029296</v>
      </c>
      <c r="BX9" s="14"/>
      <c r="BY9" s="14">
        <v>0.15058542586085399</v>
      </c>
      <c r="BZ9" s="14">
        <v>0.53333477155424003</v>
      </c>
      <c r="CA9" s="14"/>
      <c r="CB9" s="14">
        <v>0.50871156962266395</v>
      </c>
      <c r="CC9" s="14">
        <v>0.47848219917367701</v>
      </c>
    </row>
    <row r="10" spans="2:81" ht="28.8" x14ac:dyDescent="0.3">
      <c r="B10" s="15" t="s">
        <v>304</v>
      </c>
      <c r="C10" s="14">
        <v>0.328194389650103</v>
      </c>
      <c r="D10" s="14">
        <v>0.35339057426072401</v>
      </c>
      <c r="E10" s="14">
        <v>0.30228651819299102</v>
      </c>
      <c r="F10" s="14"/>
      <c r="G10" s="14">
        <v>0.53164410733934497</v>
      </c>
      <c r="H10" s="14">
        <v>0.211437028588222</v>
      </c>
      <c r="I10" s="14">
        <v>0.252414820572263</v>
      </c>
      <c r="J10" s="14">
        <v>0</v>
      </c>
      <c r="K10" s="14">
        <v>0.47613769329947703</v>
      </c>
      <c r="L10" s="14">
        <v>0.49037434373877697</v>
      </c>
      <c r="M10" s="14"/>
      <c r="N10" s="14">
        <v>0.240416227979171</v>
      </c>
      <c r="O10" s="14">
        <v>0.24358663882548001</v>
      </c>
      <c r="P10" s="14">
        <v>0.21945100030815501</v>
      </c>
      <c r="Q10" s="14">
        <v>0.59301357639990604</v>
      </c>
      <c r="R10" s="14"/>
      <c r="S10" s="14">
        <v>0.41493659108244502</v>
      </c>
      <c r="T10" s="14">
        <v>0.56121136758067602</v>
      </c>
      <c r="U10" s="14">
        <v>0.34440114792479698</v>
      </c>
      <c r="V10" s="14">
        <v>0.30387705787921199</v>
      </c>
      <c r="W10" s="14">
        <v>0.49759204358779502</v>
      </c>
      <c r="X10" s="14">
        <v>0.56433230053448902</v>
      </c>
      <c r="Y10" s="14">
        <v>0</v>
      </c>
      <c r="Z10" s="14">
        <v>0.63380772253883999</v>
      </c>
      <c r="AA10" s="14">
        <v>0</v>
      </c>
      <c r="AB10" s="14">
        <v>0</v>
      </c>
      <c r="AC10" s="14">
        <v>0</v>
      </c>
      <c r="AD10" s="14" t="s">
        <v>211</v>
      </c>
      <c r="AE10" s="14"/>
      <c r="AF10" s="14">
        <v>0.343432137798105</v>
      </c>
      <c r="AG10" s="14">
        <v>9.7004794985099105E-2</v>
      </c>
      <c r="AH10" s="14">
        <v>0</v>
      </c>
      <c r="AI10" s="14">
        <v>0.44060409921495702</v>
      </c>
      <c r="AJ10" s="14">
        <v>0.72483752809150004</v>
      </c>
      <c r="AK10" s="14">
        <v>0.48646225687917499</v>
      </c>
      <c r="AL10" s="14"/>
      <c r="AM10" s="14">
        <v>0.798645083159647</v>
      </c>
      <c r="AN10" s="14">
        <v>0.38157811476347803</v>
      </c>
      <c r="AO10" s="14">
        <v>0.22930271423943399</v>
      </c>
      <c r="AP10" s="14">
        <v>8.09948539892342E-2</v>
      </c>
      <c r="AQ10" s="14">
        <v>0.16151054816242399</v>
      </c>
      <c r="AR10" s="14"/>
      <c r="AS10" s="14">
        <v>0.33431138326700399</v>
      </c>
      <c r="AT10" s="14">
        <v>0</v>
      </c>
      <c r="AU10" s="14"/>
      <c r="AV10" s="14">
        <v>0.34628813341999898</v>
      </c>
      <c r="AW10" s="14">
        <v>0.233471588516382</v>
      </c>
      <c r="AX10" s="14" t="s">
        <v>211</v>
      </c>
      <c r="AY10" s="14"/>
      <c r="AZ10" s="14">
        <v>0.35218199198722799</v>
      </c>
      <c r="BA10" s="14" t="s">
        <v>211</v>
      </c>
      <c r="BB10" s="14" t="s">
        <v>211</v>
      </c>
      <c r="BC10" s="14"/>
      <c r="BD10" s="14">
        <v>0.37848223796003999</v>
      </c>
      <c r="BE10" s="14">
        <v>0.26111018598779701</v>
      </c>
      <c r="BF10" s="14"/>
      <c r="BG10" s="14">
        <v>0.18326365635612599</v>
      </c>
      <c r="BH10" s="14">
        <v>0.36982151885997899</v>
      </c>
      <c r="BI10" s="14"/>
      <c r="BJ10" s="14">
        <v>0.13198726010473499</v>
      </c>
      <c r="BK10" s="14">
        <v>0.38121867287278</v>
      </c>
      <c r="BL10" s="14"/>
      <c r="BM10" s="14">
        <v>0.420358362824854</v>
      </c>
      <c r="BN10" s="14">
        <v>0.31230702764902801</v>
      </c>
      <c r="BO10" s="14"/>
      <c r="BP10" s="14">
        <v>0.55176966424905804</v>
      </c>
      <c r="BQ10" s="14">
        <v>0.24200102315048799</v>
      </c>
      <c r="BR10" s="14"/>
      <c r="BS10" s="14">
        <v>0.31918212926866002</v>
      </c>
      <c r="BT10" s="14">
        <v>0.33745383715997102</v>
      </c>
      <c r="BU10" s="14"/>
      <c r="BV10" s="14">
        <v>0.149987425476165</v>
      </c>
      <c r="BW10" s="14">
        <v>0.370898636400398</v>
      </c>
      <c r="BX10" s="14"/>
      <c r="BY10" s="14">
        <v>0.84941457413914601</v>
      </c>
      <c r="BZ10" s="14">
        <v>0.26466415515924302</v>
      </c>
      <c r="CA10" s="14"/>
      <c r="CB10" s="14">
        <v>0.36933779521340498</v>
      </c>
      <c r="CC10" s="14">
        <v>0.29600678191733698</v>
      </c>
    </row>
    <row r="11" spans="2:81" x14ac:dyDescent="0.3">
      <c r="B11" s="15" t="s">
        <v>106</v>
      </c>
      <c r="C11" s="23">
        <v>0.18005465796682399</v>
      </c>
      <c r="D11" s="23">
        <v>0.18123063688718799</v>
      </c>
      <c r="E11" s="23">
        <v>0.178845462559824</v>
      </c>
      <c r="F11" s="23"/>
      <c r="G11" s="23">
        <v>0.162255298887302</v>
      </c>
      <c r="H11" s="23">
        <v>0.100328135998418</v>
      </c>
      <c r="I11" s="23">
        <v>0.141279604738895</v>
      </c>
      <c r="J11" s="23">
        <v>1</v>
      </c>
      <c r="K11" s="23">
        <v>0.26282666318891301</v>
      </c>
      <c r="L11" s="23">
        <v>0.26304984273439203</v>
      </c>
      <c r="M11" s="23"/>
      <c r="N11" s="23">
        <v>9.6448003777452204E-2</v>
      </c>
      <c r="O11" s="23">
        <v>0.256028847641673</v>
      </c>
      <c r="P11" s="23">
        <v>0.28828700141965002</v>
      </c>
      <c r="Q11" s="23">
        <v>0.137849119255474</v>
      </c>
      <c r="R11" s="23"/>
      <c r="S11" s="23">
        <v>5.2738676774666801E-2</v>
      </c>
      <c r="T11" s="23">
        <v>0.147171566949515</v>
      </c>
      <c r="U11" s="23">
        <v>0</v>
      </c>
      <c r="V11" s="23">
        <v>0.14336387897008401</v>
      </c>
      <c r="W11" s="23">
        <v>0.50240795641220504</v>
      </c>
      <c r="X11" s="23">
        <v>0</v>
      </c>
      <c r="Y11" s="23">
        <v>0.26374512710141701</v>
      </c>
      <c r="Z11" s="23">
        <v>0</v>
      </c>
      <c r="AA11" s="23">
        <v>0.73877564580680599</v>
      </c>
      <c r="AB11" s="23">
        <v>0.56303659451855104</v>
      </c>
      <c r="AC11" s="23">
        <v>0.19682286009973199</v>
      </c>
      <c r="AD11" s="23" t="s">
        <v>211</v>
      </c>
      <c r="AE11" s="23"/>
      <c r="AF11" s="23">
        <v>0.15676818433394599</v>
      </c>
      <c r="AG11" s="23">
        <v>0.212087463485993</v>
      </c>
      <c r="AH11" s="23">
        <v>0.36608704196988801</v>
      </c>
      <c r="AI11" s="23">
        <v>0.13444088857284101</v>
      </c>
      <c r="AJ11" s="23">
        <v>0.27516247190850002</v>
      </c>
      <c r="AK11" s="23">
        <v>0.51353774312082501</v>
      </c>
      <c r="AL11" s="23"/>
      <c r="AM11" s="23">
        <v>0</v>
      </c>
      <c r="AN11" s="23">
        <v>0</v>
      </c>
      <c r="AO11" s="23">
        <v>0.28106908863990498</v>
      </c>
      <c r="AP11" s="23">
        <v>0.31201614076064399</v>
      </c>
      <c r="AQ11" s="23">
        <v>0</v>
      </c>
      <c r="AR11" s="23"/>
      <c r="AS11" s="23">
        <v>0.183410575155568</v>
      </c>
      <c r="AT11" s="23">
        <v>0</v>
      </c>
      <c r="AU11" s="23"/>
      <c r="AV11" s="23">
        <v>0.16995748222906301</v>
      </c>
      <c r="AW11" s="23">
        <v>0.23291451834638</v>
      </c>
      <c r="AX11" s="23" t="s">
        <v>211</v>
      </c>
      <c r="AY11" s="23"/>
      <c r="AZ11" s="23">
        <v>0.14119638918104799</v>
      </c>
      <c r="BA11" s="23" t="s">
        <v>211</v>
      </c>
      <c r="BB11" s="23" t="s">
        <v>211</v>
      </c>
      <c r="BC11" s="23"/>
      <c r="BD11" s="23">
        <v>0.21798698659513199</v>
      </c>
      <c r="BE11" s="23">
        <v>0.12945277014287901</v>
      </c>
      <c r="BF11" s="23"/>
      <c r="BG11" s="23">
        <v>0.248714298427749</v>
      </c>
      <c r="BH11" s="23">
        <v>0.160334177292975</v>
      </c>
      <c r="BI11" s="23"/>
      <c r="BJ11" s="23">
        <v>0.54726262228637901</v>
      </c>
      <c r="BK11" s="23">
        <v>0.134404247816683</v>
      </c>
      <c r="BL11" s="23"/>
      <c r="BM11" s="23">
        <v>0.248797098741844</v>
      </c>
      <c r="BN11" s="23">
        <v>0.16667757868638899</v>
      </c>
      <c r="BO11" s="23"/>
      <c r="BP11" s="23">
        <v>0.19955763864543799</v>
      </c>
      <c r="BQ11" s="23">
        <v>0.17253581419269801</v>
      </c>
      <c r="BR11" s="23"/>
      <c r="BS11" s="23">
        <v>0.206301375649067</v>
      </c>
      <c r="BT11" s="23">
        <v>0.15308804865918599</v>
      </c>
      <c r="BU11" s="23"/>
      <c r="BV11" s="23">
        <v>0.46873770415233901</v>
      </c>
      <c r="BW11" s="23">
        <v>0.12608438332930899</v>
      </c>
      <c r="BX11" s="23"/>
      <c r="BY11" s="23">
        <v>0</v>
      </c>
      <c r="BZ11" s="23">
        <v>0.20200107328651701</v>
      </c>
      <c r="CA11" s="23"/>
      <c r="CB11" s="23">
        <v>0.12195063516393</v>
      </c>
      <c r="CC11" s="23">
        <v>0.22551101890898601</v>
      </c>
    </row>
    <row r="12" spans="2:81" x14ac:dyDescent="0.3">
      <c r="B12" s="16" t="s">
        <v>550</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M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3" width="20.6640625" customWidth="1"/>
  </cols>
  <sheetData>
    <row r="2" spans="2:13" ht="40.049999999999997" customHeight="1" x14ac:dyDescent="0.3">
      <c r="D2" s="29" t="s">
        <v>325</v>
      </c>
      <c r="E2" s="26"/>
      <c r="F2" s="26"/>
      <c r="G2" s="26"/>
      <c r="H2" s="26"/>
      <c r="I2" s="26"/>
      <c r="J2" s="26"/>
      <c r="K2" s="26"/>
      <c r="L2" s="26"/>
      <c r="M2" s="26"/>
    </row>
    <row r="6" spans="2:13" ht="49.95" customHeight="1" x14ac:dyDescent="0.3">
      <c r="B6" s="17" t="s">
        <v>15</v>
      </c>
      <c r="C6" s="17" t="s">
        <v>315</v>
      </c>
      <c r="D6" s="17" t="s">
        <v>316</v>
      </c>
      <c r="E6" s="17" t="s">
        <v>317</v>
      </c>
      <c r="F6" s="17" t="s">
        <v>318</v>
      </c>
      <c r="G6" s="17" t="s">
        <v>319</v>
      </c>
      <c r="H6" s="17" t="s">
        <v>320</v>
      </c>
      <c r="I6" s="17" t="s">
        <v>321</v>
      </c>
      <c r="J6" s="17" t="s">
        <v>322</v>
      </c>
      <c r="K6" s="17" t="s">
        <v>323</v>
      </c>
      <c r="L6" s="17" t="s">
        <v>324</v>
      </c>
    </row>
    <row r="7" spans="2:13" x14ac:dyDescent="0.3">
      <c r="B7" s="15" t="s">
        <v>303</v>
      </c>
      <c r="C7" s="14">
        <v>0.63987044857172903</v>
      </c>
      <c r="D7" s="14">
        <v>0.32592136600803401</v>
      </c>
      <c r="E7" s="14">
        <v>0.503334201910412</v>
      </c>
      <c r="F7" s="14">
        <v>0.21444309857559901</v>
      </c>
      <c r="G7" s="14">
        <v>0.54578596824251802</v>
      </c>
      <c r="H7" s="14">
        <v>0.54607227847655204</v>
      </c>
      <c r="I7" s="14">
        <v>0.44980396523550897</v>
      </c>
      <c r="J7" s="14">
        <v>0.50977864762397396</v>
      </c>
      <c r="K7" s="14">
        <v>0.21105468622225401</v>
      </c>
      <c r="L7" s="14">
        <v>0.256102856708815</v>
      </c>
    </row>
    <row r="8" spans="2:13" ht="28.8" x14ac:dyDescent="0.3">
      <c r="B8" s="15" t="s">
        <v>304</v>
      </c>
      <c r="C8" s="14">
        <v>0.25014661699818902</v>
      </c>
      <c r="D8" s="14">
        <v>0.50137869251171396</v>
      </c>
      <c r="E8" s="14">
        <v>0.42357936989775502</v>
      </c>
      <c r="F8" s="14">
        <v>0.67944188183399601</v>
      </c>
      <c r="G8" s="14">
        <v>0.35095209243700998</v>
      </c>
      <c r="H8" s="14">
        <v>0.337401795889335</v>
      </c>
      <c r="I8" s="14">
        <v>0.46295166388796199</v>
      </c>
      <c r="J8" s="14">
        <v>0.37322138713839798</v>
      </c>
      <c r="K8" s="14">
        <v>0.64331375721190698</v>
      </c>
      <c r="L8" s="14">
        <v>0.64521171025201396</v>
      </c>
    </row>
    <row r="9" spans="2:13" x14ac:dyDescent="0.3">
      <c r="B9" s="15" t="s">
        <v>106</v>
      </c>
      <c r="C9" s="14">
        <v>0.109982934430083</v>
      </c>
      <c r="D9" s="14">
        <v>0.172699941480252</v>
      </c>
      <c r="E9" s="14">
        <v>7.3086428191832795E-2</v>
      </c>
      <c r="F9" s="14">
        <v>0.10611501959040399</v>
      </c>
      <c r="G9" s="14">
        <v>0.10326193932047099</v>
      </c>
      <c r="H9" s="14">
        <v>0.116525925634113</v>
      </c>
      <c r="I9" s="14">
        <v>8.7244370876529198E-2</v>
      </c>
      <c r="J9" s="14">
        <v>0.116999965237628</v>
      </c>
      <c r="K9" s="14">
        <v>0.14563155656583901</v>
      </c>
      <c r="L9" s="14">
        <v>9.8685433039171599E-2</v>
      </c>
    </row>
    <row r="10" spans="2:13" x14ac:dyDescent="0.3">
      <c r="B10" s="16" t="s">
        <v>551</v>
      </c>
      <c r="C10" s="16"/>
      <c r="D10" s="16"/>
      <c r="E10" s="16"/>
      <c r="F10" s="16"/>
      <c r="G10" s="16"/>
      <c r="H10" s="16"/>
      <c r="I10" s="16"/>
      <c r="J10" s="16"/>
      <c r="K10" s="16"/>
      <c r="L10" s="16"/>
    </row>
    <row r="11" spans="2:13" x14ac:dyDescent="0.3">
      <c r="B11" t="s">
        <v>95</v>
      </c>
    </row>
    <row r="12" spans="2:13" x14ac:dyDescent="0.3">
      <c r="B12" t="s">
        <v>96</v>
      </c>
    </row>
    <row r="16" spans="2:13" x14ac:dyDescent="0.3">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C16"/>
  <sheetViews>
    <sheetView showGridLines="0" workbookViewId="0">
      <pane xSplit="2" topLeftCell="C1" activePane="topRight" state="frozen"/>
      <selection activeCell="B12" sqref="B12"/>
      <selection pane="topRight" activeCell="B12" sqref="B1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51</v>
      </c>
      <c r="D7" s="10">
        <v>28</v>
      </c>
      <c r="E7" s="10">
        <v>23</v>
      </c>
      <c r="F7" s="10"/>
      <c r="G7" s="10">
        <v>14</v>
      </c>
      <c r="H7" s="10">
        <v>12</v>
      </c>
      <c r="I7" s="10">
        <v>15</v>
      </c>
      <c r="J7" s="10">
        <v>4</v>
      </c>
      <c r="K7" s="10">
        <v>5</v>
      </c>
      <c r="L7" s="10">
        <v>1</v>
      </c>
      <c r="M7" s="10"/>
      <c r="N7" s="10">
        <v>16</v>
      </c>
      <c r="O7" s="10">
        <v>13</v>
      </c>
      <c r="P7" s="10">
        <v>10</v>
      </c>
      <c r="Q7" s="10">
        <v>12</v>
      </c>
      <c r="R7" s="10"/>
      <c r="S7" s="10">
        <v>10</v>
      </c>
      <c r="T7" s="10">
        <v>6</v>
      </c>
      <c r="U7" s="10">
        <v>3</v>
      </c>
      <c r="V7" s="10">
        <v>4</v>
      </c>
      <c r="W7" s="10">
        <v>3</v>
      </c>
      <c r="X7" s="10">
        <v>5</v>
      </c>
      <c r="Y7" s="10">
        <v>2</v>
      </c>
      <c r="Z7" s="10">
        <v>1</v>
      </c>
      <c r="AA7" s="10">
        <v>7</v>
      </c>
      <c r="AB7" s="10">
        <v>5</v>
      </c>
      <c r="AC7" s="10">
        <v>3</v>
      </c>
      <c r="AD7" s="10">
        <v>2</v>
      </c>
      <c r="AE7" s="10"/>
      <c r="AF7" s="10">
        <v>23</v>
      </c>
      <c r="AG7" s="10">
        <v>6</v>
      </c>
      <c r="AH7" s="10">
        <v>4</v>
      </c>
      <c r="AI7" s="10">
        <v>9</v>
      </c>
      <c r="AJ7" s="10">
        <v>2</v>
      </c>
      <c r="AK7" s="10">
        <v>3</v>
      </c>
      <c r="AL7" s="10"/>
      <c r="AM7" s="10">
        <v>9</v>
      </c>
      <c r="AN7" s="10">
        <v>9</v>
      </c>
      <c r="AO7" s="10">
        <v>13</v>
      </c>
      <c r="AP7" s="10">
        <v>11</v>
      </c>
      <c r="AQ7" s="10">
        <v>3</v>
      </c>
      <c r="AR7" s="10"/>
      <c r="AS7" s="10">
        <v>51</v>
      </c>
      <c r="AT7" s="10" t="s">
        <v>210</v>
      </c>
      <c r="AU7" s="10"/>
      <c r="AV7" s="10">
        <v>42</v>
      </c>
      <c r="AW7" s="10">
        <v>9</v>
      </c>
      <c r="AX7" s="10" t="s">
        <v>210</v>
      </c>
      <c r="AY7" s="10"/>
      <c r="AZ7" s="10" t="s">
        <v>210</v>
      </c>
      <c r="BA7" s="10">
        <v>46</v>
      </c>
      <c r="BB7" s="10" t="s">
        <v>210</v>
      </c>
      <c r="BC7" s="10"/>
      <c r="BD7" s="10">
        <v>26</v>
      </c>
      <c r="BE7" s="10">
        <v>25</v>
      </c>
      <c r="BF7" s="10"/>
      <c r="BG7" s="10">
        <v>13</v>
      </c>
      <c r="BH7" s="10">
        <v>38</v>
      </c>
      <c r="BI7" s="10"/>
      <c r="BJ7" s="10">
        <v>7</v>
      </c>
      <c r="BK7" s="10">
        <v>44</v>
      </c>
      <c r="BL7" s="10"/>
      <c r="BM7" s="10">
        <v>10</v>
      </c>
      <c r="BN7" s="10">
        <v>40</v>
      </c>
      <c r="BO7" s="10"/>
      <c r="BP7" s="10">
        <v>9</v>
      </c>
      <c r="BQ7" s="10">
        <v>41</v>
      </c>
      <c r="BR7" s="10"/>
      <c r="BS7" s="10">
        <v>28</v>
      </c>
      <c r="BT7" s="10">
        <v>23</v>
      </c>
      <c r="BU7" s="10"/>
      <c r="BV7" s="10">
        <v>5</v>
      </c>
      <c r="BW7" s="10">
        <v>23</v>
      </c>
      <c r="BX7" s="10"/>
      <c r="BY7" s="10">
        <v>16</v>
      </c>
      <c r="BZ7" s="10">
        <v>34</v>
      </c>
      <c r="CA7" s="10"/>
      <c r="CB7" s="10">
        <v>21</v>
      </c>
      <c r="CC7" s="10">
        <v>26</v>
      </c>
    </row>
    <row r="8" spans="2:81" ht="30" customHeight="1" x14ac:dyDescent="0.3">
      <c r="B8" s="11" t="s">
        <v>20</v>
      </c>
      <c r="C8" s="11">
        <v>54</v>
      </c>
      <c r="D8" s="11">
        <v>32</v>
      </c>
      <c r="E8" s="11">
        <v>22</v>
      </c>
      <c r="F8" s="11"/>
      <c r="G8" s="11">
        <v>18</v>
      </c>
      <c r="H8" s="11">
        <v>11</v>
      </c>
      <c r="I8" s="11">
        <v>14</v>
      </c>
      <c r="J8" s="11">
        <v>4</v>
      </c>
      <c r="K8" s="11">
        <v>5</v>
      </c>
      <c r="L8" s="11">
        <v>1</v>
      </c>
      <c r="M8" s="11"/>
      <c r="N8" s="11">
        <v>16</v>
      </c>
      <c r="O8" s="11">
        <v>13</v>
      </c>
      <c r="P8" s="11">
        <v>11</v>
      </c>
      <c r="Q8" s="11">
        <v>14</v>
      </c>
      <c r="R8" s="11"/>
      <c r="S8" s="11">
        <v>11</v>
      </c>
      <c r="T8" s="11">
        <v>5</v>
      </c>
      <c r="U8" s="11">
        <v>4</v>
      </c>
      <c r="V8" s="11">
        <v>5</v>
      </c>
      <c r="W8" s="11">
        <v>3</v>
      </c>
      <c r="X8" s="11">
        <v>5</v>
      </c>
      <c r="Y8" s="11">
        <v>2</v>
      </c>
      <c r="Z8" s="11">
        <v>1</v>
      </c>
      <c r="AA8" s="11">
        <v>7</v>
      </c>
      <c r="AB8" s="11">
        <v>5</v>
      </c>
      <c r="AC8" s="11">
        <v>3</v>
      </c>
      <c r="AD8" s="11">
        <v>2</v>
      </c>
      <c r="AE8" s="11"/>
      <c r="AF8" s="11">
        <v>25</v>
      </c>
      <c r="AG8" s="11">
        <v>7</v>
      </c>
      <c r="AH8" s="11">
        <v>4</v>
      </c>
      <c r="AI8" s="11">
        <v>9</v>
      </c>
      <c r="AJ8" s="11">
        <v>2</v>
      </c>
      <c r="AK8" s="11">
        <v>3</v>
      </c>
      <c r="AL8" s="11"/>
      <c r="AM8" s="11">
        <v>9</v>
      </c>
      <c r="AN8" s="11">
        <v>10</v>
      </c>
      <c r="AO8" s="11">
        <v>16</v>
      </c>
      <c r="AP8" s="11">
        <v>9</v>
      </c>
      <c r="AQ8" s="11">
        <v>3</v>
      </c>
      <c r="AR8" s="11"/>
      <c r="AS8" s="11">
        <v>54</v>
      </c>
      <c r="AT8" s="11" t="s">
        <v>210</v>
      </c>
      <c r="AU8" s="11"/>
      <c r="AV8" s="11">
        <v>43</v>
      </c>
      <c r="AW8" s="11">
        <v>10</v>
      </c>
      <c r="AX8" s="11" t="s">
        <v>210</v>
      </c>
      <c r="AY8" s="11"/>
      <c r="AZ8" s="11" t="s">
        <v>210</v>
      </c>
      <c r="BA8" s="11">
        <v>49</v>
      </c>
      <c r="BB8" s="11" t="s">
        <v>210</v>
      </c>
      <c r="BC8" s="11"/>
      <c r="BD8" s="11">
        <v>27</v>
      </c>
      <c r="BE8" s="11">
        <v>27</v>
      </c>
      <c r="BF8" s="11"/>
      <c r="BG8" s="11">
        <v>13</v>
      </c>
      <c r="BH8" s="11">
        <v>41</v>
      </c>
      <c r="BI8" s="11"/>
      <c r="BJ8" s="11">
        <v>8</v>
      </c>
      <c r="BK8" s="11">
        <v>46</v>
      </c>
      <c r="BL8" s="11"/>
      <c r="BM8" s="11">
        <v>10</v>
      </c>
      <c r="BN8" s="11">
        <v>43</v>
      </c>
      <c r="BO8" s="11"/>
      <c r="BP8" s="11">
        <v>9</v>
      </c>
      <c r="BQ8" s="11">
        <v>42</v>
      </c>
      <c r="BR8" s="11"/>
      <c r="BS8" s="11">
        <v>31</v>
      </c>
      <c r="BT8" s="11">
        <v>23</v>
      </c>
      <c r="BU8" s="11"/>
      <c r="BV8" s="11">
        <v>4</v>
      </c>
      <c r="BW8" s="11">
        <v>26</v>
      </c>
      <c r="BX8" s="11"/>
      <c r="BY8" s="11">
        <v>19</v>
      </c>
      <c r="BZ8" s="11">
        <v>34</v>
      </c>
      <c r="CA8" s="11"/>
      <c r="CB8" s="11">
        <v>21</v>
      </c>
      <c r="CC8" s="11">
        <v>28</v>
      </c>
    </row>
    <row r="9" spans="2:81" x14ac:dyDescent="0.3">
      <c r="B9" s="15" t="s">
        <v>303</v>
      </c>
      <c r="C9" s="14">
        <v>0.63987044857172903</v>
      </c>
      <c r="D9" s="14">
        <v>0.72721857637762</v>
      </c>
      <c r="E9" s="14">
        <v>0.51175130826214099</v>
      </c>
      <c r="F9" s="14"/>
      <c r="G9" s="14">
        <v>0.68494156452539101</v>
      </c>
      <c r="H9" s="14">
        <v>0.64490017351774998</v>
      </c>
      <c r="I9" s="14">
        <v>0.58836217996064699</v>
      </c>
      <c r="J9" s="14">
        <v>0.77961386063892901</v>
      </c>
      <c r="K9" s="14">
        <v>0.40816434579175098</v>
      </c>
      <c r="L9" s="14">
        <v>1</v>
      </c>
      <c r="M9" s="14"/>
      <c r="N9" s="14">
        <v>0.89355310691437395</v>
      </c>
      <c r="O9" s="14">
        <v>0.34654646315456999</v>
      </c>
      <c r="P9" s="14">
        <v>0.73849295787573199</v>
      </c>
      <c r="Q9" s="14">
        <v>0.53780566250950201</v>
      </c>
      <c r="R9" s="14"/>
      <c r="S9" s="14">
        <v>0.75220359191374597</v>
      </c>
      <c r="T9" s="14">
        <v>0.82170962103646905</v>
      </c>
      <c r="U9" s="14">
        <v>0.49732426786213901</v>
      </c>
      <c r="V9" s="14">
        <v>0.79539228217542302</v>
      </c>
      <c r="W9" s="14">
        <v>1</v>
      </c>
      <c r="X9" s="14">
        <v>0.59023177707293395</v>
      </c>
      <c r="Y9" s="14">
        <v>0.489378537978502</v>
      </c>
      <c r="Z9" s="14">
        <v>1</v>
      </c>
      <c r="AA9" s="14">
        <v>0.49571866672248499</v>
      </c>
      <c r="AB9" s="14">
        <v>0.384099451868543</v>
      </c>
      <c r="AC9" s="14">
        <v>0.34400189241632001</v>
      </c>
      <c r="AD9" s="14">
        <v>0.521440866929613</v>
      </c>
      <c r="AE9" s="14"/>
      <c r="AF9" s="14">
        <v>0.60598778636892903</v>
      </c>
      <c r="AG9" s="14">
        <v>0.71713918167625701</v>
      </c>
      <c r="AH9" s="14">
        <v>0.80296273009460495</v>
      </c>
      <c r="AI9" s="14">
        <v>0.67987547152309602</v>
      </c>
      <c r="AJ9" s="14">
        <v>0.58946111296584203</v>
      </c>
      <c r="AK9" s="14">
        <v>0.67094996453504296</v>
      </c>
      <c r="AL9" s="14"/>
      <c r="AM9" s="14">
        <v>0.80929716845375599</v>
      </c>
      <c r="AN9" s="14">
        <v>0.71945099733145101</v>
      </c>
      <c r="AO9" s="14">
        <v>0.56633126976664805</v>
      </c>
      <c r="AP9" s="14">
        <v>0.68333642963375496</v>
      </c>
      <c r="AQ9" s="14">
        <v>0.76756129160658104</v>
      </c>
      <c r="AR9" s="14"/>
      <c r="AS9" s="14">
        <v>0.63987044857172903</v>
      </c>
      <c r="AT9" s="14" t="s">
        <v>211</v>
      </c>
      <c r="AU9" s="14"/>
      <c r="AV9" s="14">
        <v>0.69325733035187298</v>
      </c>
      <c r="AW9" s="14">
        <v>0.41922732051164602</v>
      </c>
      <c r="AX9" s="14" t="s">
        <v>211</v>
      </c>
      <c r="AY9" s="14"/>
      <c r="AZ9" s="14" t="s">
        <v>211</v>
      </c>
      <c r="BA9" s="14">
        <v>0.62614718523741197</v>
      </c>
      <c r="BB9" s="14" t="s">
        <v>211</v>
      </c>
      <c r="BC9" s="14"/>
      <c r="BD9" s="14">
        <v>0.59743330123053795</v>
      </c>
      <c r="BE9" s="14">
        <v>0.68189386696855303</v>
      </c>
      <c r="BF9" s="14"/>
      <c r="BG9" s="14">
        <v>0.55241421631374199</v>
      </c>
      <c r="BH9" s="14">
        <v>0.66805884754354095</v>
      </c>
      <c r="BI9" s="14"/>
      <c r="BJ9" s="14">
        <v>0.35289943619282199</v>
      </c>
      <c r="BK9" s="14">
        <v>0.69062076039798503</v>
      </c>
      <c r="BL9" s="14"/>
      <c r="BM9" s="14">
        <v>0.60018013382162805</v>
      </c>
      <c r="BN9" s="14">
        <v>0.64153558283086998</v>
      </c>
      <c r="BO9" s="14"/>
      <c r="BP9" s="14">
        <v>0.80138570483027405</v>
      </c>
      <c r="BQ9" s="14">
        <v>0.63692024745021303</v>
      </c>
      <c r="BR9" s="14"/>
      <c r="BS9" s="14">
        <v>0.59515579230128701</v>
      </c>
      <c r="BT9" s="14">
        <v>0.70034404622921598</v>
      </c>
      <c r="BU9" s="14"/>
      <c r="BV9" s="14">
        <v>0.79394196508127102</v>
      </c>
      <c r="BW9" s="14">
        <v>0.56218643357184706</v>
      </c>
      <c r="BX9" s="14"/>
      <c r="BY9" s="14">
        <v>0.59007379231386303</v>
      </c>
      <c r="BZ9" s="14">
        <v>0.68476281938517103</v>
      </c>
      <c r="CA9" s="14"/>
      <c r="CB9" s="14">
        <v>0.81147523144271105</v>
      </c>
      <c r="CC9" s="14">
        <v>0.60426977727875897</v>
      </c>
    </row>
    <row r="10" spans="2:81" ht="28.8" x14ac:dyDescent="0.3">
      <c r="B10" s="15" t="s">
        <v>304</v>
      </c>
      <c r="C10" s="14">
        <v>0.25014661699818902</v>
      </c>
      <c r="D10" s="14">
        <v>0.178993746784466</v>
      </c>
      <c r="E10" s="14">
        <v>0.35451112704927801</v>
      </c>
      <c r="F10" s="14"/>
      <c r="G10" s="14">
        <v>0.151348310609003</v>
      </c>
      <c r="H10" s="14">
        <v>0.35509982648225002</v>
      </c>
      <c r="I10" s="14">
        <v>0.27394746849636198</v>
      </c>
      <c r="J10" s="14">
        <v>0</v>
      </c>
      <c r="K10" s="14">
        <v>0.59183565420824902</v>
      </c>
      <c r="L10" s="14">
        <v>0</v>
      </c>
      <c r="M10" s="14"/>
      <c r="N10" s="14">
        <v>0.10644689308562599</v>
      </c>
      <c r="O10" s="14">
        <v>0.51397938911499497</v>
      </c>
      <c r="P10" s="14">
        <v>0.17667941867119</v>
      </c>
      <c r="Q10" s="14">
        <v>0.22919703155659901</v>
      </c>
      <c r="R10" s="14"/>
      <c r="S10" s="14">
        <v>0.16827805207209501</v>
      </c>
      <c r="T10" s="14">
        <v>0.178290378963531</v>
      </c>
      <c r="U10" s="14">
        <v>0.50267573213786099</v>
      </c>
      <c r="V10" s="14">
        <v>0.20460771782457701</v>
      </c>
      <c r="W10" s="14">
        <v>0</v>
      </c>
      <c r="X10" s="14">
        <v>0.19993397226492901</v>
      </c>
      <c r="Y10" s="14">
        <v>0</v>
      </c>
      <c r="Z10" s="14">
        <v>0</v>
      </c>
      <c r="AA10" s="14">
        <v>0.216952714154069</v>
      </c>
      <c r="AB10" s="14">
        <v>0.615900548131457</v>
      </c>
      <c r="AC10" s="14">
        <v>0.326746570535209</v>
      </c>
      <c r="AD10" s="14">
        <v>0.478559133070387</v>
      </c>
      <c r="AE10" s="14"/>
      <c r="AF10" s="14">
        <v>0.23067161098644301</v>
      </c>
      <c r="AG10" s="14">
        <v>0.14007438941640099</v>
      </c>
      <c r="AH10" s="14">
        <v>0.197037269905395</v>
      </c>
      <c r="AI10" s="14">
        <v>0.32012452847690398</v>
      </c>
      <c r="AJ10" s="14">
        <v>0.41053888703415697</v>
      </c>
      <c r="AK10" s="14">
        <v>0</v>
      </c>
      <c r="AL10" s="14"/>
      <c r="AM10" s="14">
        <v>9.3253316352410298E-2</v>
      </c>
      <c r="AN10" s="14">
        <v>0.18380280959645101</v>
      </c>
      <c r="AO10" s="14">
        <v>0.181331656089635</v>
      </c>
      <c r="AP10" s="14">
        <v>0.31666357036624498</v>
      </c>
      <c r="AQ10" s="14">
        <v>0.23243870839341901</v>
      </c>
      <c r="AR10" s="14"/>
      <c r="AS10" s="14">
        <v>0.25014661699818902</v>
      </c>
      <c r="AT10" s="14" t="s">
        <v>211</v>
      </c>
      <c r="AU10" s="14"/>
      <c r="AV10" s="14">
        <v>0.19489677877721601</v>
      </c>
      <c r="AW10" s="14">
        <v>0.478489174634188</v>
      </c>
      <c r="AX10" s="14" t="s">
        <v>211</v>
      </c>
      <c r="AY10" s="14"/>
      <c r="AZ10" s="14" t="s">
        <v>211</v>
      </c>
      <c r="BA10" s="14">
        <v>0.254073619442379</v>
      </c>
      <c r="BB10" s="14" t="s">
        <v>211</v>
      </c>
      <c r="BC10" s="14"/>
      <c r="BD10" s="14">
        <v>0.24922313983329999</v>
      </c>
      <c r="BE10" s="14">
        <v>0.25106109098410501</v>
      </c>
      <c r="BF10" s="14"/>
      <c r="BG10" s="14">
        <v>0.36583402654130798</v>
      </c>
      <c r="BH10" s="14">
        <v>0.21285890436728999</v>
      </c>
      <c r="BI10" s="14"/>
      <c r="BJ10" s="14">
        <v>0.25152956146810901</v>
      </c>
      <c r="BK10" s="14">
        <v>0.249902045734683</v>
      </c>
      <c r="BL10" s="14"/>
      <c r="BM10" s="14">
        <v>0.19446441158817401</v>
      </c>
      <c r="BN10" s="14">
        <v>0.26751512027928798</v>
      </c>
      <c r="BO10" s="14"/>
      <c r="BP10" s="14">
        <v>0.10004491196001999</v>
      </c>
      <c r="BQ10" s="14">
        <v>0.295172220380645</v>
      </c>
      <c r="BR10" s="14"/>
      <c r="BS10" s="14">
        <v>0.27111912849786801</v>
      </c>
      <c r="BT10" s="14">
        <v>0.22178269053461799</v>
      </c>
      <c r="BU10" s="14"/>
      <c r="BV10" s="14">
        <v>0.20605803491872901</v>
      </c>
      <c r="BW10" s="14">
        <v>0.28190973079954101</v>
      </c>
      <c r="BX10" s="14"/>
      <c r="BY10" s="14">
        <v>0.24116267213185499</v>
      </c>
      <c r="BZ10" s="14">
        <v>0.26184394423150298</v>
      </c>
      <c r="CA10" s="14"/>
      <c r="CB10" s="14">
        <v>0.188524768557289</v>
      </c>
      <c r="CC10" s="14">
        <v>0.25805483889874598</v>
      </c>
    </row>
    <row r="11" spans="2:81" x14ac:dyDescent="0.3">
      <c r="B11" s="15" t="s">
        <v>106</v>
      </c>
      <c r="C11" s="23">
        <v>0.109982934430083</v>
      </c>
      <c r="D11" s="23">
        <v>9.3787676837914002E-2</v>
      </c>
      <c r="E11" s="23">
        <v>0.133737564688581</v>
      </c>
      <c r="F11" s="23"/>
      <c r="G11" s="23">
        <v>0.16371012486560599</v>
      </c>
      <c r="H11" s="23">
        <v>0</v>
      </c>
      <c r="I11" s="23">
        <v>0.137690351542991</v>
      </c>
      <c r="J11" s="23">
        <v>0.22038613936107099</v>
      </c>
      <c r="K11" s="23">
        <v>0</v>
      </c>
      <c r="L11" s="23">
        <v>0</v>
      </c>
      <c r="M11" s="23"/>
      <c r="N11" s="23">
        <v>0</v>
      </c>
      <c r="O11" s="23">
        <v>0.13947414773043401</v>
      </c>
      <c r="P11" s="23">
        <v>8.4827623453077899E-2</v>
      </c>
      <c r="Q11" s="23">
        <v>0.232997305933899</v>
      </c>
      <c r="R11" s="23"/>
      <c r="S11" s="23">
        <v>7.9518356014159505E-2</v>
      </c>
      <c r="T11" s="23">
        <v>0</v>
      </c>
      <c r="U11" s="23">
        <v>0</v>
      </c>
      <c r="V11" s="23">
        <v>0</v>
      </c>
      <c r="W11" s="23">
        <v>0</v>
      </c>
      <c r="X11" s="23">
        <v>0.20983425066213801</v>
      </c>
      <c r="Y11" s="23">
        <v>0.51062146202149805</v>
      </c>
      <c r="Z11" s="23">
        <v>0</v>
      </c>
      <c r="AA11" s="23">
        <v>0.28732861912344598</v>
      </c>
      <c r="AB11" s="23">
        <v>0</v>
      </c>
      <c r="AC11" s="23">
        <v>0.32925153704847099</v>
      </c>
      <c r="AD11" s="23">
        <v>0</v>
      </c>
      <c r="AE11" s="23"/>
      <c r="AF11" s="23">
        <v>0.16334060264462799</v>
      </c>
      <c r="AG11" s="23">
        <v>0.142786428907342</v>
      </c>
      <c r="AH11" s="23">
        <v>0</v>
      </c>
      <c r="AI11" s="23">
        <v>0</v>
      </c>
      <c r="AJ11" s="23">
        <v>0</v>
      </c>
      <c r="AK11" s="23">
        <v>0.32905003546495798</v>
      </c>
      <c r="AL11" s="23"/>
      <c r="AM11" s="23">
        <v>9.7449515193833894E-2</v>
      </c>
      <c r="AN11" s="23">
        <v>9.6746193072097406E-2</v>
      </c>
      <c r="AO11" s="23">
        <v>0.25233707414371598</v>
      </c>
      <c r="AP11" s="23">
        <v>0</v>
      </c>
      <c r="AQ11" s="23">
        <v>0</v>
      </c>
      <c r="AR11" s="23"/>
      <c r="AS11" s="23">
        <v>0.109982934430083</v>
      </c>
      <c r="AT11" s="23" t="s">
        <v>211</v>
      </c>
      <c r="AU11" s="23"/>
      <c r="AV11" s="23">
        <v>0.111845890870911</v>
      </c>
      <c r="AW11" s="23">
        <v>0.102283504854166</v>
      </c>
      <c r="AX11" s="23" t="s">
        <v>211</v>
      </c>
      <c r="AY11" s="23"/>
      <c r="AZ11" s="23" t="s">
        <v>211</v>
      </c>
      <c r="BA11" s="23">
        <v>0.119779195320209</v>
      </c>
      <c r="BB11" s="23" t="s">
        <v>211</v>
      </c>
      <c r="BC11" s="23"/>
      <c r="BD11" s="23">
        <v>0.153343558936162</v>
      </c>
      <c r="BE11" s="23">
        <v>6.7045042047341796E-2</v>
      </c>
      <c r="BF11" s="23"/>
      <c r="BG11" s="23">
        <v>8.1751757144950102E-2</v>
      </c>
      <c r="BH11" s="23">
        <v>0.11908224808916899</v>
      </c>
      <c r="BI11" s="23"/>
      <c r="BJ11" s="23">
        <v>0.395571002339069</v>
      </c>
      <c r="BK11" s="23">
        <v>5.9477193867331302E-2</v>
      </c>
      <c r="BL11" s="23"/>
      <c r="BM11" s="23">
        <v>0.20535545459019799</v>
      </c>
      <c r="BN11" s="23">
        <v>9.0949296889841602E-2</v>
      </c>
      <c r="BO11" s="23"/>
      <c r="BP11" s="23">
        <v>9.8569383209705902E-2</v>
      </c>
      <c r="BQ11" s="23">
        <v>6.7907532169142096E-2</v>
      </c>
      <c r="BR11" s="23"/>
      <c r="BS11" s="23">
        <v>0.133725079200845</v>
      </c>
      <c r="BT11" s="23">
        <v>7.7873263236166404E-2</v>
      </c>
      <c r="BU11" s="23"/>
      <c r="BV11" s="23">
        <v>0</v>
      </c>
      <c r="BW11" s="23">
        <v>0.15590383562861199</v>
      </c>
      <c r="BX11" s="23"/>
      <c r="BY11" s="23">
        <v>0.168763535554281</v>
      </c>
      <c r="BZ11" s="23">
        <v>5.3393236383326603E-2</v>
      </c>
      <c r="CA11" s="23"/>
      <c r="CB11" s="23">
        <v>0</v>
      </c>
      <c r="CC11" s="23">
        <v>0.137675383822496</v>
      </c>
    </row>
    <row r="12" spans="2:81" x14ac:dyDescent="0.3">
      <c r="B12" s="16" t="s">
        <v>551</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CC16"/>
  <sheetViews>
    <sheetView showGridLines="0" workbookViewId="0">
      <pane xSplit="2" topLeftCell="C1" activePane="topRight" state="frozen"/>
      <selection activeCell="B12" sqref="B12"/>
      <selection pane="topRight" activeCell="B12" sqref="B1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51</v>
      </c>
      <c r="D7" s="10">
        <v>28</v>
      </c>
      <c r="E7" s="10">
        <v>23</v>
      </c>
      <c r="F7" s="10"/>
      <c r="G7" s="10">
        <v>14</v>
      </c>
      <c r="H7" s="10">
        <v>12</v>
      </c>
      <c r="I7" s="10">
        <v>15</v>
      </c>
      <c r="J7" s="10">
        <v>4</v>
      </c>
      <c r="K7" s="10">
        <v>5</v>
      </c>
      <c r="L7" s="10">
        <v>1</v>
      </c>
      <c r="M7" s="10"/>
      <c r="N7" s="10">
        <v>16</v>
      </c>
      <c r="O7" s="10">
        <v>13</v>
      </c>
      <c r="P7" s="10">
        <v>10</v>
      </c>
      <c r="Q7" s="10">
        <v>12</v>
      </c>
      <c r="R7" s="10"/>
      <c r="S7" s="10">
        <v>10</v>
      </c>
      <c r="T7" s="10">
        <v>6</v>
      </c>
      <c r="U7" s="10">
        <v>3</v>
      </c>
      <c r="V7" s="10">
        <v>4</v>
      </c>
      <c r="W7" s="10">
        <v>3</v>
      </c>
      <c r="X7" s="10">
        <v>5</v>
      </c>
      <c r="Y7" s="10">
        <v>2</v>
      </c>
      <c r="Z7" s="10">
        <v>1</v>
      </c>
      <c r="AA7" s="10">
        <v>7</v>
      </c>
      <c r="AB7" s="10">
        <v>5</v>
      </c>
      <c r="AC7" s="10">
        <v>3</v>
      </c>
      <c r="AD7" s="10">
        <v>2</v>
      </c>
      <c r="AE7" s="10"/>
      <c r="AF7" s="10">
        <v>23</v>
      </c>
      <c r="AG7" s="10">
        <v>6</v>
      </c>
      <c r="AH7" s="10">
        <v>4</v>
      </c>
      <c r="AI7" s="10">
        <v>9</v>
      </c>
      <c r="AJ7" s="10">
        <v>2</v>
      </c>
      <c r="AK7" s="10">
        <v>3</v>
      </c>
      <c r="AL7" s="10"/>
      <c r="AM7" s="10">
        <v>9</v>
      </c>
      <c r="AN7" s="10">
        <v>9</v>
      </c>
      <c r="AO7" s="10">
        <v>13</v>
      </c>
      <c r="AP7" s="10">
        <v>11</v>
      </c>
      <c r="AQ7" s="10">
        <v>3</v>
      </c>
      <c r="AR7" s="10"/>
      <c r="AS7" s="10">
        <v>51</v>
      </c>
      <c r="AT7" s="10" t="s">
        <v>210</v>
      </c>
      <c r="AU7" s="10"/>
      <c r="AV7" s="10">
        <v>42</v>
      </c>
      <c r="AW7" s="10">
        <v>9</v>
      </c>
      <c r="AX7" s="10" t="s">
        <v>210</v>
      </c>
      <c r="AY7" s="10"/>
      <c r="AZ7" s="10" t="s">
        <v>210</v>
      </c>
      <c r="BA7" s="10">
        <v>46</v>
      </c>
      <c r="BB7" s="10" t="s">
        <v>210</v>
      </c>
      <c r="BC7" s="10"/>
      <c r="BD7" s="10">
        <v>26</v>
      </c>
      <c r="BE7" s="10">
        <v>25</v>
      </c>
      <c r="BF7" s="10"/>
      <c r="BG7" s="10">
        <v>13</v>
      </c>
      <c r="BH7" s="10">
        <v>38</v>
      </c>
      <c r="BI7" s="10"/>
      <c r="BJ7" s="10">
        <v>7</v>
      </c>
      <c r="BK7" s="10">
        <v>44</v>
      </c>
      <c r="BL7" s="10"/>
      <c r="BM7" s="10">
        <v>10</v>
      </c>
      <c r="BN7" s="10">
        <v>40</v>
      </c>
      <c r="BO7" s="10"/>
      <c r="BP7" s="10">
        <v>9</v>
      </c>
      <c r="BQ7" s="10">
        <v>41</v>
      </c>
      <c r="BR7" s="10"/>
      <c r="BS7" s="10">
        <v>28</v>
      </c>
      <c r="BT7" s="10">
        <v>23</v>
      </c>
      <c r="BU7" s="10"/>
      <c r="BV7" s="10">
        <v>5</v>
      </c>
      <c r="BW7" s="10">
        <v>23</v>
      </c>
      <c r="BX7" s="10"/>
      <c r="BY7" s="10">
        <v>16</v>
      </c>
      <c r="BZ7" s="10">
        <v>34</v>
      </c>
      <c r="CA7" s="10"/>
      <c r="CB7" s="10">
        <v>21</v>
      </c>
      <c r="CC7" s="10">
        <v>26</v>
      </c>
    </row>
    <row r="8" spans="2:81" ht="30" customHeight="1" x14ac:dyDescent="0.3">
      <c r="B8" s="11" t="s">
        <v>20</v>
      </c>
      <c r="C8" s="11">
        <v>54</v>
      </c>
      <c r="D8" s="11">
        <v>32</v>
      </c>
      <c r="E8" s="11">
        <v>22</v>
      </c>
      <c r="F8" s="11"/>
      <c r="G8" s="11">
        <v>18</v>
      </c>
      <c r="H8" s="11">
        <v>11</v>
      </c>
      <c r="I8" s="11">
        <v>14</v>
      </c>
      <c r="J8" s="11">
        <v>4</v>
      </c>
      <c r="K8" s="11">
        <v>5</v>
      </c>
      <c r="L8" s="11">
        <v>1</v>
      </c>
      <c r="M8" s="11"/>
      <c r="N8" s="11">
        <v>16</v>
      </c>
      <c r="O8" s="11">
        <v>13</v>
      </c>
      <c r="P8" s="11">
        <v>11</v>
      </c>
      <c r="Q8" s="11">
        <v>14</v>
      </c>
      <c r="R8" s="11"/>
      <c r="S8" s="11">
        <v>11</v>
      </c>
      <c r="T8" s="11">
        <v>5</v>
      </c>
      <c r="U8" s="11">
        <v>4</v>
      </c>
      <c r="V8" s="11">
        <v>5</v>
      </c>
      <c r="W8" s="11">
        <v>3</v>
      </c>
      <c r="X8" s="11">
        <v>5</v>
      </c>
      <c r="Y8" s="11">
        <v>2</v>
      </c>
      <c r="Z8" s="11">
        <v>1</v>
      </c>
      <c r="AA8" s="11">
        <v>7</v>
      </c>
      <c r="AB8" s="11">
        <v>5</v>
      </c>
      <c r="AC8" s="11">
        <v>3</v>
      </c>
      <c r="AD8" s="11">
        <v>2</v>
      </c>
      <c r="AE8" s="11"/>
      <c r="AF8" s="11">
        <v>25</v>
      </c>
      <c r="AG8" s="11">
        <v>7</v>
      </c>
      <c r="AH8" s="11">
        <v>4</v>
      </c>
      <c r="AI8" s="11">
        <v>9</v>
      </c>
      <c r="AJ8" s="11">
        <v>2</v>
      </c>
      <c r="AK8" s="11">
        <v>3</v>
      </c>
      <c r="AL8" s="11"/>
      <c r="AM8" s="11">
        <v>9</v>
      </c>
      <c r="AN8" s="11">
        <v>10</v>
      </c>
      <c r="AO8" s="11">
        <v>16</v>
      </c>
      <c r="AP8" s="11">
        <v>9</v>
      </c>
      <c r="AQ8" s="11">
        <v>3</v>
      </c>
      <c r="AR8" s="11"/>
      <c r="AS8" s="11">
        <v>54</v>
      </c>
      <c r="AT8" s="11" t="s">
        <v>210</v>
      </c>
      <c r="AU8" s="11"/>
      <c r="AV8" s="11">
        <v>43</v>
      </c>
      <c r="AW8" s="11">
        <v>10</v>
      </c>
      <c r="AX8" s="11" t="s">
        <v>210</v>
      </c>
      <c r="AY8" s="11"/>
      <c r="AZ8" s="11" t="s">
        <v>210</v>
      </c>
      <c r="BA8" s="11">
        <v>49</v>
      </c>
      <c r="BB8" s="11" t="s">
        <v>210</v>
      </c>
      <c r="BC8" s="11"/>
      <c r="BD8" s="11">
        <v>27</v>
      </c>
      <c r="BE8" s="11">
        <v>27</v>
      </c>
      <c r="BF8" s="11"/>
      <c r="BG8" s="11">
        <v>13</v>
      </c>
      <c r="BH8" s="11">
        <v>41</v>
      </c>
      <c r="BI8" s="11"/>
      <c r="BJ8" s="11">
        <v>8</v>
      </c>
      <c r="BK8" s="11">
        <v>46</v>
      </c>
      <c r="BL8" s="11"/>
      <c r="BM8" s="11">
        <v>10</v>
      </c>
      <c r="BN8" s="11">
        <v>43</v>
      </c>
      <c r="BO8" s="11"/>
      <c r="BP8" s="11">
        <v>9</v>
      </c>
      <c r="BQ8" s="11">
        <v>42</v>
      </c>
      <c r="BR8" s="11"/>
      <c r="BS8" s="11">
        <v>31</v>
      </c>
      <c r="BT8" s="11">
        <v>23</v>
      </c>
      <c r="BU8" s="11"/>
      <c r="BV8" s="11">
        <v>4</v>
      </c>
      <c r="BW8" s="11">
        <v>26</v>
      </c>
      <c r="BX8" s="11"/>
      <c r="BY8" s="11">
        <v>19</v>
      </c>
      <c r="BZ8" s="11">
        <v>34</v>
      </c>
      <c r="CA8" s="11"/>
      <c r="CB8" s="11">
        <v>21</v>
      </c>
      <c r="CC8" s="11">
        <v>28</v>
      </c>
    </row>
    <row r="9" spans="2:81" x14ac:dyDescent="0.3">
      <c r="B9" s="15" t="s">
        <v>303</v>
      </c>
      <c r="C9" s="14">
        <v>0.32592136600803401</v>
      </c>
      <c r="D9" s="14">
        <v>0.20956375594811499</v>
      </c>
      <c r="E9" s="14">
        <v>0.49659058747644902</v>
      </c>
      <c r="F9" s="14"/>
      <c r="G9" s="14">
        <v>0.30893478844348399</v>
      </c>
      <c r="H9" s="14">
        <v>0.27101548482278398</v>
      </c>
      <c r="I9" s="14">
        <v>0.41856839328172402</v>
      </c>
      <c r="J9" s="14">
        <v>0.224731719140598</v>
      </c>
      <c r="K9" s="14">
        <v>0.40292620019646003</v>
      </c>
      <c r="L9" s="14">
        <v>0</v>
      </c>
      <c r="M9" s="14"/>
      <c r="N9" s="14">
        <v>0.277608218979362</v>
      </c>
      <c r="O9" s="14">
        <v>0.21737058063158901</v>
      </c>
      <c r="P9" s="14">
        <v>0.446880830586324</v>
      </c>
      <c r="Q9" s="14">
        <v>0.39219043598672299</v>
      </c>
      <c r="R9" s="14"/>
      <c r="S9" s="14">
        <v>0.48991895782293099</v>
      </c>
      <c r="T9" s="14">
        <v>0.52905350185224598</v>
      </c>
      <c r="U9" s="14">
        <v>0.27094457210538098</v>
      </c>
      <c r="V9" s="14">
        <v>0.22678228202232101</v>
      </c>
      <c r="W9" s="14">
        <v>0</v>
      </c>
      <c r="X9" s="14">
        <v>0.41757091595969598</v>
      </c>
      <c r="Y9" s="14">
        <v>0</v>
      </c>
      <c r="Z9" s="14">
        <v>0</v>
      </c>
      <c r="AA9" s="14">
        <v>0.22790780001021799</v>
      </c>
      <c r="AB9" s="14">
        <v>0.21641163040105399</v>
      </c>
      <c r="AC9" s="14">
        <v>0.326746570535209</v>
      </c>
      <c r="AD9" s="14">
        <v>0.478559133070387</v>
      </c>
      <c r="AE9" s="14"/>
      <c r="AF9" s="14">
        <v>0.35379938387837701</v>
      </c>
      <c r="AG9" s="14">
        <v>0</v>
      </c>
      <c r="AH9" s="14">
        <v>0.197037269905395</v>
      </c>
      <c r="AI9" s="14">
        <v>0.537737501813082</v>
      </c>
      <c r="AJ9" s="14">
        <v>0</v>
      </c>
      <c r="AK9" s="14">
        <v>0.34467108842528499</v>
      </c>
      <c r="AL9" s="14"/>
      <c r="AM9" s="14">
        <v>0.32827240695475601</v>
      </c>
      <c r="AN9" s="14">
        <v>9.3508851596293296E-2</v>
      </c>
      <c r="AO9" s="14">
        <v>0.24173698145641201</v>
      </c>
      <c r="AP9" s="14">
        <v>0.50110546382724697</v>
      </c>
      <c r="AQ9" s="14">
        <v>0.23243870839341901</v>
      </c>
      <c r="AR9" s="14"/>
      <c r="AS9" s="14">
        <v>0.32592136600803401</v>
      </c>
      <c r="AT9" s="14" t="s">
        <v>211</v>
      </c>
      <c r="AU9" s="14"/>
      <c r="AV9" s="14">
        <v>0.269956503883164</v>
      </c>
      <c r="AW9" s="14">
        <v>0.55721905242348602</v>
      </c>
      <c r="AX9" s="14" t="s">
        <v>211</v>
      </c>
      <c r="AY9" s="14"/>
      <c r="AZ9" s="14" t="s">
        <v>211</v>
      </c>
      <c r="BA9" s="14">
        <v>0.31915341604790198</v>
      </c>
      <c r="BB9" s="14" t="s">
        <v>211</v>
      </c>
      <c r="BC9" s="14"/>
      <c r="BD9" s="14">
        <v>0.36261623246224201</v>
      </c>
      <c r="BE9" s="14">
        <v>0.28958424575763397</v>
      </c>
      <c r="BF9" s="14"/>
      <c r="BG9" s="14">
        <v>0.58438532047701697</v>
      </c>
      <c r="BH9" s="14">
        <v>0.24261472358474601</v>
      </c>
      <c r="BI9" s="14"/>
      <c r="BJ9" s="14">
        <v>0.49669075318142802</v>
      </c>
      <c r="BK9" s="14">
        <v>0.29572110439420402</v>
      </c>
      <c r="BL9" s="14"/>
      <c r="BM9" s="14">
        <v>0.30631468567654202</v>
      </c>
      <c r="BN9" s="14">
        <v>0.31686971079415999</v>
      </c>
      <c r="BO9" s="14"/>
      <c r="BP9" s="14">
        <v>0.21863457931214</v>
      </c>
      <c r="BQ9" s="14">
        <v>0.36546785378691998</v>
      </c>
      <c r="BR9" s="14"/>
      <c r="BS9" s="14">
        <v>0.40504081602182002</v>
      </c>
      <c r="BT9" s="14">
        <v>0.21891757382685301</v>
      </c>
      <c r="BU9" s="14"/>
      <c r="BV9" s="14">
        <v>0.40190535674081701</v>
      </c>
      <c r="BW9" s="14">
        <v>0.40556084254263502</v>
      </c>
      <c r="BX9" s="14"/>
      <c r="BY9" s="14">
        <v>0.500112338662556</v>
      </c>
      <c r="BZ9" s="14">
        <v>0.237379522255976</v>
      </c>
      <c r="CA9" s="14"/>
      <c r="CB9" s="14">
        <v>0.29257672558040998</v>
      </c>
      <c r="CC9" s="14">
        <v>0.28626254210986501</v>
      </c>
    </row>
    <row r="10" spans="2:81" ht="28.8" x14ac:dyDescent="0.3">
      <c r="B10" s="15" t="s">
        <v>304</v>
      </c>
      <c r="C10" s="14">
        <v>0.50137869251171396</v>
      </c>
      <c r="D10" s="14">
        <v>0.61324478194830001</v>
      </c>
      <c r="E10" s="14">
        <v>0.33729747442011998</v>
      </c>
      <c r="F10" s="14"/>
      <c r="G10" s="14">
        <v>0.34214143266967501</v>
      </c>
      <c r="H10" s="14">
        <v>0.72898451517721596</v>
      </c>
      <c r="I10" s="14">
        <v>0.44776169817548001</v>
      </c>
      <c r="J10" s="14">
        <v>0.55488214149833104</v>
      </c>
      <c r="K10" s="14">
        <v>0.59707379980354003</v>
      </c>
      <c r="L10" s="14">
        <v>1</v>
      </c>
      <c r="M10" s="14"/>
      <c r="N10" s="14">
        <v>0.62155713551592195</v>
      </c>
      <c r="O10" s="14">
        <v>0.42818161147890998</v>
      </c>
      <c r="P10" s="14">
        <v>0.46829154596059802</v>
      </c>
      <c r="Q10" s="14">
        <v>0.45291895107124103</v>
      </c>
      <c r="R10" s="14"/>
      <c r="S10" s="14">
        <v>0.43056268616290999</v>
      </c>
      <c r="T10" s="14">
        <v>0.30702022854911099</v>
      </c>
      <c r="U10" s="14">
        <v>0.72905542789461897</v>
      </c>
      <c r="V10" s="14">
        <v>0.23550085885389299</v>
      </c>
      <c r="W10" s="14">
        <v>1</v>
      </c>
      <c r="X10" s="14">
        <v>0.58242908404030402</v>
      </c>
      <c r="Y10" s="14">
        <v>0.489378537978502</v>
      </c>
      <c r="Z10" s="14">
        <v>1</v>
      </c>
      <c r="AA10" s="14">
        <v>0.36643913483502699</v>
      </c>
      <c r="AB10" s="14">
        <v>0.78358836959894596</v>
      </c>
      <c r="AC10" s="14">
        <v>0.34400189241632001</v>
      </c>
      <c r="AD10" s="14">
        <v>0.521440866929613</v>
      </c>
      <c r="AE10" s="14"/>
      <c r="AF10" s="14">
        <v>0.49074444563819197</v>
      </c>
      <c r="AG10" s="14">
        <v>0.85721357109265806</v>
      </c>
      <c r="AH10" s="14">
        <v>0.80296273009460495</v>
      </c>
      <c r="AI10" s="14">
        <v>0.183185096938148</v>
      </c>
      <c r="AJ10" s="14">
        <v>0.58946111296584203</v>
      </c>
      <c r="AK10" s="14">
        <v>0.32627887610975698</v>
      </c>
      <c r="AL10" s="14"/>
      <c r="AM10" s="14">
        <v>0.57427807785141005</v>
      </c>
      <c r="AN10" s="14">
        <v>0.62635656239514304</v>
      </c>
      <c r="AO10" s="14">
        <v>0.46993887359289899</v>
      </c>
      <c r="AP10" s="14">
        <v>0.392160704561127</v>
      </c>
      <c r="AQ10" s="14">
        <v>0.76756129160658104</v>
      </c>
      <c r="AR10" s="14"/>
      <c r="AS10" s="14">
        <v>0.50137869251171396</v>
      </c>
      <c r="AT10" s="14" t="s">
        <v>211</v>
      </c>
      <c r="AU10" s="14"/>
      <c r="AV10" s="14">
        <v>0.57714928904876694</v>
      </c>
      <c r="AW10" s="14">
        <v>0.18822570665720401</v>
      </c>
      <c r="AX10" s="14" t="s">
        <v>211</v>
      </c>
      <c r="AY10" s="14"/>
      <c r="AZ10" s="14" t="s">
        <v>211</v>
      </c>
      <c r="BA10" s="14">
        <v>0.49276413161944099</v>
      </c>
      <c r="BB10" s="14" t="s">
        <v>211</v>
      </c>
      <c r="BC10" s="14"/>
      <c r="BD10" s="14">
        <v>0.49138367732999599</v>
      </c>
      <c r="BE10" s="14">
        <v>0.511276264124786</v>
      </c>
      <c r="BF10" s="14"/>
      <c r="BG10" s="14">
        <v>0.34885264880373201</v>
      </c>
      <c r="BH10" s="14">
        <v>0.55054002570235205</v>
      </c>
      <c r="BI10" s="14"/>
      <c r="BJ10" s="14">
        <v>0.24034382424078601</v>
      </c>
      <c r="BK10" s="14">
        <v>0.54754224350056302</v>
      </c>
      <c r="BL10" s="14"/>
      <c r="BM10" s="14">
        <v>0.59959022528536199</v>
      </c>
      <c r="BN10" s="14">
        <v>0.48950231369129399</v>
      </c>
      <c r="BO10" s="14"/>
      <c r="BP10" s="14">
        <v>0.68279603747815398</v>
      </c>
      <c r="BQ10" s="14">
        <v>0.48718681473275699</v>
      </c>
      <c r="BR10" s="14"/>
      <c r="BS10" s="14">
        <v>0.467589463674079</v>
      </c>
      <c r="BT10" s="14">
        <v>0.54707637645510199</v>
      </c>
      <c r="BU10" s="14"/>
      <c r="BV10" s="14">
        <v>0.59809464325918305</v>
      </c>
      <c r="BW10" s="14">
        <v>0.44594473848208399</v>
      </c>
      <c r="BX10" s="14"/>
      <c r="BY10" s="14">
        <v>0.38769800592707898</v>
      </c>
      <c r="BZ10" s="14">
        <v>0.57823705062163699</v>
      </c>
      <c r="CA10" s="14"/>
      <c r="CB10" s="14">
        <v>0.58643072219784098</v>
      </c>
      <c r="CC10" s="14">
        <v>0.50996597193703896</v>
      </c>
    </row>
    <row r="11" spans="2:81" x14ac:dyDescent="0.3">
      <c r="B11" s="15" t="s">
        <v>106</v>
      </c>
      <c r="C11" s="23">
        <v>0.172699941480252</v>
      </c>
      <c r="D11" s="23">
        <v>0.177191462103585</v>
      </c>
      <c r="E11" s="23">
        <v>0.166111938103431</v>
      </c>
      <c r="F11" s="23"/>
      <c r="G11" s="23">
        <v>0.34892377888684101</v>
      </c>
      <c r="H11" s="23">
        <v>0</v>
      </c>
      <c r="I11" s="23">
        <v>0.13366990854279601</v>
      </c>
      <c r="J11" s="23">
        <v>0.22038613936107099</v>
      </c>
      <c r="K11" s="23">
        <v>0</v>
      </c>
      <c r="L11" s="23">
        <v>0</v>
      </c>
      <c r="M11" s="23"/>
      <c r="N11" s="23">
        <v>0.10083464550471601</v>
      </c>
      <c r="O11" s="23">
        <v>0.35444780788950098</v>
      </c>
      <c r="P11" s="23">
        <v>8.4827623453077899E-2</v>
      </c>
      <c r="Q11" s="23">
        <v>0.15489061294203499</v>
      </c>
      <c r="R11" s="23"/>
      <c r="S11" s="23">
        <v>7.9518356014159505E-2</v>
      </c>
      <c r="T11" s="23">
        <v>0.16392626959864301</v>
      </c>
      <c r="U11" s="23">
        <v>0</v>
      </c>
      <c r="V11" s="23">
        <v>0.53771685912378597</v>
      </c>
      <c r="W11" s="23">
        <v>0</v>
      </c>
      <c r="X11" s="23">
        <v>0</v>
      </c>
      <c r="Y11" s="23">
        <v>0.51062146202149805</v>
      </c>
      <c r="Z11" s="23">
        <v>0</v>
      </c>
      <c r="AA11" s="23">
        <v>0.40565306515475502</v>
      </c>
      <c r="AB11" s="23">
        <v>0</v>
      </c>
      <c r="AC11" s="23">
        <v>0.32925153704847099</v>
      </c>
      <c r="AD11" s="23">
        <v>0</v>
      </c>
      <c r="AE11" s="23"/>
      <c r="AF11" s="23">
        <v>0.15545617048343099</v>
      </c>
      <c r="AG11" s="23">
        <v>0.142786428907342</v>
      </c>
      <c r="AH11" s="23">
        <v>0</v>
      </c>
      <c r="AI11" s="23">
        <v>0.27907740124877001</v>
      </c>
      <c r="AJ11" s="23">
        <v>0.41053888703415697</v>
      </c>
      <c r="AK11" s="23">
        <v>0.32905003546495798</v>
      </c>
      <c r="AL11" s="23"/>
      <c r="AM11" s="23">
        <v>9.7449515193833894E-2</v>
      </c>
      <c r="AN11" s="23">
        <v>0.280134586008563</v>
      </c>
      <c r="AO11" s="23">
        <v>0.28832414495068898</v>
      </c>
      <c r="AP11" s="23">
        <v>0.106733831611626</v>
      </c>
      <c r="AQ11" s="23">
        <v>0</v>
      </c>
      <c r="AR11" s="23"/>
      <c r="AS11" s="23">
        <v>0.172699941480252</v>
      </c>
      <c r="AT11" s="23" t="s">
        <v>211</v>
      </c>
      <c r="AU11" s="23"/>
      <c r="AV11" s="23">
        <v>0.152894207068069</v>
      </c>
      <c r="AW11" s="23">
        <v>0.25455524091931098</v>
      </c>
      <c r="AX11" s="23" t="s">
        <v>211</v>
      </c>
      <c r="AY11" s="23"/>
      <c r="AZ11" s="23" t="s">
        <v>211</v>
      </c>
      <c r="BA11" s="23">
        <v>0.188082452332658</v>
      </c>
      <c r="BB11" s="23" t="s">
        <v>211</v>
      </c>
      <c r="BC11" s="23"/>
      <c r="BD11" s="23">
        <v>0.146000090207762</v>
      </c>
      <c r="BE11" s="23">
        <v>0.19913949011758</v>
      </c>
      <c r="BF11" s="23"/>
      <c r="BG11" s="23">
        <v>6.6762030719250798E-2</v>
      </c>
      <c r="BH11" s="23">
        <v>0.206845250712902</v>
      </c>
      <c r="BI11" s="23"/>
      <c r="BJ11" s="23">
        <v>0.26296542257778699</v>
      </c>
      <c r="BK11" s="23">
        <v>0.15673665210523199</v>
      </c>
      <c r="BL11" s="23"/>
      <c r="BM11" s="23">
        <v>9.4095089038096602E-2</v>
      </c>
      <c r="BN11" s="23">
        <v>0.193627975514546</v>
      </c>
      <c r="BO11" s="23"/>
      <c r="BP11" s="23">
        <v>9.8569383209705902E-2</v>
      </c>
      <c r="BQ11" s="23">
        <v>0.147345331480323</v>
      </c>
      <c r="BR11" s="23"/>
      <c r="BS11" s="23">
        <v>0.12736972030410099</v>
      </c>
      <c r="BT11" s="23">
        <v>0.23400604971804501</v>
      </c>
      <c r="BU11" s="23"/>
      <c r="BV11" s="23">
        <v>0</v>
      </c>
      <c r="BW11" s="23">
        <v>0.14849441897528101</v>
      </c>
      <c r="BX11" s="23"/>
      <c r="BY11" s="23">
        <v>0.11218965541036501</v>
      </c>
      <c r="BZ11" s="23">
        <v>0.18438342712238701</v>
      </c>
      <c r="CA11" s="23"/>
      <c r="CB11" s="23">
        <v>0.120992552221749</v>
      </c>
      <c r="CC11" s="23">
        <v>0.20377148595309699</v>
      </c>
    </row>
    <row r="12" spans="2:81" x14ac:dyDescent="0.3">
      <c r="B12" s="16" t="s">
        <v>551</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CC16"/>
  <sheetViews>
    <sheetView showGridLines="0" workbookViewId="0">
      <pane xSplit="2" topLeftCell="C1" activePane="topRight" state="frozen"/>
      <selection activeCell="B12" sqref="B12"/>
      <selection pane="topRight" activeCell="B12" sqref="B1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51</v>
      </c>
      <c r="D7" s="10">
        <v>28</v>
      </c>
      <c r="E7" s="10">
        <v>23</v>
      </c>
      <c r="F7" s="10"/>
      <c r="G7" s="10">
        <v>14</v>
      </c>
      <c r="H7" s="10">
        <v>12</v>
      </c>
      <c r="I7" s="10">
        <v>15</v>
      </c>
      <c r="J7" s="10">
        <v>4</v>
      </c>
      <c r="K7" s="10">
        <v>5</v>
      </c>
      <c r="L7" s="10">
        <v>1</v>
      </c>
      <c r="M7" s="10"/>
      <c r="N7" s="10">
        <v>16</v>
      </c>
      <c r="O7" s="10">
        <v>13</v>
      </c>
      <c r="P7" s="10">
        <v>10</v>
      </c>
      <c r="Q7" s="10">
        <v>12</v>
      </c>
      <c r="R7" s="10"/>
      <c r="S7" s="10">
        <v>10</v>
      </c>
      <c r="T7" s="10">
        <v>6</v>
      </c>
      <c r="U7" s="10">
        <v>3</v>
      </c>
      <c r="V7" s="10">
        <v>4</v>
      </c>
      <c r="W7" s="10">
        <v>3</v>
      </c>
      <c r="X7" s="10">
        <v>5</v>
      </c>
      <c r="Y7" s="10">
        <v>2</v>
      </c>
      <c r="Z7" s="10">
        <v>1</v>
      </c>
      <c r="AA7" s="10">
        <v>7</v>
      </c>
      <c r="AB7" s="10">
        <v>5</v>
      </c>
      <c r="AC7" s="10">
        <v>3</v>
      </c>
      <c r="AD7" s="10">
        <v>2</v>
      </c>
      <c r="AE7" s="10"/>
      <c r="AF7" s="10">
        <v>23</v>
      </c>
      <c r="AG7" s="10">
        <v>6</v>
      </c>
      <c r="AH7" s="10">
        <v>4</v>
      </c>
      <c r="AI7" s="10">
        <v>9</v>
      </c>
      <c r="AJ7" s="10">
        <v>2</v>
      </c>
      <c r="AK7" s="10">
        <v>3</v>
      </c>
      <c r="AL7" s="10"/>
      <c r="AM7" s="10">
        <v>9</v>
      </c>
      <c r="AN7" s="10">
        <v>9</v>
      </c>
      <c r="AO7" s="10">
        <v>13</v>
      </c>
      <c r="AP7" s="10">
        <v>11</v>
      </c>
      <c r="AQ7" s="10">
        <v>3</v>
      </c>
      <c r="AR7" s="10"/>
      <c r="AS7" s="10">
        <v>51</v>
      </c>
      <c r="AT7" s="10" t="s">
        <v>210</v>
      </c>
      <c r="AU7" s="10"/>
      <c r="AV7" s="10">
        <v>42</v>
      </c>
      <c r="AW7" s="10">
        <v>9</v>
      </c>
      <c r="AX7" s="10" t="s">
        <v>210</v>
      </c>
      <c r="AY7" s="10"/>
      <c r="AZ7" s="10" t="s">
        <v>210</v>
      </c>
      <c r="BA7" s="10">
        <v>46</v>
      </c>
      <c r="BB7" s="10" t="s">
        <v>210</v>
      </c>
      <c r="BC7" s="10"/>
      <c r="BD7" s="10">
        <v>26</v>
      </c>
      <c r="BE7" s="10">
        <v>25</v>
      </c>
      <c r="BF7" s="10"/>
      <c r="BG7" s="10">
        <v>13</v>
      </c>
      <c r="BH7" s="10">
        <v>38</v>
      </c>
      <c r="BI7" s="10"/>
      <c r="BJ7" s="10">
        <v>7</v>
      </c>
      <c r="BK7" s="10">
        <v>44</v>
      </c>
      <c r="BL7" s="10"/>
      <c r="BM7" s="10">
        <v>10</v>
      </c>
      <c r="BN7" s="10">
        <v>40</v>
      </c>
      <c r="BO7" s="10"/>
      <c r="BP7" s="10">
        <v>9</v>
      </c>
      <c r="BQ7" s="10">
        <v>41</v>
      </c>
      <c r="BR7" s="10"/>
      <c r="BS7" s="10">
        <v>28</v>
      </c>
      <c r="BT7" s="10">
        <v>23</v>
      </c>
      <c r="BU7" s="10"/>
      <c r="BV7" s="10">
        <v>5</v>
      </c>
      <c r="BW7" s="10">
        <v>23</v>
      </c>
      <c r="BX7" s="10"/>
      <c r="BY7" s="10">
        <v>16</v>
      </c>
      <c r="BZ7" s="10">
        <v>34</v>
      </c>
      <c r="CA7" s="10"/>
      <c r="CB7" s="10">
        <v>21</v>
      </c>
      <c r="CC7" s="10">
        <v>26</v>
      </c>
    </row>
    <row r="8" spans="2:81" ht="30" customHeight="1" x14ac:dyDescent="0.3">
      <c r="B8" s="11" t="s">
        <v>20</v>
      </c>
      <c r="C8" s="11">
        <v>54</v>
      </c>
      <c r="D8" s="11">
        <v>32</v>
      </c>
      <c r="E8" s="11">
        <v>22</v>
      </c>
      <c r="F8" s="11"/>
      <c r="G8" s="11">
        <v>18</v>
      </c>
      <c r="H8" s="11">
        <v>11</v>
      </c>
      <c r="I8" s="11">
        <v>14</v>
      </c>
      <c r="J8" s="11">
        <v>4</v>
      </c>
      <c r="K8" s="11">
        <v>5</v>
      </c>
      <c r="L8" s="11">
        <v>1</v>
      </c>
      <c r="M8" s="11"/>
      <c r="N8" s="11">
        <v>16</v>
      </c>
      <c r="O8" s="11">
        <v>13</v>
      </c>
      <c r="P8" s="11">
        <v>11</v>
      </c>
      <c r="Q8" s="11">
        <v>14</v>
      </c>
      <c r="R8" s="11"/>
      <c r="S8" s="11">
        <v>11</v>
      </c>
      <c r="T8" s="11">
        <v>5</v>
      </c>
      <c r="U8" s="11">
        <v>4</v>
      </c>
      <c r="V8" s="11">
        <v>5</v>
      </c>
      <c r="W8" s="11">
        <v>3</v>
      </c>
      <c r="X8" s="11">
        <v>5</v>
      </c>
      <c r="Y8" s="11">
        <v>2</v>
      </c>
      <c r="Z8" s="11">
        <v>1</v>
      </c>
      <c r="AA8" s="11">
        <v>7</v>
      </c>
      <c r="AB8" s="11">
        <v>5</v>
      </c>
      <c r="AC8" s="11">
        <v>3</v>
      </c>
      <c r="AD8" s="11">
        <v>2</v>
      </c>
      <c r="AE8" s="11"/>
      <c r="AF8" s="11">
        <v>25</v>
      </c>
      <c r="AG8" s="11">
        <v>7</v>
      </c>
      <c r="AH8" s="11">
        <v>4</v>
      </c>
      <c r="AI8" s="11">
        <v>9</v>
      </c>
      <c r="AJ8" s="11">
        <v>2</v>
      </c>
      <c r="AK8" s="11">
        <v>3</v>
      </c>
      <c r="AL8" s="11"/>
      <c r="AM8" s="11">
        <v>9</v>
      </c>
      <c r="AN8" s="11">
        <v>10</v>
      </c>
      <c r="AO8" s="11">
        <v>16</v>
      </c>
      <c r="AP8" s="11">
        <v>9</v>
      </c>
      <c r="AQ8" s="11">
        <v>3</v>
      </c>
      <c r="AR8" s="11"/>
      <c r="AS8" s="11">
        <v>54</v>
      </c>
      <c r="AT8" s="11" t="s">
        <v>210</v>
      </c>
      <c r="AU8" s="11"/>
      <c r="AV8" s="11">
        <v>43</v>
      </c>
      <c r="AW8" s="11">
        <v>10</v>
      </c>
      <c r="AX8" s="11" t="s">
        <v>210</v>
      </c>
      <c r="AY8" s="11"/>
      <c r="AZ8" s="11" t="s">
        <v>210</v>
      </c>
      <c r="BA8" s="11">
        <v>49</v>
      </c>
      <c r="BB8" s="11" t="s">
        <v>210</v>
      </c>
      <c r="BC8" s="11"/>
      <c r="BD8" s="11">
        <v>27</v>
      </c>
      <c r="BE8" s="11">
        <v>27</v>
      </c>
      <c r="BF8" s="11"/>
      <c r="BG8" s="11">
        <v>13</v>
      </c>
      <c r="BH8" s="11">
        <v>41</v>
      </c>
      <c r="BI8" s="11"/>
      <c r="BJ8" s="11">
        <v>8</v>
      </c>
      <c r="BK8" s="11">
        <v>46</v>
      </c>
      <c r="BL8" s="11"/>
      <c r="BM8" s="11">
        <v>10</v>
      </c>
      <c r="BN8" s="11">
        <v>43</v>
      </c>
      <c r="BO8" s="11"/>
      <c r="BP8" s="11">
        <v>9</v>
      </c>
      <c r="BQ8" s="11">
        <v>42</v>
      </c>
      <c r="BR8" s="11"/>
      <c r="BS8" s="11">
        <v>31</v>
      </c>
      <c r="BT8" s="11">
        <v>23</v>
      </c>
      <c r="BU8" s="11"/>
      <c r="BV8" s="11">
        <v>4</v>
      </c>
      <c r="BW8" s="11">
        <v>26</v>
      </c>
      <c r="BX8" s="11"/>
      <c r="BY8" s="11">
        <v>19</v>
      </c>
      <c r="BZ8" s="11">
        <v>34</v>
      </c>
      <c r="CA8" s="11"/>
      <c r="CB8" s="11">
        <v>21</v>
      </c>
      <c r="CC8" s="11">
        <v>28</v>
      </c>
    </row>
    <row r="9" spans="2:81" x14ac:dyDescent="0.3">
      <c r="B9" s="15" t="s">
        <v>303</v>
      </c>
      <c r="C9" s="14">
        <v>0.503334201910412</v>
      </c>
      <c r="D9" s="14">
        <v>0.50551124699495298</v>
      </c>
      <c r="E9" s="14">
        <v>0.50014098928350303</v>
      </c>
      <c r="F9" s="14"/>
      <c r="G9" s="14">
        <v>0.58118168975736195</v>
      </c>
      <c r="H9" s="14">
        <v>0.64490017351774998</v>
      </c>
      <c r="I9" s="14">
        <v>0.44919231568760598</v>
      </c>
      <c r="J9" s="14">
        <v>0</v>
      </c>
      <c r="K9" s="14">
        <v>0.59183565420824902</v>
      </c>
      <c r="L9" s="14">
        <v>0</v>
      </c>
      <c r="M9" s="14"/>
      <c r="N9" s="14">
        <v>0.61871433726869296</v>
      </c>
      <c r="O9" s="14">
        <v>0.35556728245799701</v>
      </c>
      <c r="P9" s="14">
        <v>0.54864369871199703</v>
      </c>
      <c r="Q9" s="14">
        <v>0.47015135781784601</v>
      </c>
      <c r="R9" s="14"/>
      <c r="S9" s="14">
        <v>0.54451358696312802</v>
      </c>
      <c r="T9" s="14">
        <v>0.65778335143782596</v>
      </c>
      <c r="U9" s="14">
        <v>0.76826883996751905</v>
      </c>
      <c r="V9" s="14">
        <v>0.22678228202232101</v>
      </c>
      <c r="W9" s="14">
        <v>0.61566903608408896</v>
      </c>
      <c r="X9" s="14">
        <v>0.20773666529755799</v>
      </c>
      <c r="Y9" s="14">
        <v>0</v>
      </c>
      <c r="Z9" s="14">
        <v>0</v>
      </c>
      <c r="AA9" s="14">
        <v>0.74136852473696202</v>
      </c>
      <c r="AB9" s="14">
        <v>0.57877330102117797</v>
      </c>
      <c r="AC9" s="14">
        <v>0.326746570535209</v>
      </c>
      <c r="AD9" s="14">
        <v>0.478559133070387</v>
      </c>
      <c r="AE9" s="14"/>
      <c r="AF9" s="14">
        <v>0.63823508257363504</v>
      </c>
      <c r="AG9" s="14">
        <v>0.25871193500991202</v>
      </c>
      <c r="AH9" s="14">
        <v>0.46277807129438597</v>
      </c>
      <c r="AI9" s="14">
        <v>0.51256403195674805</v>
      </c>
      <c r="AJ9" s="14">
        <v>0</v>
      </c>
      <c r="AK9" s="14">
        <v>0.34467108842528499</v>
      </c>
      <c r="AL9" s="14"/>
      <c r="AM9" s="14">
        <v>0.43878352699351197</v>
      </c>
      <c r="AN9" s="14">
        <v>0.49588576428382097</v>
      </c>
      <c r="AO9" s="14">
        <v>0.36336519986143301</v>
      </c>
      <c r="AP9" s="14">
        <v>0.79005323422111096</v>
      </c>
      <c r="AQ9" s="14">
        <v>0.53570421286977699</v>
      </c>
      <c r="AR9" s="14"/>
      <c r="AS9" s="14">
        <v>0.503334201910412</v>
      </c>
      <c r="AT9" s="14" t="s">
        <v>211</v>
      </c>
      <c r="AU9" s="14"/>
      <c r="AV9" s="14">
        <v>0.53840754223472198</v>
      </c>
      <c r="AW9" s="14">
        <v>0.35837927548221699</v>
      </c>
      <c r="AX9" s="14" t="s">
        <v>211</v>
      </c>
      <c r="AY9" s="14"/>
      <c r="AZ9" s="14" t="s">
        <v>211</v>
      </c>
      <c r="BA9" s="14">
        <v>0.45909581385047499</v>
      </c>
      <c r="BB9" s="14" t="s">
        <v>211</v>
      </c>
      <c r="BC9" s="14"/>
      <c r="BD9" s="14">
        <v>0.57756181798148498</v>
      </c>
      <c r="BE9" s="14">
        <v>0.429830246951453</v>
      </c>
      <c r="BF9" s="14"/>
      <c r="BG9" s="14">
        <v>0.692901345930935</v>
      </c>
      <c r="BH9" s="14">
        <v>0.442233990414512</v>
      </c>
      <c r="BI9" s="14"/>
      <c r="BJ9" s="14">
        <v>0.38043656364779899</v>
      </c>
      <c r="BK9" s="14">
        <v>0.52506843009197801</v>
      </c>
      <c r="BL9" s="14"/>
      <c r="BM9" s="14">
        <v>0.60238112511243602</v>
      </c>
      <c r="BN9" s="14">
        <v>0.47141027940522701</v>
      </c>
      <c r="BO9" s="14"/>
      <c r="BP9" s="14">
        <v>0.31867949127216</v>
      </c>
      <c r="BQ9" s="14">
        <v>0.51846303704545205</v>
      </c>
      <c r="BR9" s="14"/>
      <c r="BS9" s="14">
        <v>0.609598901701217</v>
      </c>
      <c r="BT9" s="14">
        <v>0.35961826542918501</v>
      </c>
      <c r="BU9" s="14"/>
      <c r="BV9" s="14">
        <v>1</v>
      </c>
      <c r="BW9" s="14">
        <v>0.54484955984218597</v>
      </c>
      <c r="BX9" s="14"/>
      <c r="BY9" s="14">
        <v>0.660227867936937</v>
      </c>
      <c r="BZ9" s="14">
        <v>0.42918806600086401</v>
      </c>
      <c r="CA9" s="14"/>
      <c r="CB9" s="14">
        <v>0.41079215728840301</v>
      </c>
      <c r="CC9" s="14">
        <v>0.57012070526291203</v>
      </c>
    </row>
    <row r="10" spans="2:81" ht="28.8" x14ac:dyDescent="0.3">
      <c r="B10" s="15" t="s">
        <v>304</v>
      </c>
      <c r="C10" s="14">
        <v>0.42357936989775502</v>
      </c>
      <c r="D10" s="14">
        <v>0.46275261181552202</v>
      </c>
      <c r="E10" s="14">
        <v>0.36612144602791602</v>
      </c>
      <c r="F10" s="14"/>
      <c r="G10" s="14">
        <v>0.36987400330322001</v>
      </c>
      <c r="H10" s="14">
        <v>0.35509982648225002</v>
      </c>
      <c r="I10" s="14">
        <v>0.40314561756606498</v>
      </c>
      <c r="J10" s="14">
        <v>0.77961386063892901</v>
      </c>
      <c r="K10" s="14">
        <v>0.40816434579175098</v>
      </c>
      <c r="L10" s="14">
        <v>1</v>
      </c>
      <c r="M10" s="14"/>
      <c r="N10" s="14">
        <v>0.38128566273130698</v>
      </c>
      <c r="O10" s="14">
        <v>0.49411078057421398</v>
      </c>
      <c r="P10" s="14">
        <v>0.36652867783492499</v>
      </c>
      <c r="Q10" s="14">
        <v>0.45174194919028898</v>
      </c>
      <c r="R10" s="14"/>
      <c r="S10" s="14">
        <v>0.37596805702271202</v>
      </c>
      <c r="T10" s="14">
        <v>0.34221664856217399</v>
      </c>
      <c r="U10" s="14">
        <v>0.23173116003248001</v>
      </c>
      <c r="V10" s="14">
        <v>0.56861000015310204</v>
      </c>
      <c r="W10" s="14">
        <v>0.38433096391591098</v>
      </c>
      <c r="X10" s="14">
        <v>0.58242908404030402</v>
      </c>
      <c r="Y10" s="14">
        <v>0.489378537978502</v>
      </c>
      <c r="Z10" s="14">
        <v>1</v>
      </c>
      <c r="AA10" s="14">
        <v>0.25863147526303798</v>
      </c>
      <c r="AB10" s="14">
        <v>0.42122669897882198</v>
      </c>
      <c r="AC10" s="14">
        <v>0.67325342946479105</v>
      </c>
      <c r="AD10" s="14">
        <v>0.521440866929613</v>
      </c>
      <c r="AE10" s="14"/>
      <c r="AF10" s="14">
        <v>0.31876438726572698</v>
      </c>
      <c r="AG10" s="14">
        <v>0.59850163608274598</v>
      </c>
      <c r="AH10" s="14">
        <v>0.53722192870561403</v>
      </c>
      <c r="AI10" s="14">
        <v>0.48743596804325201</v>
      </c>
      <c r="AJ10" s="14">
        <v>0.58946111296584203</v>
      </c>
      <c r="AK10" s="14">
        <v>0.32627887610975698</v>
      </c>
      <c r="AL10" s="14"/>
      <c r="AM10" s="14">
        <v>0.46376695781265398</v>
      </c>
      <c r="AN10" s="14">
        <v>0.407368042644081</v>
      </c>
      <c r="AO10" s="14">
        <v>0.57020534052055005</v>
      </c>
      <c r="AP10" s="14">
        <v>0.103212934167263</v>
      </c>
      <c r="AQ10" s="14">
        <v>0.46429578713022301</v>
      </c>
      <c r="AR10" s="14"/>
      <c r="AS10" s="14">
        <v>0.42357936989775502</v>
      </c>
      <c r="AT10" s="14" t="s">
        <v>211</v>
      </c>
      <c r="AU10" s="14"/>
      <c r="AV10" s="14">
        <v>0.41900716048117898</v>
      </c>
      <c r="AW10" s="14">
        <v>0.44247589567675799</v>
      </c>
      <c r="AX10" s="14" t="s">
        <v>211</v>
      </c>
      <c r="AY10" s="14"/>
      <c r="AZ10" s="14" t="s">
        <v>211</v>
      </c>
      <c r="BA10" s="14">
        <v>0.46130789602497702</v>
      </c>
      <c r="BB10" s="14" t="s">
        <v>211</v>
      </c>
      <c r="BC10" s="14"/>
      <c r="BD10" s="14">
        <v>0.34851674522947901</v>
      </c>
      <c r="BE10" s="14">
        <v>0.49791019277418003</v>
      </c>
      <c r="BF10" s="14"/>
      <c r="BG10" s="14">
        <v>0.225346896924115</v>
      </c>
      <c r="BH10" s="14">
        <v>0.48747254129423601</v>
      </c>
      <c r="BI10" s="14"/>
      <c r="BJ10" s="14">
        <v>0.486957856590918</v>
      </c>
      <c r="BK10" s="14">
        <v>0.41237099753954898</v>
      </c>
      <c r="BL10" s="14"/>
      <c r="BM10" s="14">
        <v>0.19226342029736701</v>
      </c>
      <c r="BN10" s="14">
        <v>0.48348142792912702</v>
      </c>
      <c r="BO10" s="14"/>
      <c r="BP10" s="14">
        <v>0.58275112551813502</v>
      </c>
      <c r="BQ10" s="14">
        <v>0.41031088154846401</v>
      </c>
      <c r="BR10" s="14"/>
      <c r="BS10" s="14">
        <v>0.32541139596880297</v>
      </c>
      <c r="BT10" s="14">
        <v>0.55634502334088398</v>
      </c>
      <c r="BU10" s="14"/>
      <c r="BV10" s="14">
        <v>0</v>
      </c>
      <c r="BW10" s="14">
        <v>0.37938197600616502</v>
      </c>
      <c r="BX10" s="14"/>
      <c r="BY10" s="14">
        <v>0.28319825191914699</v>
      </c>
      <c r="BZ10" s="14">
        <v>0.51326596691688497</v>
      </c>
      <c r="CA10" s="14"/>
      <c r="CB10" s="14">
        <v>0.58920784271159699</v>
      </c>
      <c r="CC10" s="14">
        <v>0.36159617745425499</v>
      </c>
    </row>
    <row r="11" spans="2:81" x14ac:dyDescent="0.3">
      <c r="B11" s="15" t="s">
        <v>106</v>
      </c>
      <c r="C11" s="23">
        <v>7.3086428191832795E-2</v>
      </c>
      <c r="D11" s="23">
        <v>3.1736141189524503E-2</v>
      </c>
      <c r="E11" s="23">
        <v>0.133737564688581</v>
      </c>
      <c r="F11" s="23"/>
      <c r="G11" s="23">
        <v>4.8944306939417898E-2</v>
      </c>
      <c r="H11" s="23">
        <v>0</v>
      </c>
      <c r="I11" s="23">
        <v>0.14766206674632801</v>
      </c>
      <c r="J11" s="23">
        <v>0.22038613936107099</v>
      </c>
      <c r="K11" s="23">
        <v>0</v>
      </c>
      <c r="L11" s="23">
        <v>0</v>
      </c>
      <c r="M11" s="23"/>
      <c r="N11" s="23">
        <v>0</v>
      </c>
      <c r="O11" s="23">
        <v>0.150321936967789</v>
      </c>
      <c r="P11" s="23">
        <v>8.4827623453077899E-2</v>
      </c>
      <c r="Q11" s="23">
        <v>7.8106692991864096E-2</v>
      </c>
      <c r="R11" s="23"/>
      <c r="S11" s="23">
        <v>7.9518356014159505E-2</v>
      </c>
      <c r="T11" s="23">
        <v>0</v>
      </c>
      <c r="U11" s="23">
        <v>0</v>
      </c>
      <c r="V11" s="23">
        <v>0.20460771782457701</v>
      </c>
      <c r="W11" s="23">
        <v>0</v>
      </c>
      <c r="X11" s="23">
        <v>0.20983425066213801</v>
      </c>
      <c r="Y11" s="23">
        <v>0.51062146202149805</v>
      </c>
      <c r="Z11" s="23">
        <v>0</v>
      </c>
      <c r="AA11" s="23">
        <v>0</v>
      </c>
      <c r="AB11" s="23">
        <v>0</v>
      </c>
      <c r="AC11" s="23">
        <v>0</v>
      </c>
      <c r="AD11" s="23">
        <v>0</v>
      </c>
      <c r="AE11" s="23"/>
      <c r="AF11" s="23">
        <v>4.3000530160637797E-2</v>
      </c>
      <c r="AG11" s="23">
        <v>0.142786428907342</v>
      </c>
      <c r="AH11" s="23">
        <v>0</v>
      </c>
      <c r="AI11" s="23">
        <v>0</v>
      </c>
      <c r="AJ11" s="23">
        <v>0.41053888703415697</v>
      </c>
      <c r="AK11" s="23">
        <v>0.32905003546495798</v>
      </c>
      <c r="AL11" s="23"/>
      <c r="AM11" s="23">
        <v>9.7449515193833894E-2</v>
      </c>
      <c r="AN11" s="23">
        <v>9.6746193072097406E-2</v>
      </c>
      <c r="AO11" s="23">
        <v>6.6429459618017606E-2</v>
      </c>
      <c r="AP11" s="23">
        <v>0.106733831611626</v>
      </c>
      <c r="AQ11" s="23">
        <v>0</v>
      </c>
      <c r="AR11" s="23"/>
      <c r="AS11" s="23">
        <v>7.3086428191832795E-2</v>
      </c>
      <c r="AT11" s="23" t="s">
        <v>211</v>
      </c>
      <c r="AU11" s="23"/>
      <c r="AV11" s="23">
        <v>4.2585297284098898E-2</v>
      </c>
      <c r="AW11" s="23">
        <v>0.19914482884102599</v>
      </c>
      <c r="AX11" s="23" t="s">
        <v>211</v>
      </c>
      <c r="AY11" s="23"/>
      <c r="AZ11" s="23" t="s">
        <v>211</v>
      </c>
      <c r="BA11" s="23">
        <v>7.9596290124547997E-2</v>
      </c>
      <c r="BB11" s="23" t="s">
        <v>211</v>
      </c>
      <c r="BC11" s="23"/>
      <c r="BD11" s="23">
        <v>7.3921436789035705E-2</v>
      </c>
      <c r="BE11" s="23">
        <v>7.2259560274366905E-2</v>
      </c>
      <c r="BF11" s="23"/>
      <c r="BG11" s="23">
        <v>8.1751757144950102E-2</v>
      </c>
      <c r="BH11" s="23">
        <v>7.0293468291251701E-2</v>
      </c>
      <c r="BI11" s="23"/>
      <c r="BJ11" s="23">
        <v>0.13260557976128201</v>
      </c>
      <c r="BK11" s="23">
        <v>6.2560572368473705E-2</v>
      </c>
      <c r="BL11" s="23"/>
      <c r="BM11" s="23">
        <v>0.20535545459019799</v>
      </c>
      <c r="BN11" s="23">
        <v>4.5108292665646102E-2</v>
      </c>
      <c r="BO11" s="23"/>
      <c r="BP11" s="23">
        <v>9.8569383209705902E-2</v>
      </c>
      <c r="BQ11" s="23">
        <v>7.1226081406083497E-2</v>
      </c>
      <c r="BR11" s="23"/>
      <c r="BS11" s="23">
        <v>6.4989702329980498E-2</v>
      </c>
      <c r="BT11" s="23">
        <v>8.4036711229931296E-2</v>
      </c>
      <c r="BU11" s="23"/>
      <c r="BV11" s="23">
        <v>0</v>
      </c>
      <c r="BW11" s="23">
        <v>7.5768464151649603E-2</v>
      </c>
      <c r="BX11" s="23"/>
      <c r="BY11" s="23">
        <v>5.6573880143916101E-2</v>
      </c>
      <c r="BZ11" s="23">
        <v>5.7545967082251702E-2</v>
      </c>
      <c r="CA11" s="23"/>
      <c r="CB11" s="23">
        <v>0</v>
      </c>
      <c r="CC11" s="23">
        <v>6.8283117282833497E-2</v>
      </c>
    </row>
    <row r="12" spans="2:81" x14ac:dyDescent="0.3">
      <c r="B12" s="16" t="s">
        <v>551</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C16"/>
  <sheetViews>
    <sheetView showGridLines="0" workbookViewId="0">
      <pane xSplit="2" topLeftCell="C1" activePane="topRight" state="frozen"/>
      <selection activeCell="B12" sqref="B12"/>
      <selection pane="topRight" activeCell="B12" sqref="B1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51</v>
      </c>
      <c r="D7" s="10">
        <v>28</v>
      </c>
      <c r="E7" s="10">
        <v>23</v>
      </c>
      <c r="F7" s="10"/>
      <c r="G7" s="10">
        <v>14</v>
      </c>
      <c r="H7" s="10">
        <v>12</v>
      </c>
      <c r="I7" s="10">
        <v>15</v>
      </c>
      <c r="J7" s="10">
        <v>4</v>
      </c>
      <c r="K7" s="10">
        <v>5</v>
      </c>
      <c r="L7" s="10">
        <v>1</v>
      </c>
      <c r="M7" s="10"/>
      <c r="N7" s="10">
        <v>16</v>
      </c>
      <c r="O7" s="10">
        <v>13</v>
      </c>
      <c r="P7" s="10">
        <v>10</v>
      </c>
      <c r="Q7" s="10">
        <v>12</v>
      </c>
      <c r="R7" s="10"/>
      <c r="S7" s="10">
        <v>10</v>
      </c>
      <c r="T7" s="10">
        <v>6</v>
      </c>
      <c r="U7" s="10">
        <v>3</v>
      </c>
      <c r="V7" s="10">
        <v>4</v>
      </c>
      <c r="W7" s="10">
        <v>3</v>
      </c>
      <c r="X7" s="10">
        <v>5</v>
      </c>
      <c r="Y7" s="10">
        <v>2</v>
      </c>
      <c r="Z7" s="10">
        <v>1</v>
      </c>
      <c r="AA7" s="10">
        <v>7</v>
      </c>
      <c r="AB7" s="10">
        <v>5</v>
      </c>
      <c r="AC7" s="10">
        <v>3</v>
      </c>
      <c r="AD7" s="10">
        <v>2</v>
      </c>
      <c r="AE7" s="10"/>
      <c r="AF7" s="10">
        <v>23</v>
      </c>
      <c r="AG7" s="10">
        <v>6</v>
      </c>
      <c r="AH7" s="10">
        <v>4</v>
      </c>
      <c r="AI7" s="10">
        <v>9</v>
      </c>
      <c r="AJ7" s="10">
        <v>2</v>
      </c>
      <c r="AK7" s="10">
        <v>3</v>
      </c>
      <c r="AL7" s="10"/>
      <c r="AM7" s="10">
        <v>9</v>
      </c>
      <c r="AN7" s="10">
        <v>9</v>
      </c>
      <c r="AO7" s="10">
        <v>13</v>
      </c>
      <c r="AP7" s="10">
        <v>11</v>
      </c>
      <c r="AQ7" s="10">
        <v>3</v>
      </c>
      <c r="AR7" s="10"/>
      <c r="AS7" s="10">
        <v>51</v>
      </c>
      <c r="AT7" s="10" t="s">
        <v>210</v>
      </c>
      <c r="AU7" s="10"/>
      <c r="AV7" s="10">
        <v>42</v>
      </c>
      <c r="AW7" s="10">
        <v>9</v>
      </c>
      <c r="AX7" s="10" t="s">
        <v>210</v>
      </c>
      <c r="AY7" s="10"/>
      <c r="AZ7" s="10" t="s">
        <v>210</v>
      </c>
      <c r="BA7" s="10">
        <v>46</v>
      </c>
      <c r="BB7" s="10" t="s">
        <v>210</v>
      </c>
      <c r="BC7" s="10"/>
      <c r="BD7" s="10">
        <v>26</v>
      </c>
      <c r="BE7" s="10">
        <v>25</v>
      </c>
      <c r="BF7" s="10"/>
      <c r="BG7" s="10">
        <v>13</v>
      </c>
      <c r="BH7" s="10">
        <v>38</v>
      </c>
      <c r="BI7" s="10"/>
      <c r="BJ7" s="10">
        <v>7</v>
      </c>
      <c r="BK7" s="10">
        <v>44</v>
      </c>
      <c r="BL7" s="10"/>
      <c r="BM7" s="10">
        <v>10</v>
      </c>
      <c r="BN7" s="10">
        <v>40</v>
      </c>
      <c r="BO7" s="10"/>
      <c r="BP7" s="10">
        <v>9</v>
      </c>
      <c r="BQ7" s="10">
        <v>41</v>
      </c>
      <c r="BR7" s="10"/>
      <c r="BS7" s="10">
        <v>28</v>
      </c>
      <c r="BT7" s="10">
        <v>23</v>
      </c>
      <c r="BU7" s="10"/>
      <c r="BV7" s="10">
        <v>5</v>
      </c>
      <c r="BW7" s="10">
        <v>23</v>
      </c>
      <c r="BX7" s="10"/>
      <c r="BY7" s="10">
        <v>16</v>
      </c>
      <c r="BZ7" s="10">
        <v>34</v>
      </c>
      <c r="CA7" s="10"/>
      <c r="CB7" s="10">
        <v>21</v>
      </c>
      <c r="CC7" s="10">
        <v>26</v>
      </c>
    </row>
    <row r="8" spans="2:81" ht="30" customHeight="1" x14ac:dyDescent="0.3">
      <c r="B8" s="11" t="s">
        <v>20</v>
      </c>
      <c r="C8" s="11">
        <v>54</v>
      </c>
      <c r="D8" s="11">
        <v>32</v>
      </c>
      <c r="E8" s="11">
        <v>22</v>
      </c>
      <c r="F8" s="11"/>
      <c r="G8" s="11">
        <v>18</v>
      </c>
      <c r="H8" s="11">
        <v>11</v>
      </c>
      <c r="I8" s="11">
        <v>14</v>
      </c>
      <c r="J8" s="11">
        <v>4</v>
      </c>
      <c r="K8" s="11">
        <v>5</v>
      </c>
      <c r="L8" s="11">
        <v>1</v>
      </c>
      <c r="M8" s="11"/>
      <c r="N8" s="11">
        <v>16</v>
      </c>
      <c r="O8" s="11">
        <v>13</v>
      </c>
      <c r="P8" s="11">
        <v>11</v>
      </c>
      <c r="Q8" s="11">
        <v>14</v>
      </c>
      <c r="R8" s="11"/>
      <c r="S8" s="11">
        <v>11</v>
      </c>
      <c r="T8" s="11">
        <v>5</v>
      </c>
      <c r="U8" s="11">
        <v>4</v>
      </c>
      <c r="V8" s="11">
        <v>5</v>
      </c>
      <c r="W8" s="11">
        <v>3</v>
      </c>
      <c r="X8" s="11">
        <v>5</v>
      </c>
      <c r="Y8" s="11">
        <v>2</v>
      </c>
      <c r="Z8" s="11">
        <v>1</v>
      </c>
      <c r="AA8" s="11">
        <v>7</v>
      </c>
      <c r="AB8" s="11">
        <v>5</v>
      </c>
      <c r="AC8" s="11">
        <v>3</v>
      </c>
      <c r="AD8" s="11">
        <v>2</v>
      </c>
      <c r="AE8" s="11"/>
      <c r="AF8" s="11">
        <v>25</v>
      </c>
      <c r="AG8" s="11">
        <v>7</v>
      </c>
      <c r="AH8" s="11">
        <v>4</v>
      </c>
      <c r="AI8" s="11">
        <v>9</v>
      </c>
      <c r="AJ8" s="11">
        <v>2</v>
      </c>
      <c r="AK8" s="11">
        <v>3</v>
      </c>
      <c r="AL8" s="11"/>
      <c r="AM8" s="11">
        <v>9</v>
      </c>
      <c r="AN8" s="11">
        <v>10</v>
      </c>
      <c r="AO8" s="11">
        <v>16</v>
      </c>
      <c r="AP8" s="11">
        <v>9</v>
      </c>
      <c r="AQ8" s="11">
        <v>3</v>
      </c>
      <c r="AR8" s="11"/>
      <c r="AS8" s="11">
        <v>54</v>
      </c>
      <c r="AT8" s="11" t="s">
        <v>210</v>
      </c>
      <c r="AU8" s="11"/>
      <c r="AV8" s="11">
        <v>43</v>
      </c>
      <c r="AW8" s="11">
        <v>10</v>
      </c>
      <c r="AX8" s="11" t="s">
        <v>210</v>
      </c>
      <c r="AY8" s="11"/>
      <c r="AZ8" s="11" t="s">
        <v>210</v>
      </c>
      <c r="BA8" s="11">
        <v>49</v>
      </c>
      <c r="BB8" s="11" t="s">
        <v>210</v>
      </c>
      <c r="BC8" s="11"/>
      <c r="BD8" s="11">
        <v>27</v>
      </c>
      <c r="BE8" s="11">
        <v>27</v>
      </c>
      <c r="BF8" s="11"/>
      <c r="BG8" s="11">
        <v>13</v>
      </c>
      <c r="BH8" s="11">
        <v>41</v>
      </c>
      <c r="BI8" s="11"/>
      <c r="BJ8" s="11">
        <v>8</v>
      </c>
      <c r="BK8" s="11">
        <v>46</v>
      </c>
      <c r="BL8" s="11"/>
      <c r="BM8" s="11">
        <v>10</v>
      </c>
      <c r="BN8" s="11">
        <v>43</v>
      </c>
      <c r="BO8" s="11"/>
      <c r="BP8" s="11">
        <v>9</v>
      </c>
      <c r="BQ8" s="11">
        <v>42</v>
      </c>
      <c r="BR8" s="11"/>
      <c r="BS8" s="11">
        <v>31</v>
      </c>
      <c r="BT8" s="11">
        <v>23</v>
      </c>
      <c r="BU8" s="11"/>
      <c r="BV8" s="11">
        <v>4</v>
      </c>
      <c r="BW8" s="11">
        <v>26</v>
      </c>
      <c r="BX8" s="11"/>
      <c r="BY8" s="11">
        <v>19</v>
      </c>
      <c r="BZ8" s="11">
        <v>34</v>
      </c>
      <c r="CA8" s="11"/>
      <c r="CB8" s="11">
        <v>21</v>
      </c>
      <c r="CC8" s="11">
        <v>28</v>
      </c>
    </row>
    <row r="9" spans="2:81" x14ac:dyDescent="0.3">
      <c r="B9" s="15" t="s">
        <v>303</v>
      </c>
      <c r="C9" s="14">
        <v>0.21444309857559901</v>
      </c>
      <c r="D9" s="14">
        <v>0.186654197956719</v>
      </c>
      <c r="E9" s="14">
        <v>0.25520287382059698</v>
      </c>
      <c r="F9" s="14"/>
      <c r="G9" s="14">
        <v>0.26274385860670402</v>
      </c>
      <c r="H9" s="14">
        <v>0.427153214869256</v>
      </c>
      <c r="I9" s="14">
        <v>7.8691729795692097E-2</v>
      </c>
      <c r="J9" s="14">
        <v>0</v>
      </c>
      <c r="K9" s="14">
        <v>0.17810877968253599</v>
      </c>
      <c r="L9" s="14">
        <v>0</v>
      </c>
      <c r="M9" s="14"/>
      <c r="N9" s="14">
        <v>0.161069592978455</v>
      </c>
      <c r="O9" s="14">
        <v>0.206472692945838</v>
      </c>
      <c r="P9" s="14">
        <v>0.183703590436224</v>
      </c>
      <c r="Q9" s="14">
        <v>0.30966613637465801</v>
      </c>
      <c r="R9" s="14"/>
      <c r="S9" s="14">
        <v>0.32917520619430202</v>
      </c>
      <c r="T9" s="14">
        <v>0.35658075792706201</v>
      </c>
      <c r="U9" s="14">
        <v>0.27094457210538098</v>
      </c>
      <c r="V9" s="14">
        <v>0</v>
      </c>
      <c r="W9" s="14">
        <v>0.26840445333426299</v>
      </c>
      <c r="X9" s="14">
        <v>0</v>
      </c>
      <c r="Y9" s="14">
        <v>0</v>
      </c>
      <c r="Z9" s="14">
        <v>0</v>
      </c>
      <c r="AA9" s="14">
        <v>0.28732861912344598</v>
      </c>
      <c r="AB9" s="14">
        <v>0.20329545739361601</v>
      </c>
      <c r="AC9" s="14">
        <v>0.326746570535209</v>
      </c>
      <c r="AD9" s="14">
        <v>0</v>
      </c>
      <c r="AE9" s="14"/>
      <c r="AF9" s="14">
        <v>0.38333011098425601</v>
      </c>
      <c r="AG9" s="14">
        <v>0</v>
      </c>
      <c r="AH9" s="14">
        <v>0</v>
      </c>
      <c r="AI9" s="14">
        <v>0.21622832524397301</v>
      </c>
      <c r="AJ9" s="14">
        <v>0</v>
      </c>
      <c r="AK9" s="14">
        <v>0</v>
      </c>
      <c r="AL9" s="14"/>
      <c r="AM9" s="14">
        <v>9.3253316352410298E-2</v>
      </c>
      <c r="AN9" s="14">
        <v>0</v>
      </c>
      <c r="AO9" s="14">
        <v>0.30727946985716698</v>
      </c>
      <c r="AP9" s="14">
        <v>0.37699773704109002</v>
      </c>
      <c r="AQ9" s="14">
        <v>0</v>
      </c>
      <c r="AR9" s="14"/>
      <c r="AS9" s="14">
        <v>0.21444309857559901</v>
      </c>
      <c r="AT9" s="14" t="s">
        <v>211</v>
      </c>
      <c r="AU9" s="14"/>
      <c r="AV9" s="14">
        <v>0.17968632687512201</v>
      </c>
      <c r="AW9" s="14">
        <v>0.35808967566629801</v>
      </c>
      <c r="AX9" s="14" t="s">
        <v>211</v>
      </c>
      <c r="AY9" s="14"/>
      <c r="AZ9" s="14" t="s">
        <v>211</v>
      </c>
      <c r="BA9" s="14">
        <v>0.216099438092961</v>
      </c>
      <c r="BB9" s="14" t="s">
        <v>211</v>
      </c>
      <c r="BC9" s="14"/>
      <c r="BD9" s="14">
        <v>0.35702922228450201</v>
      </c>
      <c r="BE9" s="14">
        <v>7.3247077881139294E-2</v>
      </c>
      <c r="BF9" s="14"/>
      <c r="BG9" s="14">
        <v>0.36107315927741102</v>
      </c>
      <c r="BH9" s="14">
        <v>0.167182125336653</v>
      </c>
      <c r="BI9" s="14"/>
      <c r="BJ9" s="14">
        <v>0.50957945492791901</v>
      </c>
      <c r="BK9" s="14">
        <v>0.16224876022769499</v>
      </c>
      <c r="BL9" s="14"/>
      <c r="BM9" s="14">
        <v>0.37296269235197599</v>
      </c>
      <c r="BN9" s="14">
        <v>0.16353617853453001</v>
      </c>
      <c r="BO9" s="14"/>
      <c r="BP9" s="14">
        <v>0</v>
      </c>
      <c r="BQ9" s="14">
        <v>0.22156320507247801</v>
      </c>
      <c r="BR9" s="14"/>
      <c r="BS9" s="14">
        <v>0.252652998811285</v>
      </c>
      <c r="BT9" s="14">
        <v>0.16276675068174201</v>
      </c>
      <c r="BU9" s="14"/>
      <c r="BV9" s="14">
        <v>0.195847321822088</v>
      </c>
      <c r="BW9" s="14">
        <v>0.26207441236502499</v>
      </c>
      <c r="BX9" s="14"/>
      <c r="BY9" s="14">
        <v>0.35897329251980098</v>
      </c>
      <c r="BZ9" s="14">
        <v>0.13948259148552999</v>
      </c>
      <c r="CA9" s="14"/>
      <c r="CB9" s="14">
        <v>0</v>
      </c>
      <c r="CC9" s="14">
        <v>0.33010335883175701</v>
      </c>
    </row>
    <row r="10" spans="2:81" ht="28.8" x14ac:dyDescent="0.3">
      <c r="B10" s="15" t="s">
        <v>304</v>
      </c>
      <c r="C10" s="14">
        <v>0.67944188183399601</v>
      </c>
      <c r="D10" s="14">
        <v>0.75427981574111502</v>
      </c>
      <c r="E10" s="14">
        <v>0.56967225086911699</v>
      </c>
      <c r="F10" s="14"/>
      <c r="G10" s="14">
        <v>0.63958444105644996</v>
      </c>
      <c r="H10" s="14">
        <v>0.57284678513074405</v>
      </c>
      <c r="I10" s="14">
        <v>0.71179710678825003</v>
      </c>
      <c r="J10" s="14">
        <v>0.77961386063892901</v>
      </c>
      <c r="K10" s="14">
        <v>0.82189122031746398</v>
      </c>
      <c r="L10" s="14">
        <v>1</v>
      </c>
      <c r="M10" s="14"/>
      <c r="N10" s="14">
        <v>0.83893040702154498</v>
      </c>
      <c r="O10" s="14">
        <v>0.50645613534898404</v>
      </c>
      <c r="P10" s="14">
        <v>0.73146878611069799</v>
      </c>
      <c r="Q10" s="14">
        <v>0.61222717063347798</v>
      </c>
      <c r="R10" s="14"/>
      <c r="S10" s="14">
        <v>0.59130643779153802</v>
      </c>
      <c r="T10" s="14">
        <v>0.47949297247429501</v>
      </c>
      <c r="U10" s="14">
        <v>0.72905542789461897</v>
      </c>
      <c r="V10" s="14">
        <v>0.79539228217542302</v>
      </c>
      <c r="W10" s="14">
        <v>0.73159554666573701</v>
      </c>
      <c r="X10" s="14">
        <v>0.79016574933786199</v>
      </c>
      <c r="Y10" s="14">
        <v>0.489378537978502</v>
      </c>
      <c r="Z10" s="14">
        <v>1</v>
      </c>
      <c r="AA10" s="14">
        <v>0.71267138087655402</v>
      </c>
      <c r="AB10" s="14">
        <v>0.79670454260638401</v>
      </c>
      <c r="AC10" s="14">
        <v>0.34400189241632001</v>
      </c>
      <c r="AD10" s="14">
        <v>1</v>
      </c>
      <c r="AE10" s="14"/>
      <c r="AF10" s="14">
        <v>0.53860211278699599</v>
      </c>
      <c r="AG10" s="14">
        <v>0.85721357109265806</v>
      </c>
      <c r="AH10" s="14">
        <v>1</v>
      </c>
      <c r="AI10" s="14">
        <v>0.68519603903076798</v>
      </c>
      <c r="AJ10" s="14">
        <v>0.58946111296584203</v>
      </c>
      <c r="AK10" s="14">
        <v>0.67094996453504296</v>
      </c>
      <c r="AL10" s="14"/>
      <c r="AM10" s="14">
        <v>0.80929716845375599</v>
      </c>
      <c r="AN10" s="14">
        <v>0.81015937199159505</v>
      </c>
      <c r="AO10" s="14">
        <v>0.57211736155205895</v>
      </c>
      <c r="AP10" s="14">
        <v>0.51626843134728395</v>
      </c>
      <c r="AQ10" s="14">
        <v>1</v>
      </c>
      <c r="AR10" s="14"/>
      <c r="AS10" s="14">
        <v>0.67944188183399601</v>
      </c>
      <c r="AT10" s="14" t="s">
        <v>211</v>
      </c>
      <c r="AU10" s="14"/>
      <c r="AV10" s="14">
        <v>0.73670817591189297</v>
      </c>
      <c r="AW10" s="14">
        <v>0.44276549549267702</v>
      </c>
      <c r="AX10" s="14" t="s">
        <v>211</v>
      </c>
      <c r="AY10" s="14"/>
      <c r="AZ10" s="14" t="s">
        <v>211</v>
      </c>
      <c r="BA10" s="14">
        <v>0.66833379944711402</v>
      </c>
      <c r="BB10" s="14" t="s">
        <v>211</v>
      </c>
      <c r="BC10" s="14"/>
      <c r="BD10" s="14">
        <v>0.56904934092646198</v>
      </c>
      <c r="BE10" s="14">
        <v>0.78875818194126202</v>
      </c>
      <c r="BF10" s="14"/>
      <c r="BG10" s="14">
        <v>0.55717508357763901</v>
      </c>
      <c r="BH10" s="14">
        <v>0.71885022588533298</v>
      </c>
      <c r="BI10" s="14"/>
      <c r="BJ10" s="14">
        <v>0.35781496531079798</v>
      </c>
      <c r="BK10" s="14">
        <v>0.736321028511424</v>
      </c>
      <c r="BL10" s="14"/>
      <c r="BM10" s="14">
        <v>0.42168185305782702</v>
      </c>
      <c r="BN10" s="14">
        <v>0.75032010425191498</v>
      </c>
      <c r="BO10" s="14"/>
      <c r="BP10" s="14">
        <v>0.90143061679029401</v>
      </c>
      <c r="BQ10" s="14">
        <v>0.66537646889697899</v>
      </c>
      <c r="BR10" s="14"/>
      <c r="BS10" s="14">
        <v>0.68235729885873397</v>
      </c>
      <c r="BT10" s="14">
        <v>0.67549897427609296</v>
      </c>
      <c r="BU10" s="14"/>
      <c r="BV10" s="14">
        <v>0.80415267817791203</v>
      </c>
      <c r="BW10" s="14">
        <v>0.66215712348332501</v>
      </c>
      <c r="BX10" s="14"/>
      <c r="BY10" s="14">
        <v>0.58445282733628301</v>
      </c>
      <c r="BZ10" s="14">
        <v>0.75062135122278195</v>
      </c>
      <c r="CA10" s="14"/>
      <c r="CB10" s="14">
        <v>0.95726304709764398</v>
      </c>
      <c r="CC10" s="14">
        <v>0.57105054302236802</v>
      </c>
    </row>
    <row r="11" spans="2:81" x14ac:dyDescent="0.3">
      <c r="B11" s="15" t="s">
        <v>106</v>
      </c>
      <c r="C11" s="23">
        <v>0.10611501959040399</v>
      </c>
      <c r="D11" s="23">
        <v>5.9065986302166099E-2</v>
      </c>
      <c r="E11" s="23">
        <v>0.175124875310286</v>
      </c>
      <c r="F11" s="23"/>
      <c r="G11" s="23">
        <v>9.7671700336846107E-2</v>
      </c>
      <c r="H11" s="23">
        <v>0</v>
      </c>
      <c r="I11" s="23">
        <v>0.20951116341605799</v>
      </c>
      <c r="J11" s="23">
        <v>0.22038613936107099</v>
      </c>
      <c r="K11" s="23">
        <v>0</v>
      </c>
      <c r="L11" s="23">
        <v>0</v>
      </c>
      <c r="M11" s="23"/>
      <c r="N11" s="23">
        <v>0</v>
      </c>
      <c r="O11" s="23">
        <v>0.28707117170517699</v>
      </c>
      <c r="P11" s="23">
        <v>8.4827623453077899E-2</v>
      </c>
      <c r="Q11" s="23">
        <v>7.8106692991864096E-2</v>
      </c>
      <c r="R11" s="23"/>
      <c r="S11" s="23">
        <v>7.9518356014159505E-2</v>
      </c>
      <c r="T11" s="23">
        <v>0.16392626959864301</v>
      </c>
      <c r="U11" s="23">
        <v>0</v>
      </c>
      <c r="V11" s="23">
        <v>0.20460771782457701</v>
      </c>
      <c r="W11" s="23">
        <v>0</v>
      </c>
      <c r="X11" s="23">
        <v>0.20983425066213801</v>
      </c>
      <c r="Y11" s="23">
        <v>0.51062146202149805</v>
      </c>
      <c r="Z11" s="23">
        <v>0</v>
      </c>
      <c r="AA11" s="23">
        <v>0</v>
      </c>
      <c r="AB11" s="23">
        <v>0</v>
      </c>
      <c r="AC11" s="23">
        <v>0.32925153704847099</v>
      </c>
      <c r="AD11" s="23">
        <v>0</v>
      </c>
      <c r="AE11" s="23"/>
      <c r="AF11" s="23">
        <v>7.8067776228747901E-2</v>
      </c>
      <c r="AG11" s="23">
        <v>0.142786428907342</v>
      </c>
      <c r="AH11" s="23">
        <v>0</v>
      </c>
      <c r="AI11" s="23">
        <v>9.8575635725259195E-2</v>
      </c>
      <c r="AJ11" s="23">
        <v>0.41053888703415697</v>
      </c>
      <c r="AK11" s="23">
        <v>0.32905003546495798</v>
      </c>
      <c r="AL11" s="23"/>
      <c r="AM11" s="23">
        <v>9.7449515193833894E-2</v>
      </c>
      <c r="AN11" s="23">
        <v>0.18984062800840501</v>
      </c>
      <c r="AO11" s="23">
        <v>0.120603168590774</v>
      </c>
      <c r="AP11" s="23">
        <v>0.106733831611626</v>
      </c>
      <c r="AQ11" s="23">
        <v>0</v>
      </c>
      <c r="AR11" s="23"/>
      <c r="AS11" s="23">
        <v>0.10611501959040399</v>
      </c>
      <c r="AT11" s="23" t="s">
        <v>211</v>
      </c>
      <c r="AU11" s="23"/>
      <c r="AV11" s="23">
        <v>8.3605497212985103E-2</v>
      </c>
      <c r="AW11" s="23">
        <v>0.19914482884102599</v>
      </c>
      <c r="AX11" s="23" t="s">
        <v>211</v>
      </c>
      <c r="AY11" s="23"/>
      <c r="AZ11" s="23" t="s">
        <v>211</v>
      </c>
      <c r="BA11" s="23">
        <v>0.115566762459925</v>
      </c>
      <c r="BB11" s="23" t="s">
        <v>211</v>
      </c>
      <c r="BC11" s="23"/>
      <c r="BD11" s="23">
        <v>7.3921436789035705E-2</v>
      </c>
      <c r="BE11" s="23">
        <v>0.137994740177598</v>
      </c>
      <c r="BF11" s="23"/>
      <c r="BG11" s="23">
        <v>8.1751757144950102E-2</v>
      </c>
      <c r="BH11" s="23">
        <v>0.11396764877801401</v>
      </c>
      <c r="BI11" s="23"/>
      <c r="BJ11" s="23">
        <v>0.13260557976128201</v>
      </c>
      <c r="BK11" s="23">
        <v>0.101430211260882</v>
      </c>
      <c r="BL11" s="23"/>
      <c r="BM11" s="23">
        <v>0.20535545459019799</v>
      </c>
      <c r="BN11" s="23">
        <v>8.6143717213555002E-2</v>
      </c>
      <c r="BO11" s="23"/>
      <c r="BP11" s="23">
        <v>9.8569383209705902E-2</v>
      </c>
      <c r="BQ11" s="23">
        <v>0.113060326030543</v>
      </c>
      <c r="BR11" s="23"/>
      <c r="BS11" s="23">
        <v>6.4989702329980498E-2</v>
      </c>
      <c r="BT11" s="23">
        <v>0.161734275042165</v>
      </c>
      <c r="BU11" s="23"/>
      <c r="BV11" s="23">
        <v>0</v>
      </c>
      <c r="BW11" s="23">
        <v>7.5768464151649603E-2</v>
      </c>
      <c r="BX11" s="23"/>
      <c r="BY11" s="23">
        <v>5.6573880143916101E-2</v>
      </c>
      <c r="BZ11" s="23">
        <v>0.109896057291687</v>
      </c>
      <c r="CA11" s="23"/>
      <c r="CB11" s="23">
        <v>4.2736952902355803E-2</v>
      </c>
      <c r="CC11" s="23">
        <v>9.8846098145875805E-2</v>
      </c>
    </row>
    <row r="12" spans="2:81" x14ac:dyDescent="0.3">
      <c r="B12" s="16" t="s">
        <v>551</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C16"/>
  <sheetViews>
    <sheetView showGridLines="0" workbookViewId="0">
      <pane xSplit="2" topLeftCell="C1" activePane="topRight" state="frozen"/>
      <selection activeCell="B12" sqref="B12"/>
      <selection pane="topRight" activeCell="B12" sqref="B1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51</v>
      </c>
      <c r="D7" s="10">
        <v>28</v>
      </c>
      <c r="E7" s="10">
        <v>23</v>
      </c>
      <c r="F7" s="10"/>
      <c r="G7" s="10">
        <v>14</v>
      </c>
      <c r="H7" s="10">
        <v>12</v>
      </c>
      <c r="I7" s="10">
        <v>15</v>
      </c>
      <c r="J7" s="10">
        <v>4</v>
      </c>
      <c r="K7" s="10">
        <v>5</v>
      </c>
      <c r="L7" s="10">
        <v>1</v>
      </c>
      <c r="M7" s="10"/>
      <c r="N7" s="10">
        <v>16</v>
      </c>
      <c r="O7" s="10">
        <v>13</v>
      </c>
      <c r="P7" s="10">
        <v>10</v>
      </c>
      <c r="Q7" s="10">
        <v>12</v>
      </c>
      <c r="R7" s="10"/>
      <c r="S7" s="10">
        <v>10</v>
      </c>
      <c r="T7" s="10">
        <v>6</v>
      </c>
      <c r="U7" s="10">
        <v>3</v>
      </c>
      <c r="V7" s="10">
        <v>4</v>
      </c>
      <c r="W7" s="10">
        <v>3</v>
      </c>
      <c r="X7" s="10">
        <v>5</v>
      </c>
      <c r="Y7" s="10">
        <v>2</v>
      </c>
      <c r="Z7" s="10">
        <v>1</v>
      </c>
      <c r="AA7" s="10">
        <v>7</v>
      </c>
      <c r="AB7" s="10">
        <v>5</v>
      </c>
      <c r="AC7" s="10">
        <v>3</v>
      </c>
      <c r="AD7" s="10">
        <v>2</v>
      </c>
      <c r="AE7" s="10"/>
      <c r="AF7" s="10">
        <v>23</v>
      </c>
      <c r="AG7" s="10">
        <v>6</v>
      </c>
      <c r="AH7" s="10">
        <v>4</v>
      </c>
      <c r="AI7" s="10">
        <v>9</v>
      </c>
      <c r="AJ7" s="10">
        <v>2</v>
      </c>
      <c r="AK7" s="10">
        <v>3</v>
      </c>
      <c r="AL7" s="10"/>
      <c r="AM7" s="10">
        <v>9</v>
      </c>
      <c r="AN7" s="10">
        <v>9</v>
      </c>
      <c r="AO7" s="10">
        <v>13</v>
      </c>
      <c r="AP7" s="10">
        <v>11</v>
      </c>
      <c r="AQ7" s="10">
        <v>3</v>
      </c>
      <c r="AR7" s="10"/>
      <c r="AS7" s="10">
        <v>51</v>
      </c>
      <c r="AT7" s="10" t="s">
        <v>210</v>
      </c>
      <c r="AU7" s="10"/>
      <c r="AV7" s="10">
        <v>42</v>
      </c>
      <c r="AW7" s="10">
        <v>9</v>
      </c>
      <c r="AX7" s="10" t="s">
        <v>210</v>
      </c>
      <c r="AY7" s="10"/>
      <c r="AZ7" s="10" t="s">
        <v>210</v>
      </c>
      <c r="BA7" s="10">
        <v>46</v>
      </c>
      <c r="BB7" s="10" t="s">
        <v>210</v>
      </c>
      <c r="BC7" s="10"/>
      <c r="BD7" s="10">
        <v>26</v>
      </c>
      <c r="BE7" s="10">
        <v>25</v>
      </c>
      <c r="BF7" s="10"/>
      <c r="BG7" s="10">
        <v>13</v>
      </c>
      <c r="BH7" s="10">
        <v>38</v>
      </c>
      <c r="BI7" s="10"/>
      <c r="BJ7" s="10">
        <v>7</v>
      </c>
      <c r="BK7" s="10">
        <v>44</v>
      </c>
      <c r="BL7" s="10"/>
      <c r="BM7" s="10">
        <v>10</v>
      </c>
      <c r="BN7" s="10">
        <v>40</v>
      </c>
      <c r="BO7" s="10"/>
      <c r="BP7" s="10">
        <v>9</v>
      </c>
      <c r="BQ7" s="10">
        <v>41</v>
      </c>
      <c r="BR7" s="10"/>
      <c r="BS7" s="10">
        <v>28</v>
      </c>
      <c r="BT7" s="10">
        <v>23</v>
      </c>
      <c r="BU7" s="10"/>
      <c r="BV7" s="10">
        <v>5</v>
      </c>
      <c r="BW7" s="10">
        <v>23</v>
      </c>
      <c r="BX7" s="10"/>
      <c r="BY7" s="10">
        <v>16</v>
      </c>
      <c r="BZ7" s="10">
        <v>34</v>
      </c>
      <c r="CA7" s="10"/>
      <c r="CB7" s="10">
        <v>21</v>
      </c>
      <c r="CC7" s="10">
        <v>26</v>
      </c>
    </row>
    <row r="8" spans="2:81" ht="30" customHeight="1" x14ac:dyDescent="0.3">
      <c r="B8" s="11" t="s">
        <v>20</v>
      </c>
      <c r="C8" s="11">
        <v>54</v>
      </c>
      <c r="D8" s="11">
        <v>32</v>
      </c>
      <c r="E8" s="11">
        <v>22</v>
      </c>
      <c r="F8" s="11"/>
      <c r="G8" s="11">
        <v>18</v>
      </c>
      <c r="H8" s="11">
        <v>11</v>
      </c>
      <c r="I8" s="11">
        <v>14</v>
      </c>
      <c r="J8" s="11">
        <v>4</v>
      </c>
      <c r="K8" s="11">
        <v>5</v>
      </c>
      <c r="L8" s="11">
        <v>1</v>
      </c>
      <c r="M8" s="11"/>
      <c r="N8" s="11">
        <v>16</v>
      </c>
      <c r="O8" s="11">
        <v>13</v>
      </c>
      <c r="P8" s="11">
        <v>11</v>
      </c>
      <c r="Q8" s="11">
        <v>14</v>
      </c>
      <c r="R8" s="11"/>
      <c r="S8" s="11">
        <v>11</v>
      </c>
      <c r="T8" s="11">
        <v>5</v>
      </c>
      <c r="U8" s="11">
        <v>4</v>
      </c>
      <c r="V8" s="11">
        <v>5</v>
      </c>
      <c r="W8" s="11">
        <v>3</v>
      </c>
      <c r="X8" s="11">
        <v>5</v>
      </c>
      <c r="Y8" s="11">
        <v>2</v>
      </c>
      <c r="Z8" s="11">
        <v>1</v>
      </c>
      <c r="AA8" s="11">
        <v>7</v>
      </c>
      <c r="AB8" s="11">
        <v>5</v>
      </c>
      <c r="AC8" s="11">
        <v>3</v>
      </c>
      <c r="AD8" s="11">
        <v>2</v>
      </c>
      <c r="AE8" s="11"/>
      <c r="AF8" s="11">
        <v>25</v>
      </c>
      <c r="AG8" s="11">
        <v>7</v>
      </c>
      <c r="AH8" s="11">
        <v>4</v>
      </c>
      <c r="AI8" s="11">
        <v>9</v>
      </c>
      <c r="AJ8" s="11">
        <v>2</v>
      </c>
      <c r="AK8" s="11">
        <v>3</v>
      </c>
      <c r="AL8" s="11"/>
      <c r="AM8" s="11">
        <v>9</v>
      </c>
      <c r="AN8" s="11">
        <v>10</v>
      </c>
      <c r="AO8" s="11">
        <v>16</v>
      </c>
      <c r="AP8" s="11">
        <v>9</v>
      </c>
      <c r="AQ8" s="11">
        <v>3</v>
      </c>
      <c r="AR8" s="11"/>
      <c r="AS8" s="11">
        <v>54</v>
      </c>
      <c r="AT8" s="11" t="s">
        <v>210</v>
      </c>
      <c r="AU8" s="11"/>
      <c r="AV8" s="11">
        <v>43</v>
      </c>
      <c r="AW8" s="11">
        <v>10</v>
      </c>
      <c r="AX8" s="11" t="s">
        <v>210</v>
      </c>
      <c r="AY8" s="11"/>
      <c r="AZ8" s="11" t="s">
        <v>210</v>
      </c>
      <c r="BA8" s="11">
        <v>49</v>
      </c>
      <c r="BB8" s="11" t="s">
        <v>210</v>
      </c>
      <c r="BC8" s="11"/>
      <c r="BD8" s="11">
        <v>27</v>
      </c>
      <c r="BE8" s="11">
        <v>27</v>
      </c>
      <c r="BF8" s="11"/>
      <c r="BG8" s="11">
        <v>13</v>
      </c>
      <c r="BH8" s="11">
        <v>41</v>
      </c>
      <c r="BI8" s="11"/>
      <c r="BJ8" s="11">
        <v>8</v>
      </c>
      <c r="BK8" s="11">
        <v>46</v>
      </c>
      <c r="BL8" s="11"/>
      <c r="BM8" s="11">
        <v>10</v>
      </c>
      <c r="BN8" s="11">
        <v>43</v>
      </c>
      <c r="BO8" s="11"/>
      <c r="BP8" s="11">
        <v>9</v>
      </c>
      <c r="BQ8" s="11">
        <v>42</v>
      </c>
      <c r="BR8" s="11"/>
      <c r="BS8" s="11">
        <v>31</v>
      </c>
      <c r="BT8" s="11">
        <v>23</v>
      </c>
      <c r="BU8" s="11"/>
      <c r="BV8" s="11">
        <v>4</v>
      </c>
      <c r="BW8" s="11">
        <v>26</v>
      </c>
      <c r="BX8" s="11"/>
      <c r="BY8" s="11">
        <v>19</v>
      </c>
      <c r="BZ8" s="11">
        <v>34</v>
      </c>
      <c r="CA8" s="11"/>
      <c r="CB8" s="11">
        <v>21</v>
      </c>
      <c r="CC8" s="11">
        <v>28</v>
      </c>
    </row>
    <row r="9" spans="2:81" x14ac:dyDescent="0.3">
      <c r="B9" s="15" t="s">
        <v>303</v>
      </c>
      <c r="C9" s="14">
        <v>0.54578596824251802</v>
      </c>
      <c r="D9" s="14">
        <v>0.62730211546356796</v>
      </c>
      <c r="E9" s="14">
        <v>0.42622097050702801</v>
      </c>
      <c r="F9" s="14"/>
      <c r="G9" s="14">
        <v>0.56924964680243895</v>
      </c>
      <c r="H9" s="14">
        <v>0.64210712679428095</v>
      </c>
      <c r="I9" s="14">
        <v>0.58796496556156197</v>
      </c>
      <c r="J9" s="14">
        <v>0.55488214149833104</v>
      </c>
      <c r="K9" s="14">
        <v>0.224817420513925</v>
      </c>
      <c r="L9" s="14">
        <v>0</v>
      </c>
      <c r="M9" s="14"/>
      <c r="N9" s="14">
        <v>0.61498671319939302</v>
      </c>
      <c r="O9" s="14">
        <v>0.36487890393280897</v>
      </c>
      <c r="P9" s="14">
        <v>0.55288783880183601</v>
      </c>
      <c r="Q9" s="14">
        <v>0.62887839438682702</v>
      </c>
      <c r="R9" s="14"/>
      <c r="S9" s="14">
        <v>0.38223520931521499</v>
      </c>
      <c r="T9" s="14">
        <v>0.48531060751264199</v>
      </c>
      <c r="U9" s="14">
        <v>0.76826883996751905</v>
      </c>
      <c r="V9" s="14">
        <v>0.79539228217542302</v>
      </c>
      <c r="W9" s="14">
        <v>0.26840445333426299</v>
      </c>
      <c r="X9" s="14">
        <v>0.20773666529755799</v>
      </c>
      <c r="Y9" s="14">
        <v>0</v>
      </c>
      <c r="Z9" s="14">
        <v>1</v>
      </c>
      <c r="AA9" s="14">
        <v>0.870720468112542</v>
      </c>
      <c r="AB9" s="14">
        <v>0.58739490926215898</v>
      </c>
      <c r="AC9" s="14">
        <v>0.34400189241632001</v>
      </c>
      <c r="AD9" s="14">
        <v>1</v>
      </c>
      <c r="AE9" s="14"/>
      <c r="AF9" s="14">
        <v>0.69103998696688396</v>
      </c>
      <c r="AG9" s="14">
        <v>0.57685703531684895</v>
      </c>
      <c r="AH9" s="14">
        <v>0.45545358669561198</v>
      </c>
      <c r="AI9" s="14">
        <v>0.49717491120919699</v>
      </c>
      <c r="AJ9" s="14">
        <v>0</v>
      </c>
      <c r="AK9" s="14">
        <v>0</v>
      </c>
      <c r="AL9" s="14"/>
      <c r="AM9" s="14">
        <v>0.69222131854206703</v>
      </c>
      <c r="AN9" s="14">
        <v>0.61360309800248902</v>
      </c>
      <c r="AO9" s="14">
        <v>0.46215163987328001</v>
      </c>
      <c r="AP9" s="14">
        <v>0.49537363872839002</v>
      </c>
      <c r="AQ9" s="14">
        <v>0.53570421286977699</v>
      </c>
      <c r="AR9" s="14"/>
      <c r="AS9" s="14">
        <v>0.54578596824251802</v>
      </c>
      <c r="AT9" s="14" t="s">
        <v>211</v>
      </c>
      <c r="AU9" s="14"/>
      <c r="AV9" s="14">
        <v>0.63968884500676604</v>
      </c>
      <c r="AW9" s="14">
        <v>0.15769391693245099</v>
      </c>
      <c r="AX9" s="14" t="s">
        <v>211</v>
      </c>
      <c r="AY9" s="14"/>
      <c r="AZ9" s="14" t="s">
        <v>211</v>
      </c>
      <c r="BA9" s="14">
        <v>0.54269663387316003</v>
      </c>
      <c r="BB9" s="14" t="s">
        <v>211</v>
      </c>
      <c r="BC9" s="14"/>
      <c r="BD9" s="14">
        <v>0.481930566621534</v>
      </c>
      <c r="BE9" s="14">
        <v>0.60901882971742904</v>
      </c>
      <c r="BF9" s="14"/>
      <c r="BG9" s="14">
        <v>0.261528330965699</v>
      </c>
      <c r="BH9" s="14">
        <v>0.63740628486794704</v>
      </c>
      <c r="BI9" s="14"/>
      <c r="BJ9" s="14">
        <v>0.38439895336069202</v>
      </c>
      <c r="BK9" s="14">
        <v>0.57432697404678101</v>
      </c>
      <c r="BL9" s="14"/>
      <c r="BM9" s="14">
        <v>0.41078393638128502</v>
      </c>
      <c r="BN9" s="14">
        <v>0.58668816613318298</v>
      </c>
      <c r="BO9" s="14"/>
      <c r="BP9" s="14">
        <v>0.34172919092905901</v>
      </c>
      <c r="BQ9" s="14">
        <v>0.56724121167373898</v>
      </c>
      <c r="BR9" s="14"/>
      <c r="BS9" s="14">
        <v>0.54748791653238904</v>
      </c>
      <c r="BT9" s="14">
        <v>0.54348419641421697</v>
      </c>
      <c r="BU9" s="14"/>
      <c r="BV9" s="14">
        <v>0.58047002404591597</v>
      </c>
      <c r="BW9" s="14">
        <v>0.54201772250903502</v>
      </c>
      <c r="BX9" s="14"/>
      <c r="BY9" s="14">
        <v>0.47052325510745902</v>
      </c>
      <c r="BZ9" s="14">
        <v>0.60238245057889495</v>
      </c>
      <c r="CA9" s="14"/>
      <c r="CB9" s="14">
        <v>0.593679156866049</v>
      </c>
      <c r="CC9" s="14">
        <v>0.54924623612830603</v>
      </c>
    </row>
    <row r="10" spans="2:81" ht="28.8" x14ac:dyDescent="0.3">
      <c r="B10" s="15" t="s">
        <v>304</v>
      </c>
      <c r="C10" s="14">
        <v>0.35095209243700998</v>
      </c>
      <c r="D10" s="14">
        <v>0.34536803942379002</v>
      </c>
      <c r="E10" s="14">
        <v>0.35914258362975499</v>
      </c>
      <c r="F10" s="14"/>
      <c r="G10" s="14">
        <v>0.28655966399282701</v>
      </c>
      <c r="H10" s="14">
        <v>0.357892873205719</v>
      </c>
      <c r="I10" s="14">
        <v>0.274344682895447</v>
      </c>
      <c r="J10" s="14">
        <v>0.224731719140598</v>
      </c>
      <c r="K10" s="14">
        <v>0.77518257948607505</v>
      </c>
      <c r="L10" s="14">
        <v>1</v>
      </c>
      <c r="M10" s="14"/>
      <c r="N10" s="14">
        <v>0.38501328680060698</v>
      </c>
      <c r="O10" s="14">
        <v>0.35986261533782599</v>
      </c>
      <c r="P10" s="14">
        <v>0.36228453774508601</v>
      </c>
      <c r="Q10" s="14">
        <v>0.29301491262130902</v>
      </c>
      <c r="R10" s="14"/>
      <c r="S10" s="14">
        <v>0.46266842060671898</v>
      </c>
      <c r="T10" s="14">
        <v>0.35076312288871497</v>
      </c>
      <c r="U10" s="14">
        <v>0.23173116003248001</v>
      </c>
      <c r="V10" s="14">
        <v>0.20460771782457701</v>
      </c>
      <c r="W10" s="14">
        <v>0.73159554666573701</v>
      </c>
      <c r="X10" s="14">
        <v>0.58242908404030402</v>
      </c>
      <c r="Y10" s="14">
        <v>0.489378537978502</v>
      </c>
      <c r="Z10" s="14">
        <v>0</v>
      </c>
      <c r="AA10" s="14">
        <v>0.129279531887458</v>
      </c>
      <c r="AB10" s="14">
        <v>0.41260509073784102</v>
      </c>
      <c r="AC10" s="14">
        <v>0.326746570535209</v>
      </c>
      <c r="AD10" s="14">
        <v>0</v>
      </c>
      <c r="AE10" s="14"/>
      <c r="AF10" s="14">
        <v>0.196327888861282</v>
      </c>
      <c r="AG10" s="14">
        <v>0.28035653577580899</v>
      </c>
      <c r="AH10" s="14">
        <v>0.54454641330438802</v>
      </c>
      <c r="AI10" s="14">
        <v>0.404249453065544</v>
      </c>
      <c r="AJ10" s="14">
        <v>1</v>
      </c>
      <c r="AK10" s="14">
        <v>0.67094996453504296</v>
      </c>
      <c r="AL10" s="14"/>
      <c r="AM10" s="14">
        <v>0.210329166264099</v>
      </c>
      <c r="AN10" s="14">
        <v>0.196556273989105</v>
      </c>
      <c r="AO10" s="14">
        <v>0.41724519153594702</v>
      </c>
      <c r="AP10" s="14">
        <v>0.41402976975823202</v>
      </c>
      <c r="AQ10" s="14">
        <v>0.46429578713022301</v>
      </c>
      <c r="AR10" s="14"/>
      <c r="AS10" s="14">
        <v>0.35095209243700998</v>
      </c>
      <c r="AT10" s="14" t="s">
        <v>211</v>
      </c>
      <c r="AU10" s="14"/>
      <c r="AV10" s="14">
        <v>0.27670565778024903</v>
      </c>
      <c r="AW10" s="14">
        <v>0.65780585582855</v>
      </c>
      <c r="AX10" s="14" t="s">
        <v>211</v>
      </c>
      <c r="AY10" s="14"/>
      <c r="AZ10" s="14" t="s">
        <v>211</v>
      </c>
      <c r="BA10" s="14">
        <v>0.36228807494589998</v>
      </c>
      <c r="BB10" s="14" t="s">
        <v>211</v>
      </c>
      <c r="BC10" s="14"/>
      <c r="BD10" s="14">
        <v>0.41195516354220302</v>
      </c>
      <c r="BE10" s="14">
        <v>0.29054375348967199</v>
      </c>
      <c r="BF10" s="14"/>
      <c r="BG10" s="14">
        <v>0.59100685746046899</v>
      </c>
      <c r="BH10" s="14">
        <v>0.27357899601084901</v>
      </c>
      <c r="BI10" s="14"/>
      <c r="BJ10" s="14">
        <v>0.48299546687802603</v>
      </c>
      <c r="BK10" s="14">
        <v>0.32760045712053198</v>
      </c>
      <c r="BL10" s="14"/>
      <c r="BM10" s="14">
        <v>0.38386060902851799</v>
      </c>
      <c r="BN10" s="14">
        <v>0.35061341203760599</v>
      </c>
      <c r="BO10" s="14"/>
      <c r="BP10" s="14">
        <v>0.55970142586123595</v>
      </c>
      <c r="BQ10" s="14">
        <v>0.32331219369907299</v>
      </c>
      <c r="BR10" s="14"/>
      <c r="BS10" s="14">
        <v>0.359661295935918</v>
      </c>
      <c r="BT10" s="14">
        <v>0.33917347414405802</v>
      </c>
      <c r="BU10" s="14"/>
      <c r="BV10" s="14">
        <v>0.22368265413199601</v>
      </c>
      <c r="BW10" s="14">
        <v>0.38221381333931498</v>
      </c>
      <c r="BX10" s="14"/>
      <c r="BY10" s="14">
        <v>0.42742809337999699</v>
      </c>
      <c r="BZ10" s="14">
        <v>0.317631340556217</v>
      </c>
      <c r="CA10" s="14"/>
      <c r="CB10" s="14">
        <v>0.36358389023159499</v>
      </c>
      <c r="CC10" s="14">
        <v>0.35727353167724102</v>
      </c>
    </row>
    <row r="11" spans="2:81" x14ac:dyDescent="0.3">
      <c r="B11" s="15" t="s">
        <v>106</v>
      </c>
      <c r="C11" s="23">
        <v>0.10326193932047099</v>
      </c>
      <c r="D11" s="23">
        <v>2.73298451126417E-2</v>
      </c>
      <c r="E11" s="23">
        <v>0.21463644586321701</v>
      </c>
      <c r="F11" s="23"/>
      <c r="G11" s="23">
        <v>0.14419068920473399</v>
      </c>
      <c r="H11" s="23">
        <v>0</v>
      </c>
      <c r="I11" s="23">
        <v>0.137690351542991</v>
      </c>
      <c r="J11" s="23">
        <v>0.22038613936107099</v>
      </c>
      <c r="K11" s="23">
        <v>0</v>
      </c>
      <c r="L11" s="23">
        <v>0</v>
      </c>
      <c r="M11" s="23"/>
      <c r="N11" s="23">
        <v>0</v>
      </c>
      <c r="O11" s="23">
        <v>0.27525848072936498</v>
      </c>
      <c r="P11" s="23">
        <v>8.4827623453077899E-2</v>
      </c>
      <c r="Q11" s="23">
        <v>7.8106692991864096E-2</v>
      </c>
      <c r="R11" s="23"/>
      <c r="S11" s="23">
        <v>0.15509637007806501</v>
      </c>
      <c r="T11" s="23">
        <v>0.16392626959864301</v>
      </c>
      <c r="U11" s="23">
        <v>0</v>
      </c>
      <c r="V11" s="23">
        <v>0</v>
      </c>
      <c r="W11" s="23">
        <v>0</v>
      </c>
      <c r="X11" s="23">
        <v>0.20983425066213801</v>
      </c>
      <c r="Y11" s="23">
        <v>0.51062146202149805</v>
      </c>
      <c r="Z11" s="23">
        <v>0</v>
      </c>
      <c r="AA11" s="23">
        <v>0</v>
      </c>
      <c r="AB11" s="23">
        <v>0</v>
      </c>
      <c r="AC11" s="23">
        <v>0.32925153704847099</v>
      </c>
      <c r="AD11" s="23">
        <v>0</v>
      </c>
      <c r="AE11" s="23"/>
      <c r="AF11" s="23">
        <v>0.11263212417183401</v>
      </c>
      <c r="AG11" s="23">
        <v>0.142786428907342</v>
      </c>
      <c r="AH11" s="23">
        <v>0</v>
      </c>
      <c r="AI11" s="23">
        <v>9.8575635725259195E-2</v>
      </c>
      <c r="AJ11" s="23">
        <v>0</v>
      </c>
      <c r="AK11" s="23">
        <v>0.32905003546495798</v>
      </c>
      <c r="AL11" s="23"/>
      <c r="AM11" s="23">
        <v>9.7449515193833894E-2</v>
      </c>
      <c r="AN11" s="23">
        <v>0.18984062800840501</v>
      </c>
      <c r="AO11" s="23">
        <v>0.120603168590774</v>
      </c>
      <c r="AP11" s="23">
        <v>9.0596591513378497E-2</v>
      </c>
      <c r="AQ11" s="23">
        <v>0</v>
      </c>
      <c r="AR11" s="23"/>
      <c r="AS11" s="23">
        <v>0.10326193932047099</v>
      </c>
      <c r="AT11" s="23" t="s">
        <v>211</v>
      </c>
      <c r="AU11" s="23"/>
      <c r="AV11" s="23">
        <v>8.3605497212985103E-2</v>
      </c>
      <c r="AW11" s="23">
        <v>0.184500227238998</v>
      </c>
      <c r="AX11" s="23" t="s">
        <v>211</v>
      </c>
      <c r="AY11" s="23"/>
      <c r="AZ11" s="23" t="s">
        <v>211</v>
      </c>
      <c r="BA11" s="23">
        <v>9.5015291180940306E-2</v>
      </c>
      <c r="BB11" s="23" t="s">
        <v>211</v>
      </c>
      <c r="BC11" s="23"/>
      <c r="BD11" s="23">
        <v>0.106114269836263</v>
      </c>
      <c r="BE11" s="23">
        <v>0.100437416792898</v>
      </c>
      <c r="BF11" s="23"/>
      <c r="BG11" s="23">
        <v>0.14746481157383201</v>
      </c>
      <c r="BH11" s="23">
        <v>8.9014719121204205E-2</v>
      </c>
      <c r="BI11" s="23"/>
      <c r="BJ11" s="23">
        <v>0.13260557976128201</v>
      </c>
      <c r="BK11" s="23">
        <v>9.8072568832686904E-2</v>
      </c>
      <c r="BL11" s="23"/>
      <c r="BM11" s="23">
        <v>0.20535545459019799</v>
      </c>
      <c r="BN11" s="23">
        <v>6.2698421829210899E-2</v>
      </c>
      <c r="BO11" s="23"/>
      <c r="BP11" s="23">
        <v>9.8569383209705902E-2</v>
      </c>
      <c r="BQ11" s="23">
        <v>0.109446594627188</v>
      </c>
      <c r="BR11" s="23"/>
      <c r="BS11" s="23">
        <v>9.2850787531693693E-2</v>
      </c>
      <c r="BT11" s="23">
        <v>0.117342329441725</v>
      </c>
      <c r="BU11" s="23"/>
      <c r="BV11" s="23">
        <v>0.195847321822088</v>
      </c>
      <c r="BW11" s="23">
        <v>7.5768464151649603E-2</v>
      </c>
      <c r="BX11" s="23"/>
      <c r="BY11" s="23">
        <v>0.102048651512544</v>
      </c>
      <c r="BZ11" s="23">
        <v>7.9986208864888803E-2</v>
      </c>
      <c r="CA11" s="23"/>
      <c r="CB11" s="23">
        <v>4.2736952902355803E-2</v>
      </c>
      <c r="CC11" s="23">
        <v>9.3480232194453894E-2</v>
      </c>
    </row>
    <row r="12" spans="2:81" x14ac:dyDescent="0.3">
      <c r="B12" s="16" t="s">
        <v>551</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CC16"/>
  <sheetViews>
    <sheetView showGridLines="0" workbookViewId="0">
      <pane xSplit="2" topLeftCell="C1" activePane="topRight" state="frozen"/>
      <selection activeCell="B12" sqref="B12"/>
      <selection pane="topRight" activeCell="B12" sqref="B1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51</v>
      </c>
      <c r="D7" s="10">
        <v>28</v>
      </c>
      <c r="E7" s="10">
        <v>23</v>
      </c>
      <c r="F7" s="10"/>
      <c r="G7" s="10">
        <v>14</v>
      </c>
      <c r="H7" s="10">
        <v>12</v>
      </c>
      <c r="I7" s="10">
        <v>15</v>
      </c>
      <c r="J7" s="10">
        <v>4</v>
      </c>
      <c r="K7" s="10">
        <v>5</v>
      </c>
      <c r="L7" s="10">
        <v>1</v>
      </c>
      <c r="M7" s="10"/>
      <c r="N7" s="10">
        <v>16</v>
      </c>
      <c r="O7" s="10">
        <v>13</v>
      </c>
      <c r="P7" s="10">
        <v>10</v>
      </c>
      <c r="Q7" s="10">
        <v>12</v>
      </c>
      <c r="R7" s="10"/>
      <c r="S7" s="10">
        <v>10</v>
      </c>
      <c r="T7" s="10">
        <v>6</v>
      </c>
      <c r="U7" s="10">
        <v>3</v>
      </c>
      <c r="V7" s="10">
        <v>4</v>
      </c>
      <c r="W7" s="10">
        <v>3</v>
      </c>
      <c r="X7" s="10">
        <v>5</v>
      </c>
      <c r="Y7" s="10">
        <v>2</v>
      </c>
      <c r="Z7" s="10">
        <v>1</v>
      </c>
      <c r="AA7" s="10">
        <v>7</v>
      </c>
      <c r="AB7" s="10">
        <v>5</v>
      </c>
      <c r="AC7" s="10">
        <v>3</v>
      </c>
      <c r="AD7" s="10">
        <v>2</v>
      </c>
      <c r="AE7" s="10"/>
      <c r="AF7" s="10">
        <v>23</v>
      </c>
      <c r="AG7" s="10">
        <v>6</v>
      </c>
      <c r="AH7" s="10">
        <v>4</v>
      </c>
      <c r="AI7" s="10">
        <v>9</v>
      </c>
      <c r="AJ7" s="10">
        <v>2</v>
      </c>
      <c r="AK7" s="10">
        <v>3</v>
      </c>
      <c r="AL7" s="10"/>
      <c r="AM7" s="10">
        <v>9</v>
      </c>
      <c r="AN7" s="10">
        <v>9</v>
      </c>
      <c r="AO7" s="10">
        <v>13</v>
      </c>
      <c r="AP7" s="10">
        <v>11</v>
      </c>
      <c r="AQ7" s="10">
        <v>3</v>
      </c>
      <c r="AR7" s="10"/>
      <c r="AS7" s="10">
        <v>51</v>
      </c>
      <c r="AT7" s="10" t="s">
        <v>210</v>
      </c>
      <c r="AU7" s="10"/>
      <c r="AV7" s="10">
        <v>42</v>
      </c>
      <c r="AW7" s="10">
        <v>9</v>
      </c>
      <c r="AX7" s="10" t="s">
        <v>210</v>
      </c>
      <c r="AY7" s="10"/>
      <c r="AZ7" s="10" t="s">
        <v>210</v>
      </c>
      <c r="BA7" s="10">
        <v>46</v>
      </c>
      <c r="BB7" s="10" t="s">
        <v>210</v>
      </c>
      <c r="BC7" s="10"/>
      <c r="BD7" s="10">
        <v>26</v>
      </c>
      <c r="BE7" s="10">
        <v>25</v>
      </c>
      <c r="BF7" s="10"/>
      <c r="BG7" s="10">
        <v>13</v>
      </c>
      <c r="BH7" s="10">
        <v>38</v>
      </c>
      <c r="BI7" s="10"/>
      <c r="BJ7" s="10">
        <v>7</v>
      </c>
      <c r="BK7" s="10">
        <v>44</v>
      </c>
      <c r="BL7" s="10"/>
      <c r="BM7" s="10">
        <v>10</v>
      </c>
      <c r="BN7" s="10">
        <v>40</v>
      </c>
      <c r="BO7" s="10"/>
      <c r="BP7" s="10">
        <v>9</v>
      </c>
      <c r="BQ7" s="10">
        <v>41</v>
      </c>
      <c r="BR7" s="10"/>
      <c r="BS7" s="10">
        <v>28</v>
      </c>
      <c r="BT7" s="10">
        <v>23</v>
      </c>
      <c r="BU7" s="10"/>
      <c r="BV7" s="10">
        <v>5</v>
      </c>
      <c r="BW7" s="10">
        <v>23</v>
      </c>
      <c r="BX7" s="10"/>
      <c r="BY7" s="10">
        <v>16</v>
      </c>
      <c r="BZ7" s="10">
        <v>34</v>
      </c>
      <c r="CA7" s="10"/>
      <c r="CB7" s="10">
        <v>21</v>
      </c>
      <c r="CC7" s="10">
        <v>26</v>
      </c>
    </row>
    <row r="8" spans="2:81" ht="30" customHeight="1" x14ac:dyDescent="0.3">
      <c r="B8" s="11" t="s">
        <v>20</v>
      </c>
      <c r="C8" s="11">
        <v>54</v>
      </c>
      <c r="D8" s="11">
        <v>32</v>
      </c>
      <c r="E8" s="11">
        <v>22</v>
      </c>
      <c r="F8" s="11"/>
      <c r="G8" s="11">
        <v>18</v>
      </c>
      <c r="H8" s="11">
        <v>11</v>
      </c>
      <c r="I8" s="11">
        <v>14</v>
      </c>
      <c r="J8" s="11">
        <v>4</v>
      </c>
      <c r="K8" s="11">
        <v>5</v>
      </c>
      <c r="L8" s="11">
        <v>1</v>
      </c>
      <c r="M8" s="11"/>
      <c r="N8" s="11">
        <v>16</v>
      </c>
      <c r="O8" s="11">
        <v>13</v>
      </c>
      <c r="P8" s="11">
        <v>11</v>
      </c>
      <c r="Q8" s="11">
        <v>14</v>
      </c>
      <c r="R8" s="11"/>
      <c r="S8" s="11">
        <v>11</v>
      </c>
      <c r="T8" s="11">
        <v>5</v>
      </c>
      <c r="U8" s="11">
        <v>4</v>
      </c>
      <c r="V8" s="11">
        <v>5</v>
      </c>
      <c r="W8" s="11">
        <v>3</v>
      </c>
      <c r="X8" s="11">
        <v>5</v>
      </c>
      <c r="Y8" s="11">
        <v>2</v>
      </c>
      <c r="Z8" s="11">
        <v>1</v>
      </c>
      <c r="AA8" s="11">
        <v>7</v>
      </c>
      <c r="AB8" s="11">
        <v>5</v>
      </c>
      <c r="AC8" s="11">
        <v>3</v>
      </c>
      <c r="AD8" s="11">
        <v>2</v>
      </c>
      <c r="AE8" s="11"/>
      <c r="AF8" s="11">
        <v>25</v>
      </c>
      <c r="AG8" s="11">
        <v>7</v>
      </c>
      <c r="AH8" s="11">
        <v>4</v>
      </c>
      <c r="AI8" s="11">
        <v>9</v>
      </c>
      <c r="AJ8" s="11">
        <v>2</v>
      </c>
      <c r="AK8" s="11">
        <v>3</v>
      </c>
      <c r="AL8" s="11"/>
      <c r="AM8" s="11">
        <v>9</v>
      </c>
      <c r="AN8" s="11">
        <v>10</v>
      </c>
      <c r="AO8" s="11">
        <v>16</v>
      </c>
      <c r="AP8" s="11">
        <v>9</v>
      </c>
      <c r="AQ8" s="11">
        <v>3</v>
      </c>
      <c r="AR8" s="11"/>
      <c r="AS8" s="11">
        <v>54</v>
      </c>
      <c r="AT8" s="11" t="s">
        <v>210</v>
      </c>
      <c r="AU8" s="11"/>
      <c r="AV8" s="11">
        <v>43</v>
      </c>
      <c r="AW8" s="11">
        <v>10</v>
      </c>
      <c r="AX8" s="11" t="s">
        <v>210</v>
      </c>
      <c r="AY8" s="11"/>
      <c r="AZ8" s="11" t="s">
        <v>210</v>
      </c>
      <c r="BA8" s="11">
        <v>49</v>
      </c>
      <c r="BB8" s="11" t="s">
        <v>210</v>
      </c>
      <c r="BC8" s="11"/>
      <c r="BD8" s="11">
        <v>27</v>
      </c>
      <c r="BE8" s="11">
        <v>27</v>
      </c>
      <c r="BF8" s="11"/>
      <c r="BG8" s="11">
        <v>13</v>
      </c>
      <c r="BH8" s="11">
        <v>41</v>
      </c>
      <c r="BI8" s="11"/>
      <c r="BJ8" s="11">
        <v>8</v>
      </c>
      <c r="BK8" s="11">
        <v>46</v>
      </c>
      <c r="BL8" s="11"/>
      <c r="BM8" s="11">
        <v>10</v>
      </c>
      <c r="BN8" s="11">
        <v>43</v>
      </c>
      <c r="BO8" s="11"/>
      <c r="BP8" s="11">
        <v>9</v>
      </c>
      <c r="BQ8" s="11">
        <v>42</v>
      </c>
      <c r="BR8" s="11"/>
      <c r="BS8" s="11">
        <v>31</v>
      </c>
      <c r="BT8" s="11">
        <v>23</v>
      </c>
      <c r="BU8" s="11"/>
      <c r="BV8" s="11">
        <v>4</v>
      </c>
      <c r="BW8" s="11">
        <v>26</v>
      </c>
      <c r="BX8" s="11"/>
      <c r="BY8" s="11">
        <v>19</v>
      </c>
      <c r="BZ8" s="11">
        <v>34</v>
      </c>
      <c r="CA8" s="11"/>
      <c r="CB8" s="11">
        <v>21</v>
      </c>
      <c r="CC8" s="11">
        <v>28</v>
      </c>
    </row>
    <row r="9" spans="2:81" x14ac:dyDescent="0.3">
      <c r="B9" s="15" t="s">
        <v>303</v>
      </c>
      <c r="C9" s="14">
        <v>0.54607227847655204</v>
      </c>
      <c r="D9" s="14">
        <v>0.63316949109128895</v>
      </c>
      <c r="E9" s="14">
        <v>0.418321171682837</v>
      </c>
      <c r="F9" s="14"/>
      <c r="G9" s="14">
        <v>0.42622246148227999</v>
      </c>
      <c r="H9" s="14">
        <v>0.66415064666429302</v>
      </c>
      <c r="I9" s="14">
        <v>0.70538075270538203</v>
      </c>
      <c r="J9" s="14">
        <v>0.77526828085940203</v>
      </c>
      <c r="K9" s="14">
        <v>0.18890945401178899</v>
      </c>
      <c r="L9" s="14">
        <v>0</v>
      </c>
      <c r="M9" s="14"/>
      <c r="N9" s="14">
        <v>0.54460958235139201</v>
      </c>
      <c r="O9" s="14">
        <v>0.29452568019341102</v>
      </c>
      <c r="P9" s="14">
        <v>0.64899800202926705</v>
      </c>
      <c r="Q9" s="14">
        <v>0.70580808549773999</v>
      </c>
      <c r="R9" s="14"/>
      <c r="S9" s="14">
        <v>0.249705944043738</v>
      </c>
      <c r="T9" s="14">
        <v>0.65778335143782596</v>
      </c>
      <c r="U9" s="14">
        <v>0.76826883996751905</v>
      </c>
      <c r="V9" s="14">
        <v>1</v>
      </c>
      <c r="W9" s="14">
        <v>0.61566903608408896</v>
      </c>
      <c r="X9" s="14">
        <v>0.41757091595969598</v>
      </c>
      <c r="Y9" s="14">
        <v>0.51062146202149805</v>
      </c>
      <c r="Z9" s="14">
        <v>1</v>
      </c>
      <c r="AA9" s="14">
        <v>0.41668056249902602</v>
      </c>
      <c r="AB9" s="14">
        <v>1</v>
      </c>
      <c r="AC9" s="14">
        <v>0</v>
      </c>
      <c r="AD9" s="14">
        <v>0.521440866929613</v>
      </c>
      <c r="AE9" s="14"/>
      <c r="AF9" s="14">
        <v>0.59617008241545699</v>
      </c>
      <c r="AG9" s="14">
        <v>0.58313542318848299</v>
      </c>
      <c r="AH9" s="14">
        <v>0.52415711817920896</v>
      </c>
      <c r="AI9" s="14">
        <v>0.51902603682530302</v>
      </c>
      <c r="AJ9" s="14">
        <v>0.41053888703415697</v>
      </c>
      <c r="AK9" s="14">
        <v>0.34467108842528499</v>
      </c>
      <c r="AL9" s="14"/>
      <c r="AM9" s="14">
        <v>0.58171019850331096</v>
      </c>
      <c r="AN9" s="14">
        <v>0.62805336092665298</v>
      </c>
      <c r="AO9" s="14">
        <v>0.47483727712931301</v>
      </c>
      <c r="AP9" s="14">
        <v>0.65358159713470199</v>
      </c>
      <c r="AQ9" s="14">
        <v>0.30326550447635803</v>
      </c>
      <c r="AR9" s="14"/>
      <c r="AS9" s="14">
        <v>0.54607227847655204</v>
      </c>
      <c r="AT9" s="14" t="s">
        <v>211</v>
      </c>
      <c r="AU9" s="14"/>
      <c r="AV9" s="14">
        <v>0.545063639957303</v>
      </c>
      <c r="AW9" s="14">
        <v>0.55024088976360197</v>
      </c>
      <c r="AX9" s="14" t="s">
        <v>211</v>
      </c>
      <c r="AY9" s="14"/>
      <c r="AZ9" s="14" t="s">
        <v>211</v>
      </c>
      <c r="BA9" s="14">
        <v>0.54143860816967404</v>
      </c>
      <c r="BB9" s="14" t="s">
        <v>211</v>
      </c>
      <c r="BC9" s="14"/>
      <c r="BD9" s="14">
        <v>0.53858836399555299</v>
      </c>
      <c r="BE9" s="14">
        <v>0.55348323065372196</v>
      </c>
      <c r="BF9" s="14"/>
      <c r="BG9" s="14">
        <v>0.43202718325127598</v>
      </c>
      <c r="BH9" s="14">
        <v>0.58283064962962505</v>
      </c>
      <c r="BI9" s="14"/>
      <c r="BJ9" s="14">
        <v>0.75965617575921496</v>
      </c>
      <c r="BK9" s="14">
        <v>0.50830034709468097</v>
      </c>
      <c r="BL9" s="14"/>
      <c r="BM9" s="14">
        <v>0.54219838107422602</v>
      </c>
      <c r="BN9" s="14">
        <v>0.55780144923845698</v>
      </c>
      <c r="BO9" s="14"/>
      <c r="BP9" s="14">
        <v>0.445716672214513</v>
      </c>
      <c r="BQ9" s="14">
        <v>0.54508483846591305</v>
      </c>
      <c r="BR9" s="14"/>
      <c r="BS9" s="14">
        <v>0.54332257346413504</v>
      </c>
      <c r="BT9" s="14">
        <v>0.54979107156291696</v>
      </c>
      <c r="BU9" s="14"/>
      <c r="BV9" s="14">
        <v>0.59809464325918305</v>
      </c>
      <c r="BW9" s="14">
        <v>0.53423844053792002</v>
      </c>
      <c r="BX9" s="14"/>
      <c r="BY9" s="14">
        <v>0.68970491907934595</v>
      </c>
      <c r="BZ9" s="14">
        <v>0.48047112315544299</v>
      </c>
      <c r="CA9" s="14"/>
      <c r="CB9" s="14">
        <v>0.55102496146581903</v>
      </c>
      <c r="CC9" s="14">
        <v>0.54380113397701801</v>
      </c>
    </row>
    <row r="10" spans="2:81" ht="28.8" x14ac:dyDescent="0.3">
      <c r="B10" s="15" t="s">
        <v>304</v>
      </c>
      <c r="C10" s="14">
        <v>0.337401795889335</v>
      </c>
      <c r="D10" s="14">
        <v>0.22741947537298501</v>
      </c>
      <c r="E10" s="14">
        <v>0.49871996844503802</v>
      </c>
      <c r="F10" s="14"/>
      <c r="G10" s="14">
        <v>0.39741550807141002</v>
      </c>
      <c r="H10" s="14">
        <v>0.33584935333570698</v>
      </c>
      <c r="I10" s="14">
        <v>0.23277015062488801</v>
      </c>
      <c r="J10" s="14">
        <v>0.224731719140598</v>
      </c>
      <c r="K10" s="14">
        <v>0.586273125474287</v>
      </c>
      <c r="L10" s="14">
        <v>0</v>
      </c>
      <c r="M10" s="14"/>
      <c r="N10" s="14">
        <v>0.30346487313051501</v>
      </c>
      <c r="O10" s="14">
        <v>0.48444351979991301</v>
      </c>
      <c r="P10" s="14">
        <v>0.26617437451765502</v>
      </c>
      <c r="Q10" s="14">
        <v>0.29419191450226001</v>
      </c>
      <c r="R10" s="14"/>
      <c r="S10" s="14">
        <v>0.54292986708024904</v>
      </c>
      <c r="T10" s="14">
        <v>0.178290378963531</v>
      </c>
      <c r="U10" s="14">
        <v>0.23173116003248001</v>
      </c>
      <c r="V10" s="14">
        <v>0</v>
      </c>
      <c r="W10" s="14">
        <v>0.38433096391591098</v>
      </c>
      <c r="X10" s="14">
        <v>0.38031858351380399</v>
      </c>
      <c r="Y10" s="14">
        <v>0.489378537978502</v>
      </c>
      <c r="Z10" s="14">
        <v>0</v>
      </c>
      <c r="AA10" s="14">
        <v>0.58331943750097404</v>
      </c>
      <c r="AB10" s="14">
        <v>0</v>
      </c>
      <c r="AC10" s="14">
        <v>0.67074846295152901</v>
      </c>
      <c r="AD10" s="14">
        <v>0</v>
      </c>
      <c r="AE10" s="14"/>
      <c r="AF10" s="14">
        <v>0.36876267151643299</v>
      </c>
      <c r="AG10" s="14">
        <v>0.41686457681151701</v>
      </c>
      <c r="AH10" s="14">
        <v>0.197037269905395</v>
      </c>
      <c r="AI10" s="14">
        <v>0.38239832744943802</v>
      </c>
      <c r="AJ10" s="14">
        <v>0</v>
      </c>
      <c r="AK10" s="14">
        <v>0.32627887610975698</v>
      </c>
      <c r="AL10" s="14"/>
      <c r="AM10" s="14">
        <v>0.32084028630285499</v>
      </c>
      <c r="AN10" s="14">
        <v>0.27885220413703898</v>
      </c>
      <c r="AO10" s="14">
        <v>0.40700474397661901</v>
      </c>
      <c r="AP10" s="14">
        <v>0.34641840286529801</v>
      </c>
      <c r="AQ10" s="14">
        <v>0.23243870839341901</v>
      </c>
      <c r="AR10" s="14"/>
      <c r="AS10" s="14">
        <v>0.337401795889335</v>
      </c>
      <c r="AT10" s="14" t="s">
        <v>211</v>
      </c>
      <c r="AU10" s="14"/>
      <c r="AV10" s="14">
        <v>0.310215784201957</v>
      </c>
      <c r="AW10" s="14">
        <v>0.44975911023639797</v>
      </c>
      <c r="AX10" s="14" t="s">
        <v>211</v>
      </c>
      <c r="AY10" s="14"/>
      <c r="AZ10" s="14" t="s">
        <v>211</v>
      </c>
      <c r="BA10" s="14">
        <v>0.33165641626550801</v>
      </c>
      <c r="BB10" s="14" t="s">
        <v>211</v>
      </c>
      <c r="BC10" s="14"/>
      <c r="BD10" s="14">
        <v>0.37308382274893498</v>
      </c>
      <c r="BE10" s="14">
        <v>0.302067640840881</v>
      </c>
      <c r="BF10" s="14"/>
      <c r="BG10" s="14">
        <v>0.56797281674872402</v>
      </c>
      <c r="BH10" s="14">
        <v>0.26308544633348002</v>
      </c>
      <c r="BI10" s="14"/>
      <c r="BJ10" s="14">
        <v>0.24034382424078601</v>
      </c>
      <c r="BK10" s="14">
        <v>0.35456632510625802</v>
      </c>
      <c r="BL10" s="14"/>
      <c r="BM10" s="14">
        <v>0.36370652988767699</v>
      </c>
      <c r="BN10" s="14">
        <v>0.31836236748513003</v>
      </c>
      <c r="BO10" s="14"/>
      <c r="BP10" s="14">
        <v>0.29723877578732899</v>
      </c>
      <c r="BQ10" s="14">
        <v>0.36298690962117702</v>
      </c>
      <c r="BR10" s="14"/>
      <c r="BS10" s="14">
        <v>0.40954832839581201</v>
      </c>
      <c r="BT10" s="14">
        <v>0.23982841071576799</v>
      </c>
      <c r="BU10" s="14"/>
      <c r="BV10" s="14">
        <v>0.40190535674081701</v>
      </c>
      <c r="BW10" s="14">
        <v>0.41081594108098302</v>
      </c>
      <c r="BX10" s="14"/>
      <c r="BY10" s="14">
        <v>0.23337112238810001</v>
      </c>
      <c r="BZ10" s="14">
        <v>0.40449268284518303</v>
      </c>
      <c r="CA10" s="14"/>
      <c r="CB10" s="14">
        <v>0.35438652976054502</v>
      </c>
      <c r="CC10" s="14">
        <v>0.33857998228547198</v>
      </c>
    </row>
    <row r="11" spans="2:81" x14ac:dyDescent="0.3">
      <c r="B11" s="15" t="s">
        <v>106</v>
      </c>
      <c r="C11" s="23">
        <v>0.116525925634113</v>
      </c>
      <c r="D11" s="23">
        <v>0.13941103353572701</v>
      </c>
      <c r="E11" s="23">
        <v>8.2958859872124494E-2</v>
      </c>
      <c r="F11" s="23"/>
      <c r="G11" s="23">
        <v>0.17636203044630999</v>
      </c>
      <c r="H11" s="23">
        <v>0</v>
      </c>
      <c r="I11" s="23">
        <v>6.1849096669729799E-2</v>
      </c>
      <c r="J11" s="23">
        <v>0</v>
      </c>
      <c r="K11" s="23">
        <v>0.224817420513925</v>
      </c>
      <c r="L11" s="23">
        <v>1</v>
      </c>
      <c r="M11" s="23"/>
      <c r="N11" s="23">
        <v>0.15192554451809301</v>
      </c>
      <c r="O11" s="23">
        <v>0.22103080000667599</v>
      </c>
      <c r="P11" s="23">
        <v>8.4827623453077899E-2</v>
      </c>
      <c r="Q11" s="23">
        <v>0</v>
      </c>
      <c r="R11" s="23"/>
      <c r="S11" s="23">
        <v>0.20736418887601399</v>
      </c>
      <c r="T11" s="23">
        <v>0.16392626959864301</v>
      </c>
      <c r="U11" s="23">
        <v>0</v>
      </c>
      <c r="V11" s="23">
        <v>0</v>
      </c>
      <c r="W11" s="23">
        <v>0</v>
      </c>
      <c r="X11" s="23">
        <v>0.20211050052650001</v>
      </c>
      <c r="Y11" s="23">
        <v>0</v>
      </c>
      <c r="Z11" s="23">
        <v>0</v>
      </c>
      <c r="AA11" s="23">
        <v>0</v>
      </c>
      <c r="AB11" s="23">
        <v>0</v>
      </c>
      <c r="AC11" s="23">
        <v>0.32925153704847099</v>
      </c>
      <c r="AD11" s="23">
        <v>0.478559133070387</v>
      </c>
      <c r="AE11" s="23"/>
      <c r="AF11" s="23">
        <v>3.5067246068110201E-2</v>
      </c>
      <c r="AG11" s="23">
        <v>0</v>
      </c>
      <c r="AH11" s="23">
        <v>0.27880561191539699</v>
      </c>
      <c r="AI11" s="23">
        <v>9.8575635725259195E-2</v>
      </c>
      <c r="AJ11" s="23">
        <v>0.58946111296584203</v>
      </c>
      <c r="AK11" s="23">
        <v>0.32905003546495798</v>
      </c>
      <c r="AL11" s="23"/>
      <c r="AM11" s="23">
        <v>9.7449515193833894E-2</v>
      </c>
      <c r="AN11" s="23">
        <v>9.3094434936307896E-2</v>
      </c>
      <c r="AO11" s="23">
        <v>0.118157978894068</v>
      </c>
      <c r="AP11" s="23">
        <v>0</v>
      </c>
      <c r="AQ11" s="23">
        <v>0.46429578713022301</v>
      </c>
      <c r="AR11" s="23"/>
      <c r="AS11" s="23">
        <v>0.116525925634113</v>
      </c>
      <c r="AT11" s="23" t="s">
        <v>211</v>
      </c>
      <c r="AU11" s="23"/>
      <c r="AV11" s="23">
        <v>0.14472057584074099</v>
      </c>
      <c r="AW11" s="23">
        <v>0</v>
      </c>
      <c r="AX11" s="23" t="s">
        <v>211</v>
      </c>
      <c r="AY11" s="23"/>
      <c r="AZ11" s="23" t="s">
        <v>211</v>
      </c>
      <c r="BA11" s="23">
        <v>0.126904975564818</v>
      </c>
      <c r="BB11" s="23" t="s">
        <v>211</v>
      </c>
      <c r="BC11" s="23"/>
      <c r="BD11" s="23">
        <v>8.83278132555117E-2</v>
      </c>
      <c r="BE11" s="23">
        <v>0.14444912850539701</v>
      </c>
      <c r="BF11" s="23"/>
      <c r="BG11" s="23">
        <v>0</v>
      </c>
      <c r="BH11" s="23">
        <v>0.15408390403689501</v>
      </c>
      <c r="BI11" s="23"/>
      <c r="BJ11" s="23">
        <v>0</v>
      </c>
      <c r="BK11" s="23">
        <v>0.13713332779906101</v>
      </c>
      <c r="BL11" s="23"/>
      <c r="BM11" s="23">
        <v>9.4095089038096602E-2</v>
      </c>
      <c r="BN11" s="23">
        <v>0.12383618327641301</v>
      </c>
      <c r="BO11" s="23"/>
      <c r="BP11" s="23">
        <v>0.25704455199815801</v>
      </c>
      <c r="BQ11" s="23">
        <v>9.1928251912909806E-2</v>
      </c>
      <c r="BR11" s="23"/>
      <c r="BS11" s="23">
        <v>4.71290981400527E-2</v>
      </c>
      <c r="BT11" s="23">
        <v>0.210380517721316</v>
      </c>
      <c r="BU11" s="23"/>
      <c r="BV11" s="23">
        <v>0</v>
      </c>
      <c r="BW11" s="23">
        <v>5.4945618381096399E-2</v>
      </c>
      <c r="BX11" s="23"/>
      <c r="BY11" s="23">
        <v>7.6923958532553405E-2</v>
      </c>
      <c r="BZ11" s="23">
        <v>0.115036193999374</v>
      </c>
      <c r="CA11" s="23"/>
      <c r="CB11" s="23">
        <v>9.4588508773636004E-2</v>
      </c>
      <c r="CC11" s="23">
        <v>0.11761888373751</v>
      </c>
    </row>
    <row r="12" spans="2:81" x14ac:dyDescent="0.3">
      <c r="B12" s="16" t="s">
        <v>551</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CC16"/>
  <sheetViews>
    <sheetView showGridLines="0" workbookViewId="0">
      <pane xSplit="2" topLeftCell="C1" activePane="topRight" state="frozen"/>
      <selection pane="topRight" activeCell="B12" sqref="B1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51</v>
      </c>
      <c r="D7" s="10">
        <v>28</v>
      </c>
      <c r="E7" s="10">
        <v>23</v>
      </c>
      <c r="F7" s="10"/>
      <c r="G7" s="10">
        <v>14</v>
      </c>
      <c r="H7" s="10">
        <v>12</v>
      </c>
      <c r="I7" s="10">
        <v>15</v>
      </c>
      <c r="J7" s="10">
        <v>4</v>
      </c>
      <c r="K7" s="10">
        <v>5</v>
      </c>
      <c r="L7" s="10">
        <v>1</v>
      </c>
      <c r="M7" s="10"/>
      <c r="N7" s="10">
        <v>16</v>
      </c>
      <c r="O7" s="10">
        <v>13</v>
      </c>
      <c r="P7" s="10">
        <v>10</v>
      </c>
      <c r="Q7" s="10">
        <v>12</v>
      </c>
      <c r="R7" s="10"/>
      <c r="S7" s="10">
        <v>10</v>
      </c>
      <c r="T7" s="10">
        <v>6</v>
      </c>
      <c r="U7" s="10">
        <v>3</v>
      </c>
      <c r="V7" s="10">
        <v>4</v>
      </c>
      <c r="W7" s="10">
        <v>3</v>
      </c>
      <c r="X7" s="10">
        <v>5</v>
      </c>
      <c r="Y7" s="10">
        <v>2</v>
      </c>
      <c r="Z7" s="10">
        <v>1</v>
      </c>
      <c r="AA7" s="10">
        <v>7</v>
      </c>
      <c r="AB7" s="10">
        <v>5</v>
      </c>
      <c r="AC7" s="10">
        <v>3</v>
      </c>
      <c r="AD7" s="10">
        <v>2</v>
      </c>
      <c r="AE7" s="10"/>
      <c r="AF7" s="10">
        <v>23</v>
      </c>
      <c r="AG7" s="10">
        <v>6</v>
      </c>
      <c r="AH7" s="10">
        <v>4</v>
      </c>
      <c r="AI7" s="10">
        <v>9</v>
      </c>
      <c r="AJ7" s="10">
        <v>2</v>
      </c>
      <c r="AK7" s="10">
        <v>3</v>
      </c>
      <c r="AL7" s="10"/>
      <c r="AM7" s="10">
        <v>9</v>
      </c>
      <c r="AN7" s="10">
        <v>9</v>
      </c>
      <c r="AO7" s="10">
        <v>13</v>
      </c>
      <c r="AP7" s="10">
        <v>11</v>
      </c>
      <c r="AQ7" s="10">
        <v>3</v>
      </c>
      <c r="AR7" s="10"/>
      <c r="AS7" s="10">
        <v>51</v>
      </c>
      <c r="AT7" s="10" t="s">
        <v>210</v>
      </c>
      <c r="AU7" s="10"/>
      <c r="AV7" s="10">
        <v>42</v>
      </c>
      <c r="AW7" s="10">
        <v>9</v>
      </c>
      <c r="AX7" s="10" t="s">
        <v>210</v>
      </c>
      <c r="AY7" s="10"/>
      <c r="AZ7" s="10" t="s">
        <v>210</v>
      </c>
      <c r="BA7" s="10">
        <v>46</v>
      </c>
      <c r="BB7" s="10" t="s">
        <v>210</v>
      </c>
      <c r="BC7" s="10"/>
      <c r="BD7" s="10">
        <v>26</v>
      </c>
      <c r="BE7" s="10">
        <v>25</v>
      </c>
      <c r="BF7" s="10"/>
      <c r="BG7" s="10">
        <v>13</v>
      </c>
      <c r="BH7" s="10">
        <v>38</v>
      </c>
      <c r="BI7" s="10"/>
      <c r="BJ7" s="10">
        <v>7</v>
      </c>
      <c r="BK7" s="10">
        <v>44</v>
      </c>
      <c r="BL7" s="10"/>
      <c r="BM7" s="10">
        <v>10</v>
      </c>
      <c r="BN7" s="10">
        <v>40</v>
      </c>
      <c r="BO7" s="10"/>
      <c r="BP7" s="10">
        <v>9</v>
      </c>
      <c r="BQ7" s="10">
        <v>41</v>
      </c>
      <c r="BR7" s="10"/>
      <c r="BS7" s="10">
        <v>28</v>
      </c>
      <c r="BT7" s="10">
        <v>23</v>
      </c>
      <c r="BU7" s="10"/>
      <c r="BV7" s="10">
        <v>5</v>
      </c>
      <c r="BW7" s="10">
        <v>23</v>
      </c>
      <c r="BX7" s="10"/>
      <c r="BY7" s="10">
        <v>16</v>
      </c>
      <c r="BZ7" s="10">
        <v>34</v>
      </c>
      <c r="CA7" s="10"/>
      <c r="CB7" s="10">
        <v>21</v>
      </c>
      <c r="CC7" s="10">
        <v>26</v>
      </c>
    </row>
    <row r="8" spans="2:81" ht="30" customHeight="1" x14ac:dyDescent="0.3">
      <c r="B8" s="11" t="s">
        <v>20</v>
      </c>
      <c r="C8" s="11">
        <v>54</v>
      </c>
      <c r="D8" s="11">
        <v>32</v>
      </c>
      <c r="E8" s="11">
        <v>22</v>
      </c>
      <c r="F8" s="11"/>
      <c r="G8" s="11">
        <v>18</v>
      </c>
      <c r="H8" s="11">
        <v>11</v>
      </c>
      <c r="I8" s="11">
        <v>14</v>
      </c>
      <c r="J8" s="11">
        <v>4</v>
      </c>
      <c r="K8" s="11">
        <v>5</v>
      </c>
      <c r="L8" s="11">
        <v>1</v>
      </c>
      <c r="M8" s="11"/>
      <c r="N8" s="11">
        <v>16</v>
      </c>
      <c r="O8" s="11">
        <v>13</v>
      </c>
      <c r="P8" s="11">
        <v>11</v>
      </c>
      <c r="Q8" s="11">
        <v>14</v>
      </c>
      <c r="R8" s="11"/>
      <c r="S8" s="11">
        <v>11</v>
      </c>
      <c r="T8" s="11">
        <v>5</v>
      </c>
      <c r="U8" s="11">
        <v>4</v>
      </c>
      <c r="V8" s="11">
        <v>5</v>
      </c>
      <c r="W8" s="11">
        <v>3</v>
      </c>
      <c r="X8" s="11">
        <v>5</v>
      </c>
      <c r="Y8" s="11">
        <v>2</v>
      </c>
      <c r="Z8" s="11">
        <v>1</v>
      </c>
      <c r="AA8" s="11">
        <v>7</v>
      </c>
      <c r="AB8" s="11">
        <v>5</v>
      </c>
      <c r="AC8" s="11">
        <v>3</v>
      </c>
      <c r="AD8" s="11">
        <v>2</v>
      </c>
      <c r="AE8" s="11"/>
      <c r="AF8" s="11">
        <v>25</v>
      </c>
      <c r="AG8" s="11">
        <v>7</v>
      </c>
      <c r="AH8" s="11">
        <v>4</v>
      </c>
      <c r="AI8" s="11">
        <v>9</v>
      </c>
      <c r="AJ8" s="11">
        <v>2</v>
      </c>
      <c r="AK8" s="11">
        <v>3</v>
      </c>
      <c r="AL8" s="11"/>
      <c r="AM8" s="11">
        <v>9</v>
      </c>
      <c r="AN8" s="11">
        <v>10</v>
      </c>
      <c r="AO8" s="11">
        <v>16</v>
      </c>
      <c r="AP8" s="11">
        <v>9</v>
      </c>
      <c r="AQ8" s="11">
        <v>3</v>
      </c>
      <c r="AR8" s="11"/>
      <c r="AS8" s="11">
        <v>54</v>
      </c>
      <c r="AT8" s="11" t="s">
        <v>210</v>
      </c>
      <c r="AU8" s="11"/>
      <c r="AV8" s="11">
        <v>43</v>
      </c>
      <c r="AW8" s="11">
        <v>10</v>
      </c>
      <c r="AX8" s="11" t="s">
        <v>210</v>
      </c>
      <c r="AY8" s="11"/>
      <c r="AZ8" s="11" t="s">
        <v>210</v>
      </c>
      <c r="BA8" s="11">
        <v>49</v>
      </c>
      <c r="BB8" s="11" t="s">
        <v>210</v>
      </c>
      <c r="BC8" s="11"/>
      <c r="BD8" s="11">
        <v>27</v>
      </c>
      <c r="BE8" s="11">
        <v>27</v>
      </c>
      <c r="BF8" s="11"/>
      <c r="BG8" s="11">
        <v>13</v>
      </c>
      <c r="BH8" s="11">
        <v>41</v>
      </c>
      <c r="BI8" s="11"/>
      <c r="BJ8" s="11">
        <v>8</v>
      </c>
      <c r="BK8" s="11">
        <v>46</v>
      </c>
      <c r="BL8" s="11"/>
      <c r="BM8" s="11">
        <v>10</v>
      </c>
      <c r="BN8" s="11">
        <v>43</v>
      </c>
      <c r="BO8" s="11"/>
      <c r="BP8" s="11">
        <v>9</v>
      </c>
      <c r="BQ8" s="11">
        <v>42</v>
      </c>
      <c r="BR8" s="11"/>
      <c r="BS8" s="11">
        <v>31</v>
      </c>
      <c r="BT8" s="11">
        <v>23</v>
      </c>
      <c r="BU8" s="11"/>
      <c r="BV8" s="11">
        <v>4</v>
      </c>
      <c r="BW8" s="11">
        <v>26</v>
      </c>
      <c r="BX8" s="11"/>
      <c r="BY8" s="11">
        <v>19</v>
      </c>
      <c r="BZ8" s="11">
        <v>34</v>
      </c>
      <c r="CA8" s="11"/>
      <c r="CB8" s="11">
        <v>21</v>
      </c>
      <c r="CC8" s="11">
        <v>28</v>
      </c>
    </row>
    <row r="9" spans="2:81" x14ac:dyDescent="0.3">
      <c r="B9" s="15" t="s">
        <v>303</v>
      </c>
      <c r="C9" s="14">
        <v>0.44980396523550897</v>
      </c>
      <c r="D9" s="14">
        <v>0.49682270024611502</v>
      </c>
      <c r="E9" s="14">
        <v>0.38083854995620298</v>
      </c>
      <c r="F9" s="14"/>
      <c r="G9" s="14">
        <v>0.59425105178311</v>
      </c>
      <c r="H9" s="14">
        <v>0.60381873039293399</v>
      </c>
      <c r="I9" s="14">
        <v>0.32754375380913497</v>
      </c>
      <c r="J9" s="14">
        <v>0</v>
      </c>
      <c r="K9" s="14">
        <v>0.184555818248724</v>
      </c>
      <c r="L9" s="14">
        <v>1</v>
      </c>
      <c r="M9" s="14"/>
      <c r="N9" s="14">
        <v>0.468438834568912</v>
      </c>
      <c r="O9" s="14">
        <v>0.41784044703269702</v>
      </c>
      <c r="P9" s="14">
        <v>0.55336115863011703</v>
      </c>
      <c r="Q9" s="14">
        <v>0.37716811309472698</v>
      </c>
      <c r="R9" s="14"/>
      <c r="S9" s="14">
        <v>0.75973789235721201</v>
      </c>
      <c r="T9" s="14">
        <v>0.35076312288871497</v>
      </c>
      <c r="U9" s="14">
        <v>0.76826883996751905</v>
      </c>
      <c r="V9" s="14">
        <v>0.22678228202232101</v>
      </c>
      <c r="W9" s="14">
        <v>0.61566903608408896</v>
      </c>
      <c r="X9" s="14">
        <v>0.38249511177537499</v>
      </c>
      <c r="Y9" s="14">
        <v>0.489378537978502</v>
      </c>
      <c r="Z9" s="14">
        <v>0</v>
      </c>
      <c r="AA9" s="14">
        <v>0.38663799082026001</v>
      </c>
      <c r="AB9" s="14">
        <v>0.20329545739361601</v>
      </c>
      <c r="AC9" s="14">
        <v>0.34400189241632001</v>
      </c>
      <c r="AD9" s="14">
        <v>0</v>
      </c>
      <c r="AE9" s="14"/>
      <c r="AF9" s="14">
        <v>0.56426441888547696</v>
      </c>
      <c r="AG9" s="14">
        <v>0.41686457681151701</v>
      </c>
      <c r="AH9" s="14">
        <v>0.80296273009460495</v>
      </c>
      <c r="AI9" s="14">
        <v>0.12147745829423399</v>
      </c>
      <c r="AJ9" s="14">
        <v>0.58946111296584203</v>
      </c>
      <c r="AK9" s="14">
        <v>0.67094996453504296</v>
      </c>
      <c r="AL9" s="14"/>
      <c r="AM9" s="14">
        <v>0.23145533990931699</v>
      </c>
      <c r="AN9" s="14">
        <v>0.59613540187541303</v>
      </c>
      <c r="AO9" s="14">
        <v>0.52300056510620696</v>
      </c>
      <c r="AP9" s="14">
        <v>0.350063279037444</v>
      </c>
      <c r="AQ9" s="14">
        <v>0.46429578713022301</v>
      </c>
      <c r="AR9" s="14"/>
      <c r="AS9" s="14">
        <v>0.44980396523550897</v>
      </c>
      <c r="AT9" s="14" t="s">
        <v>211</v>
      </c>
      <c r="AU9" s="14"/>
      <c r="AV9" s="14">
        <v>0.47199518405039098</v>
      </c>
      <c r="AW9" s="14">
        <v>0.35808967566629801</v>
      </c>
      <c r="AX9" s="14" t="s">
        <v>211</v>
      </c>
      <c r="AY9" s="14"/>
      <c r="AZ9" s="14" t="s">
        <v>211</v>
      </c>
      <c r="BA9" s="14">
        <v>0.43410001249485197</v>
      </c>
      <c r="BB9" s="14" t="s">
        <v>211</v>
      </c>
      <c r="BC9" s="14"/>
      <c r="BD9" s="14">
        <v>0.53643917148449105</v>
      </c>
      <c r="BE9" s="14">
        <v>0.36401338438366199</v>
      </c>
      <c r="BF9" s="14"/>
      <c r="BG9" s="14">
        <v>0.64003833697173995</v>
      </c>
      <c r="BH9" s="14">
        <v>0.38848869666969099</v>
      </c>
      <c r="BI9" s="14"/>
      <c r="BJ9" s="14">
        <v>0.47807993776004898</v>
      </c>
      <c r="BK9" s="14">
        <v>0.44480340991490303</v>
      </c>
      <c r="BL9" s="14"/>
      <c r="BM9" s="14">
        <v>0.46626534115861101</v>
      </c>
      <c r="BN9" s="14">
        <v>0.43519175479330802</v>
      </c>
      <c r="BO9" s="14"/>
      <c r="BP9" s="14">
        <v>0.55896273027577903</v>
      </c>
      <c r="BQ9" s="14">
        <v>0.44867863469894398</v>
      </c>
      <c r="BR9" s="14"/>
      <c r="BS9" s="14">
        <v>0.54447823566340403</v>
      </c>
      <c r="BT9" s="14">
        <v>0.32176331333504299</v>
      </c>
      <c r="BU9" s="14"/>
      <c r="BV9" s="14">
        <v>0.62611274507921399</v>
      </c>
      <c r="BW9" s="14">
        <v>0.53093887632068704</v>
      </c>
      <c r="BX9" s="14"/>
      <c r="BY9" s="14">
        <v>0.48157003063871401</v>
      </c>
      <c r="BZ9" s="14">
        <v>0.44408442254880098</v>
      </c>
      <c r="CA9" s="14"/>
      <c r="CB9" s="14">
        <v>0.31107228397953801</v>
      </c>
      <c r="CC9" s="14">
        <v>0.57739280584224095</v>
      </c>
    </row>
    <row r="10" spans="2:81" ht="28.8" x14ac:dyDescent="0.3">
      <c r="B10" s="15" t="s">
        <v>304</v>
      </c>
      <c r="C10" s="14">
        <v>0.46295166388796199</v>
      </c>
      <c r="D10" s="14">
        <v>0.47584745464124301</v>
      </c>
      <c r="E10" s="14">
        <v>0.44403657473351099</v>
      </c>
      <c r="F10" s="14"/>
      <c r="G10" s="14">
        <v>0.30807724788004298</v>
      </c>
      <c r="H10" s="14">
        <v>0.39618126960706601</v>
      </c>
      <c r="I10" s="14">
        <v>0.53476589464787305</v>
      </c>
      <c r="J10" s="14">
        <v>0.77961386063892901</v>
      </c>
      <c r="K10" s="14">
        <v>0.81544418175127598</v>
      </c>
      <c r="L10" s="14">
        <v>0</v>
      </c>
      <c r="M10" s="14"/>
      <c r="N10" s="14">
        <v>0.531561165431088</v>
      </c>
      <c r="O10" s="14">
        <v>0.373219075347133</v>
      </c>
      <c r="P10" s="14">
        <v>0.36181121791680498</v>
      </c>
      <c r="Q10" s="14">
        <v>0.54472519391340901</v>
      </c>
      <c r="R10" s="14"/>
      <c r="S10" s="14">
        <v>0.160743751628628</v>
      </c>
      <c r="T10" s="14">
        <v>0.48531060751264199</v>
      </c>
      <c r="U10" s="14">
        <v>0.23173116003248001</v>
      </c>
      <c r="V10" s="14">
        <v>0.77321771797767902</v>
      </c>
      <c r="W10" s="14">
        <v>0.38433096391591098</v>
      </c>
      <c r="X10" s="14">
        <v>0.407670637562487</v>
      </c>
      <c r="Y10" s="14">
        <v>0</v>
      </c>
      <c r="Z10" s="14">
        <v>1</v>
      </c>
      <c r="AA10" s="14">
        <v>0.61336200917974004</v>
      </c>
      <c r="AB10" s="14">
        <v>0.79670454260638401</v>
      </c>
      <c r="AC10" s="14">
        <v>0.326746570535209</v>
      </c>
      <c r="AD10" s="14">
        <v>1</v>
      </c>
      <c r="AE10" s="14"/>
      <c r="AF10" s="14">
        <v>0.35766780488577599</v>
      </c>
      <c r="AG10" s="14">
        <v>0.44034899428114099</v>
      </c>
      <c r="AH10" s="14">
        <v>0.197037269905395</v>
      </c>
      <c r="AI10" s="14">
        <v>0.77994690598050598</v>
      </c>
      <c r="AJ10" s="14">
        <v>0.41053888703415697</v>
      </c>
      <c r="AK10" s="14">
        <v>0</v>
      </c>
      <c r="AL10" s="14"/>
      <c r="AM10" s="14">
        <v>0.67109514489684896</v>
      </c>
      <c r="AN10" s="14">
        <v>0.21402397011618199</v>
      </c>
      <c r="AO10" s="14">
        <v>0.35639626630301902</v>
      </c>
      <c r="AP10" s="14">
        <v>0.64993672096255595</v>
      </c>
      <c r="AQ10" s="14">
        <v>0.53570421286977699</v>
      </c>
      <c r="AR10" s="14"/>
      <c r="AS10" s="14">
        <v>0.46295166388796199</v>
      </c>
      <c r="AT10" s="14" t="s">
        <v>211</v>
      </c>
      <c r="AU10" s="14"/>
      <c r="AV10" s="14">
        <v>0.44439931873662403</v>
      </c>
      <c r="AW10" s="14">
        <v>0.53962681947953695</v>
      </c>
      <c r="AX10" s="14" t="s">
        <v>211</v>
      </c>
      <c r="AY10" s="14"/>
      <c r="AZ10" s="14" t="s">
        <v>211</v>
      </c>
      <c r="BA10" s="14">
        <v>0.47088469632420799</v>
      </c>
      <c r="BB10" s="14" t="s">
        <v>211</v>
      </c>
      <c r="BC10" s="14"/>
      <c r="BD10" s="14">
        <v>0.38963939172647299</v>
      </c>
      <c r="BE10" s="14">
        <v>0.53554919882343999</v>
      </c>
      <c r="BF10" s="14"/>
      <c r="BG10" s="14">
        <v>0.27820990588331002</v>
      </c>
      <c r="BH10" s="14">
        <v>0.52249658420910505</v>
      </c>
      <c r="BI10" s="14"/>
      <c r="BJ10" s="14">
        <v>0.38931448247866801</v>
      </c>
      <c r="BK10" s="14">
        <v>0.47597426811390298</v>
      </c>
      <c r="BL10" s="14"/>
      <c r="BM10" s="14">
        <v>0.32837920425119199</v>
      </c>
      <c r="BN10" s="14">
        <v>0.502109823377482</v>
      </c>
      <c r="BO10" s="14"/>
      <c r="BP10" s="14">
        <v>0.34246788651451499</v>
      </c>
      <c r="BQ10" s="14">
        <v>0.46216273477402298</v>
      </c>
      <c r="BR10" s="14"/>
      <c r="BS10" s="14">
        <v>0.390532062006615</v>
      </c>
      <c r="BT10" s="14">
        <v>0.560894357223232</v>
      </c>
      <c r="BU10" s="14"/>
      <c r="BV10" s="14">
        <v>0.37388725492078601</v>
      </c>
      <c r="BW10" s="14">
        <v>0.39329265952766301</v>
      </c>
      <c r="BX10" s="14"/>
      <c r="BY10" s="14">
        <v>0.46185608921736998</v>
      </c>
      <c r="BZ10" s="14">
        <v>0.47592936858631002</v>
      </c>
      <c r="CA10" s="14"/>
      <c r="CB10" s="14">
        <v>0.64619076311810597</v>
      </c>
      <c r="CC10" s="14">
        <v>0.35925164020796402</v>
      </c>
    </row>
    <row r="11" spans="2:81" x14ac:dyDescent="0.3">
      <c r="B11" s="15" t="s">
        <v>106</v>
      </c>
      <c r="C11" s="23">
        <v>8.7244370876529198E-2</v>
      </c>
      <c r="D11" s="23">
        <v>2.73298451126417E-2</v>
      </c>
      <c r="E11" s="23">
        <v>0.175124875310286</v>
      </c>
      <c r="F11" s="23"/>
      <c r="G11" s="23">
        <v>9.7671700336846107E-2</v>
      </c>
      <c r="H11" s="23">
        <v>0</v>
      </c>
      <c r="I11" s="23">
        <v>0.137690351542991</v>
      </c>
      <c r="J11" s="23">
        <v>0.22038613936107099</v>
      </c>
      <c r="K11" s="23">
        <v>0</v>
      </c>
      <c r="L11" s="23">
        <v>0</v>
      </c>
      <c r="M11" s="23"/>
      <c r="N11" s="23">
        <v>0</v>
      </c>
      <c r="O11" s="23">
        <v>0.20894047762017001</v>
      </c>
      <c r="P11" s="23">
        <v>8.4827623453077899E-2</v>
      </c>
      <c r="Q11" s="23">
        <v>7.8106692991864096E-2</v>
      </c>
      <c r="R11" s="23"/>
      <c r="S11" s="23">
        <v>7.9518356014159505E-2</v>
      </c>
      <c r="T11" s="23">
        <v>0.16392626959864301</v>
      </c>
      <c r="U11" s="23">
        <v>0</v>
      </c>
      <c r="V11" s="23">
        <v>0</v>
      </c>
      <c r="W11" s="23">
        <v>0</v>
      </c>
      <c r="X11" s="23">
        <v>0.20983425066213801</v>
      </c>
      <c r="Y11" s="23">
        <v>0.51062146202149805</v>
      </c>
      <c r="Z11" s="23">
        <v>0</v>
      </c>
      <c r="AA11" s="23">
        <v>0</v>
      </c>
      <c r="AB11" s="23">
        <v>0</v>
      </c>
      <c r="AC11" s="23">
        <v>0.32925153704847099</v>
      </c>
      <c r="AD11" s="23">
        <v>0</v>
      </c>
      <c r="AE11" s="23"/>
      <c r="AF11" s="23">
        <v>7.8067776228747901E-2</v>
      </c>
      <c r="AG11" s="23">
        <v>0.142786428907342</v>
      </c>
      <c r="AH11" s="23">
        <v>0</v>
      </c>
      <c r="AI11" s="23">
        <v>9.8575635725259195E-2</v>
      </c>
      <c r="AJ11" s="23">
        <v>0</v>
      </c>
      <c r="AK11" s="23">
        <v>0.32905003546495798</v>
      </c>
      <c r="AL11" s="23"/>
      <c r="AM11" s="23">
        <v>9.7449515193833894E-2</v>
      </c>
      <c r="AN11" s="23">
        <v>0.18984062800840501</v>
      </c>
      <c r="AO11" s="23">
        <v>0.120603168590774</v>
      </c>
      <c r="AP11" s="23">
        <v>0</v>
      </c>
      <c r="AQ11" s="23">
        <v>0</v>
      </c>
      <c r="AR11" s="23"/>
      <c r="AS11" s="23">
        <v>8.7244370876529198E-2</v>
      </c>
      <c r="AT11" s="23" t="s">
        <v>211</v>
      </c>
      <c r="AU11" s="23"/>
      <c r="AV11" s="23">
        <v>8.3605497212985103E-2</v>
      </c>
      <c r="AW11" s="23">
        <v>0.102283504854166</v>
      </c>
      <c r="AX11" s="23" t="s">
        <v>211</v>
      </c>
      <c r="AY11" s="23"/>
      <c r="AZ11" s="23" t="s">
        <v>211</v>
      </c>
      <c r="BA11" s="23">
        <v>9.5015291180940306E-2</v>
      </c>
      <c r="BB11" s="23" t="s">
        <v>211</v>
      </c>
      <c r="BC11" s="23"/>
      <c r="BD11" s="23">
        <v>7.3921436789035705E-2</v>
      </c>
      <c r="BE11" s="23">
        <v>0.100437416792898</v>
      </c>
      <c r="BF11" s="23"/>
      <c r="BG11" s="23">
        <v>8.1751757144950102E-2</v>
      </c>
      <c r="BH11" s="23">
        <v>8.9014719121204205E-2</v>
      </c>
      <c r="BI11" s="23"/>
      <c r="BJ11" s="23">
        <v>0.13260557976128201</v>
      </c>
      <c r="BK11" s="23">
        <v>7.9222321971193901E-2</v>
      </c>
      <c r="BL11" s="23"/>
      <c r="BM11" s="23">
        <v>0.20535545459019799</v>
      </c>
      <c r="BN11" s="23">
        <v>6.2698421829210899E-2</v>
      </c>
      <c r="BO11" s="23"/>
      <c r="BP11" s="23">
        <v>9.8569383209705902E-2</v>
      </c>
      <c r="BQ11" s="23">
        <v>8.9158630527033197E-2</v>
      </c>
      <c r="BR11" s="23"/>
      <c r="BS11" s="23">
        <v>6.4989702329980498E-2</v>
      </c>
      <c r="BT11" s="23">
        <v>0.117342329441725</v>
      </c>
      <c r="BU11" s="23"/>
      <c r="BV11" s="23">
        <v>0</v>
      </c>
      <c r="BW11" s="23">
        <v>7.5768464151649603E-2</v>
      </c>
      <c r="BX11" s="23"/>
      <c r="BY11" s="23">
        <v>5.6573880143916101E-2</v>
      </c>
      <c r="BZ11" s="23">
        <v>7.9986208864888803E-2</v>
      </c>
      <c r="CA11" s="23"/>
      <c r="CB11" s="23">
        <v>4.2736952902355803E-2</v>
      </c>
      <c r="CC11" s="23">
        <v>6.3355553949795307E-2</v>
      </c>
    </row>
    <row r="12" spans="2:81" x14ac:dyDescent="0.3">
      <c r="B12" s="16" t="s">
        <v>551</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CC16"/>
  <sheetViews>
    <sheetView showGridLines="0" workbookViewId="0">
      <pane xSplit="2" topLeftCell="C1" activePane="topRight" state="frozen"/>
      <selection pane="topRight" activeCell="B12" sqref="B1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51</v>
      </c>
      <c r="D7" s="10">
        <v>28</v>
      </c>
      <c r="E7" s="10">
        <v>23</v>
      </c>
      <c r="F7" s="10"/>
      <c r="G7" s="10">
        <v>14</v>
      </c>
      <c r="H7" s="10">
        <v>12</v>
      </c>
      <c r="I7" s="10">
        <v>15</v>
      </c>
      <c r="J7" s="10">
        <v>4</v>
      </c>
      <c r="K7" s="10">
        <v>5</v>
      </c>
      <c r="L7" s="10">
        <v>1</v>
      </c>
      <c r="M7" s="10"/>
      <c r="N7" s="10">
        <v>16</v>
      </c>
      <c r="O7" s="10">
        <v>13</v>
      </c>
      <c r="P7" s="10">
        <v>10</v>
      </c>
      <c r="Q7" s="10">
        <v>12</v>
      </c>
      <c r="R7" s="10"/>
      <c r="S7" s="10">
        <v>10</v>
      </c>
      <c r="T7" s="10">
        <v>6</v>
      </c>
      <c r="U7" s="10">
        <v>3</v>
      </c>
      <c r="V7" s="10">
        <v>4</v>
      </c>
      <c r="W7" s="10">
        <v>3</v>
      </c>
      <c r="X7" s="10">
        <v>5</v>
      </c>
      <c r="Y7" s="10">
        <v>2</v>
      </c>
      <c r="Z7" s="10">
        <v>1</v>
      </c>
      <c r="AA7" s="10">
        <v>7</v>
      </c>
      <c r="AB7" s="10">
        <v>5</v>
      </c>
      <c r="AC7" s="10">
        <v>3</v>
      </c>
      <c r="AD7" s="10">
        <v>2</v>
      </c>
      <c r="AE7" s="10"/>
      <c r="AF7" s="10">
        <v>23</v>
      </c>
      <c r="AG7" s="10">
        <v>6</v>
      </c>
      <c r="AH7" s="10">
        <v>4</v>
      </c>
      <c r="AI7" s="10">
        <v>9</v>
      </c>
      <c r="AJ7" s="10">
        <v>2</v>
      </c>
      <c r="AK7" s="10">
        <v>3</v>
      </c>
      <c r="AL7" s="10"/>
      <c r="AM7" s="10">
        <v>9</v>
      </c>
      <c r="AN7" s="10">
        <v>9</v>
      </c>
      <c r="AO7" s="10">
        <v>13</v>
      </c>
      <c r="AP7" s="10">
        <v>11</v>
      </c>
      <c r="AQ7" s="10">
        <v>3</v>
      </c>
      <c r="AR7" s="10"/>
      <c r="AS7" s="10">
        <v>51</v>
      </c>
      <c r="AT7" s="10" t="s">
        <v>210</v>
      </c>
      <c r="AU7" s="10"/>
      <c r="AV7" s="10">
        <v>42</v>
      </c>
      <c r="AW7" s="10">
        <v>9</v>
      </c>
      <c r="AX7" s="10" t="s">
        <v>210</v>
      </c>
      <c r="AY7" s="10"/>
      <c r="AZ7" s="10" t="s">
        <v>210</v>
      </c>
      <c r="BA7" s="10">
        <v>46</v>
      </c>
      <c r="BB7" s="10" t="s">
        <v>210</v>
      </c>
      <c r="BC7" s="10"/>
      <c r="BD7" s="10">
        <v>26</v>
      </c>
      <c r="BE7" s="10">
        <v>25</v>
      </c>
      <c r="BF7" s="10"/>
      <c r="BG7" s="10">
        <v>13</v>
      </c>
      <c r="BH7" s="10">
        <v>38</v>
      </c>
      <c r="BI7" s="10"/>
      <c r="BJ7" s="10">
        <v>7</v>
      </c>
      <c r="BK7" s="10">
        <v>44</v>
      </c>
      <c r="BL7" s="10"/>
      <c r="BM7" s="10">
        <v>10</v>
      </c>
      <c r="BN7" s="10">
        <v>40</v>
      </c>
      <c r="BO7" s="10"/>
      <c r="BP7" s="10">
        <v>9</v>
      </c>
      <c r="BQ7" s="10">
        <v>41</v>
      </c>
      <c r="BR7" s="10"/>
      <c r="BS7" s="10">
        <v>28</v>
      </c>
      <c r="BT7" s="10">
        <v>23</v>
      </c>
      <c r="BU7" s="10"/>
      <c r="BV7" s="10">
        <v>5</v>
      </c>
      <c r="BW7" s="10">
        <v>23</v>
      </c>
      <c r="BX7" s="10"/>
      <c r="BY7" s="10">
        <v>16</v>
      </c>
      <c r="BZ7" s="10">
        <v>34</v>
      </c>
      <c r="CA7" s="10"/>
      <c r="CB7" s="10">
        <v>21</v>
      </c>
      <c r="CC7" s="10">
        <v>26</v>
      </c>
    </row>
    <row r="8" spans="2:81" ht="30" customHeight="1" x14ac:dyDescent="0.3">
      <c r="B8" s="11" t="s">
        <v>20</v>
      </c>
      <c r="C8" s="11">
        <v>54</v>
      </c>
      <c r="D8" s="11">
        <v>32</v>
      </c>
      <c r="E8" s="11">
        <v>22</v>
      </c>
      <c r="F8" s="11"/>
      <c r="G8" s="11">
        <v>18</v>
      </c>
      <c r="H8" s="11">
        <v>11</v>
      </c>
      <c r="I8" s="11">
        <v>14</v>
      </c>
      <c r="J8" s="11">
        <v>4</v>
      </c>
      <c r="K8" s="11">
        <v>5</v>
      </c>
      <c r="L8" s="11">
        <v>1</v>
      </c>
      <c r="M8" s="11"/>
      <c r="N8" s="11">
        <v>16</v>
      </c>
      <c r="O8" s="11">
        <v>13</v>
      </c>
      <c r="P8" s="11">
        <v>11</v>
      </c>
      <c r="Q8" s="11">
        <v>14</v>
      </c>
      <c r="R8" s="11"/>
      <c r="S8" s="11">
        <v>11</v>
      </c>
      <c r="T8" s="11">
        <v>5</v>
      </c>
      <c r="U8" s="11">
        <v>4</v>
      </c>
      <c r="V8" s="11">
        <v>5</v>
      </c>
      <c r="W8" s="11">
        <v>3</v>
      </c>
      <c r="X8" s="11">
        <v>5</v>
      </c>
      <c r="Y8" s="11">
        <v>2</v>
      </c>
      <c r="Z8" s="11">
        <v>1</v>
      </c>
      <c r="AA8" s="11">
        <v>7</v>
      </c>
      <c r="AB8" s="11">
        <v>5</v>
      </c>
      <c r="AC8" s="11">
        <v>3</v>
      </c>
      <c r="AD8" s="11">
        <v>2</v>
      </c>
      <c r="AE8" s="11"/>
      <c r="AF8" s="11">
        <v>25</v>
      </c>
      <c r="AG8" s="11">
        <v>7</v>
      </c>
      <c r="AH8" s="11">
        <v>4</v>
      </c>
      <c r="AI8" s="11">
        <v>9</v>
      </c>
      <c r="AJ8" s="11">
        <v>2</v>
      </c>
      <c r="AK8" s="11">
        <v>3</v>
      </c>
      <c r="AL8" s="11"/>
      <c r="AM8" s="11">
        <v>9</v>
      </c>
      <c r="AN8" s="11">
        <v>10</v>
      </c>
      <c r="AO8" s="11">
        <v>16</v>
      </c>
      <c r="AP8" s="11">
        <v>9</v>
      </c>
      <c r="AQ8" s="11">
        <v>3</v>
      </c>
      <c r="AR8" s="11"/>
      <c r="AS8" s="11">
        <v>54</v>
      </c>
      <c r="AT8" s="11" t="s">
        <v>210</v>
      </c>
      <c r="AU8" s="11"/>
      <c r="AV8" s="11">
        <v>43</v>
      </c>
      <c r="AW8" s="11">
        <v>10</v>
      </c>
      <c r="AX8" s="11" t="s">
        <v>210</v>
      </c>
      <c r="AY8" s="11"/>
      <c r="AZ8" s="11" t="s">
        <v>210</v>
      </c>
      <c r="BA8" s="11">
        <v>49</v>
      </c>
      <c r="BB8" s="11" t="s">
        <v>210</v>
      </c>
      <c r="BC8" s="11"/>
      <c r="BD8" s="11">
        <v>27</v>
      </c>
      <c r="BE8" s="11">
        <v>27</v>
      </c>
      <c r="BF8" s="11"/>
      <c r="BG8" s="11">
        <v>13</v>
      </c>
      <c r="BH8" s="11">
        <v>41</v>
      </c>
      <c r="BI8" s="11"/>
      <c r="BJ8" s="11">
        <v>8</v>
      </c>
      <c r="BK8" s="11">
        <v>46</v>
      </c>
      <c r="BL8" s="11"/>
      <c r="BM8" s="11">
        <v>10</v>
      </c>
      <c r="BN8" s="11">
        <v>43</v>
      </c>
      <c r="BO8" s="11"/>
      <c r="BP8" s="11">
        <v>9</v>
      </c>
      <c r="BQ8" s="11">
        <v>42</v>
      </c>
      <c r="BR8" s="11"/>
      <c r="BS8" s="11">
        <v>31</v>
      </c>
      <c r="BT8" s="11">
        <v>23</v>
      </c>
      <c r="BU8" s="11"/>
      <c r="BV8" s="11">
        <v>4</v>
      </c>
      <c r="BW8" s="11">
        <v>26</v>
      </c>
      <c r="BX8" s="11"/>
      <c r="BY8" s="11">
        <v>19</v>
      </c>
      <c r="BZ8" s="11">
        <v>34</v>
      </c>
      <c r="CA8" s="11"/>
      <c r="CB8" s="11">
        <v>21</v>
      </c>
      <c r="CC8" s="11">
        <v>28</v>
      </c>
    </row>
    <row r="9" spans="2:81" x14ac:dyDescent="0.3">
      <c r="B9" s="15" t="s">
        <v>303</v>
      </c>
      <c r="C9" s="14">
        <v>0.50977864762397396</v>
      </c>
      <c r="D9" s="14">
        <v>0.57853943297010102</v>
      </c>
      <c r="E9" s="14">
        <v>0.40892276293764201</v>
      </c>
      <c r="F9" s="14"/>
      <c r="G9" s="14">
        <v>0.39214020452805798</v>
      </c>
      <c r="H9" s="14">
        <v>0.67072384079495795</v>
      </c>
      <c r="I9" s="14">
        <v>0.67835846539157696</v>
      </c>
      <c r="J9" s="14">
        <v>0.280350804792946</v>
      </c>
      <c r="K9" s="14">
        <v>0.413726874525713</v>
      </c>
      <c r="L9" s="14">
        <v>0</v>
      </c>
      <c r="M9" s="14"/>
      <c r="N9" s="14">
        <v>0.48209543818212802</v>
      </c>
      <c r="O9" s="14">
        <v>0.233232324996379</v>
      </c>
      <c r="P9" s="14">
        <v>0.64876667141742705</v>
      </c>
      <c r="Q9" s="14">
        <v>0.69641276851717704</v>
      </c>
      <c r="R9" s="14"/>
      <c r="S9" s="14">
        <v>0.249705944043738</v>
      </c>
      <c r="T9" s="14">
        <v>0.83607373040135702</v>
      </c>
      <c r="U9" s="14">
        <v>0.76826883996751905</v>
      </c>
      <c r="V9" s="14">
        <v>0.43138999984689802</v>
      </c>
      <c r="W9" s="14">
        <v>0.26840445333426299</v>
      </c>
      <c r="X9" s="14">
        <v>0.61750488822462501</v>
      </c>
      <c r="Y9" s="14">
        <v>0</v>
      </c>
      <c r="Z9" s="14">
        <v>0</v>
      </c>
      <c r="AA9" s="14">
        <v>0.654270432035156</v>
      </c>
      <c r="AB9" s="14">
        <v>0.58029291220532997</v>
      </c>
      <c r="AC9" s="14">
        <v>0.34400189241632001</v>
      </c>
      <c r="AD9" s="14">
        <v>1</v>
      </c>
      <c r="AE9" s="14"/>
      <c r="AF9" s="14">
        <v>0.66928223011606902</v>
      </c>
      <c r="AG9" s="14">
        <v>0.44034899428114099</v>
      </c>
      <c r="AH9" s="14">
        <v>0.45545358669561198</v>
      </c>
      <c r="AI9" s="14">
        <v>0.33852427130179202</v>
      </c>
      <c r="AJ9" s="14">
        <v>0.41053888703415697</v>
      </c>
      <c r="AK9" s="14">
        <v>0.34467108842528499</v>
      </c>
      <c r="AL9" s="14"/>
      <c r="AM9" s="14">
        <v>0.58365350097436497</v>
      </c>
      <c r="AN9" s="14">
        <v>0.30928516988614901</v>
      </c>
      <c r="AO9" s="14">
        <v>0.37663014416921797</v>
      </c>
      <c r="AP9" s="14">
        <v>0.65007772671460895</v>
      </c>
      <c r="AQ9" s="14">
        <v>0.53570421286977699</v>
      </c>
      <c r="AR9" s="14"/>
      <c r="AS9" s="14">
        <v>0.50977864762397396</v>
      </c>
      <c r="AT9" s="14" t="s">
        <v>211</v>
      </c>
      <c r="AU9" s="14"/>
      <c r="AV9" s="14">
        <v>0.53799604148273095</v>
      </c>
      <c r="AW9" s="14">
        <v>0.39315872454363499</v>
      </c>
      <c r="AX9" s="14" t="s">
        <v>211</v>
      </c>
      <c r="AY9" s="14"/>
      <c r="AZ9" s="14" t="s">
        <v>211</v>
      </c>
      <c r="BA9" s="14">
        <v>0.521835855492911</v>
      </c>
      <c r="BB9" s="14" t="s">
        <v>211</v>
      </c>
      <c r="BC9" s="14"/>
      <c r="BD9" s="14">
        <v>0.53150468507229498</v>
      </c>
      <c r="BE9" s="14">
        <v>0.48826442202215697</v>
      </c>
      <c r="BF9" s="14"/>
      <c r="BG9" s="14">
        <v>0.50973322932526199</v>
      </c>
      <c r="BH9" s="14">
        <v>0.50979328659356604</v>
      </c>
      <c r="BI9" s="14"/>
      <c r="BJ9" s="14">
        <v>0.88600523566009604</v>
      </c>
      <c r="BK9" s="14">
        <v>0.44324364639900199</v>
      </c>
      <c r="BL9" s="14"/>
      <c r="BM9" s="14">
        <v>0.44323760958349401</v>
      </c>
      <c r="BN9" s="14">
        <v>0.53473029081203205</v>
      </c>
      <c r="BO9" s="14"/>
      <c r="BP9" s="14">
        <v>0.41798570764672299</v>
      </c>
      <c r="BQ9" s="14">
        <v>0.50512035288693302</v>
      </c>
      <c r="BR9" s="14"/>
      <c r="BS9" s="14">
        <v>0.53692052596905204</v>
      </c>
      <c r="BT9" s="14">
        <v>0.47307106296132001</v>
      </c>
      <c r="BU9" s="14"/>
      <c r="BV9" s="14">
        <v>0.37441198912718698</v>
      </c>
      <c r="BW9" s="14">
        <v>0.56387311614576296</v>
      </c>
      <c r="BX9" s="14"/>
      <c r="BY9" s="14">
        <v>0.62432904187606197</v>
      </c>
      <c r="BZ9" s="14">
        <v>0.45944412826606901</v>
      </c>
      <c r="CA9" s="14"/>
      <c r="CB9" s="14">
        <v>0.46534029615072098</v>
      </c>
      <c r="CC9" s="14">
        <v>0.50448811620467204</v>
      </c>
    </row>
    <row r="10" spans="2:81" ht="28.8" x14ac:dyDescent="0.3">
      <c r="B10" s="15" t="s">
        <v>304</v>
      </c>
      <c r="C10" s="14">
        <v>0.37322138713839798</v>
      </c>
      <c r="D10" s="14">
        <v>0.33751379309992702</v>
      </c>
      <c r="E10" s="14">
        <v>0.42559602143965097</v>
      </c>
      <c r="F10" s="14"/>
      <c r="G10" s="14">
        <v>0.374444416282878</v>
      </c>
      <c r="H10" s="14">
        <v>0.329276159205042</v>
      </c>
      <c r="I10" s="14">
        <v>0.32164153460842299</v>
      </c>
      <c r="J10" s="14">
        <v>0.49926305584598302</v>
      </c>
      <c r="K10" s="14">
        <v>0.586273125474287</v>
      </c>
      <c r="L10" s="14">
        <v>0</v>
      </c>
      <c r="M10" s="14"/>
      <c r="N10" s="14">
        <v>0.35407392193001402</v>
      </c>
      <c r="O10" s="14">
        <v>0.55879209912190797</v>
      </c>
      <c r="P10" s="14">
        <v>0.26640570512949502</v>
      </c>
      <c r="Q10" s="14">
        <v>0.30358723148282202</v>
      </c>
      <c r="R10" s="14"/>
      <c r="S10" s="14">
        <v>0.59519768587819699</v>
      </c>
      <c r="T10" s="14">
        <v>0</v>
      </c>
      <c r="U10" s="14">
        <v>0.23173116003248001</v>
      </c>
      <c r="V10" s="14">
        <v>0.23550085885389299</v>
      </c>
      <c r="W10" s="14">
        <v>0.73159554666573701</v>
      </c>
      <c r="X10" s="14">
        <v>0.180384611248876</v>
      </c>
      <c r="Y10" s="14">
        <v>0.489378537978502</v>
      </c>
      <c r="Z10" s="14">
        <v>1</v>
      </c>
      <c r="AA10" s="14">
        <v>0.345729567964844</v>
      </c>
      <c r="AB10" s="14">
        <v>0.41970708779466998</v>
      </c>
      <c r="AC10" s="14">
        <v>0.65599810758368005</v>
      </c>
      <c r="AD10" s="14">
        <v>0</v>
      </c>
      <c r="AE10" s="14"/>
      <c r="AF10" s="14">
        <v>0.29615342194084399</v>
      </c>
      <c r="AG10" s="14">
        <v>0.41686457681151701</v>
      </c>
      <c r="AH10" s="14">
        <v>0.26574080138899098</v>
      </c>
      <c r="AI10" s="14">
        <v>0.38239832744943802</v>
      </c>
      <c r="AJ10" s="14">
        <v>0.58946111296584203</v>
      </c>
      <c r="AK10" s="14">
        <v>0.32627887610975698</v>
      </c>
      <c r="AL10" s="14"/>
      <c r="AM10" s="14">
        <v>0.31889698383180098</v>
      </c>
      <c r="AN10" s="14">
        <v>0.50087420210544498</v>
      </c>
      <c r="AO10" s="14">
        <v>0.45696905548448002</v>
      </c>
      <c r="AP10" s="14">
        <v>0.25932568177201198</v>
      </c>
      <c r="AQ10" s="14">
        <v>0.46429578713022301</v>
      </c>
      <c r="AR10" s="14"/>
      <c r="AS10" s="14">
        <v>0.37322138713839798</v>
      </c>
      <c r="AT10" s="14" t="s">
        <v>211</v>
      </c>
      <c r="AU10" s="14"/>
      <c r="AV10" s="14">
        <v>0.37474349926063599</v>
      </c>
      <c r="AW10" s="14">
        <v>0.366930636139081</v>
      </c>
      <c r="AX10" s="14" t="s">
        <v>211</v>
      </c>
      <c r="AY10" s="14"/>
      <c r="AZ10" s="14" t="s">
        <v>211</v>
      </c>
      <c r="BA10" s="14">
        <v>0.36818717133273599</v>
      </c>
      <c r="BB10" s="14" t="s">
        <v>211</v>
      </c>
      <c r="BC10" s="14"/>
      <c r="BD10" s="14">
        <v>0.40243124047435702</v>
      </c>
      <c r="BE10" s="14">
        <v>0.34429630699156499</v>
      </c>
      <c r="BF10" s="14"/>
      <c r="BG10" s="14">
        <v>0.42455371624585603</v>
      </c>
      <c r="BH10" s="14">
        <v>0.35667624066141501</v>
      </c>
      <c r="BI10" s="14"/>
      <c r="BJ10" s="14">
        <v>0.11399476433990401</v>
      </c>
      <c r="BK10" s="14">
        <v>0.41906515313982401</v>
      </c>
      <c r="BL10" s="14"/>
      <c r="BM10" s="14">
        <v>0.462667301378409</v>
      </c>
      <c r="BN10" s="14">
        <v>0.36074513678961301</v>
      </c>
      <c r="BO10" s="14"/>
      <c r="BP10" s="14">
        <v>0.48344490914357102</v>
      </c>
      <c r="BQ10" s="14">
        <v>0.36803237287650398</v>
      </c>
      <c r="BR10" s="14"/>
      <c r="BS10" s="14">
        <v>0.40488987659307801</v>
      </c>
      <c r="BT10" s="14">
        <v>0.33039186211376698</v>
      </c>
      <c r="BU10" s="14"/>
      <c r="BV10" s="14">
        <v>0.42974068905072399</v>
      </c>
      <c r="BW10" s="14">
        <v>0.40076828534165299</v>
      </c>
      <c r="BX10" s="14"/>
      <c r="BY10" s="14">
        <v>0.33019618675530998</v>
      </c>
      <c r="BZ10" s="14">
        <v>0.40721082036817302</v>
      </c>
      <c r="CA10" s="14"/>
      <c r="CB10" s="14">
        <v>0.41366715162752998</v>
      </c>
      <c r="CC10" s="14">
        <v>0.39649686374506699</v>
      </c>
    </row>
    <row r="11" spans="2:81" x14ac:dyDescent="0.3">
      <c r="B11" s="15" t="s">
        <v>106</v>
      </c>
      <c r="C11" s="23">
        <v>0.116999965237628</v>
      </c>
      <c r="D11" s="23">
        <v>8.3946773929971893E-2</v>
      </c>
      <c r="E11" s="23">
        <v>0.16548121562270801</v>
      </c>
      <c r="F11" s="23"/>
      <c r="G11" s="23">
        <v>0.23341537918906399</v>
      </c>
      <c r="H11" s="23">
        <v>0</v>
      </c>
      <c r="I11" s="23">
        <v>0</v>
      </c>
      <c r="J11" s="23">
        <v>0.22038613936107099</v>
      </c>
      <c r="K11" s="23">
        <v>0</v>
      </c>
      <c r="L11" s="23">
        <v>1</v>
      </c>
      <c r="M11" s="23"/>
      <c r="N11" s="23">
        <v>0.16383063988785801</v>
      </c>
      <c r="O11" s="23">
        <v>0.207975575881712</v>
      </c>
      <c r="P11" s="23">
        <v>8.4827623453077899E-2</v>
      </c>
      <c r="Q11" s="23">
        <v>0</v>
      </c>
      <c r="R11" s="23"/>
      <c r="S11" s="23">
        <v>0.15509637007806501</v>
      </c>
      <c r="T11" s="23">
        <v>0.16392626959864301</v>
      </c>
      <c r="U11" s="23">
        <v>0</v>
      </c>
      <c r="V11" s="23">
        <v>0.33310914129920899</v>
      </c>
      <c r="W11" s="23">
        <v>0</v>
      </c>
      <c r="X11" s="23">
        <v>0.20211050052650001</v>
      </c>
      <c r="Y11" s="23">
        <v>0.51062146202149805</v>
      </c>
      <c r="Z11" s="23">
        <v>0</v>
      </c>
      <c r="AA11" s="23">
        <v>0</v>
      </c>
      <c r="AB11" s="23">
        <v>0</v>
      </c>
      <c r="AC11" s="23">
        <v>0</v>
      </c>
      <c r="AD11" s="23">
        <v>0</v>
      </c>
      <c r="AE11" s="23"/>
      <c r="AF11" s="23">
        <v>3.45643479430865E-2</v>
      </c>
      <c r="AG11" s="23">
        <v>0.142786428907342</v>
      </c>
      <c r="AH11" s="23">
        <v>0.27880561191539699</v>
      </c>
      <c r="AI11" s="23">
        <v>0.27907740124877001</v>
      </c>
      <c r="AJ11" s="23">
        <v>0</v>
      </c>
      <c r="AK11" s="23">
        <v>0.32905003546495798</v>
      </c>
      <c r="AL11" s="23"/>
      <c r="AM11" s="23">
        <v>9.7449515193833894E-2</v>
      </c>
      <c r="AN11" s="23">
        <v>0.18984062800840501</v>
      </c>
      <c r="AO11" s="23">
        <v>0.166400800346302</v>
      </c>
      <c r="AP11" s="23">
        <v>9.0596591513378497E-2</v>
      </c>
      <c r="AQ11" s="23">
        <v>0</v>
      </c>
      <c r="AR11" s="23"/>
      <c r="AS11" s="23">
        <v>0.116999965237628</v>
      </c>
      <c r="AT11" s="23" t="s">
        <v>211</v>
      </c>
      <c r="AU11" s="23"/>
      <c r="AV11" s="23">
        <v>8.7260459256633102E-2</v>
      </c>
      <c r="AW11" s="23">
        <v>0.23991063931728401</v>
      </c>
      <c r="AX11" s="23" t="s">
        <v>211</v>
      </c>
      <c r="AY11" s="23"/>
      <c r="AZ11" s="23" t="s">
        <v>211</v>
      </c>
      <c r="BA11" s="23">
        <v>0.109976973174353</v>
      </c>
      <c r="BB11" s="23" t="s">
        <v>211</v>
      </c>
      <c r="BC11" s="23"/>
      <c r="BD11" s="23">
        <v>6.6064074453347998E-2</v>
      </c>
      <c r="BE11" s="23">
        <v>0.16743927098627701</v>
      </c>
      <c r="BF11" s="23"/>
      <c r="BG11" s="23">
        <v>6.5713054428881701E-2</v>
      </c>
      <c r="BH11" s="23">
        <v>0.133530472745019</v>
      </c>
      <c r="BI11" s="23"/>
      <c r="BJ11" s="23">
        <v>0</v>
      </c>
      <c r="BK11" s="23">
        <v>0.137691200461173</v>
      </c>
      <c r="BL11" s="23"/>
      <c r="BM11" s="23">
        <v>9.4095089038096602E-2</v>
      </c>
      <c r="BN11" s="23">
        <v>0.104524572398356</v>
      </c>
      <c r="BO11" s="23"/>
      <c r="BP11" s="23">
        <v>9.8569383209705902E-2</v>
      </c>
      <c r="BQ11" s="23">
        <v>0.126847274236563</v>
      </c>
      <c r="BR11" s="23"/>
      <c r="BS11" s="23">
        <v>5.8189597437870499E-2</v>
      </c>
      <c r="BT11" s="23">
        <v>0.19653707492491301</v>
      </c>
      <c r="BU11" s="23"/>
      <c r="BV11" s="23">
        <v>0.195847321822088</v>
      </c>
      <c r="BW11" s="23">
        <v>3.5358598512584397E-2</v>
      </c>
      <c r="BX11" s="23"/>
      <c r="BY11" s="23">
        <v>4.5474771368627799E-2</v>
      </c>
      <c r="BZ11" s="23">
        <v>0.133345051365758</v>
      </c>
      <c r="CA11" s="23"/>
      <c r="CB11" s="23">
        <v>0.120992552221749</v>
      </c>
      <c r="CC11" s="23">
        <v>9.9015020050260805E-2</v>
      </c>
    </row>
    <row r="12" spans="2:81" x14ac:dyDescent="0.3">
      <c r="B12" s="16" t="s">
        <v>551</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CC16"/>
  <sheetViews>
    <sheetView showGridLines="0" workbookViewId="0">
      <pane xSplit="2" topLeftCell="C1" activePane="topRight" state="frozen"/>
      <selection pane="topRight" activeCell="B12" sqref="B1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51</v>
      </c>
      <c r="D7" s="10">
        <v>28</v>
      </c>
      <c r="E7" s="10">
        <v>23</v>
      </c>
      <c r="F7" s="10"/>
      <c r="G7" s="10">
        <v>14</v>
      </c>
      <c r="H7" s="10">
        <v>12</v>
      </c>
      <c r="I7" s="10">
        <v>15</v>
      </c>
      <c r="J7" s="10">
        <v>4</v>
      </c>
      <c r="K7" s="10">
        <v>5</v>
      </c>
      <c r="L7" s="10">
        <v>1</v>
      </c>
      <c r="M7" s="10"/>
      <c r="N7" s="10">
        <v>16</v>
      </c>
      <c r="O7" s="10">
        <v>13</v>
      </c>
      <c r="P7" s="10">
        <v>10</v>
      </c>
      <c r="Q7" s="10">
        <v>12</v>
      </c>
      <c r="R7" s="10"/>
      <c r="S7" s="10">
        <v>10</v>
      </c>
      <c r="T7" s="10">
        <v>6</v>
      </c>
      <c r="U7" s="10">
        <v>3</v>
      </c>
      <c r="V7" s="10">
        <v>4</v>
      </c>
      <c r="W7" s="10">
        <v>3</v>
      </c>
      <c r="X7" s="10">
        <v>5</v>
      </c>
      <c r="Y7" s="10">
        <v>2</v>
      </c>
      <c r="Z7" s="10">
        <v>1</v>
      </c>
      <c r="AA7" s="10">
        <v>7</v>
      </c>
      <c r="AB7" s="10">
        <v>5</v>
      </c>
      <c r="AC7" s="10">
        <v>3</v>
      </c>
      <c r="AD7" s="10">
        <v>2</v>
      </c>
      <c r="AE7" s="10"/>
      <c r="AF7" s="10">
        <v>23</v>
      </c>
      <c r="AG7" s="10">
        <v>6</v>
      </c>
      <c r="AH7" s="10">
        <v>4</v>
      </c>
      <c r="AI7" s="10">
        <v>9</v>
      </c>
      <c r="AJ7" s="10">
        <v>2</v>
      </c>
      <c r="AK7" s="10">
        <v>3</v>
      </c>
      <c r="AL7" s="10"/>
      <c r="AM7" s="10">
        <v>9</v>
      </c>
      <c r="AN7" s="10">
        <v>9</v>
      </c>
      <c r="AO7" s="10">
        <v>13</v>
      </c>
      <c r="AP7" s="10">
        <v>11</v>
      </c>
      <c r="AQ7" s="10">
        <v>3</v>
      </c>
      <c r="AR7" s="10"/>
      <c r="AS7" s="10">
        <v>51</v>
      </c>
      <c r="AT7" s="10" t="s">
        <v>210</v>
      </c>
      <c r="AU7" s="10"/>
      <c r="AV7" s="10">
        <v>42</v>
      </c>
      <c r="AW7" s="10">
        <v>9</v>
      </c>
      <c r="AX7" s="10" t="s">
        <v>210</v>
      </c>
      <c r="AY7" s="10"/>
      <c r="AZ7" s="10" t="s">
        <v>210</v>
      </c>
      <c r="BA7" s="10">
        <v>46</v>
      </c>
      <c r="BB7" s="10" t="s">
        <v>210</v>
      </c>
      <c r="BC7" s="10"/>
      <c r="BD7" s="10">
        <v>26</v>
      </c>
      <c r="BE7" s="10">
        <v>25</v>
      </c>
      <c r="BF7" s="10"/>
      <c r="BG7" s="10">
        <v>13</v>
      </c>
      <c r="BH7" s="10">
        <v>38</v>
      </c>
      <c r="BI7" s="10"/>
      <c r="BJ7" s="10">
        <v>7</v>
      </c>
      <c r="BK7" s="10">
        <v>44</v>
      </c>
      <c r="BL7" s="10"/>
      <c r="BM7" s="10">
        <v>10</v>
      </c>
      <c r="BN7" s="10">
        <v>40</v>
      </c>
      <c r="BO7" s="10"/>
      <c r="BP7" s="10">
        <v>9</v>
      </c>
      <c r="BQ7" s="10">
        <v>41</v>
      </c>
      <c r="BR7" s="10"/>
      <c r="BS7" s="10">
        <v>28</v>
      </c>
      <c r="BT7" s="10">
        <v>23</v>
      </c>
      <c r="BU7" s="10"/>
      <c r="BV7" s="10">
        <v>5</v>
      </c>
      <c r="BW7" s="10">
        <v>23</v>
      </c>
      <c r="BX7" s="10"/>
      <c r="BY7" s="10">
        <v>16</v>
      </c>
      <c r="BZ7" s="10">
        <v>34</v>
      </c>
      <c r="CA7" s="10"/>
      <c r="CB7" s="10">
        <v>21</v>
      </c>
      <c r="CC7" s="10">
        <v>26</v>
      </c>
    </row>
    <row r="8" spans="2:81" ht="30" customHeight="1" x14ac:dyDescent="0.3">
      <c r="B8" s="11" t="s">
        <v>20</v>
      </c>
      <c r="C8" s="11">
        <v>54</v>
      </c>
      <c r="D8" s="11">
        <v>32</v>
      </c>
      <c r="E8" s="11">
        <v>22</v>
      </c>
      <c r="F8" s="11"/>
      <c r="G8" s="11">
        <v>18</v>
      </c>
      <c r="H8" s="11">
        <v>11</v>
      </c>
      <c r="I8" s="11">
        <v>14</v>
      </c>
      <c r="J8" s="11">
        <v>4</v>
      </c>
      <c r="K8" s="11">
        <v>5</v>
      </c>
      <c r="L8" s="11">
        <v>1</v>
      </c>
      <c r="M8" s="11"/>
      <c r="N8" s="11">
        <v>16</v>
      </c>
      <c r="O8" s="11">
        <v>13</v>
      </c>
      <c r="P8" s="11">
        <v>11</v>
      </c>
      <c r="Q8" s="11">
        <v>14</v>
      </c>
      <c r="R8" s="11"/>
      <c r="S8" s="11">
        <v>11</v>
      </c>
      <c r="T8" s="11">
        <v>5</v>
      </c>
      <c r="U8" s="11">
        <v>4</v>
      </c>
      <c r="V8" s="11">
        <v>5</v>
      </c>
      <c r="W8" s="11">
        <v>3</v>
      </c>
      <c r="X8" s="11">
        <v>5</v>
      </c>
      <c r="Y8" s="11">
        <v>2</v>
      </c>
      <c r="Z8" s="11">
        <v>1</v>
      </c>
      <c r="AA8" s="11">
        <v>7</v>
      </c>
      <c r="AB8" s="11">
        <v>5</v>
      </c>
      <c r="AC8" s="11">
        <v>3</v>
      </c>
      <c r="AD8" s="11">
        <v>2</v>
      </c>
      <c r="AE8" s="11"/>
      <c r="AF8" s="11">
        <v>25</v>
      </c>
      <c r="AG8" s="11">
        <v>7</v>
      </c>
      <c r="AH8" s="11">
        <v>4</v>
      </c>
      <c r="AI8" s="11">
        <v>9</v>
      </c>
      <c r="AJ8" s="11">
        <v>2</v>
      </c>
      <c r="AK8" s="11">
        <v>3</v>
      </c>
      <c r="AL8" s="11"/>
      <c r="AM8" s="11">
        <v>9</v>
      </c>
      <c r="AN8" s="11">
        <v>10</v>
      </c>
      <c r="AO8" s="11">
        <v>16</v>
      </c>
      <c r="AP8" s="11">
        <v>9</v>
      </c>
      <c r="AQ8" s="11">
        <v>3</v>
      </c>
      <c r="AR8" s="11"/>
      <c r="AS8" s="11">
        <v>54</v>
      </c>
      <c r="AT8" s="11" t="s">
        <v>210</v>
      </c>
      <c r="AU8" s="11"/>
      <c r="AV8" s="11">
        <v>43</v>
      </c>
      <c r="AW8" s="11">
        <v>10</v>
      </c>
      <c r="AX8" s="11" t="s">
        <v>210</v>
      </c>
      <c r="AY8" s="11"/>
      <c r="AZ8" s="11" t="s">
        <v>210</v>
      </c>
      <c r="BA8" s="11">
        <v>49</v>
      </c>
      <c r="BB8" s="11" t="s">
        <v>210</v>
      </c>
      <c r="BC8" s="11"/>
      <c r="BD8" s="11">
        <v>27</v>
      </c>
      <c r="BE8" s="11">
        <v>27</v>
      </c>
      <c r="BF8" s="11"/>
      <c r="BG8" s="11">
        <v>13</v>
      </c>
      <c r="BH8" s="11">
        <v>41</v>
      </c>
      <c r="BI8" s="11"/>
      <c r="BJ8" s="11">
        <v>8</v>
      </c>
      <c r="BK8" s="11">
        <v>46</v>
      </c>
      <c r="BL8" s="11"/>
      <c r="BM8" s="11">
        <v>10</v>
      </c>
      <c r="BN8" s="11">
        <v>43</v>
      </c>
      <c r="BO8" s="11"/>
      <c r="BP8" s="11">
        <v>9</v>
      </c>
      <c r="BQ8" s="11">
        <v>42</v>
      </c>
      <c r="BR8" s="11"/>
      <c r="BS8" s="11">
        <v>31</v>
      </c>
      <c r="BT8" s="11">
        <v>23</v>
      </c>
      <c r="BU8" s="11"/>
      <c r="BV8" s="11">
        <v>4</v>
      </c>
      <c r="BW8" s="11">
        <v>26</v>
      </c>
      <c r="BX8" s="11"/>
      <c r="BY8" s="11">
        <v>19</v>
      </c>
      <c r="BZ8" s="11">
        <v>34</v>
      </c>
      <c r="CA8" s="11"/>
      <c r="CB8" s="11">
        <v>21</v>
      </c>
      <c r="CC8" s="11">
        <v>28</v>
      </c>
    </row>
    <row r="9" spans="2:81" x14ac:dyDescent="0.3">
      <c r="B9" s="15" t="s">
        <v>303</v>
      </c>
      <c r="C9" s="14">
        <v>0.21105468622225401</v>
      </c>
      <c r="D9" s="14">
        <v>0.20198549686414899</v>
      </c>
      <c r="E9" s="14">
        <v>0.22435705197469999</v>
      </c>
      <c r="F9" s="14"/>
      <c r="G9" s="14">
        <v>0.25071205177316902</v>
      </c>
      <c r="H9" s="14">
        <v>0.178837577071393</v>
      </c>
      <c r="I9" s="14">
        <v>0.27442987626356902</v>
      </c>
      <c r="J9" s="14">
        <v>0</v>
      </c>
      <c r="K9" s="14">
        <v>0.17810877968253599</v>
      </c>
      <c r="L9" s="14">
        <v>0</v>
      </c>
      <c r="M9" s="14"/>
      <c r="N9" s="14">
        <v>0.20488423228306499</v>
      </c>
      <c r="O9" s="14">
        <v>6.6771012253105597E-2</v>
      </c>
      <c r="P9" s="14">
        <v>0.46358474464707899</v>
      </c>
      <c r="Q9" s="14">
        <v>0.15836822174238399</v>
      </c>
      <c r="R9" s="14"/>
      <c r="S9" s="14">
        <v>8.1225395614468801E-2</v>
      </c>
      <c r="T9" s="14">
        <v>0.52905350185224598</v>
      </c>
      <c r="U9" s="14">
        <v>0.76826883996751905</v>
      </c>
      <c r="V9" s="14">
        <v>0.33310914129920899</v>
      </c>
      <c r="W9" s="14">
        <v>0</v>
      </c>
      <c r="X9" s="14">
        <v>0.20773666529755799</v>
      </c>
      <c r="Y9" s="14">
        <v>0</v>
      </c>
      <c r="Z9" s="14">
        <v>0</v>
      </c>
      <c r="AA9" s="14">
        <v>0</v>
      </c>
      <c r="AB9" s="14">
        <v>0.166168210283337</v>
      </c>
      <c r="AC9" s="14">
        <v>0.326746570535209</v>
      </c>
      <c r="AD9" s="14">
        <v>0</v>
      </c>
      <c r="AE9" s="14"/>
      <c r="AF9" s="14">
        <v>0.16065030168205</v>
      </c>
      <c r="AG9" s="14">
        <v>0.118637545593512</v>
      </c>
      <c r="AH9" s="14">
        <v>0</v>
      </c>
      <c r="AI9" s="14">
        <v>0.61377690377504202</v>
      </c>
      <c r="AJ9" s="14">
        <v>0</v>
      </c>
      <c r="AK9" s="14">
        <v>0.34467108842528499</v>
      </c>
      <c r="AL9" s="14"/>
      <c r="AM9" s="14">
        <v>0.20732818708419501</v>
      </c>
      <c r="AN9" s="14">
        <v>0.21057607523885299</v>
      </c>
      <c r="AO9" s="14">
        <v>0.161264313723708</v>
      </c>
      <c r="AP9" s="14">
        <v>0.38573285987605999</v>
      </c>
      <c r="AQ9" s="14">
        <v>0</v>
      </c>
      <c r="AR9" s="14"/>
      <c r="AS9" s="14">
        <v>0.21105468622225401</v>
      </c>
      <c r="AT9" s="14" t="s">
        <v>211</v>
      </c>
      <c r="AU9" s="14"/>
      <c r="AV9" s="14">
        <v>0.223965875013036</v>
      </c>
      <c r="AW9" s="14">
        <v>0.15769391693245099</v>
      </c>
      <c r="AX9" s="14" t="s">
        <v>211</v>
      </c>
      <c r="AY9" s="14"/>
      <c r="AZ9" s="14" t="s">
        <v>211</v>
      </c>
      <c r="BA9" s="14">
        <v>0.229853482408506</v>
      </c>
      <c r="BB9" s="14" t="s">
        <v>211</v>
      </c>
      <c r="BC9" s="14"/>
      <c r="BD9" s="14">
        <v>0.17759802877872399</v>
      </c>
      <c r="BE9" s="14">
        <v>0.24418516746325</v>
      </c>
      <c r="BF9" s="14"/>
      <c r="BG9" s="14">
        <v>0.14728548187243301</v>
      </c>
      <c r="BH9" s="14">
        <v>0.23160841610425101</v>
      </c>
      <c r="BI9" s="14"/>
      <c r="BJ9" s="14">
        <v>0.238904671852918</v>
      </c>
      <c r="BK9" s="14">
        <v>0.20612946592423101</v>
      </c>
      <c r="BL9" s="14"/>
      <c r="BM9" s="14">
        <v>8.0887858969885595E-2</v>
      </c>
      <c r="BN9" s="14">
        <v>0.24421960841571599</v>
      </c>
      <c r="BO9" s="14"/>
      <c r="BP9" s="14">
        <v>0.21863457931214</v>
      </c>
      <c r="BQ9" s="14">
        <v>0.219976914637589</v>
      </c>
      <c r="BR9" s="14"/>
      <c r="BS9" s="14">
        <v>0.16201112731248599</v>
      </c>
      <c r="BT9" s="14">
        <v>0.27738283668957903</v>
      </c>
      <c r="BU9" s="14"/>
      <c r="BV9" s="14">
        <v>0</v>
      </c>
      <c r="BW9" s="14">
        <v>0.18888122043731401</v>
      </c>
      <c r="BX9" s="14"/>
      <c r="BY9" s="14">
        <v>0.31455106090787699</v>
      </c>
      <c r="BZ9" s="14">
        <v>0.15891210327319399</v>
      </c>
      <c r="CA9" s="14"/>
      <c r="CB9" s="14">
        <v>0.20925703147747901</v>
      </c>
      <c r="CC9" s="14">
        <v>0.16922592889110399</v>
      </c>
    </row>
    <row r="10" spans="2:81" ht="28.8" x14ac:dyDescent="0.3">
      <c r="B10" s="15" t="s">
        <v>304</v>
      </c>
      <c r="C10" s="14">
        <v>0.64331375721190698</v>
      </c>
      <c r="D10" s="14">
        <v>0.67249068510841303</v>
      </c>
      <c r="E10" s="14">
        <v>0.60051807271501401</v>
      </c>
      <c r="F10" s="14"/>
      <c r="G10" s="14">
        <v>0.53685042996379695</v>
      </c>
      <c r="H10" s="14">
        <v>0.82116242292860697</v>
      </c>
      <c r="I10" s="14">
        <v>0.51605896032037302</v>
      </c>
      <c r="J10" s="14">
        <v>0.77961386063892901</v>
      </c>
      <c r="K10" s="14">
        <v>0.82189122031746398</v>
      </c>
      <c r="L10" s="14">
        <v>1</v>
      </c>
      <c r="M10" s="14"/>
      <c r="N10" s="14">
        <v>0.79511576771693504</v>
      </c>
      <c r="O10" s="14">
        <v>0.64615781604171696</v>
      </c>
      <c r="P10" s="14">
        <v>0.45158763189984402</v>
      </c>
      <c r="Q10" s="14">
        <v>0.60863447232371704</v>
      </c>
      <c r="R10" s="14"/>
      <c r="S10" s="14">
        <v>0.83925624837137203</v>
      </c>
      <c r="T10" s="14">
        <v>0.30702022854911099</v>
      </c>
      <c r="U10" s="14">
        <v>0.23173116003248001</v>
      </c>
      <c r="V10" s="14">
        <v>0.46228314087621403</v>
      </c>
      <c r="W10" s="14">
        <v>1</v>
      </c>
      <c r="X10" s="14">
        <v>0.58242908404030402</v>
      </c>
      <c r="Y10" s="14">
        <v>0.489378537978502</v>
      </c>
      <c r="Z10" s="14">
        <v>1</v>
      </c>
      <c r="AA10" s="14">
        <v>0.71267138087655402</v>
      </c>
      <c r="AB10" s="14">
        <v>0.83383178971666305</v>
      </c>
      <c r="AC10" s="14">
        <v>0.34400189241632001</v>
      </c>
      <c r="AD10" s="14">
        <v>1</v>
      </c>
      <c r="AE10" s="14"/>
      <c r="AF10" s="14">
        <v>0.67600909567332201</v>
      </c>
      <c r="AG10" s="14">
        <v>0.73857602549914603</v>
      </c>
      <c r="AH10" s="14">
        <v>1</v>
      </c>
      <c r="AI10" s="14">
        <v>0.28764746049969903</v>
      </c>
      <c r="AJ10" s="14">
        <v>0.58946111296584203</v>
      </c>
      <c r="AK10" s="14">
        <v>0.32627887610975698</v>
      </c>
      <c r="AL10" s="14"/>
      <c r="AM10" s="14">
        <v>0.69522229772197097</v>
      </c>
      <c r="AN10" s="14">
        <v>0.59958329675274202</v>
      </c>
      <c r="AO10" s="14">
        <v>0.58639861213257505</v>
      </c>
      <c r="AP10" s="14">
        <v>0.50753330851231404</v>
      </c>
      <c r="AQ10" s="14">
        <v>1</v>
      </c>
      <c r="AR10" s="14"/>
      <c r="AS10" s="14">
        <v>0.64331375721190698</v>
      </c>
      <c r="AT10" s="14" t="s">
        <v>211</v>
      </c>
      <c r="AU10" s="14"/>
      <c r="AV10" s="14">
        <v>0.64335065688298798</v>
      </c>
      <c r="AW10" s="14">
        <v>0.64316125422652304</v>
      </c>
      <c r="AX10" s="14" t="s">
        <v>211</v>
      </c>
      <c r="AY10" s="14"/>
      <c r="AZ10" s="14" t="s">
        <v>211</v>
      </c>
      <c r="BA10" s="14">
        <v>0.61154345113326203</v>
      </c>
      <c r="BB10" s="14" t="s">
        <v>211</v>
      </c>
      <c r="BC10" s="14"/>
      <c r="BD10" s="14">
        <v>0.66905841228511398</v>
      </c>
      <c r="BE10" s="14">
        <v>0.61782009235915103</v>
      </c>
      <c r="BF10" s="14"/>
      <c r="BG10" s="14">
        <v>0.77096276098261696</v>
      </c>
      <c r="BH10" s="14">
        <v>0.60217065106906698</v>
      </c>
      <c r="BI10" s="14"/>
      <c r="BJ10" s="14">
        <v>0.36552432580801297</v>
      </c>
      <c r="BK10" s="14">
        <v>0.69244032281488699</v>
      </c>
      <c r="BL10" s="14"/>
      <c r="BM10" s="14">
        <v>0.71375668643991697</v>
      </c>
      <c r="BN10" s="14">
        <v>0.62054048822455798</v>
      </c>
      <c r="BO10" s="14"/>
      <c r="BP10" s="14">
        <v>0.68279603747815398</v>
      </c>
      <c r="BQ10" s="14">
        <v>0.66696275933186899</v>
      </c>
      <c r="BR10" s="14"/>
      <c r="BS10" s="14">
        <v>0.70426379348666901</v>
      </c>
      <c r="BT10" s="14">
        <v>0.56088288826825605</v>
      </c>
      <c r="BU10" s="14"/>
      <c r="BV10" s="14">
        <v>1</v>
      </c>
      <c r="BW10" s="14">
        <v>0.65521494393407398</v>
      </c>
      <c r="BX10" s="14"/>
      <c r="BY10" s="14">
        <v>0.51668540353784198</v>
      </c>
      <c r="BZ10" s="14">
        <v>0.73119183943511901</v>
      </c>
      <c r="CA10" s="14"/>
      <c r="CB10" s="14">
        <v>0.748006015620166</v>
      </c>
      <c r="CC10" s="14">
        <v>0.65760814309032001</v>
      </c>
    </row>
    <row r="11" spans="2:81" x14ac:dyDescent="0.3">
      <c r="B11" s="15" t="s">
        <v>106</v>
      </c>
      <c r="C11" s="23">
        <v>0.14563155656583901</v>
      </c>
      <c r="D11" s="23">
        <v>0.12552381802743801</v>
      </c>
      <c r="E11" s="23">
        <v>0.175124875310286</v>
      </c>
      <c r="F11" s="23"/>
      <c r="G11" s="23">
        <v>0.212437518263034</v>
      </c>
      <c r="H11" s="23">
        <v>0</v>
      </c>
      <c r="I11" s="23">
        <v>0.20951116341605799</v>
      </c>
      <c r="J11" s="23">
        <v>0.22038613936107099</v>
      </c>
      <c r="K11" s="23">
        <v>0</v>
      </c>
      <c r="L11" s="23">
        <v>0</v>
      </c>
      <c r="M11" s="23"/>
      <c r="N11" s="23">
        <v>0</v>
      </c>
      <c r="O11" s="23">
        <v>0.28707117170517699</v>
      </c>
      <c r="P11" s="23">
        <v>8.4827623453077899E-2</v>
      </c>
      <c r="Q11" s="23">
        <v>0.232997305933899</v>
      </c>
      <c r="R11" s="23"/>
      <c r="S11" s="23">
        <v>7.9518356014159505E-2</v>
      </c>
      <c r="T11" s="23">
        <v>0.16392626959864301</v>
      </c>
      <c r="U11" s="23">
        <v>0</v>
      </c>
      <c r="V11" s="23">
        <v>0.20460771782457701</v>
      </c>
      <c r="W11" s="23">
        <v>0</v>
      </c>
      <c r="X11" s="23">
        <v>0.20983425066213801</v>
      </c>
      <c r="Y11" s="23">
        <v>0.51062146202149805</v>
      </c>
      <c r="Z11" s="23">
        <v>0</v>
      </c>
      <c r="AA11" s="23">
        <v>0.28732861912344598</v>
      </c>
      <c r="AB11" s="23">
        <v>0</v>
      </c>
      <c r="AC11" s="23">
        <v>0.32925153704847099</v>
      </c>
      <c r="AD11" s="23">
        <v>0</v>
      </c>
      <c r="AE11" s="23"/>
      <c r="AF11" s="23">
        <v>0.16334060264462799</v>
      </c>
      <c r="AG11" s="23">
        <v>0.142786428907342</v>
      </c>
      <c r="AH11" s="23">
        <v>0</v>
      </c>
      <c r="AI11" s="23">
        <v>9.8575635725259195E-2</v>
      </c>
      <c r="AJ11" s="23">
        <v>0.41053888703415697</v>
      </c>
      <c r="AK11" s="23">
        <v>0.32905003546495798</v>
      </c>
      <c r="AL11" s="23"/>
      <c r="AM11" s="23">
        <v>9.7449515193833894E-2</v>
      </c>
      <c r="AN11" s="23">
        <v>0.18984062800840501</v>
      </c>
      <c r="AO11" s="23">
        <v>0.25233707414371598</v>
      </c>
      <c r="AP11" s="23">
        <v>0.106733831611626</v>
      </c>
      <c r="AQ11" s="23">
        <v>0</v>
      </c>
      <c r="AR11" s="23"/>
      <c r="AS11" s="23">
        <v>0.14563155656583901</v>
      </c>
      <c r="AT11" s="23" t="s">
        <v>211</v>
      </c>
      <c r="AU11" s="23"/>
      <c r="AV11" s="23">
        <v>0.13268346810397599</v>
      </c>
      <c r="AW11" s="23">
        <v>0.19914482884102599</v>
      </c>
      <c r="AX11" s="23" t="s">
        <v>211</v>
      </c>
      <c r="AY11" s="23"/>
      <c r="AZ11" s="23" t="s">
        <v>211</v>
      </c>
      <c r="BA11" s="23">
        <v>0.158603066458231</v>
      </c>
      <c r="BB11" s="23" t="s">
        <v>211</v>
      </c>
      <c r="BC11" s="23"/>
      <c r="BD11" s="23">
        <v>0.153343558936162</v>
      </c>
      <c r="BE11" s="23">
        <v>0.137994740177598</v>
      </c>
      <c r="BF11" s="23"/>
      <c r="BG11" s="23">
        <v>8.1751757144950102E-2</v>
      </c>
      <c r="BH11" s="23">
        <v>0.16622093282668199</v>
      </c>
      <c r="BI11" s="23"/>
      <c r="BJ11" s="23">
        <v>0.395571002339069</v>
      </c>
      <c r="BK11" s="23">
        <v>0.101430211260882</v>
      </c>
      <c r="BL11" s="23"/>
      <c r="BM11" s="23">
        <v>0.20535545459019799</v>
      </c>
      <c r="BN11" s="23">
        <v>0.13523990335972599</v>
      </c>
      <c r="BO11" s="23"/>
      <c r="BP11" s="23">
        <v>9.8569383209705902E-2</v>
      </c>
      <c r="BQ11" s="23">
        <v>0.113060326030543</v>
      </c>
      <c r="BR11" s="23"/>
      <c r="BS11" s="23">
        <v>0.133725079200845</v>
      </c>
      <c r="BT11" s="23">
        <v>0.161734275042165</v>
      </c>
      <c r="BU11" s="23"/>
      <c r="BV11" s="23">
        <v>0</v>
      </c>
      <c r="BW11" s="23">
        <v>0.15590383562861199</v>
      </c>
      <c r="BX11" s="23"/>
      <c r="BY11" s="23">
        <v>0.168763535554281</v>
      </c>
      <c r="BZ11" s="23">
        <v>0.109896057291687</v>
      </c>
      <c r="CA11" s="23"/>
      <c r="CB11" s="23">
        <v>4.2736952902355803E-2</v>
      </c>
      <c r="CC11" s="23">
        <v>0.173165928018576</v>
      </c>
    </row>
    <row r="12" spans="2:81" x14ac:dyDescent="0.3">
      <c r="B12" s="16" t="s">
        <v>551</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CC16"/>
  <sheetViews>
    <sheetView showGridLines="0" workbookViewId="0">
      <pane xSplit="2" topLeftCell="C1" activePane="topRight" state="frozen"/>
      <selection pane="topRight" activeCell="B12" sqref="B1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51</v>
      </c>
      <c r="D7" s="10">
        <v>28</v>
      </c>
      <c r="E7" s="10">
        <v>23</v>
      </c>
      <c r="F7" s="10"/>
      <c r="G7" s="10">
        <v>14</v>
      </c>
      <c r="H7" s="10">
        <v>12</v>
      </c>
      <c r="I7" s="10">
        <v>15</v>
      </c>
      <c r="J7" s="10">
        <v>4</v>
      </c>
      <c r="K7" s="10">
        <v>5</v>
      </c>
      <c r="L7" s="10">
        <v>1</v>
      </c>
      <c r="M7" s="10"/>
      <c r="N7" s="10">
        <v>16</v>
      </c>
      <c r="O7" s="10">
        <v>13</v>
      </c>
      <c r="P7" s="10">
        <v>10</v>
      </c>
      <c r="Q7" s="10">
        <v>12</v>
      </c>
      <c r="R7" s="10"/>
      <c r="S7" s="10">
        <v>10</v>
      </c>
      <c r="T7" s="10">
        <v>6</v>
      </c>
      <c r="U7" s="10">
        <v>3</v>
      </c>
      <c r="V7" s="10">
        <v>4</v>
      </c>
      <c r="W7" s="10">
        <v>3</v>
      </c>
      <c r="X7" s="10">
        <v>5</v>
      </c>
      <c r="Y7" s="10">
        <v>2</v>
      </c>
      <c r="Z7" s="10">
        <v>1</v>
      </c>
      <c r="AA7" s="10">
        <v>7</v>
      </c>
      <c r="AB7" s="10">
        <v>5</v>
      </c>
      <c r="AC7" s="10">
        <v>3</v>
      </c>
      <c r="AD7" s="10">
        <v>2</v>
      </c>
      <c r="AE7" s="10"/>
      <c r="AF7" s="10">
        <v>23</v>
      </c>
      <c r="AG7" s="10">
        <v>6</v>
      </c>
      <c r="AH7" s="10">
        <v>4</v>
      </c>
      <c r="AI7" s="10">
        <v>9</v>
      </c>
      <c r="AJ7" s="10">
        <v>2</v>
      </c>
      <c r="AK7" s="10">
        <v>3</v>
      </c>
      <c r="AL7" s="10"/>
      <c r="AM7" s="10">
        <v>9</v>
      </c>
      <c r="AN7" s="10">
        <v>9</v>
      </c>
      <c r="AO7" s="10">
        <v>13</v>
      </c>
      <c r="AP7" s="10">
        <v>11</v>
      </c>
      <c r="AQ7" s="10">
        <v>3</v>
      </c>
      <c r="AR7" s="10"/>
      <c r="AS7" s="10">
        <v>51</v>
      </c>
      <c r="AT7" s="10" t="s">
        <v>210</v>
      </c>
      <c r="AU7" s="10"/>
      <c r="AV7" s="10">
        <v>42</v>
      </c>
      <c r="AW7" s="10">
        <v>9</v>
      </c>
      <c r="AX7" s="10" t="s">
        <v>210</v>
      </c>
      <c r="AY7" s="10"/>
      <c r="AZ7" s="10" t="s">
        <v>210</v>
      </c>
      <c r="BA7" s="10">
        <v>46</v>
      </c>
      <c r="BB7" s="10" t="s">
        <v>210</v>
      </c>
      <c r="BC7" s="10"/>
      <c r="BD7" s="10">
        <v>26</v>
      </c>
      <c r="BE7" s="10">
        <v>25</v>
      </c>
      <c r="BF7" s="10"/>
      <c r="BG7" s="10">
        <v>13</v>
      </c>
      <c r="BH7" s="10">
        <v>38</v>
      </c>
      <c r="BI7" s="10"/>
      <c r="BJ7" s="10">
        <v>7</v>
      </c>
      <c r="BK7" s="10">
        <v>44</v>
      </c>
      <c r="BL7" s="10"/>
      <c r="BM7" s="10">
        <v>10</v>
      </c>
      <c r="BN7" s="10">
        <v>40</v>
      </c>
      <c r="BO7" s="10"/>
      <c r="BP7" s="10">
        <v>9</v>
      </c>
      <c r="BQ7" s="10">
        <v>41</v>
      </c>
      <c r="BR7" s="10"/>
      <c r="BS7" s="10">
        <v>28</v>
      </c>
      <c r="BT7" s="10">
        <v>23</v>
      </c>
      <c r="BU7" s="10"/>
      <c r="BV7" s="10">
        <v>5</v>
      </c>
      <c r="BW7" s="10">
        <v>23</v>
      </c>
      <c r="BX7" s="10"/>
      <c r="BY7" s="10">
        <v>16</v>
      </c>
      <c r="BZ7" s="10">
        <v>34</v>
      </c>
      <c r="CA7" s="10"/>
      <c r="CB7" s="10">
        <v>21</v>
      </c>
      <c r="CC7" s="10">
        <v>26</v>
      </c>
    </row>
    <row r="8" spans="2:81" ht="30" customHeight="1" x14ac:dyDescent="0.3">
      <c r="B8" s="11" t="s">
        <v>20</v>
      </c>
      <c r="C8" s="11">
        <v>54</v>
      </c>
      <c r="D8" s="11">
        <v>32</v>
      </c>
      <c r="E8" s="11">
        <v>22</v>
      </c>
      <c r="F8" s="11"/>
      <c r="G8" s="11">
        <v>18</v>
      </c>
      <c r="H8" s="11">
        <v>11</v>
      </c>
      <c r="I8" s="11">
        <v>14</v>
      </c>
      <c r="J8" s="11">
        <v>4</v>
      </c>
      <c r="K8" s="11">
        <v>5</v>
      </c>
      <c r="L8" s="11">
        <v>1</v>
      </c>
      <c r="M8" s="11"/>
      <c r="N8" s="11">
        <v>16</v>
      </c>
      <c r="O8" s="11">
        <v>13</v>
      </c>
      <c r="P8" s="11">
        <v>11</v>
      </c>
      <c r="Q8" s="11">
        <v>14</v>
      </c>
      <c r="R8" s="11"/>
      <c r="S8" s="11">
        <v>11</v>
      </c>
      <c r="T8" s="11">
        <v>5</v>
      </c>
      <c r="U8" s="11">
        <v>4</v>
      </c>
      <c r="V8" s="11">
        <v>5</v>
      </c>
      <c r="W8" s="11">
        <v>3</v>
      </c>
      <c r="X8" s="11">
        <v>5</v>
      </c>
      <c r="Y8" s="11">
        <v>2</v>
      </c>
      <c r="Z8" s="11">
        <v>1</v>
      </c>
      <c r="AA8" s="11">
        <v>7</v>
      </c>
      <c r="AB8" s="11">
        <v>5</v>
      </c>
      <c r="AC8" s="11">
        <v>3</v>
      </c>
      <c r="AD8" s="11">
        <v>2</v>
      </c>
      <c r="AE8" s="11"/>
      <c r="AF8" s="11">
        <v>25</v>
      </c>
      <c r="AG8" s="11">
        <v>7</v>
      </c>
      <c r="AH8" s="11">
        <v>4</v>
      </c>
      <c r="AI8" s="11">
        <v>9</v>
      </c>
      <c r="AJ8" s="11">
        <v>2</v>
      </c>
      <c r="AK8" s="11">
        <v>3</v>
      </c>
      <c r="AL8" s="11"/>
      <c r="AM8" s="11">
        <v>9</v>
      </c>
      <c r="AN8" s="11">
        <v>10</v>
      </c>
      <c r="AO8" s="11">
        <v>16</v>
      </c>
      <c r="AP8" s="11">
        <v>9</v>
      </c>
      <c r="AQ8" s="11">
        <v>3</v>
      </c>
      <c r="AR8" s="11"/>
      <c r="AS8" s="11">
        <v>54</v>
      </c>
      <c r="AT8" s="11" t="s">
        <v>210</v>
      </c>
      <c r="AU8" s="11"/>
      <c r="AV8" s="11">
        <v>43</v>
      </c>
      <c r="AW8" s="11">
        <v>10</v>
      </c>
      <c r="AX8" s="11" t="s">
        <v>210</v>
      </c>
      <c r="AY8" s="11"/>
      <c r="AZ8" s="11" t="s">
        <v>210</v>
      </c>
      <c r="BA8" s="11">
        <v>49</v>
      </c>
      <c r="BB8" s="11" t="s">
        <v>210</v>
      </c>
      <c r="BC8" s="11"/>
      <c r="BD8" s="11">
        <v>27</v>
      </c>
      <c r="BE8" s="11">
        <v>27</v>
      </c>
      <c r="BF8" s="11"/>
      <c r="BG8" s="11">
        <v>13</v>
      </c>
      <c r="BH8" s="11">
        <v>41</v>
      </c>
      <c r="BI8" s="11"/>
      <c r="BJ8" s="11">
        <v>8</v>
      </c>
      <c r="BK8" s="11">
        <v>46</v>
      </c>
      <c r="BL8" s="11"/>
      <c r="BM8" s="11">
        <v>10</v>
      </c>
      <c r="BN8" s="11">
        <v>43</v>
      </c>
      <c r="BO8" s="11"/>
      <c r="BP8" s="11">
        <v>9</v>
      </c>
      <c r="BQ8" s="11">
        <v>42</v>
      </c>
      <c r="BR8" s="11"/>
      <c r="BS8" s="11">
        <v>31</v>
      </c>
      <c r="BT8" s="11">
        <v>23</v>
      </c>
      <c r="BU8" s="11"/>
      <c r="BV8" s="11">
        <v>4</v>
      </c>
      <c r="BW8" s="11">
        <v>26</v>
      </c>
      <c r="BX8" s="11"/>
      <c r="BY8" s="11">
        <v>19</v>
      </c>
      <c r="BZ8" s="11">
        <v>34</v>
      </c>
      <c r="CA8" s="11"/>
      <c r="CB8" s="11">
        <v>21</v>
      </c>
      <c r="CC8" s="11">
        <v>28</v>
      </c>
    </row>
    <row r="9" spans="2:81" x14ac:dyDescent="0.3">
      <c r="B9" s="15" t="s">
        <v>303</v>
      </c>
      <c r="C9" s="14">
        <v>0.256102856708815</v>
      </c>
      <c r="D9" s="14">
        <v>0.18086089840660499</v>
      </c>
      <c r="E9" s="14">
        <v>0.36646509634732499</v>
      </c>
      <c r="F9" s="14"/>
      <c r="G9" s="14">
        <v>0.32012056745059803</v>
      </c>
      <c r="H9" s="14">
        <v>8.9418788535696694E-2</v>
      </c>
      <c r="I9" s="14">
        <v>0.281241673028442</v>
      </c>
      <c r="J9" s="14">
        <v>0.22038613936107099</v>
      </c>
      <c r="K9" s="14">
        <v>0.18890945401178899</v>
      </c>
      <c r="L9" s="14">
        <v>1</v>
      </c>
      <c r="M9" s="14"/>
      <c r="N9" s="14">
        <v>0.10751647107999</v>
      </c>
      <c r="O9" s="14">
        <v>0.14301130852486599</v>
      </c>
      <c r="P9" s="14">
        <v>0.54138819633512203</v>
      </c>
      <c r="Q9" s="14">
        <v>0.31845722640323199</v>
      </c>
      <c r="R9" s="14"/>
      <c r="S9" s="14">
        <v>0.15903671202831901</v>
      </c>
      <c r="T9" s="14">
        <v>0.35076312288871497</v>
      </c>
      <c r="U9" s="14">
        <v>0.76826883996751905</v>
      </c>
      <c r="V9" s="14">
        <v>0.22678228202232101</v>
      </c>
      <c r="W9" s="14">
        <v>0</v>
      </c>
      <c r="X9" s="14">
        <v>0.61968141648619601</v>
      </c>
      <c r="Y9" s="14">
        <v>0.51062146202149805</v>
      </c>
      <c r="Z9" s="14">
        <v>0</v>
      </c>
      <c r="AA9" s="14">
        <v>9.8628268122759696E-2</v>
      </c>
      <c r="AB9" s="14">
        <v>0.196193460336787</v>
      </c>
      <c r="AC9" s="14">
        <v>0</v>
      </c>
      <c r="AD9" s="14">
        <v>0</v>
      </c>
      <c r="AE9" s="14"/>
      <c r="AF9" s="14">
        <v>0.245773700486419</v>
      </c>
      <c r="AG9" s="14">
        <v>0.28286081832374299</v>
      </c>
      <c r="AH9" s="14">
        <v>0.47584288182079099</v>
      </c>
      <c r="AI9" s="14">
        <v>0.237384251980468</v>
      </c>
      <c r="AJ9" s="14">
        <v>0</v>
      </c>
      <c r="AK9" s="14">
        <v>0.67372112389024297</v>
      </c>
      <c r="AL9" s="14"/>
      <c r="AM9" s="14">
        <v>0.33246860579617898</v>
      </c>
      <c r="AN9" s="14">
        <v>0.40083111990724302</v>
      </c>
      <c r="AO9" s="14">
        <v>0.18926151283804801</v>
      </c>
      <c r="AP9" s="14">
        <v>0.103212934167263</v>
      </c>
      <c r="AQ9" s="14">
        <v>0.23243870839341901</v>
      </c>
      <c r="AR9" s="14"/>
      <c r="AS9" s="14">
        <v>0.256102856708815</v>
      </c>
      <c r="AT9" s="14" t="s">
        <v>211</v>
      </c>
      <c r="AU9" s="14"/>
      <c r="AV9" s="14">
        <v>0.29332103624226602</v>
      </c>
      <c r="AW9" s="14">
        <v>0.102283504854166</v>
      </c>
      <c r="AX9" s="14" t="s">
        <v>211</v>
      </c>
      <c r="AY9" s="14"/>
      <c r="AZ9" s="14" t="s">
        <v>211</v>
      </c>
      <c r="BA9" s="14">
        <v>0.26056038580635998</v>
      </c>
      <c r="BB9" s="14" t="s">
        <v>211</v>
      </c>
      <c r="BC9" s="14"/>
      <c r="BD9" s="14">
        <v>0.25397596594442901</v>
      </c>
      <c r="BE9" s="14">
        <v>0.25820901195430002</v>
      </c>
      <c r="BF9" s="14"/>
      <c r="BG9" s="14">
        <v>0.22331216119960601</v>
      </c>
      <c r="BH9" s="14">
        <v>0.26667176853719199</v>
      </c>
      <c r="BI9" s="14"/>
      <c r="BJ9" s="14">
        <v>0.37151025161420098</v>
      </c>
      <c r="BK9" s="14">
        <v>0.235693264708732</v>
      </c>
      <c r="BL9" s="14"/>
      <c r="BM9" s="14">
        <v>0.30085909468763999</v>
      </c>
      <c r="BN9" s="14">
        <v>0.25124025935599198</v>
      </c>
      <c r="BO9" s="14"/>
      <c r="BP9" s="14">
        <v>0.41724887448186498</v>
      </c>
      <c r="BQ9" s="14">
        <v>0.23402431054607301</v>
      </c>
      <c r="BR9" s="14"/>
      <c r="BS9" s="14">
        <v>0.316099139984657</v>
      </c>
      <c r="BT9" s="14">
        <v>0.174961875241263</v>
      </c>
      <c r="BU9" s="14"/>
      <c r="BV9" s="14">
        <v>0.20605803491872901</v>
      </c>
      <c r="BW9" s="14">
        <v>0.334349829241187</v>
      </c>
      <c r="BX9" s="14"/>
      <c r="BY9" s="14">
        <v>0.40932421086842202</v>
      </c>
      <c r="BZ9" s="14">
        <v>0.15069166878659401</v>
      </c>
      <c r="CA9" s="14"/>
      <c r="CB9" s="14">
        <v>0.14709736477118501</v>
      </c>
      <c r="CC9" s="14">
        <v>0.26499206108074003</v>
      </c>
    </row>
    <row r="10" spans="2:81" ht="28.8" x14ac:dyDescent="0.3">
      <c r="B10" s="15" t="s">
        <v>304</v>
      </c>
      <c r="C10" s="14">
        <v>0.64521171025201396</v>
      </c>
      <c r="D10" s="14">
        <v>0.68138937489860996</v>
      </c>
      <c r="E10" s="14">
        <v>0.59214759303096998</v>
      </c>
      <c r="F10" s="14"/>
      <c r="G10" s="14">
        <v>0.44046829735501603</v>
      </c>
      <c r="H10" s="14">
        <v>0.91058121146430304</v>
      </c>
      <c r="I10" s="14">
        <v>0.65690923030182802</v>
      </c>
      <c r="J10" s="14">
        <v>0.77961386063892901</v>
      </c>
      <c r="K10" s="14">
        <v>0.81109054598821095</v>
      </c>
      <c r="L10" s="14">
        <v>0</v>
      </c>
      <c r="M10" s="14"/>
      <c r="N10" s="14">
        <v>0.67698793559280401</v>
      </c>
      <c r="O10" s="14">
        <v>0.72023945673774603</v>
      </c>
      <c r="P10" s="14">
        <v>0.45861180366487803</v>
      </c>
      <c r="Q10" s="14">
        <v>0.68154277359676796</v>
      </c>
      <c r="R10" s="14"/>
      <c r="S10" s="14">
        <v>0.67612579189921995</v>
      </c>
      <c r="T10" s="14">
        <v>0.48531060751264199</v>
      </c>
      <c r="U10" s="14">
        <v>0.23173116003248001</v>
      </c>
      <c r="V10" s="14">
        <v>0.44010857667846998</v>
      </c>
      <c r="W10" s="14">
        <v>1</v>
      </c>
      <c r="X10" s="14">
        <v>0.38031858351380399</v>
      </c>
      <c r="Y10" s="14">
        <v>0.489378537978502</v>
      </c>
      <c r="Z10" s="14">
        <v>1</v>
      </c>
      <c r="AA10" s="14">
        <v>0.90137173187723996</v>
      </c>
      <c r="AB10" s="14">
        <v>0.80380653966321303</v>
      </c>
      <c r="AC10" s="14">
        <v>0.67074846295152901</v>
      </c>
      <c r="AD10" s="14">
        <v>1</v>
      </c>
      <c r="AE10" s="14"/>
      <c r="AF10" s="14">
        <v>0.64377336570434995</v>
      </c>
      <c r="AG10" s="14">
        <v>0.71713918167625701</v>
      </c>
      <c r="AH10" s="14">
        <v>0.52415711817920896</v>
      </c>
      <c r="AI10" s="14">
        <v>0.48353834677076102</v>
      </c>
      <c r="AJ10" s="14">
        <v>1</v>
      </c>
      <c r="AK10" s="14">
        <v>0.32627887610975698</v>
      </c>
      <c r="AL10" s="14"/>
      <c r="AM10" s="14">
        <v>0.66753139420382102</v>
      </c>
      <c r="AN10" s="14">
        <v>0.50607444515644895</v>
      </c>
      <c r="AO10" s="14">
        <v>0.53768850922453004</v>
      </c>
      <c r="AP10" s="14">
        <v>0.89678706583273704</v>
      </c>
      <c r="AQ10" s="14">
        <v>0.76756129160658104</v>
      </c>
      <c r="AR10" s="14"/>
      <c r="AS10" s="14">
        <v>0.64521171025201396</v>
      </c>
      <c r="AT10" s="14" t="s">
        <v>211</v>
      </c>
      <c r="AU10" s="14"/>
      <c r="AV10" s="14">
        <v>0.66565876382884803</v>
      </c>
      <c r="AW10" s="14">
        <v>0.56070589701901996</v>
      </c>
      <c r="AX10" s="14" t="s">
        <v>211</v>
      </c>
      <c r="AY10" s="14"/>
      <c r="AZ10" s="14" t="s">
        <v>211</v>
      </c>
      <c r="BA10" s="14">
        <v>0.63196419702541695</v>
      </c>
      <c r="BB10" s="14" t="s">
        <v>211</v>
      </c>
      <c r="BC10" s="14"/>
      <c r="BD10" s="14">
        <v>0.67581067827069097</v>
      </c>
      <c r="BE10" s="14">
        <v>0.61491105820248704</v>
      </c>
      <c r="BF10" s="14"/>
      <c r="BG10" s="14">
        <v>0.63336606082709201</v>
      </c>
      <c r="BH10" s="14">
        <v>0.64902973308982503</v>
      </c>
      <c r="BI10" s="14"/>
      <c r="BJ10" s="14">
        <v>0.62848974838579896</v>
      </c>
      <c r="BK10" s="14">
        <v>0.64816895939025299</v>
      </c>
      <c r="BL10" s="14"/>
      <c r="BM10" s="14">
        <v>0.50408658518792004</v>
      </c>
      <c r="BN10" s="14">
        <v>0.66955448410725305</v>
      </c>
      <c r="BO10" s="14"/>
      <c r="BP10" s="14">
        <v>0.58275112551813502</v>
      </c>
      <c r="BQ10" s="14">
        <v>0.64098003048646901</v>
      </c>
      <c r="BR10" s="14"/>
      <c r="BS10" s="14">
        <v>0.62313515216505999</v>
      </c>
      <c r="BT10" s="14">
        <v>0.67506878627062294</v>
      </c>
      <c r="BU10" s="14"/>
      <c r="BV10" s="14">
        <v>0.79394196508127102</v>
      </c>
      <c r="BW10" s="14">
        <v>0.59480626485004795</v>
      </c>
      <c r="BX10" s="14"/>
      <c r="BY10" s="14">
        <v>0.491494201209276</v>
      </c>
      <c r="BZ10" s="14">
        <v>0.74826387095883695</v>
      </c>
      <c r="CA10" s="14"/>
      <c r="CB10" s="14">
        <v>0.73191008300706595</v>
      </c>
      <c r="CC10" s="14">
        <v>0.63874229844889796</v>
      </c>
    </row>
    <row r="11" spans="2:81" x14ac:dyDescent="0.3">
      <c r="B11" s="15" t="s">
        <v>106</v>
      </c>
      <c r="C11" s="23">
        <v>9.8685433039171599E-2</v>
      </c>
      <c r="D11" s="23">
        <v>0.137749726694785</v>
      </c>
      <c r="E11" s="23">
        <v>4.1387310621704899E-2</v>
      </c>
      <c r="F11" s="23"/>
      <c r="G11" s="23">
        <v>0.239411135194386</v>
      </c>
      <c r="H11" s="23">
        <v>0</v>
      </c>
      <c r="I11" s="23">
        <v>6.1849096669729799E-2</v>
      </c>
      <c r="J11" s="23">
        <v>0</v>
      </c>
      <c r="K11" s="23">
        <v>0</v>
      </c>
      <c r="L11" s="23">
        <v>0</v>
      </c>
      <c r="M11" s="23"/>
      <c r="N11" s="23">
        <v>0.215495593327205</v>
      </c>
      <c r="O11" s="23">
        <v>0.13674923473738801</v>
      </c>
      <c r="P11" s="23">
        <v>0</v>
      </c>
      <c r="Q11" s="23">
        <v>0</v>
      </c>
      <c r="R11" s="23"/>
      <c r="S11" s="23">
        <v>0.16483749607246101</v>
      </c>
      <c r="T11" s="23">
        <v>0.16392626959864301</v>
      </c>
      <c r="U11" s="23">
        <v>0</v>
      </c>
      <c r="V11" s="23">
        <v>0.33310914129920899</v>
      </c>
      <c r="W11" s="23">
        <v>0</v>
      </c>
      <c r="X11" s="23">
        <v>0</v>
      </c>
      <c r="Y11" s="23">
        <v>0</v>
      </c>
      <c r="Z11" s="23">
        <v>0</v>
      </c>
      <c r="AA11" s="23">
        <v>0</v>
      </c>
      <c r="AB11" s="23">
        <v>0</v>
      </c>
      <c r="AC11" s="23">
        <v>0.32925153704847099</v>
      </c>
      <c r="AD11" s="23">
        <v>0</v>
      </c>
      <c r="AE11" s="23"/>
      <c r="AF11" s="23">
        <v>0.110452933809232</v>
      </c>
      <c r="AG11" s="23">
        <v>0</v>
      </c>
      <c r="AH11" s="23">
        <v>0</v>
      </c>
      <c r="AI11" s="23">
        <v>0.27907740124877001</v>
      </c>
      <c r="AJ11" s="23">
        <v>0</v>
      </c>
      <c r="AK11" s="23">
        <v>0</v>
      </c>
      <c r="AL11" s="23"/>
      <c r="AM11" s="23">
        <v>0</v>
      </c>
      <c r="AN11" s="23">
        <v>9.3094434936307896E-2</v>
      </c>
      <c r="AO11" s="23">
        <v>0.27304997793742197</v>
      </c>
      <c r="AP11" s="23">
        <v>0</v>
      </c>
      <c r="AQ11" s="23">
        <v>0</v>
      </c>
      <c r="AR11" s="23"/>
      <c r="AS11" s="23">
        <v>9.8685433039171599E-2</v>
      </c>
      <c r="AT11" s="23" t="s">
        <v>211</v>
      </c>
      <c r="AU11" s="23"/>
      <c r="AV11" s="23">
        <v>4.10201999288861E-2</v>
      </c>
      <c r="AW11" s="23">
        <v>0.337010598126814</v>
      </c>
      <c r="AX11" s="23" t="s">
        <v>211</v>
      </c>
      <c r="AY11" s="23"/>
      <c r="AZ11" s="23" t="s">
        <v>211</v>
      </c>
      <c r="BA11" s="23">
        <v>0.107475417168222</v>
      </c>
      <c r="BB11" s="23" t="s">
        <v>211</v>
      </c>
      <c r="BC11" s="23"/>
      <c r="BD11" s="23">
        <v>7.0213355784879403E-2</v>
      </c>
      <c r="BE11" s="23">
        <v>0.126879929843213</v>
      </c>
      <c r="BF11" s="23"/>
      <c r="BG11" s="23">
        <v>0.14332177797330201</v>
      </c>
      <c r="BH11" s="23">
        <v>8.4298498372982505E-2</v>
      </c>
      <c r="BI11" s="23"/>
      <c r="BJ11" s="23">
        <v>0</v>
      </c>
      <c r="BK11" s="23">
        <v>0.116137775901015</v>
      </c>
      <c r="BL11" s="23"/>
      <c r="BM11" s="23">
        <v>0.19505432012444099</v>
      </c>
      <c r="BN11" s="23">
        <v>7.9205256536754406E-2</v>
      </c>
      <c r="BO11" s="23"/>
      <c r="BP11" s="23">
        <v>0</v>
      </c>
      <c r="BQ11" s="23">
        <v>0.124995658967458</v>
      </c>
      <c r="BR11" s="23"/>
      <c r="BS11" s="23">
        <v>6.07657078502832E-2</v>
      </c>
      <c r="BT11" s="23">
        <v>0.149969338488114</v>
      </c>
      <c r="BU11" s="23"/>
      <c r="BV11" s="23">
        <v>0</v>
      </c>
      <c r="BW11" s="23">
        <v>7.0843905908765201E-2</v>
      </c>
      <c r="BX11" s="23"/>
      <c r="BY11" s="23">
        <v>9.9181587922302E-2</v>
      </c>
      <c r="BZ11" s="23">
        <v>0.10104446025457001</v>
      </c>
      <c r="CA11" s="23"/>
      <c r="CB11" s="23">
        <v>0.120992552221749</v>
      </c>
      <c r="CC11" s="23">
        <v>9.6265640470362596E-2</v>
      </c>
    </row>
    <row r="12" spans="2:81" x14ac:dyDescent="0.3">
      <c r="B12" s="16" t="s">
        <v>551</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CC27"/>
  <sheetViews>
    <sheetView showGridLines="0" topLeftCell="A10" workbookViewId="0">
      <pane xSplit="2" topLeftCell="C1" activePane="topRight" state="frozen"/>
      <selection pane="topRight" activeCell="B27" sqref="B2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337</v>
      </c>
      <c r="C9" s="14">
        <v>0.31204068915456401</v>
      </c>
      <c r="D9" s="14">
        <v>0.30643411572253199</v>
      </c>
      <c r="E9" s="14">
        <v>0.31980990344389598</v>
      </c>
      <c r="F9" s="14"/>
      <c r="G9" s="14">
        <v>0.220348825123102</v>
      </c>
      <c r="H9" s="14">
        <v>0.32567596277246202</v>
      </c>
      <c r="I9" s="14">
        <v>0.34939127749166699</v>
      </c>
      <c r="J9" s="14">
        <v>0.369368903086982</v>
      </c>
      <c r="K9" s="14">
        <v>0.42597027596053999</v>
      </c>
      <c r="L9" s="14">
        <v>0.26819118724455399</v>
      </c>
      <c r="M9" s="14"/>
      <c r="N9" s="14">
        <v>0.29261769079661898</v>
      </c>
      <c r="O9" s="14">
        <v>0.27398796904942602</v>
      </c>
      <c r="P9" s="14">
        <v>0.29643201344173498</v>
      </c>
      <c r="Q9" s="14">
        <v>0.38152239098995899</v>
      </c>
      <c r="R9" s="14"/>
      <c r="S9" s="14">
        <v>0.360697577977665</v>
      </c>
      <c r="T9" s="14">
        <v>0.39836268783439499</v>
      </c>
      <c r="U9" s="14">
        <v>0.31723243246119598</v>
      </c>
      <c r="V9" s="14">
        <v>0.21642200848012899</v>
      </c>
      <c r="W9" s="14">
        <v>0.405635785138385</v>
      </c>
      <c r="X9" s="14">
        <v>0.27170977561950699</v>
      </c>
      <c r="Y9" s="14">
        <v>0.23305861343193399</v>
      </c>
      <c r="Z9" s="14">
        <v>0.32625994689243398</v>
      </c>
      <c r="AA9" s="14">
        <v>0.35734944762007498</v>
      </c>
      <c r="AB9" s="14">
        <v>0.16596514382049801</v>
      </c>
      <c r="AC9" s="14">
        <v>0.34343656928611499</v>
      </c>
      <c r="AD9" s="14">
        <v>0.34128487246384498</v>
      </c>
      <c r="AE9" s="14"/>
      <c r="AF9" s="14">
        <v>0.25681562582311102</v>
      </c>
      <c r="AG9" s="14">
        <v>0.32388796698625499</v>
      </c>
      <c r="AH9" s="14">
        <v>0.18103629169886001</v>
      </c>
      <c r="AI9" s="14">
        <v>0.37591685984839501</v>
      </c>
      <c r="AJ9" s="14">
        <v>0.34009173779354801</v>
      </c>
      <c r="AK9" s="14">
        <v>0.26135813034136002</v>
      </c>
      <c r="AL9" s="14"/>
      <c r="AM9" s="14">
        <v>0.386306384395873</v>
      </c>
      <c r="AN9" s="14">
        <v>0.34596399301651898</v>
      </c>
      <c r="AO9" s="14">
        <v>0.30990221477376001</v>
      </c>
      <c r="AP9" s="14">
        <v>0.259037616376111</v>
      </c>
      <c r="AQ9" s="14">
        <v>0.15485037789615599</v>
      </c>
      <c r="AR9" s="14"/>
      <c r="AS9" s="14">
        <v>0.31522697236020703</v>
      </c>
      <c r="AT9" s="14">
        <v>0.137271076728501</v>
      </c>
      <c r="AU9" s="14"/>
      <c r="AV9" s="14">
        <v>0.41590128101954499</v>
      </c>
      <c r="AW9" s="14">
        <v>0.29958793322083599</v>
      </c>
      <c r="AX9" s="14">
        <v>0.22001718194332301</v>
      </c>
      <c r="AY9" s="14"/>
      <c r="AZ9" s="14">
        <v>0.35364847984203102</v>
      </c>
      <c r="BA9" s="14">
        <v>0.19963435327712301</v>
      </c>
      <c r="BB9" s="14">
        <v>0.52571432752776803</v>
      </c>
      <c r="BC9" s="14"/>
      <c r="BD9" s="14">
        <v>0.32725129588021101</v>
      </c>
      <c r="BE9" s="14">
        <v>0.294069951852585</v>
      </c>
      <c r="BF9" s="14"/>
      <c r="BG9" s="14">
        <v>0.28146363771210198</v>
      </c>
      <c r="BH9" s="14">
        <v>0.32231898812420701</v>
      </c>
      <c r="BI9" s="14"/>
      <c r="BJ9" s="14">
        <v>0.21957695591669599</v>
      </c>
      <c r="BK9" s="14">
        <v>0.32545001455095501</v>
      </c>
      <c r="BL9" s="14"/>
      <c r="BM9" s="14">
        <v>0.30075196191021802</v>
      </c>
      <c r="BN9" s="14">
        <v>0.31693717997233301</v>
      </c>
      <c r="BO9" s="14"/>
      <c r="BP9" s="14">
        <v>0.43844299968238098</v>
      </c>
      <c r="BQ9" s="14">
        <v>0.275340268062299</v>
      </c>
      <c r="BR9" s="14"/>
      <c r="BS9" s="14">
        <v>0.28153378827884901</v>
      </c>
      <c r="BT9" s="14">
        <v>0.33807203560523003</v>
      </c>
      <c r="BU9" s="14"/>
      <c r="BV9" s="14">
        <v>0.25449669111515499</v>
      </c>
      <c r="BW9" s="14">
        <v>0.290850892844155</v>
      </c>
      <c r="BX9" s="14"/>
      <c r="BY9" s="14">
        <v>0.36885307060225903</v>
      </c>
      <c r="BZ9" s="14">
        <v>0.29900740505545398</v>
      </c>
      <c r="CA9" s="14"/>
      <c r="CB9" s="14">
        <v>0.35142920918666598</v>
      </c>
      <c r="CC9" s="14">
        <v>0.28598712183295999</v>
      </c>
    </row>
    <row r="10" spans="2:81" x14ac:dyDescent="0.3">
      <c r="B10" s="15" t="s">
        <v>338</v>
      </c>
      <c r="C10" s="14">
        <v>0.25008807150413997</v>
      </c>
      <c r="D10" s="14">
        <v>0.23358269739623899</v>
      </c>
      <c r="E10" s="14">
        <v>0.26397514442514097</v>
      </c>
      <c r="F10" s="14"/>
      <c r="G10" s="14">
        <v>0.25610441102511</v>
      </c>
      <c r="H10" s="14">
        <v>0.20493322454955701</v>
      </c>
      <c r="I10" s="14">
        <v>0.346222519984549</v>
      </c>
      <c r="J10" s="14">
        <v>0.19548836314194701</v>
      </c>
      <c r="K10" s="14">
        <v>0.28004602917233401</v>
      </c>
      <c r="L10" s="14">
        <v>0.196825554064328</v>
      </c>
      <c r="M10" s="14"/>
      <c r="N10" s="14">
        <v>0.229111212481487</v>
      </c>
      <c r="O10" s="14">
        <v>0.30434813592384602</v>
      </c>
      <c r="P10" s="14">
        <v>0.18096602904241599</v>
      </c>
      <c r="Q10" s="14">
        <v>0.29709165314721298</v>
      </c>
      <c r="R10" s="14"/>
      <c r="S10" s="14">
        <v>0.26170635412677101</v>
      </c>
      <c r="T10" s="14">
        <v>0.208808237513047</v>
      </c>
      <c r="U10" s="14">
        <v>0.32525767331499</v>
      </c>
      <c r="V10" s="14">
        <v>0.246651991367899</v>
      </c>
      <c r="W10" s="14">
        <v>0.39341265846447099</v>
      </c>
      <c r="X10" s="14">
        <v>0.36790557242917499</v>
      </c>
      <c r="Y10" s="14">
        <v>0.23755910401909699</v>
      </c>
      <c r="Z10" s="14">
        <v>0.109011288740284</v>
      </c>
      <c r="AA10" s="14">
        <v>0.18502907866634899</v>
      </c>
      <c r="AB10" s="14">
        <v>0.14498198077698801</v>
      </c>
      <c r="AC10" s="14">
        <v>0.19807293940923401</v>
      </c>
      <c r="AD10" s="14">
        <v>0.65450350002949198</v>
      </c>
      <c r="AE10" s="14"/>
      <c r="AF10" s="14">
        <v>0.229033811194751</v>
      </c>
      <c r="AG10" s="14">
        <v>0.21369809245222099</v>
      </c>
      <c r="AH10" s="14">
        <v>0.24020069158975399</v>
      </c>
      <c r="AI10" s="14">
        <v>0.365468873357223</v>
      </c>
      <c r="AJ10" s="14">
        <v>0.200058181194122</v>
      </c>
      <c r="AK10" s="14">
        <v>9.6641899519162106E-2</v>
      </c>
      <c r="AL10" s="14"/>
      <c r="AM10" s="14">
        <v>0.29397501335001303</v>
      </c>
      <c r="AN10" s="14">
        <v>0.25423594751281597</v>
      </c>
      <c r="AO10" s="14">
        <v>0.25322041370028803</v>
      </c>
      <c r="AP10" s="14">
        <v>0.21000329097367801</v>
      </c>
      <c r="AQ10" s="14">
        <v>0</v>
      </c>
      <c r="AR10" s="14"/>
      <c r="AS10" s="14">
        <v>0.24969432049327001</v>
      </c>
      <c r="AT10" s="14">
        <v>0.271685558959189</v>
      </c>
      <c r="AU10" s="14"/>
      <c r="AV10" s="14">
        <v>0.31921074407010502</v>
      </c>
      <c r="AW10" s="14">
        <v>0.26102623304741301</v>
      </c>
      <c r="AX10" s="14">
        <v>0.18548308777238101</v>
      </c>
      <c r="AY10" s="14"/>
      <c r="AZ10" s="14">
        <v>0.29056748566776502</v>
      </c>
      <c r="BA10" s="14">
        <v>0.23141864579699201</v>
      </c>
      <c r="BB10" s="14">
        <v>0.35959255987261501</v>
      </c>
      <c r="BC10" s="14"/>
      <c r="BD10" s="14">
        <v>0.224501656004193</v>
      </c>
      <c r="BE10" s="14">
        <v>0.28031742130867698</v>
      </c>
      <c r="BF10" s="14"/>
      <c r="BG10" s="14">
        <v>0.227885766637449</v>
      </c>
      <c r="BH10" s="14">
        <v>0.25755124785599998</v>
      </c>
      <c r="BI10" s="14"/>
      <c r="BJ10" s="14">
        <v>0.24960243236173699</v>
      </c>
      <c r="BK10" s="14">
        <v>0.24949415480621601</v>
      </c>
      <c r="BL10" s="14"/>
      <c r="BM10" s="14">
        <v>0.25536369796309699</v>
      </c>
      <c r="BN10" s="14">
        <v>0.25080462005222298</v>
      </c>
      <c r="BO10" s="14"/>
      <c r="BP10" s="14">
        <v>0.21595595523736899</v>
      </c>
      <c r="BQ10" s="14">
        <v>0.266473816119767</v>
      </c>
      <c r="BR10" s="14"/>
      <c r="BS10" s="14">
        <v>0.186779637330412</v>
      </c>
      <c r="BT10" s="14">
        <v>0.30410875980478203</v>
      </c>
      <c r="BU10" s="14"/>
      <c r="BV10" s="14">
        <v>0.21001586584465401</v>
      </c>
      <c r="BW10" s="14">
        <v>0.178772329095368</v>
      </c>
      <c r="BX10" s="14"/>
      <c r="BY10" s="14">
        <v>0.26309842504437098</v>
      </c>
      <c r="BZ10" s="14">
        <v>0.248738650114735</v>
      </c>
      <c r="CA10" s="14"/>
      <c r="CB10" s="14">
        <v>0.28834436680202602</v>
      </c>
      <c r="CC10" s="14">
        <v>0.22046877852018601</v>
      </c>
    </row>
    <row r="11" spans="2:81" x14ac:dyDescent="0.3">
      <c r="B11" s="15" t="s">
        <v>339</v>
      </c>
      <c r="C11" s="14">
        <v>0.22391233379601</v>
      </c>
      <c r="D11" s="14">
        <v>0.240752311064547</v>
      </c>
      <c r="E11" s="14">
        <v>0.20682939955440199</v>
      </c>
      <c r="F11" s="14"/>
      <c r="G11" s="14">
        <v>0.139939876534563</v>
      </c>
      <c r="H11" s="14">
        <v>0.22542312804367501</v>
      </c>
      <c r="I11" s="14">
        <v>0.33559984318701402</v>
      </c>
      <c r="J11" s="14">
        <v>0.20965467674760899</v>
      </c>
      <c r="K11" s="14">
        <v>0.35153747980654199</v>
      </c>
      <c r="L11" s="14">
        <v>0.12574628011578701</v>
      </c>
      <c r="M11" s="14"/>
      <c r="N11" s="14">
        <v>0.24463258627685</v>
      </c>
      <c r="O11" s="14">
        <v>0.17247509788806101</v>
      </c>
      <c r="P11" s="14">
        <v>0.237519760088445</v>
      </c>
      <c r="Q11" s="14">
        <v>0.24025222250137601</v>
      </c>
      <c r="R11" s="14"/>
      <c r="S11" s="14">
        <v>0.24688785770935301</v>
      </c>
      <c r="T11" s="14">
        <v>0.16354496820880199</v>
      </c>
      <c r="U11" s="14">
        <v>0.258433325861883</v>
      </c>
      <c r="V11" s="14">
        <v>0.173681911347559</v>
      </c>
      <c r="W11" s="14">
        <v>0.39832428819032001</v>
      </c>
      <c r="X11" s="14">
        <v>0.22545065015607599</v>
      </c>
      <c r="Y11" s="14">
        <v>0.119943753004027</v>
      </c>
      <c r="Z11" s="14">
        <v>0.16779574391632501</v>
      </c>
      <c r="AA11" s="14">
        <v>0.25911651497871302</v>
      </c>
      <c r="AB11" s="14">
        <v>0.16074800092218999</v>
      </c>
      <c r="AC11" s="14">
        <v>0.244039105906906</v>
      </c>
      <c r="AD11" s="14">
        <v>0.34549649997050802</v>
      </c>
      <c r="AE11" s="14"/>
      <c r="AF11" s="14">
        <v>0.17622767814607801</v>
      </c>
      <c r="AG11" s="14">
        <v>0.24212689092869799</v>
      </c>
      <c r="AH11" s="14">
        <v>0.113547788950461</v>
      </c>
      <c r="AI11" s="14">
        <v>0.33494269049595998</v>
      </c>
      <c r="AJ11" s="14">
        <v>0.23731990068412201</v>
      </c>
      <c r="AK11" s="14">
        <v>0.13047076282415199</v>
      </c>
      <c r="AL11" s="14"/>
      <c r="AM11" s="14">
        <v>0.25828046161968998</v>
      </c>
      <c r="AN11" s="14">
        <v>0.20594806485695799</v>
      </c>
      <c r="AO11" s="14">
        <v>0.22547378615753899</v>
      </c>
      <c r="AP11" s="14">
        <v>0.21389698315591099</v>
      </c>
      <c r="AQ11" s="14">
        <v>8.9017850998532197E-2</v>
      </c>
      <c r="AR11" s="14"/>
      <c r="AS11" s="14">
        <v>0.22549191950589401</v>
      </c>
      <c r="AT11" s="14">
        <v>0.137271076728501</v>
      </c>
      <c r="AU11" s="14"/>
      <c r="AV11" s="14">
        <v>0.333422961174347</v>
      </c>
      <c r="AW11" s="14">
        <v>0.13310796035323899</v>
      </c>
      <c r="AX11" s="14">
        <v>0.14242719451566199</v>
      </c>
      <c r="AY11" s="14"/>
      <c r="AZ11" s="14">
        <v>0.177067928662893</v>
      </c>
      <c r="BA11" s="14">
        <v>0.119337565835496</v>
      </c>
      <c r="BB11" s="14">
        <v>0.433044562615371</v>
      </c>
      <c r="BC11" s="14"/>
      <c r="BD11" s="14">
        <v>0.22661093009979399</v>
      </c>
      <c r="BE11" s="14">
        <v>0.22072404774443399</v>
      </c>
      <c r="BF11" s="14"/>
      <c r="BG11" s="14">
        <v>0.16838550716769399</v>
      </c>
      <c r="BH11" s="14">
        <v>0.24257735537257799</v>
      </c>
      <c r="BI11" s="14"/>
      <c r="BJ11" s="14">
        <v>0.193345321438021</v>
      </c>
      <c r="BK11" s="14">
        <v>0.22984558399560001</v>
      </c>
      <c r="BL11" s="14"/>
      <c r="BM11" s="14">
        <v>0.23598148861468099</v>
      </c>
      <c r="BN11" s="14">
        <v>0.22556057003087601</v>
      </c>
      <c r="BO11" s="14"/>
      <c r="BP11" s="14">
        <v>0.25412115085147102</v>
      </c>
      <c r="BQ11" s="14">
        <v>0.21736959199612299</v>
      </c>
      <c r="BR11" s="14"/>
      <c r="BS11" s="14">
        <v>0.20493831733790599</v>
      </c>
      <c r="BT11" s="14">
        <v>0.240102742582331</v>
      </c>
      <c r="BU11" s="14"/>
      <c r="BV11" s="14">
        <v>0.32061713308025502</v>
      </c>
      <c r="BW11" s="14">
        <v>0.16507488023381101</v>
      </c>
      <c r="BX11" s="14"/>
      <c r="BY11" s="14">
        <v>0.22726899887334601</v>
      </c>
      <c r="BZ11" s="14">
        <v>0.22097025998772499</v>
      </c>
      <c r="CA11" s="14"/>
      <c r="CB11" s="14">
        <v>0.26204969585059301</v>
      </c>
      <c r="CC11" s="14">
        <v>0.19928313848586701</v>
      </c>
    </row>
    <row r="12" spans="2:81" x14ac:dyDescent="0.3">
      <c r="B12" s="15" t="s">
        <v>340</v>
      </c>
      <c r="C12" s="14">
        <v>0.21283515775793099</v>
      </c>
      <c r="D12" s="14">
        <v>0.21050835601078899</v>
      </c>
      <c r="E12" s="14">
        <v>0.21650823287014401</v>
      </c>
      <c r="F12" s="14"/>
      <c r="G12" s="14">
        <v>0.23696284355587499</v>
      </c>
      <c r="H12" s="14">
        <v>0.154004666561185</v>
      </c>
      <c r="I12" s="14">
        <v>0.233601958927486</v>
      </c>
      <c r="J12" s="14">
        <v>0.24871445684388899</v>
      </c>
      <c r="K12" s="14">
        <v>0.28092240763547</v>
      </c>
      <c r="L12" s="14">
        <v>0.142181693417227</v>
      </c>
      <c r="M12" s="14"/>
      <c r="N12" s="14">
        <v>0.21003222558444701</v>
      </c>
      <c r="O12" s="14">
        <v>0.17951917024009501</v>
      </c>
      <c r="P12" s="14">
        <v>0.198622070214619</v>
      </c>
      <c r="Q12" s="14">
        <v>0.26784563312114801</v>
      </c>
      <c r="R12" s="14"/>
      <c r="S12" s="14">
        <v>0.25196662382191698</v>
      </c>
      <c r="T12" s="14">
        <v>0.10626910328045799</v>
      </c>
      <c r="U12" s="14">
        <v>0.29001815042062601</v>
      </c>
      <c r="V12" s="14">
        <v>0.15012125172371299</v>
      </c>
      <c r="W12" s="14">
        <v>0.295098076075758</v>
      </c>
      <c r="X12" s="14">
        <v>9.7026719948740403E-2</v>
      </c>
      <c r="Y12" s="14">
        <v>0.15018046644602601</v>
      </c>
      <c r="Z12" s="14">
        <v>0.153409690864073</v>
      </c>
      <c r="AA12" s="14">
        <v>0.22008648094087199</v>
      </c>
      <c r="AB12" s="14">
        <v>0.310329768623198</v>
      </c>
      <c r="AC12" s="14">
        <v>0.24422458214848</v>
      </c>
      <c r="AD12" s="14">
        <v>0.34128487246384498</v>
      </c>
      <c r="AE12" s="14"/>
      <c r="AF12" s="14">
        <v>0.241436658477615</v>
      </c>
      <c r="AG12" s="14">
        <v>0.19773657966409799</v>
      </c>
      <c r="AH12" s="14">
        <v>7.7497668099825695E-2</v>
      </c>
      <c r="AI12" s="14">
        <v>0.17718193147420999</v>
      </c>
      <c r="AJ12" s="14">
        <v>0.22855606596390499</v>
      </c>
      <c r="AK12" s="14">
        <v>0.101505815477338</v>
      </c>
      <c r="AL12" s="14"/>
      <c r="AM12" s="14">
        <v>0.23286643088252701</v>
      </c>
      <c r="AN12" s="14">
        <v>0.199053822389372</v>
      </c>
      <c r="AO12" s="14">
        <v>0.23026052288907001</v>
      </c>
      <c r="AP12" s="14">
        <v>0.140551659183908</v>
      </c>
      <c r="AQ12" s="14">
        <v>0.28399507862205298</v>
      </c>
      <c r="AR12" s="14"/>
      <c r="AS12" s="14">
        <v>0.214212791769884</v>
      </c>
      <c r="AT12" s="14">
        <v>0.137271076728501</v>
      </c>
      <c r="AU12" s="14"/>
      <c r="AV12" s="14">
        <v>0.27446347387490999</v>
      </c>
      <c r="AW12" s="14">
        <v>0.32188725321737099</v>
      </c>
      <c r="AX12" s="14">
        <v>0.118603360942253</v>
      </c>
      <c r="AY12" s="14"/>
      <c r="AZ12" s="14">
        <v>0.16277780105690701</v>
      </c>
      <c r="BA12" s="14">
        <v>0.21143915849631001</v>
      </c>
      <c r="BB12" s="14">
        <v>0.373940686048857</v>
      </c>
      <c r="BC12" s="14"/>
      <c r="BD12" s="14">
        <v>0.22759375404151999</v>
      </c>
      <c r="BE12" s="14">
        <v>0.195398453125293</v>
      </c>
      <c r="BF12" s="14"/>
      <c r="BG12" s="14">
        <v>0.24207744447364199</v>
      </c>
      <c r="BH12" s="14">
        <v>0.203005532230249</v>
      </c>
      <c r="BI12" s="14"/>
      <c r="BJ12" s="14">
        <v>0.22695869534299101</v>
      </c>
      <c r="BK12" s="14">
        <v>0.21725141559464201</v>
      </c>
      <c r="BL12" s="14"/>
      <c r="BM12" s="14">
        <v>0.19955066877393701</v>
      </c>
      <c r="BN12" s="14">
        <v>0.21643563921756301</v>
      </c>
      <c r="BO12" s="14"/>
      <c r="BP12" s="14">
        <v>0.23922297747482099</v>
      </c>
      <c r="BQ12" s="14">
        <v>0.210672578758033</v>
      </c>
      <c r="BR12" s="14"/>
      <c r="BS12" s="14">
        <v>0.24974027937360499</v>
      </c>
      <c r="BT12" s="14">
        <v>0.18134424983203501</v>
      </c>
      <c r="BU12" s="14"/>
      <c r="BV12" s="14">
        <v>0.21345603523235501</v>
      </c>
      <c r="BW12" s="14">
        <v>0.262243992131314</v>
      </c>
      <c r="BX12" s="14"/>
      <c r="BY12" s="14">
        <v>0.35988113500782698</v>
      </c>
      <c r="BZ12" s="14">
        <v>0.189565347702179</v>
      </c>
      <c r="CA12" s="14"/>
      <c r="CB12" s="14">
        <v>0.21040030951417599</v>
      </c>
      <c r="CC12" s="14">
        <v>0.22003000556246899</v>
      </c>
    </row>
    <row r="13" spans="2:81" x14ac:dyDescent="0.3">
      <c r="B13" s="15" t="s">
        <v>341</v>
      </c>
      <c r="C13" s="14">
        <v>0.16336346251930101</v>
      </c>
      <c r="D13" s="14">
        <v>0.167947380522737</v>
      </c>
      <c r="E13" s="14">
        <v>0.15926490049512301</v>
      </c>
      <c r="F13" s="14"/>
      <c r="G13" s="14">
        <v>0.19935626390687899</v>
      </c>
      <c r="H13" s="14">
        <v>0.140130678131343</v>
      </c>
      <c r="I13" s="14">
        <v>0.19305118325995901</v>
      </c>
      <c r="J13" s="14">
        <v>9.6117487883184693E-2</v>
      </c>
      <c r="K13" s="14">
        <v>0.150927730649518</v>
      </c>
      <c r="L13" s="14">
        <v>0.16263531540116</v>
      </c>
      <c r="M13" s="14"/>
      <c r="N13" s="14">
        <v>0.205455397950982</v>
      </c>
      <c r="O13" s="14">
        <v>0.14738235038656</v>
      </c>
      <c r="P13" s="14">
        <v>0.111077483461318</v>
      </c>
      <c r="Q13" s="14">
        <v>0.18981359336779</v>
      </c>
      <c r="R13" s="14"/>
      <c r="S13" s="14">
        <v>0.20392445637158299</v>
      </c>
      <c r="T13" s="14">
        <v>0.152425486130043</v>
      </c>
      <c r="U13" s="14">
        <v>9.0101444876068595E-2</v>
      </c>
      <c r="V13" s="14">
        <v>0.18827363651490001</v>
      </c>
      <c r="W13" s="14">
        <v>0.10338794973492101</v>
      </c>
      <c r="X13" s="14">
        <v>0.11004199366546499</v>
      </c>
      <c r="Y13" s="14">
        <v>0.20352228437898401</v>
      </c>
      <c r="Z13" s="14">
        <v>0.20577737939555499</v>
      </c>
      <c r="AA13" s="14">
        <v>0.197672262128088</v>
      </c>
      <c r="AB13" s="14">
        <v>0.127375124693759</v>
      </c>
      <c r="AC13" s="14">
        <v>0.19807274889051399</v>
      </c>
      <c r="AD13" s="14">
        <v>0</v>
      </c>
      <c r="AE13" s="14"/>
      <c r="AF13" s="14">
        <v>0.25534699452940501</v>
      </c>
      <c r="AG13" s="14">
        <v>0.17460491345712001</v>
      </c>
      <c r="AH13" s="14">
        <v>0.132916465380257</v>
      </c>
      <c r="AI13" s="14">
        <v>0.13804629495392701</v>
      </c>
      <c r="AJ13" s="14">
        <v>0</v>
      </c>
      <c r="AK13" s="14">
        <v>0.164169243265544</v>
      </c>
      <c r="AL13" s="14"/>
      <c r="AM13" s="14">
        <v>0.16589500156211701</v>
      </c>
      <c r="AN13" s="14">
        <v>0.10517419513842099</v>
      </c>
      <c r="AO13" s="14">
        <v>0.160520984124671</v>
      </c>
      <c r="AP13" s="14">
        <v>0.17584475571371</v>
      </c>
      <c r="AQ13" s="14">
        <v>0.41366819107467701</v>
      </c>
      <c r="AR13" s="14"/>
      <c r="AS13" s="14">
        <v>0.16634179639448299</v>
      </c>
      <c r="AT13" s="14">
        <v>0</v>
      </c>
      <c r="AU13" s="14"/>
      <c r="AV13" s="14">
        <v>0.27016715353686499</v>
      </c>
      <c r="AW13" s="14">
        <v>0.180573984868524</v>
      </c>
      <c r="AX13" s="14">
        <v>5.1054701759205297E-2</v>
      </c>
      <c r="AY13" s="14"/>
      <c r="AZ13" s="14">
        <v>0.55691137572431504</v>
      </c>
      <c r="BA13" s="14">
        <v>0.28073511023376402</v>
      </c>
      <c r="BB13" s="14">
        <v>0.113187761984265</v>
      </c>
      <c r="BC13" s="14"/>
      <c r="BD13" s="14">
        <v>0.16792568149872</v>
      </c>
      <c r="BE13" s="14">
        <v>0.15797337912078699</v>
      </c>
      <c r="BF13" s="14"/>
      <c r="BG13" s="14">
        <v>0.181521971686295</v>
      </c>
      <c r="BH13" s="14">
        <v>0.15725958470058601</v>
      </c>
      <c r="BI13" s="14"/>
      <c r="BJ13" s="14">
        <v>0.14154059065369901</v>
      </c>
      <c r="BK13" s="14">
        <v>0.158677140263078</v>
      </c>
      <c r="BL13" s="14"/>
      <c r="BM13" s="14">
        <v>0.12321349187010799</v>
      </c>
      <c r="BN13" s="14">
        <v>0.17087660562315601</v>
      </c>
      <c r="BO13" s="14"/>
      <c r="BP13" s="14">
        <v>0.163825336973386</v>
      </c>
      <c r="BQ13" s="14">
        <v>0.16094233432925201</v>
      </c>
      <c r="BR13" s="14"/>
      <c r="BS13" s="14">
        <v>0.14712040323506101</v>
      </c>
      <c r="BT13" s="14">
        <v>0.17722356274283399</v>
      </c>
      <c r="BU13" s="14"/>
      <c r="BV13" s="14">
        <v>0.114223946813481</v>
      </c>
      <c r="BW13" s="14">
        <v>0.158456669197794</v>
      </c>
      <c r="BX13" s="14"/>
      <c r="BY13" s="14">
        <v>0.134109551394894</v>
      </c>
      <c r="BZ13" s="14">
        <v>0.17040985406527401</v>
      </c>
      <c r="CA13" s="14"/>
      <c r="CB13" s="14">
        <v>0.12606026563775399</v>
      </c>
      <c r="CC13" s="14">
        <v>0.18649022868863699</v>
      </c>
    </row>
    <row r="14" spans="2:81" x14ac:dyDescent="0.3">
      <c r="B14" s="15" t="s">
        <v>342</v>
      </c>
      <c r="C14" s="14">
        <v>0.117100291264323</v>
      </c>
      <c r="D14" s="14">
        <v>0.13412455706543799</v>
      </c>
      <c r="E14" s="14">
        <v>9.9242038750596701E-2</v>
      </c>
      <c r="F14" s="14"/>
      <c r="G14" s="14">
        <v>8.2122512085891802E-2</v>
      </c>
      <c r="H14" s="14">
        <v>8.8264833565415493E-2</v>
      </c>
      <c r="I14" s="14">
        <v>0.18270574077776899</v>
      </c>
      <c r="J14" s="14">
        <v>0.15572642654445401</v>
      </c>
      <c r="K14" s="14">
        <v>0.20354355542355901</v>
      </c>
      <c r="L14" s="14">
        <v>2.416660799232E-2</v>
      </c>
      <c r="M14" s="14"/>
      <c r="N14" s="14">
        <v>0.124901403099931</v>
      </c>
      <c r="O14" s="14">
        <v>5.9329079110828999E-2</v>
      </c>
      <c r="P14" s="14">
        <v>0.15033485647067099</v>
      </c>
      <c r="Q14" s="14">
        <v>0.13215698776427201</v>
      </c>
      <c r="R14" s="14"/>
      <c r="S14" s="14">
        <v>0.15122243730278201</v>
      </c>
      <c r="T14" s="14">
        <v>0.109020303718793</v>
      </c>
      <c r="U14" s="14">
        <v>0.17433358451077499</v>
      </c>
      <c r="V14" s="14">
        <v>7.7428556363945494E-2</v>
      </c>
      <c r="W14" s="14">
        <v>0.22523073169267299</v>
      </c>
      <c r="X14" s="14">
        <v>0</v>
      </c>
      <c r="Y14" s="14">
        <v>7.9103640812347095E-2</v>
      </c>
      <c r="Z14" s="14">
        <v>0</v>
      </c>
      <c r="AA14" s="14">
        <v>9.2848710722372996E-2</v>
      </c>
      <c r="AB14" s="14">
        <v>0.10505077798052299</v>
      </c>
      <c r="AC14" s="14">
        <v>0.148987997924553</v>
      </c>
      <c r="AD14" s="14">
        <v>0.686781372434352</v>
      </c>
      <c r="AE14" s="14"/>
      <c r="AF14" s="14">
        <v>8.0965385766457704E-2</v>
      </c>
      <c r="AG14" s="14">
        <v>0.16371924813246</v>
      </c>
      <c r="AH14" s="14">
        <v>7.9037502192267794E-2</v>
      </c>
      <c r="AI14" s="14">
        <v>0.15948424825670399</v>
      </c>
      <c r="AJ14" s="14">
        <v>0.17441620881564801</v>
      </c>
      <c r="AK14" s="14">
        <v>3.3380763477759097E-2</v>
      </c>
      <c r="AL14" s="14"/>
      <c r="AM14" s="14">
        <v>0.109710068845965</v>
      </c>
      <c r="AN14" s="14">
        <v>0.119384412177664</v>
      </c>
      <c r="AO14" s="14">
        <v>0.100966982827896</v>
      </c>
      <c r="AP14" s="14">
        <v>0.117133315696567</v>
      </c>
      <c r="AQ14" s="14">
        <v>6.5832526897623395E-2</v>
      </c>
      <c r="AR14" s="14"/>
      <c r="AS14" s="14">
        <v>0.1167325509342</v>
      </c>
      <c r="AT14" s="14">
        <v>0.137271076728501</v>
      </c>
      <c r="AU14" s="14"/>
      <c r="AV14" s="14">
        <v>0.16509305266100999</v>
      </c>
      <c r="AW14" s="14">
        <v>0.11591553595067999</v>
      </c>
      <c r="AX14" s="14">
        <v>6.58064590254549E-2</v>
      </c>
      <c r="AY14" s="14"/>
      <c r="AZ14" s="14">
        <v>5.7737055151017097E-2</v>
      </c>
      <c r="BA14" s="14">
        <v>0.10074674360395899</v>
      </c>
      <c r="BB14" s="14">
        <v>0.223608665972403</v>
      </c>
      <c r="BC14" s="14"/>
      <c r="BD14" s="14">
        <v>0.13638901293767899</v>
      </c>
      <c r="BE14" s="14">
        <v>9.4311420554886796E-2</v>
      </c>
      <c r="BF14" s="14"/>
      <c r="BG14" s="14">
        <v>0.10191275969203201</v>
      </c>
      <c r="BH14" s="14">
        <v>0.12220549215017799</v>
      </c>
      <c r="BI14" s="14"/>
      <c r="BJ14" s="14">
        <v>0.116286029230596</v>
      </c>
      <c r="BK14" s="14">
        <v>0.120734842733582</v>
      </c>
      <c r="BL14" s="14"/>
      <c r="BM14" s="14">
        <v>0.12696453286982901</v>
      </c>
      <c r="BN14" s="14">
        <v>0.114594699698608</v>
      </c>
      <c r="BO14" s="14"/>
      <c r="BP14" s="14">
        <v>0.17822094885357101</v>
      </c>
      <c r="BQ14" s="14">
        <v>9.9917349383464096E-2</v>
      </c>
      <c r="BR14" s="14"/>
      <c r="BS14" s="14">
        <v>0.142187961606422</v>
      </c>
      <c r="BT14" s="14">
        <v>9.5693140109379501E-2</v>
      </c>
      <c r="BU14" s="14"/>
      <c r="BV14" s="14">
        <v>0.19846186354628001</v>
      </c>
      <c r="BW14" s="14">
        <v>0.122795723397674</v>
      </c>
      <c r="BX14" s="14"/>
      <c r="BY14" s="14">
        <v>0.22254665546027599</v>
      </c>
      <c r="BZ14" s="14">
        <v>0.102003079325744</v>
      </c>
      <c r="CA14" s="14"/>
      <c r="CB14" s="14">
        <v>0.13584357468921801</v>
      </c>
      <c r="CC14" s="14">
        <v>0.103205418979047</v>
      </c>
    </row>
    <row r="15" spans="2:81" x14ac:dyDescent="0.3">
      <c r="B15" s="15" t="s">
        <v>343</v>
      </c>
      <c r="C15" s="14">
        <v>9.4886969663659698E-2</v>
      </c>
      <c r="D15" s="14">
        <v>0.13406559928414</v>
      </c>
      <c r="E15" s="14">
        <v>5.2848839843701201E-2</v>
      </c>
      <c r="F15" s="14"/>
      <c r="G15" s="14">
        <v>0.13487194310121101</v>
      </c>
      <c r="H15" s="14">
        <v>0.12865372853874299</v>
      </c>
      <c r="I15" s="14">
        <v>8.5504291591762704E-2</v>
      </c>
      <c r="J15" s="14">
        <v>6.0122485470392499E-2</v>
      </c>
      <c r="K15" s="14">
        <v>2.5141653950966601E-2</v>
      </c>
      <c r="L15" s="14">
        <v>4.7192687542691299E-2</v>
      </c>
      <c r="M15" s="14"/>
      <c r="N15" s="14">
        <v>0.15449364971723301</v>
      </c>
      <c r="O15" s="14">
        <v>7.3689023996726194E-2</v>
      </c>
      <c r="P15" s="14">
        <v>5.8397185180073703E-2</v>
      </c>
      <c r="Q15" s="14">
        <v>8.8543448394696106E-2</v>
      </c>
      <c r="R15" s="14"/>
      <c r="S15" s="14">
        <v>0.111631420959209</v>
      </c>
      <c r="T15" s="14">
        <v>0.150014562418683</v>
      </c>
      <c r="U15" s="14">
        <v>2.8641385700767699E-2</v>
      </c>
      <c r="V15" s="14">
        <v>6.9492727766665693E-2</v>
      </c>
      <c r="W15" s="14">
        <v>6.4487625160632001E-2</v>
      </c>
      <c r="X15" s="14">
        <v>0.17246687426419899</v>
      </c>
      <c r="Y15" s="14">
        <v>8.0990043609923998E-2</v>
      </c>
      <c r="Z15" s="14">
        <v>4.0949555549218399E-2</v>
      </c>
      <c r="AA15" s="14">
        <v>5.6470746817830701E-2</v>
      </c>
      <c r="AB15" s="14">
        <v>7.1717523989568599E-2</v>
      </c>
      <c r="AC15" s="14">
        <v>0.258567484879339</v>
      </c>
      <c r="AD15" s="14">
        <v>0</v>
      </c>
      <c r="AE15" s="14"/>
      <c r="AF15" s="14">
        <v>0.15392246381883901</v>
      </c>
      <c r="AG15" s="14">
        <v>5.17978329966233E-2</v>
      </c>
      <c r="AH15" s="14">
        <v>5.7028999943616002E-2</v>
      </c>
      <c r="AI15" s="14">
        <v>9.1469480459894406E-2</v>
      </c>
      <c r="AJ15" s="14">
        <v>5.3645701178193402E-2</v>
      </c>
      <c r="AK15" s="14">
        <v>6.4513454233593601E-2</v>
      </c>
      <c r="AL15" s="14"/>
      <c r="AM15" s="14">
        <v>0.121818207162987</v>
      </c>
      <c r="AN15" s="14">
        <v>2.3494384010701499E-2</v>
      </c>
      <c r="AO15" s="14">
        <v>9.8453980787304093E-2</v>
      </c>
      <c r="AP15" s="14">
        <v>0.141334697042581</v>
      </c>
      <c r="AQ15" s="14">
        <v>0.31887373204598501</v>
      </c>
      <c r="AR15" s="14"/>
      <c r="AS15" s="14">
        <v>9.6616885715293796E-2</v>
      </c>
      <c r="AT15" s="14">
        <v>0</v>
      </c>
      <c r="AU15" s="14"/>
      <c r="AV15" s="14">
        <v>0.109546872890327</v>
      </c>
      <c r="AW15" s="14">
        <v>0.23516924373765899</v>
      </c>
      <c r="AX15" s="14">
        <v>4.9272164129482897E-2</v>
      </c>
      <c r="AY15" s="14"/>
      <c r="AZ15" s="14">
        <v>0.29343587463730603</v>
      </c>
      <c r="BA15" s="14">
        <v>0.169583383745252</v>
      </c>
      <c r="BB15" s="14">
        <v>3.2178293149546497E-2</v>
      </c>
      <c r="BC15" s="14"/>
      <c r="BD15" s="14">
        <v>8.5721943818573204E-2</v>
      </c>
      <c r="BE15" s="14">
        <v>0.105715089461812</v>
      </c>
      <c r="BF15" s="14"/>
      <c r="BG15" s="14">
        <v>0.117648145396671</v>
      </c>
      <c r="BH15" s="14">
        <v>8.7235932102870201E-2</v>
      </c>
      <c r="BI15" s="14"/>
      <c r="BJ15" s="14">
        <v>0.103542474065957</v>
      </c>
      <c r="BK15" s="14">
        <v>9.1396730911671206E-2</v>
      </c>
      <c r="BL15" s="14"/>
      <c r="BM15" s="14">
        <v>0.138364395995133</v>
      </c>
      <c r="BN15" s="14">
        <v>8.5235671771107399E-2</v>
      </c>
      <c r="BO15" s="14"/>
      <c r="BP15" s="14">
        <v>4.0332997597251098E-2</v>
      </c>
      <c r="BQ15" s="14">
        <v>0.116682146167953</v>
      </c>
      <c r="BR15" s="14"/>
      <c r="BS15" s="14">
        <v>0.12375390406277099</v>
      </c>
      <c r="BT15" s="14">
        <v>7.0254996282511403E-2</v>
      </c>
      <c r="BU15" s="14"/>
      <c r="BV15" s="14">
        <v>0.13928573909328601</v>
      </c>
      <c r="BW15" s="14">
        <v>0.118401564268515</v>
      </c>
      <c r="BX15" s="14"/>
      <c r="BY15" s="14">
        <v>0.14543940304512401</v>
      </c>
      <c r="BZ15" s="14">
        <v>8.5275099938089099E-2</v>
      </c>
      <c r="CA15" s="14"/>
      <c r="CB15" s="14">
        <v>8.4344461476489399E-2</v>
      </c>
      <c r="CC15" s="14">
        <v>9.8008926330139398E-2</v>
      </c>
    </row>
    <row r="16" spans="2:81" x14ac:dyDescent="0.3">
      <c r="B16" s="15" t="s">
        <v>344</v>
      </c>
      <c r="C16" s="14">
        <v>8.4995739478556098E-2</v>
      </c>
      <c r="D16" s="14">
        <v>0.10741366806982799</v>
      </c>
      <c r="E16" s="14">
        <v>6.11069371220061E-2</v>
      </c>
      <c r="F16" s="14"/>
      <c r="G16" s="14">
        <v>0.11680127214849401</v>
      </c>
      <c r="H16" s="14">
        <v>0.10700710780306801</v>
      </c>
      <c r="I16" s="14">
        <v>8.3941373525327906E-2</v>
      </c>
      <c r="J16" s="14">
        <v>5.8432982339912599E-2</v>
      </c>
      <c r="K16" s="14">
        <v>0</v>
      </c>
      <c r="L16" s="14">
        <v>7.0371241476809995E-2</v>
      </c>
      <c r="M16" s="14"/>
      <c r="N16" s="14">
        <v>0.12633204327214401</v>
      </c>
      <c r="O16" s="14">
        <v>9.1644222500573705E-2</v>
      </c>
      <c r="P16" s="14">
        <v>6.0213716644406001E-2</v>
      </c>
      <c r="Q16" s="14">
        <v>5.8604424540222001E-2</v>
      </c>
      <c r="R16" s="14"/>
      <c r="S16" s="14">
        <v>8.5681124309977097E-2</v>
      </c>
      <c r="T16" s="14">
        <v>7.2227374362606497E-2</v>
      </c>
      <c r="U16" s="14">
        <v>2.8641385700767699E-2</v>
      </c>
      <c r="V16" s="14">
        <v>0.13362412868009399</v>
      </c>
      <c r="W16" s="14">
        <v>0.106771816602464</v>
      </c>
      <c r="X16" s="14">
        <v>7.2682540543526894E-2</v>
      </c>
      <c r="Y16" s="14">
        <v>3.9526806199995698E-2</v>
      </c>
      <c r="Z16" s="14">
        <v>0</v>
      </c>
      <c r="AA16" s="14">
        <v>0.157006412174134</v>
      </c>
      <c r="AB16" s="14">
        <v>8.5964055033154699E-2</v>
      </c>
      <c r="AC16" s="14">
        <v>5.00164567070326E-2</v>
      </c>
      <c r="AD16" s="14">
        <v>0</v>
      </c>
      <c r="AE16" s="14"/>
      <c r="AF16" s="14">
        <v>0.11941472348715999</v>
      </c>
      <c r="AG16" s="14">
        <v>3.5967121854941601E-2</v>
      </c>
      <c r="AH16" s="14">
        <v>9.7701780346048303E-2</v>
      </c>
      <c r="AI16" s="14">
        <v>0.119188504389744</v>
      </c>
      <c r="AJ16" s="14">
        <v>2.6378442436379899E-2</v>
      </c>
      <c r="AK16" s="14">
        <v>3.3571531932467299E-2</v>
      </c>
      <c r="AL16" s="14"/>
      <c r="AM16" s="14">
        <v>4.38119328236534E-2</v>
      </c>
      <c r="AN16" s="14">
        <v>7.0641983487274795E-2</v>
      </c>
      <c r="AO16" s="14">
        <v>0.11632550421249099</v>
      </c>
      <c r="AP16" s="14">
        <v>4.1091940001868901E-2</v>
      </c>
      <c r="AQ16" s="14">
        <v>0.39254566966259602</v>
      </c>
      <c r="AR16" s="14"/>
      <c r="AS16" s="14">
        <v>8.6545325207404405E-2</v>
      </c>
      <c r="AT16" s="14">
        <v>0</v>
      </c>
      <c r="AU16" s="14"/>
      <c r="AV16" s="14">
        <v>0.108082382022957</v>
      </c>
      <c r="AW16" s="14">
        <v>0.136707282596121</v>
      </c>
      <c r="AX16" s="14">
        <v>5.1911777846426498E-2</v>
      </c>
      <c r="AY16" s="14"/>
      <c r="AZ16" s="14">
        <v>0.22056196965805699</v>
      </c>
      <c r="BA16" s="14">
        <v>0.19064756755926601</v>
      </c>
      <c r="BB16" s="14">
        <v>1.99119619668881E-2</v>
      </c>
      <c r="BC16" s="14"/>
      <c r="BD16" s="14">
        <v>8.3701307803690603E-2</v>
      </c>
      <c r="BE16" s="14">
        <v>8.6525059906330096E-2</v>
      </c>
      <c r="BF16" s="14"/>
      <c r="BG16" s="14">
        <v>0.15965290266712501</v>
      </c>
      <c r="BH16" s="14">
        <v>5.9900165926558203E-2</v>
      </c>
      <c r="BI16" s="14"/>
      <c r="BJ16" s="14">
        <v>0.19902287267396601</v>
      </c>
      <c r="BK16" s="14">
        <v>6.6442816930244494E-2</v>
      </c>
      <c r="BL16" s="14"/>
      <c r="BM16" s="14">
        <v>4.4692180185256503E-2</v>
      </c>
      <c r="BN16" s="14">
        <v>9.1155352898953795E-2</v>
      </c>
      <c r="BO16" s="14"/>
      <c r="BP16" s="14">
        <v>3.0282882129488299E-2</v>
      </c>
      <c r="BQ16" s="14">
        <v>0.10652508713985701</v>
      </c>
      <c r="BR16" s="14"/>
      <c r="BS16" s="14">
        <v>0.115843319910374</v>
      </c>
      <c r="BT16" s="14">
        <v>5.8673693307529903E-2</v>
      </c>
      <c r="BU16" s="14"/>
      <c r="BV16" s="14">
        <v>0.157460860844963</v>
      </c>
      <c r="BW16" s="14">
        <v>0.101501729232543</v>
      </c>
      <c r="BX16" s="14"/>
      <c r="BY16" s="14">
        <v>9.7161290150147697E-2</v>
      </c>
      <c r="BZ16" s="14">
        <v>8.4297111763655702E-2</v>
      </c>
      <c r="CA16" s="14"/>
      <c r="CB16" s="14">
        <v>8.9659740110726596E-2</v>
      </c>
      <c r="CC16" s="14">
        <v>8.0060572928497595E-2</v>
      </c>
    </row>
    <row r="17" spans="2:81" x14ac:dyDescent="0.3">
      <c r="B17" s="15" t="s">
        <v>345</v>
      </c>
      <c r="C17" s="14">
        <v>8.4367699514946798E-2</v>
      </c>
      <c r="D17" s="14">
        <v>0.10236219012485299</v>
      </c>
      <c r="E17" s="14">
        <v>6.5279492831405106E-2</v>
      </c>
      <c r="F17" s="14"/>
      <c r="G17" s="14">
        <v>0.113881558236197</v>
      </c>
      <c r="H17" s="14">
        <v>0.13338879445634</v>
      </c>
      <c r="I17" s="14">
        <v>0.106064348819058</v>
      </c>
      <c r="J17" s="14">
        <v>1.9164514502510398E-2</v>
      </c>
      <c r="K17" s="14">
        <v>2.5141653950966601E-2</v>
      </c>
      <c r="L17" s="14">
        <v>0</v>
      </c>
      <c r="M17" s="14"/>
      <c r="N17" s="14">
        <v>0.137852382347284</v>
      </c>
      <c r="O17" s="14">
        <v>2.8790362184444099E-2</v>
      </c>
      <c r="P17" s="14">
        <v>5.9934406490108699E-2</v>
      </c>
      <c r="Q17" s="14">
        <v>0.106751609135776</v>
      </c>
      <c r="R17" s="14"/>
      <c r="S17" s="14">
        <v>0.10689351482755501</v>
      </c>
      <c r="T17" s="14">
        <v>7.8120160438588507E-2</v>
      </c>
      <c r="U17" s="14">
        <v>0</v>
      </c>
      <c r="V17" s="14">
        <v>0.112770854843483</v>
      </c>
      <c r="W17" s="14">
        <v>0.10723982533887</v>
      </c>
      <c r="X17" s="14">
        <v>0.142603958046295</v>
      </c>
      <c r="Y17" s="14">
        <v>8.1548726620117196E-2</v>
      </c>
      <c r="Z17" s="14">
        <v>0.14260582836763999</v>
      </c>
      <c r="AA17" s="14">
        <v>4.1330918997664202E-2</v>
      </c>
      <c r="AB17" s="14">
        <v>0.107874961329572</v>
      </c>
      <c r="AC17" s="14">
        <v>0</v>
      </c>
      <c r="AD17" s="14">
        <v>0</v>
      </c>
      <c r="AE17" s="14"/>
      <c r="AF17" s="14">
        <v>0.12431890935435901</v>
      </c>
      <c r="AG17" s="14">
        <v>3.2993417326099402E-2</v>
      </c>
      <c r="AH17" s="14">
        <v>5.0028533779312601E-2</v>
      </c>
      <c r="AI17" s="14">
        <v>4.1199376934875603E-2</v>
      </c>
      <c r="AJ17" s="14">
        <v>0.102773552174757</v>
      </c>
      <c r="AK17" s="14">
        <v>6.6314121867086295E-2</v>
      </c>
      <c r="AL17" s="14"/>
      <c r="AM17" s="14">
        <v>6.5843702804222706E-2</v>
      </c>
      <c r="AN17" s="14">
        <v>7.0416538894470304E-2</v>
      </c>
      <c r="AO17" s="14">
        <v>8.9898782558428897E-2</v>
      </c>
      <c r="AP17" s="14">
        <v>4.2980569788027098E-2</v>
      </c>
      <c r="AQ17" s="14">
        <v>0.608681866020236</v>
      </c>
      <c r="AR17" s="14"/>
      <c r="AS17" s="14">
        <v>8.5905835237350903E-2</v>
      </c>
      <c r="AT17" s="14">
        <v>0</v>
      </c>
      <c r="AU17" s="14"/>
      <c r="AV17" s="14">
        <v>0.105938185560346</v>
      </c>
      <c r="AW17" s="14">
        <v>0.113056068283532</v>
      </c>
      <c r="AX17" s="14">
        <v>5.1452880726122897E-2</v>
      </c>
      <c r="AY17" s="14"/>
      <c r="AZ17" s="14">
        <v>0.235358096334397</v>
      </c>
      <c r="BA17" s="14">
        <v>0.13931898203315099</v>
      </c>
      <c r="BB17" s="14">
        <v>3.2795097067284201E-2</v>
      </c>
      <c r="BC17" s="14"/>
      <c r="BD17" s="14">
        <v>0.113101159018623</v>
      </c>
      <c r="BE17" s="14">
        <v>5.0420240230041997E-2</v>
      </c>
      <c r="BF17" s="14"/>
      <c r="BG17" s="14">
        <v>0.13569897796657601</v>
      </c>
      <c r="BH17" s="14">
        <v>6.7112987188853598E-2</v>
      </c>
      <c r="BI17" s="14"/>
      <c r="BJ17" s="14">
        <v>0.13543311771314101</v>
      </c>
      <c r="BK17" s="14">
        <v>7.5372919093212601E-2</v>
      </c>
      <c r="BL17" s="14"/>
      <c r="BM17" s="14">
        <v>0.13203433726762201</v>
      </c>
      <c r="BN17" s="14">
        <v>7.6761592172410006E-2</v>
      </c>
      <c r="BO17" s="14"/>
      <c r="BP17" s="14">
        <v>7.8926245443025497E-2</v>
      </c>
      <c r="BQ17" s="14">
        <v>8.8967601131521107E-2</v>
      </c>
      <c r="BR17" s="14"/>
      <c r="BS17" s="14">
        <v>0.12552090272512001</v>
      </c>
      <c r="BT17" s="14">
        <v>4.92519303097071E-2</v>
      </c>
      <c r="BU17" s="14"/>
      <c r="BV17" s="14">
        <v>0.102523888373451</v>
      </c>
      <c r="BW17" s="14">
        <v>0.13344577669021601</v>
      </c>
      <c r="BX17" s="14"/>
      <c r="BY17" s="14">
        <v>8.0860329725626207E-2</v>
      </c>
      <c r="BZ17" s="14">
        <v>8.6157853620259503E-2</v>
      </c>
      <c r="CA17" s="14"/>
      <c r="CB17" s="14">
        <v>6.0822819022611302E-2</v>
      </c>
      <c r="CC17" s="14">
        <v>0.102172652663305</v>
      </c>
    </row>
    <row r="18" spans="2:81" x14ac:dyDescent="0.3">
      <c r="B18" s="15" t="s">
        <v>346</v>
      </c>
      <c r="C18" s="14">
        <v>7.6752514655508003E-2</v>
      </c>
      <c r="D18" s="14">
        <v>6.1241592357925298E-2</v>
      </c>
      <c r="E18" s="14">
        <v>9.4011118203892297E-2</v>
      </c>
      <c r="F18" s="14"/>
      <c r="G18" s="14">
        <v>4.6619022606004701E-2</v>
      </c>
      <c r="H18" s="14">
        <v>0.117781233111047</v>
      </c>
      <c r="I18" s="14">
        <v>0.1187985196251</v>
      </c>
      <c r="J18" s="14">
        <v>8.1966469070426803E-2</v>
      </c>
      <c r="K18" s="14">
        <v>5.5267100672908097E-2</v>
      </c>
      <c r="L18" s="14">
        <v>0</v>
      </c>
      <c r="M18" s="14"/>
      <c r="N18" s="14">
        <v>6.3882814903395604E-2</v>
      </c>
      <c r="O18" s="14">
        <v>7.9482880307613898E-2</v>
      </c>
      <c r="P18" s="14">
        <v>7.9656442557247506E-2</v>
      </c>
      <c r="Q18" s="14">
        <v>8.6567885723746296E-2</v>
      </c>
      <c r="R18" s="14"/>
      <c r="S18" s="14">
        <v>0.12842312201495801</v>
      </c>
      <c r="T18" s="14">
        <v>7.9297392201529093E-2</v>
      </c>
      <c r="U18" s="14">
        <v>2.8497538688838399E-2</v>
      </c>
      <c r="V18" s="14">
        <v>2.44248642972771E-2</v>
      </c>
      <c r="W18" s="14">
        <v>0.17401844017096901</v>
      </c>
      <c r="X18" s="14">
        <v>0.13648160497288001</v>
      </c>
      <c r="Y18" s="14">
        <v>7.2549809064359205E-2</v>
      </c>
      <c r="Z18" s="14">
        <v>0</v>
      </c>
      <c r="AA18" s="14">
        <v>1.9701466842546599E-2</v>
      </c>
      <c r="AB18" s="14">
        <v>2.6161500105524701E-2</v>
      </c>
      <c r="AC18" s="14">
        <v>5.0099190088664598E-2</v>
      </c>
      <c r="AD18" s="14">
        <v>0.686781372434352</v>
      </c>
      <c r="AE18" s="14"/>
      <c r="AF18" s="14">
        <v>5.1483132902578999E-2</v>
      </c>
      <c r="AG18" s="14">
        <v>7.45786791439077E-2</v>
      </c>
      <c r="AH18" s="14">
        <v>5.3277453854307398E-2</v>
      </c>
      <c r="AI18" s="14">
        <v>9.3566104907430295E-2</v>
      </c>
      <c r="AJ18" s="14">
        <v>0.16237878720192001</v>
      </c>
      <c r="AK18" s="14">
        <v>0</v>
      </c>
      <c r="AL18" s="14"/>
      <c r="AM18" s="14">
        <v>6.2486456092233099E-2</v>
      </c>
      <c r="AN18" s="14">
        <v>7.9933393059513899E-2</v>
      </c>
      <c r="AO18" s="14">
        <v>5.0222633658253898E-2</v>
      </c>
      <c r="AP18" s="14">
        <v>0.117161769848605</v>
      </c>
      <c r="AQ18" s="14">
        <v>0</v>
      </c>
      <c r="AR18" s="14"/>
      <c r="AS18" s="14">
        <v>7.5649180527302906E-2</v>
      </c>
      <c r="AT18" s="14">
        <v>0.137271076728501</v>
      </c>
      <c r="AU18" s="14"/>
      <c r="AV18" s="14">
        <v>0.13603981397106099</v>
      </c>
      <c r="AW18" s="14">
        <v>0</v>
      </c>
      <c r="AX18" s="14">
        <v>3.7947716960195499E-2</v>
      </c>
      <c r="AY18" s="14"/>
      <c r="AZ18" s="14">
        <v>4.1740012861185699E-2</v>
      </c>
      <c r="BA18" s="14">
        <v>0.11826144208079201</v>
      </c>
      <c r="BB18" s="14">
        <v>0.107321946606336</v>
      </c>
      <c r="BC18" s="14"/>
      <c r="BD18" s="14">
        <v>9.9233815509596507E-2</v>
      </c>
      <c r="BE18" s="14">
        <v>5.0191736433928998E-2</v>
      </c>
      <c r="BF18" s="14"/>
      <c r="BG18" s="14">
        <v>9.7535426526854402E-2</v>
      </c>
      <c r="BH18" s="14">
        <v>6.97664590485636E-2</v>
      </c>
      <c r="BI18" s="14"/>
      <c r="BJ18" s="14">
        <v>0.101890260978846</v>
      </c>
      <c r="BK18" s="14">
        <v>7.5532168539854103E-2</v>
      </c>
      <c r="BL18" s="14"/>
      <c r="BM18" s="14">
        <v>9.3151440358687498E-2</v>
      </c>
      <c r="BN18" s="14">
        <v>7.4977926234222003E-2</v>
      </c>
      <c r="BO18" s="14"/>
      <c r="BP18" s="14">
        <v>9.8062098063648004E-2</v>
      </c>
      <c r="BQ18" s="14">
        <v>7.1925277123911502E-2</v>
      </c>
      <c r="BR18" s="14"/>
      <c r="BS18" s="14">
        <v>7.2959645362863507E-2</v>
      </c>
      <c r="BT18" s="14">
        <v>7.99889461436218E-2</v>
      </c>
      <c r="BU18" s="14"/>
      <c r="BV18" s="14">
        <v>0.136960006317594</v>
      </c>
      <c r="BW18" s="14">
        <v>5.0904834832638898E-2</v>
      </c>
      <c r="BX18" s="14"/>
      <c r="BY18" s="14">
        <v>0.10776181996313999</v>
      </c>
      <c r="BZ18" s="14">
        <v>7.2930282800233795E-2</v>
      </c>
      <c r="CA18" s="14"/>
      <c r="CB18" s="14">
        <v>8.4796552391550303E-2</v>
      </c>
      <c r="CC18" s="14">
        <v>6.4099896812436302E-2</v>
      </c>
    </row>
    <row r="19" spans="2:81" x14ac:dyDescent="0.3">
      <c r="B19" s="15" t="s">
        <v>347</v>
      </c>
      <c r="C19" s="14">
        <v>7.5319472389448902E-2</v>
      </c>
      <c r="D19" s="14">
        <v>9.1210282665345893E-2</v>
      </c>
      <c r="E19" s="14">
        <v>5.8467197407357202E-2</v>
      </c>
      <c r="F19" s="14"/>
      <c r="G19" s="14">
        <v>7.5748719495806097E-2</v>
      </c>
      <c r="H19" s="14">
        <v>0.13358138469928499</v>
      </c>
      <c r="I19" s="14">
        <v>0.108070204424251</v>
      </c>
      <c r="J19" s="14">
        <v>0</v>
      </c>
      <c r="K19" s="14">
        <v>2.4598949064525599E-2</v>
      </c>
      <c r="L19" s="14">
        <v>2.46384868400269E-2</v>
      </c>
      <c r="M19" s="14"/>
      <c r="N19" s="14">
        <v>0.14217496501079599</v>
      </c>
      <c r="O19" s="14">
        <v>4.9905010285243398E-2</v>
      </c>
      <c r="P19" s="14">
        <v>6.8717025220045205E-2</v>
      </c>
      <c r="Q19" s="14">
        <v>3.2299577097377297E-2</v>
      </c>
      <c r="R19" s="14"/>
      <c r="S19" s="14">
        <v>9.5032475600872496E-2</v>
      </c>
      <c r="T19" s="14">
        <v>0.126102415246031</v>
      </c>
      <c r="U19" s="14">
        <v>5.7282771401535502E-2</v>
      </c>
      <c r="V19" s="14">
        <v>2.44385450458466E-2</v>
      </c>
      <c r="W19" s="14">
        <v>0.106905416953138</v>
      </c>
      <c r="X19" s="14">
        <v>0.100248328653017</v>
      </c>
      <c r="Y19" s="14">
        <v>7.7229785057641401E-2</v>
      </c>
      <c r="Z19" s="14">
        <v>0.102559251605138</v>
      </c>
      <c r="AA19" s="14">
        <v>9.3575226454850099E-2</v>
      </c>
      <c r="AB19" s="14">
        <v>0</v>
      </c>
      <c r="AC19" s="14">
        <v>5.0605058071847703E-2</v>
      </c>
      <c r="AD19" s="14">
        <v>0</v>
      </c>
      <c r="AE19" s="14"/>
      <c r="AF19" s="14">
        <v>0.13110099177842299</v>
      </c>
      <c r="AG19" s="14">
        <v>1.8898449311605701E-2</v>
      </c>
      <c r="AH19" s="14">
        <v>9.6077487731749206E-2</v>
      </c>
      <c r="AI19" s="14">
        <v>4.3440697539085402E-2</v>
      </c>
      <c r="AJ19" s="14">
        <v>7.8251622436884105E-2</v>
      </c>
      <c r="AK19" s="14">
        <v>6.3891196623261107E-2</v>
      </c>
      <c r="AL19" s="14"/>
      <c r="AM19" s="14">
        <v>3.0733096635487699E-2</v>
      </c>
      <c r="AN19" s="14">
        <v>5.6910309111726801E-2</v>
      </c>
      <c r="AO19" s="14">
        <v>8.9791905611143905E-2</v>
      </c>
      <c r="AP19" s="14">
        <v>9.3496610502877706E-2</v>
      </c>
      <c r="AQ19" s="14">
        <v>0.387357122495394</v>
      </c>
      <c r="AR19" s="14"/>
      <c r="AS19" s="14">
        <v>7.6692646859547103E-2</v>
      </c>
      <c r="AT19" s="14">
        <v>0</v>
      </c>
      <c r="AU19" s="14"/>
      <c r="AV19" s="14">
        <v>0.10529001194136201</v>
      </c>
      <c r="AW19" s="14">
        <v>0.14029046519785299</v>
      </c>
      <c r="AX19" s="14">
        <v>3.1849146541670099E-2</v>
      </c>
      <c r="AY19" s="14"/>
      <c r="AZ19" s="14">
        <v>0.118789654318712</v>
      </c>
      <c r="BA19" s="14">
        <v>0.20429588494596801</v>
      </c>
      <c r="BB19" s="14">
        <v>6.2079727319802998E-2</v>
      </c>
      <c r="BC19" s="14"/>
      <c r="BD19" s="14">
        <v>9.07246558849156E-2</v>
      </c>
      <c r="BE19" s="14">
        <v>5.7118850239445101E-2</v>
      </c>
      <c r="BF19" s="14"/>
      <c r="BG19" s="14">
        <v>9.5082764591878102E-2</v>
      </c>
      <c r="BH19" s="14">
        <v>6.8676156036228106E-2</v>
      </c>
      <c r="BI19" s="14"/>
      <c r="BJ19" s="14">
        <v>9.93568110714666E-2</v>
      </c>
      <c r="BK19" s="14">
        <v>6.8046644321809999E-2</v>
      </c>
      <c r="BL19" s="14"/>
      <c r="BM19" s="14">
        <v>0.14618126439524601</v>
      </c>
      <c r="BN19" s="14">
        <v>6.0097948756930197E-2</v>
      </c>
      <c r="BO19" s="14"/>
      <c r="BP19" s="14">
        <v>4.83957813331998E-2</v>
      </c>
      <c r="BQ19" s="14">
        <v>8.6998658803704401E-2</v>
      </c>
      <c r="BR19" s="14"/>
      <c r="BS19" s="14">
        <v>7.9132215152086002E-2</v>
      </c>
      <c r="BT19" s="14">
        <v>7.20660829945107E-2</v>
      </c>
      <c r="BU19" s="14"/>
      <c r="BV19" s="14">
        <v>6.7938211012355698E-2</v>
      </c>
      <c r="BW19" s="14">
        <v>8.2989719026961506E-2</v>
      </c>
      <c r="BX19" s="14"/>
      <c r="BY19" s="14">
        <v>0.10546797161212899</v>
      </c>
      <c r="BZ19" s="14">
        <v>7.1613523700189904E-2</v>
      </c>
      <c r="CA19" s="14"/>
      <c r="CB19" s="14">
        <v>6.47808950903873E-2</v>
      </c>
      <c r="CC19" s="14">
        <v>8.7290045746577394E-2</v>
      </c>
    </row>
    <row r="20" spans="2:81" x14ac:dyDescent="0.3">
      <c r="B20" s="15" t="s">
        <v>348</v>
      </c>
      <c r="C20" s="14">
        <v>6.6366430355574907E-2</v>
      </c>
      <c r="D20" s="14">
        <v>5.8071843931217899E-2</v>
      </c>
      <c r="E20" s="14">
        <v>7.5731962513683901E-2</v>
      </c>
      <c r="F20" s="14"/>
      <c r="G20" s="14">
        <v>3.0327824633589E-2</v>
      </c>
      <c r="H20" s="14">
        <v>9.4160824816667196E-2</v>
      </c>
      <c r="I20" s="14">
        <v>0.12749569686897</v>
      </c>
      <c r="J20" s="14">
        <v>4.39030058007348E-2</v>
      </c>
      <c r="K20" s="14">
        <v>5.23551931425459E-2</v>
      </c>
      <c r="L20" s="14">
        <v>2.26546023703929E-2</v>
      </c>
      <c r="M20" s="14"/>
      <c r="N20" s="14">
        <v>0.103178676485051</v>
      </c>
      <c r="O20" s="14">
        <v>3.1521898808853102E-2</v>
      </c>
      <c r="P20" s="14">
        <v>7.8613309173747897E-2</v>
      </c>
      <c r="Q20" s="14">
        <v>4.6927317209684898E-2</v>
      </c>
      <c r="R20" s="14"/>
      <c r="S20" s="14">
        <v>0.102314280624933</v>
      </c>
      <c r="T20" s="14">
        <v>7.4176696572392106E-2</v>
      </c>
      <c r="U20" s="14">
        <v>5.7282771401535502E-2</v>
      </c>
      <c r="V20" s="14">
        <v>0.118432172604764</v>
      </c>
      <c r="W20" s="14">
        <v>3.4852899533722698E-2</v>
      </c>
      <c r="X20" s="14">
        <v>3.7022650215022497E-2</v>
      </c>
      <c r="Y20" s="14">
        <v>7.7409214339548393E-2</v>
      </c>
      <c r="Z20" s="14">
        <v>0</v>
      </c>
      <c r="AA20" s="14">
        <v>0</v>
      </c>
      <c r="AB20" s="14">
        <v>7.9239797411748497E-2</v>
      </c>
      <c r="AC20" s="14">
        <v>0.103418205410063</v>
      </c>
      <c r="AD20" s="14">
        <v>0</v>
      </c>
      <c r="AE20" s="14"/>
      <c r="AF20" s="14">
        <v>0.122171711244234</v>
      </c>
      <c r="AG20" s="14">
        <v>1.7582786118138901E-2</v>
      </c>
      <c r="AH20" s="14">
        <v>7.6122185623850994E-2</v>
      </c>
      <c r="AI20" s="14">
        <v>1.5547830844638099E-2</v>
      </c>
      <c r="AJ20" s="14">
        <v>5.6711801017706599E-2</v>
      </c>
      <c r="AK20" s="14">
        <v>0.12839600046804001</v>
      </c>
      <c r="AL20" s="14"/>
      <c r="AM20" s="14">
        <v>4.2615185000215203E-2</v>
      </c>
      <c r="AN20" s="14">
        <v>2.5745926556980499E-2</v>
      </c>
      <c r="AO20" s="14">
        <v>8.5241259635623207E-2</v>
      </c>
      <c r="AP20" s="14">
        <v>0.14616142773439</v>
      </c>
      <c r="AQ20" s="14">
        <v>0.15456830749695399</v>
      </c>
      <c r="AR20" s="14"/>
      <c r="AS20" s="14">
        <v>6.7576378924579905E-2</v>
      </c>
      <c r="AT20" s="14">
        <v>0</v>
      </c>
      <c r="AU20" s="14"/>
      <c r="AV20" s="14">
        <v>0.10447205725059799</v>
      </c>
      <c r="AW20" s="14">
        <v>0.12102851848469499</v>
      </c>
      <c r="AX20" s="14">
        <v>1.6939059600194602E-2</v>
      </c>
      <c r="AY20" s="14"/>
      <c r="AZ20" s="14">
        <v>0.210340217323881</v>
      </c>
      <c r="BA20" s="14">
        <v>0.13765705615118801</v>
      </c>
      <c r="BB20" s="14">
        <v>3.10424577476991E-2</v>
      </c>
      <c r="BC20" s="14"/>
      <c r="BD20" s="14">
        <v>5.7132383769474299E-2</v>
      </c>
      <c r="BE20" s="14">
        <v>7.72760954613885E-2</v>
      </c>
      <c r="BF20" s="14"/>
      <c r="BG20" s="14">
        <v>4.3061215635980199E-2</v>
      </c>
      <c r="BH20" s="14">
        <v>7.42003434747147E-2</v>
      </c>
      <c r="BI20" s="14"/>
      <c r="BJ20" s="14">
        <v>7.9882648173634302E-2</v>
      </c>
      <c r="BK20" s="14">
        <v>5.91652316868609E-2</v>
      </c>
      <c r="BL20" s="14"/>
      <c r="BM20" s="14">
        <v>7.1268950853586893E-2</v>
      </c>
      <c r="BN20" s="14">
        <v>6.3571982392879006E-2</v>
      </c>
      <c r="BO20" s="14"/>
      <c r="BP20" s="14">
        <v>4.3557965724159702E-2</v>
      </c>
      <c r="BQ20" s="14">
        <v>7.6343371577813096E-2</v>
      </c>
      <c r="BR20" s="14"/>
      <c r="BS20" s="14">
        <v>8.4486699010859298E-2</v>
      </c>
      <c r="BT20" s="14">
        <v>5.09045191943409E-2</v>
      </c>
      <c r="BU20" s="14"/>
      <c r="BV20" s="14">
        <v>7.3815021109635295E-2</v>
      </c>
      <c r="BW20" s="14">
        <v>8.81642069286281E-2</v>
      </c>
      <c r="BX20" s="14"/>
      <c r="BY20" s="14">
        <v>3.9074933319298601E-2</v>
      </c>
      <c r="BZ20" s="14">
        <v>7.1684606768404893E-2</v>
      </c>
      <c r="CA20" s="14"/>
      <c r="CB20" s="14">
        <v>3.8391817141792003E-2</v>
      </c>
      <c r="CC20" s="14">
        <v>8.6822893479627503E-2</v>
      </c>
    </row>
    <row r="21" spans="2:81" x14ac:dyDescent="0.3">
      <c r="B21" s="15" t="s">
        <v>209</v>
      </c>
      <c r="C21" s="14">
        <v>9.2413769491009295E-2</v>
      </c>
      <c r="D21" s="14">
        <v>9.5103177344779105E-2</v>
      </c>
      <c r="E21" s="14">
        <v>8.9990639199671194E-2</v>
      </c>
      <c r="F21" s="14"/>
      <c r="G21" s="14">
        <v>6.9729934356333095E-2</v>
      </c>
      <c r="H21" s="14">
        <v>5.2605530895810902E-2</v>
      </c>
      <c r="I21" s="14">
        <v>3.9048065155974497E-2</v>
      </c>
      <c r="J21" s="14">
        <v>0.16495928308584601</v>
      </c>
      <c r="K21" s="14">
        <v>0.13008505364206399</v>
      </c>
      <c r="L21" s="14">
        <v>0.20783381582811</v>
      </c>
      <c r="M21" s="14"/>
      <c r="N21" s="14">
        <v>7.2508195715993304E-2</v>
      </c>
      <c r="O21" s="14">
        <v>0.100907273928382</v>
      </c>
      <c r="P21" s="14">
        <v>8.77970929486378E-2</v>
      </c>
      <c r="Q21" s="14">
        <v>0.112811047270505</v>
      </c>
      <c r="R21" s="14"/>
      <c r="S21" s="14">
        <v>4.9684086543006198E-2</v>
      </c>
      <c r="T21" s="14">
        <v>5.1733054728203401E-2</v>
      </c>
      <c r="U21" s="14">
        <v>8.9855234026841896E-2</v>
      </c>
      <c r="V21" s="14">
        <v>0.11865984768276699</v>
      </c>
      <c r="W21" s="14">
        <v>0.108853404140414</v>
      </c>
      <c r="X21" s="14">
        <v>0.16627760585763299</v>
      </c>
      <c r="Y21" s="14">
        <v>7.6276730820729693E-2</v>
      </c>
      <c r="Z21" s="14">
        <v>0.165801429608952</v>
      </c>
      <c r="AA21" s="14">
        <v>9.9820848325452405E-2</v>
      </c>
      <c r="AB21" s="14">
        <v>0.114113636082884</v>
      </c>
      <c r="AC21" s="14">
        <v>4.9046301385841998E-2</v>
      </c>
      <c r="AD21" s="14">
        <v>0</v>
      </c>
      <c r="AE21" s="14"/>
      <c r="AF21" s="14">
        <v>6.6019325381871899E-2</v>
      </c>
      <c r="AG21" s="14">
        <v>5.3972009306502901E-2</v>
      </c>
      <c r="AH21" s="14">
        <v>0.16466675796496</v>
      </c>
      <c r="AI21" s="14">
        <v>0.12769234370235899</v>
      </c>
      <c r="AJ21" s="14">
        <v>2.1713224400977001E-2</v>
      </c>
      <c r="AK21" s="14">
        <v>0.14015399960019201</v>
      </c>
      <c r="AL21" s="14"/>
      <c r="AM21" s="14">
        <v>8.90999897882752E-2</v>
      </c>
      <c r="AN21" s="14">
        <v>9.8527611875515897E-2</v>
      </c>
      <c r="AO21" s="14">
        <v>6.7379613514811407E-2</v>
      </c>
      <c r="AP21" s="14">
        <v>0.13159181813578</v>
      </c>
      <c r="AQ21" s="14">
        <v>8.4419309919400998E-2</v>
      </c>
      <c r="AR21" s="14"/>
      <c r="AS21" s="14">
        <v>8.6232481149447496E-2</v>
      </c>
      <c r="AT21" s="14">
        <v>0.431461273440158</v>
      </c>
      <c r="AU21" s="14"/>
      <c r="AV21" s="14">
        <v>1.6521048076875801E-2</v>
      </c>
      <c r="AW21" s="14">
        <v>7.9484673177807094E-2</v>
      </c>
      <c r="AX21" s="14">
        <v>0.169061381995604</v>
      </c>
      <c r="AY21" s="14"/>
      <c r="AZ21" s="14">
        <v>0</v>
      </c>
      <c r="BA21" s="14">
        <v>0</v>
      </c>
      <c r="BB21" s="14">
        <v>5.3823840623569597E-2</v>
      </c>
      <c r="BC21" s="14"/>
      <c r="BD21" s="14">
        <v>7.3451562664370501E-2</v>
      </c>
      <c r="BE21" s="14">
        <v>0.114816875671694</v>
      </c>
      <c r="BF21" s="14"/>
      <c r="BG21" s="14">
        <v>4.8162774471212498E-2</v>
      </c>
      <c r="BH21" s="14">
        <v>0.107288485497342</v>
      </c>
      <c r="BI21" s="14"/>
      <c r="BJ21" s="14">
        <v>3.8328909566402801E-2</v>
      </c>
      <c r="BK21" s="14">
        <v>9.9788395922930706E-2</v>
      </c>
      <c r="BL21" s="14"/>
      <c r="BM21" s="14">
        <v>0.11061419304534</v>
      </c>
      <c r="BN21" s="14">
        <v>9.0571804570054704E-2</v>
      </c>
      <c r="BO21" s="14"/>
      <c r="BP21" s="14">
        <v>8.0251682195655705E-2</v>
      </c>
      <c r="BQ21" s="14">
        <v>8.9206147750930803E-2</v>
      </c>
      <c r="BR21" s="14"/>
      <c r="BS21" s="14">
        <v>7.6138663631337103E-2</v>
      </c>
      <c r="BT21" s="14">
        <v>0.106301214855598</v>
      </c>
      <c r="BU21" s="14"/>
      <c r="BV21" s="14">
        <v>8.6434680768925701E-2</v>
      </c>
      <c r="BW21" s="14">
        <v>7.2590610092294006E-2</v>
      </c>
      <c r="BX21" s="14"/>
      <c r="BY21" s="14">
        <v>3.8266868767980598E-2</v>
      </c>
      <c r="BZ21" s="14">
        <v>0.102392254525801</v>
      </c>
      <c r="CA21" s="14"/>
      <c r="CB21" s="14">
        <v>8.0454071125127105E-2</v>
      </c>
      <c r="CC21" s="14">
        <v>0.10199616208300299</v>
      </c>
    </row>
    <row r="22" spans="2:81" x14ac:dyDescent="0.3">
      <c r="B22" s="15" t="s">
        <v>196</v>
      </c>
      <c r="C22" s="23">
        <v>0.130052751777786</v>
      </c>
      <c r="D22" s="23">
        <v>0.119308174411491</v>
      </c>
      <c r="E22" s="23">
        <v>0.14242198938081399</v>
      </c>
      <c r="F22" s="23"/>
      <c r="G22" s="23">
        <v>0.138426419336554</v>
      </c>
      <c r="H22" s="23">
        <v>0.120399243186112</v>
      </c>
      <c r="I22" s="23">
        <v>9.45594918326743E-2</v>
      </c>
      <c r="J22" s="23">
        <v>0.14897256330717301</v>
      </c>
      <c r="K22" s="23">
        <v>0.105867504601898</v>
      </c>
      <c r="L22" s="23">
        <v>0.19283803283203599</v>
      </c>
      <c r="M22" s="23"/>
      <c r="N22" s="23">
        <v>0.13189315257202999</v>
      </c>
      <c r="O22" s="23">
        <v>9.9968817671783297E-2</v>
      </c>
      <c r="P22" s="23">
        <v>0.13920449497676601</v>
      </c>
      <c r="Q22" s="23">
        <v>0.15012384982941099</v>
      </c>
      <c r="R22" s="23"/>
      <c r="S22" s="23">
        <v>9.3261833084388901E-2</v>
      </c>
      <c r="T22" s="23">
        <v>0.131526287939705</v>
      </c>
      <c r="U22" s="23">
        <v>0.180357689993253</v>
      </c>
      <c r="V22" s="23">
        <v>9.5559885128600197E-2</v>
      </c>
      <c r="W22" s="23">
        <v>7.5225789953590194E-2</v>
      </c>
      <c r="X22" s="23">
        <v>0.138806630044467</v>
      </c>
      <c r="Y22" s="23">
        <v>8.4675214168692406E-2</v>
      </c>
      <c r="Z22" s="23">
        <v>0.15525062135260201</v>
      </c>
      <c r="AA22" s="23">
        <v>0.162248731144229</v>
      </c>
      <c r="AB22" s="23">
        <v>0.23373904025331099</v>
      </c>
      <c r="AC22" s="23">
        <v>0.103418205410063</v>
      </c>
      <c r="AD22" s="23">
        <v>0</v>
      </c>
      <c r="AE22" s="23"/>
      <c r="AF22" s="23">
        <v>0.107628656947776</v>
      </c>
      <c r="AG22" s="23">
        <v>9.3115107246310294E-2</v>
      </c>
      <c r="AH22" s="23">
        <v>0.20152487376279099</v>
      </c>
      <c r="AI22" s="23">
        <v>7.8711898844527894E-2</v>
      </c>
      <c r="AJ22" s="23">
        <v>0.187899210084818</v>
      </c>
      <c r="AK22" s="23">
        <v>0.30864468684195501</v>
      </c>
      <c r="AL22" s="23"/>
      <c r="AM22" s="23">
        <v>0.15522728196733901</v>
      </c>
      <c r="AN22" s="23">
        <v>0.14296925229617299</v>
      </c>
      <c r="AO22" s="23">
        <v>0.12661295346929399</v>
      </c>
      <c r="AP22" s="23">
        <v>0.12231747569870099</v>
      </c>
      <c r="AQ22" s="23">
        <v>0</v>
      </c>
      <c r="AR22" s="23"/>
      <c r="AS22" s="23">
        <v>0.12701175765842401</v>
      </c>
      <c r="AT22" s="23">
        <v>0.296853167600653</v>
      </c>
      <c r="AU22" s="23"/>
      <c r="AV22" s="23">
        <v>1.1971282517836201E-2</v>
      </c>
      <c r="AW22" s="23">
        <v>9.8384705983877996E-2</v>
      </c>
      <c r="AX22" s="23">
        <v>0.25404153757847903</v>
      </c>
      <c r="AY22" s="23"/>
      <c r="AZ22" s="23">
        <v>0</v>
      </c>
      <c r="BA22" s="23">
        <v>2.0677990659346401E-2</v>
      </c>
      <c r="BB22" s="23">
        <v>5.4560942492896503E-2</v>
      </c>
      <c r="BC22" s="23"/>
      <c r="BD22" s="23">
        <v>0.12090190437522</v>
      </c>
      <c r="BE22" s="23">
        <v>0.14086412030029999</v>
      </c>
      <c r="BF22" s="23"/>
      <c r="BG22" s="23">
        <v>0.112711219835125</v>
      </c>
      <c r="BH22" s="23">
        <v>0.13588200742834</v>
      </c>
      <c r="BI22" s="23"/>
      <c r="BJ22" s="23">
        <v>8.5398974678153897E-2</v>
      </c>
      <c r="BK22" s="23">
        <v>0.136927612659235</v>
      </c>
      <c r="BL22" s="23"/>
      <c r="BM22" s="23">
        <v>9.5140530846689997E-2</v>
      </c>
      <c r="BN22" s="23">
        <v>0.12984679327827101</v>
      </c>
      <c r="BO22" s="23"/>
      <c r="BP22" s="23">
        <v>0.12993674302091399</v>
      </c>
      <c r="BQ22" s="23">
        <v>0.123272615829149</v>
      </c>
      <c r="BR22" s="23"/>
      <c r="BS22" s="23">
        <v>0.141315248138698</v>
      </c>
      <c r="BT22" s="23">
        <v>0.120442534539899</v>
      </c>
      <c r="BU22" s="23"/>
      <c r="BV22" s="23">
        <v>8.4296950908652996E-2</v>
      </c>
      <c r="BW22" s="23">
        <v>0.16096400829263199</v>
      </c>
      <c r="BX22" s="23"/>
      <c r="BY22" s="23">
        <v>7.5978288261590796E-2</v>
      </c>
      <c r="BZ22" s="23">
        <v>0.13725760009263299</v>
      </c>
      <c r="CA22" s="23"/>
      <c r="CB22" s="23">
        <v>0.15161482980743901</v>
      </c>
      <c r="CC22" s="23">
        <v>0.118738794418144</v>
      </c>
    </row>
    <row r="23" spans="2:81" x14ac:dyDescent="0.3">
      <c r="B23" s="16"/>
    </row>
    <row r="24" spans="2:81" x14ac:dyDescent="0.3">
      <c r="B24" t="s">
        <v>95</v>
      </c>
    </row>
    <row r="25" spans="2:81" x14ac:dyDescent="0.3">
      <c r="B25" t="s">
        <v>96</v>
      </c>
    </row>
    <row r="27" spans="2:81" x14ac:dyDescent="0.3">
      <c r="B27"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CC21"/>
  <sheetViews>
    <sheetView showGridLines="0" topLeftCell="A10" workbookViewId="0">
      <pane xSplit="2" topLeftCell="C1" activePane="topRight" state="frozen"/>
      <selection pane="topRight" activeCell="B18" sqref="B1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176</v>
      </c>
      <c r="D7" s="10">
        <v>89</v>
      </c>
      <c r="E7" s="10">
        <v>87</v>
      </c>
      <c r="F7" s="10"/>
      <c r="G7" s="10">
        <v>29</v>
      </c>
      <c r="H7" s="10">
        <v>47</v>
      </c>
      <c r="I7" s="10">
        <v>44</v>
      </c>
      <c r="J7" s="10">
        <v>18</v>
      </c>
      <c r="K7" s="10">
        <v>23</v>
      </c>
      <c r="L7" s="10">
        <v>15</v>
      </c>
      <c r="M7" s="10"/>
      <c r="N7" s="10">
        <v>56</v>
      </c>
      <c r="O7" s="10">
        <v>41</v>
      </c>
      <c r="P7" s="10">
        <v>36</v>
      </c>
      <c r="Q7" s="10">
        <v>42</v>
      </c>
      <c r="R7" s="10"/>
      <c r="S7" s="10">
        <v>39</v>
      </c>
      <c r="T7" s="10">
        <v>18</v>
      </c>
      <c r="U7" s="10">
        <v>12</v>
      </c>
      <c r="V7" s="10">
        <v>17</v>
      </c>
      <c r="W7" s="10">
        <v>15</v>
      </c>
      <c r="X7" s="10">
        <v>10</v>
      </c>
      <c r="Y7" s="10">
        <v>11</v>
      </c>
      <c r="Z7" s="10">
        <v>9</v>
      </c>
      <c r="AA7" s="10">
        <v>20</v>
      </c>
      <c r="AB7" s="10">
        <v>14</v>
      </c>
      <c r="AC7" s="10">
        <v>9</v>
      </c>
      <c r="AD7" s="10">
        <v>2</v>
      </c>
      <c r="AE7" s="10"/>
      <c r="AF7" s="10">
        <v>72</v>
      </c>
      <c r="AG7" s="10">
        <v>26</v>
      </c>
      <c r="AH7" s="10">
        <v>11</v>
      </c>
      <c r="AI7" s="10">
        <v>26</v>
      </c>
      <c r="AJ7" s="10">
        <v>12</v>
      </c>
      <c r="AK7" s="10">
        <v>11</v>
      </c>
      <c r="AL7" s="10"/>
      <c r="AM7" s="10">
        <v>31</v>
      </c>
      <c r="AN7" s="10">
        <v>32</v>
      </c>
      <c r="AO7" s="10">
        <v>54</v>
      </c>
      <c r="AP7" s="10">
        <v>29</v>
      </c>
      <c r="AQ7" s="10">
        <v>10</v>
      </c>
      <c r="AR7" s="10"/>
      <c r="AS7" s="10">
        <v>174</v>
      </c>
      <c r="AT7" s="10">
        <v>2</v>
      </c>
      <c r="AU7" s="10"/>
      <c r="AV7" s="10">
        <v>145</v>
      </c>
      <c r="AW7" s="10">
        <v>31</v>
      </c>
      <c r="AX7" s="10" t="s">
        <v>210</v>
      </c>
      <c r="AY7" s="10"/>
      <c r="AZ7" s="10">
        <v>47</v>
      </c>
      <c r="BA7" s="10">
        <v>46</v>
      </c>
      <c r="BB7" s="10">
        <v>69</v>
      </c>
      <c r="BC7" s="10"/>
      <c r="BD7" s="10">
        <v>95</v>
      </c>
      <c r="BE7" s="10">
        <v>81</v>
      </c>
      <c r="BF7" s="10"/>
      <c r="BG7" s="10">
        <v>41</v>
      </c>
      <c r="BH7" s="10">
        <v>135</v>
      </c>
      <c r="BI7" s="10"/>
      <c r="BJ7" s="10">
        <v>20</v>
      </c>
      <c r="BK7" s="10">
        <v>149</v>
      </c>
      <c r="BL7" s="10"/>
      <c r="BM7" s="10">
        <v>26</v>
      </c>
      <c r="BN7" s="10">
        <v>148</v>
      </c>
      <c r="BO7" s="10"/>
      <c r="BP7" s="10">
        <v>41</v>
      </c>
      <c r="BQ7" s="10">
        <v>133</v>
      </c>
      <c r="BR7" s="10"/>
      <c r="BS7" s="10">
        <v>75</v>
      </c>
      <c r="BT7" s="10">
        <v>101</v>
      </c>
      <c r="BU7" s="10"/>
      <c r="BV7" s="10">
        <v>14</v>
      </c>
      <c r="BW7" s="10">
        <v>61</v>
      </c>
      <c r="BX7" s="10"/>
      <c r="BY7" s="10">
        <v>27</v>
      </c>
      <c r="BZ7" s="10">
        <v>146</v>
      </c>
      <c r="CA7" s="10"/>
      <c r="CB7" s="10">
        <v>74</v>
      </c>
      <c r="CC7" s="10">
        <v>95</v>
      </c>
    </row>
    <row r="8" spans="2:81" ht="30" customHeight="1" x14ac:dyDescent="0.3">
      <c r="B8" s="11" t="s">
        <v>20</v>
      </c>
      <c r="C8" s="11">
        <v>178</v>
      </c>
      <c r="D8" s="11">
        <v>96</v>
      </c>
      <c r="E8" s="11">
        <v>82</v>
      </c>
      <c r="F8" s="11"/>
      <c r="G8" s="11">
        <v>40</v>
      </c>
      <c r="H8" s="11">
        <v>43</v>
      </c>
      <c r="I8" s="11">
        <v>41</v>
      </c>
      <c r="J8" s="11">
        <v>17</v>
      </c>
      <c r="K8" s="11">
        <v>22</v>
      </c>
      <c r="L8" s="11">
        <v>15</v>
      </c>
      <c r="M8" s="11"/>
      <c r="N8" s="11">
        <v>52</v>
      </c>
      <c r="O8" s="11">
        <v>40</v>
      </c>
      <c r="P8" s="11">
        <v>38</v>
      </c>
      <c r="Q8" s="11">
        <v>47</v>
      </c>
      <c r="R8" s="11"/>
      <c r="S8" s="11">
        <v>40</v>
      </c>
      <c r="T8" s="11">
        <v>17</v>
      </c>
      <c r="U8" s="11">
        <v>13</v>
      </c>
      <c r="V8" s="11">
        <v>18</v>
      </c>
      <c r="W8" s="11">
        <v>15</v>
      </c>
      <c r="X8" s="11">
        <v>11</v>
      </c>
      <c r="Y8" s="11">
        <v>10</v>
      </c>
      <c r="Z8" s="11">
        <v>8</v>
      </c>
      <c r="AA8" s="11">
        <v>21</v>
      </c>
      <c r="AB8" s="11">
        <v>13</v>
      </c>
      <c r="AC8" s="11">
        <v>9</v>
      </c>
      <c r="AD8" s="11">
        <v>2</v>
      </c>
      <c r="AE8" s="11"/>
      <c r="AF8" s="11">
        <v>74</v>
      </c>
      <c r="AG8" s="11">
        <v>26</v>
      </c>
      <c r="AH8" s="11">
        <v>10</v>
      </c>
      <c r="AI8" s="11">
        <v>27</v>
      </c>
      <c r="AJ8" s="11">
        <v>12</v>
      </c>
      <c r="AK8" s="11">
        <v>10</v>
      </c>
      <c r="AL8" s="11"/>
      <c r="AM8" s="11">
        <v>33</v>
      </c>
      <c r="AN8" s="11">
        <v>33</v>
      </c>
      <c r="AO8" s="11">
        <v>57</v>
      </c>
      <c r="AP8" s="11">
        <v>26</v>
      </c>
      <c r="AQ8" s="11">
        <v>9</v>
      </c>
      <c r="AR8" s="11"/>
      <c r="AS8" s="11">
        <v>176</v>
      </c>
      <c r="AT8" s="11">
        <v>2</v>
      </c>
      <c r="AU8" s="11"/>
      <c r="AV8" s="11">
        <v>145</v>
      </c>
      <c r="AW8" s="11">
        <v>33</v>
      </c>
      <c r="AX8" s="11" t="s">
        <v>210</v>
      </c>
      <c r="AY8" s="11"/>
      <c r="AZ8" s="11">
        <v>46</v>
      </c>
      <c r="BA8" s="11">
        <v>49</v>
      </c>
      <c r="BB8" s="11">
        <v>68</v>
      </c>
      <c r="BC8" s="11"/>
      <c r="BD8" s="11">
        <v>96</v>
      </c>
      <c r="BE8" s="11">
        <v>82</v>
      </c>
      <c r="BF8" s="11"/>
      <c r="BG8" s="11">
        <v>43</v>
      </c>
      <c r="BH8" s="11">
        <v>135</v>
      </c>
      <c r="BI8" s="11"/>
      <c r="BJ8" s="11">
        <v>22</v>
      </c>
      <c r="BK8" s="11">
        <v>150</v>
      </c>
      <c r="BL8" s="11"/>
      <c r="BM8" s="11">
        <v>25</v>
      </c>
      <c r="BN8" s="11">
        <v>151</v>
      </c>
      <c r="BO8" s="11"/>
      <c r="BP8" s="11">
        <v>42</v>
      </c>
      <c r="BQ8" s="11">
        <v>133</v>
      </c>
      <c r="BR8" s="11"/>
      <c r="BS8" s="11">
        <v>79</v>
      </c>
      <c r="BT8" s="11">
        <v>99</v>
      </c>
      <c r="BU8" s="11"/>
      <c r="BV8" s="11">
        <v>14</v>
      </c>
      <c r="BW8" s="11">
        <v>65</v>
      </c>
      <c r="BX8" s="11"/>
      <c r="BY8" s="11">
        <v>30</v>
      </c>
      <c r="BZ8" s="11">
        <v>145</v>
      </c>
      <c r="CA8" s="11"/>
      <c r="CB8" s="11">
        <v>75</v>
      </c>
      <c r="CC8" s="11">
        <v>96</v>
      </c>
    </row>
    <row r="9" spans="2:81" x14ac:dyDescent="0.3">
      <c r="B9" s="15" t="s">
        <v>350</v>
      </c>
      <c r="C9" s="14">
        <v>0.113130842167649</v>
      </c>
      <c r="D9" s="14">
        <v>0.12438029683882</v>
      </c>
      <c r="E9" s="14">
        <v>9.98794141489837E-2</v>
      </c>
      <c r="F9" s="14"/>
      <c r="G9" s="14">
        <v>0.101023309687231</v>
      </c>
      <c r="H9" s="14">
        <v>0.10848904503857799</v>
      </c>
      <c r="I9" s="14">
        <v>0.185683267342998</v>
      </c>
      <c r="J9" s="14">
        <v>5.0727952720611202E-2</v>
      </c>
      <c r="K9" s="14">
        <v>0</v>
      </c>
      <c r="L9" s="14">
        <v>0.198808337080458</v>
      </c>
      <c r="M9" s="14"/>
      <c r="N9" s="14">
        <v>0.21664460613563299</v>
      </c>
      <c r="O9" s="14">
        <v>0</v>
      </c>
      <c r="P9" s="14">
        <v>0.10322273991398399</v>
      </c>
      <c r="Q9" s="14">
        <v>0.106548454140878</v>
      </c>
      <c r="R9" s="14"/>
      <c r="S9" s="14">
        <v>8.2568239230219401E-2</v>
      </c>
      <c r="T9" s="14">
        <v>0.114356675849923</v>
      </c>
      <c r="U9" s="14">
        <v>7.5669733063552694E-2</v>
      </c>
      <c r="V9" s="14">
        <v>5.6877171509481503E-2</v>
      </c>
      <c r="W9" s="14">
        <v>0.111892381363771</v>
      </c>
      <c r="X9" s="14">
        <v>0.28249513658475001</v>
      </c>
      <c r="Y9" s="14">
        <v>9.0491414516583699E-2</v>
      </c>
      <c r="Z9" s="14">
        <v>0.19681710388300599</v>
      </c>
      <c r="AA9" s="14">
        <v>0.23086112552445301</v>
      </c>
      <c r="AB9" s="14">
        <v>5.9449236849536999E-2</v>
      </c>
      <c r="AC9" s="14">
        <v>0</v>
      </c>
      <c r="AD9" s="14">
        <v>0</v>
      </c>
      <c r="AE9" s="14"/>
      <c r="AF9" s="14">
        <v>0.18635363911920499</v>
      </c>
      <c r="AG9" s="14">
        <v>3.6356170347870198E-2</v>
      </c>
      <c r="AH9" s="14">
        <v>0.33937950176937098</v>
      </c>
      <c r="AI9" s="14">
        <v>3.4575900246673098E-2</v>
      </c>
      <c r="AJ9" s="14">
        <v>0</v>
      </c>
      <c r="AK9" s="14">
        <v>9.4345791219532196E-2</v>
      </c>
      <c r="AL9" s="14"/>
      <c r="AM9" s="14">
        <v>2.9316933517405601E-2</v>
      </c>
      <c r="AN9" s="14">
        <v>2.6415419527901999E-2</v>
      </c>
      <c r="AO9" s="14">
        <v>0.15524234301999701</v>
      </c>
      <c r="AP9" s="14">
        <v>0.208110243101187</v>
      </c>
      <c r="AQ9" s="14">
        <v>0.43469964313465198</v>
      </c>
      <c r="AR9" s="14"/>
      <c r="AS9" s="14">
        <v>0.114465144563101</v>
      </c>
      <c r="AT9" s="14">
        <v>0</v>
      </c>
      <c r="AU9" s="14"/>
      <c r="AV9" s="14">
        <v>0.12503756117908499</v>
      </c>
      <c r="AW9" s="14">
        <v>6.1506175533557403E-2</v>
      </c>
      <c r="AX9" s="14" t="s">
        <v>211</v>
      </c>
      <c r="AY9" s="14"/>
      <c r="AZ9" s="14">
        <v>0.152404324566457</v>
      </c>
      <c r="BA9" s="14">
        <v>0.169121681292902</v>
      </c>
      <c r="BB9" s="14">
        <v>2.69769076135048E-2</v>
      </c>
      <c r="BC9" s="14"/>
      <c r="BD9" s="14">
        <v>8.8776137154602003E-2</v>
      </c>
      <c r="BE9" s="14">
        <v>0.141611910368728</v>
      </c>
      <c r="BF9" s="14"/>
      <c r="BG9" s="14">
        <v>9.2547642623707502E-2</v>
      </c>
      <c r="BH9" s="14">
        <v>0.119648055596505</v>
      </c>
      <c r="BI9" s="14"/>
      <c r="BJ9" s="14">
        <v>0.28191108030531398</v>
      </c>
      <c r="BK9" s="14">
        <v>8.2067398821339205E-2</v>
      </c>
      <c r="BL9" s="14"/>
      <c r="BM9" s="14">
        <v>0.101521244591041</v>
      </c>
      <c r="BN9" s="14">
        <v>0.11001205416408499</v>
      </c>
      <c r="BO9" s="14"/>
      <c r="BP9" s="14">
        <v>2.2645710955952698E-2</v>
      </c>
      <c r="BQ9" s="14">
        <v>0.128628367394099</v>
      </c>
      <c r="BR9" s="14"/>
      <c r="BS9" s="14">
        <v>0.16296283933389899</v>
      </c>
      <c r="BT9" s="14">
        <v>7.3024304533149106E-2</v>
      </c>
      <c r="BU9" s="14"/>
      <c r="BV9" s="14">
        <v>0.20470462676152101</v>
      </c>
      <c r="BW9" s="14">
        <v>0.15382156618196499</v>
      </c>
      <c r="BX9" s="14"/>
      <c r="BY9" s="14">
        <v>0.213576456640067</v>
      </c>
      <c r="BZ9" s="14">
        <v>9.4156601144294805E-2</v>
      </c>
      <c r="CA9" s="14"/>
      <c r="CB9" s="14">
        <v>7.4124171867297806E-2</v>
      </c>
      <c r="CC9" s="14">
        <v>0.14026915678357901</v>
      </c>
    </row>
    <row r="10" spans="2:81" x14ac:dyDescent="0.3">
      <c r="B10" s="15" t="s">
        <v>351</v>
      </c>
      <c r="C10" s="14">
        <v>0.117008258277239</v>
      </c>
      <c r="D10" s="14">
        <v>0.108505551209381</v>
      </c>
      <c r="E10" s="14">
        <v>0.12702412250950901</v>
      </c>
      <c r="F10" s="14"/>
      <c r="G10" s="14">
        <v>9.0938050671842005E-2</v>
      </c>
      <c r="H10" s="14">
        <v>0.180413965024114</v>
      </c>
      <c r="I10" s="14">
        <v>0.11387367293395199</v>
      </c>
      <c r="J10" s="14">
        <v>0.114068404082278</v>
      </c>
      <c r="K10" s="14">
        <v>8.3667313174446506E-2</v>
      </c>
      <c r="L10" s="14">
        <v>6.3385317843516906E-2</v>
      </c>
      <c r="M10" s="14"/>
      <c r="N10" s="14">
        <v>0.144887408463095</v>
      </c>
      <c r="O10" s="14">
        <v>9.0457085372836907E-2</v>
      </c>
      <c r="P10" s="14">
        <v>0.10309311561901401</v>
      </c>
      <c r="Q10" s="14">
        <v>0.122904797097423</v>
      </c>
      <c r="R10" s="14"/>
      <c r="S10" s="14">
        <v>0.147368673049662</v>
      </c>
      <c r="T10" s="14">
        <v>0.20811560711349</v>
      </c>
      <c r="U10" s="14">
        <v>0</v>
      </c>
      <c r="V10" s="14">
        <v>5.8738446735863301E-2</v>
      </c>
      <c r="W10" s="14">
        <v>6.3578578079221001E-2</v>
      </c>
      <c r="X10" s="14">
        <v>0</v>
      </c>
      <c r="Y10" s="14">
        <v>0.17541772101183201</v>
      </c>
      <c r="Z10" s="14">
        <v>0.22196290810698599</v>
      </c>
      <c r="AA10" s="14">
        <v>9.15973205089919E-2</v>
      </c>
      <c r="AB10" s="14">
        <v>8.4440963358078602E-2</v>
      </c>
      <c r="AC10" s="14">
        <v>0.300150387410199</v>
      </c>
      <c r="AD10" s="14">
        <v>0</v>
      </c>
      <c r="AE10" s="14"/>
      <c r="AF10" s="14">
        <v>0.14400347001241101</v>
      </c>
      <c r="AG10" s="14">
        <v>0.103770968926279</v>
      </c>
      <c r="AH10" s="14">
        <v>0.18287748120150399</v>
      </c>
      <c r="AI10" s="14">
        <v>7.1327757712164597E-2</v>
      </c>
      <c r="AJ10" s="14">
        <v>8.0540808642013698E-2</v>
      </c>
      <c r="AK10" s="14">
        <v>8.7315474242793206E-2</v>
      </c>
      <c r="AL10" s="14"/>
      <c r="AM10" s="14">
        <v>6.0980692765516001E-2</v>
      </c>
      <c r="AN10" s="14">
        <v>0.11573077776039201</v>
      </c>
      <c r="AO10" s="14">
        <v>0.14084785851029899</v>
      </c>
      <c r="AP10" s="14">
        <v>0.163897982615443</v>
      </c>
      <c r="AQ10" s="14">
        <v>0</v>
      </c>
      <c r="AR10" s="14"/>
      <c r="AS10" s="14">
        <v>0.11205358200933099</v>
      </c>
      <c r="AT10" s="14">
        <v>0.537097962655392</v>
      </c>
      <c r="AU10" s="14"/>
      <c r="AV10" s="14">
        <v>9.7937286777979707E-2</v>
      </c>
      <c r="AW10" s="14">
        <v>0.19969539862983701</v>
      </c>
      <c r="AX10" s="14" t="s">
        <v>211</v>
      </c>
      <c r="AY10" s="14"/>
      <c r="AZ10" s="14">
        <v>0.21524081415615101</v>
      </c>
      <c r="BA10" s="14">
        <v>7.5226615427771301E-2</v>
      </c>
      <c r="BB10" s="14">
        <v>4.2519441721672102E-2</v>
      </c>
      <c r="BC10" s="14"/>
      <c r="BD10" s="14">
        <v>0.13939358502872801</v>
      </c>
      <c r="BE10" s="14">
        <v>9.0830235691005706E-2</v>
      </c>
      <c r="BF10" s="14"/>
      <c r="BG10" s="14">
        <v>0.137029919875409</v>
      </c>
      <c r="BH10" s="14">
        <v>0.110668843379325</v>
      </c>
      <c r="BI10" s="14"/>
      <c r="BJ10" s="14">
        <v>3.2463527584048003E-2</v>
      </c>
      <c r="BK10" s="14">
        <v>0.129035406219</v>
      </c>
      <c r="BL10" s="14"/>
      <c r="BM10" s="14">
        <v>0.178419197754902</v>
      </c>
      <c r="BN10" s="14">
        <v>0.10831285205350601</v>
      </c>
      <c r="BO10" s="14"/>
      <c r="BP10" s="14">
        <v>9.4510013130660306E-2</v>
      </c>
      <c r="BQ10" s="14">
        <v>0.126897293834067</v>
      </c>
      <c r="BR10" s="14"/>
      <c r="BS10" s="14">
        <v>0.158593290903561</v>
      </c>
      <c r="BT10" s="14">
        <v>8.3539166711527002E-2</v>
      </c>
      <c r="BU10" s="14"/>
      <c r="BV10" s="14">
        <v>0.299019785015401</v>
      </c>
      <c r="BW10" s="14">
        <v>0.12784048850690599</v>
      </c>
      <c r="BX10" s="14"/>
      <c r="BY10" s="14">
        <v>0</v>
      </c>
      <c r="BZ10" s="14">
        <v>0.14398044852113101</v>
      </c>
      <c r="CA10" s="14"/>
      <c r="CB10" s="14">
        <v>0.118455728714839</v>
      </c>
      <c r="CC10" s="14">
        <v>0.124180265684409</v>
      </c>
    </row>
    <row r="11" spans="2:81" x14ac:dyDescent="0.3">
      <c r="B11" s="15" t="s">
        <v>352</v>
      </c>
      <c r="C11" s="14">
        <v>0.19669014754936601</v>
      </c>
      <c r="D11" s="14">
        <v>0.25758671436317798</v>
      </c>
      <c r="E11" s="14">
        <v>0.124956317305566</v>
      </c>
      <c r="F11" s="14"/>
      <c r="G11" s="14">
        <v>0.35694303894727297</v>
      </c>
      <c r="H11" s="14">
        <v>0.170103677415957</v>
      </c>
      <c r="I11" s="14">
        <v>0.111142688348841</v>
      </c>
      <c r="J11" s="14">
        <v>0.282776763039846</v>
      </c>
      <c r="K11" s="14">
        <v>9.2693922425967204E-2</v>
      </c>
      <c r="L11" s="14">
        <v>0.12603677002935901</v>
      </c>
      <c r="M11" s="14"/>
      <c r="N11" s="14">
        <v>0.19633430229552601</v>
      </c>
      <c r="O11" s="14">
        <v>0.16582638279574399</v>
      </c>
      <c r="P11" s="14">
        <v>0.259119881974328</v>
      </c>
      <c r="Q11" s="14">
        <v>0.17801703677528699</v>
      </c>
      <c r="R11" s="14"/>
      <c r="S11" s="14">
        <v>0.29764174785445902</v>
      </c>
      <c r="T11" s="14">
        <v>0.108691282594468</v>
      </c>
      <c r="U11" s="14">
        <v>0.159150642399353</v>
      </c>
      <c r="V11" s="14">
        <v>0.16547577127608001</v>
      </c>
      <c r="W11" s="14">
        <v>0.124072658349939</v>
      </c>
      <c r="X11" s="14">
        <v>0.26627809657856699</v>
      </c>
      <c r="Y11" s="14">
        <v>8.9086991633942E-2</v>
      </c>
      <c r="Z11" s="14">
        <v>0.115121064389354</v>
      </c>
      <c r="AA11" s="14">
        <v>0.18433351986354701</v>
      </c>
      <c r="AB11" s="14">
        <v>0.354284367560247</v>
      </c>
      <c r="AC11" s="14">
        <v>0</v>
      </c>
      <c r="AD11" s="14">
        <v>0.478559133070387</v>
      </c>
      <c r="AE11" s="14"/>
      <c r="AF11" s="14">
        <v>0.28401427534450802</v>
      </c>
      <c r="AG11" s="14">
        <v>0.174513250458282</v>
      </c>
      <c r="AH11" s="14">
        <v>9.18490448189484E-2</v>
      </c>
      <c r="AI11" s="14">
        <v>3.57116825394393E-2</v>
      </c>
      <c r="AJ11" s="14">
        <v>0.124204044175312</v>
      </c>
      <c r="AK11" s="14">
        <v>9.2213103176053496E-2</v>
      </c>
      <c r="AL11" s="14"/>
      <c r="AM11" s="14">
        <v>0.219299299522283</v>
      </c>
      <c r="AN11" s="14">
        <v>0.26685287410158098</v>
      </c>
      <c r="AO11" s="14">
        <v>0.142563321996833</v>
      </c>
      <c r="AP11" s="14">
        <v>0.12948634153493899</v>
      </c>
      <c r="AQ11" s="14">
        <v>0.46066979930047702</v>
      </c>
      <c r="AR11" s="14"/>
      <c r="AS11" s="14">
        <v>0.19900997590040001</v>
      </c>
      <c r="AT11" s="14">
        <v>0</v>
      </c>
      <c r="AU11" s="14"/>
      <c r="AV11" s="14">
        <v>0.18977527104049299</v>
      </c>
      <c r="AW11" s="14">
        <v>0.226671387069975</v>
      </c>
      <c r="AX11" s="14" t="s">
        <v>211</v>
      </c>
      <c r="AY11" s="14"/>
      <c r="AZ11" s="14">
        <v>0.20805758513172201</v>
      </c>
      <c r="BA11" s="14">
        <v>0.30797082633148598</v>
      </c>
      <c r="BB11" s="14">
        <v>0.12647758640764001</v>
      </c>
      <c r="BC11" s="14"/>
      <c r="BD11" s="14">
        <v>0.213980441926963</v>
      </c>
      <c r="BE11" s="14">
        <v>0.176470397274367</v>
      </c>
      <c r="BF11" s="14"/>
      <c r="BG11" s="14">
        <v>0.30732850427665998</v>
      </c>
      <c r="BH11" s="14">
        <v>0.161658966771551</v>
      </c>
      <c r="BI11" s="14"/>
      <c r="BJ11" s="14">
        <v>0.21377041978182501</v>
      </c>
      <c r="BK11" s="14">
        <v>0.20186362422693299</v>
      </c>
      <c r="BL11" s="14"/>
      <c r="BM11" s="14">
        <v>0.22110848246325401</v>
      </c>
      <c r="BN11" s="14">
        <v>0.18936840014421299</v>
      </c>
      <c r="BO11" s="14"/>
      <c r="BP11" s="14">
        <v>0.17933058541666699</v>
      </c>
      <c r="BQ11" s="14">
        <v>0.206791510809719</v>
      </c>
      <c r="BR11" s="14"/>
      <c r="BS11" s="14">
        <v>0.24537455279502099</v>
      </c>
      <c r="BT11" s="14">
        <v>0.157507232108831</v>
      </c>
      <c r="BU11" s="14"/>
      <c r="BV11" s="14">
        <v>0.111631603414913</v>
      </c>
      <c r="BW11" s="14">
        <v>0.27466368744333503</v>
      </c>
      <c r="BX11" s="14"/>
      <c r="BY11" s="14">
        <v>0.370935288308055</v>
      </c>
      <c r="BZ11" s="14">
        <v>0.15710509973996001</v>
      </c>
      <c r="CA11" s="14"/>
      <c r="CB11" s="14">
        <v>0.16997549523427799</v>
      </c>
      <c r="CC11" s="14">
        <v>0.21168814977009201</v>
      </c>
    </row>
    <row r="12" spans="2:81" ht="28.8" x14ac:dyDescent="0.3">
      <c r="B12" s="15" t="s">
        <v>353</v>
      </c>
      <c r="C12" s="14">
        <v>0.22571248939189101</v>
      </c>
      <c r="D12" s="14">
        <v>0.18633680308594699</v>
      </c>
      <c r="E12" s="14">
        <v>0.27209554421728999</v>
      </c>
      <c r="F12" s="14"/>
      <c r="G12" s="14">
        <v>0.252089167111893</v>
      </c>
      <c r="H12" s="14">
        <v>0.175421399926111</v>
      </c>
      <c r="I12" s="14">
        <v>0.19676008549836099</v>
      </c>
      <c r="J12" s="14">
        <v>0.16320219116138701</v>
      </c>
      <c r="K12" s="14">
        <v>0.39226173701218803</v>
      </c>
      <c r="L12" s="14">
        <v>0.21072097247795599</v>
      </c>
      <c r="M12" s="14"/>
      <c r="N12" s="14">
        <v>0.127775677611666</v>
      </c>
      <c r="O12" s="14">
        <v>0.371675057798246</v>
      </c>
      <c r="P12" s="14">
        <v>0.2281234006574</v>
      </c>
      <c r="Q12" s="14">
        <v>0.18890933422056899</v>
      </c>
      <c r="R12" s="14"/>
      <c r="S12" s="14">
        <v>0.181835733534085</v>
      </c>
      <c r="T12" s="14">
        <v>0.28988149611626701</v>
      </c>
      <c r="U12" s="14">
        <v>0.23483317028682801</v>
      </c>
      <c r="V12" s="14">
        <v>0.31718761610886598</v>
      </c>
      <c r="W12" s="14">
        <v>0.18387694940226201</v>
      </c>
      <c r="X12" s="14">
        <v>0.28084661558178098</v>
      </c>
      <c r="Y12" s="14">
        <v>0.36585815435547497</v>
      </c>
      <c r="Z12" s="14">
        <v>0</v>
      </c>
      <c r="AA12" s="14">
        <v>0.14164532017628401</v>
      </c>
      <c r="AB12" s="14">
        <v>0.229136625507291</v>
      </c>
      <c r="AC12" s="14">
        <v>0.388143672839175</v>
      </c>
      <c r="AD12" s="14">
        <v>0</v>
      </c>
      <c r="AE12" s="14"/>
      <c r="AF12" s="14">
        <v>0.16983461031262101</v>
      </c>
      <c r="AG12" s="14">
        <v>0.29091948838998</v>
      </c>
      <c r="AH12" s="14">
        <v>9.1069644056691698E-2</v>
      </c>
      <c r="AI12" s="14">
        <v>0.31724953756179503</v>
      </c>
      <c r="AJ12" s="14">
        <v>0.245927707425213</v>
      </c>
      <c r="AK12" s="14">
        <v>0.45839452168986899</v>
      </c>
      <c r="AL12" s="14"/>
      <c r="AM12" s="14">
        <v>0.20760538231602599</v>
      </c>
      <c r="AN12" s="14">
        <v>0.22660537725323299</v>
      </c>
      <c r="AO12" s="14">
        <v>0.27988270524387299</v>
      </c>
      <c r="AP12" s="14">
        <v>0.19575597111967599</v>
      </c>
      <c r="AQ12" s="14">
        <v>0</v>
      </c>
      <c r="AR12" s="14"/>
      <c r="AS12" s="14">
        <v>0.22837461679683599</v>
      </c>
      <c r="AT12" s="14">
        <v>0</v>
      </c>
      <c r="AU12" s="14"/>
      <c r="AV12" s="14">
        <v>0.206045158051227</v>
      </c>
      <c r="AW12" s="14">
        <v>0.31098530242030298</v>
      </c>
      <c r="AX12" s="14" t="s">
        <v>211</v>
      </c>
      <c r="AY12" s="14"/>
      <c r="AZ12" s="14">
        <v>0.14831014458258099</v>
      </c>
      <c r="BA12" s="14">
        <v>0.28799392966474202</v>
      </c>
      <c r="BB12" s="14">
        <v>0.24019918440485799</v>
      </c>
      <c r="BC12" s="14"/>
      <c r="BD12" s="14">
        <v>0.20821232592928701</v>
      </c>
      <c r="BE12" s="14">
        <v>0.246177666401484</v>
      </c>
      <c r="BF12" s="14"/>
      <c r="BG12" s="14">
        <v>0.22092055344053699</v>
      </c>
      <c r="BH12" s="14">
        <v>0.22722974958585199</v>
      </c>
      <c r="BI12" s="14"/>
      <c r="BJ12" s="14">
        <v>0.21751367055023599</v>
      </c>
      <c r="BK12" s="14">
        <v>0.23564648217167899</v>
      </c>
      <c r="BL12" s="14"/>
      <c r="BM12" s="14">
        <v>0.18587550315517801</v>
      </c>
      <c r="BN12" s="14">
        <v>0.23499444309157999</v>
      </c>
      <c r="BO12" s="14"/>
      <c r="BP12" s="14">
        <v>0.24917900907773399</v>
      </c>
      <c r="BQ12" s="14">
        <v>0.21622506936278199</v>
      </c>
      <c r="BR12" s="14"/>
      <c r="BS12" s="14">
        <v>0.15328950371849501</v>
      </c>
      <c r="BT12" s="14">
        <v>0.28400104625671901</v>
      </c>
      <c r="BU12" s="14"/>
      <c r="BV12" s="14">
        <v>0.19249009340473799</v>
      </c>
      <c r="BW12" s="14">
        <v>0.14470474201752101</v>
      </c>
      <c r="BX12" s="14"/>
      <c r="BY12" s="14">
        <v>0.15805107587198</v>
      </c>
      <c r="BZ12" s="14">
        <v>0.231509927554297</v>
      </c>
      <c r="CA12" s="14"/>
      <c r="CB12" s="14">
        <v>0.18916788749612901</v>
      </c>
      <c r="CC12" s="14">
        <v>0.23900076207889301</v>
      </c>
    </row>
    <row r="13" spans="2:81" x14ac:dyDescent="0.3">
      <c r="B13" s="15" t="s">
        <v>354</v>
      </c>
      <c r="C13" s="14">
        <v>7.4675369332947994E-2</v>
      </c>
      <c r="D13" s="14">
        <v>6.8664853681027205E-2</v>
      </c>
      <c r="E13" s="14">
        <v>8.1755527246789403E-2</v>
      </c>
      <c r="F13" s="14"/>
      <c r="G13" s="14">
        <v>2.2414550053169099E-2</v>
      </c>
      <c r="H13" s="14">
        <v>4.5268375895525598E-2</v>
      </c>
      <c r="I13" s="14">
        <v>0.118969473850196</v>
      </c>
      <c r="J13" s="14">
        <v>0.110460662619895</v>
      </c>
      <c r="K13" s="14">
        <v>8.3715939419354096E-2</v>
      </c>
      <c r="L13" s="14">
        <v>0.12513919525978601</v>
      </c>
      <c r="M13" s="14"/>
      <c r="N13" s="14">
        <v>3.5476694322883799E-2</v>
      </c>
      <c r="O13" s="14">
        <v>0.138397341515172</v>
      </c>
      <c r="P13" s="14">
        <v>0.105180940359433</v>
      </c>
      <c r="Q13" s="14">
        <v>4.0817702160841803E-2</v>
      </c>
      <c r="R13" s="14"/>
      <c r="S13" s="14">
        <v>4.5754020328494398E-2</v>
      </c>
      <c r="T13" s="14">
        <v>0.161947185056143</v>
      </c>
      <c r="U13" s="14">
        <v>0.15433822082311799</v>
      </c>
      <c r="V13" s="14">
        <v>5.42459621818853E-2</v>
      </c>
      <c r="W13" s="14">
        <v>6.4778473930957203E-2</v>
      </c>
      <c r="X13" s="14">
        <v>8.4930502258265206E-2</v>
      </c>
      <c r="Y13" s="14">
        <v>9.2046969713171903E-2</v>
      </c>
      <c r="Z13" s="14">
        <v>0.113426367930622</v>
      </c>
      <c r="AA13" s="14">
        <v>0</v>
      </c>
      <c r="AB13" s="14">
        <v>7.0272493297230704E-2</v>
      </c>
      <c r="AC13" s="14">
        <v>0.111547918755512</v>
      </c>
      <c r="AD13" s="14">
        <v>0</v>
      </c>
      <c r="AE13" s="14"/>
      <c r="AF13" s="14">
        <v>2.6975158003291401E-2</v>
      </c>
      <c r="AG13" s="14">
        <v>7.1344053605705504E-2</v>
      </c>
      <c r="AH13" s="14">
        <v>0</v>
      </c>
      <c r="AI13" s="14">
        <v>0.179605731803338</v>
      </c>
      <c r="AJ13" s="14">
        <v>0.163664449768439</v>
      </c>
      <c r="AK13" s="14">
        <v>0.17392143342115801</v>
      </c>
      <c r="AL13" s="14"/>
      <c r="AM13" s="14">
        <v>6.06328693895236E-2</v>
      </c>
      <c r="AN13" s="14">
        <v>0.193856647218484</v>
      </c>
      <c r="AO13" s="14">
        <v>0</v>
      </c>
      <c r="AP13" s="14">
        <v>7.1570790115513302E-2</v>
      </c>
      <c r="AQ13" s="14">
        <v>0</v>
      </c>
      <c r="AR13" s="14"/>
      <c r="AS13" s="14">
        <v>7.0096496205329401E-2</v>
      </c>
      <c r="AT13" s="14">
        <v>0.462902037344608</v>
      </c>
      <c r="AU13" s="14"/>
      <c r="AV13" s="14">
        <v>8.4989082840204094E-2</v>
      </c>
      <c r="AW13" s="14">
        <v>2.99575909877756E-2</v>
      </c>
      <c r="AX13" s="14" t="s">
        <v>211</v>
      </c>
      <c r="AY13" s="14"/>
      <c r="AZ13" s="14">
        <v>8.3269177413738404E-2</v>
      </c>
      <c r="BA13" s="14">
        <v>3.6928515496811698E-2</v>
      </c>
      <c r="BB13" s="14">
        <v>0.11168468563911201</v>
      </c>
      <c r="BC13" s="14"/>
      <c r="BD13" s="14">
        <v>6.9283354207926806E-2</v>
      </c>
      <c r="BE13" s="14">
        <v>8.0980941518474597E-2</v>
      </c>
      <c r="BF13" s="14"/>
      <c r="BG13" s="14">
        <v>4.4655012721205298E-2</v>
      </c>
      <c r="BH13" s="14">
        <v>8.4180649152609102E-2</v>
      </c>
      <c r="BI13" s="14"/>
      <c r="BJ13" s="14">
        <v>4.2438227103278103E-2</v>
      </c>
      <c r="BK13" s="14">
        <v>8.2207180955780501E-2</v>
      </c>
      <c r="BL13" s="14"/>
      <c r="BM13" s="14">
        <v>3.66795005474004E-2</v>
      </c>
      <c r="BN13" s="14">
        <v>8.1830868917546304E-2</v>
      </c>
      <c r="BO13" s="14"/>
      <c r="BP13" s="14">
        <v>0.112140253621574</v>
      </c>
      <c r="BQ13" s="14">
        <v>6.4466718945769094E-2</v>
      </c>
      <c r="BR13" s="14"/>
      <c r="BS13" s="14">
        <v>4.8215031379720497E-2</v>
      </c>
      <c r="BT13" s="14">
        <v>9.5971576595165795E-2</v>
      </c>
      <c r="BU13" s="14"/>
      <c r="BV13" s="14">
        <v>0</v>
      </c>
      <c r="BW13" s="14">
        <v>5.8773917307529497E-2</v>
      </c>
      <c r="BX13" s="14"/>
      <c r="BY13" s="14">
        <v>9.6336666842168003E-2</v>
      </c>
      <c r="BZ13" s="14">
        <v>7.1567560441295003E-2</v>
      </c>
      <c r="CA13" s="14"/>
      <c r="CB13" s="14">
        <v>0.100588033966657</v>
      </c>
      <c r="CC13" s="14">
        <v>5.9908898369016202E-2</v>
      </c>
    </row>
    <row r="14" spans="2:81" x14ac:dyDescent="0.3">
      <c r="B14" s="15" t="s">
        <v>355</v>
      </c>
      <c r="C14" s="14">
        <v>8.8514386316909902E-2</v>
      </c>
      <c r="D14" s="14">
        <v>0.105518028105335</v>
      </c>
      <c r="E14" s="14">
        <v>6.84847456097986E-2</v>
      </c>
      <c r="F14" s="14"/>
      <c r="G14" s="14">
        <v>0.102090114911721</v>
      </c>
      <c r="H14" s="14">
        <v>0.110357516872071</v>
      </c>
      <c r="I14" s="14">
        <v>4.61324636407799E-2</v>
      </c>
      <c r="J14" s="14">
        <v>0.120221610924012</v>
      </c>
      <c r="K14" s="14">
        <v>8.7211318649135006E-2</v>
      </c>
      <c r="L14" s="14">
        <v>6.8944384596254293E-2</v>
      </c>
      <c r="M14" s="14"/>
      <c r="N14" s="14">
        <v>8.0486666542527396E-2</v>
      </c>
      <c r="O14" s="14">
        <v>6.6490683835100095E-2</v>
      </c>
      <c r="P14" s="14">
        <v>5.1197753514472401E-2</v>
      </c>
      <c r="Q14" s="14">
        <v>0.14784441759511299</v>
      </c>
      <c r="R14" s="14"/>
      <c r="S14" s="14">
        <v>2.2429240256589801E-2</v>
      </c>
      <c r="T14" s="14">
        <v>5.7324420432331498E-2</v>
      </c>
      <c r="U14" s="14">
        <v>0.14995131997195599</v>
      </c>
      <c r="V14" s="14">
        <v>5.6109605467154898E-2</v>
      </c>
      <c r="W14" s="14">
        <v>0.20725116545543801</v>
      </c>
      <c r="X14" s="14">
        <v>8.5449648996636499E-2</v>
      </c>
      <c r="Y14" s="14">
        <v>0.18709874876899499</v>
      </c>
      <c r="Z14" s="14">
        <v>0.109226393886013</v>
      </c>
      <c r="AA14" s="14">
        <v>0.13430983262888799</v>
      </c>
      <c r="AB14" s="14">
        <v>0</v>
      </c>
      <c r="AC14" s="14">
        <v>0</v>
      </c>
      <c r="AD14" s="14">
        <v>0.521440866929613</v>
      </c>
      <c r="AE14" s="14"/>
      <c r="AF14" s="14">
        <v>6.2553608254562396E-2</v>
      </c>
      <c r="AG14" s="14">
        <v>0.19623899064911601</v>
      </c>
      <c r="AH14" s="14">
        <v>0</v>
      </c>
      <c r="AI14" s="14">
        <v>0.15374831130350999</v>
      </c>
      <c r="AJ14" s="14">
        <v>8.0258279390765894E-2</v>
      </c>
      <c r="AK14" s="14">
        <v>0</v>
      </c>
      <c r="AL14" s="14"/>
      <c r="AM14" s="14">
        <v>9.0418587337185496E-2</v>
      </c>
      <c r="AN14" s="14">
        <v>2.8067292527234E-2</v>
      </c>
      <c r="AO14" s="14">
        <v>0.15746240523482199</v>
      </c>
      <c r="AP14" s="14">
        <v>3.5295575544072699E-2</v>
      </c>
      <c r="AQ14" s="14">
        <v>0.104630557564871</v>
      </c>
      <c r="AR14" s="14"/>
      <c r="AS14" s="14">
        <v>8.9558354128265905E-2</v>
      </c>
      <c r="AT14" s="14">
        <v>0</v>
      </c>
      <c r="AU14" s="14"/>
      <c r="AV14" s="14">
        <v>7.6313007872440594E-2</v>
      </c>
      <c r="AW14" s="14">
        <v>0.141416625302071</v>
      </c>
      <c r="AX14" s="14" t="s">
        <v>211</v>
      </c>
      <c r="AY14" s="14"/>
      <c r="AZ14" s="14">
        <v>0.122800360888302</v>
      </c>
      <c r="BA14" s="14">
        <v>2.4155903440395601E-2</v>
      </c>
      <c r="BB14" s="14">
        <v>0.13019545650117401</v>
      </c>
      <c r="BC14" s="14"/>
      <c r="BD14" s="14">
        <v>9.8644120752945902E-2</v>
      </c>
      <c r="BE14" s="14">
        <v>7.6668393635947601E-2</v>
      </c>
      <c r="BF14" s="14"/>
      <c r="BG14" s="14">
        <v>8.8793074015167395E-2</v>
      </c>
      <c r="BH14" s="14">
        <v>8.8426146040870096E-2</v>
      </c>
      <c r="BI14" s="14"/>
      <c r="BJ14" s="14">
        <v>8.5479990815509402E-2</v>
      </c>
      <c r="BK14" s="14">
        <v>9.2384057091087005E-2</v>
      </c>
      <c r="BL14" s="14"/>
      <c r="BM14" s="14">
        <v>0.114102576058877</v>
      </c>
      <c r="BN14" s="14">
        <v>8.5371269965318006E-2</v>
      </c>
      <c r="BO14" s="14"/>
      <c r="BP14" s="14">
        <v>0.13396132300685101</v>
      </c>
      <c r="BQ14" s="14">
        <v>7.6082648842248204E-2</v>
      </c>
      <c r="BR14" s="14"/>
      <c r="BS14" s="14">
        <v>8.6658085692410694E-2</v>
      </c>
      <c r="BT14" s="14">
        <v>9.0008402111802596E-2</v>
      </c>
      <c r="BU14" s="14"/>
      <c r="BV14" s="14">
        <v>0</v>
      </c>
      <c r="BW14" s="14">
        <v>0.105635836310101</v>
      </c>
      <c r="BX14" s="14"/>
      <c r="BY14" s="14">
        <v>3.11241391621849E-2</v>
      </c>
      <c r="BZ14" s="14">
        <v>0.102352860036097</v>
      </c>
      <c r="CA14" s="14"/>
      <c r="CB14" s="14">
        <v>0.10231122099856001</v>
      </c>
      <c r="CC14" s="14">
        <v>8.4107464539879606E-2</v>
      </c>
    </row>
    <row r="15" spans="2:81" x14ac:dyDescent="0.3">
      <c r="B15" s="15" t="s">
        <v>356</v>
      </c>
      <c r="C15" s="14">
        <v>0.17835702889046001</v>
      </c>
      <c r="D15" s="14">
        <v>0.149007752716311</v>
      </c>
      <c r="E15" s="14">
        <v>0.212929355460063</v>
      </c>
      <c r="F15" s="14"/>
      <c r="G15" s="14">
        <v>7.4501768616871203E-2</v>
      </c>
      <c r="H15" s="14">
        <v>0.20994601982764199</v>
      </c>
      <c r="I15" s="14">
        <v>0.22743834838487201</v>
      </c>
      <c r="J15" s="14">
        <v>0.15854241545197101</v>
      </c>
      <c r="K15" s="14">
        <v>0.26044976931890901</v>
      </c>
      <c r="L15" s="14">
        <v>0.136164361467948</v>
      </c>
      <c r="M15" s="14"/>
      <c r="N15" s="14">
        <v>0.19839464462866899</v>
      </c>
      <c r="O15" s="14">
        <v>0.16715344868290199</v>
      </c>
      <c r="P15" s="14">
        <v>0.15006216796136801</v>
      </c>
      <c r="Q15" s="14">
        <v>0.19270776512823301</v>
      </c>
      <c r="R15" s="14"/>
      <c r="S15" s="14">
        <v>0.22240234574649001</v>
      </c>
      <c r="T15" s="14">
        <v>5.9683332837378401E-2</v>
      </c>
      <c r="U15" s="14">
        <v>0.22605691345519199</v>
      </c>
      <c r="V15" s="14">
        <v>0.29136542672066901</v>
      </c>
      <c r="W15" s="14">
        <v>0.24454979341841099</v>
      </c>
      <c r="X15" s="14">
        <v>0</v>
      </c>
      <c r="Y15" s="14">
        <v>0</v>
      </c>
      <c r="Z15" s="14">
        <v>0.24344616180401901</v>
      </c>
      <c r="AA15" s="14">
        <v>0.166450610983358</v>
      </c>
      <c r="AB15" s="14">
        <v>0.20241631342761601</v>
      </c>
      <c r="AC15" s="14">
        <v>0.20015802099511401</v>
      </c>
      <c r="AD15" s="14">
        <v>0</v>
      </c>
      <c r="AE15" s="14"/>
      <c r="AF15" s="14">
        <v>0.126265238953402</v>
      </c>
      <c r="AG15" s="14">
        <v>0.12685707762276699</v>
      </c>
      <c r="AH15" s="14">
        <v>0.29482432815348403</v>
      </c>
      <c r="AI15" s="14">
        <v>0.207781078833079</v>
      </c>
      <c r="AJ15" s="14">
        <v>0.30540471059825702</v>
      </c>
      <c r="AK15" s="14">
        <v>9.3809676250594304E-2</v>
      </c>
      <c r="AL15" s="14"/>
      <c r="AM15" s="14">
        <v>0.33174623515205998</v>
      </c>
      <c r="AN15" s="14">
        <v>0.142471611611175</v>
      </c>
      <c r="AO15" s="14">
        <v>0.12400136599417599</v>
      </c>
      <c r="AP15" s="14">
        <v>0.19588309596917</v>
      </c>
      <c r="AQ15" s="14">
        <v>0</v>
      </c>
      <c r="AR15" s="14"/>
      <c r="AS15" s="14">
        <v>0.18046063040472801</v>
      </c>
      <c r="AT15" s="14">
        <v>0</v>
      </c>
      <c r="AU15" s="14"/>
      <c r="AV15" s="14">
        <v>0.212627730186671</v>
      </c>
      <c r="AW15" s="14">
        <v>2.9767520056480801E-2</v>
      </c>
      <c r="AX15" s="14" t="s">
        <v>211</v>
      </c>
      <c r="AY15" s="14"/>
      <c r="AZ15" s="14">
        <v>6.9917593261049196E-2</v>
      </c>
      <c r="BA15" s="14">
        <v>9.8602528345891199E-2</v>
      </c>
      <c r="BB15" s="14">
        <v>0.30652761345610302</v>
      </c>
      <c r="BC15" s="14"/>
      <c r="BD15" s="14">
        <v>0.18171003499954699</v>
      </c>
      <c r="BE15" s="14">
        <v>0.17443593045710401</v>
      </c>
      <c r="BF15" s="14"/>
      <c r="BG15" s="14">
        <v>0.108725293047314</v>
      </c>
      <c r="BH15" s="14">
        <v>0.20040437303356501</v>
      </c>
      <c r="BI15" s="14"/>
      <c r="BJ15" s="14">
        <v>0.12642308385978901</v>
      </c>
      <c r="BK15" s="14">
        <v>0.17679585051418101</v>
      </c>
      <c r="BL15" s="14"/>
      <c r="BM15" s="14">
        <v>0.16229349542934801</v>
      </c>
      <c r="BN15" s="14">
        <v>0.183154260246016</v>
      </c>
      <c r="BO15" s="14"/>
      <c r="BP15" s="14">
        <v>0.20823310479056101</v>
      </c>
      <c r="BQ15" s="14">
        <v>0.17297521570860799</v>
      </c>
      <c r="BR15" s="14"/>
      <c r="BS15" s="14">
        <v>0.144906696176892</v>
      </c>
      <c r="BT15" s="14">
        <v>0.20527902889353999</v>
      </c>
      <c r="BU15" s="14"/>
      <c r="BV15" s="14">
        <v>0.19215389140342801</v>
      </c>
      <c r="BW15" s="14">
        <v>0.13455976223264199</v>
      </c>
      <c r="BX15" s="14"/>
      <c r="BY15" s="14">
        <v>0.129976373175545</v>
      </c>
      <c r="BZ15" s="14">
        <v>0.192053338525426</v>
      </c>
      <c r="CA15" s="14"/>
      <c r="CB15" s="14">
        <v>0.24537746172224001</v>
      </c>
      <c r="CC15" s="14">
        <v>0.12993884576124501</v>
      </c>
    </row>
    <row r="16" spans="2:81" x14ac:dyDescent="0.3">
      <c r="B16" s="15" t="s">
        <v>106</v>
      </c>
      <c r="C16" s="23">
        <v>5.9114780735372704E-3</v>
      </c>
      <c r="D16" s="23">
        <v>0</v>
      </c>
      <c r="E16" s="23">
        <v>1.2874973502000101E-2</v>
      </c>
      <c r="F16" s="23"/>
      <c r="G16" s="23">
        <v>0</v>
      </c>
      <c r="H16" s="23">
        <v>0</v>
      </c>
      <c r="I16" s="23">
        <v>0</v>
      </c>
      <c r="J16" s="23">
        <v>0</v>
      </c>
      <c r="K16" s="23">
        <v>0</v>
      </c>
      <c r="L16" s="23">
        <v>7.0800661244721702E-2</v>
      </c>
      <c r="M16" s="23"/>
      <c r="N16" s="23">
        <v>0</v>
      </c>
      <c r="O16" s="23">
        <v>0</v>
      </c>
      <c r="P16" s="23">
        <v>0</v>
      </c>
      <c r="Q16" s="23">
        <v>2.2250492881654801E-2</v>
      </c>
      <c r="R16" s="23"/>
      <c r="S16" s="23">
        <v>0</v>
      </c>
      <c r="T16" s="23">
        <v>0</v>
      </c>
      <c r="U16" s="23">
        <v>0</v>
      </c>
      <c r="V16" s="23">
        <v>0</v>
      </c>
      <c r="W16" s="23">
        <v>0</v>
      </c>
      <c r="X16" s="23">
        <v>0</v>
      </c>
      <c r="Y16" s="23">
        <v>0</v>
      </c>
      <c r="Z16" s="23">
        <v>0</v>
      </c>
      <c r="AA16" s="23">
        <v>5.0802270314477399E-2</v>
      </c>
      <c r="AB16" s="23">
        <v>0</v>
      </c>
      <c r="AC16" s="23">
        <v>0</v>
      </c>
      <c r="AD16" s="23">
        <v>0</v>
      </c>
      <c r="AE16" s="23"/>
      <c r="AF16" s="23">
        <v>0</v>
      </c>
      <c r="AG16" s="23">
        <v>0</v>
      </c>
      <c r="AH16" s="23">
        <v>0</v>
      </c>
      <c r="AI16" s="23">
        <v>0</v>
      </c>
      <c r="AJ16" s="23">
        <v>0</v>
      </c>
      <c r="AK16" s="23">
        <v>0</v>
      </c>
      <c r="AL16" s="23"/>
      <c r="AM16" s="23">
        <v>0</v>
      </c>
      <c r="AN16" s="23">
        <v>0</v>
      </c>
      <c r="AO16" s="23">
        <v>0</v>
      </c>
      <c r="AP16" s="23">
        <v>0</v>
      </c>
      <c r="AQ16" s="23">
        <v>0</v>
      </c>
      <c r="AR16" s="23"/>
      <c r="AS16" s="23">
        <v>5.9811999920084003E-3</v>
      </c>
      <c r="AT16" s="23">
        <v>0</v>
      </c>
      <c r="AU16" s="23"/>
      <c r="AV16" s="23">
        <v>7.2749020518993804E-3</v>
      </c>
      <c r="AW16" s="23">
        <v>0</v>
      </c>
      <c r="AX16" s="23" t="s">
        <v>211</v>
      </c>
      <c r="AY16" s="23"/>
      <c r="AZ16" s="23">
        <v>0</v>
      </c>
      <c r="BA16" s="23">
        <v>0</v>
      </c>
      <c r="BB16" s="23">
        <v>1.5419124255935101E-2</v>
      </c>
      <c r="BC16" s="23"/>
      <c r="BD16" s="23">
        <v>0</v>
      </c>
      <c r="BE16" s="23">
        <v>1.2824524652890201E-2</v>
      </c>
      <c r="BF16" s="23"/>
      <c r="BG16" s="23">
        <v>0</v>
      </c>
      <c r="BH16" s="23">
        <v>7.7832164397225604E-3</v>
      </c>
      <c r="BI16" s="23"/>
      <c r="BJ16" s="23">
        <v>0</v>
      </c>
      <c r="BK16" s="23">
        <v>0</v>
      </c>
      <c r="BL16" s="23"/>
      <c r="BM16" s="23">
        <v>0</v>
      </c>
      <c r="BN16" s="23">
        <v>6.9558514177362803E-3</v>
      </c>
      <c r="BO16" s="23"/>
      <c r="BP16" s="23">
        <v>0</v>
      </c>
      <c r="BQ16" s="23">
        <v>7.9331751027077995E-3</v>
      </c>
      <c r="BR16" s="23"/>
      <c r="BS16" s="23">
        <v>0</v>
      </c>
      <c r="BT16" s="23">
        <v>1.06692427892653E-2</v>
      </c>
      <c r="BU16" s="23"/>
      <c r="BV16" s="23">
        <v>0</v>
      </c>
      <c r="BW16" s="23">
        <v>0</v>
      </c>
      <c r="BX16" s="23"/>
      <c r="BY16" s="23">
        <v>0</v>
      </c>
      <c r="BZ16" s="23">
        <v>7.2741640374993704E-3</v>
      </c>
      <c r="CA16" s="23"/>
      <c r="CB16" s="23">
        <v>0</v>
      </c>
      <c r="CC16" s="23">
        <v>1.09064570128867E-2</v>
      </c>
    </row>
    <row r="17" spans="2:2" x14ac:dyDescent="0.3">
      <c r="B17" s="16" t="s">
        <v>552</v>
      </c>
    </row>
    <row r="18" spans="2:2" x14ac:dyDescent="0.3">
      <c r="B18" t="s">
        <v>95</v>
      </c>
    </row>
    <row r="19" spans="2:2" x14ac:dyDescent="0.3">
      <c r="B19" t="s">
        <v>96</v>
      </c>
    </row>
    <row r="21" spans="2:2" x14ac:dyDescent="0.3">
      <c r="B21"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CC22"/>
  <sheetViews>
    <sheetView showGridLines="0" topLeftCell="A8" workbookViewId="0">
      <pane xSplit="2" topLeftCell="C1" activePane="topRight" state="frozen"/>
      <selection pane="topRight" activeCell="B18" sqref="B18"/>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53</v>
      </c>
      <c r="D7" s="10">
        <v>25</v>
      </c>
      <c r="E7" s="10">
        <v>28</v>
      </c>
      <c r="F7" s="10"/>
      <c r="G7" s="10">
        <v>8</v>
      </c>
      <c r="H7" s="10">
        <v>19</v>
      </c>
      <c r="I7" s="10">
        <v>16</v>
      </c>
      <c r="J7" s="10">
        <v>2</v>
      </c>
      <c r="K7" s="10">
        <v>4</v>
      </c>
      <c r="L7" s="10">
        <v>4</v>
      </c>
      <c r="M7" s="10"/>
      <c r="N7" s="10">
        <v>21</v>
      </c>
      <c r="O7" s="10">
        <v>8</v>
      </c>
      <c r="P7" s="10">
        <v>13</v>
      </c>
      <c r="Q7" s="10">
        <v>11</v>
      </c>
      <c r="R7" s="10"/>
      <c r="S7" s="10">
        <v>15</v>
      </c>
      <c r="T7" s="10">
        <v>7</v>
      </c>
      <c r="U7" s="10">
        <v>3</v>
      </c>
      <c r="V7" s="10">
        <v>7</v>
      </c>
      <c r="W7" s="10">
        <v>2</v>
      </c>
      <c r="X7" s="10">
        <v>3</v>
      </c>
      <c r="Y7" s="10">
        <v>4</v>
      </c>
      <c r="Z7" s="10">
        <v>3</v>
      </c>
      <c r="AA7" s="10">
        <v>3</v>
      </c>
      <c r="AB7" s="10">
        <v>2</v>
      </c>
      <c r="AC7" s="10">
        <v>4</v>
      </c>
      <c r="AD7" s="10" t="s">
        <v>210</v>
      </c>
      <c r="AE7" s="10"/>
      <c r="AF7" s="10">
        <v>25</v>
      </c>
      <c r="AG7" s="10">
        <v>9</v>
      </c>
      <c r="AH7" s="10">
        <v>3</v>
      </c>
      <c r="AI7" s="10">
        <v>7</v>
      </c>
      <c r="AJ7" s="10">
        <v>3</v>
      </c>
      <c r="AK7" s="10">
        <v>2</v>
      </c>
      <c r="AL7" s="10"/>
      <c r="AM7" s="10">
        <v>7</v>
      </c>
      <c r="AN7" s="10">
        <v>5</v>
      </c>
      <c r="AO7" s="10">
        <v>21</v>
      </c>
      <c r="AP7" s="10">
        <v>10</v>
      </c>
      <c r="AQ7" s="10">
        <v>5</v>
      </c>
      <c r="AR7" s="10"/>
      <c r="AS7" s="10">
        <v>52</v>
      </c>
      <c r="AT7" s="10">
        <v>1</v>
      </c>
      <c r="AU7" s="10"/>
      <c r="AV7" s="10">
        <v>45</v>
      </c>
      <c r="AW7" s="10">
        <v>8</v>
      </c>
      <c r="AX7" s="10" t="s">
        <v>210</v>
      </c>
      <c r="AY7" s="10"/>
      <c r="AZ7" s="10">
        <v>47</v>
      </c>
      <c r="BA7" s="10" t="s">
        <v>210</v>
      </c>
      <c r="BB7" s="10" t="s">
        <v>210</v>
      </c>
      <c r="BC7" s="10"/>
      <c r="BD7" s="10">
        <v>30</v>
      </c>
      <c r="BE7" s="10">
        <v>23</v>
      </c>
      <c r="BF7" s="10"/>
      <c r="BG7" s="10">
        <v>11</v>
      </c>
      <c r="BH7" s="10">
        <v>42</v>
      </c>
      <c r="BI7" s="10"/>
      <c r="BJ7" s="10">
        <v>5</v>
      </c>
      <c r="BK7" s="10">
        <v>43</v>
      </c>
      <c r="BL7" s="10"/>
      <c r="BM7" s="10">
        <v>12</v>
      </c>
      <c r="BN7" s="10">
        <v>40</v>
      </c>
      <c r="BO7" s="10"/>
      <c r="BP7" s="10">
        <v>13</v>
      </c>
      <c r="BQ7" s="10">
        <v>40</v>
      </c>
      <c r="BR7" s="10"/>
      <c r="BS7" s="10">
        <v>27</v>
      </c>
      <c r="BT7" s="10">
        <v>26</v>
      </c>
      <c r="BU7" s="10"/>
      <c r="BV7" s="10">
        <v>6</v>
      </c>
      <c r="BW7" s="10">
        <v>21</v>
      </c>
      <c r="BX7" s="10"/>
      <c r="BY7" s="10">
        <v>5</v>
      </c>
      <c r="BZ7" s="10">
        <v>48</v>
      </c>
      <c r="CA7" s="10"/>
      <c r="CB7" s="10">
        <v>23</v>
      </c>
      <c r="CC7" s="10">
        <v>30</v>
      </c>
    </row>
    <row r="8" spans="2:81" ht="30" customHeight="1" x14ac:dyDescent="0.3">
      <c r="B8" s="11" t="s">
        <v>20</v>
      </c>
      <c r="C8" s="11">
        <v>52</v>
      </c>
      <c r="D8" s="11">
        <v>27</v>
      </c>
      <c r="E8" s="11">
        <v>26</v>
      </c>
      <c r="F8" s="11"/>
      <c r="G8" s="11">
        <v>12</v>
      </c>
      <c r="H8" s="11">
        <v>17</v>
      </c>
      <c r="I8" s="11">
        <v>14</v>
      </c>
      <c r="J8" s="11">
        <v>2</v>
      </c>
      <c r="K8" s="11">
        <v>4</v>
      </c>
      <c r="L8" s="11">
        <v>4</v>
      </c>
      <c r="M8" s="11"/>
      <c r="N8" s="11">
        <v>18</v>
      </c>
      <c r="O8" s="11">
        <v>8</v>
      </c>
      <c r="P8" s="11">
        <v>14</v>
      </c>
      <c r="Q8" s="11">
        <v>14</v>
      </c>
      <c r="R8" s="11"/>
      <c r="S8" s="11">
        <v>13</v>
      </c>
      <c r="T8" s="11">
        <v>7</v>
      </c>
      <c r="U8" s="11">
        <v>3</v>
      </c>
      <c r="V8" s="11">
        <v>7</v>
      </c>
      <c r="W8" s="11">
        <v>2</v>
      </c>
      <c r="X8" s="11">
        <v>4</v>
      </c>
      <c r="Y8" s="11">
        <v>4</v>
      </c>
      <c r="Z8" s="11">
        <v>2</v>
      </c>
      <c r="AA8" s="11">
        <v>4</v>
      </c>
      <c r="AB8" s="11">
        <v>2</v>
      </c>
      <c r="AC8" s="11">
        <v>4</v>
      </c>
      <c r="AD8" s="11" t="s">
        <v>210</v>
      </c>
      <c r="AE8" s="11"/>
      <c r="AF8" s="11">
        <v>25</v>
      </c>
      <c r="AG8" s="11">
        <v>9</v>
      </c>
      <c r="AH8" s="11">
        <v>3</v>
      </c>
      <c r="AI8" s="11">
        <v>7</v>
      </c>
      <c r="AJ8" s="11">
        <v>3</v>
      </c>
      <c r="AK8" s="11">
        <v>2</v>
      </c>
      <c r="AL8" s="11"/>
      <c r="AM8" s="11">
        <v>9</v>
      </c>
      <c r="AN8" s="11">
        <v>5</v>
      </c>
      <c r="AO8" s="11">
        <v>21</v>
      </c>
      <c r="AP8" s="11">
        <v>9</v>
      </c>
      <c r="AQ8" s="11">
        <v>4</v>
      </c>
      <c r="AR8" s="11"/>
      <c r="AS8" s="11">
        <v>52</v>
      </c>
      <c r="AT8" s="11">
        <v>1</v>
      </c>
      <c r="AU8" s="11"/>
      <c r="AV8" s="11">
        <v>44</v>
      </c>
      <c r="AW8" s="11">
        <v>8</v>
      </c>
      <c r="AX8" s="11" t="s">
        <v>210</v>
      </c>
      <c r="AY8" s="11"/>
      <c r="AZ8" s="11">
        <v>46</v>
      </c>
      <c r="BA8" s="11" t="s">
        <v>210</v>
      </c>
      <c r="BB8" s="11" t="s">
        <v>210</v>
      </c>
      <c r="BC8" s="11"/>
      <c r="BD8" s="11">
        <v>30</v>
      </c>
      <c r="BE8" s="11">
        <v>22</v>
      </c>
      <c r="BF8" s="11"/>
      <c r="BG8" s="11">
        <v>12</v>
      </c>
      <c r="BH8" s="11">
        <v>41</v>
      </c>
      <c r="BI8" s="11"/>
      <c r="BJ8" s="11">
        <v>5</v>
      </c>
      <c r="BK8" s="11">
        <v>43</v>
      </c>
      <c r="BL8" s="11"/>
      <c r="BM8" s="11">
        <v>11</v>
      </c>
      <c r="BN8" s="11">
        <v>41</v>
      </c>
      <c r="BO8" s="11"/>
      <c r="BP8" s="11">
        <v>15</v>
      </c>
      <c r="BQ8" s="11">
        <v>38</v>
      </c>
      <c r="BR8" s="11"/>
      <c r="BS8" s="11">
        <v>27</v>
      </c>
      <c r="BT8" s="11">
        <v>26</v>
      </c>
      <c r="BU8" s="11"/>
      <c r="BV8" s="11">
        <v>6</v>
      </c>
      <c r="BW8" s="11">
        <v>20</v>
      </c>
      <c r="BX8" s="11"/>
      <c r="BY8" s="11">
        <v>6</v>
      </c>
      <c r="BZ8" s="11">
        <v>47</v>
      </c>
      <c r="CA8" s="11"/>
      <c r="CB8" s="11">
        <v>23</v>
      </c>
      <c r="CC8" s="11">
        <v>29</v>
      </c>
    </row>
    <row r="9" spans="2:81" ht="28.8" x14ac:dyDescent="0.3">
      <c r="B9" s="15" t="s">
        <v>359</v>
      </c>
      <c r="C9" s="14">
        <v>0.67221770823774196</v>
      </c>
      <c r="D9" s="14">
        <v>0.600357388793888</v>
      </c>
      <c r="E9" s="14">
        <v>0.74610778119083498</v>
      </c>
      <c r="F9" s="14"/>
      <c r="G9" s="14">
        <v>0.83774470111269805</v>
      </c>
      <c r="H9" s="14">
        <v>0.56639764726632902</v>
      </c>
      <c r="I9" s="14">
        <v>0.50939136925179096</v>
      </c>
      <c r="J9" s="14">
        <v>1</v>
      </c>
      <c r="K9" s="14">
        <v>0.73896435648838998</v>
      </c>
      <c r="L9" s="14">
        <v>1</v>
      </c>
      <c r="M9" s="14"/>
      <c r="N9" s="14">
        <v>0.56796391067712104</v>
      </c>
      <c r="O9" s="14">
        <v>0.61246201436195802</v>
      </c>
      <c r="P9" s="14">
        <v>0.50713184367849795</v>
      </c>
      <c r="Q9" s="14">
        <v>1</v>
      </c>
      <c r="R9" s="14"/>
      <c r="S9" s="14">
        <v>0.63911118797708599</v>
      </c>
      <c r="T9" s="14">
        <v>0.85282843305048495</v>
      </c>
      <c r="U9" s="14">
        <v>0.326611389751023</v>
      </c>
      <c r="V9" s="14">
        <v>0.71578518172914996</v>
      </c>
      <c r="W9" s="14">
        <v>0.49759204358779502</v>
      </c>
      <c r="X9" s="14">
        <v>1</v>
      </c>
      <c r="Y9" s="14">
        <v>0.50694444677179995</v>
      </c>
      <c r="Z9" s="14">
        <v>0.35263283719402899</v>
      </c>
      <c r="AA9" s="14">
        <v>0.49677449454254402</v>
      </c>
      <c r="AB9" s="14">
        <v>1</v>
      </c>
      <c r="AC9" s="14">
        <v>0.79856950128760595</v>
      </c>
      <c r="AD9" s="14" t="s">
        <v>211</v>
      </c>
      <c r="AE9" s="14"/>
      <c r="AF9" s="14">
        <v>0.64148611141703904</v>
      </c>
      <c r="AG9" s="14">
        <v>0.896454720247992</v>
      </c>
      <c r="AH9" s="14">
        <v>0.292075068430319</v>
      </c>
      <c r="AI9" s="14">
        <v>0.42016937931125697</v>
      </c>
      <c r="AJ9" s="14">
        <v>1</v>
      </c>
      <c r="AK9" s="14">
        <v>0.48646225687917499</v>
      </c>
      <c r="AL9" s="14"/>
      <c r="AM9" s="14">
        <v>0.90066583003134304</v>
      </c>
      <c r="AN9" s="14">
        <v>1</v>
      </c>
      <c r="AO9" s="14">
        <v>0.61158637127676796</v>
      </c>
      <c r="AP9" s="14">
        <v>0.47307167961663799</v>
      </c>
      <c r="AQ9" s="14">
        <v>0.61978026998708402</v>
      </c>
      <c r="AR9" s="14"/>
      <c r="AS9" s="14">
        <v>0.66610839543510503</v>
      </c>
      <c r="AT9" s="14">
        <v>1</v>
      </c>
      <c r="AU9" s="14"/>
      <c r="AV9" s="14">
        <v>0.67500317482245498</v>
      </c>
      <c r="AW9" s="14">
        <v>0.65763547469205896</v>
      </c>
      <c r="AX9" s="14" t="s">
        <v>211</v>
      </c>
      <c r="AY9" s="14"/>
      <c r="AZ9" s="14">
        <v>0.71103896959379798</v>
      </c>
      <c r="BA9" s="14" t="s">
        <v>211</v>
      </c>
      <c r="BB9" s="14" t="s">
        <v>211</v>
      </c>
      <c r="BC9" s="14"/>
      <c r="BD9" s="14">
        <v>0.71123351387865397</v>
      </c>
      <c r="BE9" s="14">
        <v>0.62017045746788402</v>
      </c>
      <c r="BF9" s="14"/>
      <c r="BG9" s="14">
        <v>0.69130148656921697</v>
      </c>
      <c r="BH9" s="14">
        <v>0.66673644909855301</v>
      </c>
      <c r="BI9" s="14"/>
      <c r="BJ9" s="14">
        <v>0.45273737771362099</v>
      </c>
      <c r="BK9" s="14">
        <v>0.74199596556316305</v>
      </c>
      <c r="BL9" s="14"/>
      <c r="BM9" s="14">
        <v>0.60548306525594398</v>
      </c>
      <c r="BN9" s="14">
        <v>0.70518554714963799</v>
      </c>
      <c r="BO9" s="14"/>
      <c r="BP9" s="14">
        <v>0.87730803477415797</v>
      </c>
      <c r="BQ9" s="14">
        <v>0.593150710724764</v>
      </c>
      <c r="BR9" s="14"/>
      <c r="BS9" s="14">
        <v>0.60221032598707103</v>
      </c>
      <c r="BT9" s="14">
        <v>0.74414524404087401</v>
      </c>
      <c r="BU9" s="14"/>
      <c r="BV9" s="14">
        <v>0.38380959497839401</v>
      </c>
      <c r="BW9" s="14">
        <v>0.668967279423623</v>
      </c>
      <c r="BX9" s="14"/>
      <c r="BY9" s="14">
        <v>0.69945364059687498</v>
      </c>
      <c r="BZ9" s="14">
        <v>0.66889798804876099</v>
      </c>
      <c r="CA9" s="14"/>
      <c r="CB9" s="14">
        <v>0.84066378104849204</v>
      </c>
      <c r="CC9" s="14">
        <v>0.54043775367332403</v>
      </c>
    </row>
    <row r="10" spans="2:81" x14ac:dyDescent="0.3">
      <c r="B10" s="15" t="s">
        <v>360</v>
      </c>
      <c r="C10" s="14">
        <v>0.47449571936901203</v>
      </c>
      <c r="D10" s="14">
        <v>0.4570196907729</v>
      </c>
      <c r="E10" s="14">
        <v>0.49246537268938101</v>
      </c>
      <c r="F10" s="14"/>
      <c r="G10" s="14">
        <v>0.67175529268008705</v>
      </c>
      <c r="H10" s="14">
        <v>0.410162824589554</v>
      </c>
      <c r="I10" s="14">
        <v>0.440593630985604</v>
      </c>
      <c r="J10" s="14">
        <v>0.50753213021334898</v>
      </c>
      <c r="K10" s="14">
        <v>0.23806884664973799</v>
      </c>
      <c r="L10" s="14">
        <v>0.49037434373877697</v>
      </c>
      <c r="M10" s="14"/>
      <c r="N10" s="14">
        <v>0.47350158283591098</v>
      </c>
      <c r="O10" s="14">
        <v>0.370876284658059</v>
      </c>
      <c r="P10" s="14">
        <v>0.29033181905817201</v>
      </c>
      <c r="Q10" s="14">
        <v>0.71404218622567694</v>
      </c>
      <c r="R10" s="14"/>
      <c r="S10" s="14">
        <v>0.522777737292203</v>
      </c>
      <c r="T10" s="14">
        <v>0.56963948164168599</v>
      </c>
      <c r="U10" s="14">
        <v>0</v>
      </c>
      <c r="V10" s="14">
        <v>0.41190812384993802</v>
      </c>
      <c r="W10" s="14">
        <v>0.49759204358779502</v>
      </c>
      <c r="X10" s="14">
        <v>0.75705741138818905</v>
      </c>
      <c r="Y10" s="14">
        <v>0.48762623642624803</v>
      </c>
      <c r="Z10" s="14">
        <v>0.35263283719402899</v>
      </c>
      <c r="AA10" s="14">
        <v>0.49677449454254402</v>
      </c>
      <c r="AB10" s="14">
        <v>0.43696340548144902</v>
      </c>
      <c r="AC10" s="14">
        <v>0.40031614247547898</v>
      </c>
      <c r="AD10" s="14" t="s">
        <v>211</v>
      </c>
      <c r="AE10" s="14"/>
      <c r="AF10" s="14">
        <v>0.47109226247911401</v>
      </c>
      <c r="AG10" s="14">
        <v>0.49818929728226302</v>
      </c>
      <c r="AH10" s="14">
        <v>0.658162110400207</v>
      </c>
      <c r="AI10" s="14">
        <v>0.285728490738416</v>
      </c>
      <c r="AJ10" s="14">
        <v>0.72483752809150004</v>
      </c>
      <c r="AK10" s="14">
        <v>0.48646225687917499</v>
      </c>
      <c r="AL10" s="14"/>
      <c r="AM10" s="14">
        <v>0.68329560971490699</v>
      </c>
      <c r="AN10" s="14">
        <v>0.80464785110425097</v>
      </c>
      <c r="AO10" s="14">
        <v>0.37497135238742602</v>
      </c>
      <c r="AP10" s="14">
        <v>0.38779222175314798</v>
      </c>
      <c r="AQ10" s="14">
        <v>0.61199256028056803</v>
      </c>
      <c r="AR10" s="14"/>
      <c r="AS10" s="14">
        <v>0.48333952468122898</v>
      </c>
      <c r="AT10" s="14">
        <v>0</v>
      </c>
      <c r="AU10" s="14"/>
      <c r="AV10" s="14">
        <v>0.47980917286150099</v>
      </c>
      <c r="AW10" s="14">
        <v>0.44667918759410502</v>
      </c>
      <c r="AX10" s="14" t="s">
        <v>211</v>
      </c>
      <c r="AY10" s="14"/>
      <c r="AZ10" s="14">
        <v>0.48107555266090501</v>
      </c>
      <c r="BA10" s="14" t="s">
        <v>211</v>
      </c>
      <c r="BB10" s="14" t="s">
        <v>211</v>
      </c>
      <c r="BC10" s="14"/>
      <c r="BD10" s="14">
        <v>0.42821470281540502</v>
      </c>
      <c r="BE10" s="14">
        <v>0.53623479241595395</v>
      </c>
      <c r="BF10" s="14"/>
      <c r="BG10" s="14">
        <v>0.472287043428884</v>
      </c>
      <c r="BH10" s="14">
        <v>0.475130097162133</v>
      </c>
      <c r="BI10" s="14"/>
      <c r="BJ10" s="14">
        <v>0.45273737771362099</v>
      </c>
      <c r="BK10" s="14">
        <v>0.50231389414141403</v>
      </c>
      <c r="BL10" s="14"/>
      <c r="BM10" s="14">
        <v>0.24469386068662499</v>
      </c>
      <c r="BN10" s="14">
        <v>0.54460748982743801</v>
      </c>
      <c r="BO10" s="14"/>
      <c r="BP10" s="14">
        <v>0.537706743875486</v>
      </c>
      <c r="BQ10" s="14">
        <v>0.450126428033573</v>
      </c>
      <c r="BR10" s="14"/>
      <c r="BS10" s="14">
        <v>0.43726276950966397</v>
      </c>
      <c r="BT10" s="14">
        <v>0.51274988982885294</v>
      </c>
      <c r="BU10" s="14"/>
      <c r="BV10" s="14">
        <v>0.42561329672254</v>
      </c>
      <c r="BW10" s="14">
        <v>0.44082357861876698</v>
      </c>
      <c r="BX10" s="14"/>
      <c r="BY10" s="14">
        <v>0.36566832910645097</v>
      </c>
      <c r="BZ10" s="14">
        <v>0.48776041983180501</v>
      </c>
      <c r="CA10" s="14"/>
      <c r="CB10" s="14">
        <v>0.60215370906975996</v>
      </c>
      <c r="CC10" s="14">
        <v>0.374625394096127</v>
      </c>
    </row>
    <row r="11" spans="2:81" ht="28.8" x14ac:dyDescent="0.3">
      <c r="B11" s="15" t="s">
        <v>361</v>
      </c>
      <c r="C11" s="14">
        <v>0.32975938954438</v>
      </c>
      <c r="D11" s="14">
        <v>0.42727589442262498</v>
      </c>
      <c r="E11" s="14">
        <v>0.229488451210827</v>
      </c>
      <c r="F11" s="14"/>
      <c r="G11" s="14">
        <v>0.57497528212687099</v>
      </c>
      <c r="H11" s="14">
        <v>0.32833026695106399</v>
      </c>
      <c r="I11" s="14">
        <v>0.28217495839298401</v>
      </c>
      <c r="J11" s="14">
        <v>0</v>
      </c>
      <c r="K11" s="14">
        <v>0.23806884664973799</v>
      </c>
      <c r="L11" s="14">
        <v>0</v>
      </c>
      <c r="M11" s="14"/>
      <c r="N11" s="14">
        <v>0.43097938177156397</v>
      </c>
      <c r="O11" s="14">
        <v>0</v>
      </c>
      <c r="P11" s="14">
        <v>0.35474137428485297</v>
      </c>
      <c r="Q11" s="14">
        <v>0.35650919444670198</v>
      </c>
      <c r="R11" s="14"/>
      <c r="S11" s="14">
        <v>0.316921702046567</v>
      </c>
      <c r="T11" s="14">
        <v>0.28318895140879902</v>
      </c>
      <c r="U11" s="14">
        <v>0.32898746232417903</v>
      </c>
      <c r="V11" s="14">
        <v>0.26157560710203198</v>
      </c>
      <c r="W11" s="14">
        <v>0</v>
      </c>
      <c r="X11" s="14">
        <v>0.56433230053448902</v>
      </c>
      <c r="Y11" s="14">
        <v>0.244426916755865</v>
      </c>
      <c r="Z11" s="14">
        <v>0.281174885344811</v>
      </c>
      <c r="AA11" s="14">
        <v>0.50322550545745603</v>
      </c>
      <c r="AB11" s="14">
        <v>0.43696340548144902</v>
      </c>
      <c r="AC11" s="14">
        <v>0.40031614247547898</v>
      </c>
      <c r="AD11" s="14" t="s">
        <v>211</v>
      </c>
      <c r="AE11" s="14"/>
      <c r="AF11" s="14">
        <v>0.36783163047010298</v>
      </c>
      <c r="AG11" s="14">
        <v>0.286422321436197</v>
      </c>
      <c r="AH11" s="14">
        <v>0.292075068430319</v>
      </c>
      <c r="AI11" s="14">
        <v>0.15124096066919401</v>
      </c>
      <c r="AJ11" s="14">
        <v>0.63604075926818104</v>
      </c>
      <c r="AK11" s="14">
        <v>0</v>
      </c>
      <c r="AL11" s="14"/>
      <c r="AM11" s="14">
        <v>0.461524917187004</v>
      </c>
      <c r="AN11" s="14">
        <v>0.18997810021281999</v>
      </c>
      <c r="AO11" s="14">
        <v>0.387185893638056</v>
      </c>
      <c r="AP11" s="14">
        <v>0.193633030631638</v>
      </c>
      <c r="AQ11" s="14">
        <v>0.56092564832348302</v>
      </c>
      <c r="AR11" s="14"/>
      <c r="AS11" s="14">
        <v>0.33590555213755202</v>
      </c>
      <c r="AT11" s="14">
        <v>0</v>
      </c>
      <c r="AU11" s="14"/>
      <c r="AV11" s="14">
        <v>0.28667430518545201</v>
      </c>
      <c r="AW11" s="14">
        <v>0.55531469360204999</v>
      </c>
      <c r="AX11" s="14" t="s">
        <v>211</v>
      </c>
      <c r="AY11" s="14"/>
      <c r="AZ11" s="14">
        <v>0.29649006858369198</v>
      </c>
      <c r="BA11" s="14" t="s">
        <v>211</v>
      </c>
      <c r="BB11" s="14" t="s">
        <v>211</v>
      </c>
      <c r="BC11" s="14"/>
      <c r="BD11" s="14">
        <v>0.27095689951829799</v>
      </c>
      <c r="BE11" s="14">
        <v>0.40820216149294702</v>
      </c>
      <c r="BF11" s="14"/>
      <c r="BG11" s="14">
        <v>0.41025808639259198</v>
      </c>
      <c r="BH11" s="14">
        <v>0.30663848496626001</v>
      </c>
      <c r="BI11" s="14"/>
      <c r="BJ11" s="14">
        <v>0.36363487115319898</v>
      </c>
      <c r="BK11" s="14">
        <v>0.31591994548434399</v>
      </c>
      <c r="BL11" s="14"/>
      <c r="BM11" s="14">
        <v>0.31613649159283003</v>
      </c>
      <c r="BN11" s="14">
        <v>0.31744080946974002</v>
      </c>
      <c r="BO11" s="14"/>
      <c r="BP11" s="14">
        <v>0.21091056033247901</v>
      </c>
      <c r="BQ11" s="14">
        <v>0.37557832329135699</v>
      </c>
      <c r="BR11" s="14"/>
      <c r="BS11" s="14">
        <v>0.47622575266731698</v>
      </c>
      <c r="BT11" s="14">
        <v>0.17927576569228801</v>
      </c>
      <c r="BU11" s="14"/>
      <c r="BV11" s="14">
        <v>0.57692142788435696</v>
      </c>
      <c r="BW11" s="14">
        <v>0.44544684240140298</v>
      </c>
      <c r="BX11" s="14"/>
      <c r="BY11" s="14">
        <v>0.306159637522396</v>
      </c>
      <c r="BZ11" s="14">
        <v>0.33263590473795901</v>
      </c>
      <c r="CA11" s="14"/>
      <c r="CB11" s="14">
        <v>0.288034248191187</v>
      </c>
      <c r="CC11" s="14">
        <v>0.36240210504357401</v>
      </c>
    </row>
    <row r="12" spans="2:81" x14ac:dyDescent="0.3">
      <c r="B12" s="15" t="s">
        <v>362</v>
      </c>
      <c r="C12" s="14">
        <v>0.27588002563807101</v>
      </c>
      <c r="D12" s="14">
        <v>0.20437835675973001</v>
      </c>
      <c r="E12" s="14">
        <v>0.34940131764702798</v>
      </c>
      <c r="F12" s="14"/>
      <c r="G12" s="14">
        <v>8.29033393229648E-2</v>
      </c>
      <c r="H12" s="14">
        <v>0.26659444799821203</v>
      </c>
      <c r="I12" s="14">
        <v>0.30065078410346202</v>
      </c>
      <c r="J12" s="14">
        <v>0.50753213021334898</v>
      </c>
      <c r="K12" s="14">
        <v>0.50089550983865205</v>
      </c>
      <c r="L12" s="14">
        <v>0.48841563830804202</v>
      </c>
      <c r="M12" s="14"/>
      <c r="N12" s="14">
        <v>0.382044646178124</v>
      </c>
      <c r="O12" s="14">
        <v>0.37295443453284</v>
      </c>
      <c r="P12" s="14">
        <v>0.29276469032320901</v>
      </c>
      <c r="Q12" s="14">
        <v>7.1612240548613607E-2</v>
      </c>
      <c r="R12" s="14"/>
      <c r="S12" s="14">
        <v>0.26301412701709698</v>
      </c>
      <c r="T12" s="14">
        <v>0.42519398312139201</v>
      </c>
      <c r="U12" s="14">
        <v>0.65559885207520296</v>
      </c>
      <c r="V12" s="14">
        <v>0.15083831070070999</v>
      </c>
      <c r="W12" s="14">
        <v>0</v>
      </c>
      <c r="X12" s="14">
        <v>0.1927251108537</v>
      </c>
      <c r="Y12" s="14">
        <v>0.244426916755865</v>
      </c>
      <c r="Z12" s="14">
        <v>0.281174885344811</v>
      </c>
      <c r="AA12" s="14">
        <v>0.23555014034935001</v>
      </c>
      <c r="AB12" s="14">
        <v>1</v>
      </c>
      <c r="AC12" s="14">
        <v>0</v>
      </c>
      <c r="AD12" s="14" t="s">
        <v>211</v>
      </c>
      <c r="AE12" s="14"/>
      <c r="AF12" s="14">
        <v>0.32504340127386799</v>
      </c>
      <c r="AG12" s="14">
        <v>0.198749304611019</v>
      </c>
      <c r="AH12" s="14">
        <v>1</v>
      </c>
      <c r="AI12" s="14">
        <v>0.15124096066919401</v>
      </c>
      <c r="AJ12" s="14">
        <v>0.36395924073181801</v>
      </c>
      <c r="AK12" s="14">
        <v>0</v>
      </c>
      <c r="AL12" s="14"/>
      <c r="AM12" s="14">
        <v>0.10919104708571201</v>
      </c>
      <c r="AN12" s="14">
        <v>0.60565255936775697</v>
      </c>
      <c r="AO12" s="14">
        <v>0.210092465361853</v>
      </c>
      <c r="AP12" s="14">
        <v>0.42595194319554902</v>
      </c>
      <c r="AQ12" s="14">
        <v>0.56092564832348302</v>
      </c>
      <c r="AR12" s="14"/>
      <c r="AS12" s="14">
        <v>0.26238364239469802</v>
      </c>
      <c r="AT12" s="14">
        <v>1</v>
      </c>
      <c r="AU12" s="14"/>
      <c r="AV12" s="14">
        <v>0.26291830635322799</v>
      </c>
      <c r="AW12" s="14">
        <v>0.343736096431558</v>
      </c>
      <c r="AX12" s="14" t="s">
        <v>211</v>
      </c>
      <c r="AY12" s="14"/>
      <c r="AZ12" s="14">
        <v>0.25606632074794999</v>
      </c>
      <c r="BA12" s="14" t="s">
        <v>211</v>
      </c>
      <c r="BB12" s="14" t="s">
        <v>211</v>
      </c>
      <c r="BC12" s="14"/>
      <c r="BD12" s="14">
        <v>0.17204958544990601</v>
      </c>
      <c r="BE12" s="14">
        <v>0.41439027473444201</v>
      </c>
      <c r="BF12" s="14"/>
      <c r="BG12" s="14">
        <v>6.2586367027435696E-2</v>
      </c>
      <c r="BH12" s="14">
        <v>0.33714241274420897</v>
      </c>
      <c r="BI12" s="14"/>
      <c r="BJ12" s="14">
        <v>0</v>
      </c>
      <c r="BK12" s="14">
        <v>0.295077765360032</v>
      </c>
      <c r="BL12" s="14"/>
      <c r="BM12" s="14">
        <v>0.22279401024221501</v>
      </c>
      <c r="BN12" s="14">
        <v>0.272408229361781</v>
      </c>
      <c r="BO12" s="14"/>
      <c r="BP12" s="14">
        <v>0.19302125939861201</v>
      </c>
      <c r="BQ12" s="14">
        <v>0.30782396943505203</v>
      </c>
      <c r="BR12" s="14"/>
      <c r="BS12" s="14">
        <v>0.21672135214458399</v>
      </c>
      <c r="BT12" s="14">
        <v>0.33666129568374298</v>
      </c>
      <c r="BU12" s="14"/>
      <c r="BV12" s="14">
        <v>0.42307857211564298</v>
      </c>
      <c r="BW12" s="14">
        <v>0.15364565060603499</v>
      </c>
      <c r="BX12" s="14"/>
      <c r="BY12" s="14">
        <v>0.122959751892826</v>
      </c>
      <c r="BZ12" s="14">
        <v>0.29451909821920202</v>
      </c>
      <c r="CA12" s="14"/>
      <c r="CB12" s="14">
        <v>0.11202421974099799</v>
      </c>
      <c r="CC12" s="14">
        <v>0.40406888926620799</v>
      </c>
    </row>
    <row r="13" spans="2:81" ht="43.2" x14ac:dyDescent="0.3">
      <c r="B13" s="15" t="s">
        <v>363</v>
      </c>
      <c r="C13" s="14">
        <v>0.246260727606674</v>
      </c>
      <c r="D13" s="14">
        <v>0.26865426182095098</v>
      </c>
      <c r="E13" s="14">
        <v>0.22323466969910699</v>
      </c>
      <c r="F13" s="14"/>
      <c r="G13" s="14">
        <v>0.32938536202810897</v>
      </c>
      <c r="H13" s="14">
        <v>0.19740342602213201</v>
      </c>
      <c r="I13" s="14">
        <v>0.39964983825005002</v>
      </c>
      <c r="J13" s="14">
        <v>0</v>
      </c>
      <c r="K13" s="14">
        <v>0</v>
      </c>
      <c r="L13" s="14">
        <v>0</v>
      </c>
      <c r="M13" s="14"/>
      <c r="N13" s="14">
        <v>0.40484871791399402</v>
      </c>
      <c r="O13" s="14">
        <v>0</v>
      </c>
      <c r="P13" s="14">
        <v>0.28172065363181498</v>
      </c>
      <c r="Q13" s="14">
        <v>0.144367625988126</v>
      </c>
      <c r="R13" s="14"/>
      <c r="S13" s="14">
        <v>0.42194237075465502</v>
      </c>
      <c r="T13" s="14">
        <v>0.147171566949515</v>
      </c>
      <c r="U13" s="14">
        <v>0.32898746232417903</v>
      </c>
      <c r="V13" s="14">
        <v>0.115011193204711</v>
      </c>
      <c r="W13" s="14">
        <v>0</v>
      </c>
      <c r="X13" s="14">
        <v>0.1927251108537</v>
      </c>
      <c r="Y13" s="14">
        <v>0</v>
      </c>
      <c r="Z13" s="14">
        <v>0</v>
      </c>
      <c r="AA13" s="14">
        <v>0.76444985965065004</v>
      </c>
      <c r="AB13" s="14">
        <v>0.43696340548144902</v>
      </c>
      <c r="AC13" s="14">
        <v>0</v>
      </c>
      <c r="AD13" s="14" t="s">
        <v>211</v>
      </c>
      <c r="AE13" s="14"/>
      <c r="AF13" s="14">
        <v>0.37293190408945398</v>
      </c>
      <c r="AG13" s="14">
        <v>0.106440898864355</v>
      </c>
      <c r="AH13" s="14">
        <v>0.658162110400207</v>
      </c>
      <c r="AI13" s="14">
        <v>0.15124096066919401</v>
      </c>
      <c r="AJ13" s="14">
        <v>0</v>
      </c>
      <c r="AK13" s="14">
        <v>0</v>
      </c>
      <c r="AL13" s="14"/>
      <c r="AM13" s="14">
        <v>0.10919104708571201</v>
      </c>
      <c r="AN13" s="14">
        <v>0.20436934041942301</v>
      </c>
      <c r="AO13" s="14">
        <v>0.27978257554484898</v>
      </c>
      <c r="AP13" s="14">
        <v>0.39040184217854201</v>
      </c>
      <c r="AQ13" s="14">
        <v>0.39328337843007599</v>
      </c>
      <c r="AR13" s="14"/>
      <c r="AS13" s="14">
        <v>0.250850615022085</v>
      </c>
      <c r="AT13" s="14">
        <v>0</v>
      </c>
      <c r="AU13" s="14"/>
      <c r="AV13" s="14">
        <v>0.22764119433396501</v>
      </c>
      <c r="AW13" s="14">
        <v>0.343736096431558</v>
      </c>
      <c r="AX13" s="14" t="s">
        <v>211</v>
      </c>
      <c r="AY13" s="14"/>
      <c r="AZ13" s="14">
        <v>0.18484044297917099</v>
      </c>
      <c r="BA13" s="14" t="s">
        <v>211</v>
      </c>
      <c r="BB13" s="14" t="s">
        <v>211</v>
      </c>
      <c r="BC13" s="14"/>
      <c r="BD13" s="14">
        <v>0.194061035294294</v>
      </c>
      <c r="BE13" s="14">
        <v>0.31589533930473701</v>
      </c>
      <c r="BF13" s="14"/>
      <c r="BG13" s="14">
        <v>0.375367802719834</v>
      </c>
      <c r="BH13" s="14">
        <v>0.20917848303717201</v>
      </c>
      <c r="BI13" s="14"/>
      <c r="BJ13" s="14">
        <v>0.68438498876208498</v>
      </c>
      <c r="BK13" s="14">
        <v>0.15865502814545701</v>
      </c>
      <c r="BL13" s="14"/>
      <c r="BM13" s="14">
        <v>6.8768495698814505E-2</v>
      </c>
      <c r="BN13" s="14">
        <v>0.273986317240977</v>
      </c>
      <c r="BO13" s="14"/>
      <c r="BP13" s="14">
        <v>5.0188735477466898E-2</v>
      </c>
      <c r="BQ13" s="14">
        <v>0.32185095156242099</v>
      </c>
      <c r="BR13" s="14"/>
      <c r="BS13" s="14">
        <v>0.28269813488915502</v>
      </c>
      <c r="BT13" s="14">
        <v>0.20882391976404499</v>
      </c>
      <c r="BU13" s="14"/>
      <c r="BV13" s="14">
        <v>0.70255987365456896</v>
      </c>
      <c r="BW13" s="14">
        <v>0.15436206927663201</v>
      </c>
      <c r="BX13" s="14"/>
      <c r="BY13" s="14">
        <v>0</v>
      </c>
      <c r="BZ13" s="14">
        <v>0.27627683641504502</v>
      </c>
      <c r="CA13" s="14"/>
      <c r="CB13" s="14">
        <v>0.133748622625525</v>
      </c>
      <c r="CC13" s="14">
        <v>0.33428201438978</v>
      </c>
    </row>
    <row r="14" spans="2:81" ht="28.8" x14ac:dyDescent="0.3">
      <c r="B14" s="15" t="s">
        <v>364</v>
      </c>
      <c r="C14" s="14">
        <v>0.19656537341559799</v>
      </c>
      <c r="D14" s="14">
        <v>0.285464721195617</v>
      </c>
      <c r="E14" s="14">
        <v>0.10515499083191999</v>
      </c>
      <c r="F14" s="14"/>
      <c r="G14" s="14">
        <v>0.34218578196842903</v>
      </c>
      <c r="H14" s="14">
        <v>0.101567185315036</v>
      </c>
      <c r="I14" s="14">
        <v>0.24759854880628801</v>
      </c>
      <c r="J14" s="14">
        <v>0</v>
      </c>
      <c r="K14" s="14">
        <v>0.26282666318891301</v>
      </c>
      <c r="L14" s="14">
        <v>0</v>
      </c>
      <c r="M14" s="14"/>
      <c r="N14" s="14">
        <v>0.191184333354394</v>
      </c>
      <c r="O14" s="14">
        <v>0.118492683685912</v>
      </c>
      <c r="P14" s="14">
        <v>0.28828700141965002</v>
      </c>
      <c r="Q14" s="14">
        <v>0.155424680617958</v>
      </c>
      <c r="R14" s="14"/>
      <c r="S14" s="14">
        <v>0.18743222966019499</v>
      </c>
      <c r="T14" s="14">
        <v>0.147171566949515</v>
      </c>
      <c r="U14" s="14">
        <v>0</v>
      </c>
      <c r="V14" s="14">
        <v>0</v>
      </c>
      <c r="W14" s="14">
        <v>0.50240795641220504</v>
      </c>
      <c r="X14" s="14">
        <v>0.75705741138818905</v>
      </c>
      <c r="Y14" s="14">
        <v>0</v>
      </c>
      <c r="Z14" s="14">
        <v>0</v>
      </c>
      <c r="AA14" s="14">
        <v>0.50322550545745603</v>
      </c>
      <c r="AB14" s="14">
        <v>0.56303659451855104</v>
      </c>
      <c r="AC14" s="14">
        <v>0</v>
      </c>
      <c r="AD14" s="14" t="s">
        <v>211</v>
      </c>
      <c r="AE14" s="14"/>
      <c r="AF14" s="14">
        <v>0.25272241383021499</v>
      </c>
      <c r="AG14" s="14">
        <v>0.103545279752008</v>
      </c>
      <c r="AH14" s="14">
        <v>0.36608704196988801</v>
      </c>
      <c r="AI14" s="14">
        <v>0</v>
      </c>
      <c r="AJ14" s="14">
        <v>0</v>
      </c>
      <c r="AK14" s="14">
        <v>0</v>
      </c>
      <c r="AL14" s="14"/>
      <c r="AM14" s="14">
        <v>0.23698439665655199</v>
      </c>
      <c r="AN14" s="14">
        <v>0</v>
      </c>
      <c r="AO14" s="14">
        <v>0.21664446270396401</v>
      </c>
      <c r="AP14" s="14">
        <v>0.314421756869736</v>
      </c>
      <c r="AQ14" s="14">
        <v>0.21257746011950901</v>
      </c>
      <c r="AR14" s="14"/>
      <c r="AS14" s="14">
        <v>0.200229022680806</v>
      </c>
      <c r="AT14" s="14">
        <v>0</v>
      </c>
      <c r="AU14" s="14"/>
      <c r="AV14" s="14">
        <v>0.189622038687733</v>
      </c>
      <c r="AW14" s="14">
        <v>0.23291451834638</v>
      </c>
      <c r="AX14" s="14" t="s">
        <v>211</v>
      </c>
      <c r="AY14" s="14"/>
      <c r="AZ14" s="14">
        <v>0.14408470916788199</v>
      </c>
      <c r="BA14" s="14" t="s">
        <v>211</v>
      </c>
      <c r="BB14" s="14" t="s">
        <v>211</v>
      </c>
      <c r="BC14" s="14"/>
      <c r="BD14" s="14">
        <v>0.25651453358125398</v>
      </c>
      <c r="BE14" s="14">
        <v>0.116592938620799</v>
      </c>
      <c r="BF14" s="14"/>
      <c r="BG14" s="14">
        <v>0.49456432181131099</v>
      </c>
      <c r="BH14" s="14">
        <v>0.110973860509129</v>
      </c>
      <c r="BI14" s="14"/>
      <c r="BJ14" s="14">
        <v>0.54726262228637901</v>
      </c>
      <c r="BK14" s="14">
        <v>0.15431370972745201</v>
      </c>
      <c r="BL14" s="14"/>
      <c r="BM14" s="14">
        <v>8.4864476345385395E-2</v>
      </c>
      <c r="BN14" s="14">
        <v>0.22984109214128701</v>
      </c>
      <c r="BO14" s="14"/>
      <c r="BP14" s="14">
        <v>0.32745669879600797</v>
      </c>
      <c r="BQ14" s="14">
        <v>0.14610378279305899</v>
      </c>
      <c r="BR14" s="14"/>
      <c r="BS14" s="14">
        <v>0.315182932396878</v>
      </c>
      <c r="BT14" s="14">
        <v>7.46943871536528E-2</v>
      </c>
      <c r="BU14" s="14"/>
      <c r="BV14" s="14">
        <v>0.58645093688196503</v>
      </c>
      <c r="BW14" s="14">
        <v>0.232266426300029</v>
      </c>
      <c r="BX14" s="14"/>
      <c r="BY14" s="14">
        <v>0</v>
      </c>
      <c r="BZ14" s="14">
        <v>0.22052423885769201</v>
      </c>
      <c r="CA14" s="14"/>
      <c r="CB14" s="14">
        <v>0.203762897617389</v>
      </c>
      <c r="CC14" s="14">
        <v>0.19093455402953799</v>
      </c>
    </row>
    <row r="15" spans="2:81" ht="43.2" x14ac:dyDescent="0.3">
      <c r="B15" s="15" t="s">
        <v>365</v>
      </c>
      <c r="C15" s="14">
        <v>0.120682505233267</v>
      </c>
      <c r="D15" s="14">
        <v>0.121788215891666</v>
      </c>
      <c r="E15" s="14">
        <v>0.119545562872776</v>
      </c>
      <c r="F15" s="14"/>
      <c r="G15" s="14">
        <v>0</v>
      </c>
      <c r="H15" s="14">
        <v>0.216294038646342</v>
      </c>
      <c r="I15" s="14">
        <v>0.12515532902443</v>
      </c>
      <c r="J15" s="14">
        <v>0</v>
      </c>
      <c r="K15" s="14">
        <v>0.23806884664973799</v>
      </c>
      <c r="L15" s="14">
        <v>0</v>
      </c>
      <c r="M15" s="14"/>
      <c r="N15" s="14">
        <v>0.24763066578624199</v>
      </c>
      <c r="O15" s="14">
        <v>0</v>
      </c>
      <c r="P15" s="14">
        <v>0.14646843786898001</v>
      </c>
      <c r="Q15" s="14">
        <v>0</v>
      </c>
      <c r="R15" s="14"/>
      <c r="S15" s="14">
        <v>0.12026083037789</v>
      </c>
      <c r="T15" s="14">
        <v>0.13704359601802599</v>
      </c>
      <c r="U15" s="14">
        <v>0</v>
      </c>
      <c r="V15" s="14">
        <v>0.29689693064522699</v>
      </c>
      <c r="W15" s="14">
        <v>0.50240795641220504</v>
      </c>
      <c r="X15" s="14">
        <v>0</v>
      </c>
      <c r="Y15" s="14">
        <v>0</v>
      </c>
      <c r="Z15" s="14">
        <v>0.281174885344811</v>
      </c>
      <c r="AA15" s="14">
        <v>0</v>
      </c>
      <c r="AB15" s="14">
        <v>0</v>
      </c>
      <c r="AC15" s="14">
        <v>0</v>
      </c>
      <c r="AD15" s="14" t="s">
        <v>211</v>
      </c>
      <c r="AE15" s="14"/>
      <c r="AF15" s="14">
        <v>0.18941033185521</v>
      </c>
      <c r="AG15" s="14">
        <v>0.103545279752008</v>
      </c>
      <c r="AH15" s="14">
        <v>0</v>
      </c>
      <c r="AI15" s="14">
        <v>0</v>
      </c>
      <c r="AJ15" s="14">
        <v>0</v>
      </c>
      <c r="AK15" s="14">
        <v>0</v>
      </c>
      <c r="AL15" s="14"/>
      <c r="AM15" s="14">
        <v>0</v>
      </c>
      <c r="AN15" s="14">
        <v>0.21870039592134999</v>
      </c>
      <c r="AO15" s="14">
        <v>0.14087961164187501</v>
      </c>
      <c r="AP15" s="14">
        <v>8.09948539892342E-2</v>
      </c>
      <c r="AQ15" s="14">
        <v>0.16151054816242399</v>
      </c>
      <c r="AR15" s="14"/>
      <c r="AS15" s="14">
        <v>0.12293182495799</v>
      </c>
      <c r="AT15" s="14">
        <v>0</v>
      </c>
      <c r="AU15" s="14"/>
      <c r="AV15" s="14">
        <v>0.10065000700487101</v>
      </c>
      <c r="AW15" s="14">
        <v>0.22555490588354199</v>
      </c>
      <c r="AX15" s="14" t="s">
        <v>211</v>
      </c>
      <c r="AY15" s="14"/>
      <c r="AZ15" s="14">
        <v>0.136927010368083</v>
      </c>
      <c r="BA15" s="14" t="s">
        <v>211</v>
      </c>
      <c r="BB15" s="14" t="s">
        <v>211</v>
      </c>
      <c r="BC15" s="14"/>
      <c r="BD15" s="14">
        <v>0.14573241978905499</v>
      </c>
      <c r="BE15" s="14">
        <v>8.7265812607509402E-2</v>
      </c>
      <c r="BF15" s="14"/>
      <c r="BG15" s="14">
        <v>0.14343747023202799</v>
      </c>
      <c r="BH15" s="14">
        <v>0.114146804718675</v>
      </c>
      <c r="BI15" s="14"/>
      <c r="BJ15" s="14">
        <v>0.18362775113318</v>
      </c>
      <c r="BK15" s="14">
        <v>0.10738321265101899</v>
      </c>
      <c r="BL15" s="14"/>
      <c r="BM15" s="14">
        <v>0.15378433612981701</v>
      </c>
      <c r="BN15" s="14">
        <v>0.115042591371112</v>
      </c>
      <c r="BO15" s="14"/>
      <c r="BP15" s="14">
        <v>7.3617632425984902E-2</v>
      </c>
      <c r="BQ15" s="14">
        <v>0.13882708691123899</v>
      </c>
      <c r="BR15" s="14"/>
      <c r="BS15" s="14">
        <v>0.17131026748281999</v>
      </c>
      <c r="BT15" s="14">
        <v>6.8666131177195999E-2</v>
      </c>
      <c r="BU15" s="14"/>
      <c r="BV15" s="14">
        <v>0</v>
      </c>
      <c r="BW15" s="14">
        <v>0.223673423488464</v>
      </c>
      <c r="BX15" s="14"/>
      <c r="BY15" s="14">
        <v>0.122959751892826</v>
      </c>
      <c r="BZ15" s="14">
        <v>0.120404937290619</v>
      </c>
      <c r="CA15" s="14"/>
      <c r="CB15" s="14">
        <v>4.5189002856049799E-2</v>
      </c>
      <c r="CC15" s="14">
        <v>0.17974313007998399</v>
      </c>
    </row>
    <row r="16" spans="2:81" ht="43.2" x14ac:dyDescent="0.3">
      <c r="B16" s="15" t="s">
        <v>366</v>
      </c>
      <c r="C16" s="14">
        <v>9.1702551793168205E-2</v>
      </c>
      <c r="D16" s="14">
        <v>7.0106240060445302E-2</v>
      </c>
      <c r="E16" s="14">
        <v>0.11390886901800901</v>
      </c>
      <c r="F16" s="14"/>
      <c r="G16" s="14">
        <v>0</v>
      </c>
      <c r="H16" s="14">
        <v>0.110777829258498</v>
      </c>
      <c r="I16" s="14">
        <v>0.207690082068309</v>
      </c>
      <c r="J16" s="14">
        <v>0</v>
      </c>
      <c r="K16" s="14">
        <v>0</v>
      </c>
      <c r="L16" s="14">
        <v>0</v>
      </c>
      <c r="M16" s="14"/>
      <c r="N16" s="14">
        <v>5.2130976683687803E-2</v>
      </c>
      <c r="O16" s="14">
        <v>0.13571205872094</v>
      </c>
      <c r="P16" s="14">
        <v>0.21114750268968699</v>
      </c>
      <c r="Q16" s="14">
        <v>0</v>
      </c>
      <c r="R16" s="14"/>
      <c r="S16" s="14">
        <v>0</v>
      </c>
      <c r="T16" s="14">
        <v>0</v>
      </c>
      <c r="U16" s="14">
        <v>0.34440114792479698</v>
      </c>
      <c r="V16" s="14">
        <v>0.14336387897008401</v>
      </c>
      <c r="W16" s="14">
        <v>0</v>
      </c>
      <c r="X16" s="14">
        <v>0</v>
      </c>
      <c r="Y16" s="14">
        <v>0.24862863647233499</v>
      </c>
      <c r="Z16" s="14">
        <v>0.36619227746116001</v>
      </c>
      <c r="AA16" s="14">
        <v>0</v>
      </c>
      <c r="AB16" s="14">
        <v>0</v>
      </c>
      <c r="AC16" s="14">
        <v>0.20143049871239399</v>
      </c>
      <c r="AD16" s="14" t="s">
        <v>211</v>
      </c>
      <c r="AE16" s="14"/>
      <c r="AF16" s="14">
        <v>0</v>
      </c>
      <c r="AG16" s="14">
        <v>0</v>
      </c>
      <c r="AH16" s="14">
        <v>0</v>
      </c>
      <c r="AI16" s="14">
        <v>0.57983062068874303</v>
      </c>
      <c r="AJ16" s="14">
        <v>0</v>
      </c>
      <c r="AK16" s="14">
        <v>0.51353774312082501</v>
      </c>
      <c r="AL16" s="14"/>
      <c r="AM16" s="14">
        <v>9.9334169968656905E-2</v>
      </c>
      <c r="AN16" s="14">
        <v>0</v>
      </c>
      <c r="AO16" s="14">
        <v>4.8969846389996602E-2</v>
      </c>
      <c r="AP16" s="14">
        <v>0.105284173613757</v>
      </c>
      <c r="AQ16" s="14">
        <v>0</v>
      </c>
      <c r="AR16" s="14"/>
      <c r="AS16" s="14">
        <v>9.3411733734305002E-2</v>
      </c>
      <c r="AT16" s="14">
        <v>0</v>
      </c>
      <c r="AU16" s="14"/>
      <c r="AV16" s="14">
        <v>0.109219374092889</v>
      </c>
      <c r="AW16" s="14">
        <v>0</v>
      </c>
      <c r="AX16" s="14" t="s">
        <v>211</v>
      </c>
      <c r="AY16" s="14"/>
      <c r="AZ16" s="14">
        <v>0.104046201525998</v>
      </c>
      <c r="BA16" s="14" t="s">
        <v>211</v>
      </c>
      <c r="BB16" s="14" t="s">
        <v>211</v>
      </c>
      <c r="BC16" s="14"/>
      <c r="BD16" s="14">
        <v>6.0429415697307302E-2</v>
      </c>
      <c r="BE16" s="14">
        <v>0.133421048438395</v>
      </c>
      <c r="BF16" s="14"/>
      <c r="BG16" s="14">
        <v>0</v>
      </c>
      <c r="BH16" s="14">
        <v>0.118041437173859</v>
      </c>
      <c r="BI16" s="14"/>
      <c r="BJ16" s="14">
        <v>0</v>
      </c>
      <c r="BK16" s="14">
        <v>0.111047074693967</v>
      </c>
      <c r="BL16" s="14"/>
      <c r="BM16" s="14">
        <v>8.6858448156455201E-2</v>
      </c>
      <c r="BN16" s="14">
        <v>9.5107825539461399E-2</v>
      </c>
      <c r="BO16" s="14"/>
      <c r="BP16" s="14">
        <v>6.1600150435626999E-2</v>
      </c>
      <c r="BQ16" s="14">
        <v>0.10330771393546299</v>
      </c>
      <c r="BR16" s="14"/>
      <c r="BS16" s="14">
        <v>6.8155049253217595E-2</v>
      </c>
      <c r="BT16" s="14">
        <v>0.115895912229816</v>
      </c>
      <c r="BU16" s="14"/>
      <c r="BV16" s="14">
        <v>0</v>
      </c>
      <c r="BW16" s="14">
        <v>8.8987504476465806E-2</v>
      </c>
      <c r="BX16" s="14"/>
      <c r="BY16" s="14">
        <v>0.177586607510299</v>
      </c>
      <c r="BZ16" s="14">
        <v>8.1234357427126494E-2</v>
      </c>
      <c r="CA16" s="14"/>
      <c r="CB16" s="14">
        <v>0.120608813212276</v>
      </c>
      <c r="CC16" s="14">
        <v>6.9088395506384598E-2</v>
      </c>
    </row>
    <row r="17" spans="2:81" x14ac:dyDescent="0.3">
      <c r="B17" s="15" t="s">
        <v>106</v>
      </c>
      <c r="C17" s="23">
        <v>1.91278574603111E-2</v>
      </c>
      <c r="D17" s="23">
        <v>0</v>
      </c>
      <c r="E17" s="23">
        <v>3.8795996902455297E-2</v>
      </c>
      <c r="F17" s="23"/>
      <c r="G17" s="23">
        <v>0</v>
      </c>
      <c r="H17" s="23">
        <v>0</v>
      </c>
      <c r="I17" s="23">
        <v>0</v>
      </c>
      <c r="J17" s="23">
        <v>0</v>
      </c>
      <c r="K17" s="23">
        <v>0.26103564351161002</v>
      </c>
      <c r="L17" s="23">
        <v>0</v>
      </c>
      <c r="M17" s="23"/>
      <c r="N17" s="23">
        <v>0</v>
      </c>
      <c r="O17" s="23">
        <v>0.133333243231189</v>
      </c>
      <c r="P17" s="23">
        <v>0</v>
      </c>
      <c r="Q17" s="23">
        <v>0</v>
      </c>
      <c r="R17" s="23"/>
      <c r="S17" s="23">
        <v>0</v>
      </c>
      <c r="T17" s="23">
        <v>0</v>
      </c>
      <c r="U17" s="23">
        <v>0</v>
      </c>
      <c r="V17" s="23">
        <v>0.140850939300766</v>
      </c>
      <c r="W17" s="23">
        <v>0</v>
      </c>
      <c r="X17" s="23">
        <v>0</v>
      </c>
      <c r="Y17" s="23">
        <v>0</v>
      </c>
      <c r="Z17" s="23">
        <v>0</v>
      </c>
      <c r="AA17" s="23">
        <v>0</v>
      </c>
      <c r="AB17" s="23">
        <v>0</v>
      </c>
      <c r="AC17" s="23">
        <v>0</v>
      </c>
      <c r="AD17" s="23" t="s">
        <v>211</v>
      </c>
      <c r="AE17" s="23"/>
      <c r="AF17" s="23">
        <v>4.0856325083962801E-2</v>
      </c>
      <c r="AG17" s="23">
        <v>0</v>
      </c>
      <c r="AH17" s="23">
        <v>0</v>
      </c>
      <c r="AI17" s="23">
        <v>0</v>
      </c>
      <c r="AJ17" s="23">
        <v>0</v>
      </c>
      <c r="AK17" s="23">
        <v>0</v>
      </c>
      <c r="AL17" s="23"/>
      <c r="AM17" s="23">
        <v>0</v>
      </c>
      <c r="AN17" s="23">
        <v>0</v>
      </c>
      <c r="AO17" s="23">
        <v>0</v>
      </c>
      <c r="AP17" s="23">
        <v>0.115750765005981</v>
      </c>
      <c r="AQ17" s="23">
        <v>0</v>
      </c>
      <c r="AR17" s="23"/>
      <c r="AS17" s="23">
        <v>1.9484368679513999E-2</v>
      </c>
      <c r="AT17" s="23">
        <v>0</v>
      </c>
      <c r="AU17" s="23"/>
      <c r="AV17" s="23">
        <v>2.2781619253792799E-2</v>
      </c>
      <c r="AW17" s="23">
        <v>0</v>
      </c>
      <c r="AX17" s="23" t="s">
        <v>211</v>
      </c>
      <c r="AY17" s="23"/>
      <c r="AZ17" s="23">
        <v>2.1702568501745598E-2</v>
      </c>
      <c r="BA17" s="23" t="s">
        <v>211</v>
      </c>
      <c r="BB17" s="23" t="s">
        <v>211</v>
      </c>
      <c r="BC17" s="23"/>
      <c r="BD17" s="23">
        <v>0</v>
      </c>
      <c r="BE17" s="23">
        <v>4.4644500717396597E-2</v>
      </c>
      <c r="BF17" s="23"/>
      <c r="BG17" s="23">
        <v>0</v>
      </c>
      <c r="BH17" s="23">
        <v>2.4621777044595301E-2</v>
      </c>
      <c r="BI17" s="23"/>
      <c r="BJ17" s="23">
        <v>0</v>
      </c>
      <c r="BK17" s="23">
        <v>2.3162851791971299E-2</v>
      </c>
      <c r="BL17" s="23"/>
      <c r="BM17" s="23">
        <v>0</v>
      </c>
      <c r="BN17" s="23">
        <v>2.4483224646840399E-2</v>
      </c>
      <c r="BO17" s="23"/>
      <c r="BP17" s="23">
        <v>0</v>
      </c>
      <c r="BQ17" s="23">
        <v>2.6502082679921799E-2</v>
      </c>
      <c r="BR17" s="23"/>
      <c r="BS17" s="23">
        <v>0</v>
      </c>
      <c r="BT17" s="23">
        <v>3.8780351355703901E-2</v>
      </c>
      <c r="BU17" s="23"/>
      <c r="BV17" s="23">
        <v>0</v>
      </c>
      <c r="BW17" s="23">
        <v>0</v>
      </c>
      <c r="BX17" s="23"/>
      <c r="BY17" s="23">
        <v>0</v>
      </c>
      <c r="BZ17" s="23">
        <v>2.1459304526108398E-2</v>
      </c>
      <c r="CA17" s="23"/>
      <c r="CB17" s="23">
        <v>0</v>
      </c>
      <c r="CC17" s="23">
        <v>3.4092101772889703E-2</v>
      </c>
    </row>
    <row r="18" spans="2:81" x14ac:dyDescent="0.3">
      <c r="B18" s="16" t="s">
        <v>550</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CC20"/>
  <sheetViews>
    <sheetView showGridLines="0" topLeftCell="A8" workbookViewId="0">
      <pane xSplit="2" topLeftCell="C1" activePane="topRight" state="frozen"/>
      <selection pane="topRight" activeCell="B20" sqref="B20"/>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53</v>
      </c>
      <c r="D7" s="10">
        <v>25</v>
      </c>
      <c r="E7" s="10">
        <v>28</v>
      </c>
      <c r="F7" s="10"/>
      <c r="G7" s="10">
        <v>8</v>
      </c>
      <c r="H7" s="10">
        <v>19</v>
      </c>
      <c r="I7" s="10">
        <v>16</v>
      </c>
      <c r="J7" s="10">
        <v>2</v>
      </c>
      <c r="K7" s="10">
        <v>4</v>
      </c>
      <c r="L7" s="10">
        <v>4</v>
      </c>
      <c r="M7" s="10"/>
      <c r="N7" s="10">
        <v>21</v>
      </c>
      <c r="O7" s="10">
        <v>8</v>
      </c>
      <c r="P7" s="10">
        <v>13</v>
      </c>
      <c r="Q7" s="10">
        <v>11</v>
      </c>
      <c r="R7" s="10"/>
      <c r="S7" s="10">
        <v>15</v>
      </c>
      <c r="T7" s="10">
        <v>7</v>
      </c>
      <c r="U7" s="10">
        <v>3</v>
      </c>
      <c r="V7" s="10">
        <v>7</v>
      </c>
      <c r="W7" s="10">
        <v>2</v>
      </c>
      <c r="X7" s="10">
        <v>3</v>
      </c>
      <c r="Y7" s="10">
        <v>4</v>
      </c>
      <c r="Z7" s="10">
        <v>3</v>
      </c>
      <c r="AA7" s="10">
        <v>3</v>
      </c>
      <c r="AB7" s="10">
        <v>2</v>
      </c>
      <c r="AC7" s="10">
        <v>4</v>
      </c>
      <c r="AD7" s="10" t="s">
        <v>210</v>
      </c>
      <c r="AE7" s="10"/>
      <c r="AF7" s="10">
        <v>25</v>
      </c>
      <c r="AG7" s="10">
        <v>9</v>
      </c>
      <c r="AH7" s="10">
        <v>3</v>
      </c>
      <c r="AI7" s="10">
        <v>7</v>
      </c>
      <c r="AJ7" s="10">
        <v>3</v>
      </c>
      <c r="AK7" s="10">
        <v>2</v>
      </c>
      <c r="AL7" s="10"/>
      <c r="AM7" s="10">
        <v>7</v>
      </c>
      <c r="AN7" s="10">
        <v>5</v>
      </c>
      <c r="AO7" s="10">
        <v>21</v>
      </c>
      <c r="AP7" s="10">
        <v>10</v>
      </c>
      <c r="AQ7" s="10">
        <v>5</v>
      </c>
      <c r="AR7" s="10"/>
      <c r="AS7" s="10">
        <v>52</v>
      </c>
      <c r="AT7" s="10">
        <v>1</v>
      </c>
      <c r="AU7" s="10"/>
      <c r="AV7" s="10">
        <v>45</v>
      </c>
      <c r="AW7" s="10">
        <v>8</v>
      </c>
      <c r="AX7" s="10" t="s">
        <v>210</v>
      </c>
      <c r="AY7" s="10"/>
      <c r="AZ7" s="10">
        <v>47</v>
      </c>
      <c r="BA7" s="10" t="s">
        <v>210</v>
      </c>
      <c r="BB7" s="10" t="s">
        <v>210</v>
      </c>
      <c r="BC7" s="10"/>
      <c r="BD7" s="10">
        <v>30</v>
      </c>
      <c r="BE7" s="10">
        <v>23</v>
      </c>
      <c r="BF7" s="10"/>
      <c r="BG7" s="10">
        <v>11</v>
      </c>
      <c r="BH7" s="10">
        <v>42</v>
      </c>
      <c r="BI7" s="10"/>
      <c r="BJ7" s="10">
        <v>5</v>
      </c>
      <c r="BK7" s="10">
        <v>43</v>
      </c>
      <c r="BL7" s="10"/>
      <c r="BM7" s="10">
        <v>12</v>
      </c>
      <c r="BN7" s="10">
        <v>40</v>
      </c>
      <c r="BO7" s="10"/>
      <c r="BP7" s="10">
        <v>13</v>
      </c>
      <c r="BQ7" s="10">
        <v>40</v>
      </c>
      <c r="BR7" s="10"/>
      <c r="BS7" s="10">
        <v>27</v>
      </c>
      <c r="BT7" s="10">
        <v>26</v>
      </c>
      <c r="BU7" s="10"/>
      <c r="BV7" s="10">
        <v>6</v>
      </c>
      <c r="BW7" s="10">
        <v>21</v>
      </c>
      <c r="BX7" s="10"/>
      <c r="BY7" s="10">
        <v>5</v>
      </c>
      <c r="BZ7" s="10">
        <v>48</v>
      </c>
      <c r="CA7" s="10"/>
      <c r="CB7" s="10">
        <v>23</v>
      </c>
      <c r="CC7" s="10">
        <v>30</v>
      </c>
    </row>
    <row r="8" spans="2:81" ht="30" customHeight="1" x14ac:dyDescent="0.3">
      <c r="B8" s="11" t="s">
        <v>20</v>
      </c>
      <c r="C8" s="11">
        <v>52</v>
      </c>
      <c r="D8" s="11">
        <v>27</v>
      </c>
      <c r="E8" s="11">
        <v>26</v>
      </c>
      <c r="F8" s="11"/>
      <c r="G8" s="11">
        <v>12</v>
      </c>
      <c r="H8" s="11">
        <v>17</v>
      </c>
      <c r="I8" s="11">
        <v>14</v>
      </c>
      <c r="J8" s="11">
        <v>2</v>
      </c>
      <c r="K8" s="11">
        <v>4</v>
      </c>
      <c r="L8" s="11">
        <v>4</v>
      </c>
      <c r="M8" s="11"/>
      <c r="N8" s="11">
        <v>18</v>
      </c>
      <c r="O8" s="11">
        <v>8</v>
      </c>
      <c r="P8" s="11">
        <v>14</v>
      </c>
      <c r="Q8" s="11">
        <v>14</v>
      </c>
      <c r="R8" s="11"/>
      <c r="S8" s="11">
        <v>13</v>
      </c>
      <c r="T8" s="11">
        <v>7</v>
      </c>
      <c r="U8" s="11">
        <v>3</v>
      </c>
      <c r="V8" s="11">
        <v>7</v>
      </c>
      <c r="W8" s="11">
        <v>2</v>
      </c>
      <c r="X8" s="11">
        <v>4</v>
      </c>
      <c r="Y8" s="11">
        <v>4</v>
      </c>
      <c r="Z8" s="11">
        <v>2</v>
      </c>
      <c r="AA8" s="11">
        <v>4</v>
      </c>
      <c r="AB8" s="11">
        <v>2</v>
      </c>
      <c r="AC8" s="11">
        <v>4</v>
      </c>
      <c r="AD8" s="11" t="s">
        <v>210</v>
      </c>
      <c r="AE8" s="11"/>
      <c r="AF8" s="11">
        <v>25</v>
      </c>
      <c r="AG8" s="11">
        <v>9</v>
      </c>
      <c r="AH8" s="11">
        <v>3</v>
      </c>
      <c r="AI8" s="11">
        <v>7</v>
      </c>
      <c r="AJ8" s="11">
        <v>3</v>
      </c>
      <c r="AK8" s="11">
        <v>2</v>
      </c>
      <c r="AL8" s="11"/>
      <c r="AM8" s="11">
        <v>9</v>
      </c>
      <c r="AN8" s="11">
        <v>5</v>
      </c>
      <c r="AO8" s="11">
        <v>21</v>
      </c>
      <c r="AP8" s="11">
        <v>9</v>
      </c>
      <c r="AQ8" s="11">
        <v>4</v>
      </c>
      <c r="AR8" s="11"/>
      <c r="AS8" s="11">
        <v>52</v>
      </c>
      <c r="AT8" s="11">
        <v>1</v>
      </c>
      <c r="AU8" s="11"/>
      <c r="AV8" s="11">
        <v>44</v>
      </c>
      <c r="AW8" s="11">
        <v>8</v>
      </c>
      <c r="AX8" s="11" t="s">
        <v>210</v>
      </c>
      <c r="AY8" s="11"/>
      <c r="AZ8" s="11">
        <v>46</v>
      </c>
      <c r="BA8" s="11" t="s">
        <v>210</v>
      </c>
      <c r="BB8" s="11" t="s">
        <v>210</v>
      </c>
      <c r="BC8" s="11"/>
      <c r="BD8" s="11">
        <v>30</v>
      </c>
      <c r="BE8" s="11">
        <v>22</v>
      </c>
      <c r="BF8" s="11"/>
      <c r="BG8" s="11">
        <v>12</v>
      </c>
      <c r="BH8" s="11">
        <v>41</v>
      </c>
      <c r="BI8" s="11"/>
      <c r="BJ8" s="11">
        <v>5</v>
      </c>
      <c r="BK8" s="11">
        <v>43</v>
      </c>
      <c r="BL8" s="11"/>
      <c r="BM8" s="11">
        <v>11</v>
      </c>
      <c r="BN8" s="11">
        <v>41</v>
      </c>
      <c r="BO8" s="11"/>
      <c r="BP8" s="11">
        <v>15</v>
      </c>
      <c r="BQ8" s="11">
        <v>38</v>
      </c>
      <c r="BR8" s="11"/>
      <c r="BS8" s="11">
        <v>27</v>
      </c>
      <c r="BT8" s="11">
        <v>26</v>
      </c>
      <c r="BU8" s="11"/>
      <c r="BV8" s="11">
        <v>6</v>
      </c>
      <c r="BW8" s="11">
        <v>20</v>
      </c>
      <c r="BX8" s="11"/>
      <c r="BY8" s="11">
        <v>6</v>
      </c>
      <c r="BZ8" s="11">
        <v>47</v>
      </c>
      <c r="CA8" s="11"/>
      <c r="CB8" s="11">
        <v>23</v>
      </c>
      <c r="CC8" s="11">
        <v>29</v>
      </c>
    </row>
    <row r="9" spans="2:81" ht="43.2" x14ac:dyDescent="0.3">
      <c r="B9" s="15" t="s">
        <v>368</v>
      </c>
      <c r="C9" s="14">
        <v>0.35684430366083703</v>
      </c>
      <c r="D9" s="14">
        <v>0.35233894119659598</v>
      </c>
      <c r="E9" s="14">
        <v>0.36147692377356899</v>
      </c>
      <c r="F9" s="14"/>
      <c r="G9" s="14">
        <v>0.39504479904574302</v>
      </c>
      <c r="H9" s="14">
        <v>0.38479273263015301</v>
      </c>
      <c r="I9" s="14">
        <v>0.32929463898877298</v>
      </c>
      <c r="J9" s="14">
        <v>0.49246786978665102</v>
      </c>
      <c r="K9" s="14">
        <v>0</v>
      </c>
      <c r="L9" s="14">
        <v>0.50962565626122303</v>
      </c>
      <c r="M9" s="14"/>
      <c r="N9" s="14">
        <v>0.15472517893447499</v>
      </c>
      <c r="O9" s="14">
        <v>0.25300923107029599</v>
      </c>
      <c r="P9" s="14">
        <v>0.55979293943457697</v>
      </c>
      <c r="Q9" s="14">
        <v>0.46952280911876298</v>
      </c>
      <c r="R9" s="14"/>
      <c r="S9" s="14">
        <v>0.14240506086674001</v>
      </c>
      <c r="T9" s="14">
        <v>0.147171566949515</v>
      </c>
      <c r="U9" s="14">
        <v>0.67101253767582103</v>
      </c>
      <c r="V9" s="14">
        <v>0.115011193204711</v>
      </c>
      <c r="W9" s="14">
        <v>0.50240795641220504</v>
      </c>
      <c r="X9" s="14">
        <v>0.24294258861181101</v>
      </c>
      <c r="Y9" s="14">
        <v>0.75557308324413497</v>
      </c>
      <c r="Z9" s="14">
        <v>0.71882511465518895</v>
      </c>
      <c r="AA9" s="14">
        <v>0.50322550545745603</v>
      </c>
      <c r="AB9" s="14">
        <v>0</v>
      </c>
      <c r="AC9" s="14">
        <v>1</v>
      </c>
      <c r="AD9" s="14" t="s">
        <v>211</v>
      </c>
      <c r="AE9" s="14"/>
      <c r="AF9" s="14">
        <v>0.15214019866025</v>
      </c>
      <c r="AG9" s="14">
        <v>0.60333622165623901</v>
      </c>
      <c r="AH9" s="14">
        <v>0</v>
      </c>
      <c r="AI9" s="14">
        <v>1</v>
      </c>
      <c r="AJ9" s="14">
        <v>0.36087828735968203</v>
      </c>
      <c r="AK9" s="14">
        <v>0</v>
      </c>
      <c r="AL9" s="14"/>
      <c r="AM9" s="14">
        <v>0.31054596392606498</v>
      </c>
      <c r="AN9" s="14">
        <v>0.38533024910857</v>
      </c>
      <c r="AO9" s="14">
        <v>0.39890250451894999</v>
      </c>
      <c r="AP9" s="14">
        <v>0.21420473951417601</v>
      </c>
      <c r="AQ9" s="14">
        <v>0.226496891557008</v>
      </c>
      <c r="AR9" s="14"/>
      <c r="AS9" s="14">
        <v>0.34485695892476598</v>
      </c>
      <c r="AT9" s="14">
        <v>1</v>
      </c>
      <c r="AU9" s="14"/>
      <c r="AV9" s="14">
        <v>0.31885233789637302</v>
      </c>
      <c r="AW9" s="14">
        <v>0.55573655412886602</v>
      </c>
      <c r="AX9" s="14" t="s">
        <v>211</v>
      </c>
      <c r="AY9" s="14"/>
      <c r="AZ9" s="14">
        <v>0.34284963432877902</v>
      </c>
      <c r="BA9" s="14" t="s">
        <v>211</v>
      </c>
      <c r="BB9" s="14" t="s">
        <v>211</v>
      </c>
      <c r="BC9" s="14"/>
      <c r="BD9" s="14">
        <v>0.37649768915363502</v>
      </c>
      <c r="BE9" s="14">
        <v>0.33062660377185299</v>
      </c>
      <c r="BF9" s="14"/>
      <c r="BG9" s="14">
        <v>0.41333988825823298</v>
      </c>
      <c r="BH9" s="14">
        <v>0.34061759351887599</v>
      </c>
      <c r="BI9" s="14"/>
      <c r="BJ9" s="14">
        <v>0.54726262228637901</v>
      </c>
      <c r="BK9" s="14">
        <v>0.36491699408117101</v>
      </c>
      <c r="BL9" s="14"/>
      <c r="BM9" s="14">
        <v>0.444640326562247</v>
      </c>
      <c r="BN9" s="14">
        <v>0.34275269258501301</v>
      </c>
      <c r="BO9" s="14"/>
      <c r="BP9" s="14">
        <v>0.37937033440080697</v>
      </c>
      <c r="BQ9" s="14">
        <v>0.34816000515406098</v>
      </c>
      <c r="BR9" s="14"/>
      <c r="BS9" s="14">
        <v>0.37993072792134303</v>
      </c>
      <c r="BT9" s="14">
        <v>0.33312466789988299</v>
      </c>
      <c r="BU9" s="14"/>
      <c r="BV9" s="14">
        <v>0.46081249111175299</v>
      </c>
      <c r="BW9" s="14">
        <v>0.35520819116868901</v>
      </c>
      <c r="BX9" s="14"/>
      <c r="BY9" s="14">
        <v>0.177586607510299</v>
      </c>
      <c r="BZ9" s="14">
        <v>0.37869357928299902</v>
      </c>
      <c r="CA9" s="14"/>
      <c r="CB9" s="14">
        <v>0.47971208983813801</v>
      </c>
      <c r="CC9" s="14">
        <v>0.260721485184288</v>
      </c>
    </row>
    <row r="10" spans="2:81" ht="43.2" x14ac:dyDescent="0.3">
      <c r="B10" s="15" t="s">
        <v>369</v>
      </c>
      <c r="C10" s="14">
        <v>0.27871850245805402</v>
      </c>
      <c r="D10" s="14">
        <v>0.17714025014024101</v>
      </c>
      <c r="E10" s="14">
        <v>0.38316591561038799</v>
      </c>
      <c r="F10" s="14"/>
      <c r="G10" s="14">
        <v>8.4226723817842103E-2</v>
      </c>
      <c r="H10" s="14">
        <v>0.26841393247189699</v>
      </c>
      <c r="I10" s="14">
        <v>0.43821792994104303</v>
      </c>
      <c r="J10" s="14">
        <v>0.50753213021334898</v>
      </c>
      <c r="K10" s="14">
        <v>0.26282666318891301</v>
      </c>
      <c r="L10" s="14">
        <v>0.24853451895756601</v>
      </c>
      <c r="M10" s="14"/>
      <c r="N10" s="14">
        <v>0.493379690131524</v>
      </c>
      <c r="O10" s="14">
        <v>0.256028847641673</v>
      </c>
      <c r="P10" s="14">
        <v>0.153034785656815</v>
      </c>
      <c r="Q10" s="14">
        <v>0.142853096537224</v>
      </c>
      <c r="R10" s="14"/>
      <c r="S10" s="14">
        <v>0.38371923607540898</v>
      </c>
      <c r="T10" s="14">
        <v>0.146145355390773</v>
      </c>
      <c r="U10" s="14">
        <v>0.32898746232417903</v>
      </c>
      <c r="V10" s="14">
        <v>0.29420218967079398</v>
      </c>
      <c r="W10" s="14">
        <v>0.49759204358779502</v>
      </c>
      <c r="X10" s="14">
        <v>0.1927251108537</v>
      </c>
      <c r="Y10" s="14">
        <v>0</v>
      </c>
      <c r="Z10" s="14">
        <v>0</v>
      </c>
      <c r="AA10" s="14">
        <v>0.49677449454254402</v>
      </c>
      <c r="AB10" s="14">
        <v>1</v>
      </c>
      <c r="AC10" s="14">
        <v>0</v>
      </c>
      <c r="AD10" s="14" t="s">
        <v>211</v>
      </c>
      <c r="AE10" s="14"/>
      <c r="AF10" s="14">
        <v>0.38397338506004802</v>
      </c>
      <c r="AG10" s="14">
        <v>0.106440898864355</v>
      </c>
      <c r="AH10" s="14">
        <v>0.292075068430319</v>
      </c>
      <c r="AI10" s="14">
        <v>0</v>
      </c>
      <c r="AJ10" s="14">
        <v>0.27516247190850002</v>
      </c>
      <c r="AK10" s="14">
        <v>1</v>
      </c>
      <c r="AL10" s="14"/>
      <c r="AM10" s="14">
        <v>0.106881762313734</v>
      </c>
      <c r="AN10" s="14">
        <v>0.42306973634077299</v>
      </c>
      <c r="AO10" s="14">
        <v>0.24179009120264799</v>
      </c>
      <c r="AP10" s="14">
        <v>0.55667615403126602</v>
      </c>
      <c r="AQ10" s="14">
        <v>0.39328337843007599</v>
      </c>
      <c r="AR10" s="14"/>
      <c r="AS10" s="14">
        <v>0.28391334842195398</v>
      </c>
      <c r="AT10" s="14">
        <v>0</v>
      </c>
      <c r="AU10" s="14"/>
      <c r="AV10" s="14">
        <v>0.30980156989267998</v>
      </c>
      <c r="AW10" s="14">
        <v>0.115995118470783</v>
      </c>
      <c r="AX10" s="14" t="s">
        <v>211</v>
      </c>
      <c r="AY10" s="14"/>
      <c r="AZ10" s="14">
        <v>0.30039066550919902</v>
      </c>
      <c r="BA10" s="14" t="s">
        <v>211</v>
      </c>
      <c r="BB10" s="14" t="s">
        <v>211</v>
      </c>
      <c r="BC10" s="14"/>
      <c r="BD10" s="14">
        <v>0.27810125170046601</v>
      </c>
      <c r="BE10" s="14">
        <v>0.27954191759559499</v>
      </c>
      <c r="BF10" s="14"/>
      <c r="BG10" s="14">
        <v>0.26834180268943503</v>
      </c>
      <c r="BH10" s="14">
        <v>0.28169890704321698</v>
      </c>
      <c r="BI10" s="14"/>
      <c r="BJ10" s="14">
        <v>0.45273737771362099</v>
      </c>
      <c r="BK10" s="14">
        <v>0.193768304213983</v>
      </c>
      <c r="BL10" s="14"/>
      <c r="BM10" s="14">
        <v>0.22937821709065001</v>
      </c>
      <c r="BN10" s="14">
        <v>0.27435331128946699</v>
      </c>
      <c r="BO10" s="14"/>
      <c r="BP10" s="14">
        <v>0.19302125939861201</v>
      </c>
      <c r="BQ10" s="14">
        <v>0.31175674379435098</v>
      </c>
      <c r="BR10" s="14"/>
      <c r="BS10" s="14">
        <v>0.20103820363049901</v>
      </c>
      <c r="BT10" s="14">
        <v>0.35852940661542998</v>
      </c>
      <c r="BU10" s="14"/>
      <c r="BV10" s="14">
        <v>0.117713232729626</v>
      </c>
      <c r="BW10" s="14">
        <v>0.22650753780736399</v>
      </c>
      <c r="BX10" s="14"/>
      <c r="BY10" s="14">
        <v>0</v>
      </c>
      <c r="BZ10" s="14">
        <v>0.31269080887488998</v>
      </c>
      <c r="CA10" s="14"/>
      <c r="CB10" s="14">
        <v>0.183706822646615</v>
      </c>
      <c r="CC10" s="14">
        <v>0.353048729572981</v>
      </c>
    </row>
    <row r="11" spans="2:81" ht="28.8" x14ac:dyDescent="0.3">
      <c r="B11" s="15" t="s">
        <v>370</v>
      </c>
      <c r="C11" s="14">
        <v>0.24719785677687001</v>
      </c>
      <c r="D11" s="14">
        <v>0.27629369404854398</v>
      </c>
      <c r="E11" s="14">
        <v>0.21728018377911801</v>
      </c>
      <c r="F11" s="14"/>
      <c r="G11" s="14">
        <v>0</v>
      </c>
      <c r="H11" s="14">
        <v>0.33461785582352099</v>
      </c>
      <c r="I11" s="14">
        <v>0.113743304621458</v>
      </c>
      <c r="J11" s="14">
        <v>0.49246786978665102</v>
      </c>
      <c r="K11" s="14">
        <v>0.499104490161348</v>
      </c>
      <c r="L11" s="14">
        <v>0.75146548104243405</v>
      </c>
      <c r="M11" s="14"/>
      <c r="N11" s="14">
        <v>0.14442974336967901</v>
      </c>
      <c r="O11" s="14">
        <v>0.385970888843296</v>
      </c>
      <c r="P11" s="14">
        <v>0.28108823505943797</v>
      </c>
      <c r="Q11" s="14">
        <v>0.268438295290018</v>
      </c>
      <c r="R11" s="14"/>
      <c r="S11" s="14">
        <v>6.8233870032419E-2</v>
      </c>
      <c r="T11" s="14">
        <v>0.27802241617187701</v>
      </c>
      <c r="U11" s="14">
        <v>0.326611389751023</v>
      </c>
      <c r="V11" s="14">
        <v>0.28741535319808698</v>
      </c>
      <c r="W11" s="14">
        <v>0</v>
      </c>
      <c r="X11" s="14">
        <v>0.24294258861181101</v>
      </c>
      <c r="Y11" s="14">
        <v>0.51237376357375197</v>
      </c>
      <c r="Z11" s="14">
        <v>1</v>
      </c>
      <c r="AA11" s="14">
        <v>0</v>
      </c>
      <c r="AB11" s="14">
        <v>0</v>
      </c>
      <c r="AC11" s="14">
        <v>0.39825335881212698</v>
      </c>
      <c r="AD11" s="14" t="s">
        <v>211</v>
      </c>
      <c r="AE11" s="14"/>
      <c r="AF11" s="14">
        <v>0.18666003134310699</v>
      </c>
      <c r="AG11" s="14">
        <v>0.21028669335990499</v>
      </c>
      <c r="AH11" s="14">
        <v>0</v>
      </c>
      <c r="AI11" s="14">
        <v>0.69388343085426496</v>
      </c>
      <c r="AJ11" s="14">
        <v>0.36395924073181801</v>
      </c>
      <c r="AK11" s="14">
        <v>0</v>
      </c>
      <c r="AL11" s="14"/>
      <c r="AM11" s="14">
        <v>0.31670439028509301</v>
      </c>
      <c r="AN11" s="14">
        <v>0.38695216344640698</v>
      </c>
      <c r="AO11" s="14">
        <v>0.13539024757582499</v>
      </c>
      <c r="AP11" s="14">
        <v>0.221034938619738</v>
      </c>
      <c r="AQ11" s="14">
        <v>0.16151054816242399</v>
      </c>
      <c r="AR11" s="14"/>
      <c r="AS11" s="14">
        <v>0.23316688595559901</v>
      </c>
      <c r="AT11" s="14">
        <v>1</v>
      </c>
      <c r="AU11" s="14"/>
      <c r="AV11" s="14">
        <v>0.25254363640808902</v>
      </c>
      <c r="AW11" s="14">
        <v>0.21921209399873801</v>
      </c>
      <c r="AX11" s="14" t="s">
        <v>211</v>
      </c>
      <c r="AY11" s="14"/>
      <c r="AZ11" s="14">
        <v>0.28047199908909498</v>
      </c>
      <c r="BA11" s="14" t="s">
        <v>211</v>
      </c>
      <c r="BB11" s="14" t="s">
        <v>211</v>
      </c>
      <c r="BC11" s="14"/>
      <c r="BD11" s="14">
        <v>0.23789321845591899</v>
      </c>
      <c r="BE11" s="14">
        <v>0.25961028389603802</v>
      </c>
      <c r="BF11" s="14"/>
      <c r="BG11" s="14">
        <v>0</v>
      </c>
      <c r="BH11" s="14">
        <v>0.31819823668650998</v>
      </c>
      <c r="BI11" s="14"/>
      <c r="BJ11" s="14">
        <v>0</v>
      </c>
      <c r="BK11" s="14">
        <v>0.29934389315145299</v>
      </c>
      <c r="BL11" s="14"/>
      <c r="BM11" s="14">
        <v>0.50959076316257101</v>
      </c>
      <c r="BN11" s="14">
        <v>0.18575528318673001</v>
      </c>
      <c r="BO11" s="14"/>
      <c r="BP11" s="14">
        <v>0.315421031101494</v>
      </c>
      <c r="BQ11" s="14">
        <v>0.220896267395497</v>
      </c>
      <c r="BR11" s="14"/>
      <c r="BS11" s="14">
        <v>0.26896579778848401</v>
      </c>
      <c r="BT11" s="14">
        <v>0.224832867455215</v>
      </c>
      <c r="BU11" s="14"/>
      <c r="BV11" s="14">
        <v>0</v>
      </c>
      <c r="BW11" s="14">
        <v>0.35117860520934102</v>
      </c>
      <c r="BX11" s="14"/>
      <c r="BY11" s="14">
        <v>0.306159637522396</v>
      </c>
      <c r="BZ11" s="14">
        <v>0.240011151679419</v>
      </c>
      <c r="CA11" s="14"/>
      <c r="CB11" s="14">
        <v>0.367741702782094</v>
      </c>
      <c r="CC11" s="14">
        <v>0.15289312004705799</v>
      </c>
    </row>
    <row r="12" spans="2:81" ht="28.8" x14ac:dyDescent="0.3">
      <c r="B12" s="15" t="s">
        <v>371</v>
      </c>
      <c r="C12" s="14">
        <v>0.22620070400851999</v>
      </c>
      <c r="D12" s="14">
        <v>0.19035183964605501</v>
      </c>
      <c r="E12" s="14">
        <v>0.26306214887167201</v>
      </c>
      <c r="F12" s="14"/>
      <c r="G12" s="14">
        <v>0.59107852972400499</v>
      </c>
      <c r="H12" s="14">
        <v>0.11669259605193499</v>
      </c>
      <c r="I12" s="14">
        <v>0.13362131495825499</v>
      </c>
      <c r="J12" s="14">
        <v>0</v>
      </c>
      <c r="K12" s="14">
        <v>0</v>
      </c>
      <c r="L12" s="14">
        <v>0.246575813526831</v>
      </c>
      <c r="M12" s="14"/>
      <c r="N12" s="14">
        <v>0.111563488340522</v>
      </c>
      <c r="O12" s="14">
        <v>0.24158572970389899</v>
      </c>
      <c r="P12" s="14">
        <v>0.214128218857848</v>
      </c>
      <c r="Q12" s="14">
        <v>0.37514561568541999</v>
      </c>
      <c r="R12" s="14"/>
      <c r="S12" s="14">
        <v>0.13683254164990999</v>
      </c>
      <c r="T12" s="14">
        <v>0.147171566949515</v>
      </c>
      <c r="U12" s="14">
        <v>0.326611389751023</v>
      </c>
      <c r="V12" s="14">
        <v>0.30337126392640801</v>
      </c>
      <c r="W12" s="14">
        <v>0</v>
      </c>
      <c r="X12" s="14">
        <v>0.80727488914629997</v>
      </c>
      <c r="Y12" s="14">
        <v>0</v>
      </c>
      <c r="Z12" s="14">
        <v>0.36619227746116001</v>
      </c>
      <c r="AA12" s="14">
        <v>0.50322550545745603</v>
      </c>
      <c r="AB12" s="14">
        <v>0</v>
      </c>
      <c r="AC12" s="14">
        <v>0</v>
      </c>
      <c r="AD12" s="14" t="s">
        <v>211</v>
      </c>
      <c r="AE12" s="14"/>
      <c r="AF12" s="14">
        <v>0.20677739398495301</v>
      </c>
      <c r="AG12" s="14">
        <v>0.192718444246645</v>
      </c>
      <c r="AH12" s="14">
        <v>0</v>
      </c>
      <c r="AI12" s="14">
        <v>0.29089980616428002</v>
      </c>
      <c r="AJ12" s="14">
        <v>0</v>
      </c>
      <c r="AK12" s="14">
        <v>0</v>
      </c>
      <c r="AL12" s="14"/>
      <c r="AM12" s="14">
        <v>0.44819619061395999</v>
      </c>
      <c r="AN12" s="14">
        <v>0.19535214889574901</v>
      </c>
      <c r="AO12" s="14">
        <v>0.19637514125855701</v>
      </c>
      <c r="AP12" s="14">
        <v>0.105284173613757</v>
      </c>
      <c r="AQ12" s="14">
        <v>0.226496891557008</v>
      </c>
      <c r="AR12" s="14"/>
      <c r="AS12" s="14">
        <v>0.211778381435033</v>
      </c>
      <c r="AT12" s="14">
        <v>1</v>
      </c>
      <c r="AU12" s="14"/>
      <c r="AV12" s="14">
        <v>0.206516975025268</v>
      </c>
      <c r="AW12" s="14">
        <v>0.32924725809716898</v>
      </c>
      <c r="AX12" s="14" t="s">
        <v>211</v>
      </c>
      <c r="AY12" s="14"/>
      <c r="AZ12" s="14">
        <v>0.21480981620482101</v>
      </c>
      <c r="BA12" s="14" t="s">
        <v>211</v>
      </c>
      <c r="BB12" s="14" t="s">
        <v>211</v>
      </c>
      <c r="BC12" s="14"/>
      <c r="BD12" s="14">
        <v>0.29608381346386198</v>
      </c>
      <c r="BE12" s="14">
        <v>0.132976338584019</v>
      </c>
      <c r="BF12" s="14"/>
      <c r="BG12" s="14">
        <v>0.50580575585750198</v>
      </c>
      <c r="BH12" s="14">
        <v>0.145892301804809</v>
      </c>
      <c r="BI12" s="14"/>
      <c r="BJ12" s="14">
        <v>0.36363487115319898</v>
      </c>
      <c r="BK12" s="14">
        <v>0.229263551722584</v>
      </c>
      <c r="BL12" s="14"/>
      <c r="BM12" s="14">
        <v>0.174743398862587</v>
      </c>
      <c r="BN12" s="14">
        <v>0.24472986929572199</v>
      </c>
      <c r="BO12" s="14"/>
      <c r="BP12" s="14">
        <v>0.28700490928639899</v>
      </c>
      <c r="BQ12" s="14">
        <v>0.20275929636791701</v>
      </c>
      <c r="BR12" s="14"/>
      <c r="BS12" s="14">
        <v>0.25921499659398101</v>
      </c>
      <c r="BT12" s="14">
        <v>0.19228089961627701</v>
      </c>
      <c r="BU12" s="14"/>
      <c r="BV12" s="14">
        <v>0.31082506563558898</v>
      </c>
      <c r="BW12" s="14">
        <v>0.24343972441446199</v>
      </c>
      <c r="BX12" s="14"/>
      <c r="BY12" s="14">
        <v>0.15058542586085399</v>
      </c>
      <c r="BZ12" s="14">
        <v>0.23541726256624801</v>
      </c>
      <c r="CA12" s="14"/>
      <c r="CB12" s="14">
        <v>0.21809400595360301</v>
      </c>
      <c r="CC12" s="14">
        <v>0.232542794883769</v>
      </c>
    </row>
    <row r="13" spans="2:81" x14ac:dyDescent="0.3">
      <c r="B13" s="15" t="s">
        <v>372</v>
      </c>
      <c r="C13" s="14">
        <v>0.20695772686106201</v>
      </c>
      <c r="D13" s="14">
        <v>0.334786498146252</v>
      </c>
      <c r="E13" s="14">
        <v>7.55183273584384E-2</v>
      </c>
      <c r="F13" s="14"/>
      <c r="G13" s="14">
        <v>0.51699436759110595</v>
      </c>
      <c r="H13" s="14">
        <v>0.17163207635604999</v>
      </c>
      <c r="I13" s="14">
        <v>0.12720394107448399</v>
      </c>
      <c r="J13" s="14">
        <v>0</v>
      </c>
      <c r="K13" s="14">
        <v>0</v>
      </c>
      <c r="L13" s="14">
        <v>0</v>
      </c>
      <c r="M13" s="14"/>
      <c r="N13" s="14">
        <v>0.16576723812652799</v>
      </c>
      <c r="O13" s="14">
        <v>0.118492683685912</v>
      </c>
      <c r="P13" s="14">
        <v>0.207990883665471</v>
      </c>
      <c r="Q13" s="14">
        <v>0.30642504545014199</v>
      </c>
      <c r="R13" s="14"/>
      <c r="S13" s="14">
        <v>0.22050456987023401</v>
      </c>
      <c r="T13" s="14">
        <v>0</v>
      </c>
      <c r="U13" s="14">
        <v>0</v>
      </c>
      <c r="V13" s="14">
        <v>0.14605861994451699</v>
      </c>
      <c r="W13" s="14">
        <v>0</v>
      </c>
      <c r="X13" s="14">
        <v>0.56433230053448902</v>
      </c>
      <c r="Y13" s="14">
        <v>0.244426916755865</v>
      </c>
      <c r="Z13" s="14">
        <v>0.36619227746116001</v>
      </c>
      <c r="AA13" s="14">
        <v>0.50322550545745603</v>
      </c>
      <c r="AB13" s="14">
        <v>0</v>
      </c>
      <c r="AC13" s="14">
        <v>0.20143049871239399</v>
      </c>
      <c r="AD13" s="14" t="s">
        <v>211</v>
      </c>
      <c r="AE13" s="14"/>
      <c r="AF13" s="14">
        <v>0.28093653905954402</v>
      </c>
      <c r="AG13" s="14">
        <v>0</v>
      </c>
      <c r="AH13" s="14">
        <v>0</v>
      </c>
      <c r="AI13" s="14">
        <v>0.27724700582789902</v>
      </c>
      <c r="AJ13" s="14">
        <v>0</v>
      </c>
      <c r="AK13" s="14">
        <v>0</v>
      </c>
      <c r="AL13" s="14"/>
      <c r="AM13" s="14">
        <v>0.566556970284119</v>
      </c>
      <c r="AN13" s="14">
        <v>0</v>
      </c>
      <c r="AO13" s="14">
        <v>0.185397183046938</v>
      </c>
      <c r="AP13" s="14">
        <v>0.105284173613757</v>
      </c>
      <c r="AQ13" s="14">
        <v>0.21870918185049201</v>
      </c>
      <c r="AR13" s="14"/>
      <c r="AS13" s="14">
        <v>0.21081507218475001</v>
      </c>
      <c r="AT13" s="14">
        <v>0</v>
      </c>
      <c r="AU13" s="14"/>
      <c r="AV13" s="14">
        <v>0.246490342410911</v>
      </c>
      <c r="AW13" s="14">
        <v>0</v>
      </c>
      <c r="AX13" s="14" t="s">
        <v>211</v>
      </c>
      <c r="AY13" s="14"/>
      <c r="AZ13" s="14">
        <v>0.19297663229560499</v>
      </c>
      <c r="BA13" s="14" t="s">
        <v>211</v>
      </c>
      <c r="BB13" s="14" t="s">
        <v>211</v>
      </c>
      <c r="BC13" s="14"/>
      <c r="BD13" s="14">
        <v>0.29574335392873102</v>
      </c>
      <c r="BE13" s="14">
        <v>8.8517322495695203E-2</v>
      </c>
      <c r="BF13" s="14"/>
      <c r="BG13" s="14">
        <v>0.34852469955488002</v>
      </c>
      <c r="BH13" s="14">
        <v>0.16629673984857599</v>
      </c>
      <c r="BI13" s="14"/>
      <c r="BJ13" s="14">
        <v>0.36363487115319898</v>
      </c>
      <c r="BK13" s="14">
        <v>0.20596129590916101</v>
      </c>
      <c r="BL13" s="14"/>
      <c r="BM13" s="14">
        <v>0.17172292450184101</v>
      </c>
      <c r="BN13" s="14">
        <v>0.220873704011019</v>
      </c>
      <c r="BO13" s="14"/>
      <c r="BP13" s="14">
        <v>0.41243108314940002</v>
      </c>
      <c r="BQ13" s="14">
        <v>0.127743062644568</v>
      </c>
      <c r="BR13" s="14"/>
      <c r="BS13" s="14">
        <v>0.29429793059550102</v>
      </c>
      <c r="BT13" s="14">
        <v>0.117221967156927</v>
      </c>
      <c r="BU13" s="14"/>
      <c r="BV13" s="14">
        <v>0.31082506563558898</v>
      </c>
      <c r="BW13" s="14">
        <v>0.28924620215477997</v>
      </c>
      <c r="BX13" s="14"/>
      <c r="BY13" s="14">
        <v>0.36566832910645097</v>
      </c>
      <c r="BZ13" s="14">
        <v>0.18761288551206601</v>
      </c>
      <c r="CA13" s="14"/>
      <c r="CB13" s="14">
        <v>0.255765280763324</v>
      </c>
      <c r="CC13" s="14">
        <v>0.16877424695965301</v>
      </c>
    </row>
    <row r="14" spans="2:81" ht="43.2" x14ac:dyDescent="0.3">
      <c r="B14" s="15" t="s">
        <v>373</v>
      </c>
      <c r="C14" s="14">
        <v>0.155697921344638</v>
      </c>
      <c r="D14" s="14">
        <v>0.19884855196073101</v>
      </c>
      <c r="E14" s="14">
        <v>0.111328465866691</v>
      </c>
      <c r="F14" s="14"/>
      <c r="G14" s="14">
        <v>0.23278950015844099</v>
      </c>
      <c r="H14" s="14">
        <v>0.16424383383676999</v>
      </c>
      <c r="I14" s="14">
        <v>0.120753630150977</v>
      </c>
      <c r="J14" s="14">
        <v>0</v>
      </c>
      <c r="K14" s="14">
        <v>0.23806884664973799</v>
      </c>
      <c r="L14" s="14">
        <v>0</v>
      </c>
      <c r="M14" s="14"/>
      <c r="N14" s="14">
        <v>9.2298766685991102E-2</v>
      </c>
      <c r="O14" s="14">
        <v>0</v>
      </c>
      <c r="P14" s="14">
        <v>0.21268650742039499</v>
      </c>
      <c r="Q14" s="14">
        <v>0.26476404423831201</v>
      </c>
      <c r="R14" s="14"/>
      <c r="S14" s="14">
        <v>0.141471637772114</v>
      </c>
      <c r="T14" s="14">
        <v>0.28148909453832099</v>
      </c>
      <c r="U14" s="14">
        <v>0.34440114792479698</v>
      </c>
      <c r="V14" s="14">
        <v>0</v>
      </c>
      <c r="W14" s="14">
        <v>0</v>
      </c>
      <c r="X14" s="14">
        <v>0</v>
      </c>
      <c r="Y14" s="14">
        <v>0</v>
      </c>
      <c r="Z14" s="14">
        <v>0.63380772253883999</v>
      </c>
      <c r="AA14" s="14">
        <v>0</v>
      </c>
      <c r="AB14" s="14">
        <v>0</v>
      </c>
      <c r="AC14" s="14">
        <v>0.40031614247547898</v>
      </c>
      <c r="AD14" s="14" t="s">
        <v>211</v>
      </c>
      <c r="AE14" s="14"/>
      <c r="AF14" s="14">
        <v>0.103290086047192</v>
      </c>
      <c r="AG14" s="14">
        <v>0.29166167632467899</v>
      </c>
      <c r="AH14" s="14">
        <v>0</v>
      </c>
      <c r="AI14" s="14">
        <v>0.44060409921495702</v>
      </c>
      <c r="AJ14" s="14">
        <v>0</v>
      </c>
      <c r="AK14" s="14">
        <v>0</v>
      </c>
      <c r="AL14" s="14"/>
      <c r="AM14" s="14">
        <v>0.10919104708571201</v>
      </c>
      <c r="AN14" s="14">
        <v>0</v>
      </c>
      <c r="AO14" s="14">
        <v>0.21822124202937099</v>
      </c>
      <c r="AP14" s="14">
        <v>0</v>
      </c>
      <c r="AQ14" s="14">
        <v>0.16151054816242399</v>
      </c>
      <c r="AR14" s="14"/>
      <c r="AS14" s="14">
        <v>0.15859986976625901</v>
      </c>
      <c r="AT14" s="14">
        <v>0</v>
      </c>
      <c r="AU14" s="14"/>
      <c r="AV14" s="14">
        <v>0.10152112895898199</v>
      </c>
      <c r="AW14" s="14">
        <v>0.43931957513126701</v>
      </c>
      <c r="AX14" s="14" t="s">
        <v>211</v>
      </c>
      <c r="AY14" s="14"/>
      <c r="AZ14" s="14">
        <v>0.17665568716060701</v>
      </c>
      <c r="BA14" s="14" t="s">
        <v>211</v>
      </c>
      <c r="BB14" s="14" t="s">
        <v>211</v>
      </c>
      <c r="BC14" s="14"/>
      <c r="BD14" s="14">
        <v>8.3208412255228195E-2</v>
      </c>
      <c r="BE14" s="14">
        <v>0.252399234973396</v>
      </c>
      <c r="BF14" s="14"/>
      <c r="BG14" s="14">
        <v>0</v>
      </c>
      <c r="BH14" s="14">
        <v>0.20041761151811999</v>
      </c>
      <c r="BI14" s="14"/>
      <c r="BJ14" s="14">
        <v>0</v>
      </c>
      <c r="BK14" s="14">
        <v>0.18854217645164301</v>
      </c>
      <c r="BL14" s="14"/>
      <c r="BM14" s="14">
        <v>0.15378433612981701</v>
      </c>
      <c r="BN14" s="14">
        <v>0.15986153152351101</v>
      </c>
      <c r="BO14" s="14"/>
      <c r="BP14" s="14">
        <v>6.0211954749163597E-2</v>
      </c>
      <c r="BQ14" s="14">
        <v>0.19250993881435599</v>
      </c>
      <c r="BR14" s="14"/>
      <c r="BS14" s="14">
        <v>0.195703952590703</v>
      </c>
      <c r="BT14" s="14">
        <v>0.114594609775449</v>
      </c>
      <c r="BU14" s="14"/>
      <c r="BV14" s="14">
        <v>0</v>
      </c>
      <c r="BW14" s="14">
        <v>0.25552334783772501</v>
      </c>
      <c r="BX14" s="14"/>
      <c r="BY14" s="14">
        <v>0.30054635940312502</v>
      </c>
      <c r="BZ14" s="14">
        <v>0.13804270477908701</v>
      </c>
      <c r="CA14" s="14"/>
      <c r="CB14" s="14">
        <v>0.157665881838114</v>
      </c>
      <c r="CC14" s="14">
        <v>0.15415833220440101</v>
      </c>
    </row>
    <row r="15" spans="2:81" ht="28.8" x14ac:dyDescent="0.3">
      <c r="B15" s="15" t="s">
        <v>374</v>
      </c>
      <c r="C15" s="23">
        <v>0.13958418718877899</v>
      </c>
      <c r="D15" s="23">
        <v>0.14040039330776599</v>
      </c>
      <c r="E15" s="23">
        <v>0.13874492666024901</v>
      </c>
      <c r="F15" s="23"/>
      <c r="G15" s="23">
        <v>8.29033393229648E-2</v>
      </c>
      <c r="H15" s="23">
        <v>0.10923736605154501</v>
      </c>
      <c r="I15" s="23">
        <v>0.12022116321301</v>
      </c>
      <c r="J15" s="23">
        <v>0</v>
      </c>
      <c r="K15" s="23">
        <v>0.47613769329947703</v>
      </c>
      <c r="L15" s="23">
        <v>0.246575813526831</v>
      </c>
      <c r="M15" s="23"/>
      <c r="N15" s="23">
        <v>0.198230932546195</v>
      </c>
      <c r="O15" s="23">
        <v>0.127543690472539</v>
      </c>
      <c r="P15" s="23">
        <v>0.13972990466639401</v>
      </c>
      <c r="Q15" s="23">
        <v>7.1612240548613607E-2</v>
      </c>
      <c r="R15" s="23"/>
      <c r="S15" s="23">
        <v>0.26301412701709698</v>
      </c>
      <c r="T15" s="23">
        <v>0.42125875898556697</v>
      </c>
      <c r="U15" s="23">
        <v>0.326611389751023</v>
      </c>
      <c r="V15" s="23">
        <v>0</v>
      </c>
      <c r="W15" s="23">
        <v>0</v>
      </c>
      <c r="X15" s="23">
        <v>0</v>
      </c>
      <c r="Y15" s="23">
        <v>0</v>
      </c>
      <c r="Z15" s="23">
        <v>0</v>
      </c>
      <c r="AA15" s="23">
        <v>0</v>
      </c>
      <c r="AB15" s="23">
        <v>0</v>
      </c>
      <c r="AC15" s="23">
        <v>0</v>
      </c>
      <c r="AD15" s="23" t="s">
        <v>211</v>
      </c>
      <c r="AE15" s="23"/>
      <c r="AF15" s="23">
        <v>0.104178131829418</v>
      </c>
      <c r="AG15" s="23">
        <v>0.198749304611019</v>
      </c>
      <c r="AH15" s="23">
        <v>0.70792493156968095</v>
      </c>
      <c r="AI15" s="23">
        <v>0.15124096066919401</v>
      </c>
      <c r="AJ15" s="23">
        <v>0</v>
      </c>
      <c r="AK15" s="23">
        <v>0</v>
      </c>
      <c r="AL15" s="23"/>
      <c r="AM15" s="23">
        <v>0.10919104708571201</v>
      </c>
      <c r="AN15" s="23">
        <v>0.19535214889574901</v>
      </c>
      <c r="AO15" s="23">
        <v>0.166677792214043</v>
      </c>
      <c r="AP15" s="23">
        <v>0.11336834144857701</v>
      </c>
      <c r="AQ15" s="23">
        <v>0</v>
      </c>
      <c r="AR15" s="23"/>
      <c r="AS15" s="23">
        <v>0.123547477845702</v>
      </c>
      <c r="AT15" s="23">
        <v>1</v>
      </c>
      <c r="AU15" s="23"/>
      <c r="AV15" s="23">
        <v>0.100587532827183</v>
      </c>
      <c r="AW15" s="23">
        <v>0.343736096431558</v>
      </c>
      <c r="AX15" s="23" t="s">
        <v>211</v>
      </c>
      <c r="AY15" s="23"/>
      <c r="AZ15" s="23">
        <v>0.10164028646453099</v>
      </c>
      <c r="BA15" s="23" t="s">
        <v>211</v>
      </c>
      <c r="BB15" s="23" t="s">
        <v>211</v>
      </c>
      <c r="BC15" s="23"/>
      <c r="BD15" s="23">
        <v>8.5229173501576605E-2</v>
      </c>
      <c r="BE15" s="23">
        <v>0.21209400677354801</v>
      </c>
      <c r="BF15" s="23"/>
      <c r="BG15" s="23">
        <v>6.17333868377112E-2</v>
      </c>
      <c r="BH15" s="23">
        <v>0.16194456066962401</v>
      </c>
      <c r="BI15" s="23"/>
      <c r="BJ15" s="23">
        <v>0</v>
      </c>
      <c r="BK15" s="23">
        <v>0.16902927298914899</v>
      </c>
      <c r="BL15" s="23"/>
      <c r="BM15" s="23">
        <v>0.17442410933021699</v>
      </c>
      <c r="BN15" s="23">
        <v>0.13394454971724301</v>
      </c>
      <c r="BO15" s="23"/>
      <c r="BP15" s="23">
        <v>0</v>
      </c>
      <c r="BQ15" s="23">
        <v>0.19339707426001099</v>
      </c>
      <c r="BR15" s="23"/>
      <c r="BS15" s="23">
        <v>0.16773256024477701</v>
      </c>
      <c r="BT15" s="23">
        <v>0.110663764146309</v>
      </c>
      <c r="BU15" s="23"/>
      <c r="BV15" s="23">
        <v>0.42147427615862099</v>
      </c>
      <c r="BW15" s="23">
        <v>9.0173186537835695E-2</v>
      </c>
      <c r="BX15" s="23"/>
      <c r="BY15" s="23">
        <v>0</v>
      </c>
      <c r="BZ15" s="23">
        <v>0.156597757282984</v>
      </c>
      <c r="CA15" s="23"/>
      <c r="CB15" s="23">
        <v>3.1382099433050398E-2</v>
      </c>
      <c r="CC15" s="23">
        <v>0.224233630006273</v>
      </c>
    </row>
    <row r="16" spans="2:81" x14ac:dyDescent="0.3">
      <c r="B16" s="16" t="s">
        <v>550</v>
      </c>
    </row>
    <row r="17" spans="2:2" x14ac:dyDescent="0.3">
      <c r="B17" t="s">
        <v>95</v>
      </c>
    </row>
    <row r="18" spans="2:2" x14ac:dyDescent="0.3">
      <c r="B18" t="s">
        <v>96</v>
      </c>
    </row>
    <row r="20" spans="2:2" x14ac:dyDescent="0.3">
      <c r="B20"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L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29" t="s">
        <v>389</v>
      </c>
      <c r="E2" s="26"/>
      <c r="F2" s="26"/>
      <c r="G2" s="26"/>
      <c r="H2" s="26"/>
      <c r="I2" s="26"/>
      <c r="J2" s="26"/>
      <c r="K2" s="26"/>
      <c r="L2" s="26"/>
    </row>
    <row r="6" spans="2:12" ht="49.95" customHeight="1" x14ac:dyDescent="0.3">
      <c r="B6" s="17" t="s">
        <v>15</v>
      </c>
      <c r="C6" s="17" t="s">
        <v>376</v>
      </c>
      <c r="D6" s="17" t="s">
        <v>377</v>
      </c>
      <c r="E6" s="17" t="s">
        <v>378</v>
      </c>
      <c r="F6" s="17" t="s">
        <v>379</v>
      </c>
      <c r="G6" s="17" t="s">
        <v>380</v>
      </c>
      <c r="H6" s="17" t="s">
        <v>381</v>
      </c>
      <c r="I6" s="17" t="s">
        <v>382</v>
      </c>
      <c r="J6" s="17" t="s">
        <v>383</v>
      </c>
      <c r="K6" s="17" t="s">
        <v>384</v>
      </c>
    </row>
    <row r="7" spans="2:12" x14ac:dyDescent="0.3">
      <c r="B7" s="15" t="s">
        <v>385</v>
      </c>
      <c r="C7" s="14">
        <v>0.72444344268635597</v>
      </c>
      <c r="D7" s="14">
        <v>0.62914617901991698</v>
      </c>
      <c r="E7" s="14">
        <v>0.50271796721802198</v>
      </c>
      <c r="F7" s="14">
        <v>0.90330329479682603</v>
      </c>
      <c r="G7" s="14">
        <v>0.44353711594587603</v>
      </c>
      <c r="H7" s="14">
        <v>0.88934597417737804</v>
      </c>
      <c r="I7" s="14">
        <v>0.744897036714538</v>
      </c>
      <c r="J7" s="14">
        <v>0.29054476509430199</v>
      </c>
      <c r="K7" s="14">
        <v>0.35287818942310001</v>
      </c>
    </row>
    <row r="8" spans="2:12" ht="28.8" x14ac:dyDescent="0.3">
      <c r="B8" s="15" t="s">
        <v>386</v>
      </c>
      <c r="C8" s="14">
        <v>0.133562501823387</v>
      </c>
      <c r="D8" s="14">
        <v>0.15771966280102401</v>
      </c>
      <c r="E8" s="14">
        <v>0.21901714027661401</v>
      </c>
      <c r="F8" s="14">
        <v>4.4758846903746499E-2</v>
      </c>
      <c r="G8" s="14">
        <v>0.22835462679207799</v>
      </c>
      <c r="H8" s="14">
        <v>6.5172648427485103E-2</v>
      </c>
      <c r="I8" s="14">
        <v>0.11123526366997</v>
      </c>
      <c r="J8" s="14">
        <v>0.27564619449543798</v>
      </c>
      <c r="K8" s="14">
        <v>0.25829525908905998</v>
      </c>
    </row>
    <row r="9" spans="2:12" ht="28.8" x14ac:dyDescent="0.3">
      <c r="B9" s="15" t="s">
        <v>387</v>
      </c>
      <c r="C9" s="14">
        <v>5.02087555830531E-2</v>
      </c>
      <c r="D9" s="14">
        <v>5.1606127729110399E-2</v>
      </c>
      <c r="E9" s="14">
        <v>6.4535052804210694E-2</v>
      </c>
      <c r="F9" s="14">
        <v>2.9430103021770002E-2</v>
      </c>
      <c r="G9" s="14">
        <v>6.8808684257250105E-2</v>
      </c>
      <c r="H9" s="14">
        <v>1.40141748256443E-2</v>
      </c>
      <c r="I9" s="14">
        <v>5.2800701650158599E-2</v>
      </c>
      <c r="J9" s="14">
        <v>8.8218448141831995E-2</v>
      </c>
      <c r="K9" s="14">
        <v>6.3463705830711606E-2</v>
      </c>
    </row>
    <row r="10" spans="2:12" x14ac:dyDescent="0.3">
      <c r="B10" s="15" t="s">
        <v>388</v>
      </c>
      <c r="C10" s="14">
        <v>4.9372081705536801E-2</v>
      </c>
      <c r="D10" s="14">
        <v>7.8950520663594495E-2</v>
      </c>
      <c r="E10" s="14">
        <v>0.12865802610441299</v>
      </c>
      <c r="F10" s="14">
        <v>1.05351494240089E-2</v>
      </c>
      <c r="G10" s="14">
        <v>0.15451777887722701</v>
      </c>
      <c r="H10" s="14">
        <v>8.1859448773408793E-3</v>
      </c>
      <c r="I10" s="14">
        <v>4.2957350974199997E-2</v>
      </c>
      <c r="J10" s="14">
        <v>0.238771001677618</v>
      </c>
      <c r="K10" s="14">
        <v>0.21926586465705999</v>
      </c>
    </row>
    <row r="11" spans="2:12" x14ac:dyDescent="0.3">
      <c r="B11" s="15" t="s">
        <v>106</v>
      </c>
      <c r="C11" s="14">
        <v>4.2413218201667303E-2</v>
      </c>
      <c r="D11" s="14">
        <v>8.2577509786353198E-2</v>
      </c>
      <c r="E11" s="14">
        <v>8.5071813596740598E-2</v>
      </c>
      <c r="F11" s="14">
        <v>1.1972605853648699E-2</v>
      </c>
      <c r="G11" s="14">
        <v>0.10478179412756899</v>
      </c>
      <c r="H11" s="14">
        <v>2.3281257692152099E-2</v>
      </c>
      <c r="I11" s="14">
        <v>4.8109646991133903E-2</v>
      </c>
      <c r="J11" s="14">
        <v>0.10681959059081</v>
      </c>
      <c r="K11" s="14">
        <v>0.10609698100006899</v>
      </c>
    </row>
    <row r="12" spans="2:12" x14ac:dyDescent="0.3">
      <c r="B12" s="16"/>
      <c r="C12" s="16"/>
      <c r="D12" s="16"/>
      <c r="E12" s="16"/>
      <c r="F12" s="16"/>
      <c r="G12" s="16"/>
      <c r="H12" s="16"/>
      <c r="I12" s="16"/>
      <c r="J12" s="16"/>
      <c r="K12" s="16"/>
    </row>
    <row r="13" spans="2:12" x14ac:dyDescent="0.3">
      <c r="B13" t="s">
        <v>95</v>
      </c>
    </row>
    <row r="14" spans="2:12" x14ac:dyDescent="0.3">
      <c r="B14" t="s">
        <v>96</v>
      </c>
    </row>
    <row r="18" spans="2:2" x14ac:dyDescent="0.3">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385</v>
      </c>
      <c r="C9" s="14">
        <v>0.72444344268635597</v>
      </c>
      <c r="D9" s="14">
        <v>0.73618556365036902</v>
      </c>
      <c r="E9" s="14">
        <v>0.71244169102712196</v>
      </c>
      <c r="F9" s="14"/>
      <c r="G9" s="14">
        <v>0.72555091273657202</v>
      </c>
      <c r="H9" s="14">
        <v>0.68457749374645704</v>
      </c>
      <c r="I9" s="14">
        <v>0.73833143185703998</v>
      </c>
      <c r="J9" s="14">
        <v>0.75012330986860698</v>
      </c>
      <c r="K9" s="14">
        <v>0.737166025619031</v>
      </c>
      <c r="L9" s="14">
        <v>0.71522707267772001</v>
      </c>
      <c r="M9" s="14"/>
      <c r="N9" s="14">
        <v>0.72249275326321305</v>
      </c>
      <c r="O9" s="14">
        <v>0.70671095545483498</v>
      </c>
      <c r="P9" s="14">
        <v>0.741191060578829</v>
      </c>
      <c r="Q9" s="14">
        <v>0.72584568958162599</v>
      </c>
      <c r="R9" s="14"/>
      <c r="S9" s="14">
        <v>0.66900630815895301</v>
      </c>
      <c r="T9" s="14">
        <v>0.72988254955853005</v>
      </c>
      <c r="U9" s="14">
        <v>0.74039001475458199</v>
      </c>
      <c r="V9" s="14">
        <v>0.71584620419860201</v>
      </c>
      <c r="W9" s="14">
        <v>0.78320897643070198</v>
      </c>
      <c r="X9" s="14">
        <v>0.76578162968555996</v>
      </c>
      <c r="Y9" s="14">
        <v>0.78819179389076699</v>
      </c>
      <c r="Z9" s="14">
        <v>0.77216516852102002</v>
      </c>
      <c r="AA9" s="14">
        <v>0.71928340948721103</v>
      </c>
      <c r="AB9" s="14">
        <v>0.67555927289205298</v>
      </c>
      <c r="AC9" s="14">
        <v>0.67880851987899704</v>
      </c>
      <c r="AD9" s="14">
        <v>0.68703494515823305</v>
      </c>
      <c r="AE9" s="14"/>
      <c r="AF9" s="14">
        <v>0.75337198783981696</v>
      </c>
      <c r="AG9" s="14">
        <v>0.68264997864175803</v>
      </c>
      <c r="AH9" s="14">
        <v>0.72417391254378904</v>
      </c>
      <c r="AI9" s="14">
        <v>0.66291078400865899</v>
      </c>
      <c r="AJ9" s="14">
        <v>0.79058480944220999</v>
      </c>
      <c r="AK9" s="14">
        <v>0.75754754318870898</v>
      </c>
      <c r="AL9" s="14"/>
      <c r="AM9" s="14">
        <v>0.72539139355923599</v>
      </c>
      <c r="AN9" s="14">
        <v>0.72095235573647998</v>
      </c>
      <c r="AO9" s="14">
        <v>0.72286932126875403</v>
      </c>
      <c r="AP9" s="14">
        <v>0.69264004817469205</v>
      </c>
      <c r="AQ9" s="14">
        <v>0.70183138106836496</v>
      </c>
      <c r="AR9" s="14"/>
      <c r="AS9" s="14">
        <v>0.76293873962037795</v>
      </c>
      <c r="AT9" s="14">
        <v>0.69985946327583703</v>
      </c>
      <c r="AU9" s="14"/>
      <c r="AV9" s="14">
        <v>0.740373674653936</v>
      </c>
      <c r="AW9" s="14">
        <v>0.59146179989212799</v>
      </c>
      <c r="AX9" s="14">
        <v>0.80981791903726397</v>
      </c>
      <c r="AY9" s="14"/>
      <c r="AZ9" s="14">
        <v>0.88094268850830204</v>
      </c>
      <c r="BA9" s="14">
        <v>0.58492542188506802</v>
      </c>
      <c r="BB9" s="14">
        <v>0.68477543688454101</v>
      </c>
      <c r="BC9" s="14"/>
      <c r="BD9" s="14">
        <v>0.68825265159607096</v>
      </c>
      <c r="BE9" s="14">
        <v>0.74923974702373197</v>
      </c>
      <c r="BF9" s="14"/>
      <c r="BG9" s="14">
        <v>0.62809130028327498</v>
      </c>
      <c r="BH9" s="14">
        <v>0.74300183319048596</v>
      </c>
      <c r="BI9" s="14"/>
      <c r="BJ9" s="14">
        <v>0.63299908388302795</v>
      </c>
      <c r="BK9" s="14">
        <v>0.73462928005656303</v>
      </c>
      <c r="BL9" s="14"/>
      <c r="BM9" s="14">
        <v>0.75462469227789497</v>
      </c>
      <c r="BN9" s="14">
        <v>0.72204457818600198</v>
      </c>
      <c r="BO9" s="14"/>
      <c r="BP9" s="14">
        <v>0.74391114382586199</v>
      </c>
      <c r="BQ9" s="14">
        <v>0.71909185415186705</v>
      </c>
      <c r="BR9" s="14"/>
      <c r="BS9" s="14">
        <v>0.71785772286625005</v>
      </c>
      <c r="BT9" s="14">
        <v>0.76729760956600201</v>
      </c>
      <c r="BU9" s="14"/>
      <c r="BV9" s="14">
        <v>0.66805735322540605</v>
      </c>
      <c r="BW9" s="14">
        <v>0.73535937867553003</v>
      </c>
      <c r="BX9" s="14"/>
      <c r="BY9" s="14">
        <v>0.655927785335777</v>
      </c>
      <c r="BZ9" s="14">
        <v>0.73504975573207698</v>
      </c>
      <c r="CA9" s="14"/>
      <c r="CB9" s="14">
        <v>0.78332669565583402</v>
      </c>
      <c r="CC9" s="14">
        <v>0.69859332759847304</v>
      </c>
    </row>
    <row r="10" spans="2:81" ht="28.8" x14ac:dyDescent="0.3">
      <c r="B10" s="15" t="s">
        <v>386</v>
      </c>
      <c r="C10" s="14">
        <v>0.133562501823387</v>
      </c>
      <c r="D10" s="14">
        <v>0.114463996299383</v>
      </c>
      <c r="E10" s="14">
        <v>0.15247080305268301</v>
      </c>
      <c r="F10" s="14"/>
      <c r="G10" s="14">
        <v>0.130122373621677</v>
      </c>
      <c r="H10" s="14">
        <v>0.16727467849219299</v>
      </c>
      <c r="I10" s="14">
        <v>0.13417192233872</v>
      </c>
      <c r="J10" s="14">
        <v>0.112883708522654</v>
      </c>
      <c r="K10" s="14">
        <v>9.5027156825207904E-2</v>
      </c>
      <c r="L10" s="14">
        <v>0.150821341094273</v>
      </c>
      <c r="M10" s="14"/>
      <c r="N10" s="14">
        <v>0.16590966267858201</v>
      </c>
      <c r="O10" s="14">
        <v>0.115146131386634</v>
      </c>
      <c r="P10" s="14">
        <v>0.13320324383877999</v>
      </c>
      <c r="Q10" s="14">
        <v>0.12028566894293501</v>
      </c>
      <c r="R10" s="14"/>
      <c r="S10" s="14">
        <v>0.19706580310664401</v>
      </c>
      <c r="T10" s="14">
        <v>0.12445025461723901</v>
      </c>
      <c r="U10" s="14">
        <v>0.135120194182026</v>
      </c>
      <c r="V10" s="14">
        <v>0.12724610091795199</v>
      </c>
      <c r="W10" s="14">
        <v>0.107676583872058</v>
      </c>
      <c r="X10" s="14">
        <v>8.5615713485045097E-2</v>
      </c>
      <c r="Y10" s="14">
        <v>8.0579694285966896E-2</v>
      </c>
      <c r="Z10" s="14">
        <v>0.110663611314824</v>
      </c>
      <c r="AA10" s="14">
        <v>0.10881762257196</v>
      </c>
      <c r="AB10" s="14">
        <v>0.186696004706462</v>
      </c>
      <c r="AC10" s="14">
        <v>0.16266182409569599</v>
      </c>
      <c r="AD10" s="14">
        <v>0.15256151633846499</v>
      </c>
      <c r="AE10" s="14"/>
      <c r="AF10" s="14">
        <v>0.15224597689011099</v>
      </c>
      <c r="AG10" s="14">
        <v>0.15371339415357901</v>
      </c>
      <c r="AH10" s="14">
        <v>0.201387365781973</v>
      </c>
      <c r="AI10" s="14">
        <v>6.7928452339078405E-2</v>
      </c>
      <c r="AJ10" s="14">
        <v>0.106225401080666</v>
      </c>
      <c r="AK10" s="14">
        <v>8.7783369430717906E-2</v>
      </c>
      <c r="AL10" s="14"/>
      <c r="AM10" s="14">
        <v>0.119628270277899</v>
      </c>
      <c r="AN10" s="14">
        <v>0.12601634162703601</v>
      </c>
      <c r="AO10" s="14">
        <v>0.12787819658309801</v>
      </c>
      <c r="AP10" s="14">
        <v>0.18588310709645101</v>
      </c>
      <c r="AQ10" s="14">
        <v>0.253268314111323</v>
      </c>
      <c r="AR10" s="14"/>
      <c r="AS10" s="14">
        <v>0.136051654780939</v>
      </c>
      <c r="AT10" s="14">
        <v>0.131013290716434</v>
      </c>
      <c r="AU10" s="14"/>
      <c r="AV10" s="14">
        <v>0.16572067556466</v>
      </c>
      <c r="AW10" s="14">
        <v>0.23552252205518101</v>
      </c>
      <c r="AX10" s="14">
        <v>0.102223928668269</v>
      </c>
      <c r="AY10" s="14"/>
      <c r="AZ10" s="14">
        <v>7.9347560416528101E-2</v>
      </c>
      <c r="BA10" s="14">
        <v>0.29761913681792401</v>
      </c>
      <c r="BB10" s="14">
        <v>0.17968742105678101</v>
      </c>
      <c r="BC10" s="14"/>
      <c r="BD10" s="14">
        <v>0.17940928979520299</v>
      </c>
      <c r="BE10" s="14">
        <v>0.101900724964595</v>
      </c>
      <c r="BF10" s="14"/>
      <c r="BG10" s="14">
        <v>0.22613147894775101</v>
      </c>
      <c r="BH10" s="14">
        <v>0.11507575486276</v>
      </c>
      <c r="BI10" s="14"/>
      <c r="BJ10" s="14">
        <v>0.14401068995709401</v>
      </c>
      <c r="BK10" s="14">
        <v>0.12986529036413799</v>
      </c>
      <c r="BL10" s="14"/>
      <c r="BM10" s="14">
        <v>0.18165415938393001</v>
      </c>
      <c r="BN10" s="14">
        <v>0.12929460511097501</v>
      </c>
      <c r="BO10" s="14"/>
      <c r="BP10" s="14">
        <v>0.13648848790392201</v>
      </c>
      <c r="BQ10" s="14">
        <v>0.135457872217842</v>
      </c>
      <c r="BR10" s="14"/>
      <c r="BS10" s="14">
        <v>0.17204287691909301</v>
      </c>
      <c r="BT10" s="14">
        <v>0.12657542337168801</v>
      </c>
      <c r="BU10" s="14"/>
      <c r="BV10" s="14">
        <v>0.19951696347631601</v>
      </c>
      <c r="BW10" s="14">
        <v>0.16238748660639801</v>
      </c>
      <c r="BX10" s="14"/>
      <c r="BY10" s="14">
        <v>0.16470969872751201</v>
      </c>
      <c r="BZ10" s="14">
        <v>0.12770261051720799</v>
      </c>
      <c r="CA10" s="14"/>
      <c r="CB10" s="14">
        <v>0.117363683554633</v>
      </c>
      <c r="CC10" s="14">
        <v>0.14038000751271501</v>
      </c>
    </row>
    <row r="11" spans="2:81" ht="28.8" x14ac:dyDescent="0.3">
      <c r="B11" s="15" t="s">
        <v>387</v>
      </c>
      <c r="C11" s="14">
        <v>5.02087555830531E-2</v>
      </c>
      <c r="D11" s="14">
        <v>5.3745179959774902E-2</v>
      </c>
      <c r="E11" s="14">
        <v>4.6853437975453403E-2</v>
      </c>
      <c r="F11" s="14"/>
      <c r="G11" s="14">
        <v>5.34466781662628E-2</v>
      </c>
      <c r="H11" s="14">
        <v>5.03695291943013E-2</v>
      </c>
      <c r="I11" s="14">
        <v>2.6958573712187399E-2</v>
      </c>
      <c r="J11" s="14">
        <v>6.2689529861198995E-2</v>
      </c>
      <c r="K11" s="14">
        <v>5.6806944518086898E-2</v>
      </c>
      <c r="L11" s="14">
        <v>5.22620628179888E-2</v>
      </c>
      <c r="M11" s="14"/>
      <c r="N11" s="14">
        <v>5.9496310194775699E-2</v>
      </c>
      <c r="O11" s="14">
        <v>8.1579465034233398E-2</v>
      </c>
      <c r="P11" s="14">
        <v>2.2309423969349599E-2</v>
      </c>
      <c r="Q11" s="14">
        <v>3.2994092259345902E-2</v>
      </c>
      <c r="R11" s="14"/>
      <c r="S11" s="14">
        <v>4.8728329241888503E-2</v>
      </c>
      <c r="T11" s="14">
        <v>4.8282417898679098E-2</v>
      </c>
      <c r="U11" s="14">
        <v>4.9042314138040798E-2</v>
      </c>
      <c r="V11" s="14">
        <v>7.3557808738595798E-2</v>
      </c>
      <c r="W11" s="14">
        <v>6.7563524781821899E-2</v>
      </c>
      <c r="X11" s="14">
        <v>7.5892509290501398E-2</v>
      </c>
      <c r="Y11" s="14">
        <v>6.0018617399567799E-2</v>
      </c>
      <c r="Z11" s="14">
        <v>0</v>
      </c>
      <c r="AA11" s="14">
        <v>3.3748425765136703E-2</v>
      </c>
      <c r="AB11" s="14">
        <v>2.3436739163857401E-2</v>
      </c>
      <c r="AC11" s="14">
        <v>8.7101145679598493E-2</v>
      </c>
      <c r="AD11" s="14">
        <v>0</v>
      </c>
      <c r="AE11" s="14"/>
      <c r="AF11" s="14">
        <v>3.2211494917173802E-2</v>
      </c>
      <c r="AG11" s="14">
        <v>8.7196810277781006E-2</v>
      </c>
      <c r="AH11" s="14">
        <v>0</v>
      </c>
      <c r="AI11" s="14">
        <v>0.116731442125216</v>
      </c>
      <c r="AJ11" s="14">
        <v>4.9010032932824098E-2</v>
      </c>
      <c r="AK11" s="14">
        <v>2.0684937929802302E-2</v>
      </c>
      <c r="AL11" s="14"/>
      <c r="AM11" s="14">
        <v>4.6770019302913801E-2</v>
      </c>
      <c r="AN11" s="14">
        <v>5.2116660847480498E-2</v>
      </c>
      <c r="AO11" s="14">
        <v>4.6930486319094897E-2</v>
      </c>
      <c r="AP11" s="14">
        <v>5.74668781322678E-2</v>
      </c>
      <c r="AQ11" s="14">
        <v>0</v>
      </c>
      <c r="AR11" s="14"/>
      <c r="AS11" s="14">
        <v>4.1443475906497398E-2</v>
      </c>
      <c r="AT11" s="14">
        <v>5.6310393736585702E-2</v>
      </c>
      <c r="AU11" s="14"/>
      <c r="AV11" s="14">
        <v>3.7055017006844999E-2</v>
      </c>
      <c r="AW11" s="14">
        <v>0.11045865757493099</v>
      </c>
      <c r="AX11" s="14">
        <v>2.7653993242280898E-2</v>
      </c>
      <c r="AY11" s="14"/>
      <c r="AZ11" s="14">
        <v>1.97931032829151E-2</v>
      </c>
      <c r="BA11" s="14">
        <v>7.4419137298701907E-2</v>
      </c>
      <c r="BB11" s="14">
        <v>6.6711693237794606E-2</v>
      </c>
      <c r="BC11" s="14"/>
      <c r="BD11" s="14">
        <v>5.4312777648787801E-2</v>
      </c>
      <c r="BE11" s="14">
        <v>4.7639044431527201E-2</v>
      </c>
      <c r="BF11" s="14"/>
      <c r="BG11" s="14">
        <v>6.9271107096667603E-2</v>
      </c>
      <c r="BH11" s="14">
        <v>4.6745828842918197E-2</v>
      </c>
      <c r="BI11" s="14"/>
      <c r="BJ11" s="14">
        <v>8.0472264685640796E-2</v>
      </c>
      <c r="BK11" s="14">
        <v>4.70552101589796E-2</v>
      </c>
      <c r="BL11" s="14"/>
      <c r="BM11" s="14">
        <v>3.28194256170668E-2</v>
      </c>
      <c r="BN11" s="14">
        <v>5.2646529823964401E-2</v>
      </c>
      <c r="BO11" s="14"/>
      <c r="BP11" s="14">
        <v>4.5987708314772502E-2</v>
      </c>
      <c r="BQ11" s="14">
        <v>5.2274585059555803E-2</v>
      </c>
      <c r="BR11" s="14"/>
      <c r="BS11" s="14">
        <v>5.5599370473804803E-2</v>
      </c>
      <c r="BT11" s="14">
        <v>4.5241957523688599E-2</v>
      </c>
      <c r="BU11" s="14"/>
      <c r="BV11" s="14">
        <v>7.3564634859515005E-2</v>
      </c>
      <c r="BW11" s="14">
        <v>4.9285725091873102E-2</v>
      </c>
      <c r="BX11" s="14"/>
      <c r="BY11" s="14">
        <v>5.8824808929092899E-2</v>
      </c>
      <c r="BZ11" s="14">
        <v>4.9788741804221701E-2</v>
      </c>
      <c r="CA11" s="14"/>
      <c r="CB11" s="14">
        <v>3.9355088822341601E-2</v>
      </c>
      <c r="CC11" s="14">
        <v>5.2265737688381102E-2</v>
      </c>
    </row>
    <row r="12" spans="2:81" x14ac:dyDescent="0.3">
      <c r="B12" s="15" t="s">
        <v>388</v>
      </c>
      <c r="C12" s="14">
        <v>4.9372081705536801E-2</v>
      </c>
      <c r="D12" s="14">
        <v>5.5192432880229798E-2</v>
      </c>
      <c r="E12" s="14">
        <v>4.3785047917013098E-2</v>
      </c>
      <c r="F12" s="14"/>
      <c r="G12" s="14">
        <v>6.2203125341487302E-2</v>
      </c>
      <c r="H12" s="14">
        <v>6.2797909758328302E-2</v>
      </c>
      <c r="I12" s="14">
        <v>5.7753677166940097E-2</v>
      </c>
      <c r="J12" s="14">
        <v>3.3842095647660997E-2</v>
      </c>
      <c r="K12" s="14">
        <v>5.2639193441325401E-2</v>
      </c>
      <c r="L12" s="14">
        <v>3.3509831793437798E-2</v>
      </c>
      <c r="M12" s="14"/>
      <c r="N12" s="14">
        <v>3.1106292417405399E-2</v>
      </c>
      <c r="O12" s="14">
        <v>4.9999230236416302E-2</v>
      </c>
      <c r="P12" s="14">
        <v>7.2024543536528804E-2</v>
      </c>
      <c r="Q12" s="14">
        <v>4.9283341200366197E-2</v>
      </c>
      <c r="R12" s="14"/>
      <c r="S12" s="14">
        <v>4.6151403280068198E-2</v>
      </c>
      <c r="T12" s="14">
        <v>4.5674948150639501E-2</v>
      </c>
      <c r="U12" s="14">
        <v>3.62689116672366E-2</v>
      </c>
      <c r="V12" s="14">
        <v>4.6809127636516401E-2</v>
      </c>
      <c r="W12" s="14">
        <v>2.7071135381663902E-2</v>
      </c>
      <c r="X12" s="14">
        <v>5.2749730922851602E-2</v>
      </c>
      <c r="Y12" s="14">
        <v>3.4562403480280501E-2</v>
      </c>
      <c r="Z12" s="14">
        <v>4.31786504609427E-2</v>
      </c>
      <c r="AA12" s="14">
        <v>8.88142148649015E-2</v>
      </c>
      <c r="AB12" s="14">
        <v>6.7430378234310404E-2</v>
      </c>
      <c r="AC12" s="14">
        <v>3.4341904347901103E-2</v>
      </c>
      <c r="AD12" s="14">
        <v>3.8844462727996402E-2</v>
      </c>
      <c r="AE12" s="14"/>
      <c r="AF12" s="14">
        <v>3.1510091846159903E-2</v>
      </c>
      <c r="AG12" s="14">
        <v>4.26247725246807E-2</v>
      </c>
      <c r="AH12" s="14">
        <v>5.4106002746010698E-2</v>
      </c>
      <c r="AI12" s="14">
        <v>0.10365498549581</v>
      </c>
      <c r="AJ12" s="14">
        <v>4.0659826254822701E-2</v>
      </c>
      <c r="AK12" s="14">
        <v>4.8792661466605103E-2</v>
      </c>
      <c r="AL12" s="14"/>
      <c r="AM12" s="14">
        <v>5.4228749422988297E-2</v>
      </c>
      <c r="AN12" s="14">
        <v>6.0115304739961899E-2</v>
      </c>
      <c r="AO12" s="14">
        <v>4.8839231672140798E-2</v>
      </c>
      <c r="AP12" s="14">
        <v>3.4810915814874201E-2</v>
      </c>
      <c r="AQ12" s="14">
        <v>0</v>
      </c>
      <c r="AR12" s="14"/>
      <c r="AS12" s="14">
        <v>4.4064019410945801E-2</v>
      </c>
      <c r="AT12" s="14">
        <v>5.3352648659048998E-2</v>
      </c>
      <c r="AU12" s="14"/>
      <c r="AV12" s="14">
        <v>5.6850632774558998E-2</v>
      </c>
      <c r="AW12" s="14">
        <v>3.1002491257028801E-2</v>
      </c>
      <c r="AX12" s="14">
        <v>3.4557546844269503E-2</v>
      </c>
      <c r="AY12" s="14"/>
      <c r="AZ12" s="14">
        <v>0</v>
      </c>
      <c r="BA12" s="14">
        <v>4.30363039983062E-2</v>
      </c>
      <c r="BB12" s="14">
        <v>6.0839821549283503E-2</v>
      </c>
      <c r="BC12" s="14"/>
      <c r="BD12" s="14">
        <v>6.0126263836178098E-2</v>
      </c>
      <c r="BE12" s="14">
        <v>4.2379486535300097E-2</v>
      </c>
      <c r="BF12" s="14"/>
      <c r="BG12" s="14">
        <v>5.7048821249220602E-2</v>
      </c>
      <c r="BH12" s="14">
        <v>4.8113429697044602E-2</v>
      </c>
      <c r="BI12" s="14"/>
      <c r="BJ12" s="14">
        <v>0.11584534350914399</v>
      </c>
      <c r="BK12" s="14">
        <v>4.4472505301978202E-2</v>
      </c>
      <c r="BL12" s="14"/>
      <c r="BM12" s="14">
        <v>2.08377793814618E-2</v>
      </c>
      <c r="BN12" s="14">
        <v>5.0704400356532203E-2</v>
      </c>
      <c r="BO12" s="14"/>
      <c r="BP12" s="14">
        <v>5.8287747299271303E-2</v>
      </c>
      <c r="BQ12" s="14">
        <v>4.3034712266039298E-2</v>
      </c>
      <c r="BR12" s="14"/>
      <c r="BS12" s="14">
        <v>3.74065170816947E-2</v>
      </c>
      <c r="BT12" s="14">
        <v>4.6267695352871299E-2</v>
      </c>
      <c r="BU12" s="14"/>
      <c r="BV12" s="14">
        <v>5.8861048438763199E-2</v>
      </c>
      <c r="BW12" s="14">
        <v>2.98666167542712E-2</v>
      </c>
      <c r="BX12" s="14"/>
      <c r="BY12" s="14">
        <v>9.3469477459709002E-2</v>
      </c>
      <c r="BZ12" s="14">
        <v>4.4048791205756901E-2</v>
      </c>
      <c r="CA12" s="14"/>
      <c r="CB12" s="14">
        <v>4.0287588524121003E-2</v>
      </c>
      <c r="CC12" s="14">
        <v>5.3723881932599103E-2</v>
      </c>
    </row>
    <row r="13" spans="2:81" x14ac:dyDescent="0.3">
      <c r="B13" s="15" t="s">
        <v>106</v>
      </c>
      <c r="C13" s="23">
        <v>4.2413218201667303E-2</v>
      </c>
      <c r="D13" s="23">
        <v>4.0412827210242502E-2</v>
      </c>
      <c r="E13" s="23">
        <v>4.4449020027729401E-2</v>
      </c>
      <c r="F13" s="23"/>
      <c r="G13" s="23">
        <v>2.8676910134000099E-2</v>
      </c>
      <c r="H13" s="23">
        <v>3.4980388808719898E-2</v>
      </c>
      <c r="I13" s="23">
        <v>4.2784394925112802E-2</v>
      </c>
      <c r="J13" s="23">
        <v>4.0461356099878901E-2</v>
      </c>
      <c r="K13" s="23">
        <v>5.8360679596348497E-2</v>
      </c>
      <c r="L13" s="23">
        <v>4.8179691616580297E-2</v>
      </c>
      <c r="M13" s="23"/>
      <c r="N13" s="23">
        <v>2.0994981446024099E-2</v>
      </c>
      <c r="O13" s="23">
        <v>4.65642178878816E-2</v>
      </c>
      <c r="P13" s="23">
        <v>3.1271728076513398E-2</v>
      </c>
      <c r="Q13" s="23">
        <v>7.1591208015727006E-2</v>
      </c>
      <c r="R13" s="23"/>
      <c r="S13" s="23">
        <v>3.9048156212445902E-2</v>
      </c>
      <c r="T13" s="23">
        <v>5.17098297749123E-2</v>
      </c>
      <c r="U13" s="23">
        <v>3.9178565258115097E-2</v>
      </c>
      <c r="V13" s="23">
        <v>3.6540758508334097E-2</v>
      </c>
      <c r="W13" s="23">
        <v>1.4479779533755E-2</v>
      </c>
      <c r="X13" s="23">
        <v>1.9960416616042E-2</v>
      </c>
      <c r="Y13" s="23">
        <v>3.6647490943418397E-2</v>
      </c>
      <c r="Z13" s="23">
        <v>7.3992569703212802E-2</v>
      </c>
      <c r="AA13" s="23">
        <v>4.9336327310790497E-2</v>
      </c>
      <c r="AB13" s="23">
        <v>4.6877605003316801E-2</v>
      </c>
      <c r="AC13" s="23">
        <v>3.70866059978072E-2</v>
      </c>
      <c r="AD13" s="23">
        <v>0.121559075775306</v>
      </c>
      <c r="AE13" s="23"/>
      <c r="AF13" s="23">
        <v>3.06604485067388E-2</v>
      </c>
      <c r="AG13" s="23">
        <v>3.38150444022009E-2</v>
      </c>
      <c r="AH13" s="23">
        <v>2.03327189282267E-2</v>
      </c>
      <c r="AI13" s="23">
        <v>4.8774336031237098E-2</v>
      </c>
      <c r="AJ13" s="23">
        <v>1.3519930289477599E-2</v>
      </c>
      <c r="AK13" s="23">
        <v>8.5191487984165606E-2</v>
      </c>
      <c r="AL13" s="23"/>
      <c r="AM13" s="23">
        <v>5.3981567436963397E-2</v>
      </c>
      <c r="AN13" s="23">
        <v>4.0799337049041602E-2</v>
      </c>
      <c r="AO13" s="23">
        <v>5.3482764156912499E-2</v>
      </c>
      <c r="AP13" s="23">
        <v>2.9199050781714801E-2</v>
      </c>
      <c r="AQ13" s="23">
        <v>4.4900304820312098E-2</v>
      </c>
      <c r="AR13" s="23"/>
      <c r="AS13" s="23">
        <v>1.55021102812395E-2</v>
      </c>
      <c r="AT13" s="23">
        <v>5.9464203612094001E-2</v>
      </c>
      <c r="AU13" s="23"/>
      <c r="AV13" s="23">
        <v>0</v>
      </c>
      <c r="AW13" s="23">
        <v>3.1554529220731299E-2</v>
      </c>
      <c r="AX13" s="23">
        <v>2.57466122079162E-2</v>
      </c>
      <c r="AY13" s="23"/>
      <c r="AZ13" s="23">
        <v>1.9916647792255E-2</v>
      </c>
      <c r="BA13" s="23">
        <v>0</v>
      </c>
      <c r="BB13" s="23">
        <v>7.9856272715999703E-3</v>
      </c>
      <c r="BC13" s="23"/>
      <c r="BD13" s="23">
        <v>1.7899017123761098E-2</v>
      </c>
      <c r="BE13" s="23">
        <v>5.8840997044846098E-2</v>
      </c>
      <c r="BF13" s="23"/>
      <c r="BG13" s="23">
        <v>1.94572924230864E-2</v>
      </c>
      <c r="BH13" s="23">
        <v>4.7063153406790501E-2</v>
      </c>
      <c r="BI13" s="23"/>
      <c r="BJ13" s="23">
        <v>2.66726179650934E-2</v>
      </c>
      <c r="BK13" s="23">
        <v>4.3977714118341102E-2</v>
      </c>
      <c r="BL13" s="23"/>
      <c r="BM13" s="23">
        <v>1.00639433396464E-2</v>
      </c>
      <c r="BN13" s="23">
        <v>4.5309886522526203E-2</v>
      </c>
      <c r="BO13" s="23"/>
      <c r="BP13" s="23">
        <v>1.53249126561723E-2</v>
      </c>
      <c r="BQ13" s="23">
        <v>5.0140976304696397E-2</v>
      </c>
      <c r="BR13" s="23"/>
      <c r="BS13" s="23">
        <v>1.7093512659156901E-2</v>
      </c>
      <c r="BT13" s="23">
        <v>1.46173141857501E-2</v>
      </c>
      <c r="BU13" s="23"/>
      <c r="BV13" s="23">
        <v>0</v>
      </c>
      <c r="BW13" s="23">
        <v>2.3100792871928E-2</v>
      </c>
      <c r="BX13" s="23"/>
      <c r="BY13" s="23">
        <v>2.7068229547909099E-2</v>
      </c>
      <c r="BZ13" s="23">
        <v>4.3410100740737201E-2</v>
      </c>
      <c r="CA13" s="23"/>
      <c r="CB13" s="23">
        <v>1.9666943443070701E-2</v>
      </c>
      <c r="CC13" s="23">
        <v>5.5037045267831299E-2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385</v>
      </c>
      <c r="C9" s="14">
        <v>0.62914617901991698</v>
      </c>
      <c r="D9" s="14">
        <v>0.61916831487953605</v>
      </c>
      <c r="E9" s="14">
        <v>0.638166887231849</v>
      </c>
      <c r="F9" s="14"/>
      <c r="G9" s="14">
        <v>0.485112798552778</v>
      </c>
      <c r="H9" s="14">
        <v>0.59354719557156799</v>
      </c>
      <c r="I9" s="14">
        <v>0.67546417774801304</v>
      </c>
      <c r="J9" s="14">
        <v>0.68030409315135099</v>
      </c>
      <c r="K9" s="14">
        <v>0.63770927614142403</v>
      </c>
      <c r="L9" s="14">
        <v>0.669145990591137</v>
      </c>
      <c r="M9" s="14"/>
      <c r="N9" s="14">
        <v>0.64634923655794196</v>
      </c>
      <c r="O9" s="14">
        <v>0.60835598832061599</v>
      </c>
      <c r="P9" s="14">
        <v>0.63784578087284605</v>
      </c>
      <c r="Q9" s="14">
        <v>0.61866278174331202</v>
      </c>
      <c r="R9" s="14"/>
      <c r="S9" s="14">
        <v>0.599219721674776</v>
      </c>
      <c r="T9" s="14">
        <v>0.66631696066588297</v>
      </c>
      <c r="U9" s="14">
        <v>0.56811365671199598</v>
      </c>
      <c r="V9" s="14">
        <v>0.58600722811275296</v>
      </c>
      <c r="W9" s="14">
        <v>0.64537630998746198</v>
      </c>
      <c r="X9" s="14">
        <v>0.56632246070720904</v>
      </c>
      <c r="Y9" s="14">
        <v>0.65105306117661299</v>
      </c>
      <c r="Z9" s="14">
        <v>0.69981753132465796</v>
      </c>
      <c r="AA9" s="14">
        <v>0.63504076057081604</v>
      </c>
      <c r="AB9" s="14">
        <v>0.65316155179464896</v>
      </c>
      <c r="AC9" s="14">
        <v>0.72906528735717302</v>
      </c>
      <c r="AD9" s="14">
        <v>0.640744888459714</v>
      </c>
      <c r="AE9" s="14"/>
      <c r="AF9" s="14">
        <v>0.61014829072592103</v>
      </c>
      <c r="AG9" s="14">
        <v>0.65958571329291005</v>
      </c>
      <c r="AH9" s="14">
        <v>0.63090233704013499</v>
      </c>
      <c r="AI9" s="14">
        <v>0.61879338097221204</v>
      </c>
      <c r="AJ9" s="14">
        <v>0.64188698571943603</v>
      </c>
      <c r="AK9" s="14">
        <v>0.63727013404421695</v>
      </c>
      <c r="AL9" s="14"/>
      <c r="AM9" s="14">
        <v>0.63502221652227098</v>
      </c>
      <c r="AN9" s="14">
        <v>0.58924827557445603</v>
      </c>
      <c r="AO9" s="14">
        <v>0.64749350040519604</v>
      </c>
      <c r="AP9" s="14">
        <v>0.61384659137050901</v>
      </c>
      <c r="AQ9" s="14">
        <v>0.63460806898821198</v>
      </c>
      <c r="AR9" s="14"/>
      <c r="AS9" s="14">
        <v>0.62646346709538203</v>
      </c>
      <c r="AT9" s="14">
        <v>0.63113785883792495</v>
      </c>
      <c r="AU9" s="14"/>
      <c r="AV9" s="14">
        <v>0.61353931521731597</v>
      </c>
      <c r="AW9" s="14">
        <v>0.59611964269846995</v>
      </c>
      <c r="AX9" s="14">
        <v>0.68719062390358598</v>
      </c>
      <c r="AY9" s="14"/>
      <c r="AZ9" s="14">
        <v>0.74499771237274603</v>
      </c>
      <c r="BA9" s="14">
        <v>0.40884270129124001</v>
      </c>
      <c r="BB9" s="14">
        <v>0.62750039779562405</v>
      </c>
      <c r="BC9" s="14"/>
      <c r="BD9" s="14">
        <v>0.590454598448652</v>
      </c>
      <c r="BE9" s="14">
        <v>0.65369558873274503</v>
      </c>
      <c r="BF9" s="14"/>
      <c r="BG9" s="14">
        <v>0.47646606179117401</v>
      </c>
      <c r="BH9" s="14">
        <v>0.658184014606921</v>
      </c>
      <c r="BI9" s="14"/>
      <c r="BJ9" s="14">
        <v>0.46576978400035901</v>
      </c>
      <c r="BK9" s="14">
        <v>0.64644754363224999</v>
      </c>
      <c r="BL9" s="14"/>
      <c r="BM9" s="14">
        <v>0.60368644534062699</v>
      </c>
      <c r="BN9" s="14">
        <v>0.63331968560430896</v>
      </c>
      <c r="BO9" s="14"/>
      <c r="BP9" s="14">
        <v>0.68085654858660305</v>
      </c>
      <c r="BQ9" s="14">
        <v>0.61971959348556405</v>
      </c>
      <c r="BR9" s="14"/>
      <c r="BS9" s="14">
        <v>0.590775689767984</v>
      </c>
      <c r="BT9" s="14">
        <v>0.67312230390257199</v>
      </c>
      <c r="BU9" s="14"/>
      <c r="BV9" s="14">
        <v>0.46923014361644699</v>
      </c>
      <c r="BW9" s="14">
        <v>0.63349120230808498</v>
      </c>
      <c r="BX9" s="14"/>
      <c r="BY9" s="14">
        <v>0.59090856491204302</v>
      </c>
      <c r="BZ9" s="14">
        <v>0.63548653979480396</v>
      </c>
      <c r="CA9" s="14"/>
      <c r="CB9" s="14">
        <v>0.65859885412725305</v>
      </c>
      <c r="CC9" s="14">
        <v>0.62249387521142696</v>
      </c>
    </row>
    <row r="10" spans="2:81" ht="28.8" x14ac:dyDescent="0.3">
      <c r="B10" s="15" t="s">
        <v>386</v>
      </c>
      <c r="C10" s="14">
        <v>0.15771966280102401</v>
      </c>
      <c r="D10" s="14">
        <v>0.160392201694222</v>
      </c>
      <c r="E10" s="14">
        <v>0.155417159085384</v>
      </c>
      <c r="F10" s="14"/>
      <c r="G10" s="14">
        <v>0.30155139988983098</v>
      </c>
      <c r="H10" s="14">
        <v>0.15912034668783401</v>
      </c>
      <c r="I10" s="14">
        <v>0.131197185922316</v>
      </c>
      <c r="J10" s="14">
        <v>0.10128831725906901</v>
      </c>
      <c r="K10" s="14">
        <v>0.147121492159726</v>
      </c>
      <c r="L10" s="14">
        <v>0.135131535442716</v>
      </c>
      <c r="M10" s="14"/>
      <c r="N10" s="14">
        <v>0.149780630822577</v>
      </c>
      <c r="O10" s="14">
        <v>0.167547485647146</v>
      </c>
      <c r="P10" s="14">
        <v>0.16015050286179899</v>
      </c>
      <c r="Q10" s="14">
        <v>0.15645013463076399</v>
      </c>
      <c r="R10" s="14"/>
      <c r="S10" s="14">
        <v>0.21726277641552399</v>
      </c>
      <c r="T10" s="14">
        <v>0.160028269894157</v>
      </c>
      <c r="U10" s="14">
        <v>0.17059951168573101</v>
      </c>
      <c r="V10" s="14">
        <v>0.18545097112530001</v>
      </c>
      <c r="W10" s="14">
        <v>0.13527987510225001</v>
      </c>
      <c r="X10" s="14">
        <v>0.178212064187416</v>
      </c>
      <c r="Y10" s="14">
        <v>0.17968675441934101</v>
      </c>
      <c r="Z10" s="14">
        <v>6.8455776040783498E-2</v>
      </c>
      <c r="AA10" s="14">
        <v>0.13497705540498101</v>
      </c>
      <c r="AB10" s="14">
        <v>0.14119786920961799</v>
      </c>
      <c r="AC10" s="14">
        <v>7.2118317801221604E-2</v>
      </c>
      <c r="AD10" s="14">
        <v>7.6913070150389201E-2</v>
      </c>
      <c r="AE10" s="14"/>
      <c r="AF10" s="14">
        <v>0.177853761894055</v>
      </c>
      <c r="AG10" s="14">
        <v>0.168953035824881</v>
      </c>
      <c r="AH10" s="14">
        <v>0.19473661483375601</v>
      </c>
      <c r="AI10" s="14">
        <v>7.3207390855812599E-2</v>
      </c>
      <c r="AJ10" s="14">
        <v>0.185280565067304</v>
      </c>
      <c r="AK10" s="14">
        <v>0.15808257134065101</v>
      </c>
      <c r="AL10" s="14"/>
      <c r="AM10" s="14">
        <v>0.14412456019980499</v>
      </c>
      <c r="AN10" s="14">
        <v>0.147292587026188</v>
      </c>
      <c r="AO10" s="14">
        <v>0.14698707560934399</v>
      </c>
      <c r="AP10" s="14">
        <v>0.19421720859791899</v>
      </c>
      <c r="AQ10" s="14">
        <v>0.23269867432667399</v>
      </c>
      <c r="AR10" s="14"/>
      <c r="AS10" s="14">
        <v>0.20014828987372199</v>
      </c>
      <c r="AT10" s="14">
        <v>0.13107469927121199</v>
      </c>
      <c r="AU10" s="14"/>
      <c r="AV10" s="14">
        <v>0.21984766695080701</v>
      </c>
      <c r="AW10" s="14">
        <v>0.11072261888813099</v>
      </c>
      <c r="AX10" s="14">
        <v>0.18585543926845899</v>
      </c>
      <c r="AY10" s="14"/>
      <c r="AZ10" s="14">
        <v>5.11048635151478E-2</v>
      </c>
      <c r="BA10" s="14">
        <v>0.36121020340061799</v>
      </c>
      <c r="BB10" s="14">
        <v>0.17555010961418599</v>
      </c>
      <c r="BC10" s="14"/>
      <c r="BD10" s="14">
        <v>0.20717552629994199</v>
      </c>
      <c r="BE10" s="14">
        <v>0.125344023238531</v>
      </c>
      <c r="BF10" s="14"/>
      <c r="BG10" s="14">
        <v>0.28718235044791801</v>
      </c>
      <c r="BH10" s="14">
        <v>0.13334650139300999</v>
      </c>
      <c r="BI10" s="14"/>
      <c r="BJ10" s="14">
        <v>0.23631633233288901</v>
      </c>
      <c r="BK10" s="14">
        <v>0.14756958438353199</v>
      </c>
      <c r="BL10" s="14"/>
      <c r="BM10" s="14">
        <v>0.24265941958027401</v>
      </c>
      <c r="BN10" s="14">
        <v>0.147662109225044</v>
      </c>
      <c r="BO10" s="14"/>
      <c r="BP10" s="14">
        <v>0.15882570339135499</v>
      </c>
      <c r="BQ10" s="14">
        <v>0.15328297635459601</v>
      </c>
      <c r="BR10" s="14"/>
      <c r="BS10" s="14">
        <v>0.22259240647030301</v>
      </c>
      <c r="BT10" s="14">
        <v>0.168189177355799</v>
      </c>
      <c r="BU10" s="14"/>
      <c r="BV10" s="14">
        <v>0.36983873662569</v>
      </c>
      <c r="BW10" s="14">
        <v>0.170844706440271</v>
      </c>
      <c r="BX10" s="14"/>
      <c r="BY10" s="14">
        <v>0.12955781717982201</v>
      </c>
      <c r="BZ10" s="14">
        <v>0.15859198306651601</v>
      </c>
      <c r="CA10" s="14"/>
      <c r="CB10" s="14">
        <v>0.16913504670832399</v>
      </c>
      <c r="CC10" s="14">
        <v>0.14642459945178299</v>
      </c>
    </row>
    <row r="11" spans="2:81" ht="28.8" x14ac:dyDescent="0.3">
      <c r="B11" s="15" t="s">
        <v>387</v>
      </c>
      <c r="C11" s="14">
        <v>5.1606127729110399E-2</v>
      </c>
      <c r="D11" s="14">
        <v>6.3252432364786795E-2</v>
      </c>
      <c r="E11" s="14">
        <v>4.03348256841101E-2</v>
      </c>
      <c r="F11" s="14"/>
      <c r="G11" s="14">
        <v>9.4714887497069106E-2</v>
      </c>
      <c r="H11" s="14">
        <v>4.05784496370028E-2</v>
      </c>
      <c r="I11" s="14">
        <v>4.3971147870717001E-2</v>
      </c>
      <c r="J11" s="14">
        <v>5.5888293349438199E-2</v>
      </c>
      <c r="K11" s="14">
        <v>4.4018750105582198E-2</v>
      </c>
      <c r="L11" s="14">
        <v>3.9566898205031703E-2</v>
      </c>
      <c r="M11" s="14"/>
      <c r="N11" s="14">
        <v>5.6552789864420701E-2</v>
      </c>
      <c r="O11" s="14">
        <v>4.7373556863512502E-2</v>
      </c>
      <c r="P11" s="14">
        <v>4.9004944782770801E-2</v>
      </c>
      <c r="Q11" s="14">
        <v>5.3770578123195502E-2</v>
      </c>
      <c r="R11" s="14"/>
      <c r="S11" s="14">
        <v>4.9550486135740902E-2</v>
      </c>
      <c r="T11" s="14">
        <v>2.9473272317018601E-2</v>
      </c>
      <c r="U11" s="14">
        <v>3.71555766262281E-2</v>
      </c>
      <c r="V11" s="14">
        <v>8.7485708036173102E-2</v>
      </c>
      <c r="W11" s="14">
        <v>5.3848790643116803E-2</v>
      </c>
      <c r="X11" s="14">
        <v>5.4799139546418199E-2</v>
      </c>
      <c r="Y11" s="14">
        <v>3.5699541289325003E-2</v>
      </c>
      <c r="Z11" s="14">
        <v>2.5398011143653601E-2</v>
      </c>
      <c r="AA11" s="14">
        <v>7.0972881725278006E-2</v>
      </c>
      <c r="AB11" s="14">
        <v>4.3741797036718502E-2</v>
      </c>
      <c r="AC11" s="14">
        <v>8.7667805948098407E-2</v>
      </c>
      <c r="AD11" s="14">
        <v>4.2980667525255603E-2</v>
      </c>
      <c r="AE11" s="14"/>
      <c r="AF11" s="14">
        <v>7.6568096744731307E-2</v>
      </c>
      <c r="AG11" s="14">
        <v>2.9121045806888599E-2</v>
      </c>
      <c r="AH11" s="14">
        <v>2.7255633317921898E-2</v>
      </c>
      <c r="AI11" s="14">
        <v>9.8919973964216104E-2</v>
      </c>
      <c r="AJ11" s="14">
        <v>5.0873483939406702E-2</v>
      </c>
      <c r="AK11" s="14">
        <v>9.8607278009255808E-3</v>
      </c>
      <c r="AL11" s="14"/>
      <c r="AM11" s="14">
        <v>5.2027704674448401E-2</v>
      </c>
      <c r="AN11" s="14">
        <v>5.5047548966995402E-2</v>
      </c>
      <c r="AO11" s="14">
        <v>6.2221576102933399E-2</v>
      </c>
      <c r="AP11" s="14">
        <v>3.4694230685054603E-2</v>
      </c>
      <c r="AQ11" s="14">
        <v>3.6946280030350102E-2</v>
      </c>
      <c r="AR11" s="14"/>
      <c r="AS11" s="14">
        <v>6.0972588309450799E-2</v>
      </c>
      <c r="AT11" s="14">
        <v>4.6670685023573001E-2</v>
      </c>
      <c r="AU11" s="14"/>
      <c r="AV11" s="14">
        <v>4.4867668802446997E-2</v>
      </c>
      <c r="AW11" s="14">
        <v>0.12857335874150899</v>
      </c>
      <c r="AX11" s="14">
        <v>4.9295640539921401E-2</v>
      </c>
      <c r="AY11" s="14"/>
      <c r="AZ11" s="14">
        <v>1.97931032829151E-2</v>
      </c>
      <c r="BA11" s="14">
        <v>0.117046397713624</v>
      </c>
      <c r="BB11" s="14">
        <v>6.8033442892575693E-2</v>
      </c>
      <c r="BC11" s="14"/>
      <c r="BD11" s="14">
        <v>5.7966574455976798E-2</v>
      </c>
      <c r="BE11" s="14">
        <v>4.75410113024749E-2</v>
      </c>
      <c r="BF11" s="14"/>
      <c r="BG11" s="14">
        <v>8.1184557056944204E-2</v>
      </c>
      <c r="BH11" s="14">
        <v>4.6110181941316698E-2</v>
      </c>
      <c r="BI11" s="14"/>
      <c r="BJ11" s="14">
        <v>0.11783457097759099</v>
      </c>
      <c r="BK11" s="14">
        <v>4.6791518700302397E-2</v>
      </c>
      <c r="BL11" s="14"/>
      <c r="BM11" s="14">
        <v>4.1193553259538503E-2</v>
      </c>
      <c r="BN11" s="14">
        <v>5.33460680539216E-2</v>
      </c>
      <c r="BO11" s="14"/>
      <c r="BP11" s="14">
        <v>3.3393113958844999E-2</v>
      </c>
      <c r="BQ11" s="14">
        <v>5.4584452123356803E-2</v>
      </c>
      <c r="BR11" s="14"/>
      <c r="BS11" s="14">
        <v>6.7393709115517397E-2</v>
      </c>
      <c r="BT11" s="14">
        <v>5.3249163835183501E-2</v>
      </c>
      <c r="BU11" s="14"/>
      <c r="BV11" s="14">
        <v>5.4943867836417498E-2</v>
      </c>
      <c r="BW11" s="14">
        <v>7.1769034811258001E-2</v>
      </c>
      <c r="BX11" s="14"/>
      <c r="BY11" s="14">
        <v>9.8926986922117294E-2</v>
      </c>
      <c r="BZ11" s="14">
        <v>4.5915444789357697E-2</v>
      </c>
      <c r="CA11" s="14"/>
      <c r="CB11" s="14">
        <v>3.8021030829246003E-2</v>
      </c>
      <c r="CC11" s="14">
        <v>5.8210315301739597E-2</v>
      </c>
    </row>
    <row r="12" spans="2:81" x14ac:dyDescent="0.3">
      <c r="B12" s="15" t="s">
        <v>388</v>
      </c>
      <c r="C12" s="14">
        <v>7.8950520663594495E-2</v>
      </c>
      <c r="D12" s="14">
        <v>8.4029440574947295E-2</v>
      </c>
      <c r="E12" s="14">
        <v>7.4145021000740802E-2</v>
      </c>
      <c r="F12" s="14"/>
      <c r="G12" s="14">
        <v>7.2781797918708993E-2</v>
      </c>
      <c r="H12" s="14">
        <v>0.11285178991202401</v>
      </c>
      <c r="I12" s="14">
        <v>8.3750125555151697E-2</v>
      </c>
      <c r="J12" s="14">
        <v>9.1665838543478498E-2</v>
      </c>
      <c r="K12" s="14">
        <v>5.4887521599660698E-2</v>
      </c>
      <c r="L12" s="14">
        <v>5.7493689023796299E-2</v>
      </c>
      <c r="M12" s="14"/>
      <c r="N12" s="14">
        <v>6.7930552323570495E-2</v>
      </c>
      <c r="O12" s="14">
        <v>7.5458601188662405E-2</v>
      </c>
      <c r="P12" s="14">
        <v>9.5041014866647205E-2</v>
      </c>
      <c r="Q12" s="14">
        <v>8.15600653734498E-2</v>
      </c>
      <c r="R12" s="14"/>
      <c r="S12" s="14">
        <v>7.60997433139778E-2</v>
      </c>
      <c r="T12" s="14">
        <v>7.1307515166140298E-2</v>
      </c>
      <c r="U12" s="14">
        <v>0.125274728623162</v>
      </c>
      <c r="V12" s="14">
        <v>9.3611861960235104E-2</v>
      </c>
      <c r="W12" s="14">
        <v>8.3679497679239795E-2</v>
      </c>
      <c r="X12" s="14">
        <v>0.12908425635207699</v>
      </c>
      <c r="Y12" s="14">
        <v>5.9571096076708303E-2</v>
      </c>
      <c r="Z12" s="14">
        <v>4.4195793932977699E-2</v>
      </c>
      <c r="AA12" s="14">
        <v>4.9684366560234901E-2</v>
      </c>
      <c r="AB12" s="14">
        <v>9.9117838862767399E-2</v>
      </c>
      <c r="AC12" s="14">
        <v>1.81535728754997E-2</v>
      </c>
      <c r="AD12" s="14">
        <v>3.9990371264111403E-2</v>
      </c>
      <c r="AE12" s="14"/>
      <c r="AF12" s="14">
        <v>6.3558773667044502E-2</v>
      </c>
      <c r="AG12" s="14">
        <v>9.2200959779736399E-2</v>
      </c>
      <c r="AH12" s="14">
        <v>4.4672472265952501E-2</v>
      </c>
      <c r="AI12" s="14">
        <v>0.122275127928839</v>
      </c>
      <c r="AJ12" s="14">
        <v>5.4924174652606302E-2</v>
      </c>
      <c r="AK12" s="14">
        <v>6.0128922187074003E-2</v>
      </c>
      <c r="AL12" s="14"/>
      <c r="AM12" s="14">
        <v>8.0528668640357695E-2</v>
      </c>
      <c r="AN12" s="14">
        <v>0.10228921896113299</v>
      </c>
      <c r="AO12" s="14">
        <v>5.4299763491668103E-2</v>
      </c>
      <c r="AP12" s="14">
        <v>0.10063386368445799</v>
      </c>
      <c r="AQ12" s="14">
        <v>0</v>
      </c>
      <c r="AR12" s="14"/>
      <c r="AS12" s="14">
        <v>7.0580755885257307E-2</v>
      </c>
      <c r="AT12" s="14">
        <v>8.3861434933346204E-2</v>
      </c>
      <c r="AU12" s="14"/>
      <c r="AV12" s="14">
        <v>8.4969613573082498E-2</v>
      </c>
      <c r="AW12" s="14">
        <v>6.7406823976222302E-2</v>
      </c>
      <c r="AX12" s="14">
        <v>5.91111632160949E-2</v>
      </c>
      <c r="AY12" s="14"/>
      <c r="AZ12" s="14">
        <v>8.2959646893934202E-2</v>
      </c>
      <c r="BA12" s="14">
        <v>5.4173234372590598E-2</v>
      </c>
      <c r="BB12" s="14">
        <v>9.4731516020105405E-2</v>
      </c>
      <c r="BC12" s="14"/>
      <c r="BD12" s="14">
        <v>9.0840577600079894E-2</v>
      </c>
      <c r="BE12" s="14">
        <v>7.1296103842179298E-2</v>
      </c>
      <c r="BF12" s="14"/>
      <c r="BG12" s="14">
        <v>0.103600232147671</v>
      </c>
      <c r="BH12" s="14">
        <v>7.3382401033282293E-2</v>
      </c>
      <c r="BI12" s="14"/>
      <c r="BJ12" s="14">
        <v>0.12231443975228699</v>
      </c>
      <c r="BK12" s="14">
        <v>7.19869753271212E-2</v>
      </c>
      <c r="BL12" s="14"/>
      <c r="BM12" s="14">
        <v>6.0563133910715501E-2</v>
      </c>
      <c r="BN12" s="14">
        <v>8.1864610126809095E-2</v>
      </c>
      <c r="BO12" s="14"/>
      <c r="BP12" s="14">
        <v>7.5498013335155295E-2</v>
      </c>
      <c r="BQ12" s="14">
        <v>8.1388897151473599E-2</v>
      </c>
      <c r="BR12" s="14"/>
      <c r="BS12" s="14">
        <v>8.0660673404211403E-2</v>
      </c>
      <c r="BT12" s="14">
        <v>6.7601176597097606E-2</v>
      </c>
      <c r="BU12" s="14"/>
      <c r="BV12" s="14">
        <v>7.3349155151095802E-2</v>
      </c>
      <c r="BW12" s="14">
        <v>8.32302060569238E-2</v>
      </c>
      <c r="BX12" s="14"/>
      <c r="BY12" s="14">
        <v>7.3544951817536799E-2</v>
      </c>
      <c r="BZ12" s="14">
        <v>7.9242231058592696E-2</v>
      </c>
      <c r="CA12" s="14"/>
      <c r="CB12" s="14">
        <v>8.3913094797336801E-2</v>
      </c>
      <c r="CC12" s="14">
        <v>7.5041194924636803E-2</v>
      </c>
    </row>
    <row r="13" spans="2:81" x14ac:dyDescent="0.3">
      <c r="B13" s="15" t="s">
        <v>106</v>
      </c>
      <c r="C13" s="23">
        <v>8.2577509786353198E-2</v>
      </c>
      <c r="D13" s="23">
        <v>7.3157610486507804E-2</v>
      </c>
      <c r="E13" s="23">
        <v>9.1936106997915504E-2</v>
      </c>
      <c r="F13" s="23"/>
      <c r="G13" s="23">
        <v>4.5839116141613401E-2</v>
      </c>
      <c r="H13" s="23">
        <v>9.3902218191571601E-2</v>
      </c>
      <c r="I13" s="23">
        <v>6.5617362903802295E-2</v>
      </c>
      <c r="J13" s="23">
        <v>7.0853457696663596E-2</v>
      </c>
      <c r="K13" s="23">
        <v>0.116262959993607</v>
      </c>
      <c r="L13" s="23">
        <v>9.8661886737319807E-2</v>
      </c>
      <c r="M13" s="23"/>
      <c r="N13" s="23">
        <v>7.9386790431490495E-2</v>
      </c>
      <c r="O13" s="23">
        <v>0.101264367980063</v>
      </c>
      <c r="P13" s="23">
        <v>5.7957756615936301E-2</v>
      </c>
      <c r="Q13" s="23">
        <v>8.95564401292782E-2</v>
      </c>
      <c r="R13" s="23"/>
      <c r="S13" s="23">
        <v>5.78672724599813E-2</v>
      </c>
      <c r="T13" s="23">
        <v>7.2873981956801004E-2</v>
      </c>
      <c r="U13" s="23">
        <v>9.8856526352882404E-2</v>
      </c>
      <c r="V13" s="23">
        <v>4.7444230765539303E-2</v>
      </c>
      <c r="W13" s="23">
        <v>8.1815526587931106E-2</v>
      </c>
      <c r="X13" s="23">
        <v>7.1582079206879201E-2</v>
      </c>
      <c r="Y13" s="23">
        <v>7.3989547038012499E-2</v>
      </c>
      <c r="Z13" s="23">
        <v>0.16213288755792701</v>
      </c>
      <c r="AA13" s="23">
        <v>0.10932493573869</v>
      </c>
      <c r="AB13" s="23">
        <v>6.2780943096247294E-2</v>
      </c>
      <c r="AC13" s="23">
        <v>9.2995016018007498E-2</v>
      </c>
      <c r="AD13" s="23">
        <v>0.19937100260053001</v>
      </c>
      <c r="AE13" s="23"/>
      <c r="AF13" s="23">
        <v>7.1871076968247696E-2</v>
      </c>
      <c r="AG13" s="23">
        <v>5.0139245295584098E-2</v>
      </c>
      <c r="AH13" s="23">
        <v>0.10243294254223401</v>
      </c>
      <c r="AI13" s="23">
        <v>8.6804126278919799E-2</v>
      </c>
      <c r="AJ13" s="23">
        <v>6.7034790621247703E-2</v>
      </c>
      <c r="AK13" s="23">
        <v>0.13465764462713301</v>
      </c>
      <c r="AL13" s="23"/>
      <c r="AM13" s="23">
        <v>8.8296849963118401E-2</v>
      </c>
      <c r="AN13" s="23">
        <v>0.106122369471228</v>
      </c>
      <c r="AO13" s="23">
        <v>8.8998084390858906E-2</v>
      </c>
      <c r="AP13" s="23">
        <v>5.66081056620589E-2</v>
      </c>
      <c r="AQ13" s="23">
        <v>9.5746976654763893E-2</v>
      </c>
      <c r="AR13" s="23"/>
      <c r="AS13" s="23">
        <v>4.1834898836188399E-2</v>
      </c>
      <c r="AT13" s="23">
        <v>0.10725532193394401</v>
      </c>
      <c r="AU13" s="23"/>
      <c r="AV13" s="23">
        <v>3.6775735456347901E-2</v>
      </c>
      <c r="AW13" s="23">
        <v>9.7177555695667897E-2</v>
      </c>
      <c r="AX13" s="23">
        <v>1.85471330719384E-2</v>
      </c>
      <c r="AY13" s="23"/>
      <c r="AZ13" s="23">
        <v>0.101144673935257</v>
      </c>
      <c r="BA13" s="23">
        <v>5.8727463221927199E-2</v>
      </c>
      <c r="BB13" s="23">
        <v>3.4184533677508698E-2</v>
      </c>
      <c r="BC13" s="23"/>
      <c r="BD13" s="23">
        <v>5.356272319535E-2</v>
      </c>
      <c r="BE13" s="23">
        <v>0.102123272884069</v>
      </c>
      <c r="BF13" s="23"/>
      <c r="BG13" s="23">
        <v>5.1566798556293099E-2</v>
      </c>
      <c r="BH13" s="23">
        <v>8.8976901025469901E-2</v>
      </c>
      <c r="BI13" s="23"/>
      <c r="BJ13" s="23">
        <v>5.7764872936874899E-2</v>
      </c>
      <c r="BK13" s="23">
        <v>8.7204377956794199E-2</v>
      </c>
      <c r="BL13" s="23"/>
      <c r="BM13" s="23">
        <v>5.1897447908845401E-2</v>
      </c>
      <c r="BN13" s="23">
        <v>8.3807526989916198E-2</v>
      </c>
      <c r="BO13" s="23"/>
      <c r="BP13" s="23">
        <v>5.1426620728041599E-2</v>
      </c>
      <c r="BQ13" s="23">
        <v>9.1024080885009004E-2</v>
      </c>
      <c r="BR13" s="23"/>
      <c r="BS13" s="23">
        <v>3.8577521241983902E-2</v>
      </c>
      <c r="BT13" s="23">
        <v>3.7838178309347797E-2</v>
      </c>
      <c r="BU13" s="23"/>
      <c r="BV13" s="23">
        <v>3.2638096770350102E-2</v>
      </c>
      <c r="BW13" s="23">
        <v>4.0664850383462701E-2</v>
      </c>
      <c r="BX13" s="23"/>
      <c r="BY13" s="23">
        <v>0.107061679168481</v>
      </c>
      <c r="BZ13" s="23">
        <v>8.0763801290729395E-2</v>
      </c>
      <c r="CA13" s="23"/>
      <c r="CB13" s="23">
        <v>5.0331973537840101E-2</v>
      </c>
      <c r="CC13" s="23">
        <v>9.7830015110413907E-2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385</v>
      </c>
      <c r="C9" s="14">
        <v>0.50271796721802198</v>
      </c>
      <c r="D9" s="14">
        <v>0.48827580092835599</v>
      </c>
      <c r="E9" s="14">
        <v>0.51585162035902599</v>
      </c>
      <c r="F9" s="14"/>
      <c r="G9" s="14">
        <v>0.46155549786158301</v>
      </c>
      <c r="H9" s="14">
        <v>0.46147474564722402</v>
      </c>
      <c r="I9" s="14">
        <v>0.57675988800070999</v>
      </c>
      <c r="J9" s="14">
        <v>0.40897147540809198</v>
      </c>
      <c r="K9" s="14">
        <v>0.54605798231943403</v>
      </c>
      <c r="L9" s="14">
        <v>0.55053689924855598</v>
      </c>
      <c r="M9" s="14"/>
      <c r="N9" s="14">
        <v>0.54077539606235303</v>
      </c>
      <c r="O9" s="14">
        <v>0.50127207871053203</v>
      </c>
      <c r="P9" s="14">
        <v>0.44041877981109001</v>
      </c>
      <c r="Q9" s="14">
        <v>0.51003068931899698</v>
      </c>
      <c r="R9" s="14"/>
      <c r="S9" s="14">
        <v>0.46382351260792998</v>
      </c>
      <c r="T9" s="14">
        <v>0.50375031392699399</v>
      </c>
      <c r="U9" s="14">
        <v>0.47985425762575801</v>
      </c>
      <c r="V9" s="14">
        <v>0.51338717969431003</v>
      </c>
      <c r="W9" s="14">
        <v>0.56135623263838397</v>
      </c>
      <c r="X9" s="14">
        <v>0.53578990637992197</v>
      </c>
      <c r="Y9" s="14">
        <v>0.558570929823482</v>
      </c>
      <c r="Z9" s="14">
        <v>0.51484823131727597</v>
      </c>
      <c r="AA9" s="14">
        <v>0.51650804696609798</v>
      </c>
      <c r="AB9" s="14">
        <v>0.47323568063765897</v>
      </c>
      <c r="AC9" s="14">
        <v>0.43889003032171497</v>
      </c>
      <c r="AD9" s="14">
        <v>0.44877068842357898</v>
      </c>
      <c r="AE9" s="14"/>
      <c r="AF9" s="14">
        <v>0.54593112328403703</v>
      </c>
      <c r="AG9" s="14">
        <v>0.52208845895116196</v>
      </c>
      <c r="AH9" s="14">
        <v>0.53756125060753901</v>
      </c>
      <c r="AI9" s="14">
        <v>0.41278061903213298</v>
      </c>
      <c r="AJ9" s="14">
        <v>0.54750692577941196</v>
      </c>
      <c r="AK9" s="14">
        <v>0.46224159167871398</v>
      </c>
      <c r="AL9" s="14"/>
      <c r="AM9" s="14">
        <v>0.49098841837309798</v>
      </c>
      <c r="AN9" s="14">
        <v>0.492386830839393</v>
      </c>
      <c r="AO9" s="14">
        <v>0.51520739972490404</v>
      </c>
      <c r="AP9" s="14">
        <v>0.486556563453584</v>
      </c>
      <c r="AQ9" s="14">
        <v>0.463683384954375</v>
      </c>
      <c r="AR9" s="14"/>
      <c r="AS9" s="14">
        <v>0.56113104192825203</v>
      </c>
      <c r="AT9" s="14">
        <v>0.46566377512326901</v>
      </c>
      <c r="AU9" s="14"/>
      <c r="AV9" s="14">
        <v>0.56403565863024896</v>
      </c>
      <c r="AW9" s="14">
        <v>0.44164214731032703</v>
      </c>
      <c r="AX9" s="14">
        <v>0.59038580213207803</v>
      </c>
      <c r="AY9" s="14"/>
      <c r="AZ9" s="14">
        <v>0.61492853817915605</v>
      </c>
      <c r="BA9" s="14">
        <v>0.37394860673809399</v>
      </c>
      <c r="BB9" s="14">
        <v>0.56683191223636398</v>
      </c>
      <c r="BC9" s="14"/>
      <c r="BD9" s="14">
        <v>0.48405082328315302</v>
      </c>
      <c r="BE9" s="14">
        <v>0.51670931241001505</v>
      </c>
      <c r="BF9" s="14"/>
      <c r="BG9" s="14">
        <v>0.43151246333811499</v>
      </c>
      <c r="BH9" s="14">
        <v>0.51887191667281896</v>
      </c>
      <c r="BI9" s="14"/>
      <c r="BJ9" s="14">
        <v>0.43403917204727599</v>
      </c>
      <c r="BK9" s="14">
        <v>0.51318431846565804</v>
      </c>
      <c r="BL9" s="14"/>
      <c r="BM9" s="14">
        <v>0.51167254006474805</v>
      </c>
      <c r="BN9" s="14">
        <v>0.50530058901032804</v>
      </c>
      <c r="BO9" s="14"/>
      <c r="BP9" s="14">
        <v>0.53870332020872902</v>
      </c>
      <c r="BQ9" s="14">
        <v>0.49623153533140801</v>
      </c>
      <c r="BR9" s="14"/>
      <c r="BS9" s="14">
        <v>0.56275984671317303</v>
      </c>
      <c r="BT9" s="14">
        <v>0.54944995624843995</v>
      </c>
      <c r="BU9" s="14"/>
      <c r="BV9" s="14">
        <v>0.511448759138042</v>
      </c>
      <c r="BW9" s="14">
        <v>0.58079242358792804</v>
      </c>
      <c r="BX9" s="14"/>
      <c r="BY9" s="14">
        <v>0.49706693433940202</v>
      </c>
      <c r="BZ9" s="14">
        <v>0.505246763293421</v>
      </c>
      <c r="CA9" s="14"/>
      <c r="CB9" s="14">
        <v>0.57511194219855299</v>
      </c>
      <c r="CC9" s="14">
        <v>0.46856245904204802</v>
      </c>
    </row>
    <row r="10" spans="2:81" ht="28.8" x14ac:dyDescent="0.3">
      <c r="B10" s="15" t="s">
        <v>386</v>
      </c>
      <c r="C10" s="14">
        <v>0.21901714027661401</v>
      </c>
      <c r="D10" s="14">
        <v>0.192853033775642</v>
      </c>
      <c r="E10" s="14">
        <v>0.244990839600293</v>
      </c>
      <c r="F10" s="14"/>
      <c r="G10" s="14">
        <v>0.30337833261386798</v>
      </c>
      <c r="H10" s="14">
        <v>0.29219176618083698</v>
      </c>
      <c r="I10" s="14">
        <v>0.18063008575046399</v>
      </c>
      <c r="J10" s="14">
        <v>0.23034886466535801</v>
      </c>
      <c r="K10" s="14">
        <v>0.12678160781976699</v>
      </c>
      <c r="L10" s="14">
        <v>0.18740880497810999</v>
      </c>
      <c r="M10" s="14"/>
      <c r="N10" s="14">
        <v>0.21522114521775099</v>
      </c>
      <c r="O10" s="14">
        <v>0.20918706483848701</v>
      </c>
      <c r="P10" s="14">
        <v>0.245045946084024</v>
      </c>
      <c r="Q10" s="14">
        <v>0.21393010387967601</v>
      </c>
      <c r="R10" s="14"/>
      <c r="S10" s="14">
        <v>0.27449299038534097</v>
      </c>
      <c r="T10" s="14">
        <v>0.22334634107811799</v>
      </c>
      <c r="U10" s="14">
        <v>0.18241535212351501</v>
      </c>
      <c r="V10" s="14">
        <v>0.234768939519401</v>
      </c>
      <c r="W10" s="14">
        <v>0.121193777606477</v>
      </c>
      <c r="X10" s="14">
        <v>0.21126081556950399</v>
      </c>
      <c r="Y10" s="14">
        <v>0.187406739613071</v>
      </c>
      <c r="Z10" s="14">
        <v>0.13935176555811599</v>
      </c>
      <c r="AA10" s="14">
        <v>0.22903379378553601</v>
      </c>
      <c r="AB10" s="14">
        <v>0.268866238802701</v>
      </c>
      <c r="AC10" s="14">
        <v>0.27715915172037697</v>
      </c>
      <c r="AD10" s="14">
        <v>0.15236118060016601</v>
      </c>
      <c r="AE10" s="14"/>
      <c r="AF10" s="14">
        <v>0.25799882880564001</v>
      </c>
      <c r="AG10" s="14">
        <v>0.19644130352851699</v>
      </c>
      <c r="AH10" s="14">
        <v>0.25082306034881302</v>
      </c>
      <c r="AI10" s="14">
        <v>0.142607103874065</v>
      </c>
      <c r="AJ10" s="14">
        <v>0.213463475632543</v>
      </c>
      <c r="AK10" s="14">
        <v>0.24309426587600499</v>
      </c>
      <c r="AL10" s="14"/>
      <c r="AM10" s="14">
        <v>0.20505717174921001</v>
      </c>
      <c r="AN10" s="14">
        <v>0.17826833422139499</v>
      </c>
      <c r="AO10" s="14">
        <v>0.21891790666716299</v>
      </c>
      <c r="AP10" s="14">
        <v>0.271166681655655</v>
      </c>
      <c r="AQ10" s="14">
        <v>0.31864785225266901</v>
      </c>
      <c r="AR10" s="14"/>
      <c r="AS10" s="14">
        <v>0.24414029306271401</v>
      </c>
      <c r="AT10" s="14">
        <v>0.20397718268370801</v>
      </c>
      <c r="AU10" s="14"/>
      <c r="AV10" s="14">
        <v>0.25374518083441899</v>
      </c>
      <c r="AW10" s="14">
        <v>0.18174148482542801</v>
      </c>
      <c r="AX10" s="14">
        <v>0.24129574246138999</v>
      </c>
      <c r="AY10" s="14"/>
      <c r="AZ10" s="14">
        <v>0.245762064760423</v>
      </c>
      <c r="BA10" s="14">
        <v>0.245170539395478</v>
      </c>
      <c r="BB10" s="14">
        <v>0.228058714210433</v>
      </c>
      <c r="BC10" s="14"/>
      <c r="BD10" s="14">
        <v>0.27505614072318202</v>
      </c>
      <c r="BE10" s="14">
        <v>0.180849963584745</v>
      </c>
      <c r="BF10" s="14"/>
      <c r="BG10" s="14">
        <v>0.34901493919728299</v>
      </c>
      <c r="BH10" s="14">
        <v>0.19366973424950801</v>
      </c>
      <c r="BI10" s="14"/>
      <c r="BJ10" s="14">
        <v>0.314630719288024</v>
      </c>
      <c r="BK10" s="14">
        <v>0.206450706774158</v>
      </c>
      <c r="BL10" s="14"/>
      <c r="BM10" s="14">
        <v>0.28087081143751702</v>
      </c>
      <c r="BN10" s="14">
        <v>0.21098722926395699</v>
      </c>
      <c r="BO10" s="14"/>
      <c r="BP10" s="14">
        <v>0.219166339516461</v>
      </c>
      <c r="BQ10" s="14">
        <v>0.21585946290365601</v>
      </c>
      <c r="BR10" s="14"/>
      <c r="BS10" s="14">
        <v>0.23969641992316901</v>
      </c>
      <c r="BT10" s="14">
        <v>0.23396808297715799</v>
      </c>
      <c r="BU10" s="14"/>
      <c r="BV10" s="14">
        <v>0.316138448659392</v>
      </c>
      <c r="BW10" s="14">
        <v>0.212831918997714</v>
      </c>
      <c r="BX10" s="14"/>
      <c r="BY10" s="14">
        <v>0.17585027851055501</v>
      </c>
      <c r="BZ10" s="14">
        <v>0.22311796681559401</v>
      </c>
      <c r="CA10" s="14"/>
      <c r="CB10" s="14">
        <v>0.20823796435335501</v>
      </c>
      <c r="CC10" s="14">
        <v>0.22591824021162901</v>
      </c>
    </row>
    <row r="11" spans="2:81" ht="28.8" x14ac:dyDescent="0.3">
      <c r="B11" s="15" t="s">
        <v>387</v>
      </c>
      <c r="C11" s="14">
        <v>6.4535052804210694E-2</v>
      </c>
      <c r="D11" s="14">
        <v>7.8449926985458093E-2</v>
      </c>
      <c r="E11" s="14">
        <v>5.1073827487468103E-2</v>
      </c>
      <c r="F11" s="14"/>
      <c r="G11" s="14">
        <v>8.71003155785504E-2</v>
      </c>
      <c r="H11" s="14">
        <v>3.9099032650624199E-2</v>
      </c>
      <c r="I11" s="14">
        <v>7.0036260030160405E-2</v>
      </c>
      <c r="J11" s="14">
        <v>7.3568060326721793E-2</v>
      </c>
      <c r="K11" s="14">
        <v>6.5817237040816198E-2</v>
      </c>
      <c r="L11" s="14">
        <v>5.7369405509392797E-2</v>
      </c>
      <c r="M11" s="14"/>
      <c r="N11" s="14">
        <v>8.5119224058101101E-2</v>
      </c>
      <c r="O11" s="14">
        <v>5.2976079050465801E-2</v>
      </c>
      <c r="P11" s="14">
        <v>8.6850513482666994E-2</v>
      </c>
      <c r="Q11" s="14">
        <v>3.5824755745485201E-2</v>
      </c>
      <c r="R11" s="14"/>
      <c r="S11" s="14">
        <v>6.94820319304775E-2</v>
      </c>
      <c r="T11" s="14">
        <v>8.7860105928848103E-2</v>
      </c>
      <c r="U11" s="14">
        <v>7.4074162944002098E-2</v>
      </c>
      <c r="V11" s="14">
        <v>5.23493660368088E-2</v>
      </c>
      <c r="W11" s="14">
        <v>6.8158062688657595E-2</v>
      </c>
      <c r="X11" s="14">
        <v>7.3964040503075507E-2</v>
      </c>
      <c r="Y11" s="14">
        <v>4.9214289734386601E-2</v>
      </c>
      <c r="Z11" s="14">
        <v>4.6411407613990603E-2</v>
      </c>
      <c r="AA11" s="14">
        <v>1.7287264794548798E-2</v>
      </c>
      <c r="AB11" s="14">
        <v>7.7476657432736296E-2</v>
      </c>
      <c r="AC11" s="14">
        <v>8.6619417462126896E-2</v>
      </c>
      <c r="AD11" s="14">
        <v>7.7943339668777603E-2</v>
      </c>
      <c r="AE11" s="14"/>
      <c r="AF11" s="14">
        <v>5.44322606463047E-2</v>
      </c>
      <c r="AG11" s="14">
        <v>7.8717285625957895E-2</v>
      </c>
      <c r="AH11" s="14">
        <v>1.93804175295515E-2</v>
      </c>
      <c r="AI11" s="14">
        <v>0.13096523707434299</v>
      </c>
      <c r="AJ11" s="14">
        <v>3.5130944832004199E-2</v>
      </c>
      <c r="AK11" s="14">
        <v>4.1446730746211101E-2</v>
      </c>
      <c r="AL11" s="14"/>
      <c r="AM11" s="14">
        <v>4.4403561912830201E-2</v>
      </c>
      <c r="AN11" s="14">
        <v>8.7110193174463696E-2</v>
      </c>
      <c r="AO11" s="14">
        <v>5.2768763714321203E-2</v>
      </c>
      <c r="AP11" s="14">
        <v>7.1052757127257907E-2</v>
      </c>
      <c r="AQ11" s="14">
        <v>0.12613305786278101</v>
      </c>
      <c r="AR11" s="14"/>
      <c r="AS11" s="14">
        <v>6.4009880592006602E-2</v>
      </c>
      <c r="AT11" s="14">
        <v>6.5826929744811705E-2</v>
      </c>
      <c r="AU11" s="14"/>
      <c r="AV11" s="14">
        <v>4.6699589838639102E-2</v>
      </c>
      <c r="AW11" s="14">
        <v>0.192131177707065</v>
      </c>
      <c r="AX11" s="14">
        <v>4.7859358586905001E-2</v>
      </c>
      <c r="AY11" s="14"/>
      <c r="AZ11" s="14">
        <v>4.0794506170948201E-2</v>
      </c>
      <c r="BA11" s="14">
        <v>0.20232189799748099</v>
      </c>
      <c r="BB11" s="14">
        <v>4.2600242000084297E-2</v>
      </c>
      <c r="BC11" s="14"/>
      <c r="BD11" s="14">
        <v>5.1007861851982798E-2</v>
      </c>
      <c r="BE11" s="14">
        <v>7.3729638666784003E-2</v>
      </c>
      <c r="BF11" s="14"/>
      <c r="BG11" s="14">
        <v>5.2322152910364197E-2</v>
      </c>
      <c r="BH11" s="14">
        <v>6.7204586268056601E-2</v>
      </c>
      <c r="BI11" s="14"/>
      <c r="BJ11" s="14">
        <v>3.5009157532342502E-2</v>
      </c>
      <c r="BK11" s="14">
        <v>6.7415427075873793E-2</v>
      </c>
      <c r="BL11" s="14"/>
      <c r="BM11" s="14">
        <v>8.3398657981777397E-2</v>
      </c>
      <c r="BN11" s="14">
        <v>6.3438618194957899E-2</v>
      </c>
      <c r="BO11" s="14"/>
      <c r="BP11" s="14">
        <v>4.9057049123460802E-2</v>
      </c>
      <c r="BQ11" s="14">
        <v>6.9747069099384398E-2</v>
      </c>
      <c r="BR11" s="14"/>
      <c r="BS11" s="14">
        <v>8.0551365838362393E-2</v>
      </c>
      <c r="BT11" s="14">
        <v>6.4314047494091101E-2</v>
      </c>
      <c r="BU11" s="14"/>
      <c r="BV11" s="14">
        <v>3.7051239860243702E-2</v>
      </c>
      <c r="BW11" s="14">
        <v>9.5838887557978994E-2</v>
      </c>
      <c r="BX11" s="14"/>
      <c r="BY11" s="14">
        <v>0.1048596747406</v>
      </c>
      <c r="BZ11" s="14">
        <v>5.9838699499918997E-2</v>
      </c>
      <c r="CA11" s="14"/>
      <c r="CB11" s="14">
        <v>3.9176976963295702E-2</v>
      </c>
      <c r="CC11" s="14">
        <v>7.7625303551289299E-2</v>
      </c>
    </row>
    <row r="12" spans="2:81" x14ac:dyDescent="0.3">
      <c r="B12" s="15" t="s">
        <v>388</v>
      </c>
      <c r="C12" s="14">
        <v>0.12865802610441299</v>
      </c>
      <c r="D12" s="14">
        <v>0.15412211994736399</v>
      </c>
      <c r="E12" s="14">
        <v>0.104044661827499</v>
      </c>
      <c r="F12" s="14"/>
      <c r="G12" s="14">
        <v>0.10909729288588101</v>
      </c>
      <c r="H12" s="14">
        <v>0.128744662568997</v>
      </c>
      <c r="I12" s="14">
        <v>0.12428573757368</v>
      </c>
      <c r="J12" s="14">
        <v>0.19401948308735301</v>
      </c>
      <c r="K12" s="14">
        <v>0.113849975709751</v>
      </c>
      <c r="L12" s="14">
        <v>0.101943196744821</v>
      </c>
      <c r="M12" s="14"/>
      <c r="N12" s="14">
        <v>9.2196896512451401E-2</v>
      </c>
      <c r="O12" s="14">
        <v>0.124257527673199</v>
      </c>
      <c r="P12" s="14">
        <v>0.15255422608914501</v>
      </c>
      <c r="Q12" s="14">
        <v>0.153511471016159</v>
      </c>
      <c r="R12" s="14"/>
      <c r="S12" s="14">
        <v>0.123446268804287</v>
      </c>
      <c r="T12" s="14">
        <v>8.9627037311905702E-2</v>
      </c>
      <c r="U12" s="14">
        <v>0.20040992273206601</v>
      </c>
      <c r="V12" s="14">
        <v>0.15210204234381999</v>
      </c>
      <c r="W12" s="14">
        <v>0.12604459089894701</v>
      </c>
      <c r="X12" s="14">
        <v>0.12667498745662101</v>
      </c>
      <c r="Y12" s="14">
        <v>0.10768180024149</v>
      </c>
      <c r="Z12" s="14">
        <v>0.13436952396308799</v>
      </c>
      <c r="AA12" s="14">
        <v>0.163277364680572</v>
      </c>
      <c r="AB12" s="14">
        <v>9.1043701564383503E-2</v>
      </c>
      <c r="AC12" s="14">
        <v>0.14297978957242399</v>
      </c>
      <c r="AD12" s="14">
        <v>8.1825130253252096E-2</v>
      </c>
      <c r="AE12" s="14"/>
      <c r="AF12" s="14">
        <v>9.0791979502862205E-2</v>
      </c>
      <c r="AG12" s="14">
        <v>0.13077371227605999</v>
      </c>
      <c r="AH12" s="14">
        <v>0.119656489078925</v>
      </c>
      <c r="AI12" s="14">
        <v>0.22305861187819201</v>
      </c>
      <c r="AJ12" s="14">
        <v>0.10915062032058</v>
      </c>
      <c r="AK12" s="14">
        <v>9.9392665886160303E-2</v>
      </c>
      <c r="AL12" s="14"/>
      <c r="AM12" s="14">
        <v>0.15955602757222301</v>
      </c>
      <c r="AN12" s="14">
        <v>0.13409655992806599</v>
      </c>
      <c r="AO12" s="14">
        <v>0.146804394675424</v>
      </c>
      <c r="AP12" s="14">
        <v>8.4087851962010296E-2</v>
      </c>
      <c r="AQ12" s="14">
        <v>0</v>
      </c>
      <c r="AR12" s="14"/>
      <c r="AS12" s="14">
        <v>0.100930222425166</v>
      </c>
      <c r="AT12" s="14">
        <v>0.14446358275578999</v>
      </c>
      <c r="AU12" s="14"/>
      <c r="AV12" s="14">
        <v>0.112426321198716</v>
      </c>
      <c r="AW12" s="14">
        <v>9.8635507952568202E-2</v>
      </c>
      <c r="AX12" s="14">
        <v>8.8867677170742898E-2</v>
      </c>
      <c r="AY12" s="14"/>
      <c r="AZ12" s="14">
        <v>9.8514890889472906E-2</v>
      </c>
      <c r="BA12" s="14">
        <v>0.15440305242855101</v>
      </c>
      <c r="BB12" s="14">
        <v>9.3390018117455606E-2</v>
      </c>
      <c r="BC12" s="14"/>
      <c r="BD12" s="14">
        <v>0.123652745436604</v>
      </c>
      <c r="BE12" s="14">
        <v>0.13239023674835801</v>
      </c>
      <c r="BF12" s="14"/>
      <c r="BG12" s="14">
        <v>0.13197951839744601</v>
      </c>
      <c r="BH12" s="14">
        <v>0.12621486181510799</v>
      </c>
      <c r="BI12" s="14"/>
      <c r="BJ12" s="14">
        <v>0.148706331639164</v>
      </c>
      <c r="BK12" s="14">
        <v>0.12720124736371799</v>
      </c>
      <c r="BL12" s="14"/>
      <c r="BM12" s="14">
        <v>6.7862031696012501E-2</v>
      </c>
      <c r="BN12" s="14">
        <v>0.13412444810445201</v>
      </c>
      <c r="BO12" s="14"/>
      <c r="BP12" s="14">
        <v>0.106283600136873</v>
      </c>
      <c r="BQ12" s="14">
        <v>0.131845789325513</v>
      </c>
      <c r="BR12" s="14"/>
      <c r="BS12" s="14">
        <v>0.10673796331669901</v>
      </c>
      <c r="BT12" s="14">
        <v>9.1925058974655999E-2</v>
      </c>
      <c r="BU12" s="14"/>
      <c r="BV12" s="14">
        <v>0.117651615069597</v>
      </c>
      <c r="BW12" s="14">
        <v>0.10290251032751301</v>
      </c>
      <c r="BX12" s="14"/>
      <c r="BY12" s="14">
        <v>0.16658270392543501</v>
      </c>
      <c r="BZ12" s="14">
        <v>0.12371343330484399</v>
      </c>
      <c r="CA12" s="14"/>
      <c r="CB12" s="14">
        <v>0.11191494842441201</v>
      </c>
      <c r="CC12" s="14">
        <v>0.13695882702679399</v>
      </c>
    </row>
    <row r="13" spans="2:81" x14ac:dyDescent="0.3">
      <c r="B13" s="15" t="s">
        <v>106</v>
      </c>
      <c r="C13" s="23">
        <v>8.5071813596740598E-2</v>
      </c>
      <c r="D13" s="23">
        <v>8.6299118363180494E-2</v>
      </c>
      <c r="E13" s="23">
        <v>8.4039050725713299E-2</v>
      </c>
      <c r="F13" s="23"/>
      <c r="G13" s="23">
        <v>3.8868561060118503E-2</v>
      </c>
      <c r="H13" s="23">
        <v>7.8489792952316895E-2</v>
      </c>
      <c r="I13" s="23">
        <v>4.8288028644985E-2</v>
      </c>
      <c r="J13" s="23">
        <v>9.3092116512474898E-2</v>
      </c>
      <c r="K13" s="23">
        <v>0.14749319711023101</v>
      </c>
      <c r="L13" s="23">
        <v>0.10274169351912101</v>
      </c>
      <c r="M13" s="23"/>
      <c r="N13" s="23">
        <v>6.6687338149343994E-2</v>
      </c>
      <c r="O13" s="23">
        <v>0.112307249727316</v>
      </c>
      <c r="P13" s="23">
        <v>7.51305345330745E-2</v>
      </c>
      <c r="Q13" s="23">
        <v>8.6702980039682395E-2</v>
      </c>
      <c r="R13" s="23"/>
      <c r="S13" s="23">
        <v>6.8755196271964997E-2</v>
      </c>
      <c r="T13" s="23">
        <v>9.5416201754134594E-2</v>
      </c>
      <c r="U13" s="23">
        <v>6.3246304574658005E-2</v>
      </c>
      <c r="V13" s="23">
        <v>4.73924724056594E-2</v>
      </c>
      <c r="W13" s="23">
        <v>0.123247336167534</v>
      </c>
      <c r="X13" s="23">
        <v>5.2310250090877503E-2</v>
      </c>
      <c r="Y13" s="23">
        <v>9.7126240587570606E-2</v>
      </c>
      <c r="Z13" s="23">
        <v>0.16501907154752901</v>
      </c>
      <c r="AA13" s="23">
        <v>7.3893529773245203E-2</v>
      </c>
      <c r="AB13" s="23">
        <v>8.9377721562520496E-2</v>
      </c>
      <c r="AC13" s="23">
        <v>5.4351610923356802E-2</v>
      </c>
      <c r="AD13" s="23">
        <v>0.239099661054226</v>
      </c>
      <c r="AE13" s="23"/>
      <c r="AF13" s="23">
        <v>5.08458077611562E-2</v>
      </c>
      <c r="AG13" s="23">
        <v>7.1979239618303506E-2</v>
      </c>
      <c r="AH13" s="23">
        <v>7.2578782435171393E-2</v>
      </c>
      <c r="AI13" s="23">
        <v>9.0588428141266594E-2</v>
      </c>
      <c r="AJ13" s="23">
        <v>9.4748033435461398E-2</v>
      </c>
      <c r="AK13" s="23">
        <v>0.15382474581291</v>
      </c>
      <c r="AL13" s="23"/>
      <c r="AM13" s="23">
        <v>9.99948203926391E-2</v>
      </c>
      <c r="AN13" s="23">
        <v>0.108138081836683</v>
      </c>
      <c r="AO13" s="23">
        <v>6.6301535218188407E-2</v>
      </c>
      <c r="AP13" s="23">
        <v>8.7136145801492093E-2</v>
      </c>
      <c r="AQ13" s="23">
        <v>9.1535704930174697E-2</v>
      </c>
      <c r="AR13" s="23"/>
      <c r="AS13" s="23">
        <v>2.9788561991861699E-2</v>
      </c>
      <c r="AT13" s="23">
        <v>0.120068529692421</v>
      </c>
      <c r="AU13" s="23"/>
      <c r="AV13" s="23">
        <v>2.30932494979777E-2</v>
      </c>
      <c r="AW13" s="23">
        <v>8.5849682204611699E-2</v>
      </c>
      <c r="AX13" s="23">
        <v>3.1591419648883803E-2</v>
      </c>
      <c r="AY13" s="23"/>
      <c r="AZ13" s="23">
        <v>0</v>
      </c>
      <c r="BA13" s="23">
        <v>2.4155903440395601E-2</v>
      </c>
      <c r="BB13" s="23">
        <v>6.9119113435662405E-2</v>
      </c>
      <c r="BC13" s="23"/>
      <c r="BD13" s="23">
        <v>6.6232428705078103E-2</v>
      </c>
      <c r="BE13" s="23">
        <v>9.6320848590098304E-2</v>
      </c>
      <c r="BF13" s="23"/>
      <c r="BG13" s="23">
        <v>3.5170926156791502E-2</v>
      </c>
      <c r="BH13" s="23">
        <v>9.4038900994508401E-2</v>
      </c>
      <c r="BI13" s="23"/>
      <c r="BJ13" s="23">
        <v>6.7614619493193598E-2</v>
      </c>
      <c r="BK13" s="23">
        <v>8.5748300320591803E-2</v>
      </c>
      <c r="BL13" s="23"/>
      <c r="BM13" s="23">
        <v>5.6195958819945699E-2</v>
      </c>
      <c r="BN13" s="23">
        <v>8.6149115426303893E-2</v>
      </c>
      <c r="BO13" s="23"/>
      <c r="BP13" s="23">
        <v>8.6789691014475895E-2</v>
      </c>
      <c r="BQ13" s="23">
        <v>8.6316143340039397E-2</v>
      </c>
      <c r="BR13" s="23"/>
      <c r="BS13" s="23">
        <v>1.02544042085969E-2</v>
      </c>
      <c r="BT13" s="23">
        <v>6.0342854305655197E-2</v>
      </c>
      <c r="BU13" s="23"/>
      <c r="BV13" s="23">
        <v>1.7709937272725299E-2</v>
      </c>
      <c r="BW13" s="23">
        <v>7.6342595288661696E-3</v>
      </c>
      <c r="BX13" s="23"/>
      <c r="BY13" s="23">
        <v>5.56404084840076E-2</v>
      </c>
      <c r="BZ13" s="23">
        <v>8.80831370862213E-2</v>
      </c>
      <c r="CA13" s="23"/>
      <c r="CB13" s="23">
        <v>6.5558168060383795E-2</v>
      </c>
      <c r="CC13" s="23">
        <v>9.0935170168239696E-2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385</v>
      </c>
      <c r="C9" s="14">
        <v>0.90330329479682603</v>
      </c>
      <c r="D9" s="14">
        <v>0.89655779062672702</v>
      </c>
      <c r="E9" s="14">
        <v>0.909701545319066</v>
      </c>
      <c r="F9" s="14"/>
      <c r="G9" s="14">
        <v>0.83068057258227601</v>
      </c>
      <c r="H9" s="14">
        <v>0.85515300200845501</v>
      </c>
      <c r="I9" s="14">
        <v>0.88132247013694898</v>
      </c>
      <c r="J9" s="14">
        <v>0.94541758445784896</v>
      </c>
      <c r="K9" s="14">
        <v>0.92926148950348397</v>
      </c>
      <c r="L9" s="14">
        <v>0.95708766742176699</v>
      </c>
      <c r="M9" s="14"/>
      <c r="N9" s="14">
        <v>0.90471573088922297</v>
      </c>
      <c r="O9" s="14">
        <v>0.90157663012314204</v>
      </c>
      <c r="P9" s="14">
        <v>0.91630347026369496</v>
      </c>
      <c r="Q9" s="14">
        <v>0.89063688090714899</v>
      </c>
      <c r="R9" s="14"/>
      <c r="S9" s="14">
        <v>0.86925539345304403</v>
      </c>
      <c r="T9" s="14">
        <v>0.93322687455394604</v>
      </c>
      <c r="U9" s="14">
        <v>0.913809593515852</v>
      </c>
      <c r="V9" s="14">
        <v>0.84894229668635901</v>
      </c>
      <c r="W9" s="14">
        <v>0.88057467036165804</v>
      </c>
      <c r="X9" s="14">
        <v>0.89153406471387497</v>
      </c>
      <c r="Y9" s="14">
        <v>0.90280297212681404</v>
      </c>
      <c r="Z9" s="14">
        <v>0.95536627662204698</v>
      </c>
      <c r="AA9" s="14">
        <v>0.92790832405308499</v>
      </c>
      <c r="AB9" s="14">
        <v>0.89644557120541701</v>
      </c>
      <c r="AC9" s="14">
        <v>0.96519869095713495</v>
      </c>
      <c r="AD9" s="14">
        <v>0.91703782362591901</v>
      </c>
      <c r="AE9" s="14"/>
      <c r="AF9" s="14">
        <v>0.875392802752192</v>
      </c>
      <c r="AG9" s="14">
        <v>0.91283263410736804</v>
      </c>
      <c r="AH9" s="14">
        <v>0.96291157172759201</v>
      </c>
      <c r="AI9" s="14">
        <v>0.86599654487959998</v>
      </c>
      <c r="AJ9" s="14">
        <v>0.86339282240672699</v>
      </c>
      <c r="AK9" s="14">
        <v>0.93675100529452204</v>
      </c>
      <c r="AL9" s="14"/>
      <c r="AM9" s="14">
        <v>0.92806940784510705</v>
      </c>
      <c r="AN9" s="14">
        <v>0.905597188509213</v>
      </c>
      <c r="AO9" s="14">
        <v>0.89597933321900103</v>
      </c>
      <c r="AP9" s="14">
        <v>0.904212072556281</v>
      </c>
      <c r="AQ9" s="14">
        <v>0.75413538239800304</v>
      </c>
      <c r="AR9" s="14"/>
      <c r="AS9" s="14">
        <v>0.86323673414437097</v>
      </c>
      <c r="AT9" s="14">
        <v>0.92794287607724701</v>
      </c>
      <c r="AU9" s="14"/>
      <c r="AV9" s="14">
        <v>0.84270504195179596</v>
      </c>
      <c r="AW9" s="14">
        <v>0.73883616661523199</v>
      </c>
      <c r="AX9" s="14">
        <v>0.91500299557741605</v>
      </c>
      <c r="AY9" s="14"/>
      <c r="AZ9" s="14">
        <v>0.91759985786590803</v>
      </c>
      <c r="BA9" s="14">
        <v>0.62678955236641398</v>
      </c>
      <c r="BB9" s="14">
        <v>0.86456954595815005</v>
      </c>
      <c r="BC9" s="14"/>
      <c r="BD9" s="14">
        <v>0.86468577636082</v>
      </c>
      <c r="BE9" s="14">
        <v>0.92866709893959298</v>
      </c>
      <c r="BF9" s="14"/>
      <c r="BG9" s="14">
        <v>0.80354066149013903</v>
      </c>
      <c r="BH9" s="14">
        <v>0.92220083008034104</v>
      </c>
      <c r="BI9" s="14"/>
      <c r="BJ9" s="14">
        <v>0.76600374348288702</v>
      </c>
      <c r="BK9" s="14">
        <v>0.91460564488045304</v>
      </c>
      <c r="BL9" s="14"/>
      <c r="BM9" s="14">
        <v>0.84804978096629402</v>
      </c>
      <c r="BN9" s="14">
        <v>0.90866498276985197</v>
      </c>
      <c r="BO9" s="14"/>
      <c r="BP9" s="14">
        <v>0.91799778383036101</v>
      </c>
      <c r="BQ9" s="14">
        <v>0.89886825120926295</v>
      </c>
      <c r="BR9" s="14"/>
      <c r="BS9" s="14">
        <v>0.78792177271052199</v>
      </c>
      <c r="BT9" s="14">
        <v>0.91583448497769804</v>
      </c>
      <c r="BU9" s="14"/>
      <c r="BV9" s="14">
        <v>0.80924816562103596</v>
      </c>
      <c r="BW9" s="14">
        <v>0.78042690487991895</v>
      </c>
      <c r="BX9" s="14"/>
      <c r="BY9" s="14">
        <v>0.77789220420312799</v>
      </c>
      <c r="BZ9" s="14">
        <v>0.91799766804848204</v>
      </c>
      <c r="CA9" s="14"/>
      <c r="CB9" s="14">
        <v>0.93536871139185396</v>
      </c>
      <c r="CC9" s="14">
        <v>0.89235846322477297</v>
      </c>
    </row>
    <row r="10" spans="2:81" ht="28.8" x14ac:dyDescent="0.3">
      <c r="B10" s="15" t="s">
        <v>386</v>
      </c>
      <c r="C10" s="14">
        <v>4.4758846903746499E-2</v>
      </c>
      <c r="D10" s="14">
        <v>4.8659788668476901E-2</v>
      </c>
      <c r="E10" s="14">
        <v>4.1036995326152598E-2</v>
      </c>
      <c r="F10" s="14"/>
      <c r="G10" s="14">
        <v>0.10225314541290299</v>
      </c>
      <c r="H10" s="14">
        <v>5.4498668032891599E-2</v>
      </c>
      <c r="I10" s="14">
        <v>6.1413210900934503E-2</v>
      </c>
      <c r="J10" s="14">
        <v>1.20977503355279E-2</v>
      </c>
      <c r="K10" s="14">
        <v>2.6823538674156201E-2</v>
      </c>
      <c r="L10" s="14">
        <v>2.3506779530208698E-2</v>
      </c>
      <c r="M10" s="14"/>
      <c r="N10" s="14">
        <v>5.00942073601892E-2</v>
      </c>
      <c r="O10" s="14">
        <v>3.6641113478298099E-2</v>
      </c>
      <c r="P10" s="14">
        <v>4.4114466203605103E-2</v>
      </c>
      <c r="Q10" s="14">
        <v>4.8704439216017803E-2</v>
      </c>
      <c r="R10" s="14"/>
      <c r="S10" s="14">
        <v>6.24560470783833E-2</v>
      </c>
      <c r="T10" s="14">
        <v>2.9637058781306E-2</v>
      </c>
      <c r="U10" s="14">
        <v>4.8674887989338098E-2</v>
      </c>
      <c r="V10" s="14">
        <v>9.0963538327607701E-2</v>
      </c>
      <c r="W10" s="14">
        <v>3.8228687974883997E-2</v>
      </c>
      <c r="X10" s="14">
        <v>4.2873162889827801E-2</v>
      </c>
      <c r="Y10" s="14">
        <v>4.8257690919341303E-2</v>
      </c>
      <c r="Z10" s="14">
        <v>0</v>
      </c>
      <c r="AA10" s="14">
        <v>3.2973839196894401E-2</v>
      </c>
      <c r="AB10" s="14">
        <v>5.7095239265840501E-2</v>
      </c>
      <c r="AC10" s="14">
        <v>1.7520118164515E-2</v>
      </c>
      <c r="AD10" s="14">
        <v>0</v>
      </c>
      <c r="AE10" s="14"/>
      <c r="AF10" s="14">
        <v>4.54078769087784E-2</v>
      </c>
      <c r="AG10" s="14">
        <v>4.9396336252298598E-2</v>
      </c>
      <c r="AH10" s="14">
        <v>2.9333933166367801E-2</v>
      </c>
      <c r="AI10" s="14">
        <v>7.4975787201893296E-2</v>
      </c>
      <c r="AJ10" s="14">
        <v>4.7244200007442401E-2</v>
      </c>
      <c r="AK10" s="14">
        <v>2.83254722622912E-2</v>
      </c>
      <c r="AL10" s="14"/>
      <c r="AM10" s="14">
        <v>3.9305594500464398E-2</v>
      </c>
      <c r="AN10" s="14">
        <v>4.2948782641465101E-2</v>
      </c>
      <c r="AO10" s="14">
        <v>3.4458004338201897E-2</v>
      </c>
      <c r="AP10" s="14">
        <v>4.7236180683510397E-2</v>
      </c>
      <c r="AQ10" s="14">
        <v>0.15914963239881</v>
      </c>
      <c r="AR10" s="14"/>
      <c r="AS10" s="14">
        <v>7.1245353042508605E-2</v>
      </c>
      <c r="AT10" s="14">
        <v>2.7619485117118901E-2</v>
      </c>
      <c r="AU10" s="14"/>
      <c r="AV10" s="14">
        <v>8.6119954604136906E-2</v>
      </c>
      <c r="AW10" s="14">
        <v>9.8770465883450606E-2</v>
      </c>
      <c r="AX10" s="14">
        <v>5.0894364025925898E-2</v>
      </c>
      <c r="AY10" s="14"/>
      <c r="AZ10" s="14">
        <v>8.2400142134091595E-2</v>
      </c>
      <c r="BA10" s="14">
        <v>0.21808175027243201</v>
      </c>
      <c r="BB10" s="14">
        <v>2.51808694856882E-2</v>
      </c>
      <c r="BC10" s="14"/>
      <c r="BD10" s="14">
        <v>7.1202291172829099E-2</v>
      </c>
      <c r="BE10" s="14">
        <v>2.7323333592221E-2</v>
      </c>
      <c r="BF10" s="14"/>
      <c r="BG10" s="14">
        <v>9.0535363780183203E-2</v>
      </c>
      <c r="BH10" s="14">
        <v>3.6089445373025303E-2</v>
      </c>
      <c r="BI10" s="14"/>
      <c r="BJ10" s="14">
        <v>0.103739662194411</v>
      </c>
      <c r="BK10" s="14">
        <v>3.9401813922661698E-2</v>
      </c>
      <c r="BL10" s="14"/>
      <c r="BM10" s="14">
        <v>7.0921924442580303E-2</v>
      </c>
      <c r="BN10" s="14">
        <v>4.2656022611380101E-2</v>
      </c>
      <c r="BO10" s="14"/>
      <c r="BP10" s="14">
        <v>4.9642416796015998E-2</v>
      </c>
      <c r="BQ10" s="14">
        <v>4.4401330526368299E-2</v>
      </c>
      <c r="BR10" s="14"/>
      <c r="BS10" s="14">
        <v>0.115006811806304</v>
      </c>
      <c r="BT10" s="14">
        <v>3.80991519510308E-2</v>
      </c>
      <c r="BU10" s="14"/>
      <c r="BV10" s="14">
        <v>0.118080068142387</v>
      </c>
      <c r="BW10" s="14">
        <v>0.113926758083898</v>
      </c>
      <c r="BX10" s="14"/>
      <c r="BY10" s="14">
        <v>0.112926459725859</v>
      </c>
      <c r="BZ10" s="14">
        <v>3.6826920977577199E-2</v>
      </c>
      <c r="CA10" s="14"/>
      <c r="CB10" s="14">
        <v>3.97322323244928E-2</v>
      </c>
      <c r="CC10" s="14">
        <v>4.6935225480556599E-2</v>
      </c>
    </row>
    <row r="11" spans="2:81" ht="28.8" x14ac:dyDescent="0.3">
      <c r="B11" s="15" t="s">
        <v>387</v>
      </c>
      <c r="C11" s="14">
        <v>2.9430103021770002E-2</v>
      </c>
      <c r="D11" s="14">
        <v>3.1093065348174399E-2</v>
      </c>
      <c r="E11" s="14">
        <v>2.7863633954885801E-2</v>
      </c>
      <c r="F11" s="14"/>
      <c r="G11" s="14">
        <v>6.7066282004821107E-2</v>
      </c>
      <c r="H11" s="14">
        <v>4.0422144463538999E-2</v>
      </c>
      <c r="I11" s="14">
        <v>3.87209988291932E-2</v>
      </c>
      <c r="J11" s="14">
        <v>1.11557684773817E-2</v>
      </c>
      <c r="K11" s="14">
        <v>1.8645550520271E-2</v>
      </c>
      <c r="L11" s="14">
        <v>9.9103472764543992E-3</v>
      </c>
      <c r="M11" s="14"/>
      <c r="N11" s="14">
        <v>2.5255461199884598E-2</v>
      </c>
      <c r="O11" s="14">
        <v>3.9514036706909103E-2</v>
      </c>
      <c r="P11" s="14">
        <v>1.29636987814399E-2</v>
      </c>
      <c r="Q11" s="14">
        <v>3.8383345049983003E-2</v>
      </c>
      <c r="R11" s="14"/>
      <c r="S11" s="14">
        <v>5.5263675083824397E-2</v>
      </c>
      <c r="T11" s="14">
        <v>8.2990432001490994E-3</v>
      </c>
      <c r="U11" s="14">
        <v>2.5802439672974999E-2</v>
      </c>
      <c r="V11" s="14">
        <v>2.3143092000418301E-2</v>
      </c>
      <c r="W11" s="14">
        <v>3.9598975652223103E-2</v>
      </c>
      <c r="X11" s="14">
        <v>4.4753563746801797E-2</v>
      </c>
      <c r="Y11" s="14">
        <v>3.5680918204352402E-2</v>
      </c>
      <c r="Z11" s="14">
        <v>2.2468469387347201E-2</v>
      </c>
      <c r="AA11" s="14">
        <v>1.6890711179751602E-2</v>
      </c>
      <c r="AB11" s="14">
        <v>3.52941751823386E-2</v>
      </c>
      <c r="AC11" s="14">
        <v>1.7281190878350099E-2</v>
      </c>
      <c r="AD11" s="14">
        <v>0</v>
      </c>
      <c r="AE11" s="14"/>
      <c r="AF11" s="14">
        <v>5.7149846466433001E-2</v>
      </c>
      <c r="AG11" s="14">
        <v>1.4094126273671299E-2</v>
      </c>
      <c r="AH11" s="14">
        <v>7.7544951060406399E-3</v>
      </c>
      <c r="AI11" s="14">
        <v>3.0342937198852098E-2</v>
      </c>
      <c r="AJ11" s="14">
        <v>4.9452512419818899E-2</v>
      </c>
      <c r="AK11" s="14">
        <v>0</v>
      </c>
      <c r="AL11" s="14"/>
      <c r="AM11" s="14">
        <v>1.10795948228003E-2</v>
      </c>
      <c r="AN11" s="14">
        <v>2.9184476337373099E-2</v>
      </c>
      <c r="AO11" s="14">
        <v>4.3078642404772903E-2</v>
      </c>
      <c r="AP11" s="14">
        <v>2.1136574498577101E-2</v>
      </c>
      <c r="AQ11" s="14">
        <v>8.6714985203187295E-2</v>
      </c>
      <c r="AR11" s="14"/>
      <c r="AS11" s="14">
        <v>5.11825581562027E-2</v>
      </c>
      <c r="AT11" s="14">
        <v>1.66068718108855E-2</v>
      </c>
      <c r="AU11" s="14"/>
      <c r="AV11" s="14">
        <v>5.0800202895497401E-2</v>
      </c>
      <c r="AW11" s="14">
        <v>0.12929682619629099</v>
      </c>
      <c r="AX11" s="14">
        <v>2.9355487253354198E-2</v>
      </c>
      <c r="AY11" s="14"/>
      <c r="AZ11" s="14">
        <v>0</v>
      </c>
      <c r="BA11" s="14">
        <v>0.12055784348342601</v>
      </c>
      <c r="BB11" s="14">
        <v>7.6612532055459204E-2</v>
      </c>
      <c r="BC11" s="14"/>
      <c r="BD11" s="14">
        <v>4.3174535344168097E-2</v>
      </c>
      <c r="BE11" s="14">
        <v>2.0387120128939399E-2</v>
      </c>
      <c r="BF11" s="14"/>
      <c r="BG11" s="14">
        <v>8.8904143948872597E-2</v>
      </c>
      <c r="BH11" s="14">
        <v>1.8032669296256201E-2</v>
      </c>
      <c r="BI11" s="14"/>
      <c r="BJ11" s="14">
        <v>9.7090296161667797E-2</v>
      </c>
      <c r="BK11" s="14">
        <v>2.38662068975669E-2</v>
      </c>
      <c r="BL11" s="14"/>
      <c r="BM11" s="14">
        <v>7.32374526505985E-2</v>
      </c>
      <c r="BN11" s="14">
        <v>2.4368078034948899E-2</v>
      </c>
      <c r="BO11" s="14"/>
      <c r="BP11" s="14">
        <v>1.2800350391858799E-2</v>
      </c>
      <c r="BQ11" s="14">
        <v>3.3027985426276101E-2</v>
      </c>
      <c r="BR11" s="14"/>
      <c r="BS11" s="14">
        <v>8.2921175715478995E-2</v>
      </c>
      <c r="BT11" s="14">
        <v>2.7172029889631601E-2</v>
      </c>
      <c r="BU11" s="14"/>
      <c r="BV11" s="14">
        <v>5.3390453169854302E-2</v>
      </c>
      <c r="BW11" s="14">
        <v>9.3299342494566007E-2</v>
      </c>
      <c r="BX11" s="14"/>
      <c r="BY11" s="14">
        <v>6.7758984287172197E-2</v>
      </c>
      <c r="BZ11" s="14">
        <v>2.4494800068715499E-2</v>
      </c>
      <c r="CA11" s="14"/>
      <c r="CB11" s="14">
        <v>1.9012730622101699E-2</v>
      </c>
      <c r="CC11" s="14">
        <v>3.04982181338984E-2</v>
      </c>
    </row>
    <row r="12" spans="2:81" x14ac:dyDescent="0.3">
      <c r="B12" s="15" t="s">
        <v>388</v>
      </c>
      <c r="C12" s="14">
        <v>1.05351494240089E-2</v>
      </c>
      <c r="D12" s="14">
        <v>1.00389901981673E-2</v>
      </c>
      <c r="E12" s="14">
        <v>1.10401215234384E-2</v>
      </c>
      <c r="F12" s="14"/>
      <c r="G12" s="14">
        <v>0</v>
      </c>
      <c r="H12" s="14">
        <v>3.2772416279391599E-2</v>
      </c>
      <c r="I12" s="14">
        <v>1.0755900608621E-2</v>
      </c>
      <c r="J12" s="14">
        <v>1.34576574465319E-2</v>
      </c>
      <c r="K12" s="14">
        <v>6.0409832204057698E-3</v>
      </c>
      <c r="L12" s="14">
        <v>0</v>
      </c>
      <c r="M12" s="14"/>
      <c r="N12" s="14">
        <v>9.4445069845352399E-3</v>
      </c>
      <c r="O12" s="14">
        <v>1.4767642031927399E-2</v>
      </c>
      <c r="P12" s="14">
        <v>8.6484635594941892E-3</v>
      </c>
      <c r="Q12" s="14">
        <v>9.1461879326770294E-3</v>
      </c>
      <c r="R12" s="14"/>
      <c r="S12" s="14">
        <v>1.3024884384748E-2</v>
      </c>
      <c r="T12" s="14">
        <v>7.4679933521870799E-3</v>
      </c>
      <c r="U12" s="14">
        <v>0</v>
      </c>
      <c r="V12" s="14">
        <v>2.5322202983725301E-2</v>
      </c>
      <c r="W12" s="14">
        <v>1.32991299252576E-2</v>
      </c>
      <c r="X12" s="14">
        <v>1.0428214857952299E-2</v>
      </c>
      <c r="Y12" s="14">
        <v>0</v>
      </c>
      <c r="Z12" s="14">
        <v>2.2165253990605701E-2</v>
      </c>
      <c r="AA12" s="14">
        <v>1.42359020266371E-2</v>
      </c>
      <c r="AB12" s="14">
        <v>0</v>
      </c>
      <c r="AC12" s="14">
        <v>0</v>
      </c>
      <c r="AD12" s="14">
        <v>3.8338981935264298E-2</v>
      </c>
      <c r="AE12" s="14"/>
      <c r="AF12" s="14">
        <v>1.13611868202765E-2</v>
      </c>
      <c r="AG12" s="14">
        <v>1.3572974271071301E-2</v>
      </c>
      <c r="AH12" s="14">
        <v>0</v>
      </c>
      <c r="AI12" s="14">
        <v>1.13265915968031E-2</v>
      </c>
      <c r="AJ12" s="14">
        <v>2.63905348765337E-2</v>
      </c>
      <c r="AK12" s="14">
        <v>0</v>
      </c>
      <c r="AL12" s="14"/>
      <c r="AM12" s="14">
        <v>9.61520849386935E-3</v>
      </c>
      <c r="AN12" s="14">
        <v>8.0249492888259701E-3</v>
      </c>
      <c r="AO12" s="14">
        <v>1.5271352099055601E-2</v>
      </c>
      <c r="AP12" s="14">
        <v>1.94744993620025E-2</v>
      </c>
      <c r="AQ12" s="14">
        <v>0</v>
      </c>
      <c r="AR12" s="14"/>
      <c r="AS12" s="14">
        <v>1.1829033104959899E-2</v>
      </c>
      <c r="AT12" s="14">
        <v>9.9046490144947905E-3</v>
      </c>
      <c r="AU12" s="14"/>
      <c r="AV12" s="14">
        <v>1.46031607437088E-2</v>
      </c>
      <c r="AW12" s="14">
        <v>1.6231176543117599E-2</v>
      </c>
      <c r="AX12" s="14">
        <v>4.7471531433035102E-3</v>
      </c>
      <c r="AY12" s="14"/>
      <c r="AZ12" s="14">
        <v>0</v>
      </c>
      <c r="BA12" s="14">
        <v>3.4570853877727702E-2</v>
      </c>
      <c r="BB12" s="14">
        <v>1.6101250306264001E-2</v>
      </c>
      <c r="BC12" s="14"/>
      <c r="BD12" s="14">
        <v>1.6136570219126699E-2</v>
      </c>
      <c r="BE12" s="14">
        <v>6.84516695861059E-3</v>
      </c>
      <c r="BF12" s="14"/>
      <c r="BG12" s="14">
        <v>1.7019830780804799E-2</v>
      </c>
      <c r="BH12" s="14">
        <v>9.32660423527569E-3</v>
      </c>
      <c r="BI12" s="14"/>
      <c r="BJ12" s="14">
        <v>3.3166298161034301E-2</v>
      </c>
      <c r="BK12" s="14">
        <v>8.6932732955895507E-3</v>
      </c>
      <c r="BL12" s="14"/>
      <c r="BM12" s="14">
        <v>7.7908419405269503E-3</v>
      </c>
      <c r="BN12" s="14">
        <v>1.09538388692778E-2</v>
      </c>
      <c r="BO12" s="14"/>
      <c r="BP12" s="14">
        <v>9.9748946233237396E-3</v>
      </c>
      <c r="BQ12" s="14">
        <v>1.0885846035756999E-2</v>
      </c>
      <c r="BR12" s="14"/>
      <c r="BS12" s="14">
        <v>1.41502397676948E-2</v>
      </c>
      <c r="BT12" s="14">
        <v>7.2573539165675599E-3</v>
      </c>
      <c r="BU12" s="14"/>
      <c r="BV12" s="14">
        <v>1.9281313066723201E-2</v>
      </c>
      <c r="BW12" s="14">
        <v>1.2346994541616699E-2</v>
      </c>
      <c r="BX12" s="14"/>
      <c r="BY12" s="14">
        <v>2.1605276080727698E-2</v>
      </c>
      <c r="BZ12" s="14">
        <v>9.4385582934197899E-3</v>
      </c>
      <c r="CA12" s="14"/>
      <c r="CB12" s="14">
        <v>0</v>
      </c>
      <c r="CC12" s="14">
        <v>1.4844973300735E-2</v>
      </c>
    </row>
    <row r="13" spans="2:81" x14ac:dyDescent="0.3">
      <c r="B13" s="15" t="s">
        <v>106</v>
      </c>
      <c r="C13" s="23">
        <v>1.1972605853648699E-2</v>
      </c>
      <c r="D13" s="23">
        <v>1.36503651584546E-2</v>
      </c>
      <c r="E13" s="23">
        <v>1.0357703876457101E-2</v>
      </c>
      <c r="F13" s="23"/>
      <c r="G13" s="23">
        <v>0</v>
      </c>
      <c r="H13" s="23">
        <v>1.7153769215722901E-2</v>
      </c>
      <c r="I13" s="23">
        <v>7.7874195243020699E-3</v>
      </c>
      <c r="J13" s="23">
        <v>1.7871239282709901E-2</v>
      </c>
      <c r="K13" s="23">
        <v>1.92284380816828E-2</v>
      </c>
      <c r="L13" s="23">
        <v>9.4952057715703593E-3</v>
      </c>
      <c r="M13" s="23"/>
      <c r="N13" s="23">
        <v>1.04900935661682E-2</v>
      </c>
      <c r="O13" s="23">
        <v>7.5005776597236598E-3</v>
      </c>
      <c r="P13" s="23">
        <v>1.79699011917662E-2</v>
      </c>
      <c r="Q13" s="23">
        <v>1.31291468941735E-2</v>
      </c>
      <c r="R13" s="23"/>
      <c r="S13" s="23">
        <v>0</v>
      </c>
      <c r="T13" s="23">
        <v>2.1369030112411501E-2</v>
      </c>
      <c r="U13" s="23">
        <v>1.1713078821834901E-2</v>
      </c>
      <c r="V13" s="23">
        <v>1.1628870001889301E-2</v>
      </c>
      <c r="W13" s="23">
        <v>2.82985360859771E-2</v>
      </c>
      <c r="X13" s="23">
        <v>1.04109937915427E-2</v>
      </c>
      <c r="Y13" s="23">
        <v>1.32584187494928E-2</v>
      </c>
      <c r="Z13" s="23">
        <v>0</v>
      </c>
      <c r="AA13" s="23">
        <v>7.9912235436322698E-3</v>
      </c>
      <c r="AB13" s="23">
        <v>1.11650143464045E-2</v>
      </c>
      <c r="AC13" s="23">
        <v>0</v>
      </c>
      <c r="AD13" s="23">
        <v>4.4623194438816301E-2</v>
      </c>
      <c r="AE13" s="23"/>
      <c r="AF13" s="23">
        <v>1.0688287052320101E-2</v>
      </c>
      <c r="AG13" s="23">
        <v>1.0103929095590601E-2</v>
      </c>
      <c r="AH13" s="23">
        <v>0</v>
      </c>
      <c r="AI13" s="23">
        <v>1.7358139122851501E-2</v>
      </c>
      <c r="AJ13" s="23">
        <v>1.3519930289477599E-2</v>
      </c>
      <c r="AK13" s="23">
        <v>3.4923522443186701E-2</v>
      </c>
      <c r="AL13" s="23"/>
      <c r="AM13" s="23">
        <v>1.19301943377588E-2</v>
      </c>
      <c r="AN13" s="23">
        <v>1.4244603223122701E-2</v>
      </c>
      <c r="AO13" s="23">
        <v>1.1212667938968499E-2</v>
      </c>
      <c r="AP13" s="23">
        <v>7.9406728996287198E-3</v>
      </c>
      <c r="AQ13" s="23">
        <v>0</v>
      </c>
      <c r="AR13" s="23"/>
      <c r="AS13" s="23">
        <v>2.50632155195795E-3</v>
      </c>
      <c r="AT13" s="23">
        <v>1.79261179802538E-2</v>
      </c>
      <c r="AU13" s="23"/>
      <c r="AV13" s="23">
        <v>5.77163980486055E-3</v>
      </c>
      <c r="AW13" s="23">
        <v>1.6865364761908402E-2</v>
      </c>
      <c r="AX13" s="23">
        <v>0</v>
      </c>
      <c r="AY13" s="23"/>
      <c r="AZ13" s="23">
        <v>0</v>
      </c>
      <c r="BA13" s="23">
        <v>0</v>
      </c>
      <c r="BB13" s="23">
        <v>1.7535802194438899E-2</v>
      </c>
      <c r="BC13" s="23"/>
      <c r="BD13" s="23">
        <v>4.8008269030563998E-3</v>
      </c>
      <c r="BE13" s="23">
        <v>1.67772803806359E-2</v>
      </c>
      <c r="BF13" s="23"/>
      <c r="BG13" s="23">
        <v>0</v>
      </c>
      <c r="BH13" s="23">
        <v>1.43504510151021E-2</v>
      </c>
      <c r="BI13" s="23"/>
      <c r="BJ13" s="23">
        <v>0</v>
      </c>
      <c r="BK13" s="23">
        <v>1.34330610037286E-2</v>
      </c>
      <c r="BL13" s="23"/>
      <c r="BM13" s="23">
        <v>0</v>
      </c>
      <c r="BN13" s="23">
        <v>1.3357077714541501E-2</v>
      </c>
      <c r="BO13" s="23"/>
      <c r="BP13" s="23">
        <v>9.5845543584404599E-3</v>
      </c>
      <c r="BQ13" s="23">
        <v>1.28165868023353E-2</v>
      </c>
      <c r="BR13" s="23"/>
      <c r="BS13" s="23">
        <v>0</v>
      </c>
      <c r="BT13" s="23">
        <v>1.1636979265071601E-2</v>
      </c>
      <c r="BU13" s="23"/>
      <c r="BV13" s="23">
        <v>0</v>
      </c>
      <c r="BW13" s="23">
        <v>0</v>
      </c>
      <c r="BX13" s="23"/>
      <c r="BY13" s="23">
        <v>1.9817075703112901E-2</v>
      </c>
      <c r="BZ13" s="23">
        <v>1.12420526118059E-2</v>
      </c>
      <c r="CA13" s="23"/>
      <c r="CB13" s="23">
        <v>5.88632566155159E-3</v>
      </c>
      <c r="CC13" s="23">
        <v>1.53631198600371E-2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385</v>
      </c>
      <c r="C9" s="14">
        <v>0.44353711594587603</v>
      </c>
      <c r="D9" s="14">
        <v>0.41795655094685202</v>
      </c>
      <c r="E9" s="14">
        <v>0.46743139233957698</v>
      </c>
      <c r="F9" s="14"/>
      <c r="G9" s="14">
        <v>0.41852500873732401</v>
      </c>
      <c r="H9" s="14">
        <v>0.44080813142824898</v>
      </c>
      <c r="I9" s="14">
        <v>0.45406556187254199</v>
      </c>
      <c r="J9" s="14">
        <v>0.39499735001141101</v>
      </c>
      <c r="K9" s="14">
        <v>0.48593291545063599</v>
      </c>
      <c r="L9" s="14">
        <v>0.46489638736391198</v>
      </c>
      <c r="M9" s="14"/>
      <c r="N9" s="14">
        <v>0.46593409597240298</v>
      </c>
      <c r="O9" s="14">
        <v>0.51513770100798195</v>
      </c>
      <c r="P9" s="14">
        <v>0.39719753354688903</v>
      </c>
      <c r="Q9" s="14">
        <v>0.38520988394501499</v>
      </c>
      <c r="R9" s="14"/>
      <c r="S9" s="14">
        <v>0.50830776606342498</v>
      </c>
      <c r="T9" s="14">
        <v>0.46923826106368699</v>
      </c>
      <c r="U9" s="14">
        <v>0.35292093188506801</v>
      </c>
      <c r="V9" s="14">
        <v>0.345451879992271</v>
      </c>
      <c r="W9" s="14">
        <v>0.492307152921582</v>
      </c>
      <c r="X9" s="14">
        <v>0.45306292122865399</v>
      </c>
      <c r="Y9" s="14">
        <v>0.37811419952946801</v>
      </c>
      <c r="Z9" s="14">
        <v>0.50691636524703598</v>
      </c>
      <c r="AA9" s="14">
        <v>0.50050977244872696</v>
      </c>
      <c r="AB9" s="14">
        <v>0.406500840473347</v>
      </c>
      <c r="AC9" s="14">
        <v>0.52696176517841697</v>
      </c>
      <c r="AD9" s="14">
        <v>0.27989447960670799</v>
      </c>
      <c r="AE9" s="14"/>
      <c r="AF9" s="14">
        <v>0.51080459579872795</v>
      </c>
      <c r="AG9" s="14">
        <v>0.41533798085491003</v>
      </c>
      <c r="AH9" s="14">
        <v>0.56449311602590502</v>
      </c>
      <c r="AI9" s="14">
        <v>0.35710464508116901</v>
      </c>
      <c r="AJ9" s="14">
        <v>0.48965823811411602</v>
      </c>
      <c r="AK9" s="14">
        <v>0.51193623835691604</v>
      </c>
      <c r="AL9" s="14"/>
      <c r="AM9" s="14">
        <v>0.425440307571262</v>
      </c>
      <c r="AN9" s="14">
        <v>0.46053566640737598</v>
      </c>
      <c r="AO9" s="14">
        <v>0.45227826787075998</v>
      </c>
      <c r="AP9" s="14">
        <v>0.461363919688414</v>
      </c>
      <c r="AQ9" s="14">
        <v>0.71353971276193795</v>
      </c>
      <c r="AR9" s="14"/>
      <c r="AS9" s="14">
        <v>0.48355868790404999</v>
      </c>
      <c r="AT9" s="14">
        <v>0.416763711135683</v>
      </c>
      <c r="AU9" s="14"/>
      <c r="AV9" s="14">
        <v>0.45517377254638802</v>
      </c>
      <c r="AW9" s="14">
        <v>0.39313385596813699</v>
      </c>
      <c r="AX9" s="14">
        <v>0.55941358220202997</v>
      </c>
      <c r="AY9" s="14"/>
      <c r="AZ9" s="14">
        <v>0.42347653994835099</v>
      </c>
      <c r="BA9" s="14">
        <v>0.33781620899264803</v>
      </c>
      <c r="BB9" s="14">
        <v>0.47270095590458699</v>
      </c>
      <c r="BC9" s="14"/>
      <c r="BD9" s="14">
        <v>0.43176460125603999</v>
      </c>
      <c r="BE9" s="14">
        <v>0.45121812385222798</v>
      </c>
      <c r="BF9" s="14"/>
      <c r="BG9" s="14">
        <v>0.408375833766015</v>
      </c>
      <c r="BH9" s="14">
        <v>0.44891808953641099</v>
      </c>
      <c r="BI9" s="14"/>
      <c r="BJ9" s="14">
        <v>0.40757986591669099</v>
      </c>
      <c r="BK9" s="14">
        <v>0.44653057749118102</v>
      </c>
      <c r="BL9" s="14"/>
      <c r="BM9" s="14">
        <v>0.46807852145937801</v>
      </c>
      <c r="BN9" s="14">
        <v>0.439215609016536</v>
      </c>
      <c r="BO9" s="14"/>
      <c r="BP9" s="14">
        <v>0.427800966887534</v>
      </c>
      <c r="BQ9" s="14">
        <v>0.44893691817949399</v>
      </c>
      <c r="BR9" s="14"/>
      <c r="BS9" s="14">
        <v>0.49125264612870601</v>
      </c>
      <c r="BT9" s="14">
        <v>0.49573171439154201</v>
      </c>
      <c r="BU9" s="14"/>
      <c r="BV9" s="14">
        <v>0.27819072126534899</v>
      </c>
      <c r="BW9" s="14">
        <v>0.56613033281886305</v>
      </c>
      <c r="BX9" s="14"/>
      <c r="BY9" s="14">
        <v>0.38546852173148</v>
      </c>
      <c r="BZ9" s="14">
        <v>0.45322984335333899</v>
      </c>
      <c r="CA9" s="14"/>
      <c r="CB9" s="14">
        <v>0.465293263543687</v>
      </c>
      <c r="CC9" s="14">
        <v>0.43856693616985498</v>
      </c>
    </row>
    <row r="10" spans="2:81" ht="28.8" x14ac:dyDescent="0.3">
      <c r="B10" s="15" t="s">
        <v>386</v>
      </c>
      <c r="C10" s="14">
        <v>0.22835462679207799</v>
      </c>
      <c r="D10" s="14">
        <v>0.19124361805987899</v>
      </c>
      <c r="E10" s="14">
        <v>0.26503535263391897</v>
      </c>
      <c r="F10" s="14"/>
      <c r="G10" s="14">
        <v>0.32232454996724502</v>
      </c>
      <c r="H10" s="14">
        <v>0.25478045784738002</v>
      </c>
      <c r="I10" s="14">
        <v>0.18093217189619601</v>
      </c>
      <c r="J10" s="14">
        <v>0.21825639735243599</v>
      </c>
      <c r="K10" s="14">
        <v>0.166848498114962</v>
      </c>
      <c r="L10" s="14">
        <v>0.23239689374696901</v>
      </c>
      <c r="M10" s="14"/>
      <c r="N10" s="14">
        <v>0.222454815889983</v>
      </c>
      <c r="O10" s="14">
        <v>0.183955966422051</v>
      </c>
      <c r="P10" s="14">
        <v>0.25569663949411298</v>
      </c>
      <c r="Q10" s="14">
        <v>0.25658902642005998</v>
      </c>
      <c r="R10" s="14"/>
      <c r="S10" s="14">
        <v>0.19736979379083899</v>
      </c>
      <c r="T10" s="14">
        <v>0.21998198508030001</v>
      </c>
      <c r="U10" s="14">
        <v>0.283873644865695</v>
      </c>
      <c r="V10" s="14">
        <v>0.27513045110008399</v>
      </c>
      <c r="W10" s="14">
        <v>0.16442898967839301</v>
      </c>
      <c r="X10" s="14">
        <v>0.22276988993852501</v>
      </c>
      <c r="Y10" s="14">
        <v>0.264724293577972</v>
      </c>
      <c r="Z10" s="14">
        <v>0.15929957698094599</v>
      </c>
      <c r="AA10" s="14">
        <v>0.220042675161845</v>
      </c>
      <c r="AB10" s="14">
        <v>0.28636051589702699</v>
      </c>
      <c r="AC10" s="14">
        <v>0.185348554284919</v>
      </c>
      <c r="AD10" s="14">
        <v>0.207172392637024</v>
      </c>
      <c r="AE10" s="14"/>
      <c r="AF10" s="14">
        <v>0.220771357990834</v>
      </c>
      <c r="AG10" s="14">
        <v>0.21829251259396701</v>
      </c>
      <c r="AH10" s="14">
        <v>0.18226764073253299</v>
      </c>
      <c r="AI10" s="14">
        <v>0.20952419588480301</v>
      </c>
      <c r="AJ10" s="14">
        <v>0.31567638529408198</v>
      </c>
      <c r="AK10" s="14">
        <v>0.14210033383606599</v>
      </c>
      <c r="AL10" s="14"/>
      <c r="AM10" s="14">
        <v>0.175314065632003</v>
      </c>
      <c r="AN10" s="14">
        <v>0.21186405986244999</v>
      </c>
      <c r="AO10" s="14">
        <v>0.22131978277477701</v>
      </c>
      <c r="AP10" s="14">
        <v>0.29088977535113603</v>
      </c>
      <c r="AQ10" s="14">
        <v>0.13744994596287499</v>
      </c>
      <c r="AR10" s="14"/>
      <c r="AS10" s="14">
        <v>0.25720371894070698</v>
      </c>
      <c r="AT10" s="14">
        <v>0.20818571723857099</v>
      </c>
      <c r="AU10" s="14"/>
      <c r="AV10" s="14">
        <v>0.29038411909420297</v>
      </c>
      <c r="AW10" s="14">
        <v>0.25304712420569903</v>
      </c>
      <c r="AX10" s="14">
        <v>0.20959554866693</v>
      </c>
      <c r="AY10" s="14"/>
      <c r="AZ10" s="14">
        <v>0.28988147620578097</v>
      </c>
      <c r="BA10" s="14">
        <v>0.29786226070391197</v>
      </c>
      <c r="BB10" s="14">
        <v>0.26977288226860402</v>
      </c>
      <c r="BC10" s="14"/>
      <c r="BD10" s="14">
        <v>0.291361642039413</v>
      </c>
      <c r="BE10" s="14">
        <v>0.18719427407445199</v>
      </c>
      <c r="BF10" s="14"/>
      <c r="BG10" s="14">
        <v>0.313313684865211</v>
      </c>
      <c r="BH10" s="14">
        <v>0.21294204796211699</v>
      </c>
      <c r="BI10" s="14"/>
      <c r="BJ10" s="14">
        <v>0.26990706765282901</v>
      </c>
      <c r="BK10" s="14">
        <v>0.22004513883167601</v>
      </c>
      <c r="BL10" s="14"/>
      <c r="BM10" s="14">
        <v>0.40509649371787099</v>
      </c>
      <c r="BN10" s="14">
        <v>0.211141686841091</v>
      </c>
      <c r="BO10" s="14"/>
      <c r="BP10" s="14">
        <v>0.28568049467136503</v>
      </c>
      <c r="BQ10" s="14">
        <v>0.21220077193283801</v>
      </c>
      <c r="BR10" s="14"/>
      <c r="BS10" s="14">
        <v>0.27565407275785198</v>
      </c>
      <c r="BT10" s="14">
        <v>0.229693440894846</v>
      </c>
      <c r="BU10" s="14"/>
      <c r="BV10" s="14">
        <v>0.46630155715171401</v>
      </c>
      <c r="BW10" s="14">
        <v>0.20865363326653999</v>
      </c>
      <c r="BX10" s="14"/>
      <c r="BY10" s="14">
        <v>0.225942987012303</v>
      </c>
      <c r="BZ10" s="14">
        <v>0.22500589979353999</v>
      </c>
      <c r="CA10" s="14"/>
      <c r="CB10" s="14">
        <v>0.25522041815559598</v>
      </c>
      <c r="CC10" s="14">
        <v>0.20585277437324101</v>
      </c>
    </row>
    <row r="11" spans="2:81" ht="28.8" x14ac:dyDescent="0.3">
      <c r="B11" s="15" t="s">
        <v>387</v>
      </c>
      <c r="C11" s="14">
        <v>6.8808684257250105E-2</v>
      </c>
      <c r="D11" s="14">
        <v>8.4232293558091698E-2</v>
      </c>
      <c r="E11" s="14">
        <v>5.3882609017105301E-2</v>
      </c>
      <c r="F11" s="14"/>
      <c r="G11" s="14">
        <v>6.9091903061854698E-2</v>
      </c>
      <c r="H11" s="14">
        <v>6.4061385763825002E-2</v>
      </c>
      <c r="I11" s="14">
        <v>9.7321172646406995E-2</v>
      </c>
      <c r="J11" s="14">
        <v>4.3896437420187701E-2</v>
      </c>
      <c r="K11" s="14">
        <v>7.1381678024125997E-2</v>
      </c>
      <c r="L11" s="14">
        <v>6.7782916804096302E-2</v>
      </c>
      <c r="M11" s="14"/>
      <c r="N11" s="14">
        <v>7.0083211927335104E-2</v>
      </c>
      <c r="O11" s="14">
        <v>6.10610730306516E-2</v>
      </c>
      <c r="P11" s="14">
        <v>8.66649857035207E-2</v>
      </c>
      <c r="Q11" s="14">
        <v>5.6525787842735403E-2</v>
      </c>
      <c r="R11" s="14"/>
      <c r="S11" s="14">
        <v>7.6409651873515394E-2</v>
      </c>
      <c r="T11" s="14">
        <v>8.23885212965417E-2</v>
      </c>
      <c r="U11" s="14">
        <v>8.7115510517224104E-2</v>
      </c>
      <c r="V11" s="14">
        <v>5.6815042270672002E-2</v>
      </c>
      <c r="W11" s="14">
        <v>6.7669709370381401E-2</v>
      </c>
      <c r="X11" s="14">
        <v>6.1133153697511398E-2</v>
      </c>
      <c r="Y11" s="14">
        <v>7.4291935282350396E-2</v>
      </c>
      <c r="Z11" s="14">
        <v>8.72553762210794E-2</v>
      </c>
      <c r="AA11" s="14">
        <v>4.3059421162043102E-2</v>
      </c>
      <c r="AB11" s="14">
        <v>6.5285080061413606E-2</v>
      </c>
      <c r="AC11" s="14">
        <v>5.3325901600197297E-2</v>
      </c>
      <c r="AD11" s="14">
        <v>7.9204883025636705E-2</v>
      </c>
      <c r="AE11" s="14"/>
      <c r="AF11" s="14">
        <v>6.67206445945219E-2</v>
      </c>
      <c r="AG11" s="14">
        <v>9.9477773638434006E-2</v>
      </c>
      <c r="AH11" s="14">
        <v>6.2226690897901699E-2</v>
      </c>
      <c r="AI11" s="14">
        <v>8.6228841041429805E-2</v>
      </c>
      <c r="AJ11" s="14">
        <v>2.4243586067442799E-2</v>
      </c>
      <c r="AK11" s="14">
        <v>4.2187728591159997E-2</v>
      </c>
      <c r="AL11" s="14"/>
      <c r="AM11" s="14">
        <v>6.9404544318518696E-2</v>
      </c>
      <c r="AN11" s="14">
        <v>6.8289475407153702E-2</v>
      </c>
      <c r="AO11" s="14">
        <v>6.1739913967828103E-2</v>
      </c>
      <c r="AP11" s="14">
        <v>4.79643292907031E-2</v>
      </c>
      <c r="AQ11" s="14">
        <v>0.149010341275186</v>
      </c>
      <c r="AR11" s="14"/>
      <c r="AS11" s="14">
        <v>6.5135604398054006E-2</v>
      </c>
      <c r="AT11" s="14">
        <v>7.2084735739177203E-2</v>
      </c>
      <c r="AU11" s="14"/>
      <c r="AV11" s="14">
        <v>5.3444404285461898E-2</v>
      </c>
      <c r="AW11" s="14">
        <v>0.16174965498052199</v>
      </c>
      <c r="AX11" s="14">
        <v>3.8356702875417599E-2</v>
      </c>
      <c r="AY11" s="14"/>
      <c r="AZ11" s="14">
        <v>9.7817313926327906E-2</v>
      </c>
      <c r="BA11" s="14">
        <v>0.139672275905108</v>
      </c>
      <c r="BB11" s="14">
        <v>5.9473970541631602E-2</v>
      </c>
      <c r="BC11" s="14"/>
      <c r="BD11" s="14">
        <v>4.8239374439778999E-2</v>
      </c>
      <c r="BE11" s="14">
        <v>8.2697509253287699E-2</v>
      </c>
      <c r="BF11" s="14"/>
      <c r="BG11" s="14">
        <v>5.6181008224505398E-2</v>
      </c>
      <c r="BH11" s="14">
        <v>7.1578588038068505E-2</v>
      </c>
      <c r="BI11" s="14"/>
      <c r="BJ11" s="14">
        <v>2.33654140547149E-2</v>
      </c>
      <c r="BK11" s="14">
        <v>7.4999239732604001E-2</v>
      </c>
      <c r="BL11" s="14"/>
      <c r="BM11" s="14">
        <v>2.05145199982175E-2</v>
      </c>
      <c r="BN11" s="14">
        <v>7.2422723235202296E-2</v>
      </c>
      <c r="BO11" s="14"/>
      <c r="BP11" s="14">
        <v>5.4186403199261698E-2</v>
      </c>
      <c r="BQ11" s="14">
        <v>7.1427498239024695E-2</v>
      </c>
      <c r="BR11" s="14"/>
      <c r="BS11" s="14">
        <v>8.0068139086957604E-2</v>
      </c>
      <c r="BT11" s="14">
        <v>4.5502416413511E-2</v>
      </c>
      <c r="BU11" s="14"/>
      <c r="BV11" s="14">
        <v>5.2254766745907198E-2</v>
      </c>
      <c r="BW11" s="14">
        <v>8.9842766727656301E-2</v>
      </c>
      <c r="BX11" s="14"/>
      <c r="BY11" s="14">
        <v>8.9760221318491998E-2</v>
      </c>
      <c r="BZ11" s="14">
        <v>6.7237527241002695E-2</v>
      </c>
      <c r="CA11" s="14"/>
      <c r="CB11" s="14">
        <v>5.70108345144257E-2</v>
      </c>
      <c r="CC11" s="14">
        <v>7.6310798537319799E-2</v>
      </c>
    </row>
    <row r="12" spans="2:81" x14ac:dyDescent="0.3">
      <c r="B12" s="15" t="s">
        <v>388</v>
      </c>
      <c r="C12" s="14">
        <v>0.15451777887722701</v>
      </c>
      <c r="D12" s="14">
        <v>0.19875908299172201</v>
      </c>
      <c r="E12" s="14">
        <v>0.111620184115562</v>
      </c>
      <c r="F12" s="14"/>
      <c r="G12" s="14">
        <v>0.15687203369837899</v>
      </c>
      <c r="H12" s="14">
        <v>0.145258037143429</v>
      </c>
      <c r="I12" s="14">
        <v>0.163384747918425</v>
      </c>
      <c r="J12" s="14">
        <v>0.195641659050971</v>
      </c>
      <c r="K12" s="14">
        <v>0.11175019156803501</v>
      </c>
      <c r="L12" s="14">
        <v>0.14851924052836801</v>
      </c>
      <c r="M12" s="14"/>
      <c r="N12" s="14">
        <v>0.15116705544589801</v>
      </c>
      <c r="O12" s="14">
        <v>0.12786598113846701</v>
      </c>
      <c r="P12" s="14">
        <v>0.156106985412931</v>
      </c>
      <c r="Q12" s="14">
        <v>0.18678373812653201</v>
      </c>
      <c r="R12" s="14"/>
      <c r="S12" s="14">
        <v>0.149405938564276</v>
      </c>
      <c r="T12" s="14">
        <v>0.14055843101172699</v>
      </c>
      <c r="U12" s="14">
        <v>0.16332994547452601</v>
      </c>
      <c r="V12" s="14">
        <v>0.17837107630740101</v>
      </c>
      <c r="W12" s="14">
        <v>0.20624889321832701</v>
      </c>
      <c r="X12" s="14">
        <v>0.19020886242715901</v>
      </c>
      <c r="Y12" s="14">
        <v>9.6453101145616699E-2</v>
      </c>
      <c r="Z12" s="14">
        <v>0.19420347402779101</v>
      </c>
      <c r="AA12" s="14">
        <v>0.124244605481949</v>
      </c>
      <c r="AB12" s="14">
        <v>0.13056995947541</v>
      </c>
      <c r="AC12" s="14">
        <v>0.15906864637902801</v>
      </c>
      <c r="AD12" s="14">
        <v>0.193480470411723</v>
      </c>
      <c r="AE12" s="14"/>
      <c r="AF12" s="14">
        <v>0.10879570040426</v>
      </c>
      <c r="AG12" s="14">
        <v>0.20304845996554999</v>
      </c>
      <c r="AH12" s="14">
        <v>0.108696653082132</v>
      </c>
      <c r="AI12" s="14">
        <v>0.240985425448702</v>
      </c>
      <c r="AJ12" s="14">
        <v>4.1294246956315298E-2</v>
      </c>
      <c r="AK12" s="14">
        <v>0.108990445946286</v>
      </c>
      <c r="AL12" s="14"/>
      <c r="AM12" s="14">
        <v>0.209148142542597</v>
      </c>
      <c r="AN12" s="14">
        <v>0.16314933116151401</v>
      </c>
      <c r="AO12" s="14">
        <v>0.138520471260795</v>
      </c>
      <c r="AP12" s="14">
        <v>0.115132320274329</v>
      </c>
      <c r="AQ12" s="14">
        <v>0</v>
      </c>
      <c r="AR12" s="14"/>
      <c r="AS12" s="14">
        <v>0.12807845108440699</v>
      </c>
      <c r="AT12" s="14">
        <v>0.172968791149786</v>
      </c>
      <c r="AU12" s="14"/>
      <c r="AV12" s="14">
        <v>0.15213967850080301</v>
      </c>
      <c r="AW12" s="14">
        <v>6.9589478834440902E-2</v>
      </c>
      <c r="AX12" s="14">
        <v>0.13041870728500199</v>
      </c>
      <c r="AY12" s="14"/>
      <c r="AZ12" s="14">
        <v>0.16624175887673401</v>
      </c>
      <c r="BA12" s="14">
        <v>0.185757604059717</v>
      </c>
      <c r="BB12" s="14">
        <v>0.10226981484757899</v>
      </c>
      <c r="BC12" s="14"/>
      <c r="BD12" s="14">
        <v>0.15271565032126599</v>
      </c>
      <c r="BE12" s="14">
        <v>0.15620236953404901</v>
      </c>
      <c r="BF12" s="14"/>
      <c r="BG12" s="14">
        <v>0.15391118251684299</v>
      </c>
      <c r="BH12" s="14">
        <v>0.15535589988016399</v>
      </c>
      <c r="BI12" s="14"/>
      <c r="BJ12" s="14">
        <v>0.24410246559634699</v>
      </c>
      <c r="BK12" s="14">
        <v>0.15035185490581099</v>
      </c>
      <c r="BL12" s="14"/>
      <c r="BM12" s="14">
        <v>4.9407852780133099E-2</v>
      </c>
      <c r="BN12" s="14">
        <v>0.16616138312666201</v>
      </c>
      <c r="BO12" s="14"/>
      <c r="BP12" s="14">
        <v>0.145095236947545</v>
      </c>
      <c r="BQ12" s="14">
        <v>0.156119929460835</v>
      </c>
      <c r="BR12" s="14"/>
      <c r="BS12" s="14">
        <v>0.113248380743357</v>
      </c>
      <c r="BT12" s="14">
        <v>0.144082389766302</v>
      </c>
      <c r="BU12" s="14"/>
      <c r="BV12" s="14">
        <v>0.15345823094872599</v>
      </c>
      <c r="BW12" s="14">
        <v>9.9117181245996194E-2</v>
      </c>
      <c r="BX12" s="14"/>
      <c r="BY12" s="14">
        <v>0.23640713216814099</v>
      </c>
      <c r="BZ12" s="14">
        <v>0.14405154945266699</v>
      </c>
      <c r="CA12" s="14"/>
      <c r="CB12" s="14">
        <v>0.127146395205046</v>
      </c>
      <c r="CC12" s="14">
        <v>0.167464419060981</v>
      </c>
    </row>
    <row r="13" spans="2:81" x14ac:dyDescent="0.3">
      <c r="B13" s="15" t="s">
        <v>106</v>
      </c>
      <c r="C13" s="23">
        <v>0.10478179412756899</v>
      </c>
      <c r="D13" s="23">
        <v>0.10780845444345601</v>
      </c>
      <c r="E13" s="23">
        <v>0.10203046189383599</v>
      </c>
      <c r="F13" s="23"/>
      <c r="G13" s="23">
        <v>3.3186504535198197E-2</v>
      </c>
      <c r="H13" s="23">
        <v>9.5091987817116697E-2</v>
      </c>
      <c r="I13" s="23">
        <v>0.10429634566642999</v>
      </c>
      <c r="J13" s="23">
        <v>0.147208156164995</v>
      </c>
      <c r="K13" s="23">
        <v>0.16408671684224099</v>
      </c>
      <c r="L13" s="23">
        <v>8.6404561556655102E-2</v>
      </c>
      <c r="M13" s="23"/>
      <c r="N13" s="23">
        <v>9.0360820764380803E-2</v>
      </c>
      <c r="O13" s="23">
        <v>0.11197927840084899</v>
      </c>
      <c r="P13" s="23">
        <v>0.10433385584254599</v>
      </c>
      <c r="Q13" s="23">
        <v>0.114891563665658</v>
      </c>
      <c r="R13" s="23"/>
      <c r="S13" s="23">
        <v>6.85068497079451E-2</v>
      </c>
      <c r="T13" s="23">
        <v>8.7832801547743894E-2</v>
      </c>
      <c r="U13" s="23">
        <v>0.11275996725748801</v>
      </c>
      <c r="V13" s="23">
        <v>0.14423155032957199</v>
      </c>
      <c r="W13" s="23">
        <v>6.9345254811317494E-2</v>
      </c>
      <c r="X13" s="23">
        <v>7.2825172708150504E-2</v>
      </c>
      <c r="Y13" s="23">
        <v>0.186416470464593</v>
      </c>
      <c r="Z13" s="23">
        <v>5.23252075231476E-2</v>
      </c>
      <c r="AA13" s="23">
        <v>0.112143525745437</v>
      </c>
      <c r="AB13" s="23">
        <v>0.111283604092802</v>
      </c>
      <c r="AC13" s="23">
        <v>7.5295132557438693E-2</v>
      </c>
      <c r="AD13" s="23">
        <v>0.24024777431890801</v>
      </c>
      <c r="AE13" s="23"/>
      <c r="AF13" s="23">
        <v>9.2907701211655994E-2</v>
      </c>
      <c r="AG13" s="23">
        <v>6.3843272947140206E-2</v>
      </c>
      <c r="AH13" s="23">
        <v>8.23158992615282E-2</v>
      </c>
      <c r="AI13" s="23">
        <v>0.106156892543896</v>
      </c>
      <c r="AJ13" s="23">
        <v>0.12912754356804401</v>
      </c>
      <c r="AK13" s="23">
        <v>0.194785253269572</v>
      </c>
      <c r="AL13" s="23"/>
      <c r="AM13" s="23">
        <v>0.12069293993562</v>
      </c>
      <c r="AN13" s="23">
        <v>9.6161467161506101E-2</v>
      </c>
      <c r="AO13" s="23">
        <v>0.12614156412583999</v>
      </c>
      <c r="AP13" s="23">
        <v>8.4649655395418397E-2</v>
      </c>
      <c r="AQ13" s="23">
        <v>0</v>
      </c>
      <c r="AR13" s="23"/>
      <c r="AS13" s="23">
        <v>6.6023537672781907E-2</v>
      </c>
      <c r="AT13" s="23">
        <v>0.129997044736783</v>
      </c>
      <c r="AU13" s="23"/>
      <c r="AV13" s="23">
        <v>4.8858025573144503E-2</v>
      </c>
      <c r="AW13" s="23">
        <v>0.12247988601120099</v>
      </c>
      <c r="AX13" s="23">
        <v>6.2215458970619898E-2</v>
      </c>
      <c r="AY13" s="23"/>
      <c r="AZ13" s="23">
        <v>2.25829110428056E-2</v>
      </c>
      <c r="BA13" s="23">
        <v>3.8891650338614803E-2</v>
      </c>
      <c r="BB13" s="23">
        <v>9.5782376437598002E-2</v>
      </c>
      <c r="BC13" s="23"/>
      <c r="BD13" s="23">
        <v>7.5918731943502696E-2</v>
      </c>
      <c r="BE13" s="23">
        <v>0.122687723285983</v>
      </c>
      <c r="BF13" s="23"/>
      <c r="BG13" s="23">
        <v>6.8218290627425598E-2</v>
      </c>
      <c r="BH13" s="23">
        <v>0.11120537458323999</v>
      </c>
      <c r="BI13" s="23"/>
      <c r="BJ13" s="23">
        <v>5.5045186779419199E-2</v>
      </c>
      <c r="BK13" s="23">
        <v>0.10807318903872799</v>
      </c>
      <c r="BL13" s="23"/>
      <c r="BM13" s="23">
        <v>5.6902612044400398E-2</v>
      </c>
      <c r="BN13" s="23">
        <v>0.111058597780508</v>
      </c>
      <c r="BO13" s="23"/>
      <c r="BP13" s="23">
        <v>8.7236898294294596E-2</v>
      </c>
      <c r="BQ13" s="23">
        <v>0.111314882187808</v>
      </c>
      <c r="BR13" s="23"/>
      <c r="BS13" s="23">
        <v>3.9776761283126703E-2</v>
      </c>
      <c r="BT13" s="23">
        <v>8.4990038533799397E-2</v>
      </c>
      <c r="BU13" s="23"/>
      <c r="BV13" s="23">
        <v>4.9794723888303902E-2</v>
      </c>
      <c r="BW13" s="23">
        <v>3.62560859409451E-2</v>
      </c>
      <c r="BX13" s="23"/>
      <c r="BY13" s="23">
        <v>6.2421137769583801E-2</v>
      </c>
      <c r="BZ13" s="23">
        <v>0.110475180159452</v>
      </c>
      <c r="CA13" s="23"/>
      <c r="CB13" s="23">
        <v>9.53290885812446E-2</v>
      </c>
      <c r="CC13" s="23">
        <v>0.111805071858603</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385</v>
      </c>
      <c r="C9" s="14">
        <v>0.88934597417737804</v>
      </c>
      <c r="D9" s="14">
        <v>0.88700632540603297</v>
      </c>
      <c r="E9" s="14">
        <v>0.89141505835039803</v>
      </c>
      <c r="F9" s="14"/>
      <c r="G9" s="14">
        <v>0.80369077693467095</v>
      </c>
      <c r="H9" s="14">
        <v>0.82378337858760697</v>
      </c>
      <c r="I9" s="14">
        <v>0.89627595173641195</v>
      </c>
      <c r="J9" s="14">
        <v>0.93095555689280296</v>
      </c>
      <c r="K9" s="14">
        <v>0.91770442149516795</v>
      </c>
      <c r="L9" s="14">
        <v>0.94118998298239098</v>
      </c>
      <c r="M9" s="14"/>
      <c r="N9" s="14">
        <v>0.89901713051940002</v>
      </c>
      <c r="O9" s="14">
        <v>0.88318316533469399</v>
      </c>
      <c r="P9" s="14">
        <v>0.89359792241420699</v>
      </c>
      <c r="Q9" s="14">
        <v>0.88421234172115803</v>
      </c>
      <c r="R9" s="14"/>
      <c r="S9" s="14">
        <v>0.83972957082629696</v>
      </c>
      <c r="T9" s="14">
        <v>0.94121594271922604</v>
      </c>
      <c r="U9" s="14">
        <v>0.89804118008558298</v>
      </c>
      <c r="V9" s="14">
        <v>0.81998016205470303</v>
      </c>
      <c r="W9" s="14">
        <v>0.90674660816714303</v>
      </c>
      <c r="X9" s="14">
        <v>0.89428836218140695</v>
      </c>
      <c r="Y9" s="14">
        <v>0.90261927552966403</v>
      </c>
      <c r="Z9" s="14">
        <v>0.93888845888251105</v>
      </c>
      <c r="AA9" s="14">
        <v>0.89288006891819105</v>
      </c>
      <c r="AB9" s="14">
        <v>0.88705738234451503</v>
      </c>
      <c r="AC9" s="14">
        <v>0.89125687232981499</v>
      </c>
      <c r="AD9" s="14">
        <v>0.915386434297072</v>
      </c>
      <c r="AE9" s="14"/>
      <c r="AF9" s="14">
        <v>0.85096805295667499</v>
      </c>
      <c r="AG9" s="14">
        <v>0.91088436804780004</v>
      </c>
      <c r="AH9" s="14">
        <v>0.92907035788931203</v>
      </c>
      <c r="AI9" s="14">
        <v>0.90929054311873803</v>
      </c>
      <c r="AJ9" s="14">
        <v>0.818856323599367</v>
      </c>
      <c r="AK9" s="14">
        <v>0.91596543608238801</v>
      </c>
      <c r="AL9" s="14"/>
      <c r="AM9" s="14">
        <v>0.91359430726304003</v>
      </c>
      <c r="AN9" s="14">
        <v>0.87523843693224901</v>
      </c>
      <c r="AO9" s="14">
        <v>0.91219112331323005</v>
      </c>
      <c r="AP9" s="14">
        <v>0.84037768277309499</v>
      </c>
      <c r="AQ9" s="14">
        <v>0.83973058245624199</v>
      </c>
      <c r="AR9" s="14"/>
      <c r="AS9" s="14">
        <v>0.84811731346143104</v>
      </c>
      <c r="AT9" s="14">
        <v>0.91586638393867204</v>
      </c>
      <c r="AU9" s="14"/>
      <c r="AV9" s="14">
        <v>0.84188397537099402</v>
      </c>
      <c r="AW9" s="14">
        <v>0.74425187683261096</v>
      </c>
      <c r="AX9" s="14">
        <v>0.903014760757339</v>
      </c>
      <c r="AY9" s="14"/>
      <c r="AZ9" s="14">
        <v>0.93938220730767397</v>
      </c>
      <c r="BA9" s="14">
        <v>0.62593427526616696</v>
      </c>
      <c r="BB9" s="14">
        <v>0.86562955208987602</v>
      </c>
      <c r="BC9" s="14"/>
      <c r="BD9" s="14">
        <v>0.85505766799548999</v>
      </c>
      <c r="BE9" s="14">
        <v>0.91178825753305803</v>
      </c>
      <c r="BF9" s="14"/>
      <c r="BG9" s="14">
        <v>0.78197236526339997</v>
      </c>
      <c r="BH9" s="14">
        <v>0.90965453646774996</v>
      </c>
      <c r="BI9" s="14"/>
      <c r="BJ9" s="14">
        <v>0.753865486654131</v>
      </c>
      <c r="BK9" s="14">
        <v>0.90134346413192501</v>
      </c>
      <c r="BL9" s="14"/>
      <c r="BM9" s="14">
        <v>0.81350960618497603</v>
      </c>
      <c r="BN9" s="14">
        <v>0.89870638497827704</v>
      </c>
      <c r="BO9" s="14"/>
      <c r="BP9" s="14">
        <v>0.91987306369493504</v>
      </c>
      <c r="BQ9" s="14">
        <v>0.88056922760865097</v>
      </c>
      <c r="BR9" s="14"/>
      <c r="BS9" s="14">
        <v>0.80427739947818899</v>
      </c>
      <c r="BT9" s="14">
        <v>0.89525059930247397</v>
      </c>
      <c r="BU9" s="14"/>
      <c r="BV9" s="14">
        <v>0.79610933141394402</v>
      </c>
      <c r="BW9" s="14">
        <v>0.807147954795713</v>
      </c>
      <c r="BX9" s="14"/>
      <c r="BY9" s="14">
        <v>0.85849696225995498</v>
      </c>
      <c r="BZ9" s="14">
        <v>0.89356622924624496</v>
      </c>
      <c r="CA9" s="14"/>
      <c r="CB9" s="14">
        <v>0.93106359723353604</v>
      </c>
      <c r="CC9" s="14">
        <v>0.87149694298275704</v>
      </c>
    </row>
    <row r="10" spans="2:81" ht="28.8" x14ac:dyDescent="0.3">
      <c r="B10" s="15" t="s">
        <v>386</v>
      </c>
      <c r="C10" s="14">
        <v>6.5172648427485103E-2</v>
      </c>
      <c r="D10" s="14">
        <v>6.1266309832197101E-2</v>
      </c>
      <c r="E10" s="14">
        <v>6.9113774729292698E-2</v>
      </c>
      <c r="F10" s="14"/>
      <c r="G10" s="14">
        <v>0.11413306260494201</v>
      </c>
      <c r="H10" s="14">
        <v>0.110205303027701</v>
      </c>
      <c r="I10" s="14">
        <v>6.67155264735452E-2</v>
      </c>
      <c r="J10" s="14">
        <v>3.3838437884817503E-2</v>
      </c>
      <c r="K10" s="14">
        <v>3.7716694319344102E-2</v>
      </c>
      <c r="L10" s="14">
        <v>3.8645477808676998E-2</v>
      </c>
      <c r="M10" s="14"/>
      <c r="N10" s="14">
        <v>7.7069089465856597E-2</v>
      </c>
      <c r="O10" s="14">
        <v>6.7358431961824394E-2</v>
      </c>
      <c r="P10" s="14">
        <v>5.7867645844192503E-2</v>
      </c>
      <c r="Q10" s="14">
        <v>5.7556264065407203E-2</v>
      </c>
      <c r="R10" s="14"/>
      <c r="S10" s="14">
        <v>0.115565865709103</v>
      </c>
      <c r="T10" s="14">
        <v>3.61749851979093E-2</v>
      </c>
      <c r="U10" s="14">
        <v>6.3488470284995199E-2</v>
      </c>
      <c r="V10" s="14">
        <v>8.8533081848857997E-2</v>
      </c>
      <c r="W10" s="14">
        <v>7.9886133083617597E-2</v>
      </c>
      <c r="X10" s="14">
        <v>4.1703829211371099E-2</v>
      </c>
      <c r="Y10" s="14">
        <v>3.6904365292782397E-2</v>
      </c>
      <c r="Z10" s="14">
        <v>1.7191084701855899E-2</v>
      </c>
      <c r="AA10" s="14">
        <v>5.9609661588322302E-2</v>
      </c>
      <c r="AB10" s="14">
        <v>7.7086062520329707E-2</v>
      </c>
      <c r="AC10" s="14">
        <v>7.1213302930213898E-2</v>
      </c>
      <c r="AD10" s="14">
        <v>3.9990371264111403E-2</v>
      </c>
      <c r="AE10" s="14"/>
      <c r="AF10" s="14">
        <v>9.324521535501E-2</v>
      </c>
      <c r="AG10" s="14">
        <v>5.9649718764775102E-2</v>
      </c>
      <c r="AH10" s="14">
        <v>6.0306098593239002E-2</v>
      </c>
      <c r="AI10" s="14">
        <v>5.7100590589826E-2</v>
      </c>
      <c r="AJ10" s="14">
        <v>6.9607513327895304E-2</v>
      </c>
      <c r="AK10" s="14">
        <v>3.9302165151177099E-2</v>
      </c>
      <c r="AL10" s="14"/>
      <c r="AM10" s="14">
        <v>5.68514496706337E-2</v>
      </c>
      <c r="AN10" s="14">
        <v>6.1024187268348101E-2</v>
      </c>
      <c r="AO10" s="14">
        <v>5.6692243369349797E-2</v>
      </c>
      <c r="AP10" s="14">
        <v>8.2814795490563697E-2</v>
      </c>
      <c r="AQ10" s="14">
        <v>0.16026941754375801</v>
      </c>
      <c r="AR10" s="14"/>
      <c r="AS10" s="14">
        <v>9.10540805012552E-2</v>
      </c>
      <c r="AT10" s="14">
        <v>4.8709640432470197E-2</v>
      </c>
      <c r="AU10" s="14"/>
      <c r="AV10" s="14">
        <v>0.115758621913777</v>
      </c>
      <c r="AW10" s="14">
        <v>0.14174801335612899</v>
      </c>
      <c r="AX10" s="14">
        <v>4.7821919161716603E-2</v>
      </c>
      <c r="AY10" s="14"/>
      <c r="AZ10" s="14">
        <v>6.0617792692325402E-2</v>
      </c>
      <c r="BA10" s="14">
        <v>0.29914977556744898</v>
      </c>
      <c r="BB10" s="14">
        <v>5.8327163894903597E-2</v>
      </c>
      <c r="BC10" s="14"/>
      <c r="BD10" s="14">
        <v>8.5839533138765606E-2</v>
      </c>
      <c r="BE10" s="14">
        <v>5.1641021625297198E-2</v>
      </c>
      <c r="BF10" s="14"/>
      <c r="BG10" s="14">
        <v>0.117206932299126</v>
      </c>
      <c r="BH10" s="14">
        <v>5.5384771991688501E-2</v>
      </c>
      <c r="BI10" s="14"/>
      <c r="BJ10" s="14">
        <v>0.12954774463759999</v>
      </c>
      <c r="BK10" s="14">
        <v>5.9573634387697402E-2</v>
      </c>
      <c r="BL10" s="14"/>
      <c r="BM10" s="14">
        <v>9.6428191119284801E-2</v>
      </c>
      <c r="BN10" s="14">
        <v>6.0770852034410697E-2</v>
      </c>
      <c r="BO10" s="14"/>
      <c r="BP10" s="14">
        <v>6.2323264944937798E-2</v>
      </c>
      <c r="BQ10" s="14">
        <v>6.7185340132034699E-2</v>
      </c>
      <c r="BR10" s="14"/>
      <c r="BS10" s="14">
        <v>0.123659039028574</v>
      </c>
      <c r="BT10" s="14">
        <v>5.9991240891266701E-2</v>
      </c>
      <c r="BU10" s="14"/>
      <c r="BV10" s="14">
        <v>0.14788468129076601</v>
      </c>
      <c r="BW10" s="14">
        <v>0.115145269839923</v>
      </c>
      <c r="BX10" s="14"/>
      <c r="BY10" s="14">
        <v>0.12111135173637599</v>
      </c>
      <c r="BZ10" s="14">
        <v>5.9754616629866801E-2</v>
      </c>
      <c r="CA10" s="14"/>
      <c r="CB10" s="14">
        <v>4.3481237805762497E-2</v>
      </c>
      <c r="CC10" s="14">
        <v>7.4678756626538403E-2</v>
      </c>
    </row>
    <row r="11" spans="2:81" ht="28.8" x14ac:dyDescent="0.3">
      <c r="B11" s="15" t="s">
        <v>387</v>
      </c>
      <c r="C11" s="14">
        <v>1.40141748256443E-2</v>
      </c>
      <c r="D11" s="14">
        <v>1.8192151466353799E-2</v>
      </c>
      <c r="E11" s="14">
        <v>9.9619678958454798E-3</v>
      </c>
      <c r="F11" s="14"/>
      <c r="G11" s="14">
        <v>3.6742480429541202E-2</v>
      </c>
      <c r="H11" s="14">
        <v>1.7262680838365799E-2</v>
      </c>
      <c r="I11" s="14">
        <v>5.5184248435882497E-3</v>
      </c>
      <c r="J11" s="14">
        <v>6.18689567681461E-3</v>
      </c>
      <c r="K11" s="14">
        <v>1.2791032635263501E-2</v>
      </c>
      <c r="L11" s="14">
        <v>1.0306969377210399E-2</v>
      </c>
      <c r="M11" s="14"/>
      <c r="N11" s="14">
        <v>3.7879523394910601E-3</v>
      </c>
      <c r="O11" s="14">
        <v>7.0296555927475803E-3</v>
      </c>
      <c r="P11" s="14">
        <v>2.2494547386881301E-2</v>
      </c>
      <c r="Q11" s="14">
        <v>2.0661590029583701E-2</v>
      </c>
      <c r="R11" s="14"/>
      <c r="S11" s="14">
        <v>1.3520816295580501E-2</v>
      </c>
      <c r="T11" s="14">
        <v>8.4089132298460403E-3</v>
      </c>
      <c r="U11" s="14">
        <v>0</v>
      </c>
      <c r="V11" s="14">
        <v>3.4740323663082599E-2</v>
      </c>
      <c r="W11" s="14">
        <v>1.33672587492397E-2</v>
      </c>
      <c r="X11" s="14">
        <v>2.2725881484393601E-2</v>
      </c>
      <c r="Y11" s="14">
        <v>2.2427690799500799E-2</v>
      </c>
      <c r="Z11" s="14">
        <v>0</v>
      </c>
      <c r="AA11" s="14">
        <v>0</v>
      </c>
      <c r="AB11" s="14">
        <v>2.4855849139705899E-2</v>
      </c>
      <c r="AC11" s="14">
        <v>1.7520118164515E-2</v>
      </c>
      <c r="AD11" s="14">
        <v>0</v>
      </c>
      <c r="AE11" s="14"/>
      <c r="AF11" s="14">
        <v>1.8104637210134999E-2</v>
      </c>
      <c r="AG11" s="14">
        <v>2.0045453920551199E-2</v>
      </c>
      <c r="AH11" s="14">
        <v>0</v>
      </c>
      <c r="AI11" s="14">
        <v>5.3745309187365302E-3</v>
      </c>
      <c r="AJ11" s="14">
        <v>3.02947770682345E-2</v>
      </c>
      <c r="AK11" s="14">
        <v>0</v>
      </c>
      <c r="AL11" s="14"/>
      <c r="AM11" s="14">
        <v>9.0663159024049304E-3</v>
      </c>
      <c r="AN11" s="14">
        <v>1.2384369854211E-2</v>
      </c>
      <c r="AO11" s="14">
        <v>1.28953465305297E-2</v>
      </c>
      <c r="AP11" s="14">
        <v>2.88566462516954E-2</v>
      </c>
      <c r="AQ11" s="14">
        <v>0</v>
      </c>
      <c r="AR11" s="14"/>
      <c r="AS11" s="14">
        <v>2.6650926158248399E-2</v>
      </c>
      <c r="AT11" s="14">
        <v>6.5183056860595202E-3</v>
      </c>
      <c r="AU11" s="14"/>
      <c r="AV11" s="14">
        <v>1.7311951500221402E-2</v>
      </c>
      <c r="AW11" s="14">
        <v>8.1579971609560806E-2</v>
      </c>
      <c r="AX11" s="14">
        <v>1.60034241330087E-2</v>
      </c>
      <c r="AY11" s="14"/>
      <c r="AZ11" s="14">
        <v>0</v>
      </c>
      <c r="BA11" s="14">
        <v>2.0677990659346401E-2</v>
      </c>
      <c r="BB11" s="14">
        <v>5.1811967788123699E-2</v>
      </c>
      <c r="BC11" s="14"/>
      <c r="BD11" s="14">
        <v>2.9760037479558601E-2</v>
      </c>
      <c r="BE11" s="14">
        <v>3.5923134824977802E-3</v>
      </c>
      <c r="BF11" s="14"/>
      <c r="BG11" s="14">
        <v>5.5656143453896002E-2</v>
      </c>
      <c r="BH11" s="14">
        <v>6.0032916872794001E-3</v>
      </c>
      <c r="BI11" s="14"/>
      <c r="BJ11" s="14">
        <v>7.4170692749128797E-2</v>
      </c>
      <c r="BK11" s="14">
        <v>8.7307032909994496E-3</v>
      </c>
      <c r="BL11" s="14"/>
      <c r="BM11" s="14">
        <v>3.19701157463885E-2</v>
      </c>
      <c r="BN11" s="14">
        <v>1.2353692630116901E-2</v>
      </c>
      <c r="BO11" s="14"/>
      <c r="BP11" s="14">
        <v>8.7457901794168492E-3</v>
      </c>
      <c r="BQ11" s="14">
        <v>1.5631077962484901E-2</v>
      </c>
      <c r="BR11" s="14"/>
      <c r="BS11" s="14">
        <v>4.32929170379883E-2</v>
      </c>
      <c r="BT11" s="14">
        <v>1.14769024423338E-2</v>
      </c>
      <c r="BU11" s="14"/>
      <c r="BV11" s="14">
        <v>1.8095772900474899E-2</v>
      </c>
      <c r="BW11" s="14">
        <v>5.21481072153296E-2</v>
      </c>
      <c r="BX11" s="14"/>
      <c r="BY11" s="14">
        <v>1.0923717831278899E-2</v>
      </c>
      <c r="BZ11" s="14">
        <v>1.3523485608287601E-2</v>
      </c>
      <c r="CA11" s="14"/>
      <c r="CB11" s="14">
        <v>8.8570215516082709E-3</v>
      </c>
      <c r="CC11" s="14">
        <v>1.4028699916675E-2</v>
      </c>
    </row>
    <row r="12" spans="2:81" x14ac:dyDescent="0.3">
      <c r="B12" s="15" t="s">
        <v>388</v>
      </c>
      <c r="C12" s="14">
        <v>8.1859448773408793E-3</v>
      </c>
      <c r="D12" s="14">
        <v>5.94377303929887E-3</v>
      </c>
      <c r="E12" s="14">
        <v>1.03911973191275E-2</v>
      </c>
      <c r="F12" s="14"/>
      <c r="G12" s="14">
        <v>1.24860164628804E-2</v>
      </c>
      <c r="H12" s="14">
        <v>1.54909446899218E-2</v>
      </c>
      <c r="I12" s="14">
        <v>1.6933180584660701E-2</v>
      </c>
      <c r="J12" s="14">
        <v>5.4363436192311496E-3</v>
      </c>
      <c r="K12" s="14">
        <v>0</v>
      </c>
      <c r="L12" s="14">
        <v>0</v>
      </c>
      <c r="M12" s="14"/>
      <c r="N12" s="14">
        <v>9.9784142289188298E-3</v>
      </c>
      <c r="O12" s="14">
        <v>1.41936750167336E-2</v>
      </c>
      <c r="P12" s="14">
        <v>8.37519884992078E-3</v>
      </c>
      <c r="Q12" s="14">
        <v>0</v>
      </c>
      <c r="R12" s="14"/>
      <c r="S12" s="14">
        <v>1.8903124100493201E-2</v>
      </c>
      <c r="T12" s="14">
        <v>0</v>
      </c>
      <c r="U12" s="14">
        <v>1.20951948880166E-2</v>
      </c>
      <c r="V12" s="14">
        <v>1.11092496043274E-2</v>
      </c>
      <c r="W12" s="14">
        <v>0</v>
      </c>
      <c r="X12" s="14">
        <v>1.04109937915427E-2</v>
      </c>
      <c r="Y12" s="14">
        <v>1.15318308790668E-2</v>
      </c>
      <c r="Z12" s="14">
        <v>0</v>
      </c>
      <c r="AA12" s="14">
        <v>6.51010166632941E-3</v>
      </c>
      <c r="AB12" s="14">
        <v>1.10007059954489E-2</v>
      </c>
      <c r="AC12" s="14">
        <v>0</v>
      </c>
      <c r="AD12" s="14">
        <v>0</v>
      </c>
      <c r="AE12" s="14"/>
      <c r="AF12" s="14">
        <v>1.02114838750845E-2</v>
      </c>
      <c r="AG12" s="14">
        <v>4.7150991396956504E-3</v>
      </c>
      <c r="AH12" s="14">
        <v>1.0623543517449201E-2</v>
      </c>
      <c r="AI12" s="14">
        <v>1.01427217622003E-2</v>
      </c>
      <c r="AJ12" s="14">
        <v>2.7270859948434201E-2</v>
      </c>
      <c r="AK12" s="14">
        <v>0</v>
      </c>
      <c r="AL12" s="14"/>
      <c r="AM12" s="14">
        <v>0</v>
      </c>
      <c r="AN12" s="14">
        <v>1.19672456418153E-2</v>
      </c>
      <c r="AO12" s="14">
        <v>7.4790023748354398E-3</v>
      </c>
      <c r="AP12" s="14">
        <v>2.0065677543218901E-2</v>
      </c>
      <c r="AQ12" s="14">
        <v>0</v>
      </c>
      <c r="AR12" s="14"/>
      <c r="AS12" s="14">
        <v>1.7040953779104199E-2</v>
      </c>
      <c r="AT12" s="14">
        <v>1.5265045627351199E-3</v>
      </c>
      <c r="AU12" s="14"/>
      <c r="AV12" s="14">
        <v>2.5045451215007501E-2</v>
      </c>
      <c r="AW12" s="14">
        <v>1.7377876795397599E-2</v>
      </c>
      <c r="AX12" s="14">
        <v>4.9842141342353102E-3</v>
      </c>
      <c r="AY12" s="14"/>
      <c r="AZ12" s="14">
        <v>0</v>
      </c>
      <c r="BA12" s="14">
        <v>5.4237958507037699E-2</v>
      </c>
      <c r="BB12" s="14">
        <v>1.6593872429917798E-2</v>
      </c>
      <c r="BC12" s="14"/>
      <c r="BD12" s="14">
        <v>1.0907634689299599E-2</v>
      </c>
      <c r="BE12" s="14">
        <v>6.4026704426194299E-3</v>
      </c>
      <c r="BF12" s="14"/>
      <c r="BG12" s="14">
        <v>2.2436102813256999E-2</v>
      </c>
      <c r="BH12" s="14">
        <v>5.4603751202898501E-3</v>
      </c>
      <c r="BI12" s="14"/>
      <c r="BJ12" s="14">
        <v>1.0624038853690201E-2</v>
      </c>
      <c r="BK12" s="14">
        <v>7.2284391578710501E-3</v>
      </c>
      <c r="BL12" s="14"/>
      <c r="BM12" s="14">
        <v>1.85742599278211E-2</v>
      </c>
      <c r="BN12" s="14">
        <v>7.2262978423025901E-3</v>
      </c>
      <c r="BO12" s="14"/>
      <c r="BP12" s="14">
        <v>0</v>
      </c>
      <c r="BQ12" s="14">
        <v>1.0429709878553401E-2</v>
      </c>
      <c r="BR12" s="14"/>
      <c r="BS12" s="14">
        <v>1.3752915422789599E-2</v>
      </c>
      <c r="BT12" s="14">
        <v>1.5311155339627401E-2</v>
      </c>
      <c r="BU12" s="14"/>
      <c r="BV12" s="14">
        <v>1.8652161661389902E-2</v>
      </c>
      <c r="BW12" s="14">
        <v>1.20311426325217E-2</v>
      </c>
      <c r="BX12" s="14"/>
      <c r="BY12" s="14">
        <v>0</v>
      </c>
      <c r="BZ12" s="14">
        <v>9.1616880648988704E-3</v>
      </c>
      <c r="CA12" s="14"/>
      <c r="CB12" s="14">
        <v>2.52962770061895E-3</v>
      </c>
      <c r="CC12" s="14">
        <v>1.12769710444524E-2</v>
      </c>
    </row>
    <row r="13" spans="2:81" x14ac:dyDescent="0.3">
      <c r="B13" s="15" t="s">
        <v>106</v>
      </c>
      <c r="C13" s="23">
        <v>2.3281257692152099E-2</v>
      </c>
      <c r="D13" s="23">
        <v>2.7591440256117299E-2</v>
      </c>
      <c r="E13" s="23">
        <v>1.9118001705336101E-2</v>
      </c>
      <c r="F13" s="23"/>
      <c r="G13" s="23">
        <v>3.2947663567965697E-2</v>
      </c>
      <c r="H13" s="23">
        <v>3.3257692856404099E-2</v>
      </c>
      <c r="I13" s="23">
        <v>1.4556916361794001E-2</v>
      </c>
      <c r="J13" s="23">
        <v>2.35827659263343E-2</v>
      </c>
      <c r="K13" s="23">
        <v>3.1787851550224698E-2</v>
      </c>
      <c r="L13" s="23">
        <v>9.8575698317214105E-3</v>
      </c>
      <c r="M13" s="23"/>
      <c r="N13" s="23">
        <v>1.0147413446333801E-2</v>
      </c>
      <c r="O13" s="23">
        <v>2.82350720940007E-2</v>
      </c>
      <c r="P13" s="23">
        <v>1.7664685504798001E-2</v>
      </c>
      <c r="Q13" s="23">
        <v>3.7569804183851099E-2</v>
      </c>
      <c r="R13" s="23"/>
      <c r="S13" s="23">
        <v>1.22806230685268E-2</v>
      </c>
      <c r="T13" s="23">
        <v>1.4200158853019E-2</v>
      </c>
      <c r="U13" s="23">
        <v>2.6375154741405501E-2</v>
      </c>
      <c r="V13" s="23">
        <v>4.5637182829028601E-2</v>
      </c>
      <c r="W13" s="23">
        <v>0</v>
      </c>
      <c r="X13" s="23">
        <v>3.08709333312857E-2</v>
      </c>
      <c r="Y13" s="23">
        <v>2.6516837498985601E-2</v>
      </c>
      <c r="Z13" s="23">
        <v>4.3920456415633101E-2</v>
      </c>
      <c r="AA13" s="23">
        <v>4.1000167827157097E-2</v>
      </c>
      <c r="AB13" s="23">
        <v>0</v>
      </c>
      <c r="AC13" s="23">
        <v>2.00097065754558E-2</v>
      </c>
      <c r="AD13" s="23">
        <v>4.4623194438816301E-2</v>
      </c>
      <c r="AE13" s="23"/>
      <c r="AF13" s="23">
        <v>2.7470610603095202E-2</v>
      </c>
      <c r="AG13" s="23">
        <v>4.7053601271780697E-3</v>
      </c>
      <c r="AH13" s="23">
        <v>0</v>
      </c>
      <c r="AI13" s="23">
        <v>1.80916136104988E-2</v>
      </c>
      <c r="AJ13" s="23">
        <v>5.3970526056069203E-2</v>
      </c>
      <c r="AK13" s="23">
        <v>4.4732398766434603E-2</v>
      </c>
      <c r="AL13" s="23"/>
      <c r="AM13" s="23">
        <v>2.0487927163921001E-2</v>
      </c>
      <c r="AN13" s="23">
        <v>3.9385760303376899E-2</v>
      </c>
      <c r="AO13" s="23">
        <v>1.07422844120551E-2</v>
      </c>
      <c r="AP13" s="23">
        <v>2.7885197941426999E-2</v>
      </c>
      <c r="AQ13" s="23">
        <v>0</v>
      </c>
      <c r="AR13" s="23"/>
      <c r="AS13" s="23">
        <v>1.7136726099961499E-2</v>
      </c>
      <c r="AT13" s="23">
        <v>2.73791653800637E-2</v>
      </c>
      <c r="AU13" s="23"/>
      <c r="AV13" s="23">
        <v>0</v>
      </c>
      <c r="AW13" s="23">
        <v>1.50422614063019E-2</v>
      </c>
      <c r="AX13" s="23">
        <v>2.8175681813700299E-2</v>
      </c>
      <c r="AY13" s="23"/>
      <c r="AZ13" s="23">
        <v>0</v>
      </c>
      <c r="BA13" s="23">
        <v>0</v>
      </c>
      <c r="BB13" s="23">
        <v>7.6374437971785999E-3</v>
      </c>
      <c r="BC13" s="23"/>
      <c r="BD13" s="23">
        <v>1.8435126696886302E-2</v>
      </c>
      <c r="BE13" s="23">
        <v>2.6575736916527499E-2</v>
      </c>
      <c r="BF13" s="23"/>
      <c r="BG13" s="23">
        <v>2.27284561703213E-2</v>
      </c>
      <c r="BH13" s="23">
        <v>2.3497024732992498E-2</v>
      </c>
      <c r="BI13" s="23"/>
      <c r="BJ13" s="23">
        <v>3.1792037105450401E-2</v>
      </c>
      <c r="BK13" s="23">
        <v>2.3123759031507402E-2</v>
      </c>
      <c r="BL13" s="23"/>
      <c r="BM13" s="23">
        <v>3.9517827021529298E-2</v>
      </c>
      <c r="BN13" s="23">
        <v>2.0942772514892301E-2</v>
      </c>
      <c r="BO13" s="23"/>
      <c r="BP13" s="23">
        <v>9.0578811807099004E-3</v>
      </c>
      <c r="BQ13" s="23">
        <v>2.6184644418276001E-2</v>
      </c>
      <c r="BR13" s="23"/>
      <c r="BS13" s="23">
        <v>1.50177290324591E-2</v>
      </c>
      <c r="BT13" s="23">
        <v>1.7970102024298201E-2</v>
      </c>
      <c r="BU13" s="23"/>
      <c r="BV13" s="23">
        <v>1.9258052733424999E-2</v>
      </c>
      <c r="BW13" s="23">
        <v>1.35275255165123E-2</v>
      </c>
      <c r="BX13" s="23"/>
      <c r="BY13" s="23">
        <v>9.4679681723904008E-3</v>
      </c>
      <c r="BZ13" s="23">
        <v>2.3993980450701599E-2</v>
      </c>
      <c r="CA13" s="23"/>
      <c r="CB13" s="23">
        <v>1.40685157084745E-2</v>
      </c>
      <c r="CC13" s="23">
        <v>2.8518629429576999E-2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385</v>
      </c>
      <c r="C9" s="14">
        <v>0.744897036714538</v>
      </c>
      <c r="D9" s="14">
        <v>0.74187182644417005</v>
      </c>
      <c r="E9" s="14">
        <v>0.74735432085199704</v>
      </c>
      <c r="F9" s="14"/>
      <c r="G9" s="14">
        <v>0.66160384757709501</v>
      </c>
      <c r="H9" s="14">
        <v>0.68505393523538904</v>
      </c>
      <c r="I9" s="14">
        <v>0.717494763845128</v>
      </c>
      <c r="J9" s="14">
        <v>0.78354906583861605</v>
      </c>
      <c r="K9" s="14">
        <v>0.78001141186600997</v>
      </c>
      <c r="L9" s="14">
        <v>0.81638680013099796</v>
      </c>
      <c r="M9" s="14"/>
      <c r="N9" s="14">
        <v>0.76301536841001605</v>
      </c>
      <c r="O9" s="14">
        <v>0.73904486247104495</v>
      </c>
      <c r="P9" s="14">
        <v>0.75412865818905706</v>
      </c>
      <c r="Q9" s="14">
        <v>0.72306931248389505</v>
      </c>
      <c r="R9" s="14"/>
      <c r="S9" s="14">
        <v>0.72353318163873404</v>
      </c>
      <c r="T9" s="14">
        <v>0.70160349837579195</v>
      </c>
      <c r="U9" s="14">
        <v>0.70330383269165098</v>
      </c>
      <c r="V9" s="14">
        <v>0.71635929906084705</v>
      </c>
      <c r="W9" s="14">
        <v>0.82377659905176703</v>
      </c>
      <c r="X9" s="14">
        <v>0.732772805515987</v>
      </c>
      <c r="Y9" s="14">
        <v>0.83127589221451803</v>
      </c>
      <c r="Z9" s="14">
        <v>0.82431302477980894</v>
      </c>
      <c r="AA9" s="14">
        <v>0.71996920993413005</v>
      </c>
      <c r="AB9" s="14">
        <v>0.777057396648693</v>
      </c>
      <c r="AC9" s="14">
        <v>0.73003748601225904</v>
      </c>
      <c r="AD9" s="14">
        <v>0.76346232725736696</v>
      </c>
      <c r="AE9" s="14"/>
      <c r="AF9" s="14">
        <v>0.76160316192507904</v>
      </c>
      <c r="AG9" s="14">
        <v>0.792423065803328</v>
      </c>
      <c r="AH9" s="14">
        <v>0.78629518190942604</v>
      </c>
      <c r="AI9" s="14">
        <v>0.68341317767292098</v>
      </c>
      <c r="AJ9" s="14">
        <v>0.72320119039888697</v>
      </c>
      <c r="AK9" s="14">
        <v>0.73699107346821102</v>
      </c>
      <c r="AL9" s="14"/>
      <c r="AM9" s="14">
        <v>0.77483890009480205</v>
      </c>
      <c r="AN9" s="14">
        <v>0.70014379772264601</v>
      </c>
      <c r="AO9" s="14">
        <v>0.75387543355588504</v>
      </c>
      <c r="AP9" s="14">
        <v>0.77194875963229603</v>
      </c>
      <c r="AQ9" s="14">
        <v>0.59830724480118802</v>
      </c>
      <c r="AR9" s="14"/>
      <c r="AS9" s="14">
        <v>0.75637725738037898</v>
      </c>
      <c r="AT9" s="14">
        <v>0.73862860370271899</v>
      </c>
      <c r="AU9" s="14"/>
      <c r="AV9" s="14">
        <v>0.74571137554036404</v>
      </c>
      <c r="AW9" s="14">
        <v>0.64796253011392502</v>
      </c>
      <c r="AX9" s="14">
        <v>0.81652003008679297</v>
      </c>
      <c r="AY9" s="14"/>
      <c r="AZ9" s="14">
        <v>0.86795104796854905</v>
      </c>
      <c r="BA9" s="14">
        <v>0.64005241628467502</v>
      </c>
      <c r="BB9" s="14">
        <v>0.71119421181088105</v>
      </c>
      <c r="BC9" s="14"/>
      <c r="BD9" s="14">
        <v>0.70212121436691799</v>
      </c>
      <c r="BE9" s="14">
        <v>0.77413473031479096</v>
      </c>
      <c r="BF9" s="14"/>
      <c r="BG9" s="14">
        <v>0.61913505971940397</v>
      </c>
      <c r="BH9" s="14">
        <v>0.76925467018313998</v>
      </c>
      <c r="BI9" s="14"/>
      <c r="BJ9" s="14">
        <v>0.654944146673759</v>
      </c>
      <c r="BK9" s="14">
        <v>0.755380707013944</v>
      </c>
      <c r="BL9" s="14"/>
      <c r="BM9" s="14">
        <v>0.70924161771115202</v>
      </c>
      <c r="BN9" s="14">
        <v>0.75154799543108997</v>
      </c>
      <c r="BO9" s="14"/>
      <c r="BP9" s="14">
        <v>0.75095098405550698</v>
      </c>
      <c r="BQ9" s="14">
        <v>0.74332325901879404</v>
      </c>
      <c r="BR9" s="14"/>
      <c r="BS9" s="14">
        <v>0.70059462101144898</v>
      </c>
      <c r="BT9" s="14">
        <v>0.79721224153657599</v>
      </c>
      <c r="BU9" s="14"/>
      <c r="BV9" s="14">
        <v>0.65224915856104604</v>
      </c>
      <c r="BW9" s="14">
        <v>0.71758496967451302</v>
      </c>
      <c r="BX9" s="14"/>
      <c r="BY9" s="14">
        <v>0.67648895011572596</v>
      </c>
      <c r="BZ9" s="14">
        <v>0.75285119450115601</v>
      </c>
      <c r="CA9" s="14"/>
      <c r="CB9" s="14">
        <v>0.78561440967846197</v>
      </c>
      <c r="CC9" s="14">
        <v>0.726347366226473</v>
      </c>
    </row>
    <row r="10" spans="2:81" ht="28.8" x14ac:dyDescent="0.3">
      <c r="B10" s="15" t="s">
        <v>386</v>
      </c>
      <c r="C10" s="14">
        <v>0.11123526366997</v>
      </c>
      <c r="D10" s="14">
        <v>0.104331064425172</v>
      </c>
      <c r="E10" s="14">
        <v>0.118193252270039</v>
      </c>
      <c r="F10" s="14"/>
      <c r="G10" s="14">
        <v>0.143317807158474</v>
      </c>
      <c r="H10" s="14">
        <v>0.11915445432711599</v>
      </c>
      <c r="I10" s="14">
        <v>0.14983479201998301</v>
      </c>
      <c r="J10" s="14">
        <v>8.30343438690367E-2</v>
      </c>
      <c r="K10" s="14">
        <v>8.13452175020795E-2</v>
      </c>
      <c r="L10" s="14">
        <v>9.4977063593993799E-2</v>
      </c>
      <c r="M10" s="14"/>
      <c r="N10" s="14">
        <v>0.115757175067213</v>
      </c>
      <c r="O10" s="14">
        <v>0.136741695524768</v>
      </c>
      <c r="P10" s="14">
        <v>0.10167494102649501</v>
      </c>
      <c r="Q10" s="14">
        <v>8.6364198397433201E-2</v>
      </c>
      <c r="R10" s="14"/>
      <c r="S10" s="14">
        <v>0.18107129339091799</v>
      </c>
      <c r="T10" s="14">
        <v>0.14532456373393501</v>
      </c>
      <c r="U10" s="14">
        <v>0.14709490740992301</v>
      </c>
      <c r="V10" s="14">
        <v>9.4512365092129194E-2</v>
      </c>
      <c r="W10" s="14">
        <v>6.5375189707685896E-2</v>
      </c>
      <c r="X10" s="14">
        <v>9.5012880140403197E-2</v>
      </c>
      <c r="Y10" s="14">
        <v>7.2042687287456997E-2</v>
      </c>
      <c r="Z10" s="14">
        <v>6.8416575710404298E-2</v>
      </c>
      <c r="AA10" s="14">
        <v>0.125714955657793</v>
      </c>
      <c r="AB10" s="14">
        <v>6.2409643658360103E-2</v>
      </c>
      <c r="AC10" s="14">
        <v>9.1342797208724805E-2</v>
      </c>
      <c r="AD10" s="14">
        <v>3.6919618280823303E-2</v>
      </c>
      <c r="AE10" s="14"/>
      <c r="AF10" s="14">
        <v>0.129155797914728</v>
      </c>
      <c r="AG10" s="14">
        <v>0.10550106289573601</v>
      </c>
      <c r="AH10" s="14">
        <v>0.16080778931287501</v>
      </c>
      <c r="AI10" s="14">
        <v>7.8369335154308703E-2</v>
      </c>
      <c r="AJ10" s="14">
        <v>0.11758337160464</v>
      </c>
      <c r="AK10" s="14">
        <v>8.6483033060697101E-2</v>
      </c>
      <c r="AL10" s="14"/>
      <c r="AM10" s="14">
        <v>9.8804692247922599E-2</v>
      </c>
      <c r="AN10" s="14">
        <v>0.14128573853002699</v>
      </c>
      <c r="AO10" s="14">
        <v>9.90740722438226E-2</v>
      </c>
      <c r="AP10" s="14">
        <v>9.5251194674398895E-2</v>
      </c>
      <c r="AQ10" s="14">
        <v>0.36617022229163099</v>
      </c>
      <c r="AR10" s="14"/>
      <c r="AS10" s="14">
        <v>9.51112717308083E-2</v>
      </c>
      <c r="AT10" s="14">
        <v>0.11982959063053999</v>
      </c>
      <c r="AU10" s="14"/>
      <c r="AV10" s="14">
        <v>0.12503249448129999</v>
      </c>
      <c r="AW10" s="14">
        <v>0.112133799993286</v>
      </c>
      <c r="AX10" s="14">
        <v>6.4231799843238097E-2</v>
      </c>
      <c r="AY10" s="14"/>
      <c r="AZ10" s="14">
        <v>3.92036277106107E-2</v>
      </c>
      <c r="BA10" s="14">
        <v>0.18574209582939699</v>
      </c>
      <c r="BB10" s="14">
        <v>0.125111638091115</v>
      </c>
      <c r="BC10" s="14"/>
      <c r="BD10" s="14">
        <v>0.14341183532568999</v>
      </c>
      <c r="BE10" s="14">
        <v>9.0198445333821306E-2</v>
      </c>
      <c r="BF10" s="14"/>
      <c r="BG10" s="14">
        <v>0.171349141537087</v>
      </c>
      <c r="BH10" s="14">
        <v>0.10009517269655401</v>
      </c>
      <c r="BI10" s="14"/>
      <c r="BJ10" s="14">
        <v>0.10764403055381699</v>
      </c>
      <c r="BK10" s="14">
        <v>0.111580145223404</v>
      </c>
      <c r="BL10" s="14"/>
      <c r="BM10" s="14">
        <v>0.140931165087332</v>
      </c>
      <c r="BN10" s="14">
        <v>0.10848095413944001</v>
      </c>
      <c r="BO10" s="14"/>
      <c r="BP10" s="14">
        <v>0.13605924563801999</v>
      </c>
      <c r="BQ10" s="14">
        <v>0.105918873178838</v>
      </c>
      <c r="BR10" s="14"/>
      <c r="BS10" s="14">
        <v>0.116771712627048</v>
      </c>
      <c r="BT10" s="14">
        <v>8.5495151026231703E-2</v>
      </c>
      <c r="BU10" s="14"/>
      <c r="BV10" s="14">
        <v>0.12306079905431599</v>
      </c>
      <c r="BW10" s="14">
        <v>0.114561499594521</v>
      </c>
      <c r="BX10" s="14"/>
      <c r="BY10" s="14">
        <v>9.5153695159625296E-2</v>
      </c>
      <c r="BZ10" s="14">
        <v>0.113078986088624</v>
      </c>
      <c r="CA10" s="14"/>
      <c r="CB10" s="14">
        <v>9.3769338019433796E-2</v>
      </c>
      <c r="CC10" s="14">
        <v>0.119395419738217</v>
      </c>
    </row>
    <row r="11" spans="2:81" ht="28.8" x14ac:dyDescent="0.3">
      <c r="B11" s="15" t="s">
        <v>387</v>
      </c>
      <c r="C11" s="14">
        <v>5.2800701650158599E-2</v>
      </c>
      <c r="D11" s="14">
        <v>6.0086006152313201E-2</v>
      </c>
      <c r="E11" s="14">
        <v>4.5789922659774301E-2</v>
      </c>
      <c r="F11" s="14"/>
      <c r="G11" s="14">
        <v>7.9086480936944703E-2</v>
      </c>
      <c r="H11" s="14">
        <v>6.17724694179431E-2</v>
      </c>
      <c r="I11" s="14">
        <v>3.3946124968977399E-2</v>
      </c>
      <c r="J11" s="14">
        <v>5.8516360618939001E-2</v>
      </c>
      <c r="K11" s="14">
        <v>5.0899308642994801E-2</v>
      </c>
      <c r="L11" s="14">
        <v>3.99376610084606E-2</v>
      </c>
      <c r="M11" s="14"/>
      <c r="N11" s="14">
        <v>5.7728600889971303E-2</v>
      </c>
      <c r="O11" s="14">
        <v>4.3827475630677001E-2</v>
      </c>
      <c r="P11" s="14">
        <v>4.4976800200918203E-2</v>
      </c>
      <c r="Q11" s="14">
        <v>6.4494496586580199E-2</v>
      </c>
      <c r="R11" s="14"/>
      <c r="S11" s="14">
        <v>5.2229676101863097E-2</v>
      </c>
      <c r="T11" s="14">
        <v>7.76937854792253E-2</v>
      </c>
      <c r="U11" s="14">
        <v>7.4549169663424703E-2</v>
      </c>
      <c r="V11" s="14">
        <v>5.9055858862163198E-2</v>
      </c>
      <c r="W11" s="14">
        <v>2.7847038282994601E-2</v>
      </c>
      <c r="X11" s="14">
        <v>7.6729445950563593E-2</v>
      </c>
      <c r="Y11" s="14">
        <v>3.61807909234746E-2</v>
      </c>
      <c r="Z11" s="14">
        <v>1.7191084701855899E-2</v>
      </c>
      <c r="AA11" s="14">
        <v>2.77740782612764E-2</v>
      </c>
      <c r="AB11" s="14">
        <v>3.3779398324380899E-2</v>
      </c>
      <c r="AC11" s="14">
        <v>8.7783997103841396E-2</v>
      </c>
      <c r="AD11" s="14">
        <v>3.9990371264111403E-2</v>
      </c>
      <c r="AE11" s="14"/>
      <c r="AF11" s="14">
        <v>5.2817967851797903E-2</v>
      </c>
      <c r="AG11" s="14">
        <v>6.4299573613238806E-2</v>
      </c>
      <c r="AH11" s="14">
        <v>9.9472683101679803E-3</v>
      </c>
      <c r="AI11" s="14">
        <v>8.6239295254291706E-2</v>
      </c>
      <c r="AJ11" s="14">
        <v>4.3115271161833897E-2</v>
      </c>
      <c r="AK11" s="14">
        <v>3.9702202303013898E-2</v>
      </c>
      <c r="AL11" s="14"/>
      <c r="AM11" s="14">
        <v>3.7741001856223602E-2</v>
      </c>
      <c r="AN11" s="14">
        <v>6.1792253581203001E-2</v>
      </c>
      <c r="AO11" s="14">
        <v>4.5822523532640602E-2</v>
      </c>
      <c r="AP11" s="14">
        <v>5.8499985735330703E-2</v>
      </c>
      <c r="AQ11" s="14">
        <v>3.5522532907180902E-2</v>
      </c>
      <c r="AR11" s="14"/>
      <c r="AS11" s="14">
        <v>5.8393045202579798E-2</v>
      </c>
      <c r="AT11" s="14">
        <v>5.0184987975934403E-2</v>
      </c>
      <c r="AU11" s="14"/>
      <c r="AV11" s="14">
        <v>6.6894881688047303E-2</v>
      </c>
      <c r="AW11" s="14">
        <v>0.128501643523697</v>
      </c>
      <c r="AX11" s="14">
        <v>2.9621252954885002E-2</v>
      </c>
      <c r="AY11" s="14"/>
      <c r="AZ11" s="14">
        <v>1.97931032829151E-2</v>
      </c>
      <c r="BA11" s="14">
        <v>0.119044993509895</v>
      </c>
      <c r="BB11" s="14">
        <v>7.8241020120840402E-2</v>
      </c>
      <c r="BC11" s="14"/>
      <c r="BD11" s="14">
        <v>6.2859615167495705E-2</v>
      </c>
      <c r="BE11" s="14">
        <v>4.6281040209914998E-2</v>
      </c>
      <c r="BF11" s="14"/>
      <c r="BG11" s="14">
        <v>8.3668149804845396E-2</v>
      </c>
      <c r="BH11" s="14">
        <v>4.7060327831002197E-2</v>
      </c>
      <c r="BI11" s="14"/>
      <c r="BJ11" s="14">
        <v>8.380800366643E-2</v>
      </c>
      <c r="BK11" s="14">
        <v>4.8313880524672601E-2</v>
      </c>
      <c r="BL11" s="14"/>
      <c r="BM11" s="14">
        <v>9.0114935274483596E-2</v>
      </c>
      <c r="BN11" s="14">
        <v>4.87090690379322E-2</v>
      </c>
      <c r="BO11" s="14"/>
      <c r="BP11" s="14">
        <v>4.4885269049630298E-2</v>
      </c>
      <c r="BQ11" s="14">
        <v>5.5857373836066898E-2</v>
      </c>
      <c r="BR11" s="14"/>
      <c r="BS11" s="14">
        <v>8.7120687059356897E-2</v>
      </c>
      <c r="BT11" s="14">
        <v>4.4987819714706098E-2</v>
      </c>
      <c r="BU11" s="14"/>
      <c r="BV11" s="14">
        <v>9.4582206213544601E-2</v>
      </c>
      <c r="BW11" s="14">
        <v>8.4498438650505006E-2</v>
      </c>
      <c r="BX11" s="14"/>
      <c r="BY11" s="14">
        <v>0.105275319271706</v>
      </c>
      <c r="BZ11" s="14">
        <v>4.6660389608159103E-2</v>
      </c>
      <c r="CA11" s="14"/>
      <c r="CB11" s="14">
        <v>2.5102353444951299E-2</v>
      </c>
      <c r="CC11" s="14">
        <v>6.5259084238810799E-2</v>
      </c>
    </row>
    <row r="12" spans="2:81" x14ac:dyDescent="0.3">
      <c r="B12" s="15" t="s">
        <v>388</v>
      </c>
      <c r="C12" s="14">
        <v>4.2957350974199997E-2</v>
      </c>
      <c r="D12" s="14">
        <v>5.2589365285627299E-2</v>
      </c>
      <c r="E12" s="14">
        <v>3.3636019367490798E-2</v>
      </c>
      <c r="F12" s="14"/>
      <c r="G12" s="14">
        <v>6.9132732432164196E-2</v>
      </c>
      <c r="H12" s="14">
        <v>7.1956135956273606E-2</v>
      </c>
      <c r="I12" s="14">
        <v>4.4932808350962597E-2</v>
      </c>
      <c r="J12" s="14">
        <v>2.1686555777397601E-2</v>
      </c>
      <c r="K12" s="14">
        <v>4.1134691281296203E-2</v>
      </c>
      <c r="L12" s="14">
        <v>1.8862349291128001E-2</v>
      </c>
      <c r="M12" s="14"/>
      <c r="N12" s="14">
        <v>3.2950617350307902E-2</v>
      </c>
      <c r="O12" s="14">
        <v>3.2135727279279498E-2</v>
      </c>
      <c r="P12" s="14">
        <v>5.7770486651992602E-2</v>
      </c>
      <c r="Q12" s="14">
        <v>5.2617648654968499E-2</v>
      </c>
      <c r="R12" s="14"/>
      <c r="S12" s="14">
        <v>3.0816107887503701E-2</v>
      </c>
      <c r="T12" s="14">
        <v>3.1104730748062501E-2</v>
      </c>
      <c r="U12" s="14">
        <v>4.8676935493595801E-2</v>
      </c>
      <c r="V12" s="14">
        <v>6.4510757351719003E-2</v>
      </c>
      <c r="W12" s="14">
        <v>6.7615629589794099E-2</v>
      </c>
      <c r="X12" s="14">
        <v>4.1021917019152802E-2</v>
      </c>
      <c r="Y12" s="14">
        <v>1.14521562932007E-2</v>
      </c>
      <c r="Z12" s="14">
        <v>2.19669320465447E-2</v>
      </c>
      <c r="AA12" s="14">
        <v>6.8322135848594603E-2</v>
      </c>
      <c r="AB12" s="14">
        <v>5.9478455279842198E-2</v>
      </c>
      <c r="AC12" s="14">
        <v>3.5415856506518899E-2</v>
      </c>
      <c r="AD12" s="14">
        <v>0</v>
      </c>
      <c r="AE12" s="14"/>
      <c r="AF12" s="14">
        <v>2.1580642163255399E-2</v>
      </c>
      <c r="AG12" s="14">
        <v>2.8757660143558302E-2</v>
      </c>
      <c r="AH12" s="14">
        <v>2.2026806032303E-2</v>
      </c>
      <c r="AI12" s="14">
        <v>0.117169924396307</v>
      </c>
      <c r="AJ12" s="14">
        <v>3.6488684220387799E-2</v>
      </c>
      <c r="AK12" s="14">
        <v>1.9491717102458599E-2</v>
      </c>
      <c r="AL12" s="14"/>
      <c r="AM12" s="14">
        <v>4.26834721054783E-2</v>
      </c>
      <c r="AN12" s="14">
        <v>4.6850092242799797E-2</v>
      </c>
      <c r="AO12" s="14">
        <v>5.5359951411211902E-2</v>
      </c>
      <c r="AP12" s="14">
        <v>1.9081571083024801E-2</v>
      </c>
      <c r="AQ12" s="14">
        <v>0</v>
      </c>
      <c r="AR12" s="14"/>
      <c r="AS12" s="14">
        <v>5.2849579344613297E-2</v>
      </c>
      <c r="AT12" s="14">
        <v>3.59113239657705E-2</v>
      </c>
      <c r="AU12" s="14"/>
      <c r="AV12" s="14">
        <v>4.6537900672671897E-2</v>
      </c>
      <c r="AW12" s="14">
        <v>4.4543844335051201E-2</v>
      </c>
      <c r="AX12" s="14">
        <v>5.12435521445865E-2</v>
      </c>
      <c r="AY12" s="14"/>
      <c r="AZ12" s="14">
        <v>3.44029907064064E-2</v>
      </c>
      <c r="BA12" s="14">
        <v>3.34585763575517E-2</v>
      </c>
      <c r="BB12" s="14">
        <v>5.88607990539829E-2</v>
      </c>
      <c r="BC12" s="14"/>
      <c r="BD12" s="14">
        <v>5.9900192793071502E-2</v>
      </c>
      <c r="BE12" s="14">
        <v>3.1831051809259603E-2</v>
      </c>
      <c r="BF12" s="14"/>
      <c r="BG12" s="14">
        <v>9.5152105255774305E-2</v>
      </c>
      <c r="BH12" s="14">
        <v>3.3034768214915099E-2</v>
      </c>
      <c r="BI12" s="14"/>
      <c r="BJ12" s="14">
        <v>0.117780307995577</v>
      </c>
      <c r="BK12" s="14">
        <v>3.6301379782588301E-2</v>
      </c>
      <c r="BL12" s="14"/>
      <c r="BM12" s="14">
        <v>1.73722300647308E-2</v>
      </c>
      <c r="BN12" s="14">
        <v>4.61419144727978E-2</v>
      </c>
      <c r="BO12" s="14"/>
      <c r="BP12" s="14">
        <v>3.8925101741271902E-2</v>
      </c>
      <c r="BQ12" s="14">
        <v>4.3634382979001601E-2</v>
      </c>
      <c r="BR12" s="14"/>
      <c r="BS12" s="14">
        <v>5.7005663817076599E-2</v>
      </c>
      <c r="BT12" s="14">
        <v>4.0694130225275502E-2</v>
      </c>
      <c r="BU12" s="14"/>
      <c r="BV12" s="14">
        <v>8.0246745734727801E-2</v>
      </c>
      <c r="BW12" s="14">
        <v>4.8837904836741698E-2</v>
      </c>
      <c r="BX12" s="14"/>
      <c r="BY12" s="14">
        <v>9.1812278623859697E-2</v>
      </c>
      <c r="BZ12" s="14">
        <v>3.6969847893189703E-2</v>
      </c>
      <c r="CA12" s="14"/>
      <c r="CB12" s="14">
        <v>6.5001626164089596E-2</v>
      </c>
      <c r="CC12" s="14">
        <v>3.2437198312499797E-2</v>
      </c>
    </row>
    <row r="13" spans="2:81" x14ac:dyDescent="0.3">
      <c r="B13" s="15" t="s">
        <v>106</v>
      </c>
      <c r="C13" s="23">
        <v>4.8109646991133903E-2</v>
      </c>
      <c r="D13" s="23">
        <v>4.1121737692717798E-2</v>
      </c>
      <c r="E13" s="23">
        <v>5.5026484850698498E-2</v>
      </c>
      <c r="F13" s="23"/>
      <c r="G13" s="23">
        <v>4.6859131895321503E-2</v>
      </c>
      <c r="H13" s="23">
        <v>6.2063005063277901E-2</v>
      </c>
      <c r="I13" s="23">
        <v>5.3791510814948103E-2</v>
      </c>
      <c r="J13" s="23">
        <v>5.3213673896010602E-2</v>
      </c>
      <c r="K13" s="23">
        <v>4.6609370707619099E-2</v>
      </c>
      <c r="L13" s="23">
        <v>2.9836125975419799E-2</v>
      </c>
      <c r="M13" s="23"/>
      <c r="N13" s="23">
        <v>3.0548238282491601E-2</v>
      </c>
      <c r="O13" s="23">
        <v>4.8250239094230402E-2</v>
      </c>
      <c r="P13" s="23">
        <v>4.1449113931537003E-2</v>
      </c>
      <c r="Q13" s="23">
        <v>7.3454343877123504E-2</v>
      </c>
      <c r="R13" s="23"/>
      <c r="S13" s="23">
        <v>1.23497409809814E-2</v>
      </c>
      <c r="T13" s="23">
        <v>4.4273421662984799E-2</v>
      </c>
      <c r="U13" s="23">
        <v>2.6375154741405501E-2</v>
      </c>
      <c r="V13" s="23">
        <v>6.5561719633141599E-2</v>
      </c>
      <c r="W13" s="23">
        <v>1.53855433677587E-2</v>
      </c>
      <c r="X13" s="23">
        <v>5.4462951373892898E-2</v>
      </c>
      <c r="Y13" s="23">
        <v>4.9048473281349501E-2</v>
      </c>
      <c r="Z13" s="23">
        <v>6.8112382761386397E-2</v>
      </c>
      <c r="AA13" s="23">
        <v>5.8219620298206001E-2</v>
      </c>
      <c r="AB13" s="23">
        <v>6.7275106088724404E-2</v>
      </c>
      <c r="AC13" s="23">
        <v>5.5419863168655499E-2</v>
      </c>
      <c r="AD13" s="23">
        <v>0.15962768319769899</v>
      </c>
      <c r="AE13" s="23"/>
      <c r="AF13" s="23">
        <v>3.4842430145138999E-2</v>
      </c>
      <c r="AG13" s="23">
        <v>9.0186375441393095E-3</v>
      </c>
      <c r="AH13" s="23">
        <v>2.09229544352274E-2</v>
      </c>
      <c r="AI13" s="23">
        <v>3.4808267522171803E-2</v>
      </c>
      <c r="AJ13" s="23">
        <v>7.9611482614250897E-2</v>
      </c>
      <c r="AK13" s="23">
        <v>0.11733197406562</v>
      </c>
      <c r="AL13" s="23"/>
      <c r="AM13" s="23">
        <v>4.5931933695573399E-2</v>
      </c>
      <c r="AN13" s="23">
        <v>4.9928117923324099E-2</v>
      </c>
      <c r="AO13" s="23">
        <v>4.5868019256439699E-2</v>
      </c>
      <c r="AP13" s="23">
        <v>5.5218488874949699E-2</v>
      </c>
      <c r="AQ13" s="23">
        <v>0</v>
      </c>
      <c r="AR13" s="23"/>
      <c r="AS13" s="23">
        <v>3.7268846341619602E-2</v>
      </c>
      <c r="AT13" s="23">
        <v>5.54454937250363E-2</v>
      </c>
      <c r="AU13" s="23"/>
      <c r="AV13" s="23">
        <v>1.58233476176169E-2</v>
      </c>
      <c r="AW13" s="23">
        <v>6.6858182034041105E-2</v>
      </c>
      <c r="AX13" s="23">
        <v>3.8383364970497498E-2</v>
      </c>
      <c r="AY13" s="23"/>
      <c r="AZ13" s="23">
        <v>3.8649230331518999E-2</v>
      </c>
      <c r="BA13" s="23">
        <v>2.1701918018480499E-2</v>
      </c>
      <c r="BB13" s="23">
        <v>2.6592330923181098E-2</v>
      </c>
      <c r="BC13" s="23"/>
      <c r="BD13" s="23">
        <v>3.1707142346825298E-2</v>
      </c>
      <c r="BE13" s="23">
        <v>5.7554732332213303E-2</v>
      </c>
      <c r="BF13" s="23"/>
      <c r="BG13" s="23">
        <v>3.0695543682889299E-2</v>
      </c>
      <c r="BH13" s="23">
        <v>5.0555061074388702E-2</v>
      </c>
      <c r="BI13" s="23"/>
      <c r="BJ13" s="23">
        <v>3.5823511110416401E-2</v>
      </c>
      <c r="BK13" s="23">
        <v>4.8423887455390398E-2</v>
      </c>
      <c r="BL13" s="23"/>
      <c r="BM13" s="23">
        <v>4.2340051862301303E-2</v>
      </c>
      <c r="BN13" s="23">
        <v>4.5120066918740598E-2</v>
      </c>
      <c r="BO13" s="23"/>
      <c r="BP13" s="23">
        <v>2.91793995155708E-2</v>
      </c>
      <c r="BQ13" s="23">
        <v>5.1266110987300099E-2</v>
      </c>
      <c r="BR13" s="23"/>
      <c r="BS13" s="23">
        <v>3.8507315485069402E-2</v>
      </c>
      <c r="BT13" s="23">
        <v>3.1610657497210898E-2</v>
      </c>
      <c r="BU13" s="23"/>
      <c r="BV13" s="23">
        <v>4.9861090436365899E-2</v>
      </c>
      <c r="BW13" s="23">
        <v>3.4517187243719098E-2</v>
      </c>
      <c r="BX13" s="23"/>
      <c r="BY13" s="23">
        <v>3.1269756829082701E-2</v>
      </c>
      <c r="BZ13" s="23">
        <v>5.0439581908871101E-2</v>
      </c>
      <c r="CA13" s="23"/>
      <c r="CB13" s="23">
        <v>3.0512272693063201E-2</v>
      </c>
      <c r="CC13" s="23">
        <v>5.6560931483998801E-2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385</v>
      </c>
      <c r="C9" s="14">
        <v>0.29054476509430199</v>
      </c>
      <c r="D9" s="14">
        <v>0.29338357433449203</v>
      </c>
      <c r="E9" s="14">
        <v>0.28833848295511499</v>
      </c>
      <c r="F9" s="14"/>
      <c r="G9" s="14">
        <v>0.32841683458804799</v>
      </c>
      <c r="H9" s="14">
        <v>0.21738387799268399</v>
      </c>
      <c r="I9" s="14">
        <v>0.311728769517362</v>
      </c>
      <c r="J9" s="14">
        <v>0.25002027680753203</v>
      </c>
      <c r="K9" s="14">
        <v>0.30819284635706001</v>
      </c>
      <c r="L9" s="14">
        <v>0.328447237138979</v>
      </c>
      <c r="M9" s="14"/>
      <c r="N9" s="14">
        <v>0.340542170946742</v>
      </c>
      <c r="O9" s="14">
        <v>0.256835322796439</v>
      </c>
      <c r="P9" s="14">
        <v>0.28476591505646498</v>
      </c>
      <c r="Q9" s="14">
        <v>0.27763011536278798</v>
      </c>
      <c r="R9" s="14"/>
      <c r="S9" s="14">
        <v>0.39039608292414402</v>
      </c>
      <c r="T9" s="14">
        <v>0.32057914077358102</v>
      </c>
      <c r="U9" s="14">
        <v>0.26128474135112401</v>
      </c>
      <c r="V9" s="14">
        <v>0.26202059977130299</v>
      </c>
      <c r="W9" s="14">
        <v>0.29148240390939101</v>
      </c>
      <c r="X9" s="14">
        <v>0.31337499424092902</v>
      </c>
      <c r="Y9" s="14">
        <v>0.24519155999884701</v>
      </c>
      <c r="Z9" s="14">
        <v>0.269450986110357</v>
      </c>
      <c r="AA9" s="14">
        <v>0.26615543281592302</v>
      </c>
      <c r="AB9" s="14">
        <v>0.27934462710383301</v>
      </c>
      <c r="AC9" s="14">
        <v>0.20339169512670099</v>
      </c>
      <c r="AD9" s="14">
        <v>0.20501589159053801</v>
      </c>
      <c r="AE9" s="14"/>
      <c r="AF9" s="14">
        <v>0.35192908164168601</v>
      </c>
      <c r="AG9" s="14">
        <v>0.28272780113690099</v>
      </c>
      <c r="AH9" s="14">
        <v>0.31626768285088402</v>
      </c>
      <c r="AI9" s="14">
        <v>0.23150809618270099</v>
      </c>
      <c r="AJ9" s="14">
        <v>0.29472128375524598</v>
      </c>
      <c r="AK9" s="14">
        <v>0.27607856712735601</v>
      </c>
      <c r="AL9" s="14"/>
      <c r="AM9" s="14">
        <v>0.316961104811672</v>
      </c>
      <c r="AN9" s="14">
        <v>0.258033308961018</v>
      </c>
      <c r="AO9" s="14">
        <v>0.28709584736104399</v>
      </c>
      <c r="AP9" s="14">
        <v>0.287840458784274</v>
      </c>
      <c r="AQ9" s="14">
        <v>0.39067053067053897</v>
      </c>
      <c r="AR9" s="14"/>
      <c r="AS9" s="14">
        <v>0.30347328744732599</v>
      </c>
      <c r="AT9" s="14">
        <v>0.28082727729276902</v>
      </c>
      <c r="AU9" s="14"/>
      <c r="AV9" s="14">
        <v>0.35140507700143098</v>
      </c>
      <c r="AW9" s="14">
        <v>0.31582531963703597</v>
      </c>
      <c r="AX9" s="14">
        <v>0.27403966271805802</v>
      </c>
      <c r="AY9" s="14"/>
      <c r="AZ9" s="14">
        <v>0.449696202107771</v>
      </c>
      <c r="BA9" s="14">
        <v>0.34084124168653701</v>
      </c>
      <c r="BB9" s="14">
        <v>0.26813292207321399</v>
      </c>
      <c r="BC9" s="14"/>
      <c r="BD9" s="14">
        <v>0.29367199562941398</v>
      </c>
      <c r="BE9" s="14">
        <v>0.28938139309122801</v>
      </c>
      <c r="BF9" s="14"/>
      <c r="BG9" s="14">
        <v>0.30678215175850398</v>
      </c>
      <c r="BH9" s="14">
        <v>0.28750704041512698</v>
      </c>
      <c r="BI9" s="14"/>
      <c r="BJ9" s="14">
        <v>0.29442898360994502</v>
      </c>
      <c r="BK9" s="14">
        <v>0.29054930547324997</v>
      </c>
      <c r="BL9" s="14"/>
      <c r="BM9" s="14">
        <v>0.26098630281469198</v>
      </c>
      <c r="BN9" s="14">
        <v>0.29073422915250502</v>
      </c>
      <c r="BO9" s="14"/>
      <c r="BP9" s="14">
        <v>0.272935808947947</v>
      </c>
      <c r="BQ9" s="14">
        <v>0.29444589609611399</v>
      </c>
      <c r="BR9" s="14"/>
      <c r="BS9" s="14">
        <v>0.32020644884325999</v>
      </c>
      <c r="BT9" s="14">
        <v>0.30002599008589198</v>
      </c>
      <c r="BU9" s="14"/>
      <c r="BV9" s="14">
        <v>0.36000119929283497</v>
      </c>
      <c r="BW9" s="14">
        <v>0.306221130452903</v>
      </c>
      <c r="BX9" s="14"/>
      <c r="BY9" s="14">
        <v>0.43638153661990903</v>
      </c>
      <c r="BZ9" s="14">
        <v>0.27554349559162</v>
      </c>
      <c r="CA9" s="14"/>
      <c r="CB9" s="14">
        <v>0.27361690314856801</v>
      </c>
      <c r="CC9" s="14">
        <v>0.29824123046067702</v>
      </c>
    </row>
    <row r="10" spans="2:81" ht="28.8" x14ac:dyDescent="0.3">
      <c r="B10" s="15" t="s">
        <v>386</v>
      </c>
      <c r="C10" s="14">
        <v>0.27564619449543798</v>
      </c>
      <c r="D10" s="14">
        <v>0.243158167870548</v>
      </c>
      <c r="E10" s="14">
        <v>0.30595826628334299</v>
      </c>
      <c r="F10" s="14"/>
      <c r="G10" s="14">
        <v>0.38620484402320998</v>
      </c>
      <c r="H10" s="14">
        <v>0.36137479484299501</v>
      </c>
      <c r="I10" s="14">
        <v>0.25212865871077</v>
      </c>
      <c r="J10" s="14">
        <v>0.24487822118018099</v>
      </c>
      <c r="K10" s="14">
        <v>0.23701804883800001</v>
      </c>
      <c r="L10" s="14">
        <v>0.20238851806982699</v>
      </c>
      <c r="M10" s="14"/>
      <c r="N10" s="14">
        <v>0.250787930705062</v>
      </c>
      <c r="O10" s="14">
        <v>0.29009447221419399</v>
      </c>
      <c r="P10" s="14">
        <v>0.27642098029616902</v>
      </c>
      <c r="Q10" s="14">
        <v>0.29111026639470999</v>
      </c>
      <c r="R10" s="14"/>
      <c r="S10" s="14">
        <v>0.26707673231062101</v>
      </c>
      <c r="T10" s="14">
        <v>0.21018997898399</v>
      </c>
      <c r="U10" s="14">
        <v>0.301948551332621</v>
      </c>
      <c r="V10" s="14">
        <v>0.35865025484493201</v>
      </c>
      <c r="W10" s="14">
        <v>0.27807940418468402</v>
      </c>
      <c r="X10" s="14">
        <v>0.27332003505691199</v>
      </c>
      <c r="Y10" s="14">
        <v>0.24617947968409401</v>
      </c>
      <c r="Z10" s="14">
        <v>0.24472894030175801</v>
      </c>
      <c r="AA10" s="14">
        <v>0.32326299812630599</v>
      </c>
      <c r="AB10" s="14">
        <v>0.21798931479297101</v>
      </c>
      <c r="AC10" s="14">
        <v>0.41966118851058398</v>
      </c>
      <c r="AD10" s="14">
        <v>0.15937254796157799</v>
      </c>
      <c r="AE10" s="14"/>
      <c r="AF10" s="14">
        <v>0.31890523181428798</v>
      </c>
      <c r="AG10" s="14">
        <v>0.21252061540837799</v>
      </c>
      <c r="AH10" s="14">
        <v>0.302888026849501</v>
      </c>
      <c r="AI10" s="14">
        <v>0.210346518633757</v>
      </c>
      <c r="AJ10" s="14">
        <v>0.33370377920903699</v>
      </c>
      <c r="AK10" s="14">
        <v>0.27672766857821701</v>
      </c>
      <c r="AL10" s="14"/>
      <c r="AM10" s="14">
        <v>0.16074418135628199</v>
      </c>
      <c r="AN10" s="14">
        <v>0.32162101966683299</v>
      </c>
      <c r="AO10" s="14">
        <v>0.25816088929986197</v>
      </c>
      <c r="AP10" s="14">
        <v>0.39998316432803799</v>
      </c>
      <c r="AQ10" s="14">
        <v>0.275381814276349</v>
      </c>
      <c r="AR10" s="14"/>
      <c r="AS10" s="14">
        <v>0.35234129756716798</v>
      </c>
      <c r="AT10" s="14">
        <v>0.225833006544055</v>
      </c>
      <c r="AU10" s="14"/>
      <c r="AV10" s="14">
        <v>0.33722059840100699</v>
      </c>
      <c r="AW10" s="14">
        <v>0.227567564814361</v>
      </c>
      <c r="AX10" s="14">
        <v>0.37280693745073101</v>
      </c>
      <c r="AY10" s="14"/>
      <c r="AZ10" s="14">
        <v>0.24424759127132001</v>
      </c>
      <c r="BA10" s="14">
        <v>0.30245451730804401</v>
      </c>
      <c r="BB10" s="14">
        <v>0.31848263839732899</v>
      </c>
      <c r="BC10" s="14"/>
      <c r="BD10" s="14">
        <v>0.33320932392629099</v>
      </c>
      <c r="BE10" s="14">
        <v>0.23825327334885299</v>
      </c>
      <c r="BF10" s="14"/>
      <c r="BG10" s="14">
        <v>0.36272566794031502</v>
      </c>
      <c r="BH10" s="14">
        <v>0.260042880850125</v>
      </c>
      <c r="BI10" s="14"/>
      <c r="BJ10" s="14">
        <v>0.25760810533356798</v>
      </c>
      <c r="BK10" s="14">
        <v>0.27332800422514397</v>
      </c>
      <c r="BL10" s="14"/>
      <c r="BM10" s="14">
        <v>0.43892738071542398</v>
      </c>
      <c r="BN10" s="14">
        <v>0.25835419102617402</v>
      </c>
      <c r="BO10" s="14"/>
      <c r="BP10" s="14">
        <v>0.31932875285781898</v>
      </c>
      <c r="BQ10" s="14">
        <v>0.26256353321231202</v>
      </c>
      <c r="BR10" s="14"/>
      <c r="BS10" s="14">
        <v>0.38230211667707098</v>
      </c>
      <c r="BT10" s="14">
        <v>0.30023817802105801</v>
      </c>
      <c r="BU10" s="14"/>
      <c r="BV10" s="14">
        <v>0.41208661275546299</v>
      </c>
      <c r="BW10" s="14">
        <v>0.37183476467594501</v>
      </c>
      <c r="BX10" s="14"/>
      <c r="BY10" s="14">
        <v>0.16452614965294701</v>
      </c>
      <c r="BZ10" s="14">
        <v>0.28740922735278002</v>
      </c>
      <c r="CA10" s="14"/>
      <c r="CB10" s="14">
        <v>0.30551294160236497</v>
      </c>
      <c r="CC10" s="14">
        <v>0.260152030403628</v>
      </c>
    </row>
    <row r="11" spans="2:81" ht="28.8" x14ac:dyDescent="0.3">
      <c r="B11" s="15" t="s">
        <v>387</v>
      </c>
      <c r="C11" s="14">
        <v>8.8218448141831995E-2</v>
      </c>
      <c r="D11" s="14">
        <v>9.3679066939706707E-2</v>
      </c>
      <c r="E11" s="14">
        <v>8.3058289441486299E-2</v>
      </c>
      <c r="F11" s="14"/>
      <c r="G11" s="14">
        <v>2.0710634756562801E-2</v>
      </c>
      <c r="H11" s="14">
        <v>9.0368473891290393E-2</v>
      </c>
      <c r="I11" s="14">
        <v>0.13822457691720899</v>
      </c>
      <c r="J11" s="14">
        <v>0.106220410350988</v>
      </c>
      <c r="K11" s="14">
        <v>7.8788940321164694E-2</v>
      </c>
      <c r="L11" s="14">
        <v>8.2520428689895606E-2</v>
      </c>
      <c r="M11" s="14"/>
      <c r="N11" s="14">
        <v>8.0428015171631603E-2</v>
      </c>
      <c r="O11" s="14">
        <v>0.109791346618859</v>
      </c>
      <c r="P11" s="14">
        <v>9.7702406164071803E-2</v>
      </c>
      <c r="Q11" s="14">
        <v>6.2966814636525203E-2</v>
      </c>
      <c r="R11" s="14"/>
      <c r="S11" s="14">
        <v>9.32840196549901E-2</v>
      </c>
      <c r="T11" s="14">
        <v>9.6030048034877094E-2</v>
      </c>
      <c r="U11" s="14">
        <v>8.8065522934038104E-2</v>
      </c>
      <c r="V11" s="14">
        <v>6.8418950679679805E-2</v>
      </c>
      <c r="W11" s="14">
        <v>8.3563007700812597E-2</v>
      </c>
      <c r="X11" s="14">
        <v>6.3575076866839303E-2</v>
      </c>
      <c r="Y11" s="14">
        <v>0.14312946900053899</v>
      </c>
      <c r="Z11" s="14">
        <v>2.3152431464558899E-2</v>
      </c>
      <c r="AA11" s="14">
        <v>6.9689927213111194E-2</v>
      </c>
      <c r="AB11" s="14">
        <v>0.13898317295875701</v>
      </c>
      <c r="AC11" s="14">
        <v>3.4495047599775598E-2</v>
      </c>
      <c r="AD11" s="14">
        <v>0.119296804035738</v>
      </c>
      <c r="AE11" s="14"/>
      <c r="AF11" s="14">
        <v>6.1737309498260499E-2</v>
      </c>
      <c r="AG11" s="14">
        <v>0.120408970739196</v>
      </c>
      <c r="AH11" s="14">
        <v>6.29058186473722E-2</v>
      </c>
      <c r="AI11" s="14">
        <v>0.15310424583951401</v>
      </c>
      <c r="AJ11" s="14">
        <v>2.8144360747369399E-2</v>
      </c>
      <c r="AK11" s="14">
        <v>3.0055739291920298E-2</v>
      </c>
      <c r="AL11" s="14"/>
      <c r="AM11" s="14">
        <v>0.10749955143652599</v>
      </c>
      <c r="AN11" s="14">
        <v>7.1962823492659006E-2</v>
      </c>
      <c r="AO11" s="14">
        <v>8.6194810840479696E-2</v>
      </c>
      <c r="AP11" s="14">
        <v>5.6106345259299403E-2</v>
      </c>
      <c r="AQ11" s="14">
        <v>0.100923583571878</v>
      </c>
      <c r="AR11" s="14"/>
      <c r="AS11" s="14">
        <v>9.4580724784264103E-2</v>
      </c>
      <c r="AT11" s="14">
        <v>8.5666391088822999E-2</v>
      </c>
      <c r="AU11" s="14"/>
      <c r="AV11" s="14">
        <v>8.8195880383985695E-2</v>
      </c>
      <c r="AW11" s="14">
        <v>0.18262960451924701</v>
      </c>
      <c r="AX11" s="14">
        <v>7.2468161182530105E-2</v>
      </c>
      <c r="AY11" s="14"/>
      <c r="AZ11" s="14">
        <v>8.0437502033751496E-2</v>
      </c>
      <c r="BA11" s="14">
        <v>0.16415953538515901</v>
      </c>
      <c r="BB11" s="14">
        <v>0.11832925329568</v>
      </c>
      <c r="BC11" s="14"/>
      <c r="BD11" s="14">
        <v>8.7488985522301499E-2</v>
      </c>
      <c r="BE11" s="14">
        <v>8.89812064668659E-2</v>
      </c>
      <c r="BF11" s="14"/>
      <c r="BG11" s="14">
        <v>7.16736228374312E-2</v>
      </c>
      <c r="BH11" s="14">
        <v>9.1838563700035694E-2</v>
      </c>
      <c r="BI11" s="14"/>
      <c r="BJ11" s="14">
        <v>4.7534595389484097E-2</v>
      </c>
      <c r="BK11" s="14">
        <v>9.4497946599437804E-2</v>
      </c>
      <c r="BL11" s="14"/>
      <c r="BM11" s="14">
        <v>0.103315510555977</v>
      </c>
      <c r="BN11" s="14">
        <v>8.7816651714080901E-2</v>
      </c>
      <c r="BO11" s="14"/>
      <c r="BP11" s="14">
        <v>9.2416926885175305E-2</v>
      </c>
      <c r="BQ11" s="14">
        <v>8.7702597614102804E-2</v>
      </c>
      <c r="BR11" s="14"/>
      <c r="BS11" s="14">
        <v>8.1641669338568104E-2</v>
      </c>
      <c r="BT11" s="14">
        <v>0.10346968100119799</v>
      </c>
      <c r="BU11" s="14"/>
      <c r="BV11" s="14">
        <v>4.00880248847107E-2</v>
      </c>
      <c r="BW11" s="14">
        <v>9.6245126865038597E-2</v>
      </c>
      <c r="BX11" s="14"/>
      <c r="BY11" s="14">
        <v>9.2431732435334202E-2</v>
      </c>
      <c r="BZ11" s="14">
        <v>8.7599052451161605E-2</v>
      </c>
      <c r="CA11" s="14"/>
      <c r="CB11" s="14">
        <v>8.9047283985009398E-2</v>
      </c>
      <c r="CC11" s="14">
        <v>8.6429660686320006E-2</v>
      </c>
    </row>
    <row r="12" spans="2:81" x14ac:dyDescent="0.3">
      <c r="B12" s="15" t="s">
        <v>388</v>
      </c>
      <c r="C12" s="14">
        <v>0.238771001677618</v>
      </c>
      <c r="D12" s="14">
        <v>0.26170636061809899</v>
      </c>
      <c r="E12" s="14">
        <v>0.21684112042430101</v>
      </c>
      <c r="F12" s="14"/>
      <c r="G12" s="14">
        <v>0.19704741891736399</v>
      </c>
      <c r="H12" s="14">
        <v>0.20550692414843799</v>
      </c>
      <c r="I12" s="14">
        <v>0.21568776692042399</v>
      </c>
      <c r="J12" s="14">
        <v>0.28079965689813102</v>
      </c>
      <c r="K12" s="14">
        <v>0.25865670978094502</v>
      </c>
      <c r="L12" s="14">
        <v>0.26486139236400902</v>
      </c>
      <c r="M12" s="14"/>
      <c r="N12" s="14">
        <v>0.23938647314703401</v>
      </c>
      <c r="O12" s="14">
        <v>0.20828609999234099</v>
      </c>
      <c r="P12" s="14">
        <v>0.24262887858944299</v>
      </c>
      <c r="Q12" s="14">
        <v>0.26620860854322898</v>
      </c>
      <c r="R12" s="14"/>
      <c r="S12" s="14">
        <v>0.18571367422820101</v>
      </c>
      <c r="T12" s="14">
        <v>0.278397132397464</v>
      </c>
      <c r="U12" s="14">
        <v>0.18900058144652401</v>
      </c>
      <c r="V12" s="14">
        <v>0.21905481263059801</v>
      </c>
      <c r="W12" s="14">
        <v>0.27656896379798002</v>
      </c>
      <c r="X12" s="14">
        <v>0.26262807112520498</v>
      </c>
      <c r="Y12" s="14">
        <v>0.199317168956643</v>
      </c>
      <c r="Z12" s="14">
        <v>0.37086176450090103</v>
      </c>
      <c r="AA12" s="14">
        <v>0.21984032779843901</v>
      </c>
      <c r="AB12" s="14">
        <v>0.25313402559965897</v>
      </c>
      <c r="AC12" s="14">
        <v>0.23338046253700601</v>
      </c>
      <c r="AD12" s="14">
        <v>0.31311289547287802</v>
      </c>
      <c r="AE12" s="14"/>
      <c r="AF12" s="14">
        <v>0.18464642039023499</v>
      </c>
      <c r="AG12" s="14">
        <v>0.283198961818865</v>
      </c>
      <c r="AH12" s="14">
        <v>0.20507111665966399</v>
      </c>
      <c r="AI12" s="14">
        <v>0.33971997155959799</v>
      </c>
      <c r="AJ12" s="14">
        <v>0.193367418454958</v>
      </c>
      <c r="AK12" s="14">
        <v>0.192448359594661</v>
      </c>
      <c r="AL12" s="14"/>
      <c r="AM12" s="14">
        <v>0.30085332835846501</v>
      </c>
      <c r="AN12" s="14">
        <v>0.243703301332308</v>
      </c>
      <c r="AO12" s="14">
        <v>0.23843285869144601</v>
      </c>
      <c r="AP12" s="14">
        <v>0.17447361233855499</v>
      </c>
      <c r="AQ12" s="14">
        <v>0.13404363012689099</v>
      </c>
      <c r="AR12" s="14"/>
      <c r="AS12" s="14">
        <v>0.180262995067583</v>
      </c>
      <c r="AT12" s="14">
        <v>0.27638866630109299</v>
      </c>
      <c r="AU12" s="14"/>
      <c r="AV12" s="14">
        <v>0.16727943267145701</v>
      </c>
      <c r="AW12" s="14">
        <v>0.19053866330616401</v>
      </c>
      <c r="AX12" s="14">
        <v>0.20278336830128199</v>
      </c>
      <c r="AY12" s="14"/>
      <c r="AZ12" s="14">
        <v>0.160557117177098</v>
      </c>
      <c r="BA12" s="14">
        <v>0.15002901088590101</v>
      </c>
      <c r="BB12" s="14">
        <v>0.21905452471674899</v>
      </c>
      <c r="BC12" s="14"/>
      <c r="BD12" s="14">
        <v>0.188800907571361</v>
      </c>
      <c r="BE12" s="14">
        <v>0.27273742674741402</v>
      </c>
      <c r="BF12" s="14"/>
      <c r="BG12" s="14">
        <v>0.16397433820255899</v>
      </c>
      <c r="BH12" s="14">
        <v>0.25323515173313399</v>
      </c>
      <c r="BI12" s="14"/>
      <c r="BJ12" s="14">
        <v>0.22689321103468901</v>
      </c>
      <c r="BK12" s="14">
        <v>0.241349796051816</v>
      </c>
      <c r="BL12" s="14"/>
      <c r="BM12" s="14">
        <v>0.11441389837322501</v>
      </c>
      <c r="BN12" s="14">
        <v>0.253350227032625</v>
      </c>
      <c r="BO12" s="14"/>
      <c r="BP12" s="14">
        <v>0.21772894714041199</v>
      </c>
      <c r="BQ12" s="14">
        <v>0.244009800878494</v>
      </c>
      <c r="BR12" s="14"/>
      <c r="BS12" s="14">
        <v>0.15822694788965599</v>
      </c>
      <c r="BT12" s="14">
        <v>0.21621258546466601</v>
      </c>
      <c r="BU12" s="14"/>
      <c r="BV12" s="14">
        <v>0.13114600940457799</v>
      </c>
      <c r="BW12" s="14">
        <v>0.167744171713019</v>
      </c>
      <c r="BX12" s="14"/>
      <c r="BY12" s="14">
        <v>0.234087151819484</v>
      </c>
      <c r="BZ12" s="14">
        <v>0.23878535074729601</v>
      </c>
      <c r="CA12" s="14"/>
      <c r="CB12" s="14">
        <v>0.239680519983274</v>
      </c>
      <c r="CC12" s="14">
        <v>0.24021866897897901</v>
      </c>
    </row>
    <row r="13" spans="2:81" x14ac:dyDescent="0.3">
      <c r="B13" s="15" t="s">
        <v>106</v>
      </c>
      <c r="C13" s="23">
        <v>0.10681959059081</v>
      </c>
      <c r="D13" s="23">
        <v>0.108072830237154</v>
      </c>
      <c r="E13" s="23">
        <v>0.10580384089575399</v>
      </c>
      <c r="F13" s="23"/>
      <c r="G13" s="23">
        <v>6.7620267714814594E-2</v>
      </c>
      <c r="H13" s="23">
        <v>0.12536592912459299</v>
      </c>
      <c r="I13" s="23">
        <v>8.2230227934235803E-2</v>
      </c>
      <c r="J13" s="23">
        <v>0.118081434763169</v>
      </c>
      <c r="K13" s="23">
        <v>0.117343454702831</v>
      </c>
      <c r="L13" s="23">
        <v>0.12178242373728899</v>
      </c>
      <c r="M13" s="23"/>
      <c r="N13" s="23">
        <v>8.8855410029530998E-2</v>
      </c>
      <c r="O13" s="23">
        <v>0.13499275837816699</v>
      </c>
      <c r="P13" s="23">
        <v>9.8481819893850506E-2</v>
      </c>
      <c r="Q13" s="23">
        <v>0.102084195062747</v>
      </c>
      <c r="R13" s="23"/>
      <c r="S13" s="23">
        <v>6.3529490882043502E-2</v>
      </c>
      <c r="T13" s="23">
        <v>9.4803699810088599E-2</v>
      </c>
      <c r="U13" s="23">
        <v>0.15970060293569299</v>
      </c>
      <c r="V13" s="23">
        <v>9.1855382073487299E-2</v>
      </c>
      <c r="W13" s="23">
        <v>7.0306220407132594E-2</v>
      </c>
      <c r="X13" s="23">
        <v>8.7101822710114907E-2</v>
      </c>
      <c r="Y13" s="23">
        <v>0.16618232235987801</v>
      </c>
      <c r="Z13" s="23">
        <v>9.1805877622424897E-2</v>
      </c>
      <c r="AA13" s="23">
        <v>0.12105131404622201</v>
      </c>
      <c r="AB13" s="23">
        <v>0.11054885954478</v>
      </c>
      <c r="AC13" s="23">
        <v>0.109071606225933</v>
      </c>
      <c r="AD13" s="23">
        <v>0.20320186093926801</v>
      </c>
      <c r="AE13" s="23"/>
      <c r="AF13" s="23">
        <v>8.2781956655531203E-2</v>
      </c>
      <c r="AG13" s="23">
        <v>0.10114365089666</v>
      </c>
      <c r="AH13" s="23">
        <v>0.11286735499257899</v>
      </c>
      <c r="AI13" s="23">
        <v>6.5321167784429798E-2</v>
      </c>
      <c r="AJ13" s="23">
        <v>0.15006315783339</v>
      </c>
      <c r="AK13" s="23">
        <v>0.22468966540784499</v>
      </c>
      <c r="AL13" s="23"/>
      <c r="AM13" s="23">
        <v>0.113941834037056</v>
      </c>
      <c r="AN13" s="23">
        <v>0.10467954654718201</v>
      </c>
      <c r="AO13" s="23">
        <v>0.130115593807169</v>
      </c>
      <c r="AP13" s="23">
        <v>8.1596419289833202E-2</v>
      </c>
      <c r="AQ13" s="23">
        <v>9.8980441354343002E-2</v>
      </c>
      <c r="AR13" s="23"/>
      <c r="AS13" s="23">
        <v>6.9341695133659204E-2</v>
      </c>
      <c r="AT13" s="23">
        <v>0.13128465877326001</v>
      </c>
      <c r="AU13" s="23"/>
      <c r="AV13" s="23">
        <v>5.5899011542118897E-2</v>
      </c>
      <c r="AW13" s="23">
        <v>8.3438847723192905E-2</v>
      </c>
      <c r="AX13" s="23">
        <v>7.7901870347398899E-2</v>
      </c>
      <c r="AY13" s="23"/>
      <c r="AZ13" s="23">
        <v>6.5061587410059907E-2</v>
      </c>
      <c r="BA13" s="23">
        <v>4.2515694734359601E-2</v>
      </c>
      <c r="BB13" s="23">
        <v>7.6000661517027807E-2</v>
      </c>
      <c r="BC13" s="23"/>
      <c r="BD13" s="23">
        <v>9.6828787350632398E-2</v>
      </c>
      <c r="BE13" s="23">
        <v>0.110646700345639</v>
      </c>
      <c r="BF13" s="23"/>
      <c r="BG13" s="23">
        <v>9.4844219261191506E-2</v>
      </c>
      <c r="BH13" s="23">
        <v>0.107376363301578</v>
      </c>
      <c r="BI13" s="23"/>
      <c r="BJ13" s="23">
        <v>0.173535104632315</v>
      </c>
      <c r="BK13" s="23">
        <v>0.100274947650352</v>
      </c>
      <c r="BL13" s="23"/>
      <c r="BM13" s="23">
        <v>8.2356907540682103E-2</v>
      </c>
      <c r="BN13" s="23">
        <v>0.10974470107461499</v>
      </c>
      <c r="BO13" s="23"/>
      <c r="BP13" s="23">
        <v>9.75895641686466E-2</v>
      </c>
      <c r="BQ13" s="23">
        <v>0.111278172198978</v>
      </c>
      <c r="BR13" s="23"/>
      <c r="BS13" s="23">
        <v>5.7622817251445302E-2</v>
      </c>
      <c r="BT13" s="23">
        <v>8.00535654271856E-2</v>
      </c>
      <c r="BU13" s="23"/>
      <c r="BV13" s="23">
        <v>5.6678153662412703E-2</v>
      </c>
      <c r="BW13" s="23">
        <v>5.7954806293093901E-2</v>
      </c>
      <c r="BX13" s="23"/>
      <c r="BY13" s="23">
        <v>7.2573429472326298E-2</v>
      </c>
      <c r="BZ13" s="23">
        <v>0.110662873857143</v>
      </c>
      <c r="CA13" s="23"/>
      <c r="CB13" s="23">
        <v>9.2142351280783394E-2</v>
      </c>
      <c r="CC13" s="23">
        <v>0.114958409470396</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385</v>
      </c>
      <c r="C9" s="14">
        <v>0.35287818942310001</v>
      </c>
      <c r="D9" s="14">
        <v>0.36958018594631598</v>
      </c>
      <c r="E9" s="14">
        <v>0.33531015111125201</v>
      </c>
      <c r="F9" s="14"/>
      <c r="G9" s="14">
        <v>0.27338833268609702</v>
      </c>
      <c r="H9" s="14">
        <v>0.30714934043165898</v>
      </c>
      <c r="I9" s="14">
        <v>0.41020596526915998</v>
      </c>
      <c r="J9" s="14">
        <v>0.36758470046255698</v>
      </c>
      <c r="K9" s="14">
        <v>0.32646351970188597</v>
      </c>
      <c r="L9" s="14">
        <v>0.402213658521059</v>
      </c>
      <c r="M9" s="14"/>
      <c r="N9" s="14">
        <v>0.41795257457906898</v>
      </c>
      <c r="O9" s="14">
        <v>0.29720193047934002</v>
      </c>
      <c r="P9" s="14">
        <v>0.35781242857867701</v>
      </c>
      <c r="Q9" s="14">
        <v>0.34183609065866899</v>
      </c>
      <c r="R9" s="14"/>
      <c r="S9" s="14">
        <v>0.40241793419860999</v>
      </c>
      <c r="T9" s="14">
        <v>0.32701604843649201</v>
      </c>
      <c r="U9" s="14">
        <v>0.30067237502065097</v>
      </c>
      <c r="V9" s="14">
        <v>0.31777179901006303</v>
      </c>
      <c r="W9" s="14">
        <v>0.40089820638130103</v>
      </c>
      <c r="X9" s="14">
        <v>0.38974267930640799</v>
      </c>
      <c r="Y9" s="14">
        <v>0.46546976858165701</v>
      </c>
      <c r="Z9" s="14">
        <v>0.250574162126875</v>
      </c>
      <c r="AA9" s="14">
        <v>0.31808418709353198</v>
      </c>
      <c r="AB9" s="14">
        <v>0.31160209617308998</v>
      </c>
      <c r="AC9" s="14">
        <v>0.38749940685075102</v>
      </c>
      <c r="AD9" s="14">
        <v>0.28390106050507302</v>
      </c>
      <c r="AE9" s="14"/>
      <c r="AF9" s="14">
        <v>0.42386547633528099</v>
      </c>
      <c r="AG9" s="14">
        <v>0.32730430980524999</v>
      </c>
      <c r="AH9" s="14">
        <v>0.424392698316859</v>
      </c>
      <c r="AI9" s="14">
        <v>0.26749533857702501</v>
      </c>
      <c r="AJ9" s="14">
        <v>0.40566337319234003</v>
      </c>
      <c r="AK9" s="14">
        <v>0.29504917264709701</v>
      </c>
      <c r="AL9" s="14"/>
      <c r="AM9" s="14">
        <v>0.31272079621677001</v>
      </c>
      <c r="AN9" s="14">
        <v>0.32386668065746799</v>
      </c>
      <c r="AO9" s="14">
        <v>0.34259330373137098</v>
      </c>
      <c r="AP9" s="14">
        <v>0.44221913528037299</v>
      </c>
      <c r="AQ9" s="14">
        <v>0.60285093971402204</v>
      </c>
      <c r="AR9" s="14"/>
      <c r="AS9" s="14">
        <v>0.42047899481656997</v>
      </c>
      <c r="AT9" s="14">
        <v>0.309378113035566</v>
      </c>
      <c r="AU9" s="14"/>
      <c r="AV9" s="14">
        <v>0.43761250659788198</v>
      </c>
      <c r="AW9" s="14">
        <v>0.33085259539379103</v>
      </c>
      <c r="AX9" s="14">
        <v>0.40563774110441297</v>
      </c>
      <c r="AY9" s="14"/>
      <c r="AZ9" s="14">
        <v>0.52776612609031803</v>
      </c>
      <c r="BA9" s="14">
        <v>0.34398980844948801</v>
      </c>
      <c r="BB9" s="14">
        <v>0.38785297556453102</v>
      </c>
      <c r="BC9" s="14"/>
      <c r="BD9" s="14">
        <v>0.341939765737792</v>
      </c>
      <c r="BE9" s="14">
        <v>0.361260375319366</v>
      </c>
      <c r="BF9" s="14"/>
      <c r="BG9" s="14">
        <v>0.33248891296727201</v>
      </c>
      <c r="BH9" s="14">
        <v>0.35607907501890201</v>
      </c>
      <c r="BI9" s="14"/>
      <c r="BJ9" s="14">
        <v>0.36548983827230802</v>
      </c>
      <c r="BK9" s="14">
        <v>0.35593271389201298</v>
      </c>
      <c r="BL9" s="14"/>
      <c r="BM9" s="14">
        <v>0.27932004549490902</v>
      </c>
      <c r="BN9" s="14">
        <v>0.36067861276000701</v>
      </c>
      <c r="BO9" s="14"/>
      <c r="BP9" s="14">
        <v>0.35312737513284398</v>
      </c>
      <c r="BQ9" s="14">
        <v>0.35727923072072798</v>
      </c>
      <c r="BR9" s="14"/>
      <c r="BS9" s="14">
        <v>0.359730015496526</v>
      </c>
      <c r="BT9" s="14">
        <v>0.44056677186854998</v>
      </c>
      <c r="BU9" s="14"/>
      <c r="BV9" s="14">
        <v>0.41102484072374401</v>
      </c>
      <c r="BW9" s="14">
        <v>0.341703153800551</v>
      </c>
      <c r="BX9" s="14"/>
      <c r="BY9" s="14">
        <v>0.35722634906895201</v>
      </c>
      <c r="BZ9" s="14">
        <v>0.35293749089544402</v>
      </c>
      <c r="CA9" s="14"/>
      <c r="CB9" s="14">
        <v>0.39173361297027598</v>
      </c>
      <c r="CC9" s="14">
        <v>0.33151245171829602</v>
      </c>
    </row>
    <row r="10" spans="2:81" ht="28.8" x14ac:dyDescent="0.3">
      <c r="B10" s="15" t="s">
        <v>386</v>
      </c>
      <c r="C10" s="14">
        <v>0.25829525908905998</v>
      </c>
      <c r="D10" s="14">
        <v>0.20850857657779301</v>
      </c>
      <c r="E10" s="14">
        <v>0.307411138801234</v>
      </c>
      <c r="F10" s="14"/>
      <c r="G10" s="14">
        <v>0.34226733933747899</v>
      </c>
      <c r="H10" s="14">
        <v>0.26750484265727098</v>
      </c>
      <c r="I10" s="14">
        <v>0.23246142893603899</v>
      </c>
      <c r="J10" s="14">
        <v>0.22146171227619399</v>
      </c>
      <c r="K10" s="14">
        <v>0.26906229079198601</v>
      </c>
      <c r="L10" s="14">
        <v>0.23848596744043099</v>
      </c>
      <c r="M10" s="14"/>
      <c r="N10" s="14">
        <v>0.22733202499876001</v>
      </c>
      <c r="O10" s="14">
        <v>0.26053675477808302</v>
      </c>
      <c r="P10" s="14">
        <v>0.27977787630969803</v>
      </c>
      <c r="Q10" s="14">
        <v>0.27079075349151999</v>
      </c>
      <c r="R10" s="14"/>
      <c r="S10" s="14">
        <v>0.24981183395819601</v>
      </c>
      <c r="T10" s="14">
        <v>0.25066233889109801</v>
      </c>
      <c r="U10" s="14">
        <v>0.31501928869407098</v>
      </c>
      <c r="V10" s="14">
        <v>0.29895126330925598</v>
      </c>
      <c r="W10" s="14">
        <v>0.25031134262035898</v>
      </c>
      <c r="X10" s="14">
        <v>0.27440419092673601</v>
      </c>
      <c r="Y10" s="14">
        <v>0.190134806835736</v>
      </c>
      <c r="Z10" s="14">
        <v>0.282515241402789</v>
      </c>
      <c r="AA10" s="14">
        <v>0.232855782455618</v>
      </c>
      <c r="AB10" s="14">
        <v>0.26906991675661601</v>
      </c>
      <c r="AC10" s="14">
        <v>0.25827626654693497</v>
      </c>
      <c r="AD10" s="14">
        <v>0.23820910810639201</v>
      </c>
      <c r="AE10" s="14"/>
      <c r="AF10" s="14">
        <v>0.24121702077783699</v>
      </c>
      <c r="AG10" s="14">
        <v>0.23474954710096199</v>
      </c>
      <c r="AH10" s="14">
        <v>0.23782597302883099</v>
      </c>
      <c r="AI10" s="14">
        <v>0.21930738621916701</v>
      </c>
      <c r="AJ10" s="14">
        <v>0.33579827072026602</v>
      </c>
      <c r="AK10" s="14">
        <v>0.29932010392492697</v>
      </c>
      <c r="AL10" s="14"/>
      <c r="AM10" s="14">
        <v>0.24196162263396501</v>
      </c>
      <c r="AN10" s="14">
        <v>0.27487926840245103</v>
      </c>
      <c r="AO10" s="14">
        <v>0.260073041152518</v>
      </c>
      <c r="AP10" s="14">
        <v>0.26272231446449301</v>
      </c>
      <c r="AQ10" s="14">
        <v>0.16657411025544</v>
      </c>
      <c r="AR10" s="14"/>
      <c r="AS10" s="14">
        <v>0.25472524747707298</v>
      </c>
      <c r="AT10" s="14">
        <v>0.25830397814193601</v>
      </c>
      <c r="AU10" s="14"/>
      <c r="AV10" s="14">
        <v>0.23636315942894001</v>
      </c>
      <c r="AW10" s="14">
        <v>0.25751763504443898</v>
      </c>
      <c r="AX10" s="14">
        <v>0.28900793767546201</v>
      </c>
      <c r="AY10" s="14"/>
      <c r="AZ10" s="14">
        <v>0.12047915667567199</v>
      </c>
      <c r="BA10" s="14">
        <v>0.280971125882787</v>
      </c>
      <c r="BB10" s="14">
        <v>0.27999421609113101</v>
      </c>
      <c r="BC10" s="14"/>
      <c r="BD10" s="14">
        <v>0.311619287694059</v>
      </c>
      <c r="BE10" s="14">
        <v>0.223665339063392</v>
      </c>
      <c r="BF10" s="14"/>
      <c r="BG10" s="14">
        <v>0.33831392892267798</v>
      </c>
      <c r="BH10" s="14">
        <v>0.24398044614460099</v>
      </c>
      <c r="BI10" s="14"/>
      <c r="BJ10" s="14">
        <v>0.30742707714487999</v>
      </c>
      <c r="BK10" s="14">
        <v>0.24596194705808599</v>
      </c>
      <c r="BL10" s="14"/>
      <c r="BM10" s="14">
        <v>0.41403345709214501</v>
      </c>
      <c r="BN10" s="14">
        <v>0.242499705890692</v>
      </c>
      <c r="BO10" s="14"/>
      <c r="BP10" s="14">
        <v>0.29740007814675801</v>
      </c>
      <c r="BQ10" s="14">
        <v>0.24496346729635801</v>
      </c>
      <c r="BR10" s="14"/>
      <c r="BS10" s="14">
        <v>0.31662468678189998</v>
      </c>
      <c r="BT10" s="14">
        <v>0.21970071266361099</v>
      </c>
      <c r="BU10" s="14"/>
      <c r="BV10" s="14">
        <v>0.27045132761125401</v>
      </c>
      <c r="BW10" s="14">
        <v>0.33285167958518402</v>
      </c>
      <c r="BX10" s="14"/>
      <c r="BY10" s="14">
        <v>0.22951874157379801</v>
      </c>
      <c r="BZ10" s="14">
        <v>0.25902648100050302</v>
      </c>
      <c r="CA10" s="14"/>
      <c r="CB10" s="14">
        <v>0.24747448454499699</v>
      </c>
      <c r="CC10" s="14">
        <v>0.26182027801399899</v>
      </c>
    </row>
    <row r="11" spans="2:81" ht="28.8" x14ac:dyDescent="0.3">
      <c r="B11" s="15" t="s">
        <v>387</v>
      </c>
      <c r="C11" s="14">
        <v>6.3463705830711606E-2</v>
      </c>
      <c r="D11" s="14">
        <v>7.6307087182176603E-2</v>
      </c>
      <c r="E11" s="14">
        <v>5.1046629261902399E-2</v>
      </c>
      <c r="F11" s="14"/>
      <c r="G11" s="14">
        <v>6.2871979765869099E-2</v>
      </c>
      <c r="H11" s="14">
        <v>8.3399419860184495E-2</v>
      </c>
      <c r="I11" s="14">
        <v>6.1793190014955701E-2</v>
      </c>
      <c r="J11" s="14">
        <v>5.6873586064428799E-2</v>
      </c>
      <c r="K11" s="14">
        <v>6.5552438956312395E-2</v>
      </c>
      <c r="L11" s="14">
        <v>5.3005720914989299E-2</v>
      </c>
      <c r="M11" s="14"/>
      <c r="N11" s="14">
        <v>6.5333348017129506E-2</v>
      </c>
      <c r="O11" s="14">
        <v>5.7264726180824399E-2</v>
      </c>
      <c r="P11" s="14">
        <v>6.6663987845889394E-2</v>
      </c>
      <c r="Q11" s="14">
        <v>6.1705140785710599E-2</v>
      </c>
      <c r="R11" s="14"/>
      <c r="S11" s="14">
        <v>7.11698969418397E-2</v>
      </c>
      <c r="T11" s="14">
        <v>3.6972479308973703E-2</v>
      </c>
      <c r="U11" s="14">
        <v>9.9132125600998294E-2</v>
      </c>
      <c r="V11" s="14">
        <v>5.9079008696658601E-2</v>
      </c>
      <c r="W11" s="14">
        <v>5.6423209508836898E-2</v>
      </c>
      <c r="X11" s="14">
        <v>4.2173913540758501E-2</v>
      </c>
      <c r="Y11" s="14">
        <v>9.3449146431892199E-2</v>
      </c>
      <c r="Z11" s="14">
        <v>2.38162531373333E-2</v>
      </c>
      <c r="AA11" s="14">
        <v>5.9467742063100897E-2</v>
      </c>
      <c r="AB11" s="14">
        <v>7.7646836854470602E-2</v>
      </c>
      <c r="AC11" s="14">
        <v>8.7589771092597593E-2</v>
      </c>
      <c r="AD11" s="14">
        <v>4.4623194438816301E-2</v>
      </c>
      <c r="AE11" s="14"/>
      <c r="AF11" s="14">
        <v>4.7570486067919603E-2</v>
      </c>
      <c r="AG11" s="14">
        <v>9.8061706349428401E-2</v>
      </c>
      <c r="AH11" s="14">
        <v>5.7124578616808599E-2</v>
      </c>
      <c r="AI11" s="14">
        <v>0.116717861435649</v>
      </c>
      <c r="AJ11" s="14">
        <v>1.5000888480136899E-2</v>
      </c>
      <c r="AK11" s="14">
        <v>2.93146737560738E-2</v>
      </c>
      <c r="AL11" s="14"/>
      <c r="AM11" s="14">
        <v>6.9704411788964804E-2</v>
      </c>
      <c r="AN11" s="14">
        <v>6.4639255960301803E-2</v>
      </c>
      <c r="AO11" s="14">
        <v>5.1971220788476602E-2</v>
      </c>
      <c r="AP11" s="14">
        <v>4.8459588498399202E-2</v>
      </c>
      <c r="AQ11" s="14">
        <v>3.6946280030350102E-2</v>
      </c>
      <c r="AR11" s="14"/>
      <c r="AS11" s="14">
        <v>7.0049802752941495E-2</v>
      </c>
      <c r="AT11" s="14">
        <v>6.04024589852186E-2</v>
      </c>
      <c r="AU11" s="14"/>
      <c r="AV11" s="14">
        <v>8.6735259684373303E-2</v>
      </c>
      <c r="AW11" s="14">
        <v>0.113376626897945</v>
      </c>
      <c r="AX11" s="14">
        <v>4.2669641530480903E-2</v>
      </c>
      <c r="AY11" s="14"/>
      <c r="AZ11" s="14">
        <v>7.9647010055647505E-2</v>
      </c>
      <c r="BA11" s="14">
        <v>0.114766218646072</v>
      </c>
      <c r="BB11" s="14">
        <v>0.102990592555032</v>
      </c>
      <c r="BC11" s="14"/>
      <c r="BD11" s="14">
        <v>5.22872702049045E-2</v>
      </c>
      <c r="BE11" s="14">
        <v>7.1092409716003405E-2</v>
      </c>
      <c r="BF11" s="14"/>
      <c r="BG11" s="14">
        <v>5.9242464795944097E-2</v>
      </c>
      <c r="BH11" s="14">
        <v>6.4578306242634206E-2</v>
      </c>
      <c r="BI11" s="14"/>
      <c r="BJ11" s="14">
        <v>2.3391688955665599E-2</v>
      </c>
      <c r="BK11" s="14">
        <v>6.89997872077866E-2</v>
      </c>
      <c r="BL11" s="14"/>
      <c r="BM11" s="14">
        <v>5.7608580670303201E-2</v>
      </c>
      <c r="BN11" s="14">
        <v>6.4890172498831597E-2</v>
      </c>
      <c r="BO11" s="14"/>
      <c r="BP11" s="14">
        <v>5.2724479552171702E-2</v>
      </c>
      <c r="BQ11" s="14">
        <v>6.744930304209E-2</v>
      </c>
      <c r="BR11" s="14"/>
      <c r="BS11" s="14">
        <v>8.4657297737596601E-2</v>
      </c>
      <c r="BT11" s="14">
        <v>5.7734962199757801E-2</v>
      </c>
      <c r="BU11" s="14"/>
      <c r="BV11" s="14">
        <v>7.1709852099002505E-2</v>
      </c>
      <c r="BW11" s="14">
        <v>8.9207499649957195E-2</v>
      </c>
      <c r="BX11" s="14"/>
      <c r="BY11" s="14">
        <v>3.1066479362082101E-2</v>
      </c>
      <c r="BZ11" s="14">
        <v>6.7645936921227806E-2</v>
      </c>
      <c r="CA11" s="14"/>
      <c r="CB11" s="14">
        <v>4.8722300731757998E-2</v>
      </c>
      <c r="CC11" s="14">
        <v>7.0776111010417295E-2</v>
      </c>
    </row>
    <row r="12" spans="2:81" x14ac:dyDescent="0.3">
      <c r="B12" s="15" t="s">
        <v>388</v>
      </c>
      <c r="C12" s="14">
        <v>0.21926586465705999</v>
      </c>
      <c r="D12" s="14">
        <v>0.236754185895826</v>
      </c>
      <c r="E12" s="14">
        <v>0.202616646280223</v>
      </c>
      <c r="F12" s="14"/>
      <c r="G12" s="14">
        <v>0.25314144432797397</v>
      </c>
      <c r="H12" s="14">
        <v>0.25082272154491198</v>
      </c>
      <c r="I12" s="14">
        <v>0.22505375195951899</v>
      </c>
      <c r="J12" s="14">
        <v>0.25497917727497399</v>
      </c>
      <c r="K12" s="14">
        <v>0.183188809022473</v>
      </c>
      <c r="L12" s="14">
        <v>0.16146460164951501</v>
      </c>
      <c r="M12" s="14"/>
      <c r="N12" s="14">
        <v>0.18616375692260601</v>
      </c>
      <c r="O12" s="14">
        <v>0.235996740592918</v>
      </c>
      <c r="P12" s="14">
        <v>0.22279597248802999</v>
      </c>
      <c r="Q12" s="14">
        <v>0.234039036696957</v>
      </c>
      <c r="R12" s="14"/>
      <c r="S12" s="14">
        <v>0.21318053312250901</v>
      </c>
      <c r="T12" s="14">
        <v>0.24831262297416901</v>
      </c>
      <c r="U12" s="14">
        <v>0.161864670382841</v>
      </c>
      <c r="V12" s="14">
        <v>0.197890659730873</v>
      </c>
      <c r="W12" s="14">
        <v>0.20883674475811201</v>
      </c>
      <c r="X12" s="14">
        <v>0.20799526288068801</v>
      </c>
      <c r="Y12" s="14">
        <v>0.167242516387822</v>
      </c>
      <c r="Z12" s="14">
        <v>0.31986097478114001</v>
      </c>
      <c r="AA12" s="14">
        <v>0.304418825559089</v>
      </c>
      <c r="AB12" s="14">
        <v>0.19780082240975</v>
      </c>
      <c r="AC12" s="14">
        <v>0.19579768375888501</v>
      </c>
      <c r="AD12" s="14">
        <v>0.19512469771452501</v>
      </c>
      <c r="AE12" s="14"/>
      <c r="AF12" s="14">
        <v>0.19539150464372601</v>
      </c>
      <c r="AG12" s="14">
        <v>0.25174930075318203</v>
      </c>
      <c r="AH12" s="14">
        <v>0.165872837895994</v>
      </c>
      <c r="AI12" s="14">
        <v>0.28911452077560701</v>
      </c>
      <c r="AJ12" s="14">
        <v>0.16174013464640499</v>
      </c>
      <c r="AK12" s="14">
        <v>0.18064602812827499</v>
      </c>
      <c r="AL12" s="14"/>
      <c r="AM12" s="14">
        <v>0.26236719002352499</v>
      </c>
      <c r="AN12" s="14">
        <v>0.21656962484234399</v>
      </c>
      <c r="AO12" s="14">
        <v>0.23034958520375601</v>
      </c>
      <c r="AP12" s="14">
        <v>0.18275145960354899</v>
      </c>
      <c r="AQ12" s="14">
        <v>9.4648228645845295E-2</v>
      </c>
      <c r="AR12" s="14"/>
      <c r="AS12" s="14">
        <v>0.21377587637602</v>
      </c>
      <c r="AT12" s="14">
        <v>0.22591516549785701</v>
      </c>
      <c r="AU12" s="14"/>
      <c r="AV12" s="14">
        <v>0.19051926450975901</v>
      </c>
      <c r="AW12" s="14">
        <v>0.26300954210467598</v>
      </c>
      <c r="AX12" s="14">
        <v>0.21910167970828701</v>
      </c>
      <c r="AY12" s="14"/>
      <c r="AZ12" s="14">
        <v>0.18523859174013399</v>
      </c>
      <c r="BA12" s="14">
        <v>0.20209935799040901</v>
      </c>
      <c r="BB12" s="14">
        <v>0.20405038910791101</v>
      </c>
      <c r="BC12" s="14"/>
      <c r="BD12" s="14">
        <v>0.200782547998404</v>
      </c>
      <c r="BE12" s="14">
        <v>0.23070095179747599</v>
      </c>
      <c r="BF12" s="14"/>
      <c r="BG12" s="14">
        <v>0.22203022197897701</v>
      </c>
      <c r="BH12" s="14">
        <v>0.218644532591314</v>
      </c>
      <c r="BI12" s="14"/>
      <c r="BJ12" s="14">
        <v>0.23227199618323799</v>
      </c>
      <c r="BK12" s="14">
        <v>0.217882460491828</v>
      </c>
      <c r="BL12" s="14"/>
      <c r="BM12" s="14">
        <v>0.15862639197477299</v>
      </c>
      <c r="BN12" s="14">
        <v>0.227052134625294</v>
      </c>
      <c r="BO12" s="14"/>
      <c r="BP12" s="14">
        <v>0.17682627906207099</v>
      </c>
      <c r="BQ12" s="14">
        <v>0.229347596475938</v>
      </c>
      <c r="BR12" s="14"/>
      <c r="BS12" s="14">
        <v>0.20801527898180999</v>
      </c>
      <c r="BT12" s="14">
        <v>0.22499724061614501</v>
      </c>
      <c r="BU12" s="14"/>
      <c r="BV12" s="14">
        <v>0.229104042293275</v>
      </c>
      <c r="BW12" s="14">
        <v>0.20060392280950801</v>
      </c>
      <c r="BX12" s="14"/>
      <c r="BY12" s="14">
        <v>0.29205549976060502</v>
      </c>
      <c r="BZ12" s="14">
        <v>0.211460179942767</v>
      </c>
      <c r="CA12" s="14"/>
      <c r="CB12" s="14">
        <v>0.232987158334547</v>
      </c>
      <c r="CC12" s="14">
        <v>0.215292162239755</v>
      </c>
    </row>
    <row r="13" spans="2:81" x14ac:dyDescent="0.3">
      <c r="B13" s="15" t="s">
        <v>106</v>
      </c>
      <c r="C13" s="23">
        <v>0.10609698100006899</v>
      </c>
      <c r="D13" s="23">
        <v>0.10884996439788799</v>
      </c>
      <c r="E13" s="23">
        <v>0.103615434545389</v>
      </c>
      <c r="F13" s="23"/>
      <c r="G13" s="23">
        <v>6.8330903882580105E-2</v>
      </c>
      <c r="H13" s="23">
        <v>9.1123675505974E-2</v>
      </c>
      <c r="I13" s="23">
        <v>7.0485663820326103E-2</v>
      </c>
      <c r="J13" s="23">
        <v>9.9100823921845702E-2</v>
      </c>
      <c r="K13" s="23">
        <v>0.15573294152734199</v>
      </c>
      <c r="L13" s="23">
        <v>0.14483005147400499</v>
      </c>
      <c r="M13" s="23"/>
      <c r="N13" s="23">
        <v>0.103218295482436</v>
      </c>
      <c r="O13" s="23">
        <v>0.148999847968835</v>
      </c>
      <c r="P13" s="23">
        <v>7.2949734777705999E-2</v>
      </c>
      <c r="Q13" s="23">
        <v>9.1628978367144107E-2</v>
      </c>
      <c r="R13" s="23"/>
      <c r="S13" s="23">
        <v>6.3419801778846194E-2</v>
      </c>
      <c r="T13" s="23">
        <v>0.13703651038926701</v>
      </c>
      <c r="U13" s="23">
        <v>0.123311540301439</v>
      </c>
      <c r="V13" s="23">
        <v>0.12630726925315</v>
      </c>
      <c r="W13" s="23">
        <v>8.3530496731391193E-2</v>
      </c>
      <c r="X13" s="23">
        <v>8.5683953345409597E-2</v>
      </c>
      <c r="Y13" s="23">
        <v>8.3703761762892806E-2</v>
      </c>
      <c r="Z13" s="23">
        <v>0.123233368551862</v>
      </c>
      <c r="AA13" s="23">
        <v>8.5173462828659896E-2</v>
      </c>
      <c r="AB13" s="23">
        <v>0.14388032780607399</v>
      </c>
      <c r="AC13" s="23">
        <v>7.0836871750831101E-2</v>
      </c>
      <c r="AD13" s="23">
        <v>0.238141939235193</v>
      </c>
      <c r="AE13" s="23"/>
      <c r="AF13" s="23">
        <v>9.1955512175236995E-2</v>
      </c>
      <c r="AG13" s="23">
        <v>8.8135135991178004E-2</v>
      </c>
      <c r="AH13" s="23">
        <v>0.114783912141507</v>
      </c>
      <c r="AI13" s="23">
        <v>0.107364892992552</v>
      </c>
      <c r="AJ13" s="23">
        <v>8.1797332960852301E-2</v>
      </c>
      <c r="AK13" s="23">
        <v>0.195670021543626</v>
      </c>
      <c r="AL13" s="23"/>
      <c r="AM13" s="23">
        <v>0.11324597933677499</v>
      </c>
      <c r="AN13" s="23">
        <v>0.120045170137435</v>
      </c>
      <c r="AO13" s="23">
        <v>0.11501284912387801</v>
      </c>
      <c r="AP13" s="23">
        <v>6.3847502153185895E-2</v>
      </c>
      <c r="AQ13" s="23">
        <v>9.8980441354343002E-2</v>
      </c>
      <c r="AR13" s="23"/>
      <c r="AS13" s="23">
        <v>4.0970078577394903E-2</v>
      </c>
      <c r="AT13" s="23">
        <v>0.146000284339423</v>
      </c>
      <c r="AU13" s="23"/>
      <c r="AV13" s="23">
        <v>4.87698097790457E-2</v>
      </c>
      <c r="AW13" s="23">
        <v>3.5243600559148401E-2</v>
      </c>
      <c r="AX13" s="23">
        <v>4.3582999981356903E-2</v>
      </c>
      <c r="AY13" s="23"/>
      <c r="AZ13" s="23">
        <v>8.6869115438228298E-2</v>
      </c>
      <c r="BA13" s="23">
        <v>5.8173489031242601E-2</v>
      </c>
      <c r="BB13" s="23">
        <v>2.5111826681395499E-2</v>
      </c>
      <c r="BC13" s="23"/>
      <c r="BD13" s="23">
        <v>9.33711283648401E-2</v>
      </c>
      <c r="BE13" s="23">
        <v>0.113280924103763</v>
      </c>
      <c r="BF13" s="23"/>
      <c r="BG13" s="23">
        <v>4.7924471335129601E-2</v>
      </c>
      <c r="BH13" s="23">
        <v>0.116717640002549</v>
      </c>
      <c r="BI13" s="23"/>
      <c r="BJ13" s="23">
        <v>7.1419399443908196E-2</v>
      </c>
      <c r="BK13" s="23">
        <v>0.11122309135028501</v>
      </c>
      <c r="BL13" s="23"/>
      <c r="BM13" s="23">
        <v>9.0411524767869705E-2</v>
      </c>
      <c r="BN13" s="23">
        <v>0.104879374225175</v>
      </c>
      <c r="BO13" s="23"/>
      <c r="BP13" s="23">
        <v>0.119921788106155</v>
      </c>
      <c r="BQ13" s="23">
        <v>0.100960402464886</v>
      </c>
      <c r="BR13" s="23"/>
      <c r="BS13" s="23">
        <v>3.0972721002167799E-2</v>
      </c>
      <c r="BT13" s="23">
        <v>5.7000312651936703E-2</v>
      </c>
      <c r="BU13" s="23"/>
      <c r="BV13" s="23">
        <v>1.7709937272725299E-2</v>
      </c>
      <c r="BW13" s="23">
        <v>3.5633744154800001E-2</v>
      </c>
      <c r="BX13" s="23"/>
      <c r="BY13" s="23">
        <v>9.0132930234563202E-2</v>
      </c>
      <c r="BZ13" s="23">
        <v>0.108929911240059</v>
      </c>
      <c r="CA13" s="23"/>
      <c r="CB13" s="23">
        <v>7.9082443418421605E-2</v>
      </c>
      <c r="CC13" s="23">
        <v>0.120598997017534</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L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29" t="s">
        <v>403</v>
      </c>
      <c r="E2" s="26"/>
      <c r="F2" s="26"/>
      <c r="G2" s="26"/>
      <c r="H2" s="26"/>
      <c r="I2" s="26"/>
      <c r="J2" s="26"/>
      <c r="K2" s="26"/>
      <c r="L2" s="26"/>
    </row>
    <row r="6" spans="2:12" ht="49.95" customHeight="1" x14ac:dyDescent="0.3">
      <c r="B6" s="17" t="s">
        <v>15</v>
      </c>
      <c r="C6" s="17" t="s">
        <v>376</v>
      </c>
      <c r="D6" s="17" t="s">
        <v>377</v>
      </c>
      <c r="E6" s="17" t="s">
        <v>378</v>
      </c>
      <c r="F6" s="17" t="s">
        <v>379</v>
      </c>
      <c r="G6" s="17" t="s">
        <v>399</v>
      </c>
      <c r="H6" s="17" t="s">
        <v>381</v>
      </c>
      <c r="I6" s="17" t="s">
        <v>382</v>
      </c>
      <c r="J6" s="17" t="s">
        <v>383</v>
      </c>
      <c r="K6" s="17" t="s">
        <v>384</v>
      </c>
    </row>
    <row r="7" spans="2:12" ht="28.8" x14ac:dyDescent="0.3">
      <c r="B7" s="15" t="s">
        <v>400</v>
      </c>
      <c r="C7" s="14">
        <v>0.25854348610463301</v>
      </c>
      <c r="D7" s="14">
        <v>0.23762450218657899</v>
      </c>
      <c r="E7" s="14">
        <v>0.200753317630913</v>
      </c>
      <c r="F7" s="14">
        <v>0.70725454024270396</v>
      </c>
      <c r="G7" s="14">
        <v>0.16735677257067999</v>
      </c>
      <c r="H7" s="14">
        <v>0.64300607897544504</v>
      </c>
      <c r="I7" s="14">
        <v>0.35003644473979301</v>
      </c>
      <c r="J7" s="14">
        <v>0.112110993453805</v>
      </c>
      <c r="K7" s="14">
        <v>0.12882090651576</v>
      </c>
    </row>
    <row r="8" spans="2:12" ht="43.2" x14ac:dyDescent="0.3">
      <c r="B8" s="15" t="s">
        <v>401</v>
      </c>
      <c r="C8" s="14">
        <v>0.564565350208168</v>
      </c>
      <c r="D8" s="14">
        <v>0.55264179661553203</v>
      </c>
      <c r="E8" s="14">
        <v>0.55228672541217005</v>
      </c>
      <c r="F8" s="14">
        <v>0.193719485033054</v>
      </c>
      <c r="G8" s="14">
        <v>0.51239491606508802</v>
      </c>
      <c r="H8" s="14">
        <v>0.26253622092831802</v>
      </c>
      <c r="I8" s="14">
        <v>0.44196018587910302</v>
      </c>
      <c r="J8" s="14">
        <v>0.49555225542176701</v>
      </c>
      <c r="K8" s="14">
        <v>0.53641628990475598</v>
      </c>
    </row>
    <row r="9" spans="2:12" ht="28.8" x14ac:dyDescent="0.3">
      <c r="B9" s="15" t="s">
        <v>402</v>
      </c>
      <c r="C9" s="14">
        <v>0.121335168019825</v>
      </c>
      <c r="D9" s="14">
        <v>0.14177185019555899</v>
      </c>
      <c r="E9" s="14">
        <v>0.18619521932623601</v>
      </c>
      <c r="F9" s="14">
        <v>7.0683859447620803E-2</v>
      </c>
      <c r="G9" s="14">
        <v>0.24330054818500199</v>
      </c>
      <c r="H9" s="14">
        <v>5.0341116280796697E-2</v>
      </c>
      <c r="I9" s="14">
        <v>0.14255579747899699</v>
      </c>
      <c r="J9" s="14">
        <v>0.30131382212582403</v>
      </c>
      <c r="K9" s="14">
        <v>0.253320348848313</v>
      </c>
    </row>
    <row r="10" spans="2:12" x14ac:dyDescent="0.3">
      <c r="B10" s="15" t="s">
        <v>106</v>
      </c>
      <c r="C10" s="14">
        <v>5.5555995667374798E-2</v>
      </c>
      <c r="D10" s="14">
        <v>6.7961851002329501E-2</v>
      </c>
      <c r="E10" s="14">
        <v>6.07647376306805E-2</v>
      </c>
      <c r="F10" s="14">
        <v>2.8342115276621501E-2</v>
      </c>
      <c r="G10" s="14">
        <v>7.6947763179229994E-2</v>
      </c>
      <c r="H10" s="14">
        <v>4.4116583815440397E-2</v>
      </c>
      <c r="I10" s="14">
        <v>6.5447571902106802E-2</v>
      </c>
      <c r="J10" s="14">
        <v>9.1022928998603495E-2</v>
      </c>
      <c r="K10" s="14">
        <v>8.1442454731170497E-2</v>
      </c>
    </row>
    <row r="11" spans="2:12" x14ac:dyDescent="0.3">
      <c r="B11" s="16"/>
      <c r="C11" s="16"/>
      <c r="D11" s="16"/>
      <c r="E11" s="16"/>
      <c r="F11" s="16"/>
      <c r="G11" s="16"/>
      <c r="H11" s="16"/>
      <c r="I11" s="16"/>
      <c r="J11" s="16"/>
      <c r="K11" s="16"/>
    </row>
    <row r="12" spans="2:12" x14ac:dyDescent="0.3">
      <c r="B12" t="s">
        <v>95</v>
      </c>
    </row>
    <row r="13" spans="2:12" x14ac:dyDescent="0.3">
      <c r="B13" t="s">
        <v>96</v>
      </c>
    </row>
    <row r="17" spans="2:2" x14ac:dyDescent="0.3">
      <c r="B17"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28.8" x14ac:dyDescent="0.3">
      <c r="B9" s="15" t="s">
        <v>400</v>
      </c>
      <c r="C9" s="14">
        <v>0.25854348610463301</v>
      </c>
      <c r="D9" s="14">
        <v>0.26949388556769999</v>
      </c>
      <c r="E9" s="14">
        <v>0.24835453227198201</v>
      </c>
      <c r="F9" s="14"/>
      <c r="G9" s="14">
        <v>0.25587502760900999</v>
      </c>
      <c r="H9" s="14">
        <v>0.29901725756900999</v>
      </c>
      <c r="I9" s="14">
        <v>0.27598414548182798</v>
      </c>
      <c r="J9" s="14">
        <v>0.27508632438907299</v>
      </c>
      <c r="K9" s="14">
        <v>0.25523315599081098</v>
      </c>
      <c r="L9" s="14">
        <v>0.20199598105614799</v>
      </c>
      <c r="M9" s="14"/>
      <c r="N9" s="14">
        <v>0.33011710022108498</v>
      </c>
      <c r="O9" s="14">
        <v>0.25283301136481501</v>
      </c>
      <c r="P9" s="14">
        <v>0.24013918280449101</v>
      </c>
      <c r="Q9" s="14">
        <v>0.20385113136088501</v>
      </c>
      <c r="R9" s="14"/>
      <c r="S9" s="14">
        <v>0.29543874265141801</v>
      </c>
      <c r="T9" s="14">
        <v>0.24346287197696401</v>
      </c>
      <c r="U9" s="14">
        <v>0.266133723502467</v>
      </c>
      <c r="V9" s="14">
        <v>0.31109429273390099</v>
      </c>
      <c r="W9" s="14">
        <v>0.20427985089036901</v>
      </c>
      <c r="X9" s="14">
        <v>0.254394692577117</v>
      </c>
      <c r="Y9" s="14">
        <v>0.21704204653852999</v>
      </c>
      <c r="Z9" s="14">
        <v>0.33359210576424703</v>
      </c>
      <c r="AA9" s="14">
        <v>0.224600905009991</v>
      </c>
      <c r="AB9" s="14">
        <v>0.25333479763239097</v>
      </c>
      <c r="AC9" s="14">
        <v>0.27136203332780701</v>
      </c>
      <c r="AD9" s="14">
        <v>0.244368187901253</v>
      </c>
      <c r="AE9" s="14"/>
      <c r="AF9" s="14">
        <v>0.32064775410549901</v>
      </c>
      <c r="AG9" s="14">
        <v>0.22667422160045</v>
      </c>
      <c r="AH9" s="14">
        <v>0.30096865401489298</v>
      </c>
      <c r="AI9" s="14">
        <v>0.18312797674702899</v>
      </c>
      <c r="AJ9" s="14">
        <v>0.29108852762165</v>
      </c>
      <c r="AK9" s="14">
        <v>0.25445513374273299</v>
      </c>
      <c r="AL9" s="14"/>
      <c r="AM9" s="14">
        <v>0.16581860002464499</v>
      </c>
      <c r="AN9" s="14">
        <v>0.26098575899235299</v>
      </c>
      <c r="AO9" s="14">
        <v>0.31794615998737102</v>
      </c>
      <c r="AP9" s="14">
        <v>0.29889745316145</v>
      </c>
      <c r="AQ9" s="14">
        <v>0.31357983187851401</v>
      </c>
      <c r="AR9" s="14"/>
      <c r="AS9" s="14">
        <v>0.32105066404405602</v>
      </c>
      <c r="AT9" s="14">
        <v>0.22140027845367599</v>
      </c>
      <c r="AU9" s="14"/>
      <c r="AV9" s="14">
        <v>0.30757943565947199</v>
      </c>
      <c r="AW9" s="14">
        <v>0.25009541449919198</v>
      </c>
      <c r="AX9" s="14">
        <v>0.34606591861194003</v>
      </c>
      <c r="AY9" s="14"/>
      <c r="AZ9" s="14">
        <v>0.306057090062135</v>
      </c>
      <c r="BA9" s="14">
        <v>0.38354560039848901</v>
      </c>
      <c r="BB9" s="14">
        <v>0.25926028703937098</v>
      </c>
      <c r="BC9" s="14"/>
      <c r="BD9" s="14">
        <v>0.305865119033147</v>
      </c>
      <c r="BE9" s="14">
        <v>0.22790403844752299</v>
      </c>
      <c r="BF9" s="14"/>
      <c r="BG9" s="14">
        <v>0.31663982037360699</v>
      </c>
      <c r="BH9" s="14">
        <v>0.24723823868693101</v>
      </c>
      <c r="BI9" s="14"/>
      <c r="BJ9" s="14">
        <v>0.27008608850635402</v>
      </c>
      <c r="BK9" s="14">
        <v>0.259442336225085</v>
      </c>
      <c r="BL9" s="14"/>
      <c r="BM9" s="14">
        <v>0.33345916830396</v>
      </c>
      <c r="BN9" s="14">
        <v>0.252041132101888</v>
      </c>
      <c r="BO9" s="14"/>
      <c r="BP9" s="14">
        <v>0.25705390791421001</v>
      </c>
      <c r="BQ9" s="14">
        <v>0.262840403024446</v>
      </c>
      <c r="BR9" s="14"/>
      <c r="BS9" s="14">
        <v>0.355321711630815</v>
      </c>
      <c r="BT9" s="14">
        <v>0.280229881534377</v>
      </c>
      <c r="BU9" s="14"/>
      <c r="BV9" s="14">
        <v>0.31874013801772999</v>
      </c>
      <c r="BW9" s="14">
        <v>0.36817780316096599</v>
      </c>
      <c r="BX9" s="14"/>
      <c r="BY9" s="14">
        <v>0.200348378973147</v>
      </c>
      <c r="BZ9" s="14">
        <v>0.267547530898751</v>
      </c>
      <c r="CA9" s="14"/>
      <c r="CB9" s="14">
        <v>0.27145138491965098</v>
      </c>
      <c r="CC9" s="14">
        <v>0.25427995623517902</v>
      </c>
    </row>
    <row r="10" spans="2:81" ht="43.2" x14ac:dyDescent="0.3">
      <c r="B10" s="15" t="s">
        <v>401</v>
      </c>
      <c r="C10" s="14">
        <v>0.564565350208168</v>
      </c>
      <c r="D10" s="14">
        <v>0.56058256462866496</v>
      </c>
      <c r="E10" s="14">
        <v>0.56760658246592399</v>
      </c>
      <c r="F10" s="14"/>
      <c r="G10" s="14">
        <v>0.61623181453335196</v>
      </c>
      <c r="H10" s="14">
        <v>0.49675892817288603</v>
      </c>
      <c r="I10" s="14">
        <v>0.52827174244015596</v>
      </c>
      <c r="J10" s="14">
        <v>0.54350707219681904</v>
      </c>
      <c r="K10" s="14">
        <v>0.57286622413631605</v>
      </c>
      <c r="L10" s="14">
        <v>0.62621620453694504</v>
      </c>
      <c r="M10" s="14"/>
      <c r="N10" s="14">
        <v>0.535825520450946</v>
      </c>
      <c r="O10" s="14">
        <v>0.54226155825080502</v>
      </c>
      <c r="P10" s="14">
        <v>0.60342705539953001</v>
      </c>
      <c r="Q10" s="14">
        <v>0.58146055246740802</v>
      </c>
      <c r="R10" s="14"/>
      <c r="S10" s="14">
        <v>0.55345022919328102</v>
      </c>
      <c r="T10" s="14">
        <v>0.57400451099013305</v>
      </c>
      <c r="U10" s="14">
        <v>0.57299649781818596</v>
      </c>
      <c r="V10" s="14">
        <v>0.45987367586665101</v>
      </c>
      <c r="W10" s="14">
        <v>0.62461688734491105</v>
      </c>
      <c r="X10" s="14">
        <v>0.516560884704382</v>
      </c>
      <c r="Y10" s="14">
        <v>0.59391738727437904</v>
      </c>
      <c r="Z10" s="14">
        <v>0.505362199062519</v>
      </c>
      <c r="AA10" s="14">
        <v>0.64431880862589197</v>
      </c>
      <c r="AB10" s="14">
        <v>0.65980410368448905</v>
      </c>
      <c r="AC10" s="14">
        <v>0.499556293623795</v>
      </c>
      <c r="AD10" s="14">
        <v>0.39796621581284197</v>
      </c>
      <c r="AE10" s="14"/>
      <c r="AF10" s="14">
        <v>0.54044747710389995</v>
      </c>
      <c r="AG10" s="14">
        <v>0.59993164838292701</v>
      </c>
      <c r="AH10" s="14">
        <v>0.61605916509640202</v>
      </c>
      <c r="AI10" s="14">
        <v>0.59399442429876104</v>
      </c>
      <c r="AJ10" s="14">
        <v>0.53295168541148197</v>
      </c>
      <c r="AK10" s="14">
        <v>0.53983249377202802</v>
      </c>
      <c r="AL10" s="14"/>
      <c r="AM10" s="14">
        <v>0.64141117712126705</v>
      </c>
      <c r="AN10" s="14">
        <v>0.536348246091084</v>
      </c>
      <c r="AO10" s="14">
        <v>0.54395476186448599</v>
      </c>
      <c r="AP10" s="14">
        <v>0.54722435873363595</v>
      </c>
      <c r="AQ10" s="14">
        <v>0.55205513540400497</v>
      </c>
      <c r="AR10" s="14"/>
      <c r="AS10" s="14">
        <v>0.52843695896026099</v>
      </c>
      <c r="AT10" s="14">
        <v>0.58608806465438301</v>
      </c>
      <c r="AU10" s="14"/>
      <c r="AV10" s="14">
        <v>0.49206964162389399</v>
      </c>
      <c r="AW10" s="14">
        <v>0.59073993036846695</v>
      </c>
      <c r="AX10" s="14">
        <v>0.55460052358350398</v>
      </c>
      <c r="AY10" s="14"/>
      <c r="AZ10" s="14">
        <v>0.54696941916513797</v>
      </c>
      <c r="BA10" s="14">
        <v>0.45862388172935997</v>
      </c>
      <c r="BB10" s="14">
        <v>0.53639080792578797</v>
      </c>
      <c r="BC10" s="14"/>
      <c r="BD10" s="14">
        <v>0.54189347867808102</v>
      </c>
      <c r="BE10" s="14">
        <v>0.57980446420755805</v>
      </c>
      <c r="BF10" s="14"/>
      <c r="BG10" s="14">
        <v>0.54975025620499995</v>
      </c>
      <c r="BH10" s="14">
        <v>0.56775922482420205</v>
      </c>
      <c r="BI10" s="14"/>
      <c r="BJ10" s="14">
        <v>0.62841766139681798</v>
      </c>
      <c r="BK10" s="14">
        <v>0.55546530993176302</v>
      </c>
      <c r="BL10" s="14"/>
      <c r="BM10" s="14">
        <v>0.529108596693037</v>
      </c>
      <c r="BN10" s="14">
        <v>0.56569203239847898</v>
      </c>
      <c r="BO10" s="14"/>
      <c r="BP10" s="14">
        <v>0.55942971112584206</v>
      </c>
      <c r="BQ10" s="14">
        <v>0.56092798043563796</v>
      </c>
      <c r="BR10" s="14"/>
      <c r="BS10" s="14">
        <v>0.50336618213721696</v>
      </c>
      <c r="BT10" s="14">
        <v>0.54838833301210499</v>
      </c>
      <c r="BU10" s="14"/>
      <c r="BV10" s="14">
        <v>0.50041201654773604</v>
      </c>
      <c r="BW10" s="14">
        <v>0.504404383052664</v>
      </c>
      <c r="BX10" s="14"/>
      <c r="BY10" s="14">
        <v>0.62292680178021398</v>
      </c>
      <c r="BZ10" s="14">
        <v>0.55573701971185696</v>
      </c>
      <c r="CA10" s="14"/>
      <c r="CB10" s="14">
        <v>0.55983977923321504</v>
      </c>
      <c r="CC10" s="14">
        <v>0.56534011045203203</v>
      </c>
    </row>
    <row r="11" spans="2:81" ht="28.8" x14ac:dyDescent="0.3">
      <c r="B11" s="15" t="s">
        <v>402</v>
      </c>
      <c r="C11" s="14">
        <v>0.121335168019825</v>
      </c>
      <c r="D11" s="14">
        <v>0.13072389919010799</v>
      </c>
      <c r="E11" s="14">
        <v>0.112403963746823</v>
      </c>
      <c r="F11" s="14"/>
      <c r="G11" s="14">
        <v>8.4593184667171598E-2</v>
      </c>
      <c r="H11" s="14">
        <v>0.131938043664175</v>
      </c>
      <c r="I11" s="14">
        <v>0.147978605927896</v>
      </c>
      <c r="J11" s="14">
        <v>0.112503499072134</v>
      </c>
      <c r="K11" s="14">
        <v>9.2563628225294195E-2</v>
      </c>
      <c r="L11" s="14">
        <v>0.142156347458926</v>
      </c>
      <c r="M11" s="14"/>
      <c r="N11" s="14">
        <v>7.6522101954601199E-2</v>
      </c>
      <c r="O11" s="14">
        <v>0.15368257967186599</v>
      </c>
      <c r="P11" s="14">
        <v>0.112240686408787</v>
      </c>
      <c r="Q11" s="14">
        <v>0.14592599171272599</v>
      </c>
      <c r="R11" s="14"/>
      <c r="S11" s="14">
        <v>0.118418314415033</v>
      </c>
      <c r="T11" s="14">
        <v>9.8815669330519496E-2</v>
      </c>
      <c r="U11" s="14">
        <v>8.6197067478411701E-2</v>
      </c>
      <c r="V11" s="14">
        <v>0.18186736116171201</v>
      </c>
      <c r="W11" s="14">
        <v>0.14255930691065799</v>
      </c>
      <c r="X11" s="14">
        <v>0.180597562046245</v>
      </c>
      <c r="Y11" s="14">
        <v>0.12968895532578401</v>
      </c>
      <c r="Z11" s="14">
        <v>0.113990355589313</v>
      </c>
      <c r="AA11" s="14">
        <v>6.5856320584749606E-2</v>
      </c>
      <c r="AB11" s="14">
        <v>5.49144041980828E-2</v>
      </c>
      <c r="AC11" s="14">
        <v>0.211677746039627</v>
      </c>
      <c r="AD11" s="14">
        <v>0.157958921674444</v>
      </c>
      <c r="AE11" s="14"/>
      <c r="AF11" s="14">
        <v>0.101589205780202</v>
      </c>
      <c r="AG11" s="14">
        <v>0.125977194994395</v>
      </c>
      <c r="AH11" s="14">
        <v>6.1676649079746397E-2</v>
      </c>
      <c r="AI11" s="14">
        <v>0.19104459244080399</v>
      </c>
      <c r="AJ11" s="14">
        <v>0.10856018031634899</v>
      </c>
      <c r="AK11" s="14">
        <v>7.9697996109191302E-2</v>
      </c>
      <c r="AL11" s="14"/>
      <c r="AM11" s="14">
        <v>0.14371074013485499</v>
      </c>
      <c r="AN11" s="14">
        <v>0.13738651417207501</v>
      </c>
      <c r="AO11" s="14">
        <v>7.5711284673317697E-2</v>
      </c>
      <c r="AP11" s="14">
        <v>8.9933555747996705E-2</v>
      </c>
      <c r="AQ11" s="14">
        <v>0.13436503271748099</v>
      </c>
      <c r="AR11" s="14"/>
      <c r="AS11" s="14">
        <v>0.12096274837200099</v>
      </c>
      <c r="AT11" s="14">
        <v>0.123389020770469</v>
      </c>
      <c r="AU11" s="14"/>
      <c r="AV11" s="14">
        <v>0.17228287187514901</v>
      </c>
      <c r="AW11" s="14">
        <v>0.13170142453143999</v>
      </c>
      <c r="AX11" s="14">
        <v>6.6642290363876505E-2</v>
      </c>
      <c r="AY11" s="14"/>
      <c r="AZ11" s="14">
        <v>0.127964286903438</v>
      </c>
      <c r="BA11" s="14">
        <v>0.15783051787215199</v>
      </c>
      <c r="BB11" s="14">
        <v>0.16074580343401201</v>
      </c>
      <c r="BC11" s="14"/>
      <c r="BD11" s="14">
        <v>0.11912701558604601</v>
      </c>
      <c r="BE11" s="14">
        <v>0.123185107314595</v>
      </c>
      <c r="BF11" s="14"/>
      <c r="BG11" s="14">
        <v>0.11812627474665401</v>
      </c>
      <c r="BH11" s="14">
        <v>0.12252326836185</v>
      </c>
      <c r="BI11" s="14"/>
      <c r="BJ11" s="14">
        <v>8.0205611232328E-2</v>
      </c>
      <c r="BK11" s="14">
        <v>0.127494640567893</v>
      </c>
      <c r="BL11" s="14"/>
      <c r="BM11" s="14">
        <v>7.5057309603275002E-2</v>
      </c>
      <c r="BN11" s="14">
        <v>0.12766296489290499</v>
      </c>
      <c r="BO11" s="14"/>
      <c r="BP11" s="14">
        <v>0.140686909965166</v>
      </c>
      <c r="BQ11" s="14">
        <v>0.117515102673054</v>
      </c>
      <c r="BR11" s="14"/>
      <c r="BS11" s="14">
        <v>0.11853203052839401</v>
      </c>
      <c r="BT11" s="14">
        <v>0.123254679166743</v>
      </c>
      <c r="BU11" s="14"/>
      <c r="BV11" s="14">
        <v>0.15043826931010401</v>
      </c>
      <c r="BW11" s="14">
        <v>0.107319021200283</v>
      </c>
      <c r="BX11" s="14"/>
      <c r="BY11" s="14">
        <v>0.15780542116244001</v>
      </c>
      <c r="BZ11" s="14">
        <v>0.117628725688594</v>
      </c>
      <c r="CA11" s="14"/>
      <c r="CB11" s="14">
        <v>0.13449062510874099</v>
      </c>
      <c r="CC11" s="14">
        <v>0.114054674608691</v>
      </c>
    </row>
    <row r="12" spans="2:81" x14ac:dyDescent="0.3">
      <c r="B12" s="15" t="s">
        <v>106</v>
      </c>
      <c r="C12" s="23">
        <v>5.5555995667374798E-2</v>
      </c>
      <c r="D12" s="23">
        <v>3.91996506135266E-2</v>
      </c>
      <c r="E12" s="23">
        <v>7.1634921515271094E-2</v>
      </c>
      <c r="F12" s="23"/>
      <c r="G12" s="23">
        <v>4.3299973190466898E-2</v>
      </c>
      <c r="H12" s="23">
        <v>7.2285770593928794E-2</v>
      </c>
      <c r="I12" s="23">
        <v>4.77655061501202E-2</v>
      </c>
      <c r="J12" s="23">
        <v>6.8903104341974095E-2</v>
      </c>
      <c r="K12" s="23">
        <v>7.9336991647578903E-2</v>
      </c>
      <c r="L12" s="23">
        <v>2.9631466947981199E-2</v>
      </c>
      <c r="M12" s="23"/>
      <c r="N12" s="23">
        <v>5.7535277373367798E-2</v>
      </c>
      <c r="O12" s="23">
        <v>5.1222850712513597E-2</v>
      </c>
      <c r="P12" s="23">
        <v>4.4193075387191798E-2</v>
      </c>
      <c r="Q12" s="23">
        <v>6.8762324458980395E-2</v>
      </c>
      <c r="R12" s="23"/>
      <c r="S12" s="23">
        <v>3.2692713740268699E-2</v>
      </c>
      <c r="T12" s="23">
        <v>8.3716947702383401E-2</v>
      </c>
      <c r="U12" s="23">
        <v>7.4672711200935299E-2</v>
      </c>
      <c r="V12" s="23">
        <v>4.7164670237736003E-2</v>
      </c>
      <c r="W12" s="23">
        <v>2.85439548540623E-2</v>
      </c>
      <c r="X12" s="23">
        <v>4.8446860672256703E-2</v>
      </c>
      <c r="Y12" s="23">
        <v>5.9351610861306699E-2</v>
      </c>
      <c r="Z12" s="23">
        <v>4.7055339583920802E-2</v>
      </c>
      <c r="AA12" s="23">
        <v>6.5223965779367593E-2</v>
      </c>
      <c r="AB12" s="23">
        <v>3.1946694485036897E-2</v>
      </c>
      <c r="AC12" s="23">
        <v>1.7403927008771899E-2</v>
      </c>
      <c r="AD12" s="23">
        <v>0.19970667461146199</v>
      </c>
      <c r="AE12" s="23"/>
      <c r="AF12" s="23">
        <v>3.7315563010399101E-2</v>
      </c>
      <c r="AG12" s="23">
        <v>4.7416935022228303E-2</v>
      </c>
      <c r="AH12" s="23">
        <v>2.1295531808958299E-2</v>
      </c>
      <c r="AI12" s="23">
        <v>3.1833006513406599E-2</v>
      </c>
      <c r="AJ12" s="23">
        <v>6.7399606650519098E-2</v>
      </c>
      <c r="AK12" s="23">
        <v>0.12601437637604701</v>
      </c>
      <c r="AL12" s="23"/>
      <c r="AM12" s="23">
        <v>4.9059482719233702E-2</v>
      </c>
      <c r="AN12" s="23">
        <v>6.5279480744487806E-2</v>
      </c>
      <c r="AO12" s="23">
        <v>6.2387793474825301E-2</v>
      </c>
      <c r="AP12" s="23">
        <v>6.3944632356917303E-2</v>
      </c>
      <c r="AQ12" s="23">
        <v>0</v>
      </c>
      <c r="AR12" s="23"/>
      <c r="AS12" s="23">
        <v>2.95496286236814E-2</v>
      </c>
      <c r="AT12" s="23">
        <v>6.9122636121472E-2</v>
      </c>
      <c r="AU12" s="23"/>
      <c r="AV12" s="23">
        <v>2.80680508414855E-2</v>
      </c>
      <c r="AW12" s="23">
        <v>2.7463230600901299E-2</v>
      </c>
      <c r="AX12" s="23">
        <v>3.2691267440679801E-2</v>
      </c>
      <c r="AY12" s="23"/>
      <c r="AZ12" s="23">
        <v>1.9009203869289198E-2</v>
      </c>
      <c r="BA12" s="23">
        <v>0</v>
      </c>
      <c r="BB12" s="23">
        <v>4.3603101600829502E-2</v>
      </c>
      <c r="BC12" s="23"/>
      <c r="BD12" s="23">
        <v>3.3114386702726102E-2</v>
      </c>
      <c r="BE12" s="23">
        <v>6.9106390030323595E-2</v>
      </c>
      <c r="BF12" s="23"/>
      <c r="BG12" s="23">
        <v>1.54836486747387E-2</v>
      </c>
      <c r="BH12" s="23">
        <v>6.2479268127016402E-2</v>
      </c>
      <c r="BI12" s="23"/>
      <c r="BJ12" s="23">
        <v>2.1290638864499899E-2</v>
      </c>
      <c r="BK12" s="23">
        <v>5.75977132752587E-2</v>
      </c>
      <c r="BL12" s="23"/>
      <c r="BM12" s="23">
        <v>6.2374925399727998E-2</v>
      </c>
      <c r="BN12" s="23">
        <v>5.4603870606727799E-2</v>
      </c>
      <c r="BO12" s="23"/>
      <c r="BP12" s="23">
        <v>4.2829470994782202E-2</v>
      </c>
      <c r="BQ12" s="23">
        <v>5.8716513866862399E-2</v>
      </c>
      <c r="BR12" s="23"/>
      <c r="BS12" s="23">
        <v>2.2780075703573498E-2</v>
      </c>
      <c r="BT12" s="23">
        <v>4.8127106286775599E-2</v>
      </c>
      <c r="BU12" s="23"/>
      <c r="BV12" s="23">
        <v>3.0409576124430501E-2</v>
      </c>
      <c r="BW12" s="23">
        <v>2.0098792586086801E-2</v>
      </c>
      <c r="BX12" s="23"/>
      <c r="BY12" s="23">
        <v>1.89193980841991E-2</v>
      </c>
      <c r="BZ12" s="23">
        <v>5.9086723700798198E-2</v>
      </c>
      <c r="CA12" s="23"/>
      <c r="CB12" s="23">
        <v>3.4218210738393103E-2</v>
      </c>
      <c r="CC12" s="23">
        <v>6.6325258704097903E-2</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28.8" x14ac:dyDescent="0.3">
      <c r="B9" s="15" t="s">
        <v>400</v>
      </c>
      <c r="C9" s="14">
        <v>0.23762450218657899</v>
      </c>
      <c r="D9" s="14">
        <v>0.25037177198308103</v>
      </c>
      <c r="E9" s="14">
        <v>0.22564031267368601</v>
      </c>
      <c r="F9" s="14"/>
      <c r="G9" s="14">
        <v>0.21225458601179101</v>
      </c>
      <c r="H9" s="14">
        <v>0.24449870256419501</v>
      </c>
      <c r="I9" s="14">
        <v>0.228924352176121</v>
      </c>
      <c r="J9" s="14">
        <v>0.25460447134283498</v>
      </c>
      <c r="K9" s="14">
        <v>0.272863416335206</v>
      </c>
      <c r="L9" s="14">
        <v>0.218534187141397</v>
      </c>
      <c r="M9" s="14"/>
      <c r="N9" s="14">
        <v>0.28584227885139402</v>
      </c>
      <c r="O9" s="14">
        <v>0.19268560295217699</v>
      </c>
      <c r="P9" s="14">
        <v>0.22284264699827899</v>
      </c>
      <c r="Q9" s="14">
        <v>0.24530965744278399</v>
      </c>
      <c r="R9" s="14"/>
      <c r="S9" s="14">
        <v>0.25272373391995001</v>
      </c>
      <c r="T9" s="14">
        <v>0.21243139661772101</v>
      </c>
      <c r="U9" s="14">
        <v>0.15906003457713699</v>
      </c>
      <c r="V9" s="14">
        <v>0.21120572628405601</v>
      </c>
      <c r="W9" s="14">
        <v>0.15142715839439699</v>
      </c>
      <c r="X9" s="14">
        <v>0.27592516406690698</v>
      </c>
      <c r="Y9" s="14">
        <v>0.25591086565545601</v>
      </c>
      <c r="Z9" s="14">
        <v>0.29383889340546698</v>
      </c>
      <c r="AA9" s="14">
        <v>0.30504144372764003</v>
      </c>
      <c r="AB9" s="14">
        <v>0.222848843475241</v>
      </c>
      <c r="AC9" s="14">
        <v>0.29196029602778001</v>
      </c>
      <c r="AD9" s="14">
        <v>0.237135413120416</v>
      </c>
      <c r="AE9" s="14"/>
      <c r="AF9" s="14">
        <v>0.267223428855279</v>
      </c>
      <c r="AG9" s="14">
        <v>0.217835437111985</v>
      </c>
      <c r="AH9" s="14">
        <v>0.26834837716475501</v>
      </c>
      <c r="AI9" s="14">
        <v>0.229856885706368</v>
      </c>
      <c r="AJ9" s="14">
        <v>0.24882103647294901</v>
      </c>
      <c r="AK9" s="14">
        <v>0.221529449484794</v>
      </c>
      <c r="AL9" s="14"/>
      <c r="AM9" s="14">
        <v>0.20619400523367301</v>
      </c>
      <c r="AN9" s="14">
        <v>0.25372892567733302</v>
      </c>
      <c r="AO9" s="14">
        <v>0.24209215073232601</v>
      </c>
      <c r="AP9" s="14">
        <v>0.24913814518959099</v>
      </c>
      <c r="AQ9" s="14">
        <v>0.315712003633983</v>
      </c>
      <c r="AR9" s="14"/>
      <c r="AS9" s="14">
        <v>0.243941339990389</v>
      </c>
      <c r="AT9" s="14">
        <v>0.23293005385268301</v>
      </c>
      <c r="AU9" s="14"/>
      <c r="AV9" s="14">
        <v>0.22910827808496301</v>
      </c>
      <c r="AW9" s="14">
        <v>0.33737737531899498</v>
      </c>
      <c r="AX9" s="14">
        <v>0.228721211513252</v>
      </c>
      <c r="AY9" s="14"/>
      <c r="AZ9" s="14">
        <v>0.178335588036512</v>
      </c>
      <c r="BA9" s="14">
        <v>0.37682636638696698</v>
      </c>
      <c r="BB9" s="14">
        <v>0.24387871197390901</v>
      </c>
      <c r="BC9" s="14"/>
      <c r="BD9" s="14">
        <v>0.26959475676938199</v>
      </c>
      <c r="BE9" s="14">
        <v>0.21397285822686399</v>
      </c>
      <c r="BF9" s="14"/>
      <c r="BG9" s="14">
        <v>0.244599028306932</v>
      </c>
      <c r="BH9" s="14">
        <v>0.23511595628737</v>
      </c>
      <c r="BI9" s="14"/>
      <c r="BJ9" s="14">
        <v>0.245750541282164</v>
      </c>
      <c r="BK9" s="14">
        <v>0.234870023598445</v>
      </c>
      <c r="BL9" s="14"/>
      <c r="BM9" s="14">
        <v>0.307384017842048</v>
      </c>
      <c r="BN9" s="14">
        <v>0.23138275915415801</v>
      </c>
      <c r="BO9" s="14"/>
      <c r="BP9" s="14">
        <v>0.30495477692813799</v>
      </c>
      <c r="BQ9" s="14">
        <v>0.222708456042567</v>
      </c>
      <c r="BR9" s="14"/>
      <c r="BS9" s="14">
        <v>0.29698599102739498</v>
      </c>
      <c r="BT9" s="14">
        <v>0.201216106005808</v>
      </c>
      <c r="BU9" s="14"/>
      <c r="BV9" s="14">
        <v>0.238502666513802</v>
      </c>
      <c r="BW9" s="14">
        <v>0.31753915205011701</v>
      </c>
      <c r="BX9" s="14"/>
      <c r="BY9" s="14">
        <v>0.25937773493567601</v>
      </c>
      <c r="BZ9" s="14">
        <v>0.237708022156112</v>
      </c>
      <c r="CA9" s="14"/>
      <c r="CB9" s="14">
        <v>0.270498046065066</v>
      </c>
      <c r="CC9" s="14">
        <v>0.22384851124180399</v>
      </c>
    </row>
    <row r="10" spans="2:81" ht="43.2" x14ac:dyDescent="0.3">
      <c r="B10" s="15" t="s">
        <v>401</v>
      </c>
      <c r="C10" s="14">
        <v>0.55264179661553203</v>
      </c>
      <c r="D10" s="14">
        <v>0.52412628016732099</v>
      </c>
      <c r="E10" s="14">
        <v>0.579614233909026</v>
      </c>
      <c r="F10" s="14"/>
      <c r="G10" s="14">
        <v>0.57426841869304401</v>
      </c>
      <c r="H10" s="14">
        <v>0.49406256803897203</v>
      </c>
      <c r="I10" s="14">
        <v>0.548100722411068</v>
      </c>
      <c r="J10" s="14">
        <v>0.56735401047094602</v>
      </c>
      <c r="K10" s="14">
        <v>0.50165321678098096</v>
      </c>
      <c r="L10" s="14">
        <v>0.61178512152398701</v>
      </c>
      <c r="M10" s="14"/>
      <c r="N10" s="14">
        <v>0.55432183157338799</v>
      </c>
      <c r="O10" s="14">
        <v>0.56756994067778499</v>
      </c>
      <c r="P10" s="14">
        <v>0.58471358917753102</v>
      </c>
      <c r="Q10" s="14">
        <v>0.50388715400142603</v>
      </c>
      <c r="R10" s="14"/>
      <c r="S10" s="14">
        <v>0.56857098595038003</v>
      </c>
      <c r="T10" s="14">
        <v>0.59512087791230694</v>
      </c>
      <c r="U10" s="14">
        <v>0.60528839951610303</v>
      </c>
      <c r="V10" s="14">
        <v>0.52307888394868496</v>
      </c>
      <c r="W10" s="14">
        <v>0.68051302369625399</v>
      </c>
      <c r="X10" s="14">
        <v>0.46270366443137501</v>
      </c>
      <c r="Y10" s="14">
        <v>0.54381465966560905</v>
      </c>
      <c r="Z10" s="14">
        <v>0.54778439093970699</v>
      </c>
      <c r="AA10" s="14">
        <v>0.49477331163955102</v>
      </c>
      <c r="AB10" s="14">
        <v>0.57762872621346695</v>
      </c>
      <c r="AC10" s="14">
        <v>0.51378191321420996</v>
      </c>
      <c r="AD10" s="14">
        <v>0.443861108232385</v>
      </c>
      <c r="AE10" s="14"/>
      <c r="AF10" s="14">
        <v>0.53778318507662304</v>
      </c>
      <c r="AG10" s="14">
        <v>0.56383750315643499</v>
      </c>
      <c r="AH10" s="14">
        <v>0.57821986121105495</v>
      </c>
      <c r="AI10" s="14">
        <v>0.54631614482963897</v>
      </c>
      <c r="AJ10" s="14">
        <v>0.63697265635474798</v>
      </c>
      <c r="AK10" s="14">
        <v>0.55569670632509005</v>
      </c>
      <c r="AL10" s="14"/>
      <c r="AM10" s="14">
        <v>0.56299452181198395</v>
      </c>
      <c r="AN10" s="14">
        <v>0.51281566232006803</v>
      </c>
      <c r="AO10" s="14">
        <v>0.55375515758780203</v>
      </c>
      <c r="AP10" s="14">
        <v>0.58012561440409505</v>
      </c>
      <c r="AQ10" s="14">
        <v>0.54773838108656703</v>
      </c>
      <c r="AR10" s="14"/>
      <c r="AS10" s="14">
        <v>0.56738694040196702</v>
      </c>
      <c r="AT10" s="14">
        <v>0.544463894809882</v>
      </c>
      <c r="AU10" s="14"/>
      <c r="AV10" s="14">
        <v>0.56650675912771398</v>
      </c>
      <c r="AW10" s="14">
        <v>0.53548678671148597</v>
      </c>
      <c r="AX10" s="14">
        <v>0.58163935772835196</v>
      </c>
      <c r="AY10" s="14"/>
      <c r="AZ10" s="14">
        <v>0.61278030189803301</v>
      </c>
      <c r="BA10" s="14">
        <v>0.47428122064577399</v>
      </c>
      <c r="BB10" s="14">
        <v>0.59033282090431605</v>
      </c>
      <c r="BC10" s="14"/>
      <c r="BD10" s="14">
        <v>0.53093969592107704</v>
      </c>
      <c r="BE10" s="14">
        <v>0.56880769104786699</v>
      </c>
      <c r="BF10" s="14"/>
      <c r="BG10" s="14">
        <v>0.47749523674092198</v>
      </c>
      <c r="BH10" s="14">
        <v>0.568549566778208</v>
      </c>
      <c r="BI10" s="14"/>
      <c r="BJ10" s="14">
        <v>0.52564080549194603</v>
      </c>
      <c r="BK10" s="14">
        <v>0.55629334584481205</v>
      </c>
      <c r="BL10" s="14"/>
      <c r="BM10" s="14">
        <v>0.54493134518809105</v>
      </c>
      <c r="BN10" s="14">
        <v>0.55290110782087898</v>
      </c>
      <c r="BO10" s="14"/>
      <c r="BP10" s="14">
        <v>0.52827338947206104</v>
      </c>
      <c r="BQ10" s="14">
        <v>0.55366038939599205</v>
      </c>
      <c r="BR10" s="14"/>
      <c r="BS10" s="14">
        <v>0.50908706099501899</v>
      </c>
      <c r="BT10" s="14">
        <v>0.60476583154992603</v>
      </c>
      <c r="BU10" s="14"/>
      <c r="BV10" s="14">
        <v>0.48856274424135498</v>
      </c>
      <c r="BW10" s="14">
        <v>0.51630005017830904</v>
      </c>
      <c r="BX10" s="14"/>
      <c r="BY10" s="14">
        <v>0.58005184688428202</v>
      </c>
      <c r="BZ10" s="14">
        <v>0.55021463032380002</v>
      </c>
      <c r="CA10" s="14"/>
      <c r="CB10" s="14">
        <v>0.53017504675760196</v>
      </c>
      <c r="CC10" s="14">
        <v>0.56378706056892003</v>
      </c>
    </row>
    <row r="11" spans="2:81" ht="28.8" x14ac:dyDescent="0.3">
      <c r="B11" s="15" t="s">
        <v>402</v>
      </c>
      <c r="C11" s="14">
        <v>0.14177185019555899</v>
      </c>
      <c r="D11" s="14">
        <v>0.16491259157484001</v>
      </c>
      <c r="E11" s="14">
        <v>0.1194525984703</v>
      </c>
      <c r="F11" s="14"/>
      <c r="G11" s="14">
        <v>0.16332602355047399</v>
      </c>
      <c r="H11" s="14">
        <v>0.178465539395984</v>
      </c>
      <c r="I11" s="14">
        <v>0.169118378000152</v>
      </c>
      <c r="J11" s="14">
        <v>0.1033474444831</v>
      </c>
      <c r="K11" s="14">
        <v>0.14014783906464801</v>
      </c>
      <c r="L11" s="14">
        <v>0.107672079502592</v>
      </c>
      <c r="M11" s="14"/>
      <c r="N11" s="14">
        <v>8.4755534995068493E-2</v>
      </c>
      <c r="O11" s="14">
        <v>0.16687903385254699</v>
      </c>
      <c r="P11" s="14">
        <v>0.14367434277467001</v>
      </c>
      <c r="Q11" s="14">
        <v>0.17766503680531101</v>
      </c>
      <c r="R11" s="14"/>
      <c r="S11" s="14">
        <v>0.13961331500145899</v>
      </c>
      <c r="T11" s="14">
        <v>0.101506887873657</v>
      </c>
      <c r="U11" s="14">
        <v>0.17263697251769999</v>
      </c>
      <c r="V11" s="14">
        <v>0.18648720512539499</v>
      </c>
      <c r="W11" s="14">
        <v>0.125891696446955</v>
      </c>
      <c r="X11" s="14">
        <v>0.18174163685717401</v>
      </c>
      <c r="Y11" s="14">
        <v>0.105420645613096</v>
      </c>
      <c r="Z11" s="14">
        <v>0.11355994289060201</v>
      </c>
      <c r="AA11" s="14">
        <v>0.12535213077764901</v>
      </c>
      <c r="AB11" s="14">
        <v>0.15600119686752201</v>
      </c>
      <c r="AC11" s="14">
        <v>0.17719707728845899</v>
      </c>
      <c r="AD11" s="14">
        <v>0.119296804035738</v>
      </c>
      <c r="AE11" s="14"/>
      <c r="AF11" s="14">
        <v>0.12626323311103799</v>
      </c>
      <c r="AG11" s="14">
        <v>0.170470519002237</v>
      </c>
      <c r="AH11" s="14">
        <v>0.12177714645221301</v>
      </c>
      <c r="AI11" s="14">
        <v>0.19742215943986299</v>
      </c>
      <c r="AJ11" s="14">
        <v>4.6806700521784698E-2</v>
      </c>
      <c r="AK11" s="14">
        <v>9.8364259060738299E-2</v>
      </c>
      <c r="AL11" s="14"/>
      <c r="AM11" s="14">
        <v>0.16491369039477599</v>
      </c>
      <c r="AN11" s="14">
        <v>0.15752546874475201</v>
      </c>
      <c r="AO11" s="14">
        <v>0.120977439521554</v>
      </c>
      <c r="AP11" s="14">
        <v>0.11441031651095999</v>
      </c>
      <c r="AQ11" s="14">
        <v>9.1649310459137795E-2</v>
      </c>
      <c r="AR11" s="14"/>
      <c r="AS11" s="14">
        <v>0.14380354499915601</v>
      </c>
      <c r="AT11" s="14">
        <v>0.142667168470305</v>
      </c>
      <c r="AU11" s="14"/>
      <c r="AV11" s="14">
        <v>0.16064876631458699</v>
      </c>
      <c r="AW11" s="14">
        <v>4.82279864941988E-2</v>
      </c>
      <c r="AX11" s="14">
        <v>0.15686541195474901</v>
      </c>
      <c r="AY11" s="14"/>
      <c r="AZ11" s="14">
        <v>0.18914396415899601</v>
      </c>
      <c r="BA11" s="14">
        <v>0.13116968543190399</v>
      </c>
      <c r="BB11" s="14">
        <v>7.96110048836116E-2</v>
      </c>
      <c r="BC11" s="14"/>
      <c r="BD11" s="14">
        <v>0.14470837491400099</v>
      </c>
      <c r="BE11" s="14">
        <v>0.140266587580783</v>
      </c>
      <c r="BF11" s="14"/>
      <c r="BG11" s="14">
        <v>0.204002797124855</v>
      </c>
      <c r="BH11" s="14">
        <v>0.12920797866359501</v>
      </c>
      <c r="BI11" s="14"/>
      <c r="BJ11" s="14">
        <v>0.149507990903327</v>
      </c>
      <c r="BK11" s="14">
        <v>0.14173343054186899</v>
      </c>
      <c r="BL11" s="14"/>
      <c r="BM11" s="14">
        <v>7.4756662715736E-2</v>
      </c>
      <c r="BN11" s="14">
        <v>0.149424658261474</v>
      </c>
      <c r="BO11" s="14"/>
      <c r="BP11" s="14">
        <v>0.13348041133199501</v>
      </c>
      <c r="BQ11" s="14">
        <v>0.146682465613131</v>
      </c>
      <c r="BR11" s="14"/>
      <c r="BS11" s="14">
        <v>0.16092984163806801</v>
      </c>
      <c r="BT11" s="14">
        <v>0.13055612484832901</v>
      </c>
      <c r="BU11" s="14"/>
      <c r="BV11" s="14">
        <v>0.202024483668585</v>
      </c>
      <c r="BW11" s="14">
        <v>0.14648769420802599</v>
      </c>
      <c r="BX11" s="14"/>
      <c r="BY11" s="14">
        <v>0.132793504221213</v>
      </c>
      <c r="BZ11" s="14">
        <v>0.14114137857465101</v>
      </c>
      <c r="CA11" s="14"/>
      <c r="CB11" s="14">
        <v>0.15112781072297399</v>
      </c>
      <c r="CC11" s="14">
        <v>0.137139845699741</v>
      </c>
    </row>
    <row r="12" spans="2:81" x14ac:dyDescent="0.3">
      <c r="B12" s="15" t="s">
        <v>106</v>
      </c>
      <c r="C12" s="23">
        <v>6.7961851002329501E-2</v>
      </c>
      <c r="D12" s="23">
        <v>6.0589356274757998E-2</v>
      </c>
      <c r="E12" s="23">
        <v>7.5292854946987703E-2</v>
      </c>
      <c r="F12" s="23"/>
      <c r="G12" s="23">
        <v>5.0150971744690201E-2</v>
      </c>
      <c r="H12" s="23">
        <v>8.2973190000849198E-2</v>
      </c>
      <c r="I12" s="23">
        <v>5.3856547412659599E-2</v>
      </c>
      <c r="J12" s="23">
        <v>7.4694073703118494E-2</v>
      </c>
      <c r="K12" s="23">
        <v>8.5335527819165299E-2</v>
      </c>
      <c r="L12" s="23">
        <v>6.2008611832023497E-2</v>
      </c>
      <c r="M12" s="23"/>
      <c r="N12" s="23">
        <v>7.5080354580149805E-2</v>
      </c>
      <c r="O12" s="23">
        <v>7.2865422517491202E-2</v>
      </c>
      <c r="P12" s="23">
        <v>4.8769421049520097E-2</v>
      </c>
      <c r="Q12" s="23">
        <v>7.3138151750478997E-2</v>
      </c>
      <c r="R12" s="23"/>
      <c r="S12" s="23">
        <v>3.9091965128211698E-2</v>
      </c>
      <c r="T12" s="23">
        <v>9.0940837596314897E-2</v>
      </c>
      <c r="U12" s="23">
        <v>6.3014593389059195E-2</v>
      </c>
      <c r="V12" s="23">
        <v>7.92281846418635E-2</v>
      </c>
      <c r="W12" s="23">
        <v>4.2168121462394501E-2</v>
      </c>
      <c r="X12" s="23">
        <v>7.9629534644543407E-2</v>
      </c>
      <c r="Y12" s="23">
        <v>9.4853829065840098E-2</v>
      </c>
      <c r="Z12" s="23">
        <v>4.4816772764224702E-2</v>
      </c>
      <c r="AA12" s="23">
        <v>7.4833113855158895E-2</v>
      </c>
      <c r="AB12" s="23">
        <v>4.3521233443770603E-2</v>
      </c>
      <c r="AC12" s="23">
        <v>1.7060713469551E-2</v>
      </c>
      <c r="AD12" s="23">
        <v>0.19970667461146199</v>
      </c>
      <c r="AE12" s="23"/>
      <c r="AF12" s="23">
        <v>6.8730152957060003E-2</v>
      </c>
      <c r="AG12" s="23">
        <v>4.7856540729343401E-2</v>
      </c>
      <c r="AH12" s="23">
        <v>3.1654615171977402E-2</v>
      </c>
      <c r="AI12" s="23">
        <v>2.6404810024130199E-2</v>
      </c>
      <c r="AJ12" s="23">
        <v>6.7399606650519098E-2</v>
      </c>
      <c r="AK12" s="23">
        <v>0.124409585129378</v>
      </c>
      <c r="AL12" s="23"/>
      <c r="AM12" s="23">
        <v>6.5897782559568102E-2</v>
      </c>
      <c r="AN12" s="23">
        <v>7.5929943257846105E-2</v>
      </c>
      <c r="AO12" s="23">
        <v>8.3175252158317795E-2</v>
      </c>
      <c r="AP12" s="23">
        <v>5.6325923895353597E-2</v>
      </c>
      <c r="AQ12" s="23">
        <v>4.4900304820312098E-2</v>
      </c>
      <c r="AR12" s="23"/>
      <c r="AS12" s="23">
        <v>4.4868174608487799E-2</v>
      </c>
      <c r="AT12" s="23">
        <v>7.9938882867130107E-2</v>
      </c>
      <c r="AU12" s="23"/>
      <c r="AV12" s="23">
        <v>4.3736196472735203E-2</v>
      </c>
      <c r="AW12" s="23">
        <v>7.8907851475320506E-2</v>
      </c>
      <c r="AX12" s="23">
        <v>3.2774018803646901E-2</v>
      </c>
      <c r="AY12" s="23"/>
      <c r="AZ12" s="23">
        <v>1.9740145906458301E-2</v>
      </c>
      <c r="BA12" s="23">
        <v>1.77227275353549E-2</v>
      </c>
      <c r="BB12" s="23">
        <v>8.6177462238163194E-2</v>
      </c>
      <c r="BC12" s="23"/>
      <c r="BD12" s="23">
        <v>5.4757172395539198E-2</v>
      </c>
      <c r="BE12" s="23">
        <v>7.6952863144487405E-2</v>
      </c>
      <c r="BF12" s="23"/>
      <c r="BG12" s="23">
        <v>7.3902937827291196E-2</v>
      </c>
      <c r="BH12" s="23">
        <v>6.7126498270825896E-2</v>
      </c>
      <c r="BI12" s="23"/>
      <c r="BJ12" s="23">
        <v>7.9100662322563603E-2</v>
      </c>
      <c r="BK12" s="23">
        <v>6.7103200014873798E-2</v>
      </c>
      <c r="BL12" s="23"/>
      <c r="BM12" s="23">
        <v>7.2927974254124298E-2</v>
      </c>
      <c r="BN12" s="23">
        <v>6.6291474763489205E-2</v>
      </c>
      <c r="BO12" s="23"/>
      <c r="BP12" s="23">
        <v>3.3291422267805799E-2</v>
      </c>
      <c r="BQ12" s="23">
        <v>7.6948688948309807E-2</v>
      </c>
      <c r="BR12" s="23"/>
      <c r="BS12" s="23">
        <v>3.2997106339517301E-2</v>
      </c>
      <c r="BT12" s="23">
        <v>6.3461937595937601E-2</v>
      </c>
      <c r="BU12" s="23"/>
      <c r="BV12" s="23">
        <v>7.0910105576258195E-2</v>
      </c>
      <c r="BW12" s="23">
        <v>1.9673103563547699E-2</v>
      </c>
      <c r="BX12" s="23"/>
      <c r="BY12" s="23">
        <v>2.7776913958829499E-2</v>
      </c>
      <c r="BZ12" s="23">
        <v>7.0935968945437994E-2</v>
      </c>
      <c r="CA12" s="23"/>
      <c r="CB12" s="23">
        <v>4.8199096454358499E-2</v>
      </c>
      <c r="CC12" s="23">
        <v>7.5224582489533898E-2</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28.8" x14ac:dyDescent="0.3">
      <c r="B9" s="15" t="s">
        <v>400</v>
      </c>
      <c r="C9" s="14">
        <v>0.200753317630913</v>
      </c>
      <c r="D9" s="14">
        <v>0.213302446966538</v>
      </c>
      <c r="E9" s="14">
        <v>0.18889082015258099</v>
      </c>
      <c r="F9" s="14"/>
      <c r="G9" s="14">
        <v>0.25214580138921899</v>
      </c>
      <c r="H9" s="14">
        <v>0.25549135050134397</v>
      </c>
      <c r="I9" s="14">
        <v>0.19457413156032</v>
      </c>
      <c r="J9" s="14">
        <v>0.15568754743688301</v>
      </c>
      <c r="K9" s="14">
        <v>0.20350943329519899</v>
      </c>
      <c r="L9" s="14">
        <v>0.161859030104757</v>
      </c>
      <c r="M9" s="14"/>
      <c r="N9" s="14">
        <v>0.25509499773483302</v>
      </c>
      <c r="O9" s="14">
        <v>0.17079382150137701</v>
      </c>
      <c r="P9" s="14">
        <v>0.22953259709728399</v>
      </c>
      <c r="Q9" s="14">
        <v>0.151291514813859</v>
      </c>
      <c r="R9" s="14"/>
      <c r="S9" s="14">
        <v>0.219441074957859</v>
      </c>
      <c r="T9" s="14">
        <v>0.20657457322290301</v>
      </c>
      <c r="U9" s="14">
        <v>0.23100619880526199</v>
      </c>
      <c r="V9" s="14">
        <v>0.18186090125725499</v>
      </c>
      <c r="W9" s="14">
        <v>0.14915685483636601</v>
      </c>
      <c r="X9" s="14">
        <v>0.21946579933895699</v>
      </c>
      <c r="Y9" s="14">
        <v>0.20045579176820399</v>
      </c>
      <c r="Z9" s="14">
        <v>0.20124507736592201</v>
      </c>
      <c r="AA9" s="14">
        <v>0.17537666957766301</v>
      </c>
      <c r="AB9" s="14">
        <v>0.222265642173188</v>
      </c>
      <c r="AC9" s="14">
        <v>0.27111033434832499</v>
      </c>
      <c r="AD9" s="14">
        <v>4.0270988408482401E-2</v>
      </c>
      <c r="AE9" s="14"/>
      <c r="AF9" s="14">
        <v>0.29625145012986598</v>
      </c>
      <c r="AG9" s="14">
        <v>0.20389257250081</v>
      </c>
      <c r="AH9" s="14">
        <v>0.212846721086935</v>
      </c>
      <c r="AI9" s="14">
        <v>9.9039526254313004E-2</v>
      </c>
      <c r="AJ9" s="14">
        <v>0.19613519758998499</v>
      </c>
      <c r="AK9" s="14">
        <v>0.20130017894055999</v>
      </c>
      <c r="AL9" s="14"/>
      <c r="AM9" s="14">
        <v>0.118974819772554</v>
      </c>
      <c r="AN9" s="14">
        <v>0.21904189898908899</v>
      </c>
      <c r="AO9" s="14">
        <v>0.26790802659617002</v>
      </c>
      <c r="AP9" s="14">
        <v>0.233849862486494</v>
      </c>
      <c r="AQ9" s="14">
        <v>0.23054533898712801</v>
      </c>
      <c r="AR9" s="14"/>
      <c r="AS9" s="14">
        <v>0.27164164615062503</v>
      </c>
      <c r="AT9" s="14">
        <v>0.157561895221972</v>
      </c>
      <c r="AU9" s="14"/>
      <c r="AV9" s="14">
        <v>0.26853063055701898</v>
      </c>
      <c r="AW9" s="14">
        <v>0.27505989040546902</v>
      </c>
      <c r="AX9" s="14">
        <v>0.24780502330069301</v>
      </c>
      <c r="AY9" s="14"/>
      <c r="AZ9" s="14">
        <v>0.25588012740698102</v>
      </c>
      <c r="BA9" s="14">
        <v>0.34541954121674801</v>
      </c>
      <c r="BB9" s="14">
        <v>0.22811602108203599</v>
      </c>
      <c r="BC9" s="14"/>
      <c r="BD9" s="14">
        <v>0.226692209828979</v>
      </c>
      <c r="BE9" s="14">
        <v>0.18414456965848</v>
      </c>
      <c r="BF9" s="14"/>
      <c r="BG9" s="14">
        <v>0.25315908632939299</v>
      </c>
      <c r="BH9" s="14">
        <v>0.19152557013772201</v>
      </c>
      <c r="BI9" s="14"/>
      <c r="BJ9" s="14">
        <v>0.22107876316180999</v>
      </c>
      <c r="BK9" s="14">
        <v>0.20158642707525301</v>
      </c>
      <c r="BL9" s="14"/>
      <c r="BM9" s="14">
        <v>0.23636196692717301</v>
      </c>
      <c r="BN9" s="14">
        <v>0.19774145422509901</v>
      </c>
      <c r="BO9" s="14"/>
      <c r="BP9" s="14">
        <v>0.19463112538706301</v>
      </c>
      <c r="BQ9" s="14">
        <v>0.203790276109689</v>
      </c>
      <c r="BR9" s="14"/>
      <c r="BS9" s="14">
        <v>0.349995610407483</v>
      </c>
      <c r="BT9" s="14">
        <v>0.19052247357890301</v>
      </c>
      <c r="BU9" s="14"/>
      <c r="BV9" s="14">
        <v>0.305901610247578</v>
      </c>
      <c r="BW9" s="14">
        <v>0.36549184105031901</v>
      </c>
      <c r="BX9" s="14"/>
      <c r="BY9" s="14">
        <v>0.211091797871132</v>
      </c>
      <c r="BZ9" s="14">
        <v>0.20072741427170801</v>
      </c>
      <c r="CA9" s="14"/>
      <c r="CB9" s="14">
        <v>0.20549202135691</v>
      </c>
      <c r="CC9" s="14">
        <v>0.20106222170924701</v>
      </c>
    </row>
    <row r="10" spans="2:81" ht="43.2" x14ac:dyDescent="0.3">
      <c r="B10" s="15" t="s">
        <v>401</v>
      </c>
      <c r="C10" s="14">
        <v>0.55228672541217005</v>
      </c>
      <c r="D10" s="14">
        <v>0.53004179818484298</v>
      </c>
      <c r="E10" s="14">
        <v>0.57313569989186097</v>
      </c>
      <c r="F10" s="14"/>
      <c r="G10" s="14">
        <v>0.56933319328746901</v>
      </c>
      <c r="H10" s="14">
        <v>0.48678268885561898</v>
      </c>
      <c r="I10" s="14">
        <v>0.52432090684160904</v>
      </c>
      <c r="J10" s="14">
        <v>0.54775117009317098</v>
      </c>
      <c r="K10" s="14">
        <v>0.56167811423668002</v>
      </c>
      <c r="L10" s="14">
        <v>0.61423400083713398</v>
      </c>
      <c r="M10" s="14"/>
      <c r="N10" s="14">
        <v>0.53946189685869805</v>
      </c>
      <c r="O10" s="14">
        <v>0.57429327410398001</v>
      </c>
      <c r="P10" s="14">
        <v>0.51798264613291201</v>
      </c>
      <c r="Q10" s="14">
        <v>0.56626358157008005</v>
      </c>
      <c r="R10" s="14"/>
      <c r="S10" s="14">
        <v>0.59202995017529103</v>
      </c>
      <c r="T10" s="14">
        <v>0.52056213596552503</v>
      </c>
      <c r="U10" s="14">
        <v>0.46871176108500601</v>
      </c>
      <c r="V10" s="14">
        <v>0.53015199603359797</v>
      </c>
      <c r="W10" s="14">
        <v>0.68270154322424403</v>
      </c>
      <c r="X10" s="14">
        <v>0.51644066978197001</v>
      </c>
      <c r="Y10" s="14">
        <v>0.58796162610370495</v>
      </c>
      <c r="Z10" s="14">
        <v>0.58798285550933105</v>
      </c>
      <c r="AA10" s="14">
        <v>0.51826849557199794</v>
      </c>
      <c r="AB10" s="14">
        <v>0.56976058558382303</v>
      </c>
      <c r="AC10" s="14">
        <v>0.53686994334912597</v>
      </c>
      <c r="AD10" s="14">
        <v>0.55185942816705602</v>
      </c>
      <c r="AE10" s="14"/>
      <c r="AF10" s="14">
        <v>0.512633812501888</v>
      </c>
      <c r="AG10" s="14">
        <v>0.52875398124259898</v>
      </c>
      <c r="AH10" s="14">
        <v>0.574085193013955</v>
      </c>
      <c r="AI10" s="14">
        <v>0.55844724544668001</v>
      </c>
      <c r="AJ10" s="14">
        <v>0.65522223162196702</v>
      </c>
      <c r="AK10" s="14">
        <v>0.57502264755544796</v>
      </c>
      <c r="AL10" s="14"/>
      <c r="AM10" s="14">
        <v>0.60621595197557698</v>
      </c>
      <c r="AN10" s="14">
        <v>0.54121762384692595</v>
      </c>
      <c r="AO10" s="14">
        <v>0.50333874140510204</v>
      </c>
      <c r="AP10" s="14">
        <v>0.54893013597680496</v>
      </c>
      <c r="AQ10" s="14">
        <v>0.50661465683792595</v>
      </c>
      <c r="AR10" s="14"/>
      <c r="AS10" s="14">
        <v>0.513955543191569</v>
      </c>
      <c r="AT10" s="14">
        <v>0.57494623268754097</v>
      </c>
      <c r="AU10" s="14"/>
      <c r="AV10" s="14">
        <v>0.49852702359926099</v>
      </c>
      <c r="AW10" s="14">
        <v>0.51103476549710602</v>
      </c>
      <c r="AX10" s="14">
        <v>0.55980525517597801</v>
      </c>
      <c r="AY10" s="14"/>
      <c r="AZ10" s="14">
        <v>0.512982246867141</v>
      </c>
      <c r="BA10" s="14">
        <v>0.43680164566022101</v>
      </c>
      <c r="BB10" s="14">
        <v>0.52735025455032702</v>
      </c>
      <c r="BC10" s="14"/>
      <c r="BD10" s="14">
        <v>0.55371170780379997</v>
      </c>
      <c r="BE10" s="14">
        <v>0.551470391108971</v>
      </c>
      <c r="BF10" s="14"/>
      <c r="BG10" s="14">
        <v>0.51618209378913904</v>
      </c>
      <c r="BH10" s="14">
        <v>0.56070790588072905</v>
      </c>
      <c r="BI10" s="14"/>
      <c r="BJ10" s="14">
        <v>0.52769024575309798</v>
      </c>
      <c r="BK10" s="14">
        <v>0.55202797089182098</v>
      </c>
      <c r="BL10" s="14"/>
      <c r="BM10" s="14">
        <v>0.63707060037414398</v>
      </c>
      <c r="BN10" s="14">
        <v>0.54186260463610902</v>
      </c>
      <c r="BO10" s="14"/>
      <c r="BP10" s="14">
        <v>0.57679863265128295</v>
      </c>
      <c r="BQ10" s="14">
        <v>0.54595079377761602</v>
      </c>
      <c r="BR10" s="14"/>
      <c r="BS10" s="14">
        <v>0.46462398481226402</v>
      </c>
      <c r="BT10" s="14">
        <v>0.56706633301977005</v>
      </c>
      <c r="BU10" s="14"/>
      <c r="BV10" s="14">
        <v>0.517380509755483</v>
      </c>
      <c r="BW10" s="14">
        <v>0.44608342883027302</v>
      </c>
      <c r="BX10" s="14"/>
      <c r="BY10" s="14">
        <v>0.53000444639025501</v>
      </c>
      <c r="BZ10" s="14">
        <v>0.55633211633150303</v>
      </c>
      <c r="CA10" s="14"/>
      <c r="CB10" s="14">
        <v>0.56650360539413103</v>
      </c>
      <c r="CC10" s="14">
        <v>0.546061530894835</v>
      </c>
    </row>
    <row r="11" spans="2:81" ht="28.8" x14ac:dyDescent="0.3">
      <c r="B11" s="15" t="s">
        <v>402</v>
      </c>
      <c r="C11" s="14">
        <v>0.18619521932623601</v>
      </c>
      <c r="D11" s="14">
        <v>0.201088750677758</v>
      </c>
      <c r="E11" s="14">
        <v>0.17201524436062099</v>
      </c>
      <c r="F11" s="14"/>
      <c r="G11" s="14">
        <v>0.14647834711521901</v>
      </c>
      <c r="H11" s="14">
        <v>0.173682338678675</v>
      </c>
      <c r="I11" s="14">
        <v>0.233267107318093</v>
      </c>
      <c r="J11" s="14">
        <v>0.204257689760033</v>
      </c>
      <c r="K11" s="14">
        <v>0.149527719052717</v>
      </c>
      <c r="L11" s="14">
        <v>0.19450149987843099</v>
      </c>
      <c r="M11" s="14"/>
      <c r="N11" s="14">
        <v>0.15457838671694701</v>
      </c>
      <c r="O11" s="14">
        <v>0.19736267497295101</v>
      </c>
      <c r="P11" s="14">
        <v>0.19456416693318199</v>
      </c>
      <c r="Q11" s="14">
        <v>0.204245612855979</v>
      </c>
      <c r="R11" s="14"/>
      <c r="S11" s="14">
        <v>0.15163302361893499</v>
      </c>
      <c r="T11" s="14">
        <v>0.20325648141620201</v>
      </c>
      <c r="U11" s="14">
        <v>0.24989708545571401</v>
      </c>
      <c r="V11" s="14">
        <v>0.218450265261317</v>
      </c>
      <c r="W11" s="14">
        <v>0.13959764708532801</v>
      </c>
      <c r="X11" s="14">
        <v>0.213372151837253</v>
      </c>
      <c r="Y11" s="14">
        <v>0.141302022189431</v>
      </c>
      <c r="Z11" s="14">
        <v>0.13751525733992701</v>
      </c>
      <c r="AA11" s="14">
        <v>0.20282196688656301</v>
      </c>
      <c r="AB11" s="14">
        <v>0.17626207596599799</v>
      </c>
      <c r="AC11" s="14">
        <v>0.17461579529377799</v>
      </c>
      <c r="AD11" s="14">
        <v>0.205893689785349</v>
      </c>
      <c r="AE11" s="14"/>
      <c r="AF11" s="14">
        <v>0.14845421887004601</v>
      </c>
      <c r="AG11" s="14">
        <v>0.20851366429451501</v>
      </c>
      <c r="AH11" s="14">
        <v>0.20313060808532199</v>
      </c>
      <c r="AI11" s="14">
        <v>0.28548145531015801</v>
      </c>
      <c r="AJ11" s="14">
        <v>7.0415113743951596E-2</v>
      </c>
      <c r="AK11" s="14">
        <v>0.131536953412488</v>
      </c>
      <c r="AL11" s="14"/>
      <c r="AM11" s="14">
        <v>0.210988283222628</v>
      </c>
      <c r="AN11" s="14">
        <v>0.18014090781806599</v>
      </c>
      <c r="AO11" s="14">
        <v>0.16173438061821699</v>
      </c>
      <c r="AP11" s="14">
        <v>0.160491631775181</v>
      </c>
      <c r="AQ11" s="14">
        <v>0.26284000417494602</v>
      </c>
      <c r="AR11" s="14"/>
      <c r="AS11" s="14">
        <v>0.17051963617846999</v>
      </c>
      <c r="AT11" s="14">
        <v>0.197176367305432</v>
      </c>
      <c r="AU11" s="14"/>
      <c r="AV11" s="14">
        <v>0.18682053872173901</v>
      </c>
      <c r="AW11" s="14">
        <v>0.148185188866398</v>
      </c>
      <c r="AX11" s="14">
        <v>0.15977179147984899</v>
      </c>
      <c r="AY11" s="14"/>
      <c r="AZ11" s="14">
        <v>0.21122097793362299</v>
      </c>
      <c r="BA11" s="14">
        <v>0.174742509124725</v>
      </c>
      <c r="BB11" s="14">
        <v>0.16597586109191101</v>
      </c>
      <c r="BC11" s="14"/>
      <c r="BD11" s="14">
        <v>0.181055731024832</v>
      </c>
      <c r="BE11" s="14">
        <v>0.190197883404431</v>
      </c>
      <c r="BF11" s="14"/>
      <c r="BG11" s="14">
        <v>0.208242482568366</v>
      </c>
      <c r="BH11" s="14">
        <v>0.180388576761566</v>
      </c>
      <c r="BI11" s="14"/>
      <c r="BJ11" s="14">
        <v>0.20561130483224099</v>
      </c>
      <c r="BK11" s="14">
        <v>0.18640692196272199</v>
      </c>
      <c r="BL11" s="14"/>
      <c r="BM11" s="14">
        <v>8.4275151737631296E-2</v>
      </c>
      <c r="BN11" s="14">
        <v>0.19791996228165501</v>
      </c>
      <c r="BO11" s="14"/>
      <c r="BP11" s="14">
        <v>0.186402718514</v>
      </c>
      <c r="BQ11" s="14">
        <v>0.18623715276876099</v>
      </c>
      <c r="BR11" s="14"/>
      <c r="BS11" s="14">
        <v>0.144813266280716</v>
      </c>
      <c r="BT11" s="14">
        <v>0.185959418106901</v>
      </c>
      <c r="BU11" s="14"/>
      <c r="BV11" s="14">
        <v>0.14231902136674199</v>
      </c>
      <c r="BW11" s="14">
        <v>0.14568983439262401</v>
      </c>
      <c r="BX11" s="14"/>
      <c r="BY11" s="14">
        <v>0.21854976582542801</v>
      </c>
      <c r="BZ11" s="14">
        <v>0.17932642224946199</v>
      </c>
      <c r="CA11" s="14"/>
      <c r="CB11" s="14">
        <v>0.17941614189042901</v>
      </c>
      <c r="CC11" s="14">
        <v>0.187383546754429</v>
      </c>
    </row>
    <row r="12" spans="2:81" x14ac:dyDescent="0.3">
      <c r="B12" s="15" t="s">
        <v>106</v>
      </c>
      <c r="C12" s="23">
        <v>6.07647376306805E-2</v>
      </c>
      <c r="D12" s="23">
        <v>5.5567004170860898E-2</v>
      </c>
      <c r="E12" s="23">
        <v>6.5958235594937506E-2</v>
      </c>
      <c r="F12" s="23"/>
      <c r="G12" s="23">
        <v>3.2042658208093003E-2</v>
      </c>
      <c r="H12" s="23">
        <v>8.4043621964361603E-2</v>
      </c>
      <c r="I12" s="23">
        <v>4.7837854279978602E-2</v>
      </c>
      <c r="J12" s="23">
        <v>9.2303592709912397E-2</v>
      </c>
      <c r="K12" s="23">
        <v>8.5284733415403796E-2</v>
      </c>
      <c r="L12" s="23">
        <v>2.9405469179676898E-2</v>
      </c>
      <c r="M12" s="23"/>
      <c r="N12" s="23">
        <v>5.0864718689523102E-2</v>
      </c>
      <c r="O12" s="23">
        <v>5.75502294216923E-2</v>
      </c>
      <c r="P12" s="23">
        <v>5.7920589836622599E-2</v>
      </c>
      <c r="Q12" s="23">
        <v>7.8199290760081905E-2</v>
      </c>
      <c r="R12" s="23"/>
      <c r="S12" s="23">
        <v>3.68959512479154E-2</v>
      </c>
      <c r="T12" s="23">
        <v>6.9606809395369396E-2</v>
      </c>
      <c r="U12" s="23">
        <v>5.0384954654017801E-2</v>
      </c>
      <c r="V12" s="23">
        <v>6.9536837447829805E-2</v>
      </c>
      <c r="W12" s="23">
        <v>2.85439548540623E-2</v>
      </c>
      <c r="X12" s="23">
        <v>5.0721379041820003E-2</v>
      </c>
      <c r="Y12" s="23">
        <v>7.0280559938660503E-2</v>
      </c>
      <c r="Z12" s="23">
        <v>7.3256809784819896E-2</v>
      </c>
      <c r="AA12" s="23">
        <v>0.103532867963777</v>
      </c>
      <c r="AB12" s="23">
        <v>3.1711696276990699E-2</v>
      </c>
      <c r="AC12" s="23">
        <v>1.7403927008771899E-2</v>
      </c>
      <c r="AD12" s="23">
        <v>0.201975893639112</v>
      </c>
      <c r="AE12" s="23"/>
      <c r="AF12" s="23">
        <v>4.2660518498199601E-2</v>
      </c>
      <c r="AG12" s="23">
        <v>5.8839781962075899E-2</v>
      </c>
      <c r="AH12" s="23">
        <v>9.9374778137869598E-3</v>
      </c>
      <c r="AI12" s="23">
        <v>5.7031772988848803E-2</v>
      </c>
      <c r="AJ12" s="23">
        <v>7.8227457044096796E-2</v>
      </c>
      <c r="AK12" s="23">
        <v>9.2140220091504105E-2</v>
      </c>
      <c r="AL12" s="23"/>
      <c r="AM12" s="23">
        <v>6.3820945029240295E-2</v>
      </c>
      <c r="AN12" s="23">
        <v>5.9599569345918903E-2</v>
      </c>
      <c r="AO12" s="23">
        <v>6.7018851380511293E-2</v>
      </c>
      <c r="AP12" s="23">
        <v>5.6728369761519799E-2</v>
      </c>
      <c r="AQ12" s="23">
        <v>0</v>
      </c>
      <c r="AR12" s="23"/>
      <c r="AS12" s="23">
        <v>4.3883174479335901E-2</v>
      </c>
      <c r="AT12" s="23">
        <v>7.0315504785054495E-2</v>
      </c>
      <c r="AU12" s="23"/>
      <c r="AV12" s="23">
        <v>4.6121807121980503E-2</v>
      </c>
      <c r="AW12" s="23">
        <v>6.5720155231027005E-2</v>
      </c>
      <c r="AX12" s="23">
        <v>3.2617930043479702E-2</v>
      </c>
      <c r="AY12" s="23"/>
      <c r="AZ12" s="23">
        <v>1.9916647792255E-2</v>
      </c>
      <c r="BA12" s="23">
        <v>4.30363039983062E-2</v>
      </c>
      <c r="BB12" s="23">
        <v>7.8557863275725504E-2</v>
      </c>
      <c r="BC12" s="23"/>
      <c r="BD12" s="23">
        <v>3.8540351342388798E-2</v>
      </c>
      <c r="BE12" s="23">
        <v>7.4187155828118495E-2</v>
      </c>
      <c r="BF12" s="23"/>
      <c r="BG12" s="23">
        <v>2.24163373131024E-2</v>
      </c>
      <c r="BH12" s="23">
        <v>6.7377947219982498E-2</v>
      </c>
      <c r="BI12" s="23"/>
      <c r="BJ12" s="23">
        <v>4.5619686252851503E-2</v>
      </c>
      <c r="BK12" s="23">
        <v>5.9978680070203703E-2</v>
      </c>
      <c r="BL12" s="23"/>
      <c r="BM12" s="23">
        <v>4.2292280961051601E-2</v>
      </c>
      <c r="BN12" s="23">
        <v>6.2475978857137099E-2</v>
      </c>
      <c r="BO12" s="23"/>
      <c r="BP12" s="23">
        <v>4.2167523447654003E-2</v>
      </c>
      <c r="BQ12" s="23">
        <v>6.4021777343933897E-2</v>
      </c>
      <c r="BR12" s="23"/>
      <c r="BS12" s="23">
        <v>4.0567138499536901E-2</v>
      </c>
      <c r="BT12" s="23">
        <v>5.6451775294426097E-2</v>
      </c>
      <c r="BU12" s="23"/>
      <c r="BV12" s="23">
        <v>3.4398858630196899E-2</v>
      </c>
      <c r="BW12" s="23">
        <v>4.27348957267836E-2</v>
      </c>
      <c r="BX12" s="23"/>
      <c r="BY12" s="23">
        <v>4.0353989913185499E-2</v>
      </c>
      <c r="BZ12" s="23">
        <v>6.3614047147327393E-2</v>
      </c>
      <c r="CA12" s="23"/>
      <c r="CB12" s="23">
        <v>4.8588231358529799E-2</v>
      </c>
      <c r="CC12" s="23">
        <v>6.5492700641489002E-2</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28.8" x14ac:dyDescent="0.3">
      <c r="B9" s="15" t="s">
        <v>400</v>
      </c>
      <c r="C9" s="14">
        <v>0.70725454024270396</v>
      </c>
      <c r="D9" s="14">
        <v>0.71648704540468</v>
      </c>
      <c r="E9" s="14">
        <v>0.69766978293372095</v>
      </c>
      <c r="F9" s="14"/>
      <c r="G9" s="14">
        <v>0.59796917542884498</v>
      </c>
      <c r="H9" s="14">
        <v>0.66624786753593002</v>
      </c>
      <c r="I9" s="14">
        <v>0.69677758379807198</v>
      </c>
      <c r="J9" s="14">
        <v>0.69395905077178999</v>
      </c>
      <c r="K9" s="14">
        <v>0.80867482378599698</v>
      </c>
      <c r="L9" s="14">
        <v>0.76470545494803199</v>
      </c>
      <c r="M9" s="14"/>
      <c r="N9" s="14">
        <v>0.71438220563606403</v>
      </c>
      <c r="O9" s="14">
        <v>0.69019178499110401</v>
      </c>
      <c r="P9" s="14">
        <v>0.73952906639574501</v>
      </c>
      <c r="Q9" s="14">
        <v>0.68819291793828197</v>
      </c>
      <c r="R9" s="14"/>
      <c r="S9" s="14">
        <v>0.67472148280093203</v>
      </c>
      <c r="T9" s="14">
        <v>0.68069377173502799</v>
      </c>
      <c r="U9" s="14">
        <v>0.75116673151701796</v>
      </c>
      <c r="V9" s="14">
        <v>0.67247406314123503</v>
      </c>
      <c r="W9" s="14">
        <v>0.63696891464030403</v>
      </c>
      <c r="X9" s="14">
        <v>0.690739595491352</v>
      </c>
      <c r="Y9" s="14">
        <v>0.740205966055825</v>
      </c>
      <c r="Z9" s="14">
        <v>0.82473481433637097</v>
      </c>
      <c r="AA9" s="14">
        <v>0.74522430607593304</v>
      </c>
      <c r="AB9" s="14">
        <v>0.71270145646364902</v>
      </c>
      <c r="AC9" s="14">
        <v>0.76587381531515497</v>
      </c>
      <c r="AD9" s="14">
        <v>0.67883612132110704</v>
      </c>
      <c r="AE9" s="14"/>
      <c r="AF9" s="14">
        <v>0.65951172773274902</v>
      </c>
      <c r="AG9" s="14">
        <v>0.70508602380529395</v>
      </c>
      <c r="AH9" s="14">
        <v>0.79585724281804104</v>
      </c>
      <c r="AI9" s="14">
        <v>0.69008055812296099</v>
      </c>
      <c r="AJ9" s="14">
        <v>0.81065193578362504</v>
      </c>
      <c r="AK9" s="14">
        <v>0.73539802692501199</v>
      </c>
      <c r="AL9" s="14"/>
      <c r="AM9" s="14">
        <v>0.67968358273015905</v>
      </c>
      <c r="AN9" s="14">
        <v>0.74898387564902402</v>
      </c>
      <c r="AO9" s="14">
        <v>0.70905755691676298</v>
      </c>
      <c r="AP9" s="14">
        <v>0.736326115064033</v>
      </c>
      <c r="AQ9" s="14">
        <v>0.59331276259006505</v>
      </c>
      <c r="AR9" s="14"/>
      <c r="AS9" s="14">
        <v>0.66688390367066097</v>
      </c>
      <c r="AT9" s="14">
        <v>0.733675396117349</v>
      </c>
      <c r="AU9" s="14"/>
      <c r="AV9" s="14">
        <v>0.65920080620085497</v>
      </c>
      <c r="AW9" s="14">
        <v>0.49640137204488699</v>
      </c>
      <c r="AX9" s="14">
        <v>0.74002109056684295</v>
      </c>
      <c r="AY9" s="14"/>
      <c r="AZ9" s="14">
        <v>0.58696648659878903</v>
      </c>
      <c r="BA9" s="14">
        <v>0.54291836475597099</v>
      </c>
      <c r="BB9" s="14">
        <v>0.67326938460308206</v>
      </c>
      <c r="BC9" s="14"/>
      <c r="BD9" s="14">
        <v>0.685461828136263</v>
      </c>
      <c r="BE9" s="14">
        <v>0.72081760832196196</v>
      </c>
      <c r="BF9" s="14"/>
      <c r="BG9" s="14">
        <v>0.564804865902507</v>
      </c>
      <c r="BH9" s="14">
        <v>0.73351686613019296</v>
      </c>
      <c r="BI9" s="14"/>
      <c r="BJ9" s="14">
        <v>0.53025087156772799</v>
      </c>
      <c r="BK9" s="14">
        <v>0.72266377613817501</v>
      </c>
      <c r="BL9" s="14"/>
      <c r="BM9" s="14">
        <v>0.58771247308209296</v>
      </c>
      <c r="BN9" s="14">
        <v>0.71997939304432002</v>
      </c>
      <c r="BO9" s="14"/>
      <c r="BP9" s="14">
        <v>0.78392629967652905</v>
      </c>
      <c r="BQ9" s="14">
        <v>0.68314287732669798</v>
      </c>
      <c r="BR9" s="14"/>
      <c r="BS9" s="14">
        <v>0.65196748223579304</v>
      </c>
      <c r="BT9" s="14">
        <v>0.68268105966741199</v>
      </c>
      <c r="BU9" s="14"/>
      <c r="BV9" s="14">
        <v>0.64264064557870504</v>
      </c>
      <c r="BW9" s="14">
        <v>0.65524527085742301</v>
      </c>
      <c r="BX9" s="14"/>
      <c r="BY9" s="14">
        <v>0.62635580223058296</v>
      </c>
      <c r="BZ9" s="14">
        <v>0.71815488853164899</v>
      </c>
      <c r="CA9" s="14"/>
      <c r="CB9" s="14">
        <v>0.73795928898476204</v>
      </c>
      <c r="CC9" s="14">
        <v>0.69603603890889298</v>
      </c>
    </row>
    <row r="10" spans="2:81" ht="43.2" x14ac:dyDescent="0.3">
      <c r="B10" s="15" t="s">
        <v>401</v>
      </c>
      <c r="C10" s="14">
        <v>0.193719485033054</v>
      </c>
      <c r="D10" s="14">
        <v>0.180811220967136</v>
      </c>
      <c r="E10" s="14">
        <v>0.20670057678697401</v>
      </c>
      <c r="F10" s="14"/>
      <c r="G10" s="14">
        <v>0.30490631084552999</v>
      </c>
      <c r="H10" s="14">
        <v>0.19771911108620099</v>
      </c>
      <c r="I10" s="14">
        <v>0.19176731947141901</v>
      </c>
      <c r="J10" s="14">
        <v>0.17432160155854601</v>
      </c>
      <c r="K10" s="14">
        <v>0.127153545189786</v>
      </c>
      <c r="L10" s="14">
        <v>0.17833863840200201</v>
      </c>
      <c r="M10" s="14"/>
      <c r="N10" s="14">
        <v>0.202794450764993</v>
      </c>
      <c r="O10" s="14">
        <v>0.19401769429396901</v>
      </c>
      <c r="P10" s="14">
        <v>0.188834896765323</v>
      </c>
      <c r="Q10" s="14">
        <v>0.18712774740518301</v>
      </c>
      <c r="R10" s="14"/>
      <c r="S10" s="14">
        <v>0.24903874620283101</v>
      </c>
      <c r="T10" s="14">
        <v>0.23432246567628001</v>
      </c>
      <c r="U10" s="14">
        <v>0.16175893689144799</v>
      </c>
      <c r="V10" s="14">
        <v>0.17782652731316101</v>
      </c>
      <c r="W10" s="14">
        <v>0.21945647302719001</v>
      </c>
      <c r="X10" s="14">
        <v>0.202876208061846</v>
      </c>
      <c r="Y10" s="14">
        <v>0.176364021711964</v>
      </c>
      <c r="Z10" s="14">
        <v>6.6481090117715996E-2</v>
      </c>
      <c r="AA10" s="14">
        <v>0.15546435514540599</v>
      </c>
      <c r="AB10" s="14">
        <v>0.2202228567357</v>
      </c>
      <c r="AC10" s="14">
        <v>0.14485741016655401</v>
      </c>
      <c r="AD10" s="14">
        <v>0.16196212046283001</v>
      </c>
      <c r="AE10" s="14"/>
      <c r="AF10" s="14">
        <v>0.24189776542842101</v>
      </c>
      <c r="AG10" s="14">
        <v>0.20548034137473301</v>
      </c>
      <c r="AH10" s="14">
        <v>0.14280743605458299</v>
      </c>
      <c r="AI10" s="14">
        <v>0.20995507677603201</v>
      </c>
      <c r="AJ10" s="14">
        <v>0.117436754190391</v>
      </c>
      <c r="AK10" s="14">
        <v>0.160973383744481</v>
      </c>
      <c r="AL10" s="14"/>
      <c r="AM10" s="14">
        <v>0.21491619403551901</v>
      </c>
      <c r="AN10" s="14">
        <v>0.17472082752055401</v>
      </c>
      <c r="AO10" s="14">
        <v>0.19944709126443</v>
      </c>
      <c r="AP10" s="14">
        <v>0.179801905371169</v>
      </c>
      <c r="AQ10" s="14">
        <v>0.28444971929956703</v>
      </c>
      <c r="AR10" s="14"/>
      <c r="AS10" s="14">
        <v>0.218985686507843</v>
      </c>
      <c r="AT10" s="14">
        <v>0.177872543058892</v>
      </c>
      <c r="AU10" s="14"/>
      <c r="AV10" s="14">
        <v>0.20691706893456599</v>
      </c>
      <c r="AW10" s="14">
        <v>0.37034171612456102</v>
      </c>
      <c r="AX10" s="14">
        <v>0.18583056261742301</v>
      </c>
      <c r="AY10" s="14"/>
      <c r="AZ10" s="14">
        <v>0.30595217155927901</v>
      </c>
      <c r="BA10" s="14">
        <v>0.27890377785262999</v>
      </c>
      <c r="BB10" s="14">
        <v>0.19430005305961101</v>
      </c>
      <c r="BC10" s="14"/>
      <c r="BD10" s="14">
        <v>0.21677618515118299</v>
      </c>
      <c r="BE10" s="14">
        <v>0.17900432389467</v>
      </c>
      <c r="BF10" s="14"/>
      <c r="BG10" s="14">
        <v>0.307414552319416</v>
      </c>
      <c r="BH10" s="14">
        <v>0.17257222315210599</v>
      </c>
      <c r="BI10" s="14"/>
      <c r="BJ10" s="14">
        <v>0.30372632535079302</v>
      </c>
      <c r="BK10" s="14">
        <v>0.18452919546183399</v>
      </c>
      <c r="BL10" s="14"/>
      <c r="BM10" s="14">
        <v>0.244301026975213</v>
      </c>
      <c r="BN10" s="14">
        <v>0.18678374743272599</v>
      </c>
      <c r="BO10" s="14"/>
      <c r="BP10" s="14">
        <v>0.15411504967668499</v>
      </c>
      <c r="BQ10" s="14">
        <v>0.20644653490078901</v>
      </c>
      <c r="BR10" s="14"/>
      <c r="BS10" s="14">
        <v>0.22816917414919699</v>
      </c>
      <c r="BT10" s="14">
        <v>0.21359296085615501</v>
      </c>
      <c r="BU10" s="14"/>
      <c r="BV10" s="14">
        <v>0.26750587753898603</v>
      </c>
      <c r="BW10" s="14">
        <v>0.21434483010587199</v>
      </c>
      <c r="BX10" s="14"/>
      <c r="BY10" s="14">
        <v>0.275666197535478</v>
      </c>
      <c r="BZ10" s="14">
        <v>0.18455825173509699</v>
      </c>
      <c r="CA10" s="14"/>
      <c r="CB10" s="14">
        <v>0.16366441222856501</v>
      </c>
      <c r="CC10" s="14">
        <v>0.20872024986971699</v>
      </c>
    </row>
    <row r="11" spans="2:81" ht="28.8" x14ac:dyDescent="0.3">
      <c r="B11" s="15" t="s">
        <v>402</v>
      </c>
      <c r="C11" s="14">
        <v>7.0683859447620803E-2</v>
      </c>
      <c r="D11" s="14">
        <v>7.0240282637930904E-2</v>
      </c>
      <c r="E11" s="14">
        <v>7.1254580964065894E-2</v>
      </c>
      <c r="F11" s="14"/>
      <c r="G11" s="14">
        <v>7.9224853468299605E-2</v>
      </c>
      <c r="H11" s="14">
        <v>9.52055041778542E-2</v>
      </c>
      <c r="I11" s="14">
        <v>6.7887984848289507E-2</v>
      </c>
      <c r="J11" s="14">
        <v>9.1107807297732296E-2</v>
      </c>
      <c r="K11" s="14">
        <v>3.8952272554696001E-2</v>
      </c>
      <c r="L11" s="14">
        <v>5.2079116239972099E-2</v>
      </c>
      <c r="M11" s="14"/>
      <c r="N11" s="14">
        <v>5.5123304509705602E-2</v>
      </c>
      <c r="O11" s="14">
        <v>8.9431012363701101E-2</v>
      </c>
      <c r="P11" s="14">
        <v>4.5031845398434203E-2</v>
      </c>
      <c r="Q11" s="14">
        <v>9.1619311906901701E-2</v>
      </c>
      <c r="R11" s="14"/>
      <c r="S11" s="14">
        <v>6.3444433791754004E-2</v>
      </c>
      <c r="T11" s="14">
        <v>5.2043425619415697E-2</v>
      </c>
      <c r="U11" s="14">
        <v>6.2773630414677595E-2</v>
      </c>
      <c r="V11" s="14">
        <v>0.114373301505806</v>
      </c>
      <c r="W11" s="14">
        <v>0.101274630243447</v>
      </c>
      <c r="X11" s="14">
        <v>8.5913693706213407E-2</v>
      </c>
      <c r="Y11" s="14">
        <v>4.5199548881983201E-2</v>
      </c>
      <c r="Z11" s="14">
        <v>0.10878409554591301</v>
      </c>
      <c r="AA11" s="14">
        <v>5.7192434884553299E-2</v>
      </c>
      <c r="AB11" s="14">
        <v>5.6463928037101797E-2</v>
      </c>
      <c r="AC11" s="14">
        <v>8.9268774518291003E-2</v>
      </c>
      <c r="AD11" s="14">
        <v>3.6334627661657203E-2</v>
      </c>
      <c r="AE11" s="14"/>
      <c r="AF11" s="14">
        <v>7.3889124051283298E-2</v>
      </c>
      <c r="AG11" s="14">
        <v>7.49277367362539E-2</v>
      </c>
      <c r="AH11" s="14">
        <v>5.0663332835866298E-2</v>
      </c>
      <c r="AI11" s="14">
        <v>7.26750837387906E-2</v>
      </c>
      <c r="AJ11" s="14">
        <v>2.69066653898722E-2</v>
      </c>
      <c r="AK11" s="14">
        <v>4.9437889108575203E-2</v>
      </c>
      <c r="AL11" s="14"/>
      <c r="AM11" s="14">
        <v>8.3649108826872806E-2</v>
      </c>
      <c r="AN11" s="14">
        <v>4.6386876799653601E-2</v>
      </c>
      <c r="AO11" s="14">
        <v>5.3985799385829598E-2</v>
      </c>
      <c r="AP11" s="14">
        <v>5.3430531933782298E-2</v>
      </c>
      <c r="AQ11" s="14">
        <v>0.122237518110368</v>
      </c>
      <c r="AR11" s="14"/>
      <c r="AS11" s="14">
        <v>9.3100053263186003E-2</v>
      </c>
      <c r="AT11" s="14">
        <v>5.5223981581872097E-2</v>
      </c>
      <c r="AU11" s="14"/>
      <c r="AV11" s="14">
        <v>0.110978191216429</v>
      </c>
      <c r="AW11" s="14">
        <v>8.2818887884742398E-2</v>
      </c>
      <c r="AX11" s="14">
        <v>6.4261569813249E-2</v>
      </c>
      <c r="AY11" s="14"/>
      <c r="AZ11" s="14">
        <v>8.5953701533999602E-2</v>
      </c>
      <c r="BA11" s="14">
        <v>0.17817785739139899</v>
      </c>
      <c r="BB11" s="14">
        <v>8.8501436532233302E-2</v>
      </c>
      <c r="BC11" s="14"/>
      <c r="BD11" s="14">
        <v>7.81046622985683E-2</v>
      </c>
      <c r="BE11" s="14">
        <v>6.5974039078877694E-2</v>
      </c>
      <c r="BF11" s="14"/>
      <c r="BG11" s="14">
        <v>0.103754689980294</v>
      </c>
      <c r="BH11" s="14">
        <v>6.4599536285295994E-2</v>
      </c>
      <c r="BI11" s="14"/>
      <c r="BJ11" s="14">
        <v>0.13146439499359699</v>
      </c>
      <c r="BK11" s="14">
        <v>6.5956966705617195E-2</v>
      </c>
      <c r="BL11" s="14"/>
      <c r="BM11" s="14">
        <v>0.13399389291321201</v>
      </c>
      <c r="BN11" s="14">
        <v>6.5105956175711202E-2</v>
      </c>
      <c r="BO11" s="14"/>
      <c r="BP11" s="14">
        <v>4.3176698312799897E-2</v>
      </c>
      <c r="BQ11" s="14">
        <v>7.9076852479626494E-2</v>
      </c>
      <c r="BR11" s="14"/>
      <c r="BS11" s="14">
        <v>0.10472582628461299</v>
      </c>
      <c r="BT11" s="14">
        <v>6.9733582900020602E-2</v>
      </c>
      <c r="BU11" s="14"/>
      <c r="BV11" s="14">
        <v>7.0936034878918294E-2</v>
      </c>
      <c r="BW11" s="14">
        <v>0.116600784308314</v>
      </c>
      <c r="BX11" s="14"/>
      <c r="BY11" s="14">
        <v>7.8416829960185397E-2</v>
      </c>
      <c r="BZ11" s="14">
        <v>6.8767193572365104E-2</v>
      </c>
      <c r="CA11" s="14"/>
      <c r="CB11" s="14">
        <v>7.3966395423411296E-2</v>
      </c>
      <c r="CC11" s="14">
        <v>6.5761966290061799E-2</v>
      </c>
    </row>
    <row r="12" spans="2:81" x14ac:dyDescent="0.3">
      <c r="B12" s="15" t="s">
        <v>106</v>
      </c>
      <c r="C12" s="23">
        <v>2.8342115276621501E-2</v>
      </c>
      <c r="D12" s="23">
        <v>3.2461450990253403E-2</v>
      </c>
      <c r="E12" s="23">
        <v>2.4375059315238999E-2</v>
      </c>
      <c r="F12" s="23"/>
      <c r="G12" s="23">
        <v>1.78996602573251E-2</v>
      </c>
      <c r="H12" s="23">
        <v>4.0827517200014499E-2</v>
      </c>
      <c r="I12" s="23">
        <v>4.3567111882219497E-2</v>
      </c>
      <c r="J12" s="23">
        <v>4.0611540371931598E-2</v>
      </c>
      <c r="K12" s="23">
        <v>2.5219358469521301E-2</v>
      </c>
      <c r="L12" s="23">
        <v>4.8767904099938399E-3</v>
      </c>
      <c r="M12" s="23"/>
      <c r="N12" s="23">
        <v>2.7700039089237901E-2</v>
      </c>
      <c r="O12" s="23">
        <v>2.6359508351225899E-2</v>
      </c>
      <c r="P12" s="23">
        <v>2.6604191440498699E-2</v>
      </c>
      <c r="Q12" s="23">
        <v>3.3060022749632698E-2</v>
      </c>
      <c r="R12" s="23"/>
      <c r="S12" s="23">
        <v>1.27953372044823E-2</v>
      </c>
      <c r="T12" s="23">
        <v>3.2940336969275903E-2</v>
      </c>
      <c r="U12" s="23">
        <v>2.43007011768566E-2</v>
      </c>
      <c r="V12" s="23">
        <v>3.5326108039797202E-2</v>
      </c>
      <c r="W12" s="23">
        <v>4.2299982089059399E-2</v>
      </c>
      <c r="X12" s="23">
        <v>2.0470502740589099E-2</v>
      </c>
      <c r="Y12" s="23">
        <v>3.8230463350228103E-2</v>
      </c>
      <c r="Z12" s="23">
        <v>0</v>
      </c>
      <c r="AA12" s="23">
        <v>4.2118903894108002E-2</v>
      </c>
      <c r="AB12" s="23">
        <v>1.0611758763549001E-2</v>
      </c>
      <c r="AC12" s="23">
        <v>0</v>
      </c>
      <c r="AD12" s="23">
        <v>0.122867130554405</v>
      </c>
      <c r="AE12" s="23"/>
      <c r="AF12" s="23">
        <v>2.47013827875463E-2</v>
      </c>
      <c r="AG12" s="23">
        <v>1.4505898083718801E-2</v>
      </c>
      <c r="AH12" s="23">
        <v>1.0671988291509E-2</v>
      </c>
      <c r="AI12" s="23">
        <v>2.7289281362217001E-2</v>
      </c>
      <c r="AJ12" s="23">
        <v>4.5004644636111903E-2</v>
      </c>
      <c r="AK12" s="23">
        <v>5.4190700221931398E-2</v>
      </c>
      <c r="AL12" s="23"/>
      <c r="AM12" s="23">
        <v>2.1751114407449101E-2</v>
      </c>
      <c r="AN12" s="23">
        <v>2.99084200307679E-2</v>
      </c>
      <c r="AO12" s="23">
        <v>3.75095524329776E-2</v>
      </c>
      <c r="AP12" s="23">
        <v>3.0441447631015601E-2</v>
      </c>
      <c r="AQ12" s="23">
        <v>0</v>
      </c>
      <c r="AR12" s="23"/>
      <c r="AS12" s="23">
        <v>2.10303565583101E-2</v>
      </c>
      <c r="AT12" s="23">
        <v>3.3228079241887497E-2</v>
      </c>
      <c r="AU12" s="23"/>
      <c r="AV12" s="23">
        <v>2.29039336481499E-2</v>
      </c>
      <c r="AW12" s="23">
        <v>5.04380239458092E-2</v>
      </c>
      <c r="AX12" s="23">
        <v>9.8867770024848207E-3</v>
      </c>
      <c r="AY12" s="23"/>
      <c r="AZ12" s="23">
        <v>2.1127640307931801E-2</v>
      </c>
      <c r="BA12" s="23">
        <v>0</v>
      </c>
      <c r="BB12" s="23">
        <v>4.3929125805073403E-2</v>
      </c>
      <c r="BC12" s="23"/>
      <c r="BD12" s="23">
        <v>1.96573244139851E-2</v>
      </c>
      <c r="BE12" s="23">
        <v>3.4204028704490498E-2</v>
      </c>
      <c r="BF12" s="23"/>
      <c r="BG12" s="23">
        <v>2.4025891797783399E-2</v>
      </c>
      <c r="BH12" s="23">
        <v>2.9311374432404402E-2</v>
      </c>
      <c r="BI12" s="23"/>
      <c r="BJ12" s="23">
        <v>3.4558408087881701E-2</v>
      </c>
      <c r="BK12" s="23">
        <v>2.6850061694373598E-2</v>
      </c>
      <c r="BL12" s="23"/>
      <c r="BM12" s="23">
        <v>3.3992607029482903E-2</v>
      </c>
      <c r="BN12" s="23">
        <v>2.8130903347241901E-2</v>
      </c>
      <c r="BO12" s="23"/>
      <c r="BP12" s="23">
        <v>1.87819523339855E-2</v>
      </c>
      <c r="BQ12" s="23">
        <v>3.1333735292886099E-2</v>
      </c>
      <c r="BR12" s="23"/>
      <c r="BS12" s="23">
        <v>1.51375173303976E-2</v>
      </c>
      <c r="BT12" s="23">
        <v>3.3992396576412003E-2</v>
      </c>
      <c r="BU12" s="23"/>
      <c r="BV12" s="23">
        <v>1.8917442003391099E-2</v>
      </c>
      <c r="BW12" s="23">
        <v>1.3809114728392099E-2</v>
      </c>
      <c r="BX12" s="23"/>
      <c r="BY12" s="23">
        <v>1.9561170273753401E-2</v>
      </c>
      <c r="BZ12" s="23">
        <v>2.85196661608897E-2</v>
      </c>
      <c r="CA12" s="23"/>
      <c r="CB12" s="23">
        <v>2.44099033632619E-2</v>
      </c>
      <c r="CC12" s="23">
        <v>2.9481744931328099E-2</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28.8" x14ac:dyDescent="0.3">
      <c r="B9" s="15" t="s">
        <v>400</v>
      </c>
      <c r="C9" s="14">
        <v>0.16735677257067999</v>
      </c>
      <c r="D9" s="14">
        <v>0.181466220605629</v>
      </c>
      <c r="E9" s="14">
        <v>0.153905724540357</v>
      </c>
      <c r="F9" s="14"/>
      <c r="G9" s="14">
        <v>0.22614824320275201</v>
      </c>
      <c r="H9" s="14">
        <v>0.18094060161595199</v>
      </c>
      <c r="I9" s="14">
        <v>0.15978756084535201</v>
      </c>
      <c r="J9" s="14">
        <v>0.14146439901750699</v>
      </c>
      <c r="K9" s="14">
        <v>0.14193953492101599</v>
      </c>
      <c r="L9" s="14">
        <v>0.16140295373493799</v>
      </c>
      <c r="M9" s="14"/>
      <c r="N9" s="14">
        <v>0.196150514150537</v>
      </c>
      <c r="O9" s="14">
        <v>0.138524381204568</v>
      </c>
      <c r="P9" s="14">
        <v>0.212669737421186</v>
      </c>
      <c r="Q9" s="14">
        <v>0.12543116912593</v>
      </c>
      <c r="R9" s="14"/>
      <c r="S9" s="14">
        <v>0.205127687149986</v>
      </c>
      <c r="T9" s="14">
        <v>0.144409460247862</v>
      </c>
      <c r="U9" s="14">
        <v>0.15844775274695899</v>
      </c>
      <c r="V9" s="14">
        <v>0.15983398054432199</v>
      </c>
      <c r="W9" s="14">
        <v>0.121904852937839</v>
      </c>
      <c r="X9" s="14">
        <v>0.16041312249393899</v>
      </c>
      <c r="Y9" s="14">
        <v>0.15516261390295499</v>
      </c>
      <c r="Z9" s="14">
        <v>0.19666267907773799</v>
      </c>
      <c r="AA9" s="14">
        <v>0.16937399901703201</v>
      </c>
      <c r="AB9" s="14">
        <v>0.21786098267175499</v>
      </c>
      <c r="AC9" s="14">
        <v>0.202987737218432</v>
      </c>
      <c r="AD9" s="14">
        <v>3.9656134095053801E-2</v>
      </c>
      <c r="AE9" s="14"/>
      <c r="AF9" s="14">
        <v>0.21568753378334901</v>
      </c>
      <c r="AG9" s="14">
        <v>0.147788248510244</v>
      </c>
      <c r="AH9" s="14">
        <v>0.190084016673323</v>
      </c>
      <c r="AI9" s="14">
        <v>9.6979104465286806E-2</v>
      </c>
      <c r="AJ9" s="14">
        <v>0.26052453217434801</v>
      </c>
      <c r="AK9" s="14">
        <v>0.21235128715214499</v>
      </c>
      <c r="AL9" s="14"/>
      <c r="AM9" s="14">
        <v>9.6829679151293202E-2</v>
      </c>
      <c r="AN9" s="14">
        <v>0.161201463098503</v>
      </c>
      <c r="AO9" s="14">
        <v>0.204301577067795</v>
      </c>
      <c r="AP9" s="14">
        <v>0.215674831329524</v>
      </c>
      <c r="AQ9" s="14">
        <v>0.34782674807263397</v>
      </c>
      <c r="AR9" s="14"/>
      <c r="AS9" s="14">
        <v>0.21606352394945899</v>
      </c>
      <c r="AT9" s="14">
        <v>0.137190577211357</v>
      </c>
      <c r="AU9" s="14"/>
      <c r="AV9" s="14">
        <v>0.20929262363627599</v>
      </c>
      <c r="AW9" s="14">
        <v>0.23029176349650601</v>
      </c>
      <c r="AX9" s="14">
        <v>0.22017008831854601</v>
      </c>
      <c r="AY9" s="14"/>
      <c r="AZ9" s="14">
        <v>0.20990045282630501</v>
      </c>
      <c r="BA9" s="14">
        <v>0.26688883009273301</v>
      </c>
      <c r="BB9" s="14">
        <v>0.17824396481639401</v>
      </c>
      <c r="BC9" s="14"/>
      <c r="BD9" s="14">
        <v>0.20082763083671501</v>
      </c>
      <c r="BE9" s="14">
        <v>0.14402752125214</v>
      </c>
      <c r="BF9" s="14"/>
      <c r="BG9" s="14">
        <v>0.21776019267779001</v>
      </c>
      <c r="BH9" s="14">
        <v>0.157205373773871</v>
      </c>
      <c r="BI9" s="14"/>
      <c r="BJ9" s="14">
        <v>0.151169893868323</v>
      </c>
      <c r="BK9" s="14">
        <v>0.16865844222299101</v>
      </c>
      <c r="BL9" s="14"/>
      <c r="BM9" s="14">
        <v>0.18386307419648401</v>
      </c>
      <c r="BN9" s="14">
        <v>0.16555532718840599</v>
      </c>
      <c r="BO9" s="14"/>
      <c r="BP9" s="14">
        <v>0.196708264913492</v>
      </c>
      <c r="BQ9" s="14">
        <v>0.16059005060864401</v>
      </c>
      <c r="BR9" s="14"/>
      <c r="BS9" s="14">
        <v>0.26409452939706202</v>
      </c>
      <c r="BT9" s="14">
        <v>0.176258131226635</v>
      </c>
      <c r="BU9" s="14"/>
      <c r="BV9" s="14">
        <v>0.250153040438444</v>
      </c>
      <c r="BW9" s="14">
        <v>0.26899407417920601</v>
      </c>
      <c r="BX9" s="14"/>
      <c r="BY9" s="14">
        <v>0.179091781661223</v>
      </c>
      <c r="BZ9" s="14">
        <v>0.167805989633319</v>
      </c>
      <c r="CA9" s="14"/>
      <c r="CB9" s="14">
        <v>0.151670887358718</v>
      </c>
      <c r="CC9" s="14">
        <v>0.17738848743771901</v>
      </c>
    </row>
    <row r="10" spans="2:81" ht="43.2" x14ac:dyDescent="0.3">
      <c r="B10" s="15" t="s">
        <v>401</v>
      </c>
      <c r="C10" s="14">
        <v>0.51239491606508802</v>
      </c>
      <c r="D10" s="14">
        <v>0.47205895969334999</v>
      </c>
      <c r="E10" s="14">
        <v>0.55083079897030196</v>
      </c>
      <c r="F10" s="14"/>
      <c r="G10" s="14">
        <v>0.56006879255890796</v>
      </c>
      <c r="H10" s="14">
        <v>0.49201553024681099</v>
      </c>
      <c r="I10" s="14">
        <v>0.49595659609760201</v>
      </c>
      <c r="J10" s="14">
        <v>0.482584994410024</v>
      </c>
      <c r="K10" s="14">
        <v>0.49112440200059498</v>
      </c>
      <c r="L10" s="14">
        <v>0.54908032044008703</v>
      </c>
      <c r="M10" s="14"/>
      <c r="N10" s="14">
        <v>0.53614123981623096</v>
      </c>
      <c r="O10" s="14">
        <v>0.51946393227769405</v>
      </c>
      <c r="P10" s="14">
        <v>0.46240185683961699</v>
      </c>
      <c r="Q10" s="14">
        <v>0.52374989398279204</v>
      </c>
      <c r="R10" s="14"/>
      <c r="S10" s="14">
        <v>0.53299860512136699</v>
      </c>
      <c r="T10" s="14">
        <v>0.51499155451799605</v>
      </c>
      <c r="U10" s="14">
        <v>0.478238960228067</v>
      </c>
      <c r="V10" s="14">
        <v>0.46575898530738202</v>
      </c>
      <c r="W10" s="14">
        <v>0.60286878641333097</v>
      </c>
      <c r="X10" s="14">
        <v>0.51217196645893703</v>
      </c>
      <c r="Y10" s="14">
        <v>0.54980168078248803</v>
      </c>
      <c r="Z10" s="14">
        <v>0.40773796520972599</v>
      </c>
      <c r="AA10" s="14">
        <v>0.53376498802309702</v>
      </c>
      <c r="AB10" s="14">
        <v>0.52527131506897295</v>
      </c>
      <c r="AC10" s="14">
        <v>0.47850418779807102</v>
      </c>
      <c r="AD10" s="14">
        <v>0.40155301502409602</v>
      </c>
      <c r="AE10" s="14"/>
      <c r="AF10" s="14">
        <v>0.57948093620329</v>
      </c>
      <c r="AG10" s="14">
        <v>0.44219075802216501</v>
      </c>
      <c r="AH10" s="14">
        <v>0.60308748386830002</v>
      </c>
      <c r="AI10" s="14">
        <v>0.49190901317330499</v>
      </c>
      <c r="AJ10" s="14">
        <v>0.54503902283204397</v>
      </c>
      <c r="AK10" s="14">
        <v>0.44948742931171298</v>
      </c>
      <c r="AL10" s="14"/>
      <c r="AM10" s="14">
        <v>0.52786368274923401</v>
      </c>
      <c r="AN10" s="14">
        <v>0.49791443126551999</v>
      </c>
      <c r="AO10" s="14">
        <v>0.52204709994034904</v>
      </c>
      <c r="AP10" s="14">
        <v>0.51660363115570296</v>
      </c>
      <c r="AQ10" s="14">
        <v>0.37802513923085601</v>
      </c>
      <c r="AR10" s="14"/>
      <c r="AS10" s="14">
        <v>0.485660067037815</v>
      </c>
      <c r="AT10" s="14">
        <v>0.52900176405687205</v>
      </c>
      <c r="AU10" s="14"/>
      <c r="AV10" s="14">
        <v>0.47555382503080901</v>
      </c>
      <c r="AW10" s="14">
        <v>0.48671981481440801</v>
      </c>
      <c r="AX10" s="14">
        <v>0.49573700769025197</v>
      </c>
      <c r="AY10" s="14"/>
      <c r="AZ10" s="14">
        <v>0.453122045996459</v>
      </c>
      <c r="BA10" s="14">
        <v>0.45312410511559897</v>
      </c>
      <c r="BB10" s="14">
        <v>0.508535320823159</v>
      </c>
      <c r="BC10" s="14"/>
      <c r="BD10" s="14">
        <v>0.509592701767699</v>
      </c>
      <c r="BE10" s="14">
        <v>0.51433042664288398</v>
      </c>
      <c r="BF10" s="14"/>
      <c r="BG10" s="14">
        <v>0.51599435029324803</v>
      </c>
      <c r="BH10" s="14">
        <v>0.51057953044769799</v>
      </c>
      <c r="BI10" s="14"/>
      <c r="BJ10" s="14">
        <v>0.55441340852793197</v>
      </c>
      <c r="BK10" s="14">
        <v>0.50577646532446996</v>
      </c>
      <c r="BL10" s="14"/>
      <c r="BM10" s="14">
        <v>0.60118493633181003</v>
      </c>
      <c r="BN10" s="14">
        <v>0.50437884934609201</v>
      </c>
      <c r="BO10" s="14"/>
      <c r="BP10" s="14">
        <v>0.48876267992661498</v>
      </c>
      <c r="BQ10" s="14">
        <v>0.51764042688269796</v>
      </c>
      <c r="BR10" s="14"/>
      <c r="BS10" s="14">
        <v>0.46548836965120599</v>
      </c>
      <c r="BT10" s="14">
        <v>0.49925753290050301</v>
      </c>
      <c r="BU10" s="14"/>
      <c r="BV10" s="14">
        <v>0.43882618749060498</v>
      </c>
      <c r="BW10" s="14">
        <v>0.47485842731673</v>
      </c>
      <c r="BX10" s="14"/>
      <c r="BY10" s="14">
        <v>0.42564855750798097</v>
      </c>
      <c r="BZ10" s="14">
        <v>0.52510412166118503</v>
      </c>
      <c r="CA10" s="14"/>
      <c r="CB10" s="14">
        <v>0.51300334948513304</v>
      </c>
      <c r="CC10" s="14">
        <v>0.51957761848580697</v>
      </c>
    </row>
    <row r="11" spans="2:81" ht="28.8" x14ac:dyDescent="0.3">
      <c r="B11" s="15" t="s">
        <v>402</v>
      </c>
      <c r="C11" s="14">
        <v>0.24330054818500199</v>
      </c>
      <c r="D11" s="14">
        <v>0.27415503580005801</v>
      </c>
      <c r="E11" s="14">
        <v>0.21364703490602899</v>
      </c>
      <c r="F11" s="14"/>
      <c r="G11" s="14">
        <v>0.15692160153533499</v>
      </c>
      <c r="H11" s="14">
        <v>0.24861873148306299</v>
      </c>
      <c r="I11" s="14">
        <v>0.27175825815523103</v>
      </c>
      <c r="J11" s="14">
        <v>0.25927057638391099</v>
      </c>
      <c r="K11" s="14">
        <v>0.29405180348041698</v>
      </c>
      <c r="L11" s="14">
        <v>0.226346553204927</v>
      </c>
      <c r="M11" s="14"/>
      <c r="N11" s="14">
        <v>0.20908042284890699</v>
      </c>
      <c r="O11" s="14">
        <v>0.273908292329758</v>
      </c>
      <c r="P11" s="14">
        <v>0.23323682002308399</v>
      </c>
      <c r="Q11" s="14">
        <v>0.25671843435727998</v>
      </c>
      <c r="R11" s="14"/>
      <c r="S11" s="14">
        <v>0.22313683748745</v>
      </c>
      <c r="T11" s="14">
        <v>0.25607906895250399</v>
      </c>
      <c r="U11" s="14">
        <v>0.27517140868817003</v>
      </c>
      <c r="V11" s="14">
        <v>0.30419123429222</v>
      </c>
      <c r="W11" s="14">
        <v>0.21899406386612799</v>
      </c>
      <c r="X11" s="14">
        <v>0.244404357306266</v>
      </c>
      <c r="Y11" s="14">
        <v>0.20134821511967099</v>
      </c>
      <c r="Z11" s="14">
        <v>0.295674606474571</v>
      </c>
      <c r="AA11" s="14">
        <v>0.20405445957073301</v>
      </c>
      <c r="AB11" s="14">
        <v>0.21362821520360201</v>
      </c>
      <c r="AC11" s="14">
        <v>0.284043434505175</v>
      </c>
      <c r="AD11" s="14">
        <v>0.27635804144152398</v>
      </c>
      <c r="AE11" s="14"/>
      <c r="AF11" s="14">
        <v>0.14501975103784201</v>
      </c>
      <c r="AG11" s="14">
        <v>0.34654110725382298</v>
      </c>
      <c r="AH11" s="14">
        <v>0.185121152596568</v>
      </c>
      <c r="AI11" s="14">
        <v>0.34932198196598702</v>
      </c>
      <c r="AJ11" s="14">
        <v>0.112155865286572</v>
      </c>
      <c r="AK11" s="14">
        <v>0.21177485238552601</v>
      </c>
      <c r="AL11" s="14"/>
      <c r="AM11" s="14">
        <v>0.30929811406632202</v>
      </c>
      <c r="AN11" s="14">
        <v>0.23843979227343201</v>
      </c>
      <c r="AO11" s="14">
        <v>0.180729335089785</v>
      </c>
      <c r="AP11" s="14">
        <v>0.21750410064488099</v>
      </c>
      <c r="AQ11" s="14">
        <v>0.27414811269651002</v>
      </c>
      <c r="AR11" s="14"/>
      <c r="AS11" s="14">
        <v>0.239724887916201</v>
      </c>
      <c r="AT11" s="14">
        <v>0.24748447014952099</v>
      </c>
      <c r="AU11" s="14"/>
      <c r="AV11" s="14">
        <v>0.27601864060821102</v>
      </c>
      <c r="AW11" s="14">
        <v>0.130076282303769</v>
      </c>
      <c r="AX11" s="14">
        <v>0.25196690196751098</v>
      </c>
      <c r="AY11" s="14"/>
      <c r="AZ11" s="14">
        <v>0.295342383642613</v>
      </c>
      <c r="BA11" s="14">
        <v>0.240012746914151</v>
      </c>
      <c r="BB11" s="14">
        <v>0.218212056392735</v>
      </c>
      <c r="BC11" s="14"/>
      <c r="BD11" s="14">
        <v>0.23254602791854101</v>
      </c>
      <c r="BE11" s="14">
        <v>0.25121531609847397</v>
      </c>
      <c r="BF11" s="14"/>
      <c r="BG11" s="14">
        <v>0.22465761809735599</v>
      </c>
      <c r="BH11" s="14">
        <v>0.248050685761662</v>
      </c>
      <c r="BI11" s="14"/>
      <c r="BJ11" s="14">
        <v>0.23537449639322799</v>
      </c>
      <c r="BK11" s="14">
        <v>0.24648869871308701</v>
      </c>
      <c r="BL11" s="14"/>
      <c r="BM11" s="14">
        <v>0.11898923694091</v>
      </c>
      <c r="BN11" s="14">
        <v>0.25611335283351899</v>
      </c>
      <c r="BO11" s="14"/>
      <c r="BP11" s="14">
        <v>0.26478643758738601</v>
      </c>
      <c r="BQ11" s="14">
        <v>0.238796129527413</v>
      </c>
      <c r="BR11" s="14"/>
      <c r="BS11" s="14">
        <v>0.23559164867322499</v>
      </c>
      <c r="BT11" s="14">
        <v>0.24915057640079399</v>
      </c>
      <c r="BU11" s="14"/>
      <c r="BV11" s="14">
        <v>0.27662191344075399</v>
      </c>
      <c r="BW11" s="14">
        <v>0.221172125747918</v>
      </c>
      <c r="BX11" s="14"/>
      <c r="BY11" s="14">
        <v>0.34393019804502301</v>
      </c>
      <c r="BZ11" s="14">
        <v>0.229750608386385</v>
      </c>
      <c r="CA11" s="14"/>
      <c r="CB11" s="14">
        <v>0.26974169294245798</v>
      </c>
      <c r="CC11" s="14">
        <v>0.22605828493882599</v>
      </c>
    </row>
    <row r="12" spans="2:81" x14ac:dyDescent="0.3">
      <c r="B12" s="15" t="s">
        <v>106</v>
      </c>
      <c r="C12" s="23">
        <v>7.6947763179229994E-2</v>
      </c>
      <c r="D12" s="23">
        <v>7.2319783900964205E-2</v>
      </c>
      <c r="E12" s="23">
        <v>8.1616441583311702E-2</v>
      </c>
      <c r="F12" s="23"/>
      <c r="G12" s="23">
        <v>5.6861362703005E-2</v>
      </c>
      <c r="H12" s="23">
        <v>7.8425136654173694E-2</v>
      </c>
      <c r="I12" s="23">
        <v>7.2497584901815307E-2</v>
      </c>
      <c r="J12" s="23">
        <v>0.11668003018855801</v>
      </c>
      <c r="K12" s="23">
        <v>7.2884259597970999E-2</v>
      </c>
      <c r="L12" s="23">
        <v>6.3170172620047704E-2</v>
      </c>
      <c r="M12" s="23"/>
      <c r="N12" s="23">
        <v>5.8627823184324898E-2</v>
      </c>
      <c r="O12" s="23">
        <v>6.8103394187979505E-2</v>
      </c>
      <c r="P12" s="23">
        <v>9.16915857161123E-2</v>
      </c>
      <c r="Q12" s="23">
        <v>9.4100502533998098E-2</v>
      </c>
      <c r="R12" s="23"/>
      <c r="S12" s="23">
        <v>3.8736870241197402E-2</v>
      </c>
      <c r="T12" s="23">
        <v>8.4519916281637894E-2</v>
      </c>
      <c r="U12" s="23">
        <v>8.81418783368033E-2</v>
      </c>
      <c r="V12" s="23">
        <v>7.02157998560764E-2</v>
      </c>
      <c r="W12" s="23">
        <v>5.6232296782701897E-2</v>
      </c>
      <c r="X12" s="23">
        <v>8.3010553740857806E-2</v>
      </c>
      <c r="Y12" s="23">
        <v>9.3687490194886799E-2</v>
      </c>
      <c r="Z12" s="23">
        <v>9.9924749237965002E-2</v>
      </c>
      <c r="AA12" s="23">
        <v>9.2806553389138097E-2</v>
      </c>
      <c r="AB12" s="23">
        <v>4.3239487055670399E-2</v>
      </c>
      <c r="AC12" s="23">
        <v>3.44646404783229E-2</v>
      </c>
      <c r="AD12" s="23">
        <v>0.28243280943932703</v>
      </c>
      <c r="AE12" s="23"/>
      <c r="AF12" s="23">
        <v>5.9811778975519501E-2</v>
      </c>
      <c r="AG12" s="23">
        <v>6.3479886213768405E-2</v>
      </c>
      <c r="AH12" s="23">
        <v>2.1707346861809401E-2</v>
      </c>
      <c r="AI12" s="23">
        <v>6.17899003954211E-2</v>
      </c>
      <c r="AJ12" s="23">
        <v>8.2280579707036297E-2</v>
      </c>
      <c r="AK12" s="23">
        <v>0.12638643115061601</v>
      </c>
      <c r="AL12" s="23"/>
      <c r="AM12" s="23">
        <v>6.6008524033150204E-2</v>
      </c>
      <c r="AN12" s="23">
        <v>0.102444313362545</v>
      </c>
      <c r="AO12" s="23">
        <v>9.2921987902072206E-2</v>
      </c>
      <c r="AP12" s="23">
        <v>5.02174368698921E-2</v>
      </c>
      <c r="AQ12" s="23">
        <v>0</v>
      </c>
      <c r="AR12" s="23"/>
      <c r="AS12" s="23">
        <v>5.85515210965247E-2</v>
      </c>
      <c r="AT12" s="23">
        <v>8.6323188582249896E-2</v>
      </c>
      <c r="AU12" s="23"/>
      <c r="AV12" s="23">
        <v>3.9134910724704701E-2</v>
      </c>
      <c r="AW12" s="23">
        <v>0.152912139385317</v>
      </c>
      <c r="AX12" s="23">
        <v>3.21260020236908E-2</v>
      </c>
      <c r="AY12" s="23"/>
      <c r="AZ12" s="23">
        <v>4.1635117534623102E-2</v>
      </c>
      <c r="BA12" s="23">
        <v>3.9974317877517797E-2</v>
      </c>
      <c r="BB12" s="23">
        <v>9.5008657967712407E-2</v>
      </c>
      <c r="BC12" s="23"/>
      <c r="BD12" s="23">
        <v>5.70336394770459E-2</v>
      </c>
      <c r="BE12" s="23">
        <v>9.0426736006502501E-2</v>
      </c>
      <c r="BF12" s="23"/>
      <c r="BG12" s="23">
        <v>4.1587838931606801E-2</v>
      </c>
      <c r="BH12" s="23">
        <v>8.4164410016768706E-2</v>
      </c>
      <c r="BI12" s="23"/>
      <c r="BJ12" s="23">
        <v>5.9042201210516398E-2</v>
      </c>
      <c r="BK12" s="23">
        <v>7.9076393739451994E-2</v>
      </c>
      <c r="BL12" s="23"/>
      <c r="BM12" s="23">
        <v>9.59627525307966E-2</v>
      </c>
      <c r="BN12" s="23">
        <v>7.3952470631982598E-2</v>
      </c>
      <c r="BO12" s="23"/>
      <c r="BP12" s="23">
        <v>4.97426175725071E-2</v>
      </c>
      <c r="BQ12" s="23">
        <v>8.2973392981244204E-2</v>
      </c>
      <c r="BR12" s="23"/>
      <c r="BS12" s="23">
        <v>3.4825452278506801E-2</v>
      </c>
      <c r="BT12" s="23">
        <v>7.5333759472068801E-2</v>
      </c>
      <c r="BU12" s="23"/>
      <c r="BV12" s="23">
        <v>3.4398858630196899E-2</v>
      </c>
      <c r="BW12" s="23">
        <v>3.4975372756145602E-2</v>
      </c>
      <c r="BX12" s="23"/>
      <c r="BY12" s="23">
        <v>5.1329462785772599E-2</v>
      </c>
      <c r="BZ12" s="23">
        <v>7.7339280319110998E-2</v>
      </c>
      <c r="CA12" s="23"/>
      <c r="CB12" s="23">
        <v>6.5584070213691198E-2</v>
      </c>
      <c r="CC12" s="23">
        <v>7.6975609137647505E-2</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28.8" x14ac:dyDescent="0.3">
      <c r="B9" s="15" t="s">
        <v>400</v>
      </c>
      <c r="C9" s="14">
        <v>0.64300607897544504</v>
      </c>
      <c r="D9" s="14">
        <v>0.67296477338038097</v>
      </c>
      <c r="E9" s="14">
        <v>0.61305864094460005</v>
      </c>
      <c r="F9" s="14"/>
      <c r="G9" s="14">
        <v>0.54995613867833404</v>
      </c>
      <c r="H9" s="14">
        <v>0.52697266860718905</v>
      </c>
      <c r="I9" s="14">
        <v>0.61041537333952001</v>
      </c>
      <c r="J9" s="14">
        <v>0.71030170154712502</v>
      </c>
      <c r="K9" s="14">
        <v>0.73652615235838403</v>
      </c>
      <c r="L9" s="14">
        <v>0.708166894921893</v>
      </c>
      <c r="M9" s="14"/>
      <c r="N9" s="14">
        <v>0.67404792185975704</v>
      </c>
      <c r="O9" s="14">
        <v>0.69917937901659599</v>
      </c>
      <c r="P9" s="14">
        <v>0.598723747749487</v>
      </c>
      <c r="Q9" s="14">
        <v>0.592864022741038</v>
      </c>
      <c r="R9" s="14"/>
      <c r="S9" s="14">
        <v>0.63662453824507304</v>
      </c>
      <c r="T9" s="14">
        <v>0.61730113666570496</v>
      </c>
      <c r="U9" s="14">
        <v>0.659949463378535</v>
      </c>
      <c r="V9" s="14">
        <v>0.62547291506007896</v>
      </c>
      <c r="W9" s="14">
        <v>0.63423789536290198</v>
      </c>
      <c r="X9" s="14">
        <v>0.63167254609663004</v>
      </c>
      <c r="Y9" s="14">
        <v>0.59987777896313699</v>
      </c>
      <c r="Z9" s="14">
        <v>0.56018465913279902</v>
      </c>
      <c r="AA9" s="14">
        <v>0.68823245147398204</v>
      </c>
      <c r="AB9" s="14">
        <v>0.62529357616654602</v>
      </c>
      <c r="AC9" s="14">
        <v>0.76242520029789196</v>
      </c>
      <c r="AD9" s="14">
        <v>0.76179829769518803</v>
      </c>
      <c r="AE9" s="14"/>
      <c r="AF9" s="14">
        <v>0.58315656678852701</v>
      </c>
      <c r="AG9" s="14">
        <v>0.69318402445558802</v>
      </c>
      <c r="AH9" s="14">
        <v>0.69881582024209299</v>
      </c>
      <c r="AI9" s="14">
        <v>0.67562397408885699</v>
      </c>
      <c r="AJ9" s="14">
        <v>0.58312697155007998</v>
      </c>
      <c r="AK9" s="14">
        <v>0.69223435865334904</v>
      </c>
      <c r="AL9" s="14"/>
      <c r="AM9" s="14">
        <v>0.64477149616348195</v>
      </c>
      <c r="AN9" s="14">
        <v>0.66386262385911399</v>
      </c>
      <c r="AO9" s="14">
        <v>0.64300593581021404</v>
      </c>
      <c r="AP9" s="14">
        <v>0.66769989919347394</v>
      </c>
      <c r="AQ9" s="14">
        <v>0.74893319748189102</v>
      </c>
      <c r="AR9" s="14"/>
      <c r="AS9" s="14">
        <v>0.58766897891567804</v>
      </c>
      <c r="AT9" s="14">
        <v>0.67733165932230799</v>
      </c>
      <c r="AU9" s="14"/>
      <c r="AV9" s="14">
        <v>0.51884608091604201</v>
      </c>
      <c r="AW9" s="14">
        <v>0.64581943004596998</v>
      </c>
      <c r="AX9" s="14">
        <v>0.66345897788725605</v>
      </c>
      <c r="AY9" s="14"/>
      <c r="AZ9" s="14">
        <v>0.58439691805424299</v>
      </c>
      <c r="BA9" s="14">
        <v>0.473415957440535</v>
      </c>
      <c r="BB9" s="14">
        <v>0.57287101086789305</v>
      </c>
      <c r="BC9" s="14"/>
      <c r="BD9" s="14">
        <v>0.66597683145211795</v>
      </c>
      <c r="BE9" s="14">
        <v>0.62661324358908999</v>
      </c>
      <c r="BF9" s="14"/>
      <c r="BG9" s="14">
        <v>0.64578422986984196</v>
      </c>
      <c r="BH9" s="14">
        <v>0.64080270505842596</v>
      </c>
      <c r="BI9" s="14"/>
      <c r="BJ9" s="14">
        <v>0.56847444776490896</v>
      </c>
      <c r="BK9" s="14">
        <v>0.64809295894417196</v>
      </c>
      <c r="BL9" s="14"/>
      <c r="BM9" s="14">
        <v>0.59034704547846695</v>
      </c>
      <c r="BN9" s="14">
        <v>0.65007586661920902</v>
      </c>
      <c r="BO9" s="14"/>
      <c r="BP9" s="14">
        <v>0.693448755104216</v>
      </c>
      <c r="BQ9" s="14">
        <v>0.63561127469429701</v>
      </c>
      <c r="BR9" s="14"/>
      <c r="BS9" s="14">
        <v>0.62926157840106001</v>
      </c>
      <c r="BT9" s="14">
        <v>0.57537045806331499</v>
      </c>
      <c r="BU9" s="14"/>
      <c r="BV9" s="14">
        <v>0.63288158841230602</v>
      </c>
      <c r="BW9" s="14">
        <v>0.62798937561019896</v>
      </c>
      <c r="BX9" s="14"/>
      <c r="BY9" s="14">
        <v>0.54992212938659601</v>
      </c>
      <c r="BZ9" s="14">
        <v>0.65563596151689696</v>
      </c>
      <c r="CA9" s="14"/>
      <c r="CB9" s="14">
        <v>0.62985695261952501</v>
      </c>
      <c r="CC9" s="14">
        <v>0.65448110772021695</v>
      </c>
    </row>
    <row r="10" spans="2:81" ht="43.2" x14ac:dyDescent="0.3">
      <c r="B10" s="15" t="s">
        <v>401</v>
      </c>
      <c r="C10" s="14">
        <v>0.26253622092831802</v>
      </c>
      <c r="D10" s="14">
        <v>0.24396018014686299</v>
      </c>
      <c r="E10" s="14">
        <v>0.28118544842823701</v>
      </c>
      <c r="F10" s="14"/>
      <c r="G10" s="14">
        <v>0.36983471142021401</v>
      </c>
      <c r="H10" s="14">
        <v>0.33525115670815903</v>
      </c>
      <c r="I10" s="14">
        <v>0.27413158270664501</v>
      </c>
      <c r="J10" s="14">
        <v>0.17980292219983099</v>
      </c>
      <c r="K10" s="14">
        <v>0.21061132010419201</v>
      </c>
      <c r="L10" s="14">
        <v>0.22469019831819201</v>
      </c>
      <c r="M10" s="14"/>
      <c r="N10" s="14">
        <v>0.25721235167912498</v>
      </c>
      <c r="O10" s="14">
        <v>0.213099670459337</v>
      </c>
      <c r="P10" s="14">
        <v>0.30264214878643497</v>
      </c>
      <c r="Q10" s="14">
        <v>0.28020721307722601</v>
      </c>
      <c r="R10" s="14"/>
      <c r="S10" s="14">
        <v>0.284560815760802</v>
      </c>
      <c r="T10" s="14">
        <v>0.31154021043547397</v>
      </c>
      <c r="U10" s="14">
        <v>0.26465624838358098</v>
      </c>
      <c r="V10" s="14">
        <v>0.26082469691908899</v>
      </c>
      <c r="W10" s="14">
        <v>0.26121206944094399</v>
      </c>
      <c r="X10" s="14">
        <v>0.21133790692926099</v>
      </c>
      <c r="Y10" s="14">
        <v>0.26577185138321202</v>
      </c>
      <c r="Z10" s="14">
        <v>0.31329316510965399</v>
      </c>
      <c r="AA10" s="14">
        <v>0.238849710578173</v>
      </c>
      <c r="AB10" s="14">
        <v>0.33095143565935198</v>
      </c>
      <c r="AC10" s="14">
        <v>0.18264792953171799</v>
      </c>
      <c r="AD10" s="14">
        <v>4.0337826450043503E-2</v>
      </c>
      <c r="AE10" s="14"/>
      <c r="AF10" s="14">
        <v>0.31968787480945099</v>
      </c>
      <c r="AG10" s="14">
        <v>0.25350413590974502</v>
      </c>
      <c r="AH10" s="14">
        <v>0.23729917613732099</v>
      </c>
      <c r="AI10" s="14">
        <v>0.26773084881818199</v>
      </c>
      <c r="AJ10" s="14">
        <v>0.34550665626103899</v>
      </c>
      <c r="AK10" s="14">
        <v>0.160940037292892</v>
      </c>
      <c r="AL10" s="14"/>
      <c r="AM10" s="14">
        <v>0.25386546544358102</v>
      </c>
      <c r="AN10" s="14">
        <v>0.249109129600491</v>
      </c>
      <c r="AO10" s="14">
        <v>0.278940184666011</v>
      </c>
      <c r="AP10" s="14">
        <v>0.26309166430853798</v>
      </c>
      <c r="AQ10" s="14">
        <v>0.17935133259648001</v>
      </c>
      <c r="AR10" s="14"/>
      <c r="AS10" s="14">
        <v>0.31317281435517202</v>
      </c>
      <c r="AT10" s="14">
        <v>0.23560669314826599</v>
      </c>
      <c r="AU10" s="14"/>
      <c r="AV10" s="14">
        <v>0.37721916277564099</v>
      </c>
      <c r="AW10" s="14">
        <v>0.24090279822132099</v>
      </c>
      <c r="AX10" s="14">
        <v>0.26895086779558097</v>
      </c>
      <c r="AY10" s="14"/>
      <c r="AZ10" s="14">
        <v>0.33195978365990902</v>
      </c>
      <c r="BA10" s="14">
        <v>0.40770644805245998</v>
      </c>
      <c r="BB10" s="14">
        <v>0.31402759216779602</v>
      </c>
      <c r="BC10" s="14"/>
      <c r="BD10" s="14">
        <v>0.251371121972641</v>
      </c>
      <c r="BE10" s="14">
        <v>0.27078448780968001</v>
      </c>
      <c r="BF10" s="14"/>
      <c r="BG10" s="14">
        <v>0.27213001322341102</v>
      </c>
      <c r="BH10" s="14">
        <v>0.26189969453057799</v>
      </c>
      <c r="BI10" s="14"/>
      <c r="BJ10" s="14">
        <v>0.30580691288331402</v>
      </c>
      <c r="BK10" s="14">
        <v>0.26163502566428998</v>
      </c>
      <c r="BL10" s="14"/>
      <c r="BM10" s="14">
        <v>0.24228814498932999</v>
      </c>
      <c r="BN10" s="14">
        <v>0.26269501498015002</v>
      </c>
      <c r="BO10" s="14"/>
      <c r="BP10" s="14">
        <v>0.227586225851375</v>
      </c>
      <c r="BQ10" s="14">
        <v>0.267807578645472</v>
      </c>
      <c r="BR10" s="14"/>
      <c r="BS10" s="14">
        <v>0.26326677845588897</v>
      </c>
      <c r="BT10" s="14">
        <v>0.33468892244589299</v>
      </c>
      <c r="BU10" s="14"/>
      <c r="BV10" s="14">
        <v>0.316916771980845</v>
      </c>
      <c r="BW10" s="14">
        <v>0.244412225214305</v>
      </c>
      <c r="BX10" s="14"/>
      <c r="BY10" s="14">
        <v>0.38678196600366199</v>
      </c>
      <c r="BZ10" s="14">
        <v>0.25090110844685498</v>
      </c>
      <c r="CA10" s="14"/>
      <c r="CB10" s="14">
        <v>0.273166644711274</v>
      </c>
      <c r="CC10" s="14">
        <v>0.25488649128963697</v>
      </c>
    </row>
    <row r="11" spans="2:81" ht="28.8" x14ac:dyDescent="0.3">
      <c r="B11" s="15" t="s">
        <v>402</v>
      </c>
      <c r="C11" s="14">
        <v>5.0341116280796697E-2</v>
      </c>
      <c r="D11" s="14">
        <v>4.6201077345477203E-2</v>
      </c>
      <c r="E11" s="14">
        <v>5.44815611239255E-2</v>
      </c>
      <c r="F11" s="14"/>
      <c r="G11" s="14">
        <v>2.7625353654863901E-2</v>
      </c>
      <c r="H11" s="14">
        <v>7.4018029888006195E-2</v>
      </c>
      <c r="I11" s="14">
        <v>7.7768302029061695E-2</v>
      </c>
      <c r="J11" s="14">
        <v>5.3048909349828498E-2</v>
      </c>
      <c r="K11" s="14">
        <v>2.6978325237095199E-2</v>
      </c>
      <c r="L11" s="14">
        <v>3.7478000132840097E-2</v>
      </c>
      <c r="M11" s="14"/>
      <c r="N11" s="14">
        <v>3.7410251413536801E-2</v>
      </c>
      <c r="O11" s="14">
        <v>4.3141165913147102E-2</v>
      </c>
      <c r="P11" s="14">
        <v>6.3287101174366395E-2</v>
      </c>
      <c r="Q11" s="14">
        <v>6.1149660838845203E-2</v>
      </c>
      <c r="R11" s="14"/>
      <c r="S11" s="14">
        <v>5.34753929919497E-2</v>
      </c>
      <c r="T11" s="14">
        <v>2.35100364766158E-2</v>
      </c>
      <c r="U11" s="14">
        <v>2.47184323196212E-2</v>
      </c>
      <c r="V11" s="14">
        <v>6.7330217149343605E-2</v>
      </c>
      <c r="W11" s="14">
        <v>4.4765420415084599E-2</v>
      </c>
      <c r="X11" s="14">
        <v>9.2786892956723696E-2</v>
      </c>
      <c r="Y11" s="14">
        <v>6.1211779336317697E-2</v>
      </c>
      <c r="Z11" s="14">
        <v>0.104269081521979</v>
      </c>
      <c r="AA11" s="14">
        <v>3.9992482994847103E-2</v>
      </c>
      <c r="AB11" s="14">
        <v>3.3143229410552998E-2</v>
      </c>
      <c r="AC11" s="14">
        <v>5.4926870170389899E-2</v>
      </c>
      <c r="AD11" s="14">
        <v>3.6334627661657203E-2</v>
      </c>
      <c r="AE11" s="14"/>
      <c r="AF11" s="14">
        <v>5.8622351219901697E-2</v>
      </c>
      <c r="AG11" s="14">
        <v>3.3705653307996498E-2</v>
      </c>
      <c r="AH11" s="14">
        <v>4.3552284692358702E-2</v>
      </c>
      <c r="AI11" s="14">
        <v>2.81869087001562E-2</v>
      </c>
      <c r="AJ11" s="14">
        <v>2.6804207039763901E-2</v>
      </c>
      <c r="AK11" s="14">
        <v>5.9706906999759501E-2</v>
      </c>
      <c r="AL11" s="14"/>
      <c r="AM11" s="14">
        <v>5.4871610125889703E-2</v>
      </c>
      <c r="AN11" s="14">
        <v>4.7629328071820597E-2</v>
      </c>
      <c r="AO11" s="14">
        <v>2.49901494256498E-2</v>
      </c>
      <c r="AP11" s="14">
        <v>2.5373863108529501E-2</v>
      </c>
      <c r="AQ11" s="14">
        <v>7.17154699216285E-2</v>
      </c>
      <c r="AR11" s="14"/>
      <c r="AS11" s="14">
        <v>6.5188229648123805E-2</v>
      </c>
      <c r="AT11" s="14">
        <v>3.9191177479610803E-2</v>
      </c>
      <c r="AU11" s="14"/>
      <c r="AV11" s="14">
        <v>7.4214783497695794E-2</v>
      </c>
      <c r="AW11" s="14">
        <v>6.3291607696358707E-2</v>
      </c>
      <c r="AX11" s="14">
        <v>3.9201329270716803E-2</v>
      </c>
      <c r="AY11" s="14"/>
      <c r="AZ11" s="14">
        <v>8.3643298285848003E-2</v>
      </c>
      <c r="BA11" s="14">
        <v>9.7175676488524002E-2</v>
      </c>
      <c r="BB11" s="14">
        <v>5.0835750946801997E-2</v>
      </c>
      <c r="BC11" s="14"/>
      <c r="BD11" s="14">
        <v>4.7917257938674802E-2</v>
      </c>
      <c r="BE11" s="14">
        <v>5.21107932806062E-2</v>
      </c>
      <c r="BF11" s="14"/>
      <c r="BG11" s="14">
        <v>4.6273349503755098E-2</v>
      </c>
      <c r="BH11" s="14">
        <v>5.1364764095854797E-2</v>
      </c>
      <c r="BI11" s="14"/>
      <c r="BJ11" s="14">
        <v>5.7736113167733902E-2</v>
      </c>
      <c r="BK11" s="14">
        <v>4.8874560873136103E-2</v>
      </c>
      <c r="BL11" s="14"/>
      <c r="BM11" s="14">
        <v>9.3728752861112694E-2</v>
      </c>
      <c r="BN11" s="14">
        <v>4.6543183952700802E-2</v>
      </c>
      <c r="BO11" s="14"/>
      <c r="BP11" s="14">
        <v>4.4696532470366999E-2</v>
      </c>
      <c r="BQ11" s="14">
        <v>5.0262208973924499E-2</v>
      </c>
      <c r="BR11" s="14"/>
      <c r="BS11" s="14">
        <v>7.4839158592648294E-2</v>
      </c>
      <c r="BT11" s="14">
        <v>4.6043402078167199E-2</v>
      </c>
      <c r="BU11" s="14"/>
      <c r="BV11" s="14">
        <v>5.0201639606848703E-2</v>
      </c>
      <c r="BW11" s="14">
        <v>8.3497676197915399E-2</v>
      </c>
      <c r="BX11" s="14"/>
      <c r="BY11" s="14">
        <v>3.34984357001296E-2</v>
      </c>
      <c r="BZ11" s="14">
        <v>4.9434516967733301E-2</v>
      </c>
      <c r="CA11" s="14"/>
      <c r="CB11" s="14">
        <v>7.03509873447727E-2</v>
      </c>
      <c r="CC11" s="14">
        <v>3.9671954353372597E-2</v>
      </c>
    </row>
    <row r="12" spans="2:81" x14ac:dyDescent="0.3">
      <c r="B12" s="15" t="s">
        <v>106</v>
      </c>
      <c r="C12" s="23">
        <v>4.4116583815440397E-2</v>
      </c>
      <c r="D12" s="23">
        <v>3.6873969127278403E-2</v>
      </c>
      <c r="E12" s="23">
        <v>5.1274349503237199E-2</v>
      </c>
      <c r="F12" s="23"/>
      <c r="G12" s="23">
        <v>5.25837962465883E-2</v>
      </c>
      <c r="H12" s="23">
        <v>6.3758144796645294E-2</v>
      </c>
      <c r="I12" s="23">
        <v>3.7684741924773599E-2</v>
      </c>
      <c r="J12" s="23">
        <v>5.6846466903216097E-2</v>
      </c>
      <c r="K12" s="23">
        <v>2.5884202300329399E-2</v>
      </c>
      <c r="L12" s="23">
        <v>2.9664906627075199E-2</v>
      </c>
      <c r="M12" s="23"/>
      <c r="N12" s="23">
        <v>3.1329475047581302E-2</v>
      </c>
      <c r="O12" s="23">
        <v>4.4579784610920298E-2</v>
      </c>
      <c r="P12" s="23">
        <v>3.5347002289711202E-2</v>
      </c>
      <c r="Q12" s="23">
        <v>6.5779103342890693E-2</v>
      </c>
      <c r="R12" s="23"/>
      <c r="S12" s="23">
        <v>2.53392530021752E-2</v>
      </c>
      <c r="T12" s="23">
        <v>4.7648616422205498E-2</v>
      </c>
      <c r="U12" s="23">
        <v>5.0675855918262097E-2</v>
      </c>
      <c r="V12" s="23">
        <v>4.63721708714891E-2</v>
      </c>
      <c r="W12" s="23">
        <v>5.9784614781069299E-2</v>
      </c>
      <c r="X12" s="23">
        <v>6.4202654017385397E-2</v>
      </c>
      <c r="Y12" s="23">
        <v>7.3138590317333094E-2</v>
      </c>
      <c r="Z12" s="23">
        <v>2.22530942355679E-2</v>
      </c>
      <c r="AA12" s="23">
        <v>3.29253549529974E-2</v>
      </c>
      <c r="AB12" s="23">
        <v>1.0611758763549001E-2</v>
      </c>
      <c r="AC12" s="23">
        <v>0</v>
      </c>
      <c r="AD12" s="23">
        <v>0.16152924819311201</v>
      </c>
      <c r="AE12" s="23"/>
      <c r="AF12" s="23">
        <v>3.8533207182120603E-2</v>
      </c>
      <c r="AG12" s="23">
        <v>1.9606186326671399E-2</v>
      </c>
      <c r="AH12" s="23">
        <v>2.03327189282267E-2</v>
      </c>
      <c r="AI12" s="23">
        <v>2.8458268392804801E-2</v>
      </c>
      <c r="AJ12" s="23">
        <v>4.4562165149117101E-2</v>
      </c>
      <c r="AK12" s="23">
        <v>8.7118697053999494E-2</v>
      </c>
      <c r="AL12" s="23"/>
      <c r="AM12" s="23">
        <v>4.6491428267047698E-2</v>
      </c>
      <c r="AN12" s="23">
        <v>3.9398918468573997E-2</v>
      </c>
      <c r="AO12" s="23">
        <v>5.3063730098124297E-2</v>
      </c>
      <c r="AP12" s="23">
        <v>4.3834573389458398E-2</v>
      </c>
      <c r="AQ12" s="23">
        <v>0</v>
      </c>
      <c r="AR12" s="23"/>
      <c r="AS12" s="23">
        <v>3.3969977081026503E-2</v>
      </c>
      <c r="AT12" s="23">
        <v>4.7870470049815199E-2</v>
      </c>
      <c r="AU12" s="23"/>
      <c r="AV12" s="23">
        <v>2.9719972810621002E-2</v>
      </c>
      <c r="AW12" s="23">
        <v>4.99861640363502E-2</v>
      </c>
      <c r="AX12" s="23">
        <v>2.83888250464461E-2</v>
      </c>
      <c r="AY12" s="23"/>
      <c r="AZ12" s="23">
        <v>0</v>
      </c>
      <c r="BA12" s="23">
        <v>2.1701918018480499E-2</v>
      </c>
      <c r="BB12" s="23">
        <v>6.2265646017508301E-2</v>
      </c>
      <c r="BC12" s="23"/>
      <c r="BD12" s="23">
        <v>3.4734788636566101E-2</v>
      </c>
      <c r="BE12" s="23">
        <v>5.0491475320623903E-2</v>
      </c>
      <c r="BF12" s="23"/>
      <c r="BG12" s="23">
        <v>3.5812407402991797E-2</v>
      </c>
      <c r="BH12" s="23">
        <v>4.59328363151408E-2</v>
      </c>
      <c r="BI12" s="23"/>
      <c r="BJ12" s="23">
        <v>6.7982526184043199E-2</v>
      </c>
      <c r="BK12" s="23">
        <v>4.1397454518401398E-2</v>
      </c>
      <c r="BL12" s="23"/>
      <c r="BM12" s="23">
        <v>7.3636056671090105E-2</v>
      </c>
      <c r="BN12" s="23">
        <v>4.0685934447940199E-2</v>
      </c>
      <c r="BO12" s="23"/>
      <c r="BP12" s="23">
        <v>3.4268486574041801E-2</v>
      </c>
      <c r="BQ12" s="23">
        <v>4.6318937686307002E-2</v>
      </c>
      <c r="BR12" s="23"/>
      <c r="BS12" s="23">
        <v>3.2632484550402699E-2</v>
      </c>
      <c r="BT12" s="23">
        <v>4.3897217412624701E-2</v>
      </c>
      <c r="BU12" s="23"/>
      <c r="BV12" s="23">
        <v>0</v>
      </c>
      <c r="BW12" s="23">
        <v>4.41007229775804E-2</v>
      </c>
      <c r="BX12" s="23"/>
      <c r="BY12" s="23">
        <v>2.97974689096125E-2</v>
      </c>
      <c r="BZ12" s="23">
        <v>4.4028413068514897E-2</v>
      </c>
      <c r="CA12" s="23"/>
      <c r="CB12" s="23">
        <v>2.6625415324428199E-2</v>
      </c>
      <c r="CC12" s="23">
        <v>5.09604466367738E-2</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28.8" x14ac:dyDescent="0.3">
      <c r="B9" s="15" t="s">
        <v>400</v>
      </c>
      <c r="C9" s="14">
        <v>0.35003644473979301</v>
      </c>
      <c r="D9" s="14">
        <v>0.354591490167941</v>
      </c>
      <c r="E9" s="14">
        <v>0.34432348338864199</v>
      </c>
      <c r="F9" s="14"/>
      <c r="G9" s="14">
        <v>0.33767636285424402</v>
      </c>
      <c r="H9" s="14">
        <v>0.328530429042179</v>
      </c>
      <c r="I9" s="14">
        <v>0.36985962656513499</v>
      </c>
      <c r="J9" s="14">
        <v>0.332231923024775</v>
      </c>
      <c r="K9" s="14">
        <v>0.31510206754076397</v>
      </c>
      <c r="L9" s="14">
        <v>0.397636976760678</v>
      </c>
      <c r="M9" s="14"/>
      <c r="N9" s="14">
        <v>0.40082253465093898</v>
      </c>
      <c r="O9" s="14">
        <v>0.32342181320040198</v>
      </c>
      <c r="P9" s="14">
        <v>0.35267995515952899</v>
      </c>
      <c r="Q9" s="14">
        <v>0.32234333200705401</v>
      </c>
      <c r="R9" s="14"/>
      <c r="S9" s="14">
        <v>0.34478498962154502</v>
      </c>
      <c r="T9" s="14">
        <v>0.29808286640936499</v>
      </c>
      <c r="U9" s="14">
        <v>0.40636670852155699</v>
      </c>
      <c r="V9" s="14">
        <v>0.242841128172858</v>
      </c>
      <c r="W9" s="14">
        <v>0.41514996220810202</v>
      </c>
      <c r="X9" s="14">
        <v>0.29619011775261</v>
      </c>
      <c r="Y9" s="14">
        <v>0.369897911965263</v>
      </c>
      <c r="Z9" s="14">
        <v>0.45641466098387001</v>
      </c>
      <c r="AA9" s="14">
        <v>0.42212512602373597</v>
      </c>
      <c r="AB9" s="14">
        <v>0.35846435442920699</v>
      </c>
      <c r="AC9" s="14">
        <v>0.331313873245841</v>
      </c>
      <c r="AD9" s="14">
        <v>0.32702281924825999</v>
      </c>
      <c r="AE9" s="14"/>
      <c r="AF9" s="14">
        <v>0.41083656109523098</v>
      </c>
      <c r="AG9" s="14">
        <v>0.36258292374874701</v>
      </c>
      <c r="AH9" s="14">
        <v>0.48994649347307401</v>
      </c>
      <c r="AI9" s="14">
        <v>0.225520200332717</v>
      </c>
      <c r="AJ9" s="14">
        <v>0.31821996090625798</v>
      </c>
      <c r="AK9" s="14">
        <v>0.33445011879073699</v>
      </c>
      <c r="AL9" s="14"/>
      <c r="AM9" s="14">
        <v>0.29413126751096802</v>
      </c>
      <c r="AN9" s="14">
        <v>0.35857749366599001</v>
      </c>
      <c r="AO9" s="14">
        <v>0.38637022535707</v>
      </c>
      <c r="AP9" s="14">
        <v>0.36651357855682498</v>
      </c>
      <c r="AQ9" s="14">
        <v>0.40957117633511902</v>
      </c>
      <c r="AR9" s="14"/>
      <c r="AS9" s="14">
        <v>0.383182039694968</v>
      </c>
      <c r="AT9" s="14">
        <v>0.32903423967287898</v>
      </c>
      <c r="AU9" s="14"/>
      <c r="AV9" s="14">
        <v>0.40112890270516699</v>
      </c>
      <c r="AW9" s="14">
        <v>0.31436442026918998</v>
      </c>
      <c r="AX9" s="14">
        <v>0.378740393285869</v>
      </c>
      <c r="AY9" s="14"/>
      <c r="AZ9" s="14">
        <v>0.40590393597179902</v>
      </c>
      <c r="BA9" s="14">
        <v>0.383640996728846</v>
      </c>
      <c r="BB9" s="14">
        <v>0.362626628021818</v>
      </c>
      <c r="BC9" s="14"/>
      <c r="BD9" s="14">
        <v>0.38292958807858302</v>
      </c>
      <c r="BE9" s="14">
        <v>0.32773441215521898</v>
      </c>
      <c r="BF9" s="14"/>
      <c r="BG9" s="14">
        <v>0.36561904274664903</v>
      </c>
      <c r="BH9" s="14">
        <v>0.34629552804375802</v>
      </c>
      <c r="BI9" s="14"/>
      <c r="BJ9" s="14">
        <v>0.33715844016471302</v>
      </c>
      <c r="BK9" s="14">
        <v>0.35058035900440199</v>
      </c>
      <c r="BL9" s="14"/>
      <c r="BM9" s="14">
        <v>0.30140258842767698</v>
      </c>
      <c r="BN9" s="14">
        <v>0.35423148135700899</v>
      </c>
      <c r="BO9" s="14"/>
      <c r="BP9" s="14">
        <v>0.39004331974520801</v>
      </c>
      <c r="BQ9" s="14">
        <v>0.337929361932848</v>
      </c>
      <c r="BR9" s="14"/>
      <c r="BS9" s="14">
        <v>0.43764865283929799</v>
      </c>
      <c r="BT9" s="14">
        <v>0.32951439189988002</v>
      </c>
      <c r="BU9" s="14"/>
      <c r="BV9" s="14">
        <v>0.35651899030351902</v>
      </c>
      <c r="BW9" s="14">
        <v>0.46616055827021102</v>
      </c>
      <c r="BX9" s="14"/>
      <c r="BY9" s="14">
        <v>0.367447302091505</v>
      </c>
      <c r="BZ9" s="14">
        <v>0.35068691772573102</v>
      </c>
      <c r="CA9" s="14"/>
      <c r="CB9" s="14">
        <v>0.37903048181298099</v>
      </c>
      <c r="CC9" s="14">
        <v>0.33922107598818602</v>
      </c>
    </row>
    <row r="10" spans="2:81" ht="43.2" x14ac:dyDescent="0.3">
      <c r="B10" s="15" t="s">
        <v>401</v>
      </c>
      <c r="C10" s="14">
        <v>0.44196018587910302</v>
      </c>
      <c r="D10" s="14">
        <v>0.42935326043448602</v>
      </c>
      <c r="E10" s="14">
        <v>0.455130296012974</v>
      </c>
      <c r="F10" s="14"/>
      <c r="G10" s="14">
        <v>0.50527639052767204</v>
      </c>
      <c r="H10" s="14">
        <v>0.39452993944255799</v>
      </c>
      <c r="I10" s="14">
        <v>0.442347407456474</v>
      </c>
      <c r="J10" s="14">
        <v>0.42731731837319997</v>
      </c>
      <c r="K10" s="14">
        <v>0.43876857991631102</v>
      </c>
      <c r="L10" s="14">
        <v>0.45186727653463798</v>
      </c>
      <c r="M10" s="14"/>
      <c r="N10" s="14">
        <v>0.43912349314513899</v>
      </c>
      <c r="O10" s="14">
        <v>0.45345527691958798</v>
      </c>
      <c r="P10" s="14">
        <v>0.45288096874582301</v>
      </c>
      <c r="Q10" s="14">
        <v>0.42243319004214902</v>
      </c>
      <c r="R10" s="14"/>
      <c r="S10" s="14">
        <v>0.53112057705240201</v>
      </c>
      <c r="T10" s="14">
        <v>0.47807677232508999</v>
      </c>
      <c r="U10" s="14">
        <v>0.39537546659335399</v>
      </c>
      <c r="V10" s="14">
        <v>0.48997231101851002</v>
      </c>
      <c r="W10" s="14">
        <v>0.34709002919146298</v>
      </c>
      <c r="X10" s="14">
        <v>0.469238250050457</v>
      </c>
      <c r="Y10" s="14">
        <v>0.40402721672463099</v>
      </c>
      <c r="Z10" s="14">
        <v>0.40547487083626099</v>
      </c>
      <c r="AA10" s="14">
        <v>0.339940229359605</v>
      </c>
      <c r="AB10" s="14">
        <v>0.47655265711669498</v>
      </c>
      <c r="AC10" s="14">
        <v>0.47675755609213999</v>
      </c>
      <c r="AD10" s="14">
        <v>0.35372620349928002</v>
      </c>
      <c r="AE10" s="14"/>
      <c r="AF10" s="14">
        <v>0.42599709566211802</v>
      </c>
      <c r="AG10" s="14">
        <v>0.41474203112922198</v>
      </c>
      <c r="AH10" s="14">
        <v>0.38362173122016102</v>
      </c>
      <c r="AI10" s="14">
        <v>0.48225736129164098</v>
      </c>
      <c r="AJ10" s="14">
        <v>0.51559263414766499</v>
      </c>
      <c r="AK10" s="14">
        <v>0.47766654228154298</v>
      </c>
      <c r="AL10" s="14"/>
      <c r="AM10" s="14">
        <v>0.485314113869241</v>
      </c>
      <c r="AN10" s="14">
        <v>0.397362136946177</v>
      </c>
      <c r="AO10" s="14">
        <v>0.40729838214241099</v>
      </c>
      <c r="AP10" s="14">
        <v>0.47106830757825402</v>
      </c>
      <c r="AQ10" s="14">
        <v>0.53967308155788896</v>
      </c>
      <c r="AR10" s="14"/>
      <c r="AS10" s="14">
        <v>0.42598581276191699</v>
      </c>
      <c r="AT10" s="14">
        <v>0.452488973401943</v>
      </c>
      <c r="AU10" s="14"/>
      <c r="AV10" s="14">
        <v>0.40168847738667102</v>
      </c>
      <c r="AW10" s="14">
        <v>0.41948318151321301</v>
      </c>
      <c r="AX10" s="14">
        <v>0.47715843151707499</v>
      </c>
      <c r="AY10" s="14"/>
      <c r="AZ10" s="14">
        <v>0.46464429159297499</v>
      </c>
      <c r="BA10" s="14">
        <v>0.34254571946623902</v>
      </c>
      <c r="BB10" s="14">
        <v>0.41221102275798799</v>
      </c>
      <c r="BC10" s="14"/>
      <c r="BD10" s="14">
        <v>0.41956250786003402</v>
      </c>
      <c r="BE10" s="14">
        <v>0.456630829607654</v>
      </c>
      <c r="BF10" s="14"/>
      <c r="BG10" s="14">
        <v>0.399568435081054</v>
      </c>
      <c r="BH10" s="14">
        <v>0.44993072417444102</v>
      </c>
      <c r="BI10" s="14"/>
      <c r="BJ10" s="14">
        <v>0.43083926752476998</v>
      </c>
      <c r="BK10" s="14">
        <v>0.441914240955049</v>
      </c>
      <c r="BL10" s="14"/>
      <c r="BM10" s="14">
        <v>0.53527841605002702</v>
      </c>
      <c r="BN10" s="14">
        <v>0.43239651374799898</v>
      </c>
      <c r="BO10" s="14"/>
      <c r="BP10" s="14">
        <v>0.43422612635143698</v>
      </c>
      <c r="BQ10" s="14">
        <v>0.44412010442203198</v>
      </c>
      <c r="BR10" s="14"/>
      <c r="BS10" s="14">
        <v>0.37663617721283799</v>
      </c>
      <c r="BT10" s="14">
        <v>0.48249976477971401</v>
      </c>
      <c r="BU10" s="14"/>
      <c r="BV10" s="14">
        <v>0.42337519843454202</v>
      </c>
      <c r="BW10" s="14">
        <v>0.36021039025213297</v>
      </c>
      <c r="BX10" s="14"/>
      <c r="BY10" s="14">
        <v>0.359986250177244</v>
      </c>
      <c r="BZ10" s="14">
        <v>0.451600953710034</v>
      </c>
      <c r="CA10" s="14"/>
      <c r="CB10" s="14">
        <v>0.41935933048910501</v>
      </c>
      <c r="CC10" s="14">
        <v>0.45265355734725499</v>
      </c>
    </row>
    <row r="11" spans="2:81" ht="28.8" x14ac:dyDescent="0.3">
      <c r="B11" s="15" t="s">
        <v>402</v>
      </c>
      <c r="C11" s="14">
        <v>0.14255579747899699</v>
      </c>
      <c r="D11" s="14">
        <v>0.15662438597265299</v>
      </c>
      <c r="E11" s="14">
        <v>0.12909636541097899</v>
      </c>
      <c r="F11" s="14"/>
      <c r="G11" s="14">
        <v>0.113269955046143</v>
      </c>
      <c r="H11" s="14">
        <v>0.20232345990818801</v>
      </c>
      <c r="I11" s="14">
        <v>0.14286998212883401</v>
      </c>
      <c r="J11" s="14">
        <v>0.13646645222235401</v>
      </c>
      <c r="K11" s="14">
        <v>0.16687300294061599</v>
      </c>
      <c r="L11" s="14">
        <v>0.101961409573239</v>
      </c>
      <c r="M11" s="14"/>
      <c r="N11" s="14">
        <v>0.101774193660068</v>
      </c>
      <c r="O11" s="14">
        <v>0.171378596634644</v>
      </c>
      <c r="P11" s="14">
        <v>0.121272227519359</v>
      </c>
      <c r="Q11" s="14">
        <v>0.173605855841029</v>
      </c>
      <c r="R11" s="14"/>
      <c r="S11" s="14">
        <v>0.111489780156334</v>
      </c>
      <c r="T11" s="14">
        <v>0.124624724216682</v>
      </c>
      <c r="U11" s="14">
        <v>0.13509686099368101</v>
      </c>
      <c r="V11" s="14">
        <v>0.17286239459067901</v>
      </c>
      <c r="W11" s="14">
        <v>0.19559188713804099</v>
      </c>
      <c r="X11" s="14">
        <v>0.16158473055345501</v>
      </c>
      <c r="Y11" s="14">
        <v>0.13197796262440301</v>
      </c>
      <c r="Z11" s="14">
        <v>0.113022060642493</v>
      </c>
      <c r="AA11" s="14">
        <v>0.144211689160885</v>
      </c>
      <c r="AB11" s="14">
        <v>0.14306843343428699</v>
      </c>
      <c r="AC11" s="14">
        <v>0.174867857192468</v>
      </c>
      <c r="AD11" s="14">
        <v>0.11797741282561899</v>
      </c>
      <c r="AE11" s="14"/>
      <c r="AF11" s="14">
        <v>0.120905917923721</v>
      </c>
      <c r="AG11" s="14">
        <v>0.157493364846232</v>
      </c>
      <c r="AH11" s="14">
        <v>0.106169468646597</v>
      </c>
      <c r="AI11" s="14">
        <v>0.22999837241683499</v>
      </c>
      <c r="AJ11" s="14">
        <v>6.8791050881354607E-2</v>
      </c>
      <c r="AK11" s="14">
        <v>9.1095722283299499E-2</v>
      </c>
      <c r="AL11" s="14"/>
      <c r="AM11" s="14">
        <v>0.15983233485908799</v>
      </c>
      <c r="AN11" s="14">
        <v>0.14907029261180299</v>
      </c>
      <c r="AO11" s="14">
        <v>0.13148007129959399</v>
      </c>
      <c r="AP11" s="14">
        <v>0.12609504393013901</v>
      </c>
      <c r="AQ11" s="14">
        <v>5.0755742106992199E-2</v>
      </c>
      <c r="AR11" s="14"/>
      <c r="AS11" s="14">
        <v>0.14228752051158899</v>
      </c>
      <c r="AT11" s="14">
        <v>0.14486561648110799</v>
      </c>
      <c r="AU11" s="14"/>
      <c r="AV11" s="14">
        <v>0.16852318592384799</v>
      </c>
      <c r="AW11" s="14">
        <v>0.16440738543928701</v>
      </c>
      <c r="AX11" s="14">
        <v>0.10644263498190799</v>
      </c>
      <c r="AY11" s="14"/>
      <c r="AZ11" s="14">
        <v>0.10953512464297099</v>
      </c>
      <c r="BA11" s="14">
        <v>0.25211136578643401</v>
      </c>
      <c r="BB11" s="14">
        <v>0.15506402200389099</v>
      </c>
      <c r="BC11" s="14"/>
      <c r="BD11" s="14">
        <v>0.156109063166463</v>
      </c>
      <c r="BE11" s="14">
        <v>0.13399623702699701</v>
      </c>
      <c r="BF11" s="14"/>
      <c r="BG11" s="14">
        <v>0.19327230956187999</v>
      </c>
      <c r="BH11" s="14">
        <v>0.13338431243030099</v>
      </c>
      <c r="BI11" s="14"/>
      <c r="BJ11" s="14">
        <v>0.18540440321567001</v>
      </c>
      <c r="BK11" s="14">
        <v>0.140158751134837</v>
      </c>
      <c r="BL11" s="14"/>
      <c r="BM11" s="14">
        <v>9.6870142225372005E-2</v>
      </c>
      <c r="BN11" s="14">
        <v>0.148150829189412</v>
      </c>
      <c r="BO11" s="14"/>
      <c r="BP11" s="14">
        <v>0.12835504080138199</v>
      </c>
      <c r="BQ11" s="14">
        <v>0.14898486390504601</v>
      </c>
      <c r="BR11" s="14"/>
      <c r="BS11" s="14">
        <v>0.146257664578442</v>
      </c>
      <c r="BT11" s="14">
        <v>0.13454800854536</v>
      </c>
      <c r="BU11" s="14"/>
      <c r="BV11" s="14">
        <v>0.147729496312453</v>
      </c>
      <c r="BW11" s="14">
        <v>0.14574040953387901</v>
      </c>
      <c r="BX11" s="14"/>
      <c r="BY11" s="14">
        <v>0.202427273872652</v>
      </c>
      <c r="BZ11" s="14">
        <v>0.13420247997707599</v>
      </c>
      <c r="CA11" s="14"/>
      <c r="CB11" s="14">
        <v>0.15028537023822899</v>
      </c>
      <c r="CC11" s="14">
        <v>0.13714032477694599</v>
      </c>
    </row>
    <row r="12" spans="2:81" x14ac:dyDescent="0.3">
      <c r="B12" s="15" t="s">
        <v>106</v>
      </c>
      <c r="C12" s="23">
        <v>6.5447571902106802E-2</v>
      </c>
      <c r="D12" s="23">
        <v>5.9430863424919801E-2</v>
      </c>
      <c r="E12" s="23">
        <v>7.1449855187404598E-2</v>
      </c>
      <c r="F12" s="23"/>
      <c r="G12" s="23">
        <v>4.3777291571941497E-2</v>
      </c>
      <c r="H12" s="23">
        <v>7.4616171607074705E-2</v>
      </c>
      <c r="I12" s="23">
        <v>4.4922983849556397E-2</v>
      </c>
      <c r="J12" s="23">
        <v>0.103984306379671</v>
      </c>
      <c r="K12" s="23">
        <v>7.9256349602309206E-2</v>
      </c>
      <c r="L12" s="23">
        <v>4.8534337131444998E-2</v>
      </c>
      <c r="M12" s="23"/>
      <c r="N12" s="23">
        <v>5.8279778543854001E-2</v>
      </c>
      <c r="O12" s="23">
        <v>5.1744313245365998E-2</v>
      </c>
      <c r="P12" s="23">
        <v>7.31668485752896E-2</v>
      </c>
      <c r="Q12" s="23">
        <v>8.1617622109769097E-2</v>
      </c>
      <c r="R12" s="23"/>
      <c r="S12" s="23">
        <v>1.26046531697188E-2</v>
      </c>
      <c r="T12" s="23">
        <v>9.9215637048863603E-2</v>
      </c>
      <c r="U12" s="23">
        <v>6.3160963891408295E-2</v>
      </c>
      <c r="V12" s="23">
        <v>9.4324166217953601E-2</v>
      </c>
      <c r="W12" s="23">
        <v>4.2168121462394501E-2</v>
      </c>
      <c r="X12" s="23">
        <v>7.2986901643478194E-2</v>
      </c>
      <c r="Y12" s="23">
        <v>9.4096908685703098E-2</v>
      </c>
      <c r="Z12" s="23">
        <v>2.5088407537376001E-2</v>
      </c>
      <c r="AA12" s="23">
        <v>9.3722955455773999E-2</v>
      </c>
      <c r="AB12" s="23">
        <v>2.19145550198112E-2</v>
      </c>
      <c r="AC12" s="23">
        <v>1.7060713469551E-2</v>
      </c>
      <c r="AD12" s="23">
        <v>0.20127356442684199</v>
      </c>
      <c r="AE12" s="23"/>
      <c r="AF12" s="23">
        <v>4.2260425318929498E-2</v>
      </c>
      <c r="AG12" s="23">
        <v>6.5181680275799403E-2</v>
      </c>
      <c r="AH12" s="23">
        <v>2.0262306660168001E-2</v>
      </c>
      <c r="AI12" s="23">
        <v>6.22240659588068E-2</v>
      </c>
      <c r="AJ12" s="23">
        <v>9.7396354064722801E-2</v>
      </c>
      <c r="AK12" s="23">
        <v>9.6787616644420496E-2</v>
      </c>
      <c r="AL12" s="23"/>
      <c r="AM12" s="23">
        <v>6.0722283760702898E-2</v>
      </c>
      <c r="AN12" s="23">
        <v>9.4990076776030302E-2</v>
      </c>
      <c r="AO12" s="23">
        <v>7.4851321200925303E-2</v>
      </c>
      <c r="AP12" s="23">
        <v>3.6323069934782203E-2</v>
      </c>
      <c r="AQ12" s="23">
        <v>0</v>
      </c>
      <c r="AR12" s="23"/>
      <c r="AS12" s="23">
        <v>4.85446270315259E-2</v>
      </c>
      <c r="AT12" s="23">
        <v>7.3611170444069798E-2</v>
      </c>
      <c r="AU12" s="23"/>
      <c r="AV12" s="23">
        <v>2.8659433984314302E-2</v>
      </c>
      <c r="AW12" s="23">
        <v>0.10174501277831</v>
      </c>
      <c r="AX12" s="23">
        <v>3.7658540215148403E-2</v>
      </c>
      <c r="AY12" s="23"/>
      <c r="AZ12" s="23">
        <v>1.9916647792255E-2</v>
      </c>
      <c r="BA12" s="23">
        <v>2.1701918018480499E-2</v>
      </c>
      <c r="BB12" s="23">
        <v>7.0098327216303394E-2</v>
      </c>
      <c r="BC12" s="23"/>
      <c r="BD12" s="23">
        <v>4.13988408949202E-2</v>
      </c>
      <c r="BE12" s="23">
        <v>8.1638521210130099E-2</v>
      </c>
      <c r="BF12" s="23"/>
      <c r="BG12" s="23">
        <v>4.1540212610416002E-2</v>
      </c>
      <c r="BH12" s="23">
        <v>7.0389435351500607E-2</v>
      </c>
      <c r="BI12" s="23"/>
      <c r="BJ12" s="23">
        <v>4.6597889094846599E-2</v>
      </c>
      <c r="BK12" s="23">
        <v>6.7346648905711903E-2</v>
      </c>
      <c r="BL12" s="23"/>
      <c r="BM12" s="23">
        <v>6.6448853296923696E-2</v>
      </c>
      <c r="BN12" s="23">
        <v>6.5221175705580406E-2</v>
      </c>
      <c r="BO12" s="23"/>
      <c r="BP12" s="23">
        <v>4.7375513101973701E-2</v>
      </c>
      <c r="BQ12" s="23">
        <v>6.8965669740074606E-2</v>
      </c>
      <c r="BR12" s="23"/>
      <c r="BS12" s="23">
        <v>3.9457505369421102E-2</v>
      </c>
      <c r="BT12" s="23">
        <v>5.34378347750461E-2</v>
      </c>
      <c r="BU12" s="23"/>
      <c r="BV12" s="23">
        <v>7.2376314949486001E-2</v>
      </c>
      <c r="BW12" s="23">
        <v>2.78886419437771E-2</v>
      </c>
      <c r="BX12" s="23"/>
      <c r="BY12" s="23">
        <v>7.0139173858598594E-2</v>
      </c>
      <c r="BZ12" s="23">
        <v>6.3509648587159503E-2</v>
      </c>
      <c r="CA12" s="23"/>
      <c r="CB12" s="23">
        <v>5.1324817459685097E-2</v>
      </c>
      <c r="CC12" s="23">
        <v>7.0985041887612996E-2</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28.8" x14ac:dyDescent="0.3">
      <c r="B9" s="15" t="s">
        <v>400</v>
      </c>
      <c r="C9" s="14">
        <v>0.112110993453805</v>
      </c>
      <c r="D9" s="14">
        <v>0.100967546039094</v>
      </c>
      <c r="E9" s="14">
        <v>0.123210002525753</v>
      </c>
      <c r="F9" s="14"/>
      <c r="G9" s="14">
        <v>0.12187808584137901</v>
      </c>
      <c r="H9" s="14">
        <v>0.153412133126754</v>
      </c>
      <c r="I9" s="14">
        <v>0.117155971360454</v>
      </c>
      <c r="J9" s="14">
        <v>9.5122971805855799E-2</v>
      </c>
      <c r="K9" s="14">
        <v>0.117510356064225</v>
      </c>
      <c r="L9" s="14">
        <v>7.81473925622891E-2</v>
      </c>
      <c r="M9" s="14"/>
      <c r="N9" s="14">
        <v>0.12950807356715499</v>
      </c>
      <c r="O9" s="14">
        <v>9.4397340053696099E-2</v>
      </c>
      <c r="P9" s="14">
        <v>0.111314416966439</v>
      </c>
      <c r="Q9" s="14">
        <v>0.110485906546752</v>
      </c>
      <c r="R9" s="14"/>
      <c r="S9" s="14">
        <v>0.164255896922434</v>
      </c>
      <c r="T9" s="14">
        <v>0.118476085367138</v>
      </c>
      <c r="U9" s="14">
        <v>8.5929239324146298E-2</v>
      </c>
      <c r="V9" s="14">
        <v>0.10356355911090701</v>
      </c>
      <c r="W9" s="14">
        <v>0.10999031203048899</v>
      </c>
      <c r="X9" s="14">
        <v>8.6768671377368406E-2</v>
      </c>
      <c r="Y9" s="14">
        <v>7.1661474257195698E-2</v>
      </c>
      <c r="Z9" s="14">
        <v>6.8134778363260998E-2</v>
      </c>
      <c r="AA9" s="14">
        <v>0.15748243733234399</v>
      </c>
      <c r="AB9" s="14">
        <v>0.100748050394886</v>
      </c>
      <c r="AC9" s="14">
        <v>0.143647317784213</v>
      </c>
      <c r="AD9" s="14">
        <v>0</v>
      </c>
      <c r="AE9" s="14"/>
      <c r="AF9" s="14">
        <v>0.20587740496797899</v>
      </c>
      <c r="AG9" s="14">
        <v>7.8815135896918104E-2</v>
      </c>
      <c r="AH9" s="14">
        <v>0.107605069479833</v>
      </c>
      <c r="AI9" s="14">
        <v>5.7484134142062403E-2</v>
      </c>
      <c r="AJ9" s="14">
        <v>0.12575859012269799</v>
      </c>
      <c r="AK9" s="14">
        <v>5.8433979511259497E-2</v>
      </c>
      <c r="AL9" s="14"/>
      <c r="AM9" s="14">
        <v>9.0050154942462005E-2</v>
      </c>
      <c r="AN9" s="14">
        <v>0.124164833755583</v>
      </c>
      <c r="AO9" s="14">
        <v>0.111224700208319</v>
      </c>
      <c r="AP9" s="14">
        <v>0.14543802875015799</v>
      </c>
      <c r="AQ9" s="14">
        <v>0.26728641427190702</v>
      </c>
      <c r="AR9" s="14"/>
      <c r="AS9" s="14">
        <v>0.12751880353051601</v>
      </c>
      <c r="AT9" s="14">
        <v>0.101488006132689</v>
      </c>
      <c r="AU9" s="14"/>
      <c r="AV9" s="14">
        <v>0.16984219628171901</v>
      </c>
      <c r="AW9" s="14">
        <v>0.14043392500572299</v>
      </c>
      <c r="AX9" s="14">
        <v>7.0682138373484305E-2</v>
      </c>
      <c r="AY9" s="14"/>
      <c r="AZ9" s="14">
        <v>9.1954698388010403E-2</v>
      </c>
      <c r="BA9" s="14">
        <v>0.342691138195442</v>
      </c>
      <c r="BB9" s="14">
        <v>0.112209458609054</v>
      </c>
      <c r="BC9" s="14"/>
      <c r="BD9" s="14">
        <v>0.12943613282272901</v>
      </c>
      <c r="BE9" s="14">
        <v>0.10094842847706199</v>
      </c>
      <c r="BF9" s="14"/>
      <c r="BG9" s="14">
        <v>0.158640157622921</v>
      </c>
      <c r="BH9" s="14">
        <v>0.10360966520244599</v>
      </c>
      <c r="BI9" s="14"/>
      <c r="BJ9" s="14">
        <v>0.15980687935524401</v>
      </c>
      <c r="BK9" s="14">
        <v>0.105109934137358</v>
      </c>
      <c r="BL9" s="14"/>
      <c r="BM9" s="14">
        <v>0.145424669050708</v>
      </c>
      <c r="BN9" s="14">
        <v>0.110150465035736</v>
      </c>
      <c r="BO9" s="14"/>
      <c r="BP9" s="14">
        <v>0.11273362217088501</v>
      </c>
      <c r="BQ9" s="14">
        <v>0.11019834411030099</v>
      </c>
      <c r="BR9" s="14"/>
      <c r="BS9" s="14">
        <v>0.15312247944667201</v>
      </c>
      <c r="BT9" s="14">
        <v>9.7730760734913893E-2</v>
      </c>
      <c r="BU9" s="14"/>
      <c r="BV9" s="14">
        <v>0.13057264854997899</v>
      </c>
      <c r="BW9" s="14">
        <v>0.16104730775131301</v>
      </c>
      <c r="BX9" s="14"/>
      <c r="BY9" s="14">
        <v>0.17253343933551801</v>
      </c>
      <c r="BZ9" s="14">
        <v>0.106689121828626</v>
      </c>
      <c r="CA9" s="14"/>
      <c r="CB9" s="14">
        <v>0.109078130013152</v>
      </c>
      <c r="CC9" s="14">
        <v>0.112965325091406</v>
      </c>
    </row>
    <row r="10" spans="2:81" ht="43.2" x14ac:dyDescent="0.3">
      <c r="B10" s="15" t="s">
        <v>401</v>
      </c>
      <c r="C10" s="14">
        <v>0.49555225542176701</v>
      </c>
      <c r="D10" s="14">
        <v>0.50428551146409695</v>
      </c>
      <c r="E10" s="14">
        <v>0.48604285467827002</v>
      </c>
      <c r="F10" s="14"/>
      <c r="G10" s="14">
        <v>0.56941845499941701</v>
      </c>
      <c r="H10" s="14">
        <v>0.486887030699311</v>
      </c>
      <c r="I10" s="14">
        <v>0.49281585892831098</v>
      </c>
      <c r="J10" s="14">
        <v>0.44397131099860299</v>
      </c>
      <c r="K10" s="14">
        <v>0.48687726354375799</v>
      </c>
      <c r="L10" s="14">
        <v>0.50328744466794695</v>
      </c>
      <c r="M10" s="14"/>
      <c r="N10" s="14">
        <v>0.51903793589060998</v>
      </c>
      <c r="O10" s="14">
        <v>0.49899187136094503</v>
      </c>
      <c r="P10" s="14">
        <v>0.46918104143869499</v>
      </c>
      <c r="Q10" s="14">
        <v>0.49384553039817802</v>
      </c>
      <c r="R10" s="14"/>
      <c r="S10" s="14">
        <v>0.54400647143323699</v>
      </c>
      <c r="T10" s="14">
        <v>0.42940829013649401</v>
      </c>
      <c r="U10" s="14">
        <v>0.48966026825499598</v>
      </c>
      <c r="V10" s="14">
        <v>0.52616640528330905</v>
      </c>
      <c r="W10" s="14">
        <v>0.54814499734523503</v>
      </c>
      <c r="X10" s="14">
        <v>0.55650983990449698</v>
      </c>
      <c r="Y10" s="14">
        <v>0.55668111215215499</v>
      </c>
      <c r="Z10" s="14">
        <v>0.44695555178287599</v>
      </c>
      <c r="AA10" s="14">
        <v>0.42752263934541901</v>
      </c>
      <c r="AB10" s="14">
        <v>0.54166476762918203</v>
      </c>
      <c r="AC10" s="14">
        <v>0.38874750600553298</v>
      </c>
      <c r="AD10" s="14">
        <v>0.36019406485055699</v>
      </c>
      <c r="AE10" s="14"/>
      <c r="AF10" s="14">
        <v>0.52154256156396295</v>
      </c>
      <c r="AG10" s="14">
        <v>0.438171675396342</v>
      </c>
      <c r="AH10" s="14">
        <v>0.51310791436500902</v>
      </c>
      <c r="AI10" s="14">
        <v>0.428354968386855</v>
      </c>
      <c r="AJ10" s="14">
        <v>0.62226057423314396</v>
      </c>
      <c r="AK10" s="14">
        <v>0.56423035670968702</v>
      </c>
      <c r="AL10" s="14"/>
      <c r="AM10" s="14">
        <v>0.46095087507098598</v>
      </c>
      <c r="AN10" s="14">
        <v>0.45415193996773701</v>
      </c>
      <c r="AO10" s="14">
        <v>0.52499369119821204</v>
      </c>
      <c r="AP10" s="14">
        <v>0.51984655580122296</v>
      </c>
      <c r="AQ10" s="14">
        <v>0.50789746801540603</v>
      </c>
      <c r="AR10" s="14"/>
      <c r="AS10" s="14">
        <v>0.50764513249865195</v>
      </c>
      <c r="AT10" s="14">
        <v>0.48515624713947703</v>
      </c>
      <c r="AU10" s="14"/>
      <c r="AV10" s="14">
        <v>0.45580524647256798</v>
      </c>
      <c r="AW10" s="14">
        <v>0.50475106974781003</v>
      </c>
      <c r="AX10" s="14">
        <v>0.55502817457598597</v>
      </c>
      <c r="AY10" s="14"/>
      <c r="AZ10" s="14">
        <v>0.57922542106446395</v>
      </c>
      <c r="BA10" s="14">
        <v>0.41897027770992801</v>
      </c>
      <c r="BB10" s="14">
        <v>0.43788853042510201</v>
      </c>
      <c r="BC10" s="14"/>
      <c r="BD10" s="14">
        <v>0.52785047420949005</v>
      </c>
      <c r="BE10" s="14">
        <v>0.47403628616371701</v>
      </c>
      <c r="BF10" s="14"/>
      <c r="BG10" s="14">
        <v>0.55190182764822004</v>
      </c>
      <c r="BH10" s="14">
        <v>0.48337904393100101</v>
      </c>
      <c r="BI10" s="14"/>
      <c r="BJ10" s="14">
        <v>0.57437052293180302</v>
      </c>
      <c r="BK10" s="14">
        <v>0.48702208650148898</v>
      </c>
      <c r="BL10" s="14"/>
      <c r="BM10" s="14">
        <v>0.57257570856648199</v>
      </c>
      <c r="BN10" s="14">
        <v>0.48441882907581002</v>
      </c>
      <c r="BO10" s="14"/>
      <c r="BP10" s="14">
        <v>0.47976940788727701</v>
      </c>
      <c r="BQ10" s="14">
        <v>0.498414633026531</v>
      </c>
      <c r="BR10" s="14"/>
      <c r="BS10" s="14">
        <v>0.52631950870870703</v>
      </c>
      <c r="BT10" s="14">
        <v>0.47877384245817201</v>
      </c>
      <c r="BU10" s="14"/>
      <c r="BV10" s="14">
        <v>0.46482157258326601</v>
      </c>
      <c r="BW10" s="14">
        <v>0.54793211357109795</v>
      </c>
      <c r="BX10" s="14"/>
      <c r="BY10" s="14">
        <v>0.49287413101121402</v>
      </c>
      <c r="BZ10" s="14">
        <v>0.495905962360351</v>
      </c>
      <c r="CA10" s="14"/>
      <c r="CB10" s="14">
        <v>0.45511241095834798</v>
      </c>
      <c r="CC10" s="14">
        <v>0.51667897530700102</v>
      </c>
    </row>
    <row r="11" spans="2:81" ht="28.8" x14ac:dyDescent="0.3">
      <c r="B11" s="15" t="s">
        <v>402</v>
      </c>
      <c r="C11" s="14">
        <v>0.30131382212582403</v>
      </c>
      <c r="D11" s="14">
        <v>0.32145374145798</v>
      </c>
      <c r="E11" s="14">
        <v>0.28223523607017198</v>
      </c>
      <c r="F11" s="14"/>
      <c r="G11" s="14">
        <v>0.23237295751052001</v>
      </c>
      <c r="H11" s="14">
        <v>0.24365173418101699</v>
      </c>
      <c r="I11" s="14">
        <v>0.32051728747026298</v>
      </c>
      <c r="J11" s="14">
        <v>0.35830762742080602</v>
      </c>
      <c r="K11" s="14">
        <v>0.29554327265830299</v>
      </c>
      <c r="L11" s="14">
        <v>0.33600458531141703</v>
      </c>
      <c r="M11" s="14"/>
      <c r="N11" s="14">
        <v>0.25733219219250097</v>
      </c>
      <c r="O11" s="14">
        <v>0.30442900539906798</v>
      </c>
      <c r="P11" s="14">
        <v>0.34524487117130997</v>
      </c>
      <c r="Q11" s="14">
        <v>0.30338961292973299</v>
      </c>
      <c r="R11" s="14"/>
      <c r="S11" s="14">
        <v>0.25909309503523098</v>
      </c>
      <c r="T11" s="14">
        <v>0.32481385370516302</v>
      </c>
      <c r="U11" s="14">
        <v>0.33752723386831401</v>
      </c>
      <c r="V11" s="14">
        <v>0.31521700832903798</v>
      </c>
      <c r="W11" s="14">
        <v>0.27200725233914103</v>
      </c>
      <c r="X11" s="14">
        <v>0.27746140624488802</v>
      </c>
      <c r="Y11" s="14">
        <v>0.216219302390323</v>
      </c>
      <c r="Z11" s="14">
        <v>0.38919667319637502</v>
      </c>
      <c r="AA11" s="14">
        <v>0.28084518527355901</v>
      </c>
      <c r="AB11" s="14">
        <v>0.30378399550002699</v>
      </c>
      <c r="AC11" s="14">
        <v>0.43256785989671298</v>
      </c>
      <c r="AD11" s="14">
        <v>0.36078396535106899</v>
      </c>
      <c r="AE11" s="14"/>
      <c r="AF11" s="14">
        <v>0.19957978678407501</v>
      </c>
      <c r="AG11" s="14">
        <v>0.42016860474310602</v>
      </c>
      <c r="AH11" s="14">
        <v>0.31754487039982598</v>
      </c>
      <c r="AI11" s="14">
        <v>0.45275190731866599</v>
      </c>
      <c r="AJ11" s="14">
        <v>0.184060657767039</v>
      </c>
      <c r="AK11" s="14">
        <v>0.17633563583105699</v>
      </c>
      <c r="AL11" s="14"/>
      <c r="AM11" s="14">
        <v>0.35553058629887102</v>
      </c>
      <c r="AN11" s="14">
        <v>0.32810767614002401</v>
      </c>
      <c r="AO11" s="14">
        <v>0.26134953997298399</v>
      </c>
      <c r="AP11" s="14">
        <v>0.24332264874680801</v>
      </c>
      <c r="AQ11" s="14">
        <v>0.224816117712687</v>
      </c>
      <c r="AR11" s="14"/>
      <c r="AS11" s="14">
        <v>0.29508983687289903</v>
      </c>
      <c r="AT11" s="14">
        <v>0.30798629501781399</v>
      </c>
      <c r="AU11" s="14"/>
      <c r="AV11" s="14">
        <v>0.30847767047073299</v>
      </c>
      <c r="AW11" s="14">
        <v>0.29274466286919798</v>
      </c>
      <c r="AX11" s="14">
        <v>0.30814110156622099</v>
      </c>
      <c r="AY11" s="14"/>
      <c r="AZ11" s="14">
        <v>0.30907973464106803</v>
      </c>
      <c r="BA11" s="14">
        <v>0.195355413029136</v>
      </c>
      <c r="BB11" s="14">
        <v>0.35574351113284203</v>
      </c>
      <c r="BC11" s="14"/>
      <c r="BD11" s="14">
        <v>0.27160123537557401</v>
      </c>
      <c r="BE11" s="14">
        <v>0.322012442345816</v>
      </c>
      <c r="BF11" s="14"/>
      <c r="BG11" s="14">
        <v>0.22264071053276799</v>
      </c>
      <c r="BH11" s="14">
        <v>0.31797697883982901</v>
      </c>
      <c r="BI11" s="14"/>
      <c r="BJ11" s="14">
        <v>0.199338577036064</v>
      </c>
      <c r="BK11" s="14">
        <v>0.31473789135173202</v>
      </c>
      <c r="BL11" s="14"/>
      <c r="BM11" s="14">
        <v>0.20951560627874999</v>
      </c>
      <c r="BN11" s="14">
        <v>0.31229610250352702</v>
      </c>
      <c r="BO11" s="14"/>
      <c r="BP11" s="14">
        <v>0.335582270352068</v>
      </c>
      <c r="BQ11" s="14">
        <v>0.29487954942441802</v>
      </c>
      <c r="BR11" s="14"/>
      <c r="BS11" s="14">
        <v>0.262031154269316</v>
      </c>
      <c r="BT11" s="14">
        <v>0.34125559950718198</v>
      </c>
      <c r="BU11" s="14"/>
      <c r="BV11" s="14">
        <v>0.278352272850594</v>
      </c>
      <c r="BW11" s="14">
        <v>0.25629532134494198</v>
      </c>
      <c r="BX11" s="14"/>
      <c r="BY11" s="14">
        <v>0.30600039686161901</v>
      </c>
      <c r="BZ11" s="14">
        <v>0.29967683665922801</v>
      </c>
      <c r="CA11" s="14"/>
      <c r="CB11" s="14">
        <v>0.34255734063742699</v>
      </c>
      <c r="CC11" s="14">
        <v>0.280023574864466</v>
      </c>
    </row>
    <row r="12" spans="2:81" x14ac:dyDescent="0.3">
      <c r="B12" s="15" t="s">
        <v>106</v>
      </c>
      <c r="C12" s="23">
        <v>9.1022928998603495E-2</v>
      </c>
      <c r="D12" s="23">
        <v>7.3293201038829303E-2</v>
      </c>
      <c r="E12" s="23">
        <v>0.108511906725805</v>
      </c>
      <c r="F12" s="23"/>
      <c r="G12" s="23">
        <v>7.6330501648685004E-2</v>
      </c>
      <c r="H12" s="23">
        <v>0.116049101992918</v>
      </c>
      <c r="I12" s="23">
        <v>6.95108822409716E-2</v>
      </c>
      <c r="J12" s="23">
        <v>0.102598089774735</v>
      </c>
      <c r="K12" s="23">
        <v>0.100069107733714</v>
      </c>
      <c r="L12" s="23">
        <v>8.2560577458347301E-2</v>
      </c>
      <c r="M12" s="23"/>
      <c r="N12" s="23">
        <v>9.4121798349733998E-2</v>
      </c>
      <c r="O12" s="23">
        <v>0.10218178318629099</v>
      </c>
      <c r="P12" s="23">
        <v>7.4259670423555801E-2</v>
      </c>
      <c r="Q12" s="23">
        <v>9.2278950125337905E-2</v>
      </c>
      <c r="R12" s="23"/>
      <c r="S12" s="23">
        <v>3.2644536609099002E-2</v>
      </c>
      <c r="T12" s="23">
        <v>0.127301770791205</v>
      </c>
      <c r="U12" s="23">
        <v>8.6883258552544099E-2</v>
      </c>
      <c r="V12" s="23">
        <v>5.5053027276746699E-2</v>
      </c>
      <c r="W12" s="23">
        <v>6.9857438285133799E-2</v>
      </c>
      <c r="X12" s="23">
        <v>7.9260082473245799E-2</v>
      </c>
      <c r="Y12" s="23">
        <v>0.155438111200326</v>
      </c>
      <c r="Z12" s="23">
        <v>9.5712996657487795E-2</v>
      </c>
      <c r="AA12" s="23">
        <v>0.134149738048678</v>
      </c>
      <c r="AB12" s="23">
        <v>5.3803186475904402E-2</v>
      </c>
      <c r="AC12" s="23">
        <v>3.5037316313540699E-2</v>
      </c>
      <c r="AD12" s="23">
        <v>0.27902196979837401</v>
      </c>
      <c r="AE12" s="23"/>
      <c r="AF12" s="23">
        <v>7.3000246683983194E-2</v>
      </c>
      <c r="AG12" s="23">
        <v>6.2844583963633599E-2</v>
      </c>
      <c r="AH12" s="23">
        <v>6.1742145755332899E-2</v>
      </c>
      <c r="AI12" s="23">
        <v>6.14089901524165E-2</v>
      </c>
      <c r="AJ12" s="23">
        <v>6.7920177877119806E-2</v>
      </c>
      <c r="AK12" s="23">
        <v>0.20100002794799701</v>
      </c>
      <c r="AL12" s="23"/>
      <c r="AM12" s="23">
        <v>9.3468383687681802E-2</v>
      </c>
      <c r="AN12" s="23">
        <v>9.3575550136655902E-2</v>
      </c>
      <c r="AO12" s="23">
        <v>0.102432068620485</v>
      </c>
      <c r="AP12" s="23">
        <v>9.1392766701810693E-2</v>
      </c>
      <c r="AQ12" s="23">
        <v>0</v>
      </c>
      <c r="AR12" s="23"/>
      <c r="AS12" s="23">
        <v>6.9746227097933197E-2</v>
      </c>
      <c r="AT12" s="23">
        <v>0.10536945171002</v>
      </c>
      <c r="AU12" s="23"/>
      <c r="AV12" s="23">
        <v>6.5874886774979796E-2</v>
      </c>
      <c r="AW12" s="23">
        <v>6.2070342377269702E-2</v>
      </c>
      <c r="AX12" s="23">
        <v>6.6148585484308298E-2</v>
      </c>
      <c r="AY12" s="23"/>
      <c r="AZ12" s="23">
        <v>1.9740145906458301E-2</v>
      </c>
      <c r="BA12" s="23">
        <v>4.2983171065494E-2</v>
      </c>
      <c r="BB12" s="23">
        <v>9.4158499833002202E-2</v>
      </c>
      <c r="BC12" s="23"/>
      <c r="BD12" s="23">
        <v>7.1112157592207306E-2</v>
      </c>
      <c r="BE12" s="23">
        <v>0.103002843013405</v>
      </c>
      <c r="BF12" s="23"/>
      <c r="BG12" s="23">
        <v>6.6817304196090693E-2</v>
      </c>
      <c r="BH12" s="23">
        <v>9.5034312026723397E-2</v>
      </c>
      <c r="BI12" s="23"/>
      <c r="BJ12" s="23">
        <v>6.6484020676889993E-2</v>
      </c>
      <c r="BK12" s="23">
        <v>9.3130088009420298E-2</v>
      </c>
      <c r="BL12" s="23"/>
      <c r="BM12" s="23">
        <v>7.24840161040608E-2</v>
      </c>
      <c r="BN12" s="23">
        <v>9.3134603384927295E-2</v>
      </c>
      <c r="BO12" s="23"/>
      <c r="BP12" s="23">
        <v>7.1914699589770703E-2</v>
      </c>
      <c r="BQ12" s="23">
        <v>9.65074734387487E-2</v>
      </c>
      <c r="BR12" s="23"/>
      <c r="BS12" s="23">
        <v>5.8526857575305E-2</v>
      </c>
      <c r="BT12" s="23">
        <v>8.2239797299732104E-2</v>
      </c>
      <c r="BU12" s="23"/>
      <c r="BV12" s="23">
        <v>0.126253506016161</v>
      </c>
      <c r="BW12" s="23">
        <v>3.4725257332647301E-2</v>
      </c>
      <c r="BX12" s="23"/>
      <c r="BY12" s="23">
        <v>2.8592032791649201E-2</v>
      </c>
      <c r="BZ12" s="23">
        <v>9.77280791517951E-2</v>
      </c>
      <c r="CA12" s="23"/>
      <c r="CB12" s="23">
        <v>9.3252118391072406E-2</v>
      </c>
      <c r="CC12" s="23">
        <v>9.0332124737126804E-2</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28.8" x14ac:dyDescent="0.3">
      <c r="B9" s="15" t="s">
        <v>400</v>
      </c>
      <c r="C9" s="14">
        <v>0.12882090651576</v>
      </c>
      <c r="D9" s="14">
        <v>0.136232492637096</v>
      </c>
      <c r="E9" s="14">
        <v>0.12183481231431301</v>
      </c>
      <c r="F9" s="14"/>
      <c r="G9" s="14">
        <v>9.4041634509612906E-2</v>
      </c>
      <c r="H9" s="14">
        <v>0.16959731748220799</v>
      </c>
      <c r="I9" s="14">
        <v>0.13771351432183601</v>
      </c>
      <c r="J9" s="14">
        <v>0.103989936518651</v>
      </c>
      <c r="K9" s="14">
        <v>0.131156206749659</v>
      </c>
      <c r="L9" s="14">
        <v>0.13040320691714899</v>
      </c>
      <c r="M9" s="14"/>
      <c r="N9" s="14">
        <v>0.16924844626642499</v>
      </c>
      <c r="O9" s="14">
        <v>9.5274090912675705E-2</v>
      </c>
      <c r="P9" s="14">
        <v>0.138548937110996</v>
      </c>
      <c r="Q9" s="14">
        <v>0.109862892070043</v>
      </c>
      <c r="R9" s="14"/>
      <c r="S9" s="14">
        <v>0.139425029063178</v>
      </c>
      <c r="T9" s="14">
        <v>0.121227989565037</v>
      </c>
      <c r="U9" s="14">
        <v>0.13378905395464799</v>
      </c>
      <c r="V9" s="14">
        <v>0.117400879489481</v>
      </c>
      <c r="W9" s="14">
        <v>0.107625470112681</v>
      </c>
      <c r="X9" s="14">
        <v>0.10805243678731299</v>
      </c>
      <c r="Y9" s="14">
        <v>0.16670867204897799</v>
      </c>
      <c r="Z9" s="14">
        <v>0.131261417896159</v>
      </c>
      <c r="AA9" s="14">
        <v>0.150043662154247</v>
      </c>
      <c r="AB9" s="14">
        <v>0.13378730460396299</v>
      </c>
      <c r="AC9" s="14">
        <v>0.10890040028338099</v>
      </c>
      <c r="AD9" s="14">
        <v>8.0631408706122704E-2</v>
      </c>
      <c r="AE9" s="14"/>
      <c r="AF9" s="14">
        <v>0.182760613124652</v>
      </c>
      <c r="AG9" s="14">
        <v>0.105289595662878</v>
      </c>
      <c r="AH9" s="14">
        <v>0.1203041870228</v>
      </c>
      <c r="AI9" s="14">
        <v>8.7817028580787396E-2</v>
      </c>
      <c r="AJ9" s="14">
        <v>0.175857455688329</v>
      </c>
      <c r="AK9" s="14">
        <v>8.2673821604671904E-2</v>
      </c>
      <c r="AL9" s="14"/>
      <c r="AM9" s="14">
        <v>0.106258072896668</v>
      </c>
      <c r="AN9" s="14">
        <v>0.115859320962215</v>
      </c>
      <c r="AO9" s="14">
        <v>0.130311753954309</v>
      </c>
      <c r="AP9" s="14">
        <v>0.190287524546775</v>
      </c>
      <c r="AQ9" s="14">
        <v>0.26598016322197199</v>
      </c>
      <c r="AR9" s="14"/>
      <c r="AS9" s="14">
        <v>0.15702432089518101</v>
      </c>
      <c r="AT9" s="14">
        <v>0.11211080518373299</v>
      </c>
      <c r="AU9" s="14"/>
      <c r="AV9" s="14">
        <v>0.16119436186723199</v>
      </c>
      <c r="AW9" s="14">
        <v>0.152657065240628</v>
      </c>
      <c r="AX9" s="14">
        <v>0.12780642434640299</v>
      </c>
      <c r="AY9" s="14"/>
      <c r="AZ9" s="14">
        <v>0.14833975945900299</v>
      </c>
      <c r="BA9" s="14">
        <v>0.211574816755357</v>
      </c>
      <c r="BB9" s="14">
        <v>0.13678469546487401</v>
      </c>
      <c r="BC9" s="14"/>
      <c r="BD9" s="14">
        <v>0.13296367511392701</v>
      </c>
      <c r="BE9" s="14">
        <v>0.126473077322593</v>
      </c>
      <c r="BF9" s="14"/>
      <c r="BG9" s="14">
        <v>0.12873717164986101</v>
      </c>
      <c r="BH9" s="14">
        <v>0.12943780381481201</v>
      </c>
      <c r="BI9" s="14"/>
      <c r="BJ9" s="14">
        <v>0.12142254844561599</v>
      </c>
      <c r="BK9" s="14">
        <v>0.12922705112528099</v>
      </c>
      <c r="BL9" s="14"/>
      <c r="BM9" s="14">
        <v>0.132962818264062</v>
      </c>
      <c r="BN9" s="14">
        <v>0.129051683611492</v>
      </c>
      <c r="BO9" s="14"/>
      <c r="BP9" s="14">
        <v>0.14403340481014701</v>
      </c>
      <c r="BQ9" s="14">
        <v>0.12620154239911399</v>
      </c>
      <c r="BR9" s="14"/>
      <c r="BS9" s="14">
        <v>0.175012763729785</v>
      </c>
      <c r="BT9" s="14">
        <v>0.122619598922122</v>
      </c>
      <c r="BU9" s="14"/>
      <c r="BV9" s="14">
        <v>0.137019586976033</v>
      </c>
      <c r="BW9" s="14">
        <v>0.18836494379272101</v>
      </c>
      <c r="BX9" s="14"/>
      <c r="BY9" s="14">
        <v>0.118708587973756</v>
      </c>
      <c r="BZ9" s="14">
        <v>0.13125119004623001</v>
      </c>
      <c r="CA9" s="14"/>
      <c r="CB9" s="14">
        <v>0.15379739826123601</v>
      </c>
      <c r="CC9" s="14">
        <v>0.11704588716701</v>
      </c>
    </row>
    <row r="10" spans="2:81" ht="43.2" x14ac:dyDescent="0.3">
      <c r="B10" s="15" t="s">
        <v>401</v>
      </c>
      <c r="C10" s="14">
        <v>0.53641628990475598</v>
      </c>
      <c r="D10" s="14">
        <v>0.51920693031619802</v>
      </c>
      <c r="E10" s="14">
        <v>0.55231750581883599</v>
      </c>
      <c r="F10" s="14"/>
      <c r="G10" s="14">
        <v>0.61920030187349095</v>
      </c>
      <c r="H10" s="14">
        <v>0.47021032440188099</v>
      </c>
      <c r="I10" s="14">
        <v>0.57940732914762005</v>
      </c>
      <c r="J10" s="14">
        <v>0.49439834934344801</v>
      </c>
      <c r="K10" s="14">
        <v>0.50520078405480295</v>
      </c>
      <c r="L10" s="14">
        <v>0.55497442430177202</v>
      </c>
      <c r="M10" s="14"/>
      <c r="N10" s="14">
        <v>0.53604238497745405</v>
      </c>
      <c r="O10" s="14">
        <v>0.53153154122005897</v>
      </c>
      <c r="P10" s="14">
        <v>0.54207303950469599</v>
      </c>
      <c r="Q10" s="14">
        <v>0.54155037041796705</v>
      </c>
      <c r="R10" s="14"/>
      <c r="S10" s="14">
        <v>0.62397366764179396</v>
      </c>
      <c r="T10" s="14">
        <v>0.47188786730785998</v>
      </c>
      <c r="U10" s="14">
        <v>0.54358539243200399</v>
      </c>
      <c r="V10" s="14">
        <v>0.51978564632715596</v>
      </c>
      <c r="W10" s="14">
        <v>0.62965800676211903</v>
      </c>
      <c r="X10" s="14">
        <v>0.58053836928604496</v>
      </c>
      <c r="Y10" s="14">
        <v>0.47968235233851603</v>
      </c>
      <c r="Z10" s="14">
        <v>0.52376541804279797</v>
      </c>
      <c r="AA10" s="14">
        <v>0.46653624848748498</v>
      </c>
      <c r="AB10" s="14">
        <v>0.57026491293022996</v>
      </c>
      <c r="AC10" s="14">
        <v>0.59005307932385198</v>
      </c>
      <c r="AD10" s="14">
        <v>0.32040876449333</v>
      </c>
      <c r="AE10" s="14"/>
      <c r="AF10" s="14">
        <v>0.58493069552625299</v>
      </c>
      <c r="AG10" s="14">
        <v>0.51416665485507096</v>
      </c>
      <c r="AH10" s="14">
        <v>0.61148773972954795</v>
      </c>
      <c r="AI10" s="14">
        <v>0.44020935134759198</v>
      </c>
      <c r="AJ10" s="14">
        <v>0.61586651642629298</v>
      </c>
      <c r="AK10" s="14">
        <v>0.54077073160589995</v>
      </c>
      <c r="AL10" s="14"/>
      <c r="AM10" s="14">
        <v>0.51208880495848796</v>
      </c>
      <c r="AN10" s="14">
        <v>0.56532559971765295</v>
      </c>
      <c r="AO10" s="14">
        <v>0.54914167411270598</v>
      </c>
      <c r="AP10" s="14">
        <v>0.51939572484221097</v>
      </c>
      <c r="AQ10" s="14">
        <v>0.58803060438199195</v>
      </c>
      <c r="AR10" s="14"/>
      <c r="AS10" s="14">
        <v>0.53655888036435595</v>
      </c>
      <c r="AT10" s="14">
        <v>0.53546111156977005</v>
      </c>
      <c r="AU10" s="14"/>
      <c r="AV10" s="14">
        <v>0.51677577708467304</v>
      </c>
      <c r="AW10" s="14">
        <v>0.57375056668859203</v>
      </c>
      <c r="AX10" s="14">
        <v>0.56350348030182595</v>
      </c>
      <c r="AY10" s="14"/>
      <c r="AZ10" s="14">
        <v>0.55666481121949196</v>
      </c>
      <c r="BA10" s="14">
        <v>0.57433752217307499</v>
      </c>
      <c r="BB10" s="14">
        <v>0.51230723450553906</v>
      </c>
      <c r="BC10" s="14"/>
      <c r="BD10" s="14">
        <v>0.58140954301324199</v>
      </c>
      <c r="BE10" s="14">
        <v>0.50659087280195603</v>
      </c>
      <c r="BF10" s="14"/>
      <c r="BG10" s="14">
        <v>0.59983667700562004</v>
      </c>
      <c r="BH10" s="14">
        <v>0.52306227136871797</v>
      </c>
      <c r="BI10" s="14"/>
      <c r="BJ10" s="14">
        <v>0.63343268997723001</v>
      </c>
      <c r="BK10" s="14">
        <v>0.52782757539220104</v>
      </c>
      <c r="BL10" s="14"/>
      <c r="BM10" s="14">
        <v>0.659164055626275</v>
      </c>
      <c r="BN10" s="14">
        <v>0.52403878391321401</v>
      </c>
      <c r="BO10" s="14"/>
      <c r="BP10" s="14">
        <v>0.53827799870262505</v>
      </c>
      <c r="BQ10" s="14">
        <v>0.53046477377318901</v>
      </c>
      <c r="BR10" s="14"/>
      <c r="BS10" s="14">
        <v>0.56564900570489796</v>
      </c>
      <c r="BT10" s="14">
        <v>0.51851211173195899</v>
      </c>
      <c r="BU10" s="14"/>
      <c r="BV10" s="14">
        <v>0.51462748899441202</v>
      </c>
      <c r="BW10" s="14">
        <v>0.58357981687706995</v>
      </c>
      <c r="BX10" s="14"/>
      <c r="BY10" s="14">
        <v>0.59113128724984598</v>
      </c>
      <c r="BZ10" s="14">
        <v>0.53094277594615302</v>
      </c>
      <c r="CA10" s="14"/>
      <c r="CB10" s="14">
        <v>0.51309462686680396</v>
      </c>
      <c r="CC10" s="14">
        <v>0.54472656749159098</v>
      </c>
    </row>
    <row r="11" spans="2:81" ht="28.8" x14ac:dyDescent="0.3">
      <c r="B11" s="15" t="s">
        <v>402</v>
      </c>
      <c r="C11" s="14">
        <v>0.253320348848313</v>
      </c>
      <c r="D11" s="14">
        <v>0.266409961436881</v>
      </c>
      <c r="E11" s="14">
        <v>0.241032441961058</v>
      </c>
      <c r="F11" s="14"/>
      <c r="G11" s="14">
        <v>0.229977245199423</v>
      </c>
      <c r="H11" s="14">
        <v>0.25367949836608</v>
      </c>
      <c r="I11" s="14">
        <v>0.22365335243680201</v>
      </c>
      <c r="J11" s="14">
        <v>0.28702970126043198</v>
      </c>
      <c r="K11" s="14">
        <v>0.24592681396996499</v>
      </c>
      <c r="L11" s="14">
        <v>0.27035443955625299</v>
      </c>
      <c r="M11" s="14"/>
      <c r="N11" s="14">
        <v>0.21882743803726501</v>
      </c>
      <c r="O11" s="14">
        <v>0.28050459712814002</v>
      </c>
      <c r="P11" s="14">
        <v>0.23827519609671699</v>
      </c>
      <c r="Q11" s="14">
        <v>0.271222718442657</v>
      </c>
      <c r="R11" s="14"/>
      <c r="S11" s="14">
        <v>0.20477126666953299</v>
      </c>
      <c r="T11" s="14">
        <v>0.27904255709456999</v>
      </c>
      <c r="U11" s="14">
        <v>0.247818191986338</v>
      </c>
      <c r="V11" s="14">
        <v>0.31711475272561701</v>
      </c>
      <c r="W11" s="14">
        <v>0.20800900657971599</v>
      </c>
      <c r="X11" s="14">
        <v>0.23985937015216299</v>
      </c>
      <c r="Y11" s="14">
        <v>0.245185524501949</v>
      </c>
      <c r="Z11" s="14">
        <v>0.247941856578031</v>
      </c>
      <c r="AA11" s="14">
        <v>0.248939452175369</v>
      </c>
      <c r="AB11" s="14">
        <v>0.26360068773840201</v>
      </c>
      <c r="AC11" s="14">
        <v>0.24917795290567299</v>
      </c>
      <c r="AD11" s="14">
        <v>0.35940101379029799</v>
      </c>
      <c r="AE11" s="14"/>
      <c r="AF11" s="14">
        <v>0.162523078733362</v>
      </c>
      <c r="AG11" s="14">
        <v>0.31292733872008299</v>
      </c>
      <c r="AH11" s="14">
        <v>0.21586456485306699</v>
      </c>
      <c r="AI11" s="14">
        <v>0.393608947517399</v>
      </c>
      <c r="AJ11" s="14">
        <v>0.12733008282844299</v>
      </c>
      <c r="AK11" s="14">
        <v>0.252403543040431</v>
      </c>
      <c r="AL11" s="14"/>
      <c r="AM11" s="14">
        <v>0.31444596274159498</v>
      </c>
      <c r="AN11" s="14">
        <v>0.23208033002982001</v>
      </c>
      <c r="AO11" s="14">
        <v>0.20310548465435599</v>
      </c>
      <c r="AP11" s="14">
        <v>0.23344889243971301</v>
      </c>
      <c r="AQ11" s="14">
        <v>0.14598923239603601</v>
      </c>
      <c r="AR11" s="14"/>
      <c r="AS11" s="14">
        <v>0.24844589257838301</v>
      </c>
      <c r="AT11" s="14">
        <v>0.25691546635061502</v>
      </c>
      <c r="AU11" s="14"/>
      <c r="AV11" s="14">
        <v>0.257273571275908</v>
      </c>
      <c r="AW11" s="14">
        <v>0.238740980308425</v>
      </c>
      <c r="AX11" s="14">
        <v>0.25133424925477199</v>
      </c>
      <c r="AY11" s="14"/>
      <c r="AZ11" s="14">
        <v>0.25624607954575701</v>
      </c>
      <c r="BA11" s="14">
        <v>0.19636493353621301</v>
      </c>
      <c r="BB11" s="14">
        <v>0.25578421567172299</v>
      </c>
      <c r="BC11" s="14"/>
      <c r="BD11" s="14">
        <v>0.22655510180548899</v>
      </c>
      <c r="BE11" s="14">
        <v>0.27190873820837602</v>
      </c>
      <c r="BF11" s="14"/>
      <c r="BG11" s="14">
        <v>0.22586312110211501</v>
      </c>
      <c r="BH11" s="14">
        <v>0.25982668992547903</v>
      </c>
      <c r="BI11" s="14"/>
      <c r="BJ11" s="14">
        <v>0.234821747347015</v>
      </c>
      <c r="BK11" s="14">
        <v>0.257544601786524</v>
      </c>
      <c r="BL11" s="14"/>
      <c r="BM11" s="14">
        <v>0.15529217006784099</v>
      </c>
      <c r="BN11" s="14">
        <v>0.26242064269404602</v>
      </c>
      <c r="BO11" s="14"/>
      <c r="BP11" s="14">
        <v>0.24252940510354301</v>
      </c>
      <c r="BQ11" s="14">
        <v>0.25989693661989999</v>
      </c>
      <c r="BR11" s="14"/>
      <c r="BS11" s="14">
        <v>0.20518436362324299</v>
      </c>
      <c r="BT11" s="14">
        <v>0.28723967854405802</v>
      </c>
      <c r="BU11" s="14"/>
      <c r="BV11" s="14">
        <v>0.23477987204446199</v>
      </c>
      <c r="BW11" s="14">
        <v>0.19478342873813301</v>
      </c>
      <c r="BX11" s="14"/>
      <c r="BY11" s="14">
        <v>0.231583061439881</v>
      </c>
      <c r="BZ11" s="14">
        <v>0.25409943096353899</v>
      </c>
      <c r="CA11" s="14"/>
      <c r="CB11" s="14">
        <v>0.24644947227237601</v>
      </c>
      <c r="CC11" s="14">
        <v>0.259215344034392</v>
      </c>
    </row>
    <row r="12" spans="2:81" x14ac:dyDescent="0.3">
      <c r="B12" s="15" t="s">
        <v>106</v>
      </c>
      <c r="C12" s="23">
        <v>8.1442454731170497E-2</v>
      </c>
      <c r="D12" s="23">
        <v>7.8150615609825794E-2</v>
      </c>
      <c r="E12" s="23">
        <v>8.4815239905793594E-2</v>
      </c>
      <c r="F12" s="23"/>
      <c r="G12" s="23">
        <v>5.6780818417473997E-2</v>
      </c>
      <c r="H12" s="23">
        <v>0.10651285974983001</v>
      </c>
      <c r="I12" s="23">
        <v>5.9225804093741299E-2</v>
      </c>
      <c r="J12" s="23">
        <v>0.114582012877469</v>
      </c>
      <c r="K12" s="23">
        <v>0.117716195225573</v>
      </c>
      <c r="L12" s="23">
        <v>4.4267929224826301E-2</v>
      </c>
      <c r="M12" s="23"/>
      <c r="N12" s="23">
        <v>7.5881730718855803E-2</v>
      </c>
      <c r="O12" s="23">
        <v>9.2689770739125293E-2</v>
      </c>
      <c r="P12" s="23">
        <v>8.1102827287590107E-2</v>
      </c>
      <c r="Q12" s="23">
        <v>7.7364019069333406E-2</v>
      </c>
      <c r="R12" s="23"/>
      <c r="S12" s="23">
        <v>3.1830036625494898E-2</v>
      </c>
      <c r="T12" s="23">
        <v>0.12784158603253301</v>
      </c>
      <c r="U12" s="23">
        <v>7.4807361627009503E-2</v>
      </c>
      <c r="V12" s="23">
        <v>4.5698721457745901E-2</v>
      </c>
      <c r="W12" s="23">
        <v>5.4707516545483802E-2</v>
      </c>
      <c r="X12" s="23">
        <v>7.1549823774478702E-2</v>
      </c>
      <c r="Y12" s="23">
        <v>0.108423451110556</v>
      </c>
      <c r="Z12" s="23">
        <v>9.7031307483012294E-2</v>
      </c>
      <c r="AA12" s="23">
        <v>0.13448063718289799</v>
      </c>
      <c r="AB12" s="23">
        <v>3.2347094727405303E-2</v>
      </c>
      <c r="AC12" s="23">
        <v>5.1868567487094903E-2</v>
      </c>
      <c r="AD12" s="23">
        <v>0.23955881301025</v>
      </c>
      <c r="AE12" s="23"/>
      <c r="AF12" s="23">
        <v>6.97856126157336E-2</v>
      </c>
      <c r="AG12" s="23">
        <v>6.7616410761966894E-2</v>
      </c>
      <c r="AH12" s="23">
        <v>5.2343508394585403E-2</v>
      </c>
      <c r="AI12" s="23">
        <v>7.8364672554221096E-2</v>
      </c>
      <c r="AJ12" s="23">
        <v>8.0945945056935101E-2</v>
      </c>
      <c r="AK12" s="23">
        <v>0.124151903748997</v>
      </c>
      <c r="AL12" s="23"/>
      <c r="AM12" s="23">
        <v>6.7207159403249103E-2</v>
      </c>
      <c r="AN12" s="23">
        <v>8.6734749290311594E-2</v>
      </c>
      <c r="AO12" s="23">
        <v>0.11744108727862899</v>
      </c>
      <c r="AP12" s="23">
        <v>5.6867858171300897E-2</v>
      </c>
      <c r="AQ12" s="23">
        <v>0</v>
      </c>
      <c r="AR12" s="23"/>
      <c r="AS12" s="23">
        <v>5.7970906162080699E-2</v>
      </c>
      <c r="AT12" s="23">
        <v>9.5512616895881294E-2</v>
      </c>
      <c r="AU12" s="23"/>
      <c r="AV12" s="23">
        <v>6.4756289772186407E-2</v>
      </c>
      <c r="AW12" s="23">
        <v>3.4851387762353997E-2</v>
      </c>
      <c r="AX12" s="23">
        <v>5.7355846096999598E-2</v>
      </c>
      <c r="AY12" s="23"/>
      <c r="AZ12" s="23">
        <v>3.8749349775747503E-2</v>
      </c>
      <c r="BA12" s="23">
        <v>1.77227275353549E-2</v>
      </c>
      <c r="BB12" s="23">
        <v>9.5123854357864496E-2</v>
      </c>
      <c r="BC12" s="23"/>
      <c r="BD12" s="23">
        <v>5.9071680067341002E-2</v>
      </c>
      <c r="BE12" s="23">
        <v>9.5027311667074801E-2</v>
      </c>
      <c r="BF12" s="23"/>
      <c r="BG12" s="23">
        <v>4.55630302424044E-2</v>
      </c>
      <c r="BH12" s="23">
        <v>8.7673234890991006E-2</v>
      </c>
      <c r="BI12" s="23"/>
      <c r="BJ12" s="23">
        <v>1.03230142301384E-2</v>
      </c>
      <c r="BK12" s="23">
        <v>8.5400771695994304E-2</v>
      </c>
      <c r="BL12" s="23"/>
      <c r="BM12" s="23">
        <v>5.2580956041821399E-2</v>
      </c>
      <c r="BN12" s="23">
        <v>8.4488889781248105E-2</v>
      </c>
      <c r="BO12" s="23"/>
      <c r="BP12" s="23">
        <v>7.5159191383685195E-2</v>
      </c>
      <c r="BQ12" s="23">
        <v>8.3436747207796494E-2</v>
      </c>
      <c r="BR12" s="23"/>
      <c r="BS12" s="23">
        <v>5.4153866942073803E-2</v>
      </c>
      <c r="BT12" s="23">
        <v>7.1628610801860795E-2</v>
      </c>
      <c r="BU12" s="23"/>
      <c r="BV12" s="23">
        <v>0.113573051985093</v>
      </c>
      <c r="BW12" s="23">
        <v>3.3271810592076102E-2</v>
      </c>
      <c r="BX12" s="23"/>
      <c r="BY12" s="23">
        <v>5.85770633365158E-2</v>
      </c>
      <c r="BZ12" s="23">
        <v>8.3706603044078398E-2</v>
      </c>
      <c r="CA12" s="23"/>
      <c r="CB12" s="23">
        <v>8.6658502599583895E-2</v>
      </c>
      <c r="CC12" s="23">
        <v>7.9012201307006993E-2</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160</v>
      </c>
      <c r="C9" s="14">
        <v>0.39060913529687902</v>
      </c>
      <c r="D9" s="14">
        <v>0.32020338872349502</v>
      </c>
      <c r="E9" s="14">
        <v>0.46011559968425497</v>
      </c>
      <c r="F9" s="14"/>
      <c r="G9" s="14">
        <v>0.351658590116324</v>
      </c>
      <c r="H9" s="14">
        <v>0.38420927467372101</v>
      </c>
      <c r="I9" s="14">
        <v>0.32169641252990799</v>
      </c>
      <c r="J9" s="14">
        <v>0.42040997232593402</v>
      </c>
      <c r="K9" s="14">
        <v>0.39567192118466499</v>
      </c>
      <c r="L9" s="14">
        <v>0.450382142722905</v>
      </c>
      <c r="M9" s="14"/>
      <c r="N9" s="14">
        <v>0.38360277407063198</v>
      </c>
      <c r="O9" s="14">
        <v>0.37850646164072699</v>
      </c>
      <c r="P9" s="14">
        <v>0.40244602165670301</v>
      </c>
      <c r="Q9" s="14">
        <v>0.40261716514420698</v>
      </c>
      <c r="R9" s="14"/>
      <c r="S9" s="14">
        <v>0.38412447918084403</v>
      </c>
      <c r="T9" s="14">
        <v>0.43708220034600698</v>
      </c>
      <c r="U9" s="14">
        <v>0.42842649349988898</v>
      </c>
      <c r="V9" s="14">
        <v>0.27348671735045699</v>
      </c>
      <c r="W9" s="14">
        <v>0.41419502607800801</v>
      </c>
      <c r="X9" s="14">
        <v>0.35720653195886098</v>
      </c>
      <c r="Y9" s="14">
        <v>0.321734230063011</v>
      </c>
      <c r="Z9" s="14">
        <v>0.40431358099276299</v>
      </c>
      <c r="AA9" s="14">
        <v>0.51639908830002901</v>
      </c>
      <c r="AB9" s="14">
        <v>0.32649682809410202</v>
      </c>
      <c r="AC9" s="14">
        <v>0.42356228222264403</v>
      </c>
      <c r="AD9" s="14">
        <v>0.35847426058946902</v>
      </c>
      <c r="AE9" s="14"/>
      <c r="AF9" s="14">
        <v>0.436114003241038</v>
      </c>
      <c r="AG9" s="14">
        <v>0.37385974066986299</v>
      </c>
      <c r="AH9" s="14">
        <v>0.45019436116039402</v>
      </c>
      <c r="AI9" s="14">
        <v>0.21960019107016099</v>
      </c>
      <c r="AJ9" s="14">
        <v>0.52790438973360598</v>
      </c>
      <c r="AK9" s="14">
        <v>0.45395093536009901</v>
      </c>
      <c r="AL9" s="14"/>
      <c r="AM9" s="14">
        <v>0.31746742572647302</v>
      </c>
      <c r="AN9" s="14">
        <v>0.43223633084386898</v>
      </c>
      <c r="AO9" s="14">
        <v>0.39437968980716498</v>
      </c>
      <c r="AP9" s="14">
        <v>0.45650820766262401</v>
      </c>
      <c r="AQ9" s="14">
        <v>0.463467830914287</v>
      </c>
      <c r="AR9" s="14"/>
      <c r="AS9" s="14">
        <v>0.395603291662391</v>
      </c>
      <c r="AT9" s="14">
        <v>0.38582388278997998</v>
      </c>
      <c r="AU9" s="14"/>
      <c r="AV9" s="14">
        <v>0.37145560878622702</v>
      </c>
      <c r="AW9" s="14">
        <v>0.46031702496989801</v>
      </c>
      <c r="AX9" s="14">
        <v>0.43641085290396903</v>
      </c>
      <c r="AY9" s="14"/>
      <c r="AZ9" s="14">
        <v>0.47550643610409898</v>
      </c>
      <c r="BA9" s="14">
        <v>0.26954213376462299</v>
      </c>
      <c r="BB9" s="14">
        <v>0.39963779933457799</v>
      </c>
      <c r="BC9" s="14"/>
      <c r="BD9" s="14">
        <v>0.44210580112633402</v>
      </c>
      <c r="BE9" s="14">
        <v>0.35761063417592598</v>
      </c>
      <c r="BF9" s="14"/>
      <c r="BG9" s="14">
        <v>0.39357716280587102</v>
      </c>
      <c r="BH9" s="14">
        <v>0.39185480871422401</v>
      </c>
      <c r="BI9" s="14"/>
      <c r="BJ9" s="14">
        <v>0.4374435807996</v>
      </c>
      <c r="BK9" s="14">
        <v>0.382096367538934</v>
      </c>
      <c r="BL9" s="14"/>
      <c r="BM9" s="14">
        <v>0.489881499449697</v>
      </c>
      <c r="BN9" s="14">
        <v>0.38334025452854098</v>
      </c>
      <c r="BO9" s="14"/>
      <c r="BP9" s="14">
        <v>0.48645681923621698</v>
      </c>
      <c r="BQ9" s="14">
        <v>0.36650863466369799</v>
      </c>
      <c r="BR9" s="14"/>
      <c r="BS9" s="14">
        <v>0.44109740227484301</v>
      </c>
      <c r="BT9" s="14">
        <v>0.38766868236409302</v>
      </c>
      <c r="BU9" s="14"/>
      <c r="BV9" s="14">
        <v>0.35841120515862201</v>
      </c>
      <c r="BW9" s="14">
        <v>0.470156330402145</v>
      </c>
      <c r="BX9" s="14"/>
      <c r="BY9" s="14">
        <v>0.34005035887444701</v>
      </c>
      <c r="BZ9" s="14">
        <v>0.39788303088187799</v>
      </c>
      <c r="CA9" s="14"/>
      <c r="CB9" s="14">
        <v>0.38151582036533699</v>
      </c>
      <c r="CC9" s="14">
        <v>0.397360475950298</v>
      </c>
    </row>
    <row r="10" spans="2:81" x14ac:dyDescent="0.3">
      <c r="B10" s="15" t="s">
        <v>161</v>
      </c>
      <c r="C10" s="14">
        <v>0.32499631700281201</v>
      </c>
      <c r="D10" s="14">
        <v>0.360668072022092</v>
      </c>
      <c r="E10" s="14">
        <v>0.28885141941119002</v>
      </c>
      <c r="F10" s="14"/>
      <c r="G10" s="14">
        <v>0.37787091256752797</v>
      </c>
      <c r="H10" s="14">
        <v>0.32435494202064402</v>
      </c>
      <c r="I10" s="14">
        <v>0.33798274852156202</v>
      </c>
      <c r="J10" s="14">
        <v>0.303299647087658</v>
      </c>
      <c r="K10" s="14">
        <v>0.311685775687224</v>
      </c>
      <c r="L10" s="14">
        <v>0.30620056162854298</v>
      </c>
      <c r="M10" s="14"/>
      <c r="N10" s="14">
        <v>0.32045352756255602</v>
      </c>
      <c r="O10" s="14">
        <v>0.346713847998388</v>
      </c>
      <c r="P10" s="14">
        <v>0.31454397113972399</v>
      </c>
      <c r="Q10" s="14">
        <v>0.317831366816889</v>
      </c>
      <c r="R10" s="14"/>
      <c r="S10" s="14">
        <v>0.33348592539044303</v>
      </c>
      <c r="T10" s="14">
        <v>0.24720814940369901</v>
      </c>
      <c r="U10" s="14">
        <v>0.30970130724162698</v>
      </c>
      <c r="V10" s="14">
        <v>0.417515108755176</v>
      </c>
      <c r="W10" s="14">
        <v>0.27765715552604597</v>
      </c>
      <c r="X10" s="14">
        <v>0.36132943164956799</v>
      </c>
      <c r="Y10" s="14">
        <v>0.35642010947049502</v>
      </c>
      <c r="Z10" s="14">
        <v>0.26790953954021601</v>
      </c>
      <c r="AA10" s="14">
        <v>0.29946473506305099</v>
      </c>
      <c r="AB10" s="14">
        <v>0.32829600044386997</v>
      </c>
      <c r="AC10" s="14">
        <v>0.33999917982893002</v>
      </c>
      <c r="AD10" s="14">
        <v>0.43776836511372202</v>
      </c>
      <c r="AE10" s="14"/>
      <c r="AF10" s="14">
        <v>0.37039970475091599</v>
      </c>
      <c r="AG10" s="14">
        <v>0.28710182102033199</v>
      </c>
      <c r="AH10" s="14">
        <v>0.28842009364048099</v>
      </c>
      <c r="AI10" s="14">
        <v>0.39458334676602902</v>
      </c>
      <c r="AJ10" s="14">
        <v>0.287466503680259</v>
      </c>
      <c r="AK10" s="14">
        <v>0.24935754563462201</v>
      </c>
      <c r="AL10" s="14"/>
      <c r="AM10" s="14">
        <v>0.35098987183033797</v>
      </c>
      <c r="AN10" s="14">
        <v>0.30477668893628701</v>
      </c>
      <c r="AO10" s="14">
        <v>0.32069569105585499</v>
      </c>
      <c r="AP10" s="14">
        <v>0.304550155232376</v>
      </c>
      <c r="AQ10" s="14">
        <v>0.33998337435804299</v>
      </c>
      <c r="AR10" s="14"/>
      <c r="AS10" s="14">
        <v>0.36903003666759499</v>
      </c>
      <c r="AT10" s="14">
        <v>0.30158514393608699</v>
      </c>
      <c r="AU10" s="14"/>
      <c r="AV10" s="14">
        <v>0.383284003957859</v>
      </c>
      <c r="AW10" s="14">
        <v>0.32739491477093402</v>
      </c>
      <c r="AX10" s="14">
        <v>0.351592584916676</v>
      </c>
      <c r="AY10" s="14"/>
      <c r="AZ10" s="14">
        <v>0.33204818632660499</v>
      </c>
      <c r="BA10" s="14">
        <v>0.49075565154093798</v>
      </c>
      <c r="BB10" s="14">
        <v>0.33181395141389602</v>
      </c>
      <c r="BC10" s="14"/>
      <c r="BD10" s="14">
        <v>0.32038324271620799</v>
      </c>
      <c r="BE10" s="14">
        <v>0.32593622014707901</v>
      </c>
      <c r="BF10" s="14"/>
      <c r="BG10" s="14">
        <v>0.33674675806668503</v>
      </c>
      <c r="BH10" s="14">
        <v>0.32081332966996701</v>
      </c>
      <c r="BI10" s="14"/>
      <c r="BJ10" s="14">
        <v>0.28931672344503101</v>
      </c>
      <c r="BK10" s="14">
        <v>0.331051102046376</v>
      </c>
      <c r="BL10" s="14"/>
      <c r="BM10" s="14">
        <v>0.22340851508045501</v>
      </c>
      <c r="BN10" s="14">
        <v>0.33518797534869499</v>
      </c>
      <c r="BO10" s="14"/>
      <c r="BP10" s="14">
        <v>0.30966210343498701</v>
      </c>
      <c r="BQ10" s="14">
        <v>0.332844322894776</v>
      </c>
      <c r="BR10" s="14"/>
      <c r="BS10" s="14">
        <v>0.37598688057326601</v>
      </c>
      <c r="BT10" s="14">
        <v>0.34011005098723501</v>
      </c>
      <c r="BU10" s="14"/>
      <c r="BV10" s="14">
        <v>0.43642632997978997</v>
      </c>
      <c r="BW10" s="14">
        <v>0.35474626632794898</v>
      </c>
      <c r="BX10" s="14"/>
      <c r="BY10" s="14">
        <v>0.33464521734974101</v>
      </c>
      <c r="BZ10" s="14">
        <v>0.323312757607853</v>
      </c>
      <c r="CA10" s="14"/>
      <c r="CB10" s="14">
        <v>0.334745662512901</v>
      </c>
      <c r="CC10" s="14">
        <v>0.31756329162055102</v>
      </c>
    </row>
    <row r="11" spans="2:81" x14ac:dyDescent="0.3">
      <c r="B11" s="15" t="s">
        <v>162</v>
      </c>
      <c r="C11" s="14">
        <v>0.13826958235764999</v>
      </c>
      <c r="D11" s="14">
        <v>0.13653133743803</v>
      </c>
      <c r="E11" s="14">
        <v>0.14023602259198001</v>
      </c>
      <c r="F11" s="14"/>
      <c r="G11" s="14">
        <v>0.14434871801445601</v>
      </c>
      <c r="H11" s="14">
        <v>0.15879478140499301</v>
      </c>
      <c r="I11" s="14">
        <v>0.17083493554951201</v>
      </c>
      <c r="J11" s="14">
        <v>9.9194152403722702E-2</v>
      </c>
      <c r="K11" s="14">
        <v>0.111696147453795</v>
      </c>
      <c r="L11" s="14">
        <v>0.14072816288228501</v>
      </c>
      <c r="M11" s="14"/>
      <c r="N11" s="14">
        <v>0.139804736375821</v>
      </c>
      <c r="O11" s="14">
        <v>0.122948928370292</v>
      </c>
      <c r="P11" s="14">
        <v>0.16566600450249</v>
      </c>
      <c r="Q11" s="14">
        <v>0.12691430014489499</v>
      </c>
      <c r="R11" s="14"/>
      <c r="S11" s="14">
        <v>0.163315940726802</v>
      </c>
      <c r="T11" s="14">
        <v>0.16211964801878201</v>
      </c>
      <c r="U11" s="14">
        <v>9.9664557403399204E-2</v>
      </c>
      <c r="V11" s="14">
        <v>0.155892482939859</v>
      </c>
      <c r="W11" s="14">
        <v>0.18147670944611799</v>
      </c>
      <c r="X11" s="14">
        <v>0.11500659787487399</v>
      </c>
      <c r="Y11" s="14">
        <v>0.16590970196507601</v>
      </c>
      <c r="Z11" s="14">
        <v>0.121686489951096</v>
      </c>
      <c r="AA11" s="14">
        <v>6.7688169876023496E-2</v>
      </c>
      <c r="AB11" s="14">
        <v>0.169738547336649</v>
      </c>
      <c r="AC11" s="14">
        <v>9.3904031186911194E-2</v>
      </c>
      <c r="AD11" s="14">
        <v>0.123059127549125</v>
      </c>
      <c r="AE11" s="14"/>
      <c r="AF11" s="14">
        <v>9.7419881711685405E-2</v>
      </c>
      <c r="AG11" s="14">
        <v>0.166855188076352</v>
      </c>
      <c r="AH11" s="14">
        <v>0.103025042044463</v>
      </c>
      <c r="AI11" s="14">
        <v>0.15885861149404301</v>
      </c>
      <c r="AJ11" s="14">
        <v>0.127453719141988</v>
      </c>
      <c r="AK11" s="14">
        <v>0.13466121530313599</v>
      </c>
      <c r="AL11" s="14"/>
      <c r="AM11" s="14">
        <v>0.16160482918611399</v>
      </c>
      <c r="AN11" s="14">
        <v>0.122471052348227</v>
      </c>
      <c r="AO11" s="14">
        <v>0.13566145083320799</v>
      </c>
      <c r="AP11" s="14">
        <v>0.111931654073277</v>
      </c>
      <c r="AQ11" s="14">
        <v>0.14753820233443701</v>
      </c>
      <c r="AR11" s="14"/>
      <c r="AS11" s="14">
        <v>0.11722051461884</v>
      </c>
      <c r="AT11" s="14">
        <v>0.15174983357358299</v>
      </c>
      <c r="AU11" s="14"/>
      <c r="AV11" s="14">
        <v>0.110559474997995</v>
      </c>
      <c r="AW11" s="14">
        <v>0.15672945654586601</v>
      </c>
      <c r="AX11" s="14">
        <v>0.102855970776071</v>
      </c>
      <c r="AY11" s="14"/>
      <c r="AZ11" s="14">
        <v>5.4473870038388002E-2</v>
      </c>
      <c r="BA11" s="14">
        <v>0.16520515547791401</v>
      </c>
      <c r="BB11" s="14">
        <v>0.13516556139011601</v>
      </c>
      <c r="BC11" s="14"/>
      <c r="BD11" s="14">
        <v>0.11687576633829599</v>
      </c>
      <c r="BE11" s="14">
        <v>0.15292525137871699</v>
      </c>
      <c r="BF11" s="14"/>
      <c r="BG11" s="14">
        <v>0.166113638239236</v>
      </c>
      <c r="BH11" s="14">
        <v>0.13351409710373399</v>
      </c>
      <c r="BI11" s="14"/>
      <c r="BJ11" s="14">
        <v>0.14405481440221199</v>
      </c>
      <c r="BK11" s="14">
        <v>0.138531639302549</v>
      </c>
      <c r="BL11" s="14"/>
      <c r="BM11" s="14">
        <v>0.13650729468539699</v>
      </c>
      <c r="BN11" s="14">
        <v>0.13694471932018501</v>
      </c>
      <c r="BO11" s="14"/>
      <c r="BP11" s="14">
        <v>8.8713167674454793E-2</v>
      </c>
      <c r="BQ11" s="14">
        <v>0.144934972368753</v>
      </c>
      <c r="BR11" s="14"/>
      <c r="BS11" s="14">
        <v>9.8799645870761593E-2</v>
      </c>
      <c r="BT11" s="14">
        <v>0.124276163403092</v>
      </c>
      <c r="BU11" s="14"/>
      <c r="BV11" s="14">
        <v>0.113821230529756</v>
      </c>
      <c r="BW11" s="14">
        <v>9.3520516291850694E-2</v>
      </c>
      <c r="BX11" s="14"/>
      <c r="BY11" s="14">
        <v>0.114251413541271</v>
      </c>
      <c r="BZ11" s="14">
        <v>0.13927218297275501</v>
      </c>
      <c r="CA11" s="14"/>
      <c r="CB11" s="14">
        <v>0.137578619563128</v>
      </c>
      <c r="CC11" s="14">
        <v>0.13734101624936501</v>
      </c>
    </row>
    <row r="12" spans="2:81" x14ac:dyDescent="0.3">
      <c r="B12" s="15" t="s">
        <v>163</v>
      </c>
      <c r="C12" s="14">
        <v>6.1019968372479597E-2</v>
      </c>
      <c r="D12" s="14">
        <v>8.8787923305668301E-2</v>
      </c>
      <c r="E12" s="14">
        <v>3.4025380388247803E-2</v>
      </c>
      <c r="F12" s="14"/>
      <c r="G12" s="14">
        <v>4.5355099390193498E-2</v>
      </c>
      <c r="H12" s="14">
        <v>6.69164088192747E-2</v>
      </c>
      <c r="I12" s="14">
        <v>5.5477474134803403E-2</v>
      </c>
      <c r="J12" s="14">
        <v>7.3290667059115105E-2</v>
      </c>
      <c r="K12" s="14">
        <v>7.1834017301599606E-2</v>
      </c>
      <c r="L12" s="14">
        <v>5.3948519072178902E-2</v>
      </c>
      <c r="M12" s="14"/>
      <c r="N12" s="14">
        <v>8.0675902225259097E-2</v>
      </c>
      <c r="O12" s="14">
        <v>5.7133584784315197E-2</v>
      </c>
      <c r="P12" s="14">
        <v>6.1798308991292898E-2</v>
      </c>
      <c r="Q12" s="14">
        <v>4.41932010674791E-2</v>
      </c>
      <c r="R12" s="14"/>
      <c r="S12" s="14">
        <v>4.6320904350136902E-2</v>
      </c>
      <c r="T12" s="14">
        <v>6.4059839983863304E-2</v>
      </c>
      <c r="U12" s="14">
        <v>9.7400049150832294E-2</v>
      </c>
      <c r="V12" s="14">
        <v>5.8744576675958997E-2</v>
      </c>
      <c r="W12" s="14">
        <v>5.7039541989607999E-2</v>
      </c>
      <c r="X12" s="14">
        <v>6.3131516202261304E-2</v>
      </c>
      <c r="Y12" s="14">
        <v>7.0639285034257093E-2</v>
      </c>
      <c r="Z12" s="14">
        <v>9.12214604239132E-2</v>
      </c>
      <c r="AA12" s="14">
        <v>3.5322909007288801E-2</v>
      </c>
      <c r="AB12" s="14">
        <v>6.5535583372316603E-2</v>
      </c>
      <c r="AC12" s="14">
        <v>8.7200744967848201E-2</v>
      </c>
      <c r="AD12" s="14">
        <v>0</v>
      </c>
      <c r="AE12" s="14"/>
      <c r="AF12" s="14">
        <v>3.8534790676410399E-2</v>
      </c>
      <c r="AG12" s="14">
        <v>8.5123534540892401E-2</v>
      </c>
      <c r="AH12" s="14">
        <v>9.2664641629312497E-2</v>
      </c>
      <c r="AI12" s="14">
        <v>9.1047305192760206E-2</v>
      </c>
      <c r="AJ12" s="14">
        <v>1.40201424448943E-2</v>
      </c>
      <c r="AK12" s="14">
        <v>5.0552561902935798E-2</v>
      </c>
      <c r="AL12" s="14"/>
      <c r="AM12" s="14">
        <v>6.6212897525085496E-2</v>
      </c>
      <c r="AN12" s="14">
        <v>6.2838424841217197E-2</v>
      </c>
      <c r="AO12" s="14">
        <v>7.5463582124785905E-2</v>
      </c>
      <c r="AP12" s="14">
        <v>4.1630172407859503E-2</v>
      </c>
      <c r="AQ12" s="14">
        <v>4.9010592393233098E-2</v>
      </c>
      <c r="AR12" s="14"/>
      <c r="AS12" s="14">
        <v>4.7662742967501101E-2</v>
      </c>
      <c r="AT12" s="14">
        <v>7.0084890126608304E-2</v>
      </c>
      <c r="AU12" s="14"/>
      <c r="AV12" s="14">
        <v>6.4074641159449705E-2</v>
      </c>
      <c r="AW12" s="14">
        <v>3.8571468518183903E-2</v>
      </c>
      <c r="AX12" s="14">
        <v>5.3325448783342798E-2</v>
      </c>
      <c r="AY12" s="14"/>
      <c r="AZ12" s="14">
        <v>8.1172300198201805E-2</v>
      </c>
      <c r="BA12" s="14">
        <v>1.76980724763399E-2</v>
      </c>
      <c r="BB12" s="14">
        <v>7.0270361013868604E-2</v>
      </c>
      <c r="BC12" s="14"/>
      <c r="BD12" s="14">
        <v>3.3297261915024197E-2</v>
      </c>
      <c r="BE12" s="14">
        <v>7.9638999350480896E-2</v>
      </c>
      <c r="BF12" s="14"/>
      <c r="BG12" s="14">
        <v>2.8996614861948499E-2</v>
      </c>
      <c r="BH12" s="14">
        <v>6.6271932328622302E-2</v>
      </c>
      <c r="BI12" s="14"/>
      <c r="BJ12" s="14">
        <v>3.3783898112337903E-2</v>
      </c>
      <c r="BK12" s="14">
        <v>6.3587081819910102E-2</v>
      </c>
      <c r="BL12" s="14"/>
      <c r="BM12" s="14">
        <v>5.2154732962558799E-2</v>
      </c>
      <c r="BN12" s="14">
        <v>6.1566325988216999E-2</v>
      </c>
      <c r="BO12" s="14"/>
      <c r="BP12" s="14">
        <v>2.7934646285551E-2</v>
      </c>
      <c r="BQ12" s="14">
        <v>7.0640709383806399E-2</v>
      </c>
      <c r="BR12" s="14"/>
      <c r="BS12" s="14">
        <v>3.0165958856190798E-2</v>
      </c>
      <c r="BT12" s="14">
        <v>7.8860105403782299E-2</v>
      </c>
      <c r="BU12" s="14"/>
      <c r="BV12" s="14">
        <v>1.8917442003391099E-2</v>
      </c>
      <c r="BW12" s="14">
        <v>3.4119095584740702E-2</v>
      </c>
      <c r="BX12" s="14"/>
      <c r="BY12" s="14">
        <v>5.7939379578793797E-2</v>
      </c>
      <c r="BZ12" s="14">
        <v>6.1985027194393701E-2</v>
      </c>
      <c r="CA12" s="14"/>
      <c r="CB12" s="14">
        <v>7.5296785923218104E-2</v>
      </c>
      <c r="CC12" s="14">
        <v>5.4883616571050398E-2</v>
      </c>
    </row>
    <row r="13" spans="2:81" x14ac:dyDescent="0.3">
      <c r="B13" s="15" t="s">
        <v>164</v>
      </c>
      <c r="C13" s="14">
        <v>4.0281882713745297E-2</v>
      </c>
      <c r="D13" s="14">
        <v>4.8941306754399998E-2</v>
      </c>
      <c r="E13" s="14">
        <v>3.1905005977827298E-2</v>
      </c>
      <c r="F13" s="14"/>
      <c r="G13" s="14">
        <v>2.0574754504670102E-2</v>
      </c>
      <c r="H13" s="14">
        <v>3.3431954749090401E-2</v>
      </c>
      <c r="I13" s="14">
        <v>6.8117158480425904E-2</v>
      </c>
      <c r="J13" s="14">
        <v>4.6090257738181498E-2</v>
      </c>
      <c r="K13" s="14">
        <v>5.0891895042273698E-2</v>
      </c>
      <c r="L13" s="14">
        <v>2.4434588789051099E-2</v>
      </c>
      <c r="M13" s="14"/>
      <c r="N13" s="14">
        <v>4.0367950854450503E-2</v>
      </c>
      <c r="O13" s="14">
        <v>4.5620737334879001E-2</v>
      </c>
      <c r="P13" s="14">
        <v>2.82967682083341E-2</v>
      </c>
      <c r="Q13" s="14">
        <v>4.1440854018879203E-2</v>
      </c>
      <c r="R13" s="14"/>
      <c r="S13" s="14">
        <v>4.7370310057665198E-2</v>
      </c>
      <c r="T13" s="14">
        <v>4.6004983370010903E-2</v>
      </c>
      <c r="U13" s="14">
        <v>3.8286067460497702E-2</v>
      </c>
      <c r="V13" s="14">
        <v>7.0082868497876094E-2</v>
      </c>
      <c r="W13" s="14">
        <v>0</v>
      </c>
      <c r="X13" s="14">
        <v>3.0670846942625E-2</v>
      </c>
      <c r="Y13" s="14">
        <v>2.4759906747299401E-2</v>
      </c>
      <c r="Z13" s="14">
        <v>7.1772517113510695E-2</v>
      </c>
      <c r="AA13" s="14">
        <v>2.4014386051824901E-2</v>
      </c>
      <c r="AB13" s="14">
        <v>6.6195030680049394E-2</v>
      </c>
      <c r="AC13" s="14">
        <v>1.7920128209438699E-2</v>
      </c>
      <c r="AD13" s="14">
        <v>4.0360420297640302E-2</v>
      </c>
      <c r="AE13" s="14"/>
      <c r="AF13" s="14">
        <v>1.9079283881551501E-2</v>
      </c>
      <c r="AG13" s="14">
        <v>4.71696722063372E-2</v>
      </c>
      <c r="AH13" s="14">
        <v>4.5538494173572898E-2</v>
      </c>
      <c r="AI13" s="14">
        <v>9.6556716923204305E-2</v>
      </c>
      <c r="AJ13" s="14">
        <v>0</v>
      </c>
      <c r="AK13" s="14">
        <v>2.2556915342252602E-2</v>
      </c>
      <c r="AL13" s="14"/>
      <c r="AM13" s="14">
        <v>3.8896647030021797E-2</v>
      </c>
      <c r="AN13" s="14">
        <v>3.6256472112117903E-2</v>
      </c>
      <c r="AO13" s="14">
        <v>2.8822562453341201E-2</v>
      </c>
      <c r="AP13" s="14">
        <v>6.3579382924940295E-2</v>
      </c>
      <c r="AQ13" s="14">
        <v>0</v>
      </c>
      <c r="AR13" s="14"/>
      <c r="AS13" s="14">
        <v>4.2677572167272901E-2</v>
      </c>
      <c r="AT13" s="14">
        <v>3.8045038337249301E-2</v>
      </c>
      <c r="AU13" s="14"/>
      <c r="AV13" s="14">
        <v>5.4576269491679701E-2</v>
      </c>
      <c r="AW13" s="14">
        <v>1.6987135195117901E-2</v>
      </c>
      <c r="AX13" s="14">
        <v>2.7716162516102299E-2</v>
      </c>
      <c r="AY13" s="14"/>
      <c r="AZ13" s="14">
        <v>5.6799207332706401E-2</v>
      </c>
      <c r="BA13" s="14">
        <v>3.9076259204830002E-2</v>
      </c>
      <c r="BB13" s="14">
        <v>4.5769518904012499E-2</v>
      </c>
      <c r="BC13" s="14"/>
      <c r="BD13" s="14">
        <v>5.1639202148050303E-2</v>
      </c>
      <c r="BE13" s="14">
        <v>3.28597573908017E-2</v>
      </c>
      <c r="BF13" s="14"/>
      <c r="BG13" s="14">
        <v>3.3824286802293602E-2</v>
      </c>
      <c r="BH13" s="14">
        <v>4.17221210435871E-2</v>
      </c>
      <c r="BI13" s="14"/>
      <c r="BJ13" s="14">
        <v>2.7234941997905299E-2</v>
      </c>
      <c r="BK13" s="14">
        <v>4.0869866992724498E-2</v>
      </c>
      <c r="BL13" s="14"/>
      <c r="BM13" s="14">
        <v>4.6038821338003397E-2</v>
      </c>
      <c r="BN13" s="14">
        <v>4.0215064485519703E-2</v>
      </c>
      <c r="BO13" s="14"/>
      <c r="BP13" s="14">
        <v>6.2555938901581107E-2</v>
      </c>
      <c r="BQ13" s="14">
        <v>3.5412845513397899E-2</v>
      </c>
      <c r="BR13" s="14"/>
      <c r="BS13" s="14">
        <v>3.4040085566399599E-2</v>
      </c>
      <c r="BT13" s="14">
        <v>4.2248607075879102E-2</v>
      </c>
      <c r="BU13" s="14"/>
      <c r="BV13" s="14">
        <v>3.3699652595906703E-2</v>
      </c>
      <c r="BW13" s="14">
        <v>3.4159726057397199E-2</v>
      </c>
      <c r="BX13" s="14"/>
      <c r="BY13" s="14">
        <v>8.2175393665930005E-2</v>
      </c>
      <c r="BZ13" s="14">
        <v>3.6136231489387903E-2</v>
      </c>
      <c r="CA13" s="14"/>
      <c r="CB13" s="14">
        <v>4.0445508828824001E-2</v>
      </c>
      <c r="CC13" s="14">
        <v>3.9667388157139799E-2</v>
      </c>
    </row>
    <row r="14" spans="2:81" x14ac:dyDescent="0.3">
      <c r="B14" s="15" t="s">
        <v>106</v>
      </c>
      <c r="C14" s="14">
        <v>4.4823114256433899E-2</v>
      </c>
      <c r="D14" s="14">
        <v>4.4867971756315198E-2</v>
      </c>
      <c r="E14" s="14">
        <v>4.4866571946499199E-2</v>
      </c>
      <c r="F14" s="14"/>
      <c r="G14" s="14">
        <v>6.0191925406828099E-2</v>
      </c>
      <c r="H14" s="14">
        <v>3.2292638332276899E-2</v>
      </c>
      <c r="I14" s="14">
        <v>4.5891270783788303E-2</v>
      </c>
      <c r="J14" s="14">
        <v>5.77153033853883E-2</v>
      </c>
      <c r="K14" s="14">
        <v>5.82202433304434E-2</v>
      </c>
      <c r="L14" s="14">
        <v>2.4306024905036701E-2</v>
      </c>
      <c r="M14" s="14"/>
      <c r="N14" s="14">
        <v>3.5095108911280697E-2</v>
      </c>
      <c r="O14" s="14">
        <v>4.9076439871399903E-2</v>
      </c>
      <c r="P14" s="14">
        <v>2.72489255014557E-2</v>
      </c>
      <c r="Q14" s="14">
        <v>6.7003112807649701E-2</v>
      </c>
      <c r="R14" s="14"/>
      <c r="S14" s="14">
        <v>2.5382440294109101E-2</v>
      </c>
      <c r="T14" s="14">
        <v>4.35251788776378E-2</v>
      </c>
      <c r="U14" s="14">
        <v>2.6521525243754701E-2</v>
      </c>
      <c r="V14" s="14">
        <v>2.4278245780672902E-2</v>
      </c>
      <c r="W14" s="14">
        <v>6.9631566960220104E-2</v>
      </c>
      <c r="X14" s="14">
        <v>7.2655075371811401E-2</v>
      </c>
      <c r="Y14" s="14">
        <v>6.0536766719861301E-2</v>
      </c>
      <c r="Z14" s="14">
        <v>4.3096411978501503E-2</v>
      </c>
      <c r="AA14" s="14">
        <v>5.7110711701781801E-2</v>
      </c>
      <c r="AB14" s="14">
        <v>4.3738010073012597E-2</v>
      </c>
      <c r="AC14" s="14">
        <v>3.7413633584227703E-2</v>
      </c>
      <c r="AD14" s="14">
        <v>4.0337826450043503E-2</v>
      </c>
      <c r="AE14" s="14"/>
      <c r="AF14" s="14">
        <v>3.8452335738398402E-2</v>
      </c>
      <c r="AG14" s="14">
        <v>3.9890043486223603E-2</v>
      </c>
      <c r="AH14" s="14">
        <v>2.0157367351776201E-2</v>
      </c>
      <c r="AI14" s="14">
        <v>3.9353828553802803E-2</v>
      </c>
      <c r="AJ14" s="14">
        <v>4.3155244999252898E-2</v>
      </c>
      <c r="AK14" s="14">
        <v>8.8920826456954302E-2</v>
      </c>
      <c r="AL14" s="14"/>
      <c r="AM14" s="14">
        <v>6.4828328701967197E-2</v>
      </c>
      <c r="AN14" s="14">
        <v>4.1421030918282899E-2</v>
      </c>
      <c r="AO14" s="14">
        <v>4.4977023725645097E-2</v>
      </c>
      <c r="AP14" s="14">
        <v>2.1800427698923101E-2</v>
      </c>
      <c r="AQ14" s="14">
        <v>0</v>
      </c>
      <c r="AR14" s="14"/>
      <c r="AS14" s="14">
        <v>2.7805841916400099E-2</v>
      </c>
      <c r="AT14" s="14">
        <v>5.2711211236493E-2</v>
      </c>
      <c r="AU14" s="14"/>
      <c r="AV14" s="14">
        <v>1.60500016067897E-2</v>
      </c>
      <c r="AW14" s="14">
        <v>0</v>
      </c>
      <c r="AX14" s="14">
        <v>2.80989801038386E-2</v>
      </c>
      <c r="AY14" s="14"/>
      <c r="AZ14" s="14">
        <v>0</v>
      </c>
      <c r="BA14" s="14">
        <v>1.77227275353549E-2</v>
      </c>
      <c r="BB14" s="14">
        <v>1.7342807943528601E-2</v>
      </c>
      <c r="BC14" s="14"/>
      <c r="BD14" s="14">
        <v>3.5698725756087603E-2</v>
      </c>
      <c r="BE14" s="14">
        <v>5.1029137556995001E-2</v>
      </c>
      <c r="BF14" s="14"/>
      <c r="BG14" s="14">
        <v>4.0741539223966103E-2</v>
      </c>
      <c r="BH14" s="14">
        <v>4.5823711139866601E-2</v>
      </c>
      <c r="BI14" s="14"/>
      <c r="BJ14" s="14">
        <v>6.8166041242914505E-2</v>
      </c>
      <c r="BK14" s="14">
        <v>4.3863942299506298E-2</v>
      </c>
      <c r="BL14" s="14"/>
      <c r="BM14" s="14">
        <v>5.2009136483888899E-2</v>
      </c>
      <c r="BN14" s="14">
        <v>4.27456603288425E-2</v>
      </c>
      <c r="BO14" s="14"/>
      <c r="BP14" s="14">
        <v>2.46773244672094E-2</v>
      </c>
      <c r="BQ14" s="14">
        <v>4.9658515175568102E-2</v>
      </c>
      <c r="BR14" s="14"/>
      <c r="BS14" s="14">
        <v>1.9910026858539001E-2</v>
      </c>
      <c r="BT14" s="14">
        <v>2.6836390765918299E-2</v>
      </c>
      <c r="BU14" s="14"/>
      <c r="BV14" s="14">
        <v>3.8724139732533899E-2</v>
      </c>
      <c r="BW14" s="14">
        <v>1.3298065335917399E-2</v>
      </c>
      <c r="BX14" s="14"/>
      <c r="BY14" s="14">
        <v>7.0938236989817702E-2</v>
      </c>
      <c r="BZ14" s="14">
        <v>4.1410769853733202E-2</v>
      </c>
      <c r="CA14" s="14"/>
      <c r="CB14" s="14">
        <v>3.0417602806592701E-2</v>
      </c>
      <c r="CC14" s="14">
        <v>5.3184211451595902E-2</v>
      </c>
    </row>
    <row r="15" spans="2:81" x14ac:dyDescent="0.3">
      <c r="B15" s="15" t="s">
        <v>166</v>
      </c>
      <c r="C15" s="18">
        <v>0.71560545229969097</v>
      </c>
      <c r="D15" s="18">
        <v>0.68087146074558702</v>
      </c>
      <c r="E15" s="18">
        <v>0.74896701909544505</v>
      </c>
      <c r="F15" s="18"/>
      <c r="G15" s="18">
        <v>0.72952950268385197</v>
      </c>
      <c r="H15" s="18">
        <v>0.70856421669436498</v>
      </c>
      <c r="I15" s="18">
        <v>0.65967916105147095</v>
      </c>
      <c r="J15" s="18">
        <v>0.72370961941359202</v>
      </c>
      <c r="K15" s="18">
        <v>0.70735769687188899</v>
      </c>
      <c r="L15" s="18">
        <v>0.75658270435144803</v>
      </c>
      <c r="M15" s="18"/>
      <c r="N15" s="18">
        <v>0.704056301633188</v>
      </c>
      <c r="O15" s="18">
        <v>0.72522030963911499</v>
      </c>
      <c r="P15" s="18">
        <v>0.71698999279642694</v>
      </c>
      <c r="Q15" s="18">
        <v>0.72044853196109604</v>
      </c>
      <c r="R15" s="18"/>
      <c r="S15" s="18">
        <v>0.717610404571287</v>
      </c>
      <c r="T15" s="18">
        <v>0.68429034974970604</v>
      </c>
      <c r="U15" s="18">
        <v>0.73812780074151596</v>
      </c>
      <c r="V15" s="18">
        <v>0.69100182610563299</v>
      </c>
      <c r="W15" s="18">
        <v>0.69185218160405404</v>
      </c>
      <c r="X15" s="18">
        <v>0.71853596360842897</v>
      </c>
      <c r="Y15" s="18">
        <v>0.67815433953350701</v>
      </c>
      <c r="Z15" s="18">
        <v>0.67222312053297895</v>
      </c>
      <c r="AA15" s="18">
        <v>0.81586382336308105</v>
      </c>
      <c r="AB15" s="18">
        <v>0.65479282853797205</v>
      </c>
      <c r="AC15" s="18">
        <v>0.76356146205157405</v>
      </c>
      <c r="AD15" s="18">
        <v>0.79624262570319104</v>
      </c>
      <c r="AE15" s="18"/>
      <c r="AF15" s="18">
        <v>0.80651370799195399</v>
      </c>
      <c r="AG15" s="18">
        <v>0.66096156169019404</v>
      </c>
      <c r="AH15" s="18">
        <v>0.73861445480087595</v>
      </c>
      <c r="AI15" s="18">
        <v>0.61418353783618895</v>
      </c>
      <c r="AJ15" s="18">
        <v>0.81537089341386504</v>
      </c>
      <c r="AK15" s="18">
        <v>0.70330848099472199</v>
      </c>
      <c r="AL15" s="18"/>
      <c r="AM15" s="18">
        <v>0.66845729755681105</v>
      </c>
      <c r="AN15" s="18">
        <v>0.73701301978015499</v>
      </c>
      <c r="AO15" s="18">
        <v>0.71507538086302003</v>
      </c>
      <c r="AP15" s="18">
        <v>0.76105836289499995</v>
      </c>
      <c r="AQ15" s="18">
        <v>0.80345120527233005</v>
      </c>
      <c r="AR15" s="18"/>
      <c r="AS15" s="18">
        <v>0.76463332832998598</v>
      </c>
      <c r="AT15" s="18">
        <v>0.68740902672606696</v>
      </c>
      <c r="AU15" s="18"/>
      <c r="AV15" s="18">
        <v>0.75473961274408596</v>
      </c>
      <c r="AW15" s="18">
        <v>0.78771193974083198</v>
      </c>
      <c r="AX15" s="18">
        <v>0.78800343782064497</v>
      </c>
      <c r="AY15" s="18"/>
      <c r="AZ15" s="18">
        <v>0.80755462243070397</v>
      </c>
      <c r="BA15" s="18">
        <v>0.76029778530556102</v>
      </c>
      <c r="BB15" s="18">
        <v>0.73145175074847402</v>
      </c>
      <c r="BC15" s="18"/>
      <c r="BD15" s="18">
        <v>0.76248904384254201</v>
      </c>
      <c r="BE15" s="18">
        <v>0.68354685432300599</v>
      </c>
      <c r="BF15" s="18"/>
      <c r="BG15" s="18">
        <v>0.73032392087255604</v>
      </c>
      <c r="BH15" s="18">
        <v>0.71266813838418996</v>
      </c>
      <c r="BI15" s="18"/>
      <c r="BJ15" s="18">
        <v>0.72676030424463101</v>
      </c>
      <c r="BK15" s="18">
        <v>0.71314746958530995</v>
      </c>
      <c r="BL15" s="18"/>
      <c r="BM15" s="18">
        <v>0.71329001453015195</v>
      </c>
      <c r="BN15" s="18">
        <v>0.71852822987723597</v>
      </c>
      <c r="BO15" s="18"/>
      <c r="BP15" s="18">
        <v>0.79611892267120399</v>
      </c>
      <c r="BQ15" s="18">
        <v>0.69935295755847404</v>
      </c>
      <c r="BR15" s="18"/>
      <c r="BS15" s="18">
        <v>0.81708428284810897</v>
      </c>
      <c r="BT15" s="18">
        <v>0.72777873335132803</v>
      </c>
      <c r="BU15" s="18"/>
      <c r="BV15" s="18">
        <v>0.79483753513841204</v>
      </c>
      <c r="BW15" s="18">
        <v>0.82490259673009403</v>
      </c>
      <c r="BX15" s="18"/>
      <c r="BY15" s="18">
        <v>0.67469557622418797</v>
      </c>
      <c r="BZ15" s="18">
        <v>0.72119578848972998</v>
      </c>
      <c r="CA15" s="18"/>
      <c r="CB15" s="18">
        <v>0.71626148287823699</v>
      </c>
      <c r="CC15" s="18">
        <v>0.71492376757084897</v>
      </c>
    </row>
    <row r="16" spans="2:81" x14ac:dyDescent="0.3">
      <c r="B16" s="15" t="s">
        <v>167</v>
      </c>
      <c r="C16" s="18">
        <v>0.101301851086225</v>
      </c>
      <c r="D16" s="18">
        <v>0.13772923006006799</v>
      </c>
      <c r="E16" s="18">
        <v>6.5930386366074997E-2</v>
      </c>
      <c r="F16" s="18"/>
      <c r="G16" s="18">
        <v>6.5929853894863694E-2</v>
      </c>
      <c r="H16" s="18">
        <v>0.100348363568365</v>
      </c>
      <c r="I16" s="18">
        <v>0.123594632615229</v>
      </c>
      <c r="J16" s="18">
        <v>0.11938092479729701</v>
      </c>
      <c r="K16" s="18">
        <v>0.12272591234387301</v>
      </c>
      <c r="L16" s="18">
        <v>7.8383107861229998E-2</v>
      </c>
      <c r="M16" s="18"/>
      <c r="N16" s="18">
        <v>0.12104385307971</v>
      </c>
      <c r="O16" s="18">
        <v>0.102754322119194</v>
      </c>
      <c r="P16" s="18">
        <v>9.0095077199627005E-2</v>
      </c>
      <c r="Q16" s="18">
        <v>8.5634055086358296E-2</v>
      </c>
      <c r="R16" s="18"/>
      <c r="S16" s="18">
        <v>9.3691214407802106E-2</v>
      </c>
      <c r="T16" s="18">
        <v>0.11006482335387401</v>
      </c>
      <c r="U16" s="18">
        <v>0.13568611661133001</v>
      </c>
      <c r="V16" s="18">
        <v>0.12882744517383499</v>
      </c>
      <c r="W16" s="18">
        <v>5.7039541989607999E-2</v>
      </c>
      <c r="X16" s="18">
        <v>9.3802363144886297E-2</v>
      </c>
      <c r="Y16" s="18">
        <v>9.5399191781556605E-2</v>
      </c>
      <c r="Z16" s="18">
        <v>0.16299397753742401</v>
      </c>
      <c r="AA16" s="18">
        <v>5.9337295059113698E-2</v>
      </c>
      <c r="AB16" s="18">
        <v>0.131730614052366</v>
      </c>
      <c r="AC16" s="18">
        <v>0.10512087317728699</v>
      </c>
      <c r="AD16" s="18">
        <v>4.0360420297640302E-2</v>
      </c>
      <c r="AE16" s="18"/>
      <c r="AF16" s="18">
        <v>5.7614074557961803E-2</v>
      </c>
      <c r="AG16" s="18">
        <v>0.13229320674723</v>
      </c>
      <c r="AH16" s="18">
        <v>0.13820313580288501</v>
      </c>
      <c r="AI16" s="18">
        <v>0.187604022115964</v>
      </c>
      <c r="AJ16" s="18">
        <v>1.40201424448943E-2</v>
      </c>
      <c r="AK16" s="18">
        <v>7.3109477245188403E-2</v>
      </c>
      <c r="AL16" s="18"/>
      <c r="AM16" s="18">
        <v>0.105109544555107</v>
      </c>
      <c r="AN16" s="18">
        <v>9.9094896953335093E-2</v>
      </c>
      <c r="AO16" s="18">
        <v>0.104286144578127</v>
      </c>
      <c r="AP16" s="18">
        <v>0.10520955533280001</v>
      </c>
      <c r="AQ16" s="18">
        <v>4.9010592393233098E-2</v>
      </c>
      <c r="AR16" s="18"/>
      <c r="AS16" s="18">
        <v>9.0340315134774002E-2</v>
      </c>
      <c r="AT16" s="18">
        <v>0.10812992846385799</v>
      </c>
      <c r="AU16" s="18"/>
      <c r="AV16" s="18">
        <v>0.118650910651129</v>
      </c>
      <c r="AW16" s="18">
        <v>5.5558603713301798E-2</v>
      </c>
      <c r="AX16" s="18">
        <v>8.1041611299445093E-2</v>
      </c>
      <c r="AY16" s="18"/>
      <c r="AZ16" s="18">
        <v>0.13797150753090801</v>
      </c>
      <c r="BA16" s="18">
        <v>5.6774331681169903E-2</v>
      </c>
      <c r="BB16" s="18">
        <v>0.11603987991788101</v>
      </c>
      <c r="BC16" s="18"/>
      <c r="BD16" s="18">
        <v>8.4936464063074493E-2</v>
      </c>
      <c r="BE16" s="18">
        <v>0.112498756741283</v>
      </c>
      <c r="BF16" s="18"/>
      <c r="BG16" s="18">
        <v>6.2820901664242104E-2</v>
      </c>
      <c r="BH16" s="18">
        <v>0.10799405337220901</v>
      </c>
      <c r="BI16" s="18"/>
      <c r="BJ16" s="18">
        <v>6.1018840110243097E-2</v>
      </c>
      <c r="BK16" s="18">
        <v>0.10445694881263499</v>
      </c>
      <c r="BL16" s="18"/>
      <c r="BM16" s="18">
        <v>9.8193554300562202E-2</v>
      </c>
      <c r="BN16" s="18">
        <v>0.10178139047373699</v>
      </c>
      <c r="BO16" s="18"/>
      <c r="BP16" s="18">
        <v>9.04905851871321E-2</v>
      </c>
      <c r="BQ16" s="18">
        <v>0.106053554897204</v>
      </c>
      <c r="BR16" s="18"/>
      <c r="BS16" s="18">
        <v>6.42060444225903E-2</v>
      </c>
      <c r="BT16" s="18">
        <v>0.121108712479661</v>
      </c>
      <c r="BU16" s="18"/>
      <c r="BV16" s="18">
        <v>5.2617094599297802E-2</v>
      </c>
      <c r="BW16" s="18">
        <v>6.8278821642137902E-2</v>
      </c>
      <c r="BX16" s="18"/>
      <c r="BY16" s="18">
        <v>0.14011477324472399</v>
      </c>
      <c r="BZ16" s="18">
        <v>9.8121258683781604E-2</v>
      </c>
      <c r="CA16" s="18"/>
      <c r="CB16" s="18">
        <v>0.11574229475204199</v>
      </c>
      <c r="CC16" s="18">
        <v>9.4551004728190099E-2</v>
      </c>
    </row>
    <row r="17" spans="2:81" x14ac:dyDescent="0.3">
      <c r="B17" s="15" t="s">
        <v>93</v>
      </c>
      <c r="C17" s="19">
        <v>0.61430360121346606</v>
      </c>
      <c r="D17" s="19">
        <v>0.54314223068551803</v>
      </c>
      <c r="E17" s="19">
        <v>0.68303663272936999</v>
      </c>
      <c r="F17" s="19"/>
      <c r="G17" s="19">
        <v>0.66359964878898903</v>
      </c>
      <c r="H17" s="19">
        <v>0.60821585312600002</v>
      </c>
      <c r="I17" s="19">
        <v>0.53608452843624099</v>
      </c>
      <c r="J17" s="19">
        <v>0.60432869461629601</v>
      </c>
      <c r="K17" s="19">
        <v>0.58463178452801501</v>
      </c>
      <c r="L17" s="19">
        <v>0.67819959649021799</v>
      </c>
      <c r="M17" s="19"/>
      <c r="N17" s="19">
        <v>0.583012448553479</v>
      </c>
      <c r="O17" s="19">
        <v>0.62246598751991999</v>
      </c>
      <c r="P17" s="19">
        <v>0.6268949155968</v>
      </c>
      <c r="Q17" s="19">
        <v>0.63481447687473802</v>
      </c>
      <c r="R17" s="19"/>
      <c r="S17" s="19">
        <v>0.62391919016348496</v>
      </c>
      <c r="T17" s="19">
        <v>0.57422552639583102</v>
      </c>
      <c r="U17" s="19">
        <v>0.60244168413018595</v>
      </c>
      <c r="V17" s="19">
        <v>0.56217438093179795</v>
      </c>
      <c r="W17" s="19">
        <v>0.63481263961444601</v>
      </c>
      <c r="X17" s="19">
        <v>0.62473360046354198</v>
      </c>
      <c r="Y17" s="19">
        <v>0.58275514775195003</v>
      </c>
      <c r="Z17" s="19">
        <v>0.509229142995555</v>
      </c>
      <c r="AA17" s="19">
        <v>0.75652652830396705</v>
      </c>
      <c r="AB17" s="19">
        <v>0.52306221448560597</v>
      </c>
      <c r="AC17" s="19">
        <v>0.65844058887428702</v>
      </c>
      <c r="AD17" s="19">
        <v>0.75588220540555096</v>
      </c>
      <c r="AE17" s="19"/>
      <c r="AF17" s="19">
        <v>0.74889963343399302</v>
      </c>
      <c r="AG17" s="19">
        <v>0.52866835494296505</v>
      </c>
      <c r="AH17" s="19">
        <v>0.60041131899799005</v>
      </c>
      <c r="AI17" s="19">
        <v>0.42657951572022501</v>
      </c>
      <c r="AJ17" s="19">
        <v>0.80135075096897002</v>
      </c>
      <c r="AK17" s="19">
        <v>0.63019900374953297</v>
      </c>
      <c r="AL17" s="19"/>
      <c r="AM17" s="19">
        <v>0.56334775300170403</v>
      </c>
      <c r="AN17" s="19">
        <v>0.63791812282682003</v>
      </c>
      <c r="AO17" s="19">
        <v>0.61078923628489301</v>
      </c>
      <c r="AP17" s="19">
        <v>0.65584880756219999</v>
      </c>
      <c r="AQ17" s="19">
        <v>0.75444061287909703</v>
      </c>
      <c r="AR17" s="19"/>
      <c r="AS17" s="19">
        <v>0.67429301319521195</v>
      </c>
      <c r="AT17" s="19">
        <v>0.57927909826220902</v>
      </c>
      <c r="AU17" s="19"/>
      <c r="AV17" s="19">
        <v>0.63608870209295698</v>
      </c>
      <c r="AW17" s="19">
        <v>0.73215333602752997</v>
      </c>
      <c r="AX17" s="19">
        <v>0.70696182652119999</v>
      </c>
      <c r="AY17" s="19"/>
      <c r="AZ17" s="19">
        <v>0.66958311489979505</v>
      </c>
      <c r="BA17" s="19">
        <v>0.70352345362439095</v>
      </c>
      <c r="BB17" s="19">
        <v>0.61541187083059301</v>
      </c>
      <c r="BC17" s="19"/>
      <c r="BD17" s="19">
        <v>0.67755257977946703</v>
      </c>
      <c r="BE17" s="19">
        <v>0.57104809758172304</v>
      </c>
      <c r="BF17" s="19"/>
      <c r="BG17" s="19">
        <v>0.66750301920831301</v>
      </c>
      <c r="BH17" s="19">
        <v>0.60467408501198106</v>
      </c>
      <c r="BI17" s="19"/>
      <c r="BJ17" s="19">
        <v>0.66574146413438795</v>
      </c>
      <c r="BK17" s="19">
        <v>0.60869052077267505</v>
      </c>
      <c r="BL17" s="19"/>
      <c r="BM17" s="19">
        <v>0.61509646022958997</v>
      </c>
      <c r="BN17" s="19">
        <v>0.61674683940349895</v>
      </c>
      <c r="BO17" s="19"/>
      <c r="BP17" s="19">
        <v>0.70562833748407106</v>
      </c>
      <c r="BQ17" s="19">
        <v>0.59329940266127001</v>
      </c>
      <c r="BR17" s="19"/>
      <c r="BS17" s="19">
        <v>0.75287823842551804</v>
      </c>
      <c r="BT17" s="19">
        <v>0.60667002087166699</v>
      </c>
      <c r="BU17" s="19"/>
      <c r="BV17" s="19">
        <v>0.74222044053911396</v>
      </c>
      <c r="BW17" s="19">
        <v>0.75662377508795597</v>
      </c>
      <c r="BX17" s="19"/>
      <c r="BY17" s="19">
        <v>0.53458080297946398</v>
      </c>
      <c r="BZ17" s="19">
        <v>0.62307452980594902</v>
      </c>
      <c r="CA17" s="19"/>
      <c r="CB17" s="19">
        <v>0.60051918812619498</v>
      </c>
      <c r="CC17" s="19">
        <v>0.62037276284265896</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I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29" t="s">
        <v>423</v>
      </c>
      <c r="E2" s="26"/>
      <c r="F2" s="26"/>
      <c r="G2" s="26"/>
      <c r="H2" s="26"/>
      <c r="I2" s="26"/>
    </row>
    <row r="6" spans="2:9" ht="49.95" customHeight="1" x14ac:dyDescent="0.3">
      <c r="B6" s="17" t="s">
        <v>15</v>
      </c>
      <c r="C6" s="17" t="s">
        <v>414</v>
      </c>
      <c r="D6" s="17" t="s">
        <v>415</v>
      </c>
      <c r="E6" s="17" t="s">
        <v>416</v>
      </c>
      <c r="F6" s="17" t="s">
        <v>417</v>
      </c>
      <c r="G6" s="17" t="s">
        <v>418</v>
      </c>
      <c r="H6" s="17" t="s">
        <v>419</v>
      </c>
    </row>
    <row r="7" spans="2:9" x14ac:dyDescent="0.3">
      <c r="B7" s="15" t="s">
        <v>420</v>
      </c>
      <c r="C7" s="14">
        <v>0.42441393053726001</v>
      </c>
      <c r="D7" s="14">
        <v>0.48130400475358498</v>
      </c>
      <c r="E7" s="14">
        <v>0.47578238782894</v>
      </c>
      <c r="F7" s="14">
        <v>0.34193544829830502</v>
      </c>
      <c r="G7" s="14">
        <v>0.234025583686225</v>
      </c>
      <c r="H7" s="14">
        <v>0.198244361307574</v>
      </c>
    </row>
    <row r="8" spans="2:9" x14ac:dyDescent="0.3">
      <c r="B8" s="15" t="s">
        <v>86</v>
      </c>
      <c r="C8" s="14">
        <v>0.39286065038977203</v>
      </c>
      <c r="D8" s="14">
        <v>0.34994114256940401</v>
      </c>
      <c r="E8" s="14">
        <v>0.32029334895908501</v>
      </c>
      <c r="F8" s="14">
        <v>0.36809006506279901</v>
      </c>
      <c r="G8" s="14">
        <v>0.35666130727359102</v>
      </c>
      <c r="H8" s="14">
        <v>0.29335875971691899</v>
      </c>
    </row>
    <row r="9" spans="2:9" x14ac:dyDescent="0.3">
      <c r="B9" s="15" t="s">
        <v>421</v>
      </c>
      <c r="C9" s="14">
        <v>0.12128897505582099</v>
      </c>
      <c r="D9" s="14">
        <v>0.10375162969351701</v>
      </c>
      <c r="E9" s="14">
        <v>0.121577883237525</v>
      </c>
      <c r="F9" s="14">
        <v>0.163122974173256</v>
      </c>
      <c r="G9" s="14">
        <v>0.21253032509129699</v>
      </c>
      <c r="H9" s="14">
        <v>0.26187297687049499</v>
      </c>
    </row>
    <row r="10" spans="2:9" x14ac:dyDescent="0.3">
      <c r="B10" s="15" t="s">
        <v>88</v>
      </c>
      <c r="C10" s="14">
        <v>2.7070664470539001E-2</v>
      </c>
      <c r="D10" s="14">
        <v>2.8935138579595902E-2</v>
      </c>
      <c r="E10" s="14">
        <v>3.9975211810545301E-2</v>
      </c>
      <c r="F10" s="14">
        <v>7.0500585417820394E-2</v>
      </c>
      <c r="G10" s="14">
        <v>8.8524472467544399E-2</v>
      </c>
      <c r="H10" s="14">
        <v>0.15073704247851599</v>
      </c>
    </row>
    <row r="11" spans="2:9" x14ac:dyDescent="0.3">
      <c r="B11" s="15" t="s">
        <v>422</v>
      </c>
      <c r="C11" s="14">
        <v>1.05984490972204E-2</v>
      </c>
      <c r="D11" s="14">
        <v>1.6010662671461499E-2</v>
      </c>
      <c r="E11" s="14">
        <v>2.2425863569800399E-2</v>
      </c>
      <c r="F11" s="14">
        <v>2.5831340511998101E-2</v>
      </c>
      <c r="G11" s="14">
        <v>4.75011789506238E-2</v>
      </c>
      <c r="H11" s="14">
        <v>5.1695308733654598E-2</v>
      </c>
    </row>
    <row r="12" spans="2:9" x14ac:dyDescent="0.3">
      <c r="B12" s="15" t="s">
        <v>106</v>
      </c>
      <c r="C12" s="14">
        <v>2.3767330449387E-2</v>
      </c>
      <c r="D12" s="14">
        <v>2.00574217324372E-2</v>
      </c>
      <c r="E12" s="14">
        <v>1.99453045941052E-2</v>
      </c>
      <c r="F12" s="14">
        <v>3.05195865358216E-2</v>
      </c>
      <c r="G12" s="14">
        <v>6.07571325307198E-2</v>
      </c>
      <c r="H12" s="14">
        <v>4.40915508928423E-2</v>
      </c>
    </row>
    <row r="13" spans="2:9" x14ac:dyDescent="0.3">
      <c r="B13" s="20" t="s">
        <v>91</v>
      </c>
      <c r="C13" s="18">
        <v>0.81727458092703198</v>
      </c>
      <c r="D13" s="18">
        <v>0.83124514732298904</v>
      </c>
      <c r="E13" s="18">
        <v>0.79607573678802401</v>
      </c>
      <c r="F13" s="18">
        <v>0.71002551336110398</v>
      </c>
      <c r="G13" s="18">
        <v>0.59068689095981497</v>
      </c>
      <c r="H13" s="18">
        <v>0.49160312102449299</v>
      </c>
    </row>
    <row r="14" spans="2:9" x14ac:dyDescent="0.3">
      <c r="B14" s="20" t="s">
        <v>92</v>
      </c>
      <c r="C14" s="18">
        <v>3.7669113567759302E-2</v>
      </c>
      <c r="D14" s="18">
        <v>4.4945801251057398E-2</v>
      </c>
      <c r="E14" s="18">
        <v>6.2401075380345603E-2</v>
      </c>
      <c r="F14" s="18">
        <v>9.6331925929818499E-2</v>
      </c>
      <c r="G14" s="18">
        <v>0.136025651418168</v>
      </c>
      <c r="H14" s="18">
        <v>0.20243235121216999</v>
      </c>
    </row>
    <row r="15" spans="2:9" x14ac:dyDescent="0.3">
      <c r="B15" s="20" t="s">
        <v>93</v>
      </c>
      <c r="C15" s="19">
        <v>0.77960546735927305</v>
      </c>
      <c r="D15" s="19">
        <v>0.78629934607193097</v>
      </c>
      <c r="E15" s="19">
        <v>0.73367466140767901</v>
      </c>
      <c r="F15" s="19">
        <v>0.61369358743128499</v>
      </c>
      <c r="G15" s="19">
        <v>0.454661239541647</v>
      </c>
      <c r="H15" s="19">
        <v>0.28917076981232198</v>
      </c>
    </row>
    <row r="16" spans="2:9" x14ac:dyDescent="0.3">
      <c r="B16" s="16"/>
      <c r="C16" s="16"/>
      <c r="D16" s="16"/>
      <c r="E16" s="16"/>
      <c r="F16" s="16"/>
      <c r="G16" s="16"/>
      <c r="H16" s="16"/>
    </row>
    <row r="17" spans="2:2" x14ac:dyDescent="0.3">
      <c r="B17" t="s">
        <v>95</v>
      </c>
    </row>
    <row r="18" spans="2:2" x14ac:dyDescent="0.3">
      <c r="B18" t="s">
        <v>96</v>
      </c>
    </row>
    <row r="22" spans="2:2" x14ac:dyDescent="0.3">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420</v>
      </c>
      <c r="C9" s="14">
        <v>0.47578238782894</v>
      </c>
      <c r="D9" s="14">
        <v>0.42102590444085702</v>
      </c>
      <c r="E9" s="14">
        <v>0.52822758620119403</v>
      </c>
      <c r="F9" s="14"/>
      <c r="G9" s="14">
        <v>0.341856768568498</v>
      </c>
      <c r="H9" s="14">
        <v>0.44593540731233899</v>
      </c>
      <c r="I9" s="14">
        <v>0.44701509252227001</v>
      </c>
      <c r="J9" s="14">
        <v>0.54790095104722303</v>
      </c>
      <c r="K9" s="14">
        <v>0.53752143880924996</v>
      </c>
      <c r="L9" s="14">
        <v>0.51269740289419996</v>
      </c>
      <c r="M9" s="14"/>
      <c r="N9" s="14">
        <v>0.47301386188806799</v>
      </c>
      <c r="O9" s="14">
        <v>0.430633857705227</v>
      </c>
      <c r="P9" s="14">
        <v>0.52619975981697797</v>
      </c>
      <c r="Q9" s="14">
        <v>0.48123445779061702</v>
      </c>
      <c r="R9" s="14"/>
      <c r="S9" s="14">
        <v>0.443249048439606</v>
      </c>
      <c r="T9" s="14">
        <v>0.47149554000154098</v>
      </c>
      <c r="U9" s="14">
        <v>0.465785829978556</v>
      </c>
      <c r="V9" s="14">
        <v>0.50960646551348698</v>
      </c>
      <c r="W9" s="14">
        <v>0.51423753787542203</v>
      </c>
      <c r="X9" s="14">
        <v>0.45574497118431601</v>
      </c>
      <c r="Y9" s="14">
        <v>0.47656414573491701</v>
      </c>
      <c r="Z9" s="14">
        <v>0.42909334092259399</v>
      </c>
      <c r="AA9" s="14">
        <v>0.50699370525032805</v>
      </c>
      <c r="AB9" s="14">
        <v>0.409480173425739</v>
      </c>
      <c r="AC9" s="14">
        <v>0.54947575886955802</v>
      </c>
      <c r="AD9" s="14">
        <v>0.56415793739976805</v>
      </c>
      <c r="AE9" s="14"/>
      <c r="AF9" s="14">
        <v>0.50110315575571296</v>
      </c>
      <c r="AG9" s="14">
        <v>0.49258645225601899</v>
      </c>
      <c r="AH9" s="14">
        <v>0.55079203398378596</v>
      </c>
      <c r="AI9" s="14">
        <v>0.36193704942211002</v>
      </c>
      <c r="AJ9" s="14">
        <v>0.605608266038837</v>
      </c>
      <c r="AK9" s="14">
        <v>0.456333055848197</v>
      </c>
      <c r="AL9" s="14"/>
      <c r="AM9" s="14">
        <v>0.46727027405821198</v>
      </c>
      <c r="AN9" s="14">
        <v>0.48538227763547598</v>
      </c>
      <c r="AO9" s="14">
        <v>0.44030184081654999</v>
      </c>
      <c r="AP9" s="14">
        <v>0.51622706236994997</v>
      </c>
      <c r="AQ9" s="14">
        <v>0.63842359175415597</v>
      </c>
      <c r="AR9" s="14"/>
      <c r="AS9" s="14">
        <v>0.43399473852693699</v>
      </c>
      <c r="AT9" s="14">
        <v>0.49917715344397601</v>
      </c>
      <c r="AU9" s="14"/>
      <c r="AV9" s="14">
        <v>0.50384341993064596</v>
      </c>
      <c r="AW9" s="14">
        <v>0.42629288596576098</v>
      </c>
      <c r="AX9" s="14">
        <v>0.41109969590734902</v>
      </c>
      <c r="AY9" s="14"/>
      <c r="AZ9" s="14">
        <v>0.65832650928837499</v>
      </c>
      <c r="BA9" s="14">
        <v>0.35392612576399901</v>
      </c>
      <c r="BB9" s="14">
        <v>0.44438329147213501</v>
      </c>
      <c r="BC9" s="14"/>
      <c r="BD9" s="14">
        <v>0.51659883415519103</v>
      </c>
      <c r="BE9" s="14">
        <v>0.45015115140554501</v>
      </c>
      <c r="BF9" s="14"/>
      <c r="BG9" s="14">
        <v>0.48337121833034802</v>
      </c>
      <c r="BH9" s="14">
        <v>0.47652902235398897</v>
      </c>
      <c r="BI9" s="14"/>
      <c r="BJ9" s="14">
        <v>0.46489976239442898</v>
      </c>
      <c r="BK9" s="14">
        <v>0.47430845983049502</v>
      </c>
      <c r="BL9" s="14"/>
      <c r="BM9" s="14">
        <v>0.56053560416125803</v>
      </c>
      <c r="BN9" s="14">
        <v>0.47220445075162099</v>
      </c>
      <c r="BO9" s="14"/>
      <c r="BP9" s="14">
        <v>0.56564528674473202</v>
      </c>
      <c r="BQ9" s="14">
        <v>0.45636963151398202</v>
      </c>
      <c r="BR9" s="14"/>
      <c r="BS9" s="14">
        <v>0.42170757005881698</v>
      </c>
      <c r="BT9" s="14">
        <v>0.47185089695024601</v>
      </c>
      <c r="BU9" s="14"/>
      <c r="BV9" s="14">
        <v>0.41328088383098999</v>
      </c>
      <c r="BW9" s="14">
        <v>0.42466901317732902</v>
      </c>
      <c r="BX9" s="14"/>
      <c r="BY9" s="14">
        <v>0.42470651674496601</v>
      </c>
      <c r="BZ9" s="14">
        <v>0.48438146235782997</v>
      </c>
      <c r="CA9" s="14"/>
      <c r="CB9" s="14">
        <v>0.45551853641057999</v>
      </c>
      <c r="CC9" s="14">
        <v>0.49139365302629101</v>
      </c>
    </row>
    <row r="10" spans="2:81" x14ac:dyDescent="0.3">
      <c r="B10" s="15" t="s">
        <v>86</v>
      </c>
      <c r="C10" s="14">
        <v>0.32029334895908501</v>
      </c>
      <c r="D10" s="14">
        <v>0.34860250223759898</v>
      </c>
      <c r="E10" s="14">
        <v>0.29327505134881099</v>
      </c>
      <c r="F10" s="14"/>
      <c r="G10" s="14">
        <v>0.45421667879543598</v>
      </c>
      <c r="H10" s="14">
        <v>0.30403943153624402</v>
      </c>
      <c r="I10" s="14">
        <v>0.353220276309964</v>
      </c>
      <c r="J10" s="14">
        <v>0.281859665097215</v>
      </c>
      <c r="K10" s="14">
        <v>0.22748552689868501</v>
      </c>
      <c r="L10" s="14">
        <v>0.31088055123213199</v>
      </c>
      <c r="M10" s="14"/>
      <c r="N10" s="14">
        <v>0.36329949443648601</v>
      </c>
      <c r="O10" s="14">
        <v>0.35687803338170698</v>
      </c>
      <c r="P10" s="14">
        <v>0.25935620949177401</v>
      </c>
      <c r="Q10" s="14">
        <v>0.29079743748576697</v>
      </c>
      <c r="R10" s="14"/>
      <c r="S10" s="14">
        <v>0.35677515770412199</v>
      </c>
      <c r="T10" s="14">
        <v>0.33701334988926201</v>
      </c>
      <c r="U10" s="14">
        <v>0.34642504657231898</v>
      </c>
      <c r="V10" s="14">
        <v>0.26775156645463399</v>
      </c>
      <c r="W10" s="14">
        <v>0.23484217695797799</v>
      </c>
      <c r="X10" s="14">
        <v>0.321431574946629</v>
      </c>
      <c r="Y10" s="14">
        <v>0.28451792676320398</v>
      </c>
      <c r="Z10" s="14">
        <v>0.29503469183533398</v>
      </c>
      <c r="AA10" s="14">
        <v>0.35853990806848501</v>
      </c>
      <c r="AB10" s="14">
        <v>0.343683664115848</v>
      </c>
      <c r="AC10" s="14">
        <v>0.32577962818099199</v>
      </c>
      <c r="AD10" s="14">
        <v>0.27235567671190603</v>
      </c>
      <c r="AE10" s="14"/>
      <c r="AF10" s="14">
        <v>0.36145206110232198</v>
      </c>
      <c r="AG10" s="14">
        <v>0.298165121930074</v>
      </c>
      <c r="AH10" s="14">
        <v>0.36356693225088998</v>
      </c>
      <c r="AI10" s="14">
        <v>0.28408655705566399</v>
      </c>
      <c r="AJ10" s="14">
        <v>0.208203410348962</v>
      </c>
      <c r="AK10" s="14">
        <v>0.349949958604656</v>
      </c>
      <c r="AL10" s="14"/>
      <c r="AM10" s="14">
        <v>0.29358590968888998</v>
      </c>
      <c r="AN10" s="14">
        <v>0.32985630140132599</v>
      </c>
      <c r="AO10" s="14">
        <v>0.35723292359539699</v>
      </c>
      <c r="AP10" s="14">
        <v>0.29802674311334298</v>
      </c>
      <c r="AQ10" s="14">
        <v>0.260652824673966</v>
      </c>
      <c r="AR10" s="14"/>
      <c r="AS10" s="14">
        <v>0.35539937099105301</v>
      </c>
      <c r="AT10" s="14">
        <v>0.300734583517898</v>
      </c>
      <c r="AU10" s="14"/>
      <c r="AV10" s="14">
        <v>0.33435464465904202</v>
      </c>
      <c r="AW10" s="14">
        <v>0.26233628453301</v>
      </c>
      <c r="AX10" s="14">
        <v>0.36710755422654601</v>
      </c>
      <c r="AY10" s="14"/>
      <c r="AZ10" s="14">
        <v>0.25767198128422503</v>
      </c>
      <c r="BA10" s="14">
        <v>0.45315729270840799</v>
      </c>
      <c r="BB10" s="14">
        <v>0.28617759627024503</v>
      </c>
      <c r="BC10" s="14"/>
      <c r="BD10" s="14">
        <v>0.29273587193193001</v>
      </c>
      <c r="BE10" s="14">
        <v>0.336469191973299</v>
      </c>
      <c r="BF10" s="14"/>
      <c r="BG10" s="14">
        <v>0.30397623711801702</v>
      </c>
      <c r="BH10" s="14">
        <v>0.32028867167352698</v>
      </c>
      <c r="BI10" s="14"/>
      <c r="BJ10" s="14">
        <v>0.33985155051327698</v>
      </c>
      <c r="BK10" s="14">
        <v>0.31840802836120402</v>
      </c>
      <c r="BL10" s="14"/>
      <c r="BM10" s="14">
        <v>0.30005778009452699</v>
      </c>
      <c r="BN10" s="14">
        <v>0.316520261046359</v>
      </c>
      <c r="BO10" s="14"/>
      <c r="BP10" s="14">
        <v>0.24957388208775</v>
      </c>
      <c r="BQ10" s="14">
        <v>0.33566952807522898</v>
      </c>
      <c r="BR10" s="14"/>
      <c r="BS10" s="14">
        <v>0.36393199622774303</v>
      </c>
      <c r="BT10" s="14">
        <v>0.32160016718998102</v>
      </c>
      <c r="BU10" s="14"/>
      <c r="BV10" s="14">
        <v>0.43350475081067602</v>
      </c>
      <c r="BW10" s="14">
        <v>0.339481607341165</v>
      </c>
      <c r="BX10" s="14"/>
      <c r="BY10" s="14">
        <v>0.31085464819120701</v>
      </c>
      <c r="BZ10" s="14">
        <v>0.32146018277266503</v>
      </c>
      <c r="CA10" s="14"/>
      <c r="CB10" s="14">
        <v>0.32351293420959998</v>
      </c>
      <c r="CC10" s="14">
        <v>0.31513589940806602</v>
      </c>
    </row>
    <row r="11" spans="2:81" x14ac:dyDescent="0.3">
      <c r="B11" s="15" t="s">
        <v>421</v>
      </c>
      <c r="C11" s="14">
        <v>0.121577883237525</v>
      </c>
      <c r="D11" s="14">
        <v>0.13116905720477801</v>
      </c>
      <c r="E11" s="14">
        <v>0.112449480881799</v>
      </c>
      <c r="F11" s="14"/>
      <c r="G11" s="14">
        <v>0.148340153158903</v>
      </c>
      <c r="H11" s="14">
        <v>0.15958847039154</v>
      </c>
      <c r="I11" s="14">
        <v>0.13122985670721801</v>
      </c>
      <c r="J11" s="14">
        <v>7.6609178413752504E-2</v>
      </c>
      <c r="K11" s="14">
        <v>0.11826599490054</v>
      </c>
      <c r="L11" s="14">
        <v>0.103831976257031</v>
      </c>
      <c r="M11" s="14"/>
      <c r="N11" s="14">
        <v>0.107709587353309</v>
      </c>
      <c r="O11" s="14">
        <v>0.107375744738826</v>
      </c>
      <c r="P11" s="14">
        <v>0.14284186766131299</v>
      </c>
      <c r="Q11" s="14">
        <v>0.13011369975603801</v>
      </c>
      <c r="R11" s="14"/>
      <c r="S11" s="14">
        <v>0.155917397110684</v>
      </c>
      <c r="T11" s="14">
        <v>9.5423698785655806E-2</v>
      </c>
      <c r="U11" s="14">
        <v>0.110121513063223</v>
      </c>
      <c r="V11" s="14">
        <v>0.13073480053504999</v>
      </c>
      <c r="W11" s="14">
        <v>0.110248505927438</v>
      </c>
      <c r="X11" s="14">
        <v>0.14794392107958901</v>
      </c>
      <c r="Y11" s="14">
        <v>0.13072508724922</v>
      </c>
      <c r="Z11" s="14">
        <v>0.208886919606842</v>
      </c>
      <c r="AA11" s="14">
        <v>5.9458388816087199E-2</v>
      </c>
      <c r="AB11" s="14">
        <v>0.13601879690030499</v>
      </c>
      <c r="AC11" s="14">
        <v>8.9420557731238803E-2</v>
      </c>
      <c r="AD11" s="14">
        <v>0.123148559438283</v>
      </c>
      <c r="AE11" s="14"/>
      <c r="AF11" s="14">
        <v>8.7093520624411197E-2</v>
      </c>
      <c r="AG11" s="14">
        <v>0.14182889455039799</v>
      </c>
      <c r="AH11" s="14">
        <v>6.2847456518992595E-2</v>
      </c>
      <c r="AI11" s="14">
        <v>0.155886347056195</v>
      </c>
      <c r="AJ11" s="14">
        <v>0.130212519110291</v>
      </c>
      <c r="AK11" s="14">
        <v>9.5306828077725503E-2</v>
      </c>
      <c r="AL11" s="14"/>
      <c r="AM11" s="14">
        <v>0.130511637621887</v>
      </c>
      <c r="AN11" s="14">
        <v>0.11953017842527</v>
      </c>
      <c r="AO11" s="14">
        <v>0.118655156796384</v>
      </c>
      <c r="AP11" s="14">
        <v>0.10587148982767799</v>
      </c>
      <c r="AQ11" s="14">
        <v>4.9768705172837199E-2</v>
      </c>
      <c r="AR11" s="14"/>
      <c r="AS11" s="14">
        <v>0.14657806376891</v>
      </c>
      <c r="AT11" s="14">
        <v>0.105330092091316</v>
      </c>
      <c r="AU11" s="14"/>
      <c r="AV11" s="14">
        <v>0.105100489534574</v>
      </c>
      <c r="AW11" s="14">
        <v>0.16036501570841999</v>
      </c>
      <c r="AX11" s="14">
        <v>0.15961638146677601</v>
      </c>
      <c r="AY11" s="14"/>
      <c r="AZ11" s="14">
        <v>8.4001509427399507E-2</v>
      </c>
      <c r="BA11" s="14">
        <v>0.13352462232573201</v>
      </c>
      <c r="BB11" s="14">
        <v>0.138695022357814</v>
      </c>
      <c r="BC11" s="14"/>
      <c r="BD11" s="14">
        <v>0.121606030180159</v>
      </c>
      <c r="BE11" s="14">
        <v>0.121942156907472</v>
      </c>
      <c r="BF11" s="14"/>
      <c r="BG11" s="14">
        <v>0.17695684989444499</v>
      </c>
      <c r="BH11" s="14">
        <v>0.11140432674115899</v>
      </c>
      <c r="BI11" s="14"/>
      <c r="BJ11" s="14">
        <v>0.14128173944070399</v>
      </c>
      <c r="BK11" s="14">
        <v>0.11998038147813</v>
      </c>
      <c r="BL11" s="14"/>
      <c r="BM11" s="14">
        <v>6.0795909034922303E-2</v>
      </c>
      <c r="BN11" s="14">
        <v>0.127474322246663</v>
      </c>
      <c r="BO11" s="14"/>
      <c r="BP11" s="14">
        <v>9.8345534703058804E-2</v>
      </c>
      <c r="BQ11" s="14">
        <v>0.127414577634585</v>
      </c>
      <c r="BR11" s="14"/>
      <c r="BS11" s="14">
        <v>0.16626905545110801</v>
      </c>
      <c r="BT11" s="14">
        <v>0.115778049259602</v>
      </c>
      <c r="BU11" s="14"/>
      <c r="BV11" s="14">
        <v>0.132328739408585</v>
      </c>
      <c r="BW11" s="14">
        <v>0.17819691329068699</v>
      </c>
      <c r="BX11" s="14"/>
      <c r="BY11" s="14">
        <v>0.162235918289097</v>
      </c>
      <c r="BZ11" s="14">
        <v>0.118405620293212</v>
      </c>
      <c r="CA11" s="14"/>
      <c r="CB11" s="14">
        <v>0.140763262767644</v>
      </c>
      <c r="CC11" s="14">
        <v>0.112536371694909</v>
      </c>
    </row>
    <row r="12" spans="2:81" x14ac:dyDescent="0.3">
      <c r="B12" s="15" t="s">
        <v>88</v>
      </c>
      <c r="C12" s="14">
        <v>3.9975211810545301E-2</v>
      </c>
      <c r="D12" s="14">
        <v>4.5637666588266998E-2</v>
      </c>
      <c r="E12" s="14">
        <v>3.45240592888542E-2</v>
      </c>
      <c r="F12" s="14"/>
      <c r="G12" s="14">
        <v>2.9027989214451901E-2</v>
      </c>
      <c r="H12" s="14">
        <v>3.3749839009052998E-2</v>
      </c>
      <c r="I12" s="14">
        <v>2.8635189765810299E-2</v>
      </c>
      <c r="J12" s="14">
        <v>5.2637700620101598E-2</v>
      </c>
      <c r="K12" s="14">
        <v>5.2493868340898302E-2</v>
      </c>
      <c r="L12" s="14">
        <v>4.2848338193933799E-2</v>
      </c>
      <c r="M12" s="14"/>
      <c r="N12" s="14">
        <v>2.0752327525206601E-2</v>
      </c>
      <c r="O12" s="14">
        <v>5.5161714661128701E-2</v>
      </c>
      <c r="P12" s="14">
        <v>3.5638432068580701E-2</v>
      </c>
      <c r="Q12" s="14">
        <v>4.9356376761104298E-2</v>
      </c>
      <c r="R12" s="14"/>
      <c r="S12" s="14">
        <v>2.4439051152322502E-2</v>
      </c>
      <c r="T12" s="14">
        <v>3.6776172246891801E-2</v>
      </c>
      <c r="U12" s="14">
        <v>5.0639395716215403E-2</v>
      </c>
      <c r="V12" s="14">
        <v>3.4003888750586998E-2</v>
      </c>
      <c r="W12" s="14">
        <v>9.9105771465036199E-2</v>
      </c>
      <c r="X12" s="14">
        <v>2.1522472294536299E-2</v>
      </c>
      <c r="Y12" s="14">
        <v>5.96861112901685E-2</v>
      </c>
      <c r="Z12" s="14">
        <v>2.3152431464558899E-2</v>
      </c>
      <c r="AA12" s="14">
        <v>2.5830323563493001E-2</v>
      </c>
      <c r="AB12" s="14">
        <v>5.6815052228425103E-2</v>
      </c>
      <c r="AC12" s="14">
        <v>1.7403927008771899E-2</v>
      </c>
      <c r="AD12" s="14">
        <v>4.0337826450043503E-2</v>
      </c>
      <c r="AE12" s="14"/>
      <c r="AF12" s="14">
        <v>1.8865981349315698E-2</v>
      </c>
      <c r="AG12" s="14">
        <v>4.8493880220176297E-2</v>
      </c>
      <c r="AH12" s="14">
        <v>1.0405308737344901E-2</v>
      </c>
      <c r="AI12" s="14">
        <v>9.7046231251153095E-2</v>
      </c>
      <c r="AJ12" s="14">
        <v>4.1553185510120598E-2</v>
      </c>
      <c r="AK12" s="14">
        <v>2.9969586559479899E-2</v>
      </c>
      <c r="AL12" s="14"/>
      <c r="AM12" s="14">
        <v>6.4382499143301505E-2</v>
      </c>
      <c r="AN12" s="14">
        <v>2.35851572979827E-2</v>
      </c>
      <c r="AO12" s="14">
        <v>5.37022770750782E-2</v>
      </c>
      <c r="AP12" s="14">
        <v>2.8504629561292301E-2</v>
      </c>
      <c r="AQ12" s="14">
        <v>0</v>
      </c>
      <c r="AR12" s="14"/>
      <c r="AS12" s="14">
        <v>3.8178637341025397E-2</v>
      </c>
      <c r="AT12" s="14">
        <v>4.16727340125446E-2</v>
      </c>
      <c r="AU12" s="14"/>
      <c r="AV12" s="14">
        <v>3.4638679433567798E-2</v>
      </c>
      <c r="AW12" s="14">
        <v>9.9439424759424605E-2</v>
      </c>
      <c r="AX12" s="14">
        <v>3.7423354922621298E-2</v>
      </c>
      <c r="AY12" s="14"/>
      <c r="AZ12" s="14">
        <v>0</v>
      </c>
      <c r="BA12" s="14">
        <v>1.8353740778338099E-2</v>
      </c>
      <c r="BB12" s="14">
        <v>8.7881767820901804E-2</v>
      </c>
      <c r="BC12" s="14"/>
      <c r="BD12" s="14">
        <v>3.0284859944822599E-2</v>
      </c>
      <c r="BE12" s="14">
        <v>4.6542149968179999E-2</v>
      </c>
      <c r="BF12" s="14"/>
      <c r="BG12" s="14">
        <v>1.17455797754266E-2</v>
      </c>
      <c r="BH12" s="14">
        <v>4.5636585149651403E-2</v>
      </c>
      <c r="BI12" s="14"/>
      <c r="BJ12" s="14">
        <v>7.9921521769803494E-3</v>
      </c>
      <c r="BK12" s="14">
        <v>4.4097994308385999E-2</v>
      </c>
      <c r="BL12" s="14"/>
      <c r="BM12" s="14">
        <v>4.8364443598716902E-2</v>
      </c>
      <c r="BN12" s="14">
        <v>3.96342568522755E-2</v>
      </c>
      <c r="BO12" s="14"/>
      <c r="BP12" s="14">
        <v>3.7930524241149399E-2</v>
      </c>
      <c r="BQ12" s="14">
        <v>4.12852699700582E-2</v>
      </c>
      <c r="BR12" s="14"/>
      <c r="BS12" s="14">
        <v>3.7246015574616403E-2</v>
      </c>
      <c r="BT12" s="14">
        <v>4.8699226390076997E-2</v>
      </c>
      <c r="BU12" s="14"/>
      <c r="BV12" s="14">
        <v>0</v>
      </c>
      <c r="BW12" s="14">
        <v>5.03356161047974E-2</v>
      </c>
      <c r="BX12" s="14"/>
      <c r="BY12" s="14">
        <v>3.0914534323530099E-2</v>
      </c>
      <c r="BZ12" s="14">
        <v>3.9301596590708199E-2</v>
      </c>
      <c r="CA12" s="14"/>
      <c r="CB12" s="14">
        <v>4.59482958341247E-2</v>
      </c>
      <c r="CC12" s="14">
        <v>3.4855468474588598E-2</v>
      </c>
    </row>
    <row r="13" spans="2:81" x14ac:dyDescent="0.3">
      <c r="B13" s="15" t="s">
        <v>422</v>
      </c>
      <c r="C13" s="14">
        <v>2.2425863569800399E-2</v>
      </c>
      <c r="D13" s="14">
        <v>3.2192229733049499E-2</v>
      </c>
      <c r="E13" s="14">
        <v>1.2933378288062E-2</v>
      </c>
      <c r="F13" s="14"/>
      <c r="G13" s="14">
        <v>0</v>
      </c>
      <c r="H13" s="14">
        <v>3.4030302313205703E-2</v>
      </c>
      <c r="I13" s="14">
        <v>3.9899584694736999E-2</v>
      </c>
      <c r="J13" s="14">
        <v>2.9032120197712001E-2</v>
      </c>
      <c r="K13" s="14">
        <v>1.35096280470579E-2</v>
      </c>
      <c r="L13" s="14">
        <v>1.4377198414806501E-2</v>
      </c>
      <c r="M13" s="14"/>
      <c r="N13" s="14">
        <v>2.1394634793313098E-2</v>
      </c>
      <c r="O13" s="14">
        <v>2.21394336826225E-2</v>
      </c>
      <c r="P13" s="14">
        <v>3.1615999375829498E-2</v>
      </c>
      <c r="Q13" s="14">
        <v>1.6127866109991802E-2</v>
      </c>
      <c r="R13" s="14"/>
      <c r="S13" s="14">
        <v>1.355380534095E-2</v>
      </c>
      <c r="T13" s="14">
        <v>2.27651772603241E-2</v>
      </c>
      <c r="U13" s="14">
        <v>1.23661387501161E-2</v>
      </c>
      <c r="V13" s="14">
        <v>5.7903278746243E-2</v>
      </c>
      <c r="W13" s="14">
        <v>1.32674716881497E-2</v>
      </c>
      <c r="X13" s="14">
        <v>3.1408132192202301E-2</v>
      </c>
      <c r="Y13" s="14">
        <v>1.20552014544226E-2</v>
      </c>
      <c r="Z13" s="14">
        <v>2.2165253990605701E-2</v>
      </c>
      <c r="AA13" s="14">
        <v>8.5627853312095596E-3</v>
      </c>
      <c r="AB13" s="14">
        <v>4.3447902702673499E-2</v>
      </c>
      <c r="AC13" s="14">
        <v>1.7920128209438699E-2</v>
      </c>
      <c r="AD13" s="14">
        <v>0</v>
      </c>
      <c r="AE13" s="14"/>
      <c r="AF13" s="14">
        <v>1.08418099465645E-2</v>
      </c>
      <c r="AG13" s="14">
        <v>1.4594741165863101E-2</v>
      </c>
      <c r="AH13" s="14">
        <v>1.23882685089862E-2</v>
      </c>
      <c r="AI13" s="14">
        <v>7.7553742108431495E-2</v>
      </c>
      <c r="AJ13" s="14">
        <v>1.4422618991789401E-2</v>
      </c>
      <c r="AK13" s="14">
        <v>1.00356945270533E-2</v>
      </c>
      <c r="AL13" s="14"/>
      <c r="AM13" s="14">
        <v>2.1084797346317501E-2</v>
      </c>
      <c r="AN13" s="14">
        <v>1.68847958534591E-2</v>
      </c>
      <c r="AO13" s="14">
        <v>1.14819419998154E-2</v>
      </c>
      <c r="AP13" s="14">
        <v>4.3429402228107698E-2</v>
      </c>
      <c r="AQ13" s="14">
        <v>5.1154878399041197E-2</v>
      </c>
      <c r="AR13" s="14"/>
      <c r="AS13" s="14">
        <v>1.8574865896345098E-2</v>
      </c>
      <c r="AT13" s="14">
        <v>2.5112121178785699E-2</v>
      </c>
      <c r="AU13" s="14"/>
      <c r="AV13" s="14">
        <v>1.17034777390943E-2</v>
      </c>
      <c r="AW13" s="14">
        <v>3.4701024271475901E-2</v>
      </c>
      <c r="AX13" s="14">
        <v>1.49003915939527E-2</v>
      </c>
      <c r="AY13" s="14"/>
      <c r="AZ13" s="14">
        <v>0</v>
      </c>
      <c r="BA13" s="14">
        <v>4.10382184235226E-2</v>
      </c>
      <c r="BB13" s="14">
        <v>1.8194466734900501E-2</v>
      </c>
      <c r="BC13" s="14"/>
      <c r="BD13" s="14">
        <v>2.4848351263978701E-2</v>
      </c>
      <c r="BE13" s="14">
        <v>2.0886320864374398E-2</v>
      </c>
      <c r="BF13" s="14"/>
      <c r="BG13" s="14">
        <v>6.1739399013549003E-3</v>
      </c>
      <c r="BH13" s="14">
        <v>2.56823992872145E-2</v>
      </c>
      <c r="BI13" s="14"/>
      <c r="BJ13" s="14">
        <v>2.38141830991416E-2</v>
      </c>
      <c r="BK13" s="14">
        <v>2.2916189588506199E-2</v>
      </c>
      <c r="BL13" s="14"/>
      <c r="BM13" s="14">
        <v>2.02275620115453E-2</v>
      </c>
      <c r="BN13" s="14">
        <v>2.2943197469919598E-2</v>
      </c>
      <c r="BO13" s="14"/>
      <c r="BP13" s="14">
        <v>3.5111228482302997E-2</v>
      </c>
      <c r="BQ13" s="14">
        <v>1.9642701901911599E-2</v>
      </c>
      <c r="BR13" s="14"/>
      <c r="BS13" s="14">
        <v>1.08453626877146E-2</v>
      </c>
      <c r="BT13" s="14">
        <v>2.3333007472236999E-2</v>
      </c>
      <c r="BU13" s="14"/>
      <c r="BV13" s="14">
        <v>2.0885625949749801E-2</v>
      </c>
      <c r="BW13" s="14">
        <v>7.31685008602151E-3</v>
      </c>
      <c r="BX13" s="14"/>
      <c r="BY13" s="14">
        <v>6.2545636950310596E-2</v>
      </c>
      <c r="BZ13" s="14">
        <v>1.7177573478099999E-2</v>
      </c>
      <c r="CA13" s="14"/>
      <c r="CB13" s="14">
        <v>2.0806908256452698E-2</v>
      </c>
      <c r="CC13" s="14">
        <v>2.2368801502109702E-2</v>
      </c>
    </row>
    <row r="14" spans="2:81" x14ac:dyDescent="0.3">
      <c r="B14" s="15" t="s">
        <v>106</v>
      </c>
      <c r="C14" s="14">
        <v>1.99453045941052E-2</v>
      </c>
      <c r="D14" s="14">
        <v>2.13726397954494E-2</v>
      </c>
      <c r="E14" s="14">
        <v>1.8590443991278901E-2</v>
      </c>
      <c r="F14" s="14"/>
      <c r="G14" s="14">
        <v>2.6558410262711898E-2</v>
      </c>
      <c r="H14" s="14">
        <v>2.2656549437618401E-2</v>
      </c>
      <c r="I14" s="14">
        <v>0</v>
      </c>
      <c r="J14" s="14">
        <v>1.19603846239966E-2</v>
      </c>
      <c r="K14" s="14">
        <v>5.0723543003567698E-2</v>
      </c>
      <c r="L14" s="14">
        <v>1.53645330078963E-2</v>
      </c>
      <c r="M14" s="14"/>
      <c r="N14" s="14">
        <v>1.38300940036162E-2</v>
      </c>
      <c r="O14" s="14">
        <v>2.78112158304894E-2</v>
      </c>
      <c r="P14" s="14">
        <v>4.3477315855249502E-3</v>
      </c>
      <c r="Q14" s="14">
        <v>3.23701620964819E-2</v>
      </c>
      <c r="R14" s="14"/>
      <c r="S14" s="14">
        <v>6.0655402523152498E-3</v>
      </c>
      <c r="T14" s="14">
        <v>3.6526061816325603E-2</v>
      </c>
      <c r="U14" s="14">
        <v>1.4662075919570699E-2</v>
      </c>
      <c r="V14" s="14">
        <v>0</v>
      </c>
      <c r="W14" s="14">
        <v>2.82985360859771E-2</v>
      </c>
      <c r="X14" s="14">
        <v>2.1948928302726298E-2</v>
      </c>
      <c r="Y14" s="14">
        <v>3.6451527508067801E-2</v>
      </c>
      <c r="Z14" s="14">
        <v>2.1667362180065201E-2</v>
      </c>
      <c r="AA14" s="14">
        <v>4.0614888970398E-2</v>
      </c>
      <c r="AB14" s="14">
        <v>1.0554410627009301E-2</v>
      </c>
      <c r="AC14" s="14">
        <v>0</v>
      </c>
      <c r="AD14" s="14">
        <v>0</v>
      </c>
      <c r="AE14" s="14"/>
      <c r="AF14" s="14">
        <v>2.06434712216731E-2</v>
      </c>
      <c r="AG14" s="14">
        <v>4.3309098774696004E-3</v>
      </c>
      <c r="AH14" s="14">
        <v>0</v>
      </c>
      <c r="AI14" s="14">
        <v>2.34900731064458E-2</v>
      </c>
      <c r="AJ14" s="14">
        <v>0</v>
      </c>
      <c r="AK14" s="14">
        <v>5.8404876382888403E-2</v>
      </c>
      <c r="AL14" s="14"/>
      <c r="AM14" s="14">
        <v>2.3164882141391899E-2</v>
      </c>
      <c r="AN14" s="14">
        <v>2.4761289386486501E-2</v>
      </c>
      <c r="AO14" s="14">
        <v>1.86258597167753E-2</v>
      </c>
      <c r="AP14" s="14">
        <v>7.9406728996287198E-3</v>
      </c>
      <c r="AQ14" s="14">
        <v>0</v>
      </c>
      <c r="AR14" s="14"/>
      <c r="AS14" s="14">
        <v>7.2743234757294004E-3</v>
      </c>
      <c r="AT14" s="14">
        <v>2.79733157554795E-2</v>
      </c>
      <c r="AU14" s="14"/>
      <c r="AV14" s="14">
        <v>1.03592887030755E-2</v>
      </c>
      <c r="AW14" s="14">
        <v>1.6865364761908402E-2</v>
      </c>
      <c r="AX14" s="14">
        <v>9.8526218827548404E-3</v>
      </c>
      <c r="AY14" s="14"/>
      <c r="AZ14" s="14">
        <v>0</v>
      </c>
      <c r="BA14" s="14">
        <v>0</v>
      </c>
      <c r="BB14" s="14">
        <v>2.4667855344004199E-2</v>
      </c>
      <c r="BC14" s="14"/>
      <c r="BD14" s="14">
        <v>1.3926052523918901E-2</v>
      </c>
      <c r="BE14" s="14">
        <v>2.4009028881129699E-2</v>
      </c>
      <c r="BF14" s="14"/>
      <c r="BG14" s="14">
        <v>1.7776174980408399E-2</v>
      </c>
      <c r="BH14" s="14">
        <v>2.0458994794459E-2</v>
      </c>
      <c r="BI14" s="14"/>
      <c r="BJ14" s="14">
        <v>2.21606123754685E-2</v>
      </c>
      <c r="BK14" s="14">
        <v>2.0288946433278499E-2</v>
      </c>
      <c r="BL14" s="14"/>
      <c r="BM14" s="14">
        <v>1.0018701099030001E-2</v>
      </c>
      <c r="BN14" s="14">
        <v>2.1223511633161999E-2</v>
      </c>
      <c r="BO14" s="14"/>
      <c r="BP14" s="14">
        <v>1.3393543741006901E-2</v>
      </c>
      <c r="BQ14" s="14">
        <v>1.9618290904234E-2</v>
      </c>
      <c r="BR14" s="14"/>
      <c r="BS14" s="14">
        <v>0</v>
      </c>
      <c r="BT14" s="14">
        <v>1.87386527378571E-2</v>
      </c>
      <c r="BU14" s="14"/>
      <c r="BV14" s="14">
        <v>0</v>
      </c>
      <c r="BW14" s="14">
        <v>0</v>
      </c>
      <c r="BX14" s="14"/>
      <c r="BY14" s="14">
        <v>8.7427455008883496E-3</v>
      </c>
      <c r="BZ14" s="14">
        <v>1.9273564507484402E-2</v>
      </c>
      <c r="CA14" s="14"/>
      <c r="CB14" s="14">
        <v>1.34500625215986E-2</v>
      </c>
      <c r="CC14" s="14">
        <v>2.3709805894036401E-2</v>
      </c>
    </row>
    <row r="15" spans="2:81" x14ac:dyDescent="0.3">
      <c r="B15" s="15" t="s">
        <v>91</v>
      </c>
      <c r="C15" s="18">
        <v>0.79607573678802401</v>
      </c>
      <c r="D15" s="18">
        <v>0.769628406678456</v>
      </c>
      <c r="E15" s="18">
        <v>0.82150263755000497</v>
      </c>
      <c r="F15" s="18"/>
      <c r="G15" s="18">
        <v>0.79607344736393304</v>
      </c>
      <c r="H15" s="18">
        <v>0.74997483884858296</v>
      </c>
      <c r="I15" s="18">
        <v>0.80023536883223501</v>
      </c>
      <c r="J15" s="18">
        <v>0.82976061614443697</v>
      </c>
      <c r="K15" s="18">
        <v>0.76500696570793603</v>
      </c>
      <c r="L15" s="18">
        <v>0.82357795412633195</v>
      </c>
      <c r="M15" s="18"/>
      <c r="N15" s="18">
        <v>0.83631335632455495</v>
      </c>
      <c r="O15" s="18">
        <v>0.78751189108693398</v>
      </c>
      <c r="P15" s="18">
        <v>0.78555596930875204</v>
      </c>
      <c r="Q15" s="18">
        <v>0.77203189527638405</v>
      </c>
      <c r="R15" s="18"/>
      <c r="S15" s="18">
        <v>0.80002420614372804</v>
      </c>
      <c r="T15" s="18">
        <v>0.80850888989080305</v>
      </c>
      <c r="U15" s="18">
        <v>0.81221087655087498</v>
      </c>
      <c r="V15" s="18">
        <v>0.77735803196812003</v>
      </c>
      <c r="W15" s="18">
        <v>0.74907971483339897</v>
      </c>
      <c r="X15" s="18">
        <v>0.777176546130946</v>
      </c>
      <c r="Y15" s="18">
        <v>0.76108207249812099</v>
      </c>
      <c r="Z15" s="18">
        <v>0.72412803275792803</v>
      </c>
      <c r="AA15" s="18">
        <v>0.86553361331881196</v>
      </c>
      <c r="AB15" s="18">
        <v>0.753163837541587</v>
      </c>
      <c r="AC15" s="18">
        <v>0.87525538705055095</v>
      </c>
      <c r="AD15" s="18">
        <v>0.83651361411167402</v>
      </c>
      <c r="AE15" s="18"/>
      <c r="AF15" s="18">
        <v>0.86255521685803505</v>
      </c>
      <c r="AG15" s="18">
        <v>0.79075157418609399</v>
      </c>
      <c r="AH15" s="18">
        <v>0.91435896623467605</v>
      </c>
      <c r="AI15" s="18">
        <v>0.64602360647777402</v>
      </c>
      <c r="AJ15" s="18">
        <v>0.81381167638779905</v>
      </c>
      <c r="AK15" s="18">
        <v>0.806283014452853</v>
      </c>
      <c r="AL15" s="18"/>
      <c r="AM15" s="18">
        <v>0.76085618374710196</v>
      </c>
      <c r="AN15" s="18">
        <v>0.81523857903680197</v>
      </c>
      <c r="AO15" s="18">
        <v>0.79753476441194704</v>
      </c>
      <c r="AP15" s="18">
        <v>0.81425380548329396</v>
      </c>
      <c r="AQ15" s="18">
        <v>0.89907641642812197</v>
      </c>
      <c r="AR15" s="18"/>
      <c r="AS15" s="18">
        <v>0.78939410951799005</v>
      </c>
      <c r="AT15" s="18">
        <v>0.79991173696187401</v>
      </c>
      <c r="AU15" s="18"/>
      <c r="AV15" s="18">
        <v>0.83819806458968804</v>
      </c>
      <c r="AW15" s="18">
        <v>0.68862917049877104</v>
      </c>
      <c r="AX15" s="18">
        <v>0.77820725013389502</v>
      </c>
      <c r="AY15" s="18"/>
      <c r="AZ15" s="18">
        <v>0.91599849057259997</v>
      </c>
      <c r="BA15" s="18">
        <v>0.80708341847240705</v>
      </c>
      <c r="BB15" s="18">
        <v>0.73056088774238004</v>
      </c>
      <c r="BC15" s="18"/>
      <c r="BD15" s="18">
        <v>0.80933470608712099</v>
      </c>
      <c r="BE15" s="18">
        <v>0.78662034337884401</v>
      </c>
      <c r="BF15" s="18"/>
      <c r="BG15" s="18">
        <v>0.78734745544836504</v>
      </c>
      <c r="BH15" s="18">
        <v>0.79681769402751601</v>
      </c>
      <c r="BI15" s="18"/>
      <c r="BJ15" s="18">
        <v>0.80475131290770596</v>
      </c>
      <c r="BK15" s="18">
        <v>0.79271648819169904</v>
      </c>
      <c r="BL15" s="18"/>
      <c r="BM15" s="18">
        <v>0.86059338425578602</v>
      </c>
      <c r="BN15" s="18">
        <v>0.78872471179797998</v>
      </c>
      <c r="BO15" s="18"/>
      <c r="BP15" s="18">
        <v>0.81521916883248202</v>
      </c>
      <c r="BQ15" s="18">
        <v>0.79203915958921101</v>
      </c>
      <c r="BR15" s="18"/>
      <c r="BS15" s="18">
        <v>0.78563956628656095</v>
      </c>
      <c r="BT15" s="18">
        <v>0.79345106414022604</v>
      </c>
      <c r="BU15" s="18"/>
      <c r="BV15" s="18">
        <v>0.84678563464166601</v>
      </c>
      <c r="BW15" s="18">
        <v>0.76415062051849403</v>
      </c>
      <c r="BX15" s="18"/>
      <c r="BY15" s="18">
        <v>0.73556116493617396</v>
      </c>
      <c r="BZ15" s="18">
        <v>0.80584164513049505</v>
      </c>
      <c r="CA15" s="18"/>
      <c r="CB15" s="18">
        <v>0.77903147062017997</v>
      </c>
      <c r="CC15" s="18">
        <v>0.80652955243435698</v>
      </c>
    </row>
    <row r="16" spans="2:81" x14ac:dyDescent="0.3">
      <c r="B16" s="15" t="s">
        <v>92</v>
      </c>
      <c r="C16" s="18">
        <v>6.2401075380345603E-2</v>
      </c>
      <c r="D16" s="18">
        <v>7.7829896321316594E-2</v>
      </c>
      <c r="E16" s="18">
        <v>4.74574375769162E-2</v>
      </c>
      <c r="F16" s="18"/>
      <c r="G16" s="18">
        <v>2.9027989214451901E-2</v>
      </c>
      <c r="H16" s="18">
        <v>6.7780141322258694E-2</v>
      </c>
      <c r="I16" s="18">
        <v>6.8534774460547301E-2</v>
      </c>
      <c r="J16" s="18">
        <v>8.1669820817813599E-2</v>
      </c>
      <c r="K16" s="18">
        <v>6.6003496387956204E-2</v>
      </c>
      <c r="L16" s="18">
        <v>5.7225536608740302E-2</v>
      </c>
      <c r="M16" s="18"/>
      <c r="N16" s="18">
        <v>4.21469623185197E-2</v>
      </c>
      <c r="O16" s="18">
        <v>7.7301148343751194E-2</v>
      </c>
      <c r="P16" s="18">
        <v>6.7254431444410206E-2</v>
      </c>
      <c r="Q16" s="18">
        <v>6.5484242871096096E-2</v>
      </c>
      <c r="R16" s="18"/>
      <c r="S16" s="18">
        <v>3.7992856493272602E-2</v>
      </c>
      <c r="T16" s="18">
        <v>5.9541349507215902E-2</v>
      </c>
      <c r="U16" s="18">
        <v>6.30055344663316E-2</v>
      </c>
      <c r="V16" s="18">
        <v>9.1907167496830006E-2</v>
      </c>
      <c r="W16" s="18">
        <v>0.112373243153186</v>
      </c>
      <c r="X16" s="18">
        <v>5.2930604486738697E-2</v>
      </c>
      <c r="Y16" s="18">
        <v>7.1741312744591196E-2</v>
      </c>
      <c r="Z16" s="18">
        <v>4.5317685455164597E-2</v>
      </c>
      <c r="AA16" s="18">
        <v>3.4393108894702602E-2</v>
      </c>
      <c r="AB16" s="18">
        <v>0.100262954931099</v>
      </c>
      <c r="AC16" s="18">
        <v>3.53240552182107E-2</v>
      </c>
      <c r="AD16" s="18">
        <v>4.0337826450043503E-2</v>
      </c>
      <c r="AE16" s="18"/>
      <c r="AF16" s="18">
        <v>2.97077912958802E-2</v>
      </c>
      <c r="AG16" s="18">
        <v>6.3088621386039406E-2</v>
      </c>
      <c r="AH16" s="18">
        <v>2.27935772463311E-2</v>
      </c>
      <c r="AI16" s="18">
        <v>0.17459997335958499</v>
      </c>
      <c r="AJ16" s="18">
        <v>5.5975804501909997E-2</v>
      </c>
      <c r="AK16" s="18">
        <v>4.0005281086533201E-2</v>
      </c>
      <c r="AL16" s="18"/>
      <c r="AM16" s="18">
        <v>8.5467296489619093E-2</v>
      </c>
      <c r="AN16" s="18">
        <v>4.04699531514418E-2</v>
      </c>
      <c r="AO16" s="18">
        <v>6.5184219074893607E-2</v>
      </c>
      <c r="AP16" s="18">
        <v>7.1934031789399999E-2</v>
      </c>
      <c r="AQ16" s="18">
        <v>5.1154878399041197E-2</v>
      </c>
      <c r="AR16" s="18"/>
      <c r="AS16" s="18">
        <v>5.6753503237370599E-2</v>
      </c>
      <c r="AT16" s="18">
        <v>6.6784855191330303E-2</v>
      </c>
      <c r="AU16" s="18"/>
      <c r="AV16" s="18">
        <v>4.6342157172662102E-2</v>
      </c>
      <c r="AW16" s="18">
        <v>0.1341404490309</v>
      </c>
      <c r="AX16" s="18">
        <v>5.2323746516573899E-2</v>
      </c>
      <c r="AY16" s="18"/>
      <c r="AZ16" s="18">
        <v>0</v>
      </c>
      <c r="BA16" s="18">
        <v>5.9391959201860703E-2</v>
      </c>
      <c r="BB16" s="18">
        <v>0.10607623455580199</v>
      </c>
      <c r="BC16" s="18"/>
      <c r="BD16" s="18">
        <v>5.5133211208801297E-2</v>
      </c>
      <c r="BE16" s="18">
        <v>6.7428470832554405E-2</v>
      </c>
      <c r="BF16" s="18"/>
      <c r="BG16" s="18">
        <v>1.7919519676781501E-2</v>
      </c>
      <c r="BH16" s="18">
        <v>7.1318984436866004E-2</v>
      </c>
      <c r="BI16" s="18"/>
      <c r="BJ16" s="18">
        <v>3.1806335276121998E-2</v>
      </c>
      <c r="BK16" s="18">
        <v>6.7014183896892204E-2</v>
      </c>
      <c r="BL16" s="18"/>
      <c r="BM16" s="18">
        <v>6.8592005610262102E-2</v>
      </c>
      <c r="BN16" s="18">
        <v>6.2577454322195095E-2</v>
      </c>
      <c r="BO16" s="18"/>
      <c r="BP16" s="18">
        <v>7.30417527234523E-2</v>
      </c>
      <c r="BQ16" s="18">
        <v>6.0927971871969799E-2</v>
      </c>
      <c r="BR16" s="18"/>
      <c r="BS16" s="18">
        <v>4.8091378262331001E-2</v>
      </c>
      <c r="BT16" s="18">
        <v>7.2032233862314096E-2</v>
      </c>
      <c r="BU16" s="18"/>
      <c r="BV16" s="18">
        <v>2.0885625949749801E-2</v>
      </c>
      <c r="BW16" s="18">
        <v>5.7652466190818999E-2</v>
      </c>
      <c r="BX16" s="18"/>
      <c r="BY16" s="18">
        <v>9.3460171273840695E-2</v>
      </c>
      <c r="BZ16" s="18">
        <v>5.6479170068808197E-2</v>
      </c>
      <c r="CA16" s="18"/>
      <c r="CB16" s="18">
        <v>6.6755204090577405E-2</v>
      </c>
      <c r="CC16" s="18">
        <v>5.72242699766983E-2</v>
      </c>
    </row>
    <row r="17" spans="2:81" x14ac:dyDescent="0.3">
      <c r="B17" s="15" t="s">
        <v>93</v>
      </c>
      <c r="C17" s="19">
        <v>0.73367466140767901</v>
      </c>
      <c r="D17" s="19">
        <v>0.69179851035714002</v>
      </c>
      <c r="E17" s="19">
        <v>0.77404519997308896</v>
      </c>
      <c r="F17" s="19"/>
      <c r="G17" s="19">
        <v>0.767045458149482</v>
      </c>
      <c r="H17" s="19">
        <v>0.682194697526324</v>
      </c>
      <c r="I17" s="19">
        <v>0.731700594371688</v>
      </c>
      <c r="J17" s="19">
        <v>0.74809079532662404</v>
      </c>
      <c r="K17" s="19">
        <v>0.69900346931997903</v>
      </c>
      <c r="L17" s="19">
        <v>0.76635241751759198</v>
      </c>
      <c r="M17" s="19"/>
      <c r="N17" s="19">
        <v>0.79416639400603495</v>
      </c>
      <c r="O17" s="19">
        <v>0.71021074274318297</v>
      </c>
      <c r="P17" s="19">
        <v>0.71830153786434103</v>
      </c>
      <c r="Q17" s="19">
        <v>0.70654765240528705</v>
      </c>
      <c r="R17" s="19"/>
      <c r="S17" s="19">
        <v>0.76203134965045505</v>
      </c>
      <c r="T17" s="19">
        <v>0.74896754038358704</v>
      </c>
      <c r="U17" s="19">
        <v>0.74920534208454304</v>
      </c>
      <c r="V17" s="19">
        <v>0.68545086447129</v>
      </c>
      <c r="W17" s="19">
        <v>0.63670647168021399</v>
      </c>
      <c r="X17" s="19">
        <v>0.72424594164420697</v>
      </c>
      <c r="Y17" s="19">
        <v>0.68934075975353004</v>
      </c>
      <c r="Z17" s="19">
        <v>0.67881034730276402</v>
      </c>
      <c r="AA17" s="19">
        <v>0.83114050442410903</v>
      </c>
      <c r="AB17" s="19">
        <v>0.65290088261048795</v>
      </c>
      <c r="AC17" s="19">
        <v>0.83993133183234003</v>
      </c>
      <c r="AD17" s="19">
        <v>0.79617578766163</v>
      </c>
      <c r="AE17" s="19"/>
      <c r="AF17" s="19">
        <v>0.83284742556215496</v>
      </c>
      <c r="AG17" s="19">
        <v>0.727662952800054</v>
      </c>
      <c r="AH17" s="19">
        <v>0.89156538898834503</v>
      </c>
      <c r="AI17" s="19">
        <v>0.47142363311819002</v>
      </c>
      <c r="AJ17" s="19">
        <v>0.75783587188588997</v>
      </c>
      <c r="AK17" s="19">
        <v>0.76627773336631999</v>
      </c>
      <c r="AL17" s="19"/>
      <c r="AM17" s="19">
        <v>0.67538888725748303</v>
      </c>
      <c r="AN17" s="19">
        <v>0.77476862588536</v>
      </c>
      <c r="AO17" s="19">
        <v>0.73235054533705302</v>
      </c>
      <c r="AP17" s="19">
        <v>0.74231977369389401</v>
      </c>
      <c r="AQ17" s="19">
        <v>0.84792153802907999</v>
      </c>
      <c r="AR17" s="19"/>
      <c r="AS17" s="19">
        <v>0.73264060628062</v>
      </c>
      <c r="AT17" s="19">
        <v>0.73312688177054397</v>
      </c>
      <c r="AU17" s="19"/>
      <c r="AV17" s="19">
        <v>0.79185590741702605</v>
      </c>
      <c r="AW17" s="19">
        <v>0.55448872146786998</v>
      </c>
      <c r="AX17" s="19">
        <v>0.72588350361732101</v>
      </c>
      <c r="AY17" s="19"/>
      <c r="AZ17" s="19">
        <v>0.91599849057259997</v>
      </c>
      <c r="BA17" s="19">
        <v>0.74769145927054603</v>
      </c>
      <c r="BB17" s="19">
        <v>0.62448465318657698</v>
      </c>
      <c r="BC17" s="19"/>
      <c r="BD17" s="19">
        <v>0.754201494878319</v>
      </c>
      <c r="BE17" s="19">
        <v>0.71919187254629002</v>
      </c>
      <c r="BF17" s="19"/>
      <c r="BG17" s="19">
        <v>0.76942793577158297</v>
      </c>
      <c r="BH17" s="19">
        <v>0.72549870959064999</v>
      </c>
      <c r="BI17" s="19"/>
      <c r="BJ17" s="19">
        <v>0.77294497763158398</v>
      </c>
      <c r="BK17" s="19">
        <v>0.72570230429480698</v>
      </c>
      <c r="BL17" s="19"/>
      <c r="BM17" s="19">
        <v>0.792001378645523</v>
      </c>
      <c r="BN17" s="19">
        <v>0.72614725747578501</v>
      </c>
      <c r="BO17" s="19"/>
      <c r="BP17" s="19">
        <v>0.74217741610902999</v>
      </c>
      <c r="BQ17" s="19">
        <v>0.73111118771724104</v>
      </c>
      <c r="BR17" s="19"/>
      <c r="BS17" s="19">
        <v>0.73754818802422994</v>
      </c>
      <c r="BT17" s="19">
        <v>0.72141883027791198</v>
      </c>
      <c r="BU17" s="19"/>
      <c r="BV17" s="19">
        <v>0.82590000869191604</v>
      </c>
      <c r="BW17" s="19">
        <v>0.70649815432767504</v>
      </c>
      <c r="BX17" s="19"/>
      <c r="BY17" s="19">
        <v>0.64210099366233298</v>
      </c>
      <c r="BZ17" s="19">
        <v>0.74936247506168696</v>
      </c>
      <c r="CA17" s="19"/>
      <c r="CB17" s="19">
        <v>0.71227626652960296</v>
      </c>
      <c r="CC17" s="19">
        <v>0.74930528245765804</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420</v>
      </c>
      <c r="C9" s="14">
        <v>0.198244361307574</v>
      </c>
      <c r="D9" s="14">
        <v>0.17963363546507299</v>
      </c>
      <c r="E9" s="14">
        <v>0.21680229840786</v>
      </c>
      <c r="F9" s="14"/>
      <c r="G9" s="14">
        <v>0.13217086596458399</v>
      </c>
      <c r="H9" s="14">
        <v>0.196802903341117</v>
      </c>
      <c r="I9" s="14">
        <v>0.20872589208923001</v>
      </c>
      <c r="J9" s="14">
        <v>0.213830963762804</v>
      </c>
      <c r="K9" s="14">
        <v>0.213343594772576</v>
      </c>
      <c r="L9" s="14">
        <v>0.21219010373126701</v>
      </c>
      <c r="M9" s="14"/>
      <c r="N9" s="14">
        <v>0.1820694375036</v>
      </c>
      <c r="O9" s="14">
        <v>0.19605255410955799</v>
      </c>
      <c r="P9" s="14">
        <v>0.212669698748289</v>
      </c>
      <c r="Q9" s="14">
        <v>0.20466412240114401</v>
      </c>
      <c r="R9" s="14"/>
      <c r="S9" s="14">
        <v>0.204107711762466</v>
      </c>
      <c r="T9" s="14">
        <v>0.1689874382005</v>
      </c>
      <c r="U9" s="14">
        <v>0.196416465489237</v>
      </c>
      <c r="V9" s="14">
        <v>0.25073676168867898</v>
      </c>
      <c r="W9" s="14">
        <v>0.22685242930532601</v>
      </c>
      <c r="X9" s="14">
        <v>0.194051202596946</v>
      </c>
      <c r="Y9" s="14">
        <v>0.229348277350818</v>
      </c>
      <c r="Z9" s="14">
        <v>0.21562588489371101</v>
      </c>
      <c r="AA9" s="14">
        <v>0.21206432799152999</v>
      </c>
      <c r="AB9" s="14">
        <v>0.170383469820377</v>
      </c>
      <c r="AC9" s="14">
        <v>0.18414457662082001</v>
      </c>
      <c r="AD9" s="14">
        <v>3.8844462727996402E-2</v>
      </c>
      <c r="AE9" s="14"/>
      <c r="AF9" s="14">
        <v>0.246700744094345</v>
      </c>
      <c r="AG9" s="14">
        <v>0.215211951399193</v>
      </c>
      <c r="AH9" s="14">
        <v>0.22964075216043001</v>
      </c>
      <c r="AI9" s="14">
        <v>0.118742787708613</v>
      </c>
      <c r="AJ9" s="14">
        <v>0.187332921269495</v>
      </c>
      <c r="AK9" s="14">
        <v>0.162433523160777</v>
      </c>
      <c r="AL9" s="14"/>
      <c r="AM9" s="14">
        <v>0.21211880680176901</v>
      </c>
      <c r="AN9" s="14">
        <v>0.23757156527075199</v>
      </c>
      <c r="AO9" s="14">
        <v>0.165019241917055</v>
      </c>
      <c r="AP9" s="14">
        <v>0.17780099987810399</v>
      </c>
      <c r="AQ9" s="14">
        <v>0.35974699585047099</v>
      </c>
      <c r="AR9" s="14"/>
      <c r="AS9" s="14">
        <v>0.208437697604722</v>
      </c>
      <c r="AT9" s="14">
        <v>0.18874414487396099</v>
      </c>
      <c r="AU9" s="14"/>
      <c r="AV9" s="14">
        <v>0.23961466537070999</v>
      </c>
      <c r="AW9" s="14">
        <v>0.13603551994082899</v>
      </c>
      <c r="AX9" s="14">
        <v>0.203768484146889</v>
      </c>
      <c r="AY9" s="14"/>
      <c r="AZ9" s="14">
        <v>0.23680716867229201</v>
      </c>
      <c r="BA9" s="14">
        <v>0.24291010762348</v>
      </c>
      <c r="BB9" s="14">
        <v>0.18542683563100701</v>
      </c>
      <c r="BC9" s="14"/>
      <c r="BD9" s="14">
        <v>0.22331859994457601</v>
      </c>
      <c r="BE9" s="14">
        <v>0.18220243040439299</v>
      </c>
      <c r="BF9" s="14"/>
      <c r="BG9" s="14">
        <v>0.20477954917135199</v>
      </c>
      <c r="BH9" s="14">
        <v>0.19790125845030401</v>
      </c>
      <c r="BI9" s="14"/>
      <c r="BJ9" s="14">
        <v>0.28576199443792299</v>
      </c>
      <c r="BK9" s="14">
        <v>0.188680686578585</v>
      </c>
      <c r="BL9" s="14"/>
      <c r="BM9" s="14">
        <v>0.26199744558564603</v>
      </c>
      <c r="BN9" s="14">
        <v>0.192990994097264</v>
      </c>
      <c r="BO9" s="14"/>
      <c r="BP9" s="14">
        <v>0.22309059728948999</v>
      </c>
      <c r="BQ9" s="14">
        <v>0.19334573303942101</v>
      </c>
      <c r="BR9" s="14"/>
      <c r="BS9" s="14">
        <v>0.25328809512406603</v>
      </c>
      <c r="BT9" s="14">
        <v>0.17519944763217901</v>
      </c>
      <c r="BU9" s="14"/>
      <c r="BV9" s="14">
        <v>0.17288165224101201</v>
      </c>
      <c r="BW9" s="14">
        <v>0.2815458349428</v>
      </c>
      <c r="BX9" s="14"/>
      <c r="BY9" s="14">
        <v>0.17227736675358199</v>
      </c>
      <c r="BZ9" s="14">
        <v>0.20206221881809699</v>
      </c>
      <c r="CA9" s="14"/>
      <c r="CB9" s="14">
        <v>0.206693156901508</v>
      </c>
      <c r="CC9" s="14">
        <v>0.19646978252810299</v>
      </c>
    </row>
    <row r="10" spans="2:81" x14ac:dyDescent="0.3">
      <c r="B10" s="15" t="s">
        <v>86</v>
      </c>
      <c r="C10" s="14">
        <v>0.29335875971691899</v>
      </c>
      <c r="D10" s="14">
        <v>0.30015034770759502</v>
      </c>
      <c r="E10" s="14">
        <v>0.285351642979777</v>
      </c>
      <c r="F10" s="14"/>
      <c r="G10" s="14">
        <v>0.41669148826789698</v>
      </c>
      <c r="H10" s="14">
        <v>0.32206117696957298</v>
      </c>
      <c r="I10" s="14">
        <v>0.276050101180077</v>
      </c>
      <c r="J10" s="14">
        <v>0.27110234447339698</v>
      </c>
      <c r="K10" s="14">
        <v>0.26086368007150601</v>
      </c>
      <c r="L10" s="14">
        <v>0.241705667608859</v>
      </c>
      <c r="M10" s="14"/>
      <c r="N10" s="14">
        <v>0.27569129024824801</v>
      </c>
      <c r="O10" s="14">
        <v>0.22911944506220899</v>
      </c>
      <c r="P10" s="14">
        <v>0.35387208978304802</v>
      </c>
      <c r="Q10" s="14">
        <v>0.32659825017102101</v>
      </c>
      <c r="R10" s="14"/>
      <c r="S10" s="14">
        <v>0.35609057289475898</v>
      </c>
      <c r="T10" s="14">
        <v>0.238041760180428</v>
      </c>
      <c r="U10" s="14">
        <v>0.27035811256938103</v>
      </c>
      <c r="V10" s="14">
        <v>0.27492463043507698</v>
      </c>
      <c r="W10" s="14">
        <v>0.30274827594995601</v>
      </c>
      <c r="X10" s="14">
        <v>0.29281593017922403</v>
      </c>
      <c r="Y10" s="14">
        <v>0.22193734634110299</v>
      </c>
      <c r="Z10" s="14">
        <v>0.234292468583506</v>
      </c>
      <c r="AA10" s="14">
        <v>0.36051628196546998</v>
      </c>
      <c r="AB10" s="14">
        <v>0.300472472183966</v>
      </c>
      <c r="AC10" s="14">
        <v>0.25618668878448497</v>
      </c>
      <c r="AD10" s="14">
        <v>0.40109797948761</v>
      </c>
      <c r="AE10" s="14"/>
      <c r="AF10" s="14">
        <v>0.34378574961165398</v>
      </c>
      <c r="AG10" s="14">
        <v>0.241827013272508</v>
      </c>
      <c r="AH10" s="14">
        <v>0.30140131639147699</v>
      </c>
      <c r="AI10" s="14">
        <v>0.26792691563246401</v>
      </c>
      <c r="AJ10" s="14">
        <v>0.42350389938393601</v>
      </c>
      <c r="AK10" s="14">
        <v>0.25376641615218098</v>
      </c>
      <c r="AL10" s="14"/>
      <c r="AM10" s="14">
        <v>0.24473180791134899</v>
      </c>
      <c r="AN10" s="14">
        <v>0.282217505125062</v>
      </c>
      <c r="AO10" s="14">
        <v>0.278761157169368</v>
      </c>
      <c r="AP10" s="14">
        <v>0.36540021319086502</v>
      </c>
      <c r="AQ10" s="14">
        <v>0.35211838122398498</v>
      </c>
      <c r="AR10" s="14"/>
      <c r="AS10" s="14">
        <v>0.346171101317163</v>
      </c>
      <c r="AT10" s="14">
        <v>0.26255104875804303</v>
      </c>
      <c r="AU10" s="14"/>
      <c r="AV10" s="14">
        <v>0.32417308123340799</v>
      </c>
      <c r="AW10" s="14">
        <v>0.33205919802259198</v>
      </c>
      <c r="AX10" s="14">
        <v>0.34390177806893901</v>
      </c>
      <c r="AY10" s="14"/>
      <c r="AZ10" s="14">
        <v>0.41292865620022801</v>
      </c>
      <c r="BA10" s="14">
        <v>0.40728566748610601</v>
      </c>
      <c r="BB10" s="14">
        <v>0.23653186146619401</v>
      </c>
      <c r="BC10" s="14"/>
      <c r="BD10" s="14">
        <v>0.34960272623308403</v>
      </c>
      <c r="BE10" s="14">
        <v>0.25689846009585299</v>
      </c>
      <c r="BF10" s="14"/>
      <c r="BG10" s="14">
        <v>0.37834883747278603</v>
      </c>
      <c r="BH10" s="14">
        <v>0.27708769090535801</v>
      </c>
      <c r="BI10" s="14"/>
      <c r="BJ10" s="14">
        <v>0.37498578312016201</v>
      </c>
      <c r="BK10" s="14">
        <v>0.28310036254133297</v>
      </c>
      <c r="BL10" s="14"/>
      <c r="BM10" s="14">
        <v>0.407023141999308</v>
      </c>
      <c r="BN10" s="14">
        <v>0.28340707006176102</v>
      </c>
      <c r="BO10" s="14"/>
      <c r="BP10" s="14">
        <v>0.32184471169250001</v>
      </c>
      <c r="BQ10" s="14">
        <v>0.28807427272066499</v>
      </c>
      <c r="BR10" s="14"/>
      <c r="BS10" s="14">
        <v>0.35892914775382601</v>
      </c>
      <c r="BT10" s="14">
        <v>0.31808082446486202</v>
      </c>
      <c r="BU10" s="14"/>
      <c r="BV10" s="14">
        <v>0.409442664759335</v>
      </c>
      <c r="BW10" s="14">
        <v>0.34117686609964398</v>
      </c>
      <c r="BX10" s="14"/>
      <c r="BY10" s="14">
        <v>0.31447516617021298</v>
      </c>
      <c r="BZ10" s="14">
        <v>0.29311494065655003</v>
      </c>
      <c r="CA10" s="14"/>
      <c r="CB10" s="14">
        <v>0.30186357828483701</v>
      </c>
      <c r="CC10" s="14">
        <v>0.29043112357680501</v>
      </c>
    </row>
    <row r="11" spans="2:81" x14ac:dyDescent="0.3">
      <c r="B11" s="15" t="s">
        <v>421</v>
      </c>
      <c r="C11" s="14">
        <v>0.26187297687049499</v>
      </c>
      <c r="D11" s="14">
        <v>0.269304084621386</v>
      </c>
      <c r="E11" s="14">
        <v>0.255126835473098</v>
      </c>
      <c r="F11" s="14"/>
      <c r="G11" s="14">
        <v>0.27233424372592802</v>
      </c>
      <c r="H11" s="14">
        <v>0.24701676171804501</v>
      </c>
      <c r="I11" s="14">
        <v>0.29158609998845297</v>
      </c>
      <c r="J11" s="14">
        <v>0.24711701263517399</v>
      </c>
      <c r="K11" s="14">
        <v>0.22721574985191401</v>
      </c>
      <c r="L11" s="14">
        <v>0.27806836831860698</v>
      </c>
      <c r="M11" s="14"/>
      <c r="N11" s="14">
        <v>0.284687573394311</v>
      </c>
      <c r="O11" s="14">
        <v>0.28613357100790898</v>
      </c>
      <c r="P11" s="14">
        <v>0.23801858548618399</v>
      </c>
      <c r="Q11" s="14">
        <v>0.23291873135535601</v>
      </c>
      <c r="R11" s="14"/>
      <c r="S11" s="14">
        <v>0.26853065564689699</v>
      </c>
      <c r="T11" s="14">
        <v>0.33470409194115502</v>
      </c>
      <c r="U11" s="14">
        <v>0.22097347401001299</v>
      </c>
      <c r="V11" s="14">
        <v>0.212650700791926</v>
      </c>
      <c r="W11" s="14">
        <v>0.23956587563580201</v>
      </c>
      <c r="X11" s="14">
        <v>0.27355806126173099</v>
      </c>
      <c r="Y11" s="14">
        <v>0.308503851667985</v>
      </c>
      <c r="Z11" s="14">
        <v>0.23757114378264399</v>
      </c>
      <c r="AA11" s="14">
        <v>0.15959157865305501</v>
      </c>
      <c r="AB11" s="14">
        <v>0.24274176275419601</v>
      </c>
      <c r="AC11" s="14">
        <v>0.36217734498524501</v>
      </c>
      <c r="AD11" s="14">
        <v>0.36585761343980799</v>
      </c>
      <c r="AE11" s="14"/>
      <c r="AF11" s="14">
        <v>0.21744188669393</v>
      </c>
      <c r="AG11" s="14">
        <v>0.312798384185492</v>
      </c>
      <c r="AH11" s="14">
        <v>0.23750783333613301</v>
      </c>
      <c r="AI11" s="14">
        <v>0.22949173251685501</v>
      </c>
      <c r="AJ11" s="14">
        <v>0.22385407947490699</v>
      </c>
      <c r="AK11" s="14">
        <v>0.29824510513309799</v>
      </c>
      <c r="AL11" s="14"/>
      <c r="AM11" s="14">
        <v>0.27779477362350202</v>
      </c>
      <c r="AN11" s="14">
        <v>0.23583031979483199</v>
      </c>
      <c r="AO11" s="14">
        <v>0.30180883440506601</v>
      </c>
      <c r="AP11" s="14">
        <v>0.20019645065699901</v>
      </c>
      <c r="AQ11" s="14">
        <v>0.147474720073173</v>
      </c>
      <c r="AR11" s="14"/>
      <c r="AS11" s="14">
        <v>0.23763730661976501</v>
      </c>
      <c r="AT11" s="14">
        <v>0.27626328358636398</v>
      </c>
      <c r="AU11" s="14"/>
      <c r="AV11" s="14">
        <v>0.22873150590300501</v>
      </c>
      <c r="AW11" s="14">
        <v>0.33044261054941598</v>
      </c>
      <c r="AX11" s="14">
        <v>0.234748238839979</v>
      </c>
      <c r="AY11" s="14"/>
      <c r="AZ11" s="14">
        <v>0.170061908506109</v>
      </c>
      <c r="BA11" s="14">
        <v>0.293358788514469</v>
      </c>
      <c r="BB11" s="14">
        <v>0.26747655356435202</v>
      </c>
      <c r="BC11" s="14"/>
      <c r="BD11" s="14">
        <v>0.230097171673525</v>
      </c>
      <c r="BE11" s="14">
        <v>0.28381874074067498</v>
      </c>
      <c r="BF11" s="14"/>
      <c r="BG11" s="14">
        <v>0.28608216437767803</v>
      </c>
      <c r="BH11" s="14">
        <v>0.25715547702464198</v>
      </c>
      <c r="BI11" s="14"/>
      <c r="BJ11" s="14">
        <v>0.16915400030420599</v>
      </c>
      <c r="BK11" s="14">
        <v>0.27284020122063901</v>
      </c>
      <c r="BL11" s="14"/>
      <c r="BM11" s="14">
        <v>0.16810809534445401</v>
      </c>
      <c r="BN11" s="14">
        <v>0.26830196523554301</v>
      </c>
      <c r="BO11" s="14"/>
      <c r="BP11" s="14">
        <v>0.222023485801607</v>
      </c>
      <c r="BQ11" s="14">
        <v>0.26614250551546198</v>
      </c>
      <c r="BR11" s="14"/>
      <c r="BS11" s="14">
        <v>0.24947975882752299</v>
      </c>
      <c r="BT11" s="14">
        <v>0.24461341286138899</v>
      </c>
      <c r="BU11" s="14"/>
      <c r="BV11" s="14">
        <v>0.36433593414103999</v>
      </c>
      <c r="BW11" s="14">
        <v>0.209115133777455</v>
      </c>
      <c r="BX11" s="14"/>
      <c r="BY11" s="14">
        <v>0.26229207685000699</v>
      </c>
      <c r="BZ11" s="14">
        <v>0.26271143705583699</v>
      </c>
      <c r="CA11" s="14"/>
      <c r="CB11" s="14">
        <v>0.28068902795261003</v>
      </c>
      <c r="CC11" s="14">
        <v>0.24587916492296799</v>
      </c>
    </row>
    <row r="12" spans="2:81" x14ac:dyDescent="0.3">
      <c r="B12" s="15" t="s">
        <v>88</v>
      </c>
      <c r="C12" s="14">
        <v>0.15073704247851599</v>
      </c>
      <c r="D12" s="14">
        <v>0.150195939976764</v>
      </c>
      <c r="E12" s="14">
        <v>0.151558831301256</v>
      </c>
      <c r="F12" s="14"/>
      <c r="G12" s="14">
        <v>0.10167442212783399</v>
      </c>
      <c r="H12" s="14">
        <v>9.9757517194290601E-2</v>
      </c>
      <c r="I12" s="14">
        <v>0.16289030991732301</v>
      </c>
      <c r="J12" s="14">
        <v>0.14846865551007599</v>
      </c>
      <c r="K12" s="14">
        <v>0.20722954128729501</v>
      </c>
      <c r="L12" s="14">
        <v>0.17881156488613101</v>
      </c>
      <c r="M12" s="14"/>
      <c r="N12" s="14">
        <v>0.160632534299847</v>
      </c>
      <c r="O12" s="14">
        <v>0.191887843243321</v>
      </c>
      <c r="P12" s="14">
        <v>0.110798837788417</v>
      </c>
      <c r="Q12" s="14">
        <v>0.131010505272805</v>
      </c>
      <c r="R12" s="14"/>
      <c r="S12" s="14">
        <v>0.100083032758886</v>
      </c>
      <c r="T12" s="14">
        <v>0.171036602736197</v>
      </c>
      <c r="U12" s="14">
        <v>0.23680673158587501</v>
      </c>
      <c r="V12" s="14">
        <v>0.14408009059486501</v>
      </c>
      <c r="W12" s="14">
        <v>0.13553971546163601</v>
      </c>
      <c r="X12" s="14">
        <v>0.12423044385625399</v>
      </c>
      <c r="Y12" s="14">
        <v>0.168406316994861</v>
      </c>
      <c r="Z12" s="14">
        <v>0.20326712287054899</v>
      </c>
      <c r="AA12" s="14">
        <v>0.168217434167337</v>
      </c>
      <c r="AB12" s="14">
        <v>0.15129612244502599</v>
      </c>
      <c r="AC12" s="14">
        <v>9.2256765188938494E-2</v>
      </c>
      <c r="AD12" s="14">
        <v>0.11736040028753</v>
      </c>
      <c r="AE12" s="14"/>
      <c r="AF12" s="14">
        <v>0.125014160368215</v>
      </c>
      <c r="AG12" s="14">
        <v>0.14497608645045501</v>
      </c>
      <c r="AH12" s="14">
        <v>0.16504443578160199</v>
      </c>
      <c r="AI12" s="14">
        <v>0.25029485865768403</v>
      </c>
      <c r="AJ12" s="14">
        <v>0.11042418578857301</v>
      </c>
      <c r="AK12" s="14">
        <v>0.12847820305025001</v>
      </c>
      <c r="AL12" s="14"/>
      <c r="AM12" s="14">
        <v>0.16949637892639899</v>
      </c>
      <c r="AN12" s="14">
        <v>0.155748317592109</v>
      </c>
      <c r="AO12" s="14">
        <v>0.144062628383861</v>
      </c>
      <c r="AP12" s="14">
        <v>0.16725117552620899</v>
      </c>
      <c r="AQ12" s="14">
        <v>8.9505024453329696E-2</v>
      </c>
      <c r="AR12" s="14"/>
      <c r="AS12" s="14">
        <v>0.12903405459483</v>
      </c>
      <c r="AT12" s="14">
        <v>0.164803803949367</v>
      </c>
      <c r="AU12" s="14"/>
      <c r="AV12" s="14">
        <v>0.11941392395650099</v>
      </c>
      <c r="AW12" s="14">
        <v>0.16743241595118</v>
      </c>
      <c r="AX12" s="14">
        <v>0.14005036127186299</v>
      </c>
      <c r="AY12" s="14"/>
      <c r="AZ12" s="14">
        <v>0.116117404986226</v>
      </c>
      <c r="BA12" s="14">
        <v>3.8747363899605598E-2</v>
      </c>
      <c r="BB12" s="14">
        <v>0.19859273107292799</v>
      </c>
      <c r="BC12" s="14"/>
      <c r="BD12" s="14">
        <v>0.10647899962659101</v>
      </c>
      <c r="BE12" s="14">
        <v>0.18062944836780401</v>
      </c>
      <c r="BF12" s="14"/>
      <c r="BG12" s="14">
        <v>5.8733647921602301E-2</v>
      </c>
      <c r="BH12" s="14">
        <v>0.169283434000565</v>
      </c>
      <c r="BI12" s="14"/>
      <c r="BJ12" s="14">
        <v>7.8342498543798794E-2</v>
      </c>
      <c r="BK12" s="14">
        <v>0.159887008014822</v>
      </c>
      <c r="BL12" s="14"/>
      <c r="BM12" s="14">
        <v>9.0530771514661004E-2</v>
      </c>
      <c r="BN12" s="14">
        <v>0.15778386399938299</v>
      </c>
      <c r="BO12" s="14"/>
      <c r="BP12" s="14">
        <v>0.11577582225376599</v>
      </c>
      <c r="BQ12" s="14">
        <v>0.16260794621123101</v>
      </c>
      <c r="BR12" s="14"/>
      <c r="BS12" s="14">
        <v>9.1704625349108906E-2</v>
      </c>
      <c r="BT12" s="14">
        <v>0.16315850665128301</v>
      </c>
      <c r="BU12" s="14"/>
      <c r="BV12" s="14">
        <v>2.0885625949749801E-2</v>
      </c>
      <c r="BW12" s="14">
        <v>0.116592989856922</v>
      </c>
      <c r="BX12" s="14"/>
      <c r="BY12" s="14">
        <v>0.118001549204581</v>
      </c>
      <c r="BZ12" s="14">
        <v>0.154785692280246</v>
      </c>
      <c r="CA12" s="14"/>
      <c r="CB12" s="14">
        <v>0.14249862610292699</v>
      </c>
      <c r="CC12" s="14">
        <v>0.15659854141465601</v>
      </c>
    </row>
    <row r="13" spans="2:81" x14ac:dyDescent="0.3">
      <c r="B13" s="15" t="s">
        <v>422</v>
      </c>
      <c r="C13" s="14">
        <v>5.1695308733654598E-2</v>
      </c>
      <c r="D13" s="14">
        <v>7.0151907426227803E-2</v>
      </c>
      <c r="E13" s="14">
        <v>3.3774426421245798E-2</v>
      </c>
      <c r="F13" s="14"/>
      <c r="G13" s="14">
        <v>3.7925505190023599E-2</v>
      </c>
      <c r="H13" s="14">
        <v>8.8841722798216699E-2</v>
      </c>
      <c r="I13" s="14">
        <v>5.5228210116899101E-2</v>
      </c>
      <c r="J13" s="14">
        <v>6.6088952401784001E-2</v>
      </c>
      <c r="K13" s="14">
        <v>3.2785151946764797E-2</v>
      </c>
      <c r="L13" s="14">
        <v>2.8883585017962499E-2</v>
      </c>
      <c r="M13" s="14"/>
      <c r="N13" s="14">
        <v>4.7625276735149699E-2</v>
      </c>
      <c r="O13" s="14">
        <v>5.7407726213245802E-2</v>
      </c>
      <c r="P13" s="14">
        <v>5.8217505885271498E-2</v>
      </c>
      <c r="Q13" s="14">
        <v>4.5256472915594398E-2</v>
      </c>
      <c r="R13" s="14"/>
      <c r="S13" s="14">
        <v>4.5627437269984999E-2</v>
      </c>
      <c r="T13" s="14">
        <v>2.8997136916771599E-2</v>
      </c>
      <c r="U13" s="14">
        <v>4.8530382003841903E-2</v>
      </c>
      <c r="V13" s="14">
        <v>8.1712877416058594E-2</v>
      </c>
      <c r="W13" s="14">
        <v>6.6995167561302305E-2</v>
      </c>
      <c r="X13" s="14">
        <v>5.2930604486738697E-2</v>
      </c>
      <c r="Y13" s="14">
        <v>1.13245655471809E-2</v>
      </c>
      <c r="Z13" s="14">
        <v>8.6990285634023001E-2</v>
      </c>
      <c r="AA13" s="14">
        <v>3.5361960715401999E-2</v>
      </c>
      <c r="AB13" s="14">
        <v>9.0927674869233394E-2</v>
      </c>
      <c r="AC13" s="14">
        <v>8.78306974117391E-2</v>
      </c>
      <c r="AD13" s="14">
        <v>0</v>
      </c>
      <c r="AE13" s="14"/>
      <c r="AF13" s="14">
        <v>3.5009923202963797E-2</v>
      </c>
      <c r="AG13" s="14">
        <v>4.2504074641309099E-2</v>
      </c>
      <c r="AH13" s="14">
        <v>5.5842485820403798E-2</v>
      </c>
      <c r="AI13" s="14">
        <v>0.12227138426748101</v>
      </c>
      <c r="AJ13" s="14">
        <v>2.8114382681697098E-2</v>
      </c>
      <c r="AK13" s="14">
        <v>1.8720026328061599E-2</v>
      </c>
      <c r="AL13" s="14"/>
      <c r="AM13" s="14">
        <v>5.9381502704861901E-2</v>
      </c>
      <c r="AN13" s="14">
        <v>4.5830262819999301E-2</v>
      </c>
      <c r="AO13" s="14">
        <v>5.7002409974567098E-2</v>
      </c>
      <c r="AP13" s="14">
        <v>6.0224828377629103E-2</v>
      </c>
      <c r="AQ13" s="14">
        <v>5.1154878399041197E-2</v>
      </c>
      <c r="AR13" s="14"/>
      <c r="AS13" s="14">
        <v>5.8676329855817798E-2</v>
      </c>
      <c r="AT13" s="14">
        <v>4.8216031640154401E-2</v>
      </c>
      <c r="AU13" s="14"/>
      <c r="AV13" s="14">
        <v>6.0718805699614999E-2</v>
      </c>
      <c r="AW13" s="14">
        <v>1.7164890774074199E-2</v>
      </c>
      <c r="AX13" s="14">
        <v>5.84793224465123E-2</v>
      </c>
      <c r="AY13" s="14"/>
      <c r="AZ13" s="14">
        <v>6.4084861635144499E-2</v>
      </c>
      <c r="BA13" s="14">
        <v>1.76980724763399E-2</v>
      </c>
      <c r="BB13" s="14">
        <v>6.08931358762324E-2</v>
      </c>
      <c r="BC13" s="14"/>
      <c r="BD13" s="14">
        <v>5.1715131193310102E-2</v>
      </c>
      <c r="BE13" s="14">
        <v>5.1844978462705797E-2</v>
      </c>
      <c r="BF13" s="14"/>
      <c r="BG13" s="14">
        <v>4.8535851880780197E-2</v>
      </c>
      <c r="BH13" s="14">
        <v>5.2549109143406603E-2</v>
      </c>
      <c r="BI13" s="14"/>
      <c r="BJ13" s="14">
        <v>5.8535110439026997E-2</v>
      </c>
      <c r="BK13" s="14">
        <v>5.1273007189589798E-2</v>
      </c>
      <c r="BL13" s="14"/>
      <c r="BM13" s="14">
        <v>4.2644139257941201E-2</v>
      </c>
      <c r="BN13" s="14">
        <v>5.2348654238954601E-2</v>
      </c>
      <c r="BO13" s="14"/>
      <c r="BP13" s="14">
        <v>6.7961536429143002E-2</v>
      </c>
      <c r="BQ13" s="14">
        <v>4.85798447475808E-2</v>
      </c>
      <c r="BR13" s="14"/>
      <c r="BS13" s="14">
        <v>4.1618439393289998E-2</v>
      </c>
      <c r="BT13" s="14">
        <v>6.4836655847588798E-2</v>
      </c>
      <c r="BU13" s="14"/>
      <c r="BV13" s="14">
        <v>3.2454122908863202E-2</v>
      </c>
      <c r="BW13" s="14">
        <v>4.4839112532755999E-2</v>
      </c>
      <c r="BX13" s="14"/>
      <c r="BY13" s="14">
        <v>0.123281206314168</v>
      </c>
      <c r="BZ13" s="14">
        <v>4.2116611081215699E-2</v>
      </c>
      <c r="CA13" s="14"/>
      <c r="CB13" s="14">
        <v>5.1821516499114803E-2</v>
      </c>
      <c r="CC13" s="14">
        <v>5.1332885927912499E-2</v>
      </c>
    </row>
    <row r="14" spans="2:81" x14ac:dyDescent="0.3">
      <c r="B14" s="15" t="s">
        <v>106</v>
      </c>
      <c r="C14" s="14">
        <v>4.40915508928423E-2</v>
      </c>
      <c r="D14" s="14">
        <v>3.0564084802953799E-2</v>
      </c>
      <c r="E14" s="14">
        <v>5.7385965416762899E-2</v>
      </c>
      <c r="F14" s="14"/>
      <c r="G14" s="14">
        <v>3.9203474723733499E-2</v>
      </c>
      <c r="H14" s="14">
        <v>4.5519917978757797E-2</v>
      </c>
      <c r="I14" s="14">
        <v>5.51938670801918E-3</v>
      </c>
      <c r="J14" s="14">
        <v>5.3392071216766201E-2</v>
      </c>
      <c r="K14" s="14">
        <v>5.8562282069944398E-2</v>
      </c>
      <c r="L14" s="14">
        <v>6.0340710437173997E-2</v>
      </c>
      <c r="M14" s="14"/>
      <c r="N14" s="14">
        <v>4.9293887818843897E-2</v>
      </c>
      <c r="O14" s="14">
        <v>3.9398860363756498E-2</v>
      </c>
      <c r="P14" s="14">
        <v>2.6423282308790701E-2</v>
      </c>
      <c r="Q14" s="14">
        <v>5.9551917884079403E-2</v>
      </c>
      <c r="R14" s="14"/>
      <c r="S14" s="14">
        <v>2.5560589667007898E-2</v>
      </c>
      <c r="T14" s="14">
        <v>5.8232970024947497E-2</v>
      </c>
      <c r="U14" s="14">
        <v>2.6914834341652101E-2</v>
      </c>
      <c r="V14" s="14">
        <v>3.5894939073394298E-2</v>
      </c>
      <c r="W14" s="14">
        <v>2.82985360859771E-2</v>
      </c>
      <c r="X14" s="14">
        <v>6.2413757619106197E-2</v>
      </c>
      <c r="Y14" s="14">
        <v>6.0479642098052198E-2</v>
      </c>
      <c r="Z14" s="14">
        <v>2.22530942355679E-2</v>
      </c>
      <c r="AA14" s="14">
        <v>6.4248416507205794E-2</v>
      </c>
      <c r="AB14" s="14">
        <v>4.4178497927201299E-2</v>
      </c>
      <c r="AC14" s="14">
        <v>1.7403927008771899E-2</v>
      </c>
      <c r="AD14" s="14">
        <v>7.6839544057056203E-2</v>
      </c>
      <c r="AE14" s="14"/>
      <c r="AF14" s="14">
        <v>3.2047536028892799E-2</v>
      </c>
      <c r="AG14" s="14">
        <v>4.2682490051042597E-2</v>
      </c>
      <c r="AH14" s="14">
        <v>1.0563176509954499E-2</v>
      </c>
      <c r="AI14" s="14">
        <v>1.1272321216902401E-2</v>
      </c>
      <c r="AJ14" s="14">
        <v>2.6770531401391399E-2</v>
      </c>
      <c r="AK14" s="14">
        <v>0.13835672617563199</v>
      </c>
      <c r="AL14" s="14"/>
      <c r="AM14" s="14">
        <v>3.6476730032120597E-2</v>
      </c>
      <c r="AN14" s="14">
        <v>4.28020293972452E-2</v>
      </c>
      <c r="AO14" s="14">
        <v>5.3345728150082303E-2</v>
      </c>
      <c r="AP14" s="14">
        <v>2.9126332370193801E-2</v>
      </c>
      <c r="AQ14" s="14">
        <v>0</v>
      </c>
      <c r="AR14" s="14"/>
      <c r="AS14" s="14">
        <v>2.0043510007702301E-2</v>
      </c>
      <c r="AT14" s="14">
        <v>5.9421687192110099E-2</v>
      </c>
      <c r="AU14" s="14"/>
      <c r="AV14" s="14">
        <v>2.7348017836761801E-2</v>
      </c>
      <c r="AW14" s="14">
        <v>1.6865364761908402E-2</v>
      </c>
      <c r="AX14" s="14">
        <v>1.90518152258186E-2</v>
      </c>
      <c r="AY14" s="14"/>
      <c r="AZ14" s="14">
        <v>0</v>
      </c>
      <c r="BA14" s="14">
        <v>0</v>
      </c>
      <c r="BB14" s="14">
        <v>5.10788823892874E-2</v>
      </c>
      <c r="BC14" s="14"/>
      <c r="BD14" s="14">
        <v>3.87873713289143E-2</v>
      </c>
      <c r="BE14" s="14">
        <v>4.4605941928569398E-2</v>
      </c>
      <c r="BF14" s="14"/>
      <c r="BG14" s="14">
        <v>2.35199491758003E-2</v>
      </c>
      <c r="BH14" s="14">
        <v>4.6023030475725597E-2</v>
      </c>
      <c r="BI14" s="14"/>
      <c r="BJ14" s="14">
        <v>3.3220613154884199E-2</v>
      </c>
      <c r="BK14" s="14">
        <v>4.4218734455031702E-2</v>
      </c>
      <c r="BL14" s="14"/>
      <c r="BM14" s="14">
        <v>2.9696406297989902E-2</v>
      </c>
      <c r="BN14" s="14">
        <v>4.5167452367094803E-2</v>
      </c>
      <c r="BO14" s="14"/>
      <c r="BP14" s="14">
        <v>4.9303846533493803E-2</v>
      </c>
      <c r="BQ14" s="14">
        <v>4.1249697765640497E-2</v>
      </c>
      <c r="BR14" s="14"/>
      <c r="BS14" s="14">
        <v>4.9799335521862097E-3</v>
      </c>
      <c r="BT14" s="14">
        <v>3.4111152542698003E-2</v>
      </c>
      <c r="BU14" s="14"/>
      <c r="BV14" s="14">
        <v>0</v>
      </c>
      <c r="BW14" s="14">
        <v>6.7300627904231204E-3</v>
      </c>
      <c r="BX14" s="14"/>
      <c r="BY14" s="14">
        <v>9.6726347074501499E-3</v>
      </c>
      <c r="BZ14" s="14">
        <v>4.52091001080542E-2</v>
      </c>
      <c r="CA14" s="14"/>
      <c r="CB14" s="14">
        <v>1.6434094259003398E-2</v>
      </c>
      <c r="CC14" s="14">
        <v>5.9288501629555498E-2</v>
      </c>
    </row>
    <row r="15" spans="2:81" x14ac:dyDescent="0.3">
      <c r="B15" s="15" t="s">
        <v>91</v>
      </c>
      <c r="C15" s="18">
        <v>0.49160312102449299</v>
      </c>
      <c r="D15" s="18">
        <v>0.47978398317266902</v>
      </c>
      <c r="E15" s="18">
        <v>0.50215394138763703</v>
      </c>
      <c r="F15" s="18"/>
      <c r="G15" s="18">
        <v>0.54886235423248098</v>
      </c>
      <c r="H15" s="18">
        <v>0.51886408031068998</v>
      </c>
      <c r="I15" s="18">
        <v>0.48477599326930598</v>
      </c>
      <c r="J15" s="18">
        <v>0.48493330823620101</v>
      </c>
      <c r="K15" s="18">
        <v>0.47420727484408098</v>
      </c>
      <c r="L15" s="18">
        <v>0.45389577134012599</v>
      </c>
      <c r="M15" s="18"/>
      <c r="N15" s="18">
        <v>0.45776072775184901</v>
      </c>
      <c r="O15" s="18">
        <v>0.42517199917176701</v>
      </c>
      <c r="P15" s="18">
        <v>0.56654178853133697</v>
      </c>
      <c r="Q15" s="18">
        <v>0.53126237257216502</v>
      </c>
      <c r="R15" s="18"/>
      <c r="S15" s="18">
        <v>0.56019828465722499</v>
      </c>
      <c r="T15" s="18">
        <v>0.40702919838092799</v>
      </c>
      <c r="U15" s="18">
        <v>0.46677457805861799</v>
      </c>
      <c r="V15" s="18">
        <v>0.52566139212375596</v>
      </c>
      <c r="W15" s="18">
        <v>0.52960070525528202</v>
      </c>
      <c r="X15" s="18">
        <v>0.48686713277617</v>
      </c>
      <c r="Y15" s="18">
        <v>0.45128562369192099</v>
      </c>
      <c r="Z15" s="18">
        <v>0.44991835347721698</v>
      </c>
      <c r="AA15" s="18">
        <v>0.572580609957</v>
      </c>
      <c r="AB15" s="18">
        <v>0.470855942004344</v>
      </c>
      <c r="AC15" s="18">
        <v>0.44033126540530498</v>
      </c>
      <c r="AD15" s="18">
        <v>0.43994244221560602</v>
      </c>
      <c r="AE15" s="18"/>
      <c r="AF15" s="18">
        <v>0.59048649370599904</v>
      </c>
      <c r="AG15" s="18">
        <v>0.45703896467170002</v>
      </c>
      <c r="AH15" s="18">
        <v>0.53104206855190705</v>
      </c>
      <c r="AI15" s="18">
        <v>0.38666970334107698</v>
      </c>
      <c r="AJ15" s="18">
        <v>0.61083682065343203</v>
      </c>
      <c r="AK15" s="18">
        <v>0.41619993931295801</v>
      </c>
      <c r="AL15" s="18"/>
      <c r="AM15" s="18">
        <v>0.456850614713117</v>
      </c>
      <c r="AN15" s="18">
        <v>0.51978907039581401</v>
      </c>
      <c r="AO15" s="18">
        <v>0.44378039908642303</v>
      </c>
      <c r="AP15" s="18">
        <v>0.54320121306896896</v>
      </c>
      <c r="AQ15" s="18">
        <v>0.71186537707445596</v>
      </c>
      <c r="AR15" s="18"/>
      <c r="AS15" s="18">
        <v>0.55460879892188497</v>
      </c>
      <c r="AT15" s="18">
        <v>0.45129519363200399</v>
      </c>
      <c r="AU15" s="18"/>
      <c r="AV15" s="18">
        <v>0.56378774660411801</v>
      </c>
      <c r="AW15" s="18">
        <v>0.468094717963421</v>
      </c>
      <c r="AX15" s="18">
        <v>0.54767026221582704</v>
      </c>
      <c r="AY15" s="18"/>
      <c r="AZ15" s="18">
        <v>0.64973582487252002</v>
      </c>
      <c r="BA15" s="18">
        <v>0.65019577510958604</v>
      </c>
      <c r="BB15" s="18">
        <v>0.42195869709720102</v>
      </c>
      <c r="BC15" s="18"/>
      <c r="BD15" s="18">
        <v>0.57292132617766001</v>
      </c>
      <c r="BE15" s="18">
        <v>0.43910089050024598</v>
      </c>
      <c r="BF15" s="18"/>
      <c r="BG15" s="18">
        <v>0.58312838664413902</v>
      </c>
      <c r="BH15" s="18">
        <v>0.47498894935566199</v>
      </c>
      <c r="BI15" s="18"/>
      <c r="BJ15" s="18">
        <v>0.660747777558084</v>
      </c>
      <c r="BK15" s="18">
        <v>0.47178104911991797</v>
      </c>
      <c r="BL15" s="18"/>
      <c r="BM15" s="18">
        <v>0.66902058758495397</v>
      </c>
      <c r="BN15" s="18">
        <v>0.47639806415902503</v>
      </c>
      <c r="BO15" s="18"/>
      <c r="BP15" s="18">
        <v>0.54493530898199005</v>
      </c>
      <c r="BQ15" s="18">
        <v>0.48142000576008598</v>
      </c>
      <c r="BR15" s="18"/>
      <c r="BS15" s="18">
        <v>0.61221724287789203</v>
      </c>
      <c r="BT15" s="18">
        <v>0.49328027209704101</v>
      </c>
      <c r="BU15" s="18"/>
      <c r="BV15" s="18">
        <v>0.58232431700034704</v>
      </c>
      <c r="BW15" s="18">
        <v>0.62272270104244398</v>
      </c>
      <c r="BX15" s="18"/>
      <c r="BY15" s="18">
        <v>0.486752532923795</v>
      </c>
      <c r="BZ15" s="18">
        <v>0.49517715947464702</v>
      </c>
      <c r="CA15" s="18"/>
      <c r="CB15" s="18">
        <v>0.50855673518634503</v>
      </c>
      <c r="CC15" s="18">
        <v>0.48690090610490799</v>
      </c>
    </row>
    <row r="16" spans="2:81" x14ac:dyDescent="0.3">
      <c r="B16" s="15" t="s">
        <v>92</v>
      </c>
      <c r="C16" s="18">
        <v>0.20243235121216999</v>
      </c>
      <c r="D16" s="18">
        <v>0.22034784740299199</v>
      </c>
      <c r="E16" s="18">
        <v>0.185333257722502</v>
      </c>
      <c r="F16" s="18"/>
      <c r="G16" s="18">
        <v>0.139599927317857</v>
      </c>
      <c r="H16" s="18">
        <v>0.188599239992507</v>
      </c>
      <c r="I16" s="18">
        <v>0.218118520034222</v>
      </c>
      <c r="J16" s="18">
        <v>0.21455760791185999</v>
      </c>
      <c r="K16" s="18">
        <v>0.24001469323405999</v>
      </c>
      <c r="L16" s="18">
        <v>0.20769514990409299</v>
      </c>
      <c r="M16" s="18"/>
      <c r="N16" s="18">
        <v>0.20825781103499599</v>
      </c>
      <c r="O16" s="18">
        <v>0.249295569456567</v>
      </c>
      <c r="P16" s="18">
        <v>0.16901634367368801</v>
      </c>
      <c r="Q16" s="18">
        <v>0.17626697818840001</v>
      </c>
      <c r="R16" s="18"/>
      <c r="S16" s="18">
        <v>0.145710470028871</v>
      </c>
      <c r="T16" s="18">
        <v>0.200033739652969</v>
      </c>
      <c r="U16" s="18">
        <v>0.28533711358971697</v>
      </c>
      <c r="V16" s="18">
        <v>0.225792968010923</v>
      </c>
      <c r="W16" s="18">
        <v>0.20253488302293901</v>
      </c>
      <c r="X16" s="18">
        <v>0.17716104834299301</v>
      </c>
      <c r="Y16" s="18">
        <v>0.179730882542042</v>
      </c>
      <c r="Z16" s="18">
        <v>0.29025740850457199</v>
      </c>
      <c r="AA16" s="18">
        <v>0.20357939488273899</v>
      </c>
      <c r="AB16" s="18">
        <v>0.242223797314259</v>
      </c>
      <c r="AC16" s="18">
        <v>0.18008746260067801</v>
      </c>
      <c r="AD16" s="18">
        <v>0.11736040028753</v>
      </c>
      <c r="AE16" s="18"/>
      <c r="AF16" s="18">
        <v>0.160024083571179</v>
      </c>
      <c r="AG16" s="18">
        <v>0.18748016109176499</v>
      </c>
      <c r="AH16" s="18">
        <v>0.22088692160200599</v>
      </c>
      <c r="AI16" s="18">
        <v>0.37256624292516499</v>
      </c>
      <c r="AJ16" s="18">
        <v>0.13853856847026999</v>
      </c>
      <c r="AK16" s="18">
        <v>0.14719822937831101</v>
      </c>
      <c r="AL16" s="18"/>
      <c r="AM16" s="18">
        <v>0.22887788163126099</v>
      </c>
      <c r="AN16" s="18">
        <v>0.20157858041210899</v>
      </c>
      <c r="AO16" s="18">
        <v>0.20106503835842901</v>
      </c>
      <c r="AP16" s="18">
        <v>0.22747600390383799</v>
      </c>
      <c r="AQ16" s="18">
        <v>0.14065990285237101</v>
      </c>
      <c r="AR16" s="18"/>
      <c r="AS16" s="18">
        <v>0.187710384450648</v>
      </c>
      <c r="AT16" s="18">
        <v>0.21301983558952201</v>
      </c>
      <c r="AU16" s="18"/>
      <c r="AV16" s="18">
        <v>0.18013272965611599</v>
      </c>
      <c r="AW16" s="18">
        <v>0.18459730672525401</v>
      </c>
      <c r="AX16" s="18">
        <v>0.19852968371837501</v>
      </c>
      <c r="AY16" s="18"/>
      <c r="AZ16" s="18">
        <v>0.18020226662137101</v>
      </c>
      <c r="BA16" s="18">
        <v>5.6445436375945499E-2</v>
      </c>
      <c r="BB16" s="18">
        <v>0.25948586694915998</v>
      </c>
      <c r="BC16" s="18"/>
      <c r="BD16" s="18">
        <v>0.158194130819901</v>
      </c>
      <c r="BE16" s="18">
        <v>0.23247442683051001</v>
      </c>
      <c r="BF16" s="18"/>
      <c r="BG16" s="18">
        <v>0.107269499802383</v>
      </c>
      <c r="BH16" s="18">
        <v>0.22183254314397099</v>
      </c>
      <c r="BI16" s="18"/>
      <c r="BJ16" s="18">
        <v>0.136877608982826</v>
      </c>
      <c r="BK16" s="18">
        <v>0.21116001520441099</v>
      </c>
      <c r="BL16" s="18"/>
      <c r="BM16" s="18">
        <v>0.13317491077260199</v>
      </c>
      <c r="BN16" s="18">
        <v>0.21013251823833701</v>
      </c>
      <c r="BO16" s="18"/>
      <c r="BP16" s="18">
        <v>0.183737358682909</v>
      </c>
      <c r="BQ16" s="18">
        <v>0.21118779095881199</v>
      </c>
      <c r="BR16" s="18"/>
      <c r="BS16" s="18">
        <v>0.13332306474239899</v>
      </c>
      <c r="BT16" s="18">
        <v>0.227995162498871</v>
      </c>
      <c r="BU16" s="18"/>
      <c r="BV16" s="18">
        <v>5.3339748858612999E-2</v>
      </c>
      <c r="BW16" s="18">
        <v>0.16143210238967801</v>
      </c>
      <c r="BX16" s="18"/>
      <c r="BY16" s="18">
        <v>0.241282755518749</v>
      </c>
      <c r="BZ16" s="18">
        <v>0.196902303361461</v>
      </c>
      <c r="CA16" s="18"/>
      <c r="CB16" s="18">
        <v>0.194320142602042</v>
      </c>
      <c r="CC16" s="18">
        <v>0.207931427342568</v>
      </c>
    </row>
    <row r="17" spans="2:81" x14ac:dyDescent="0.3">
      <c r="B17" s="15" t="s">
        <v>93</v>
      </c>
      <c r="C17" s="19">
        <v>0.28917076981232198</v>
      </c>
      <c r="D17" s="19">
        <v>0.259436135769677</v>
      </c>
      <c r="E17" s="19">
        <v>0.31682068366513499</v>
      </c>
      <c r="F17" s="19"/>
      <c r="G17" s="19">
        <v>0.409262426914624</v>
      </c>
      <c r="H17" s="19">
        <v>0.33026484031818298</v>
      </c>
      <c r="I17" s="19">
        <v>0.26665747323508499</v>
      </c>
      <c r="J17" s="19">
        <v>0.270375700324341</v>
      </c>
      <c r="K17" s="19">
        <v>0.23419258161002099</v>
      </c>
      <c r="L17" s="19">
        <v>0.246200621436033</v>
      </c>
      <c r="M17" s="19"/>
      <c r="N17" s="19">
        <v>0.24950291671685201</v>
      </c>
      <c r="O17" s="19">
        <v>0.17587642971520001</v>
      </c>
      <c r="P17" s="19">
        <v>0.39752544485764901</v>
      </c>
      <c r="Q17" s="19">
        <v>0.35499539438376498</v>
      </c>
      <c r="R17" s="19"/>
      <c r="S17" s="19">
        <v>0.41448781462835299</v>
      </c>
      <c r="T17" s="19">
        <v>0.20699545872795899</v>
      </c>
      <c r="U17" s="19">
        <v>0.18143746446890099</v>
      </c>
      <c r="V17" s="19">
        <v>0.29986842411283299</v>
      </c>
      <c r="W17" s="19">
        <v>0.32706582223234298</v>
      </c>
      <c r="X17" s="19">
        <v>0.30970608443317699</v>
      </c>
      <c r="Y17" s="19">
        <v>0.27155474114987999</v>
      </c>
      <c r="Z17" s="19">
        <v>0.15966094497264499</v>
      </c>
      <c r="AA17" s="19">
        <v>0.36900121507426198</v>
      </c>
      <c r="AB17" s="19">
        <v>0.228632144690085</v>
      </c>
      <c r="AC17" s="19">
        <v>0.260243802804628</v>
      </c>
      <c r="AD17" s="19">
        <v>0.32258204192807599</v>
      </c>
      <c r="AE17" s="19"/>
      <c r="AF17" s="19">
        <v>0.43046241013482001</v>
      </c>
      <c r="AG17" s="19">
        <v>0.269558803579936</v>
      </c>
      <c r="AH17" s="19">
        <v>0.31015514694990098</v>
      </c>
      <c r="AI17" s="19">
        <v>1.4103460415911699E-2</v>
      </c>
      <c r="AJ17" s="19">
        <v>0.47229825218316202</v>
      </c>
      <c r="AK17" s="19">
        <v>0.269001709934647</v>
      </c>
      <c r="AL17" s="19"/>
      <c r="AM17" s="19">
        <v>0.227972733081857</v>
      </c>
      <c r="AN17" s="19">
        <v>0.31821048998370599</v>
      </c>
      <c r="AO17" s="19">
        <v>0.24271536072799399</v>
      </c>
      <c r="AP17" s="19">
        <v>0.31572520916513103</v>
      </c>
      <c r="AQ17" s="19">
        <v>0.57120547422208501</v>
      </c>
      <c r="AR17" s="19"/>
      <c r="AS17" s="19">
        <v>0.366898414471237</v>
      </c>
      <c r="AT17" s="19">
        <v>0.23827535804248301</v>
      </c>
      <c r="AU17" s="19"/>
      <c r="AV17" s="19">
        <v>0.38365501694800203</v>
      </c>
      <c r="AW17" s="19">
        <v>0.28349741123816702</v>
      </c>
      <c r="AX17" s="19">
        <v>0.349140578497452</v>
      </c>
      <c r="AY17" s="19"/>
      <c r="AZ17" s="19">
        <v>0.46953355825114901</v>
      </c>
      <c r="BA17" s="19">
        <v>0.59375033873364003</v>
      </c>
      <c r="BB17" s="19">
        <v>0.16247283014804101</v>
      </c>
      <c r="BC17" s="19"/>
      <c r="BD17" s="19">
        <v>0.41472719535775898</v>
      </c>
      <c r="BE17" s="19">
        <v>0.206626463669736</v>
      </c>
      <c r="BF17" s="19"/>
      <c r="BG17" s="19">
        <v>0.47585888684175598</v>
      </c>
      <c r="BH17" s="19">
        <v>0.25315640621169</v>
      </c>
      <c r="BI17" s="19"/>
      <c r="BJ17" s="19">
        <v>0.52387016857525803</v>
      </c>
      <c r="BK17" s="19">
        <v>0.26062103391550701</v>
      </c>
      <c r="BL17" s="19"/>
      <c r="BM17" s="19">
        <v>0.53584567681235096</v>
      </c>
      <c r="BN17" s="19">
        <v>0.26626554592068702</v>
      </c>
      <c r="BO17" s="19"/>
      <c r="BP17" s="19">
        <v>0.36119795029908103</v>
      </c>
      <c r="BQ17" s="19">
        <v>0.27023221480127402</v>
      </c>
      <c r="BR17" s="19"/>
      <c r="BS17" s="19">
        <v>0.47889417813549301</v>
      </c>
      <c r="BT17" s="19">
        <v>0.26528510959816998</v>
      </c>
      <c r="BU17" s="19"/>
      <c r="BV17" s="19">
        <v>0.528984568141734</v>
      </c>
      <c r="BW17" s="19">
        <v>0.461290598652765</v>
      </c>
      <c r="BX17" s="19"/>
      <c r="BY17" s="19">
        <v>0.245469777405046</v>
      </c>
      <c r="BZ17" s="19">
        <v>0.29827485611318599</v>
      </c>
      <c r="CA17" s="19"/>
      <c r="CB17" s="19">
        <v>0.31423659258430298</v>
      </c>
      <c r="CC17" s="19">
        <v>0.27896947876234002</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420</v>
      </c>
      <c r="C9" s="14">
        <v>0.42441393053726001</v>
      </c>
      <c r="D9" s="14">
        <v>0.34920115169445998</v>
      </c>
      <c r="E9" s="14">
        <v>0.49867991848091497</v>
      </c>
      <c r="F9" s="14"/>
      <c r="G9" s="14">
        <v>0.40479843509932301</v>
      </c>
      <c r="H9" s="14">
        <v>0.39950312070323002</v>
      </c>
      <c r="I9" s="14">
        <v>0.426720088223906</v>
      </c>
      <c r="J9" s="14">
        <v>0.41228549813550802</v>
      </c>
      <c r="K9" s="14">
        <v>0.44853352865315799</v>
      </c>
      <c r="L9" s="14">
        <v>0.44950999220538101</v>
      </c>
      <c r="M9" s="14"/>
      <c r="N9" s="14">
        <v>0.37960601222790102</v>
      </c>
      <c r="O9" s="14">
        <v>0.40343951788598498</v>
      </c>
      <c r="P9" s="14">
        <v>0.47006610190127601</v>
      </c>
      <c r="Q9" s="14">
        <v>0.45340260696186602</v>
      </c>
      <c r="R9" s="14"/>
      <c r="S9" s="14">
        <v>0.39725972101400597</v>
      </c>
      <c r="T9" s="14">
        <v>0.37181858329728301</v>
      </c>
      <c r="U9" s="14">
        <v>0.448449228505229</v>
      </c>
      <c r="V9" s="14">
        <v>0.39615634218135698</v>
      </c>
      <c r="W9" s="14">
        <v>0.47178771306749601</v>
      </c>
      <c r="X9" s="14">
        <v>0.41184811289589401</v>
      </c>
      <c r="Y9" s="14">
        <v>0.40668630825540603</v>
      </c>
      <c r="Z9" s="14">
        <v>0.46874253575935598</v>
      </c>
      <c r="AA9" s="14">
        <v>0.45602956724353799</v>
      </c>
      <c r="AB9" s="14">
        <v>0.411565413996686</v>
      </c>
      <c r="AC9" s="14">
        <v>0.56494073149066804</v>
      </c>
      <c r="AD9" s="14">
        <v>0.40467657044223199</v>
      </c>
      <c r="AE9" s="14"/>
      <c r="AF9" s="14">
        <v>0.45407507832115002</v>
      </c>
      <c r="AG9" s="14">
        <v>0.42336912738158999</v>
      </c>
      <c r="AH9" s="14">
        <v>0.46130962292410199</v>
      </c>
      <c r="AI9" s="14">
        <v>0.29304665785687201</v>
      </c>
      <c r="AJ9" s="14">
        <v>0.49340803532883598</v>
      </c>
      <c r="AK9" s="14">
        <v>0.49374129971972303</v>
      </c>
      <c r="AL9" s="14"/>
      <c r="AM9" s="14">
        <v>0.44951717524097701</v>
      </c>
      <c r="AN9" s="14">
        <v>0.43562042348660801</v>
      </c>
      <c r="AO9" s="14">
        <v>0.39838148288006298</v>
      </c>
      <c r="AP9" s="14">
        <v>0.42275673203167802</v>
      </c>
      <c r="AQ9" s="14">
        <v>0.45528361157598701</v>
      </c>
      <c r="AR9" s="14"/>
      <c r="AS9" s="14">
        <v>0.43908875443499301</v>
      </c>
      <c r="AT9" s="14">
        <v>0.41115694015865001</v>
      </c>
      <c r="AU9" s="14"/>
      <c r="AV9" s="14">
        <v>0.42481706059402102</v>
      </c>
      <c r="AW9" s="14">
        <v>0.466963702076717</v>
      </c>
      <c r="AX9" s="14">
        <v>0.47056486923957802</v>
      </c>
      <c r="AY9" s="14"/>
      <c r="AZ9" s="14">
        <v>0.59541758880895301</v>
      </c>
      <c r="BA9" s="14">
        <v>0.359869581693394</v>
      </c>
      <c r="BB9" s="14">
        <v>0.39342450505622201</v>
      </c>
      <c r="BC9" s="14"/>
      <c r="BD9" s="14">
        <v>0.44580491667884597</v>
      </c>
      <c r="BE9" s="14">
        <v>0.41153265170395198</v>
      </c>
      <c r="BF9" s="14"/>
      <c r="BG9" s="14">
        <v>0.40935460298936699</v>
      </c>
      <c r="BH9" s="14">
        <v>0.42931353159526597</v>
      </c>
      <c r="BI9" s="14"/>
      <c r="BJ9" s="14">
        <v>0.37347840856977199</v>
      </c>
      <c r="BK9" s="14">
        <v>0.42439095225315898</v>
      </c>
      <c r="BL9" s="14"/>
      <c r="BM9" s="14">
        <v>0.45913632285281403</v>
      </c>
      <c r="BN9" s="14">
        <v>0.42091613849371801</v>
      </c>
      <c r="BO9" s="14"/>
      <c r="BP9" s="14">
        <v>0.49314579596936498</v>
      </c>
      <c r="BQ9" s="14">
        <v>0.40427656318886301</v>
      </c>
      <c r="BR9" s="14"/>
      <c r="BS9" s="14">
        <v>0.45326289283469701</v>
      </c>
      <c r="BT9" s="14">
        <v>0.44408791191345998</v>
      </c>
      <c r="BU9" s="14"/>
      <c r="BV9" s="14">
        <v>0.430272952727836</v>
      </c>
      <c r="BW9" s="14">
        <v>0.46134239147553202</v>
      </c>
      <c r="BX9" s="14"/>
      <c r="BY9" s="14">
        <v>0.34500554525316302</v>
      </c>
      <c r="BZ9" s="14">
        <v>0.43517775515262103</v>
      </c>
      <c r="CA9" s="14"/>
      <c r="CB9" s="14">
        <v>0.41948172276802798</v>
      </c>
      <c r="CC9" s="14">
        <v>0.430990711136852</v>
      </c>
    </row>
    <row r="10" spans="2:81" x14ac:dyDescent="0.3">
      <c r="B10" s="15" t="s">
        <v>86</v>
      </c>
      <c r="C10" s="14">
        <v>0.39286065038977203</v>
      </c>
      <c r="D10" s="14">
        <v>0.44289800784679501</v>
      </c>
      <c r="E10" s="14">
        <v>0.342820905471176</v>
      </c>
      <c r="F10" s="14"/>
      <c r="G10" s="14">
        <v>0.39975343398895602</v>
      </c>
      <c r="H10" s="14">
        <v>0.398218108948724</v>
      </c>
      <c r="I10" s="14">
        <v>0.39095963104256398</v>
      </c>
      <c r="J10" s="14">
        <v>0.40044696462592899</v>
      </c>
      <c r="K10" s="14">
        <v>0.38947603137540698</v>
      </c>
      <c r="L10" s="14">
        <v>0.38154869020271498</v>
      </c>
      <c r="M10" s="14"/>
      <c r="N10" s="14">
        <v>0.40954111044581298</v>
      </c>
      <c r="O10" s="14">
        <v>0.39870035367970902</v>
      </c>
      <c r="P10" s="14">
        <v>0.37358573407352602</v>
      </c>
      <c r="Q10" s="14">
        <v>0.38813164393944999</v>
      </c>
      <c r="R10" s="14"/>
      <c r="S10" s="14">
        <v>0.41741021017707503</v>
      </c>
      <c r="T10" s="14">
        <v>0.40536519652532499</v>
      </c>
      <c r="U10" s="14">
        <v>0.38981508825200101</v>
      </c>
      <c r="V10" s="14">
        <v>0.42499981986762397</v>
      </c>
      <c r="W10" s="14">
        <v>0.333455231657724</v>
      </c>
      <c r="X10" s="14">
        <v>0.34603132230398997</v>
      </c>
      <c r="Y10" s="14">
        <v>0.46184920973009103</v>
      </c>
      <c r="Z10" s="14">
        <v>0.34443355980920398</v>
      </c>
      <c r="AA10" s="14">
        <v>0.40585412360853901</v>
      </c>
      <c r="AB10" s="14">
        <v>0.41130752208245203</v>
      </c>
      <c r="AC10" s="14">
        <v>0.27399388138160302</v>
      </c>
      <c r="AD10" s="14">
        <v>0.388856376144186</v>
      </c>
      <c r="AE10" s="14"/>
      <c r="AF10" s="14">
        <v>0.386798088833539</v>
      </c>
      <c r="AG10" s="14">
        <v>0.40855116983510398</v>
      </c>
      <c r="AH10" s="14">
        <v>0.40293429167485401</v>
      </c>
      <c r="AI10" s="14">
        <v>0.466497818163642</v>
      </c>
      <c r="AJ10" s="14">
        <v>0.300481654039855</v>
      </c>
      <c r="AK10" s="14">
        <v>0.33189092047236701</v>
      </c>
      <c r="AL10" s="14"/>
      <c r="AM10" s="14">
        <v>0.37362308128478</v>
      </c>
      <c r="AN10" s="14">
        <v>0.36864540389968098</v>
      </c>
      <c r="AO10" s="14">
        <v>0.41147516910468102</v>
      </c>
      <c r="AP10" s="14">
        <v>0.41258415466994097</v>
      </c>
      <c r="AQ10" s="14">
        <v>0.41858333056123198</v>
      </c>
      <c r="AR10" s="14"/>
      <c r="AS10" s="14">
        <v>0.38536882923310301</v>
      </c>
      <c r="AT10" s="14">
        <v>0.40187361272031602</v>
      </c>
      <c r="AU10" s="14"/>
      <c r="AV10" s="14">
        <v>0.405236875344897</v>
      </c>
      <c r="AW10" s="14">
        <v>0.35154264652934702</v>
      </c>
      <c r="AX10" s="14">
        <v>0.364811029432694</v>
      </c>
      <c r="AY10" s="14"/>
      <c r="AZ10" s="14">
        <v>0.37167523233804101</v>
      </c>
      <c r="BA10" s="14">
        <v>0.49245935326908102</v>
      </c>
      <c r="BB10" s="14">
        <v>0.374301199728235</v>
      </c>
      <c r="BC10" s="14"/>
      <c r="BD10" s="14">
        <v>0.38024704647347102</v>
      </c>
      <c r="BE10" s="14">
        <v>0.39933214907659298</v>
      </c>
      <c r="BF10" s="14"/>
      <c r="BG10" s="14">
        <v>0.369223738288397</v>
      </c>
      <c r="BH10" s="14">
        <v>0.39461396941850302</v>
      </c>
      <c r="BI10" s="14"/>
      <c r="BJ10" s="14">
        <v>0.43574101865921899</v>
      </c>
      <c r="BK10" s="14">
        <v>0.38975076340902098</v>
      </c>
      <c r="BL10" s="14"/>
      <c r="BM10" s="14">
        <v>0.36883235568008199</v>
      </c>
      <c r="BN10" s="14">
        <v>0.395827864990561</v>
      </c>
      <c r="BO10" s="14"/>
      <c r="BP10" s="14">
        <v>0.36839182089518102</v>
      </c>
      <c r="BQ10" s="14">
        <v>0.40051668329978202</v>
      </c>
      <c r="BR10" s="14"/>
      <c r="BS10" s="14">
        <v>0.39997216832395799</v>
      </c>
      <c r="BT10" s="14">
        <v>0.36809749172922301</v>
      </c>
      <c r="BU10" s="14"/>
      <c r="BV10" s="14">
        <v>0.36321846761652699</v>
      </c>
      <c r="BW10" s="14">
        <v>0.41288875155693</v>
      </c>
      <c r="BX10" s="14"/>
      <c r="BY10" s="14">
        <v>0.41867729207142901</v>
      </c>
      <c r="BZ10" s="14">
        <v>0.391327731015228</v>
      </c>
      <c r="CA10" s="14"/>
      <c r="CB10" s="14">
        <v>0.42225625112548998</v>
      </c>
      <c r="CC10" s="14">
        <v>0.37714794059479101</v>
      </c>
    </row>
    <row r="11" spans="2:81" x14ac:dyDescent="0.3">
      <c r="B11" s="15" t="s">
        <v>421</v>
      </c>
      <c r="C11" s="14">
        <v>0.12128897505582099</v>
      </c>
      <c r="D11" s="14">
        <v>0.133392433967187</v>
      </c>
      <c r="E11" s="14">
        <v>0.109706947839907</v>
      </c>
      <c r="F11" s="14"/>
      <c r="G11" s="14">
        <v>0.13270624823027199</v>
      </c>
      <c r="H11" s="14">
        <v>0.15876994605776701</v>
      </c>
      <c r="I11" s="14">
        <v>0.13694622561682199</v>
      </c>
      <c r="J11" s="14">
        <v>0.10708155196599101</v>
      </c>
      <c r="K11" s="14">
        <v>9.8068657900172704E-2</v>
      </c>
      <c r="L11" s="14">
        <v>9.7679762888869703E-2</v>
      </c>
      <c r="M11" s="14"/>
      <c r="N11" s="14">
        <v>0.137976260132812</v>
      </c>
      <c r="O11" s="14">
        <v>0.13648500672307001</v>
      </c>
      <c r="P11" s="14">
        <v>9.7726477479084098E-2</v>
      </c>
      <c r="Q11" s="14">
        <v>0.10582483933461399</v>
      </c>
      <c r="R11" s="14"/>
      <c r="S11" s="14">
        <v>0.13482017523525799</v>
      </c>
      <c r="T11" s="14">
        <v>0.12093698577794799</v>
      </c>
      <c r="U11" s="14">
        <v>9.7257936592047095E-2</v>
      </c>
      <c r="V11" s="14">
        <v>0.15571584444520201</v>
      </c>
      <c r="W11" s="14">
        <v>0.16700980405287599</v>
      </c>
      <c r="X11" s="14">
        <v>0.15890064840707299</v>
      </c>
      <c r="Y11" s="14">
        <v>7.11273692259866E-2</v>
      </c>
      <c r="Z11" s="14">
        <v>0.14169972563562599</v>
      </c>
      <c r="AA11" s="14">
        <v>9.6565377133946403E-2</v>
      </c>
      <c r="AB11" s="14">
        <v>6.4556287377741994E-2</v>
      </c>
      <c r="AC11" s="14">
        <v>0.12313555234283401</v>
      </c>
      <c r="AD11" s="14">
        <v>0.16612922696353899</v>
      </c>
      <c r="AE11" s="14"/>
      <c r="AF11" s="14">
        <v>0.120809864178716</v>
      </c>
      <c r="AG11" s="14">
        <v>0.105527738492187</v>
      </c>
      <c r="AH11" s="14">
        <v>0.10450978854276199</v>
      </c>
      <c r="AI11" s="14">
        <v>0.14579485646386001</v>
      </c>
      <c r="AJ11" s="14">
        <v>0.17954061307477401</v>
      </c>
      <c r="AK11" s="14">
        <v>8.5954912841003303E-2</v>
      </c>
      <c r="AL11" s="14"/>
      <c r="AM11" s="14">
        <v>0.123003321352936</v>
      </c>
      <c r="AN11" s="14">
        <v>0.133475988524207</v>
      </c>
      <c r="AO11" s="14">
        <v>0.133482865036919</v>
      </c>
      <c r="AP11" s="14">
        <v>9.3605442779093204E-2</v>
      </c>
      <c r="AQ11" s="14">
        <v>7.4978179463739497E-2</v>
      </c>
      <c r="AR11" s="14"/>
      <c r="AS11" s="14">
        <v>0.13940529856393499</v>
      </c>
      <c r="AT11" s="14">
        <v>0.109178607030308</v>
      </c>
      <c r="AU11" s="14"/>
      <c r="AV11" s="14">
        <v>0.142578183131464</v>
      </c>
      <c r="AW11" s="14">
        <v>0.16460072035277001</v>
      </c>
      <c r="AX11" s="14">
        <v>0.110468684415791</v>
      </c>
      <c r="AY11" s="14"/>
      <c r="AZ11" s="14">
        <v>3.2907178853005897E-2</v>
      </c>
      <c r="BA11" s="14">
        <v>0.147671065037525</v>
      </c>
      <c r="BB11" s="14">
        <v>0.18972762573154101</v>
      </c>
      <c r="BC11" s="14"/>
      <c r="BD11" s="14">
        <v>0.11652421564507399</v>
      </c>
      <c r="BE11" s="14">
        <v>0.124838102060361</v>
      </c>
      <c r="BF11" s="14"/>
      <c r="BG11" s="14">
        <v>0.172479248550198</v>
      </c>
      <c r="BH11" s="14">
        <v>0.111926445126892</v>
      </c>
      <c r="BI11" s="14"/>
      <c r="BJ11" s="14">
        <v>0.120094385583359</v>
      </c>
      <c r="BK11" s="14">
        <v>0.124761433365549</v>
      </c>
      <c r="BL11" s="14"/>
      <c r="BM11" s="14">
        <v>0.10035829872384799</v>
      </c>
      <c r="BN11" s="14">
        <v>0.122070919408219</v>
      </c>
      <c r="BO11" s="14"/>
      <c r="BP11" s="14">
        <v>9.13395001291403E-2</v>
      </c>
      <c r="BQ11" s="14">
        <v>0.131303232999678</v>
      </c>
      <c r="BR11" s="14"/>
      <c r="BS11" s="14">
        <v>0.134617798859343</v>
      </c>
      <c r="BT11" s="14">
        <v>0.12817390394518499</v>
      </c>
      <c r="BU11" s="14"/>
      <c r="BV11" s="14">
        <v>0.20650857965563801</v>
      </c>
      <c r="BW11" s="14">
        <v>0.10935277150249401</v>
      </c>
      <c r="BX11" s="14"/>
      <c r="BY11" s="14">
        <v>0.17605652558022999</v>
      </c>
      <c r="BZ11" s="14">
        <v>0.114504882995608</v>
      </c>
      <c r="CA11" s="14"/>
      <c r="CB11" s="14">
        <v>0.116494789188603</v>
      </c>
      <c r="CC11" s="14">
        <v>0.120355193446018</v>
      </c>
    </row>
    <row r="12" spans="2:81" x14ac:dyDescent="0.3">
      <c r="B12" s="15" t="s">
        <v>88</v>
      </c>
      <c r="C12" s="14">
        <v>2.7070664470539001E-2</v>
      </c>
      <c r="D12" s="14">
        <v>3.9080808699151197E-2</v>
      </c>
      <c r="E12" s="14">
        <v>1.5396336168172899E-2</v>
      </c>
      <c r="F12" s="14"/>
      <c r="G12" s="14">
        <v>3.6183472418736803E-2</v>
      </c>
      <c r="H12" s="14">
        <v>1.0822795018225801E-2</v>
      </c>
      <c r="I12" s="14">
        <v>2.2405540741339301E-2</v>
      </c>
      <c r="J12" s="14">
        <v>3.4261966415807102E-2</v>
      </c>
      <c r="K12" s="14">
        <v>1.9119779074065701E-2</v>
      </c>
      <c r="L12" s="14">
        <v>3.7462981349768103E-2</v>
      </c>
      <c r="M12" s="14"/>
      <c r="N12" s="14">
        <v>4.4958125942197502E-2</v>
      </c>
      <c r="O12" s="14">
        <v>2.93520714924103E-2</v>
      </c>
      <c r="P12" s="14">
        <v>2.3566709716262398E-2</v>
      </c>
      <c r="Q12" s="14">
        <v>8.9742651334334608E-3</v>
      </c>
      <c r="R12" s="14"/>
      <c r="S12" s="14">
        <v>3.1403384927133203E-2</v>
      </c>
      <c r="T12" s="14">
        <v>5.7821031821335599E-2</v>
      </c>
      <c r="U12" s="14">
        <v>2.52991813926077E-2</v>
      </c>
      <c r="V12" s="14">
        <v>1.16625427947082E-2</v>
      </c>
      <c r="W12" s="14">
        <v>0</v>
      </c>
      <c r="X12" s="14">
        <v>3.1380873153886303E-2</v>
      </c>
      <c r="Y12" s="14">
        <v>1.1914984086840099E-2</v>
      </c>
      <c r="Z12" s="14">
        <v>2.2165253990605701E-2</v>
      </c>
      <c r="AA12" s="14">
        <v>0</v>
      </c>
      <c r="AB12" s="14">
        <v>6.9122873840447005E-2</v>
      </c>
      <c r="AC12" s="14">
        <v>0</v>
      </c>
      <c r="AD12" s="14">
        <v>4.0337826450043503E-2</v>
      </c>
      <c r="AE12" s="14"/>
      <c r="AF12" s="14">
        <v>1.7238955653358898E-2</v>
      </c>
      <c r="AG12" s="14">
        <v>4.8950020657850403E-2</v>
      </c>
      <c r="AH12" s="14">
        <v>1.15666640497865E-2</v>
      </c>
      <c r="AI12" s="14">
        <v>3.5737747016355903E-2</v>
      </c>
      <c r="AJ12" s="14">
        <v>2.6569697556534801E-2</v>
      </c>
      <c r="AK12" s="14">
        <v>9.0290876030329602E-3</v>
      </c>
      <c r="AL12" s="14"/>
      <c r="AM12" s="14">
        <v>1.7460231121773501E-2</v>
      </c>
      <c r="AN12" s="14">
        <v>2.96141844703127E-2</v>
      </c>
      <c r="AO12" s="14">
        <v>3.4701998245864403E-2</v>
      </c>
      <c r="AP12" s="14">
        <v>3.4622117515925803E-2</v>
      </c>
      <c r="AQ12" s="14">
        <v>5.1154878399041197E-2</v>
      </c>
      <c r="AR12" s="14"/>
      <c r="AS12" s="14">
        <v>2.0820180501012302E-2</v>
      </c>
      <c r="AT12" s="14">
        <v>3.1290240204092497E-2</v>
      </c>
      <c r="AU12" s="14"/>
      <c r="AV12" s="14">
        <v>1.07838559239322E-2</v>
      </c>
      <c r="AW12" s="14">
        <v>1.68929310411653E-2</v>
      </c>
      <c r="AX12" s="14">
        <v>3.4453807069805498E-2</v>
      </c>
      <c r="AY12" s="14"/>
      <c r="AZ12" s="14">
        <v>0</v>
      </c>
      <c r="BA12" s="14">
        <v>0</v>
      </c>
      <c r="BB12" s="14">
        <v>1.6764803783625298E-2</v>
      </c>
      <c r="BC12" s="14"/>
      <c r="BD12" s="14">
        <v>3.15722855484434E-2</v>
      </c>
      <c r="BE12" s="14">
        <v>2.4163788714651101E-2</v>
      </c>
      <c r="BF12" s="14"/>
      <c r="BG12" s="14">
        <v>2.5619757628831199E-2</v>
      </c>
      <c r="BH12" s="14">
        <v>2.74782830163833E-2</v>
      </c>
      <c r="BI12" s="14"/>
      <c r="BJ12" s="14">
        <v>3.80580141279169E-2</v>
      </c>
      <c r="BK12" s="14">
        <v>2.6784640223306299E-2</v>
      </c>
      <c r="BL12" s="14"/>
      <c r="BM12" s="14">
        <v>4.14427125849113E-2</v>
      </c>
      <c r="BN12" s="14">
        <v>2.5947835606333999E-2</v>
      </c>
      <c r="BO12" s="14"/>
      <c r="BP12" s="14">
        <v>2.3343958028797501E-2</v>
      </c>
      <c r="BQ12" s="14">
        <v>2.85534934257934E-2</v>
      </c>
      <c r="BR12" s="14"/>
      <c r="BS12" s="14">
        <v>1.21471399820017E-2</v>
      </c>
      <c r="BT12" s="14">
        <v>2.9174519607035199E-2</v>
      </c>
      <c r="BU12" s="14"/>
      <c r="BV12" s="14">
        <v>0</v>
      </c>
      <c r="BW12" s="14">
        <v>1.6416085465044299E-2</v>
      </c>
      <c r="BX12" s="14"/>
      <c r="BY12" s="14">
        <v>0</v>
      </c>
      <c r="BZ12" s="14">
        <v>3.0297416767993499E-2</v>
      </c>
      <c r="CA12" s="14"/>
      <c r="CB12" s="14">
        <v>1.9220348907141901E-2</v>
      </c>
      <c r="CC12" s="14">
        <v>3.0329698360487999E-2</v>
      </c>
    </row>
    <row r="13" spans="2:81" x14ac:dyDescent="0.3">
      <c r="B13" s="15" t="s">
        <v>422</v>
      </c>
      <c r="C13" s="14">
        <v>1.05984490972204E-2</v>
      </c>
      <c r="D13" s="14">
        <v>1.3875683726393201E-2</v>
      </c>
      <c r="E13" s="14">
        <v>7.4191014006593E-3</v>
      </c>
      <c r="F13" s="14"/>
      <c r="G13" s="14">
        <v>0</v>
      </c>
      <c r="H13" s="14">
        <v>1.1044013493493E-2</v>
      </c>
      <c r="I13" s="14">
        <v>1.1596331066232901E-2</v>
      </c>
      <c r="J13" s="14">
        <v>2.2666302368252799E-2</v>
      </c>
      <c r="K13" s="14">
        <v>1.35096280470579E-2</v>
      </c>
      <c r="L13" s="14">
        <v>4.71563284913627E-3</v>
      </c>
      <c r="M13" s="14"/>
      <c r="N13" s="14">
        <v>1.0953278877019201E-2</v>
      </c>
      <c r="O13" s="14">
        <v>7.32456163987828E-3</v>
      </c>
      <c r="P13" s="14">
        <v>1.7649200746837301E-2</v>
      </c>
      <c r="Q13" s="14">
        <v>7.5925103585867803E-3</v>
      </c>
      <c r="R13" s="14"/>
      <c r="S13" s="14">
        <v>0</v>
      </c>
      <c r="T13" s="14">
        <v>0</v>
      </c>
      <c r="U13" s="14">
        <v>0</v>
      </c>
      <c r="V13" s="14">
        <v>1.14654507111092E-2</v>
      </c>
      <c r="W13" s="14">
        <v>1.32674716881497E-2</v>
      </c>
      <c r="X13" s="14">
        <v>3.1408132192202301E-2</v>
      </c>
      <c r="Y13" s="14">
        <v>1.20552014544226E-2</v>
      </c>
      <c r="Z13" s="14">
        <v>2.2958924805208201E-2</v>
      </c>
      <c r="AA13" s="14">
        <v>0</v>
      </c>
      <c r="AB13" s="14">
        <v>4.3447902702673499E-2</v>
      </c>
      <c r="AC13" s="14">
        <v>0</v>
      </c>
      <c r="AD13" s="14">
        <v>0</v>
      </c>
      <c r="AE13" s="14"/>
      <c r="AF13" s="14">
        <v>7.1154625764487103E-3</v>
      </c>
      <c r="AG13" s="14">
        <v>0</v>
      </c>
      <c r="AH13" s="14">
        <v>0</v>
      </c>
      <c r="AI13" s="14">
        <v>4.1756150140238799E-2</v>
      </c>
      <c r="AJ13" s="14">
        <v>0</v>
      </c>
      <c r="AK13" s="14">
        <v>1.00356945270533E-2</v>
      </c>
      <c r="AL13" s="14"/>
      <c r="AM13" s="14">
        <v>8.1684871658871498E-3</v>
      </c>
      <c r="AN13" s="14">
        <v>1.6774163043031101E-2</v>
      </c>
      <c r="AO13" s="14">
        <v>3.8192155418166102E-3</v>
      </c>
      <c r="AP13" s="14">
        <v>1.4934540744057499E-2</v>
      </c>
      <c r="AQ13" s="14">
        <v>0</v>
      </c>
      <c r="AR13" s="14"/>
      <c r="AS13" s="14">
        <v>7.6021155038248998E-3</v>
      </c>
      <c r="AT13" s="14">
        <v>1.25854034867452E-2</v>
      </c>
      <c r="AU13" s="14"/>
      <c r="AV13" s="14">
        <v>5.2884139241674696E-3</v>
      </c>
      <c r="AW13" s="14">
        <v>0</v>
      </c>
      <c r="AX13" s="14">
        <v>9.8489879593771194E-3</v>
      </c>
      <c r="AY13" s="14"/>
      <c r="AZ13" s="14">
        <v>0</v>
      </c>
      <c r="BA13" s="14">
        <v>0</v>
      </c>
      <c r="BB13" s="14">
        <v>8.2214768437791994E-3</v>
      </c>
      <c r="BC13" s="14"/>
      <c r="BD13" s="14">
        <v>9.7765389715380995E-3</v>
      </c>
      <c r="BE13" s="14">
        <v>1.1178144966231599E-2</v>
      </c>
      <c r="BF13" s="14"/>
      <c r="BG13" s="14">
        <v>0</v>
      </c>
      <c r="BH13" s="14">
        <v>1.27033768976336E-2</v>
      </c>
      <c r="BI13" s="14"/>
      <c r="BJ13" s="14">
        <v>0</v>
      </c>
      <c r="BK13" s="14">
        <v>1.18912803952772E-2</v>
      </c>
      <c r="BL13" s="14"/>
      <c r="BM13" s="14">
        <v>1.05227195057095E-2</v>
      </c>
      <c r="BN13" s="14">
        <v>1.0744090729916901E-2</v>
      </c>
      <c r="BO13" s="14"/>
      <c r="BP13" s="14">
        <v>1.95182561467615E-2</v>
      </c>
      <c r="BQ13" s="14">
        <v>8.5392663172125394E-3</v>
      </c>
      <c r="BR13" s="14"/>
      <c r="BS13" s="14">
        <v>0</v>
      </c>
      <c r="BT13" s="14">
        <v>1.4931084931341401E-2</v>
      </c>
      <c r="BU13" s="14"/>
      <c r="BV13" s="14">
        <v>0</v>
      </c>
      <c r="BW13" s="14">
        <v>0</v>
      </c>
      <c r="BX13" s="14"/>
      <c r="BY13" s="14">
        <v>6.0260637095178197E-2</v>
      </c>
      <c r="BZ13" s="14">
        <v>5.3006595024149396E-3</v>
      </c>
      <c r="CA13" s="14"/>
      <c r="CB13" s="14">
        <v>1.14089385658577E-2</v>
      </c>
      <c r="CC13" s="14">
        <v>1.0395565583444601E-2</v>
      </c>
    </row>
    <row r="14" spans="2:81" x14ac:dyDescent="0.3">
      <c r="B14" s="15" t="s">
        <v>106</v>
      </c>
      <c r="C14" s="14">
        <v>2.3767330449387E-2</v>
      </c>
      <c r="D14" s="14">
        <v>2.1551914066013401E-2</v>
      </c>
      <c r="E14" s="14">
        <v>2.5976790639169502E-2</v>
      </c>
      <c r="F14" s="14"/>
      <c r="G14" s="14">
        <v>2.6558410262711898E-2</v>
      </c>
      <c r="H14" s="14">
        <v>2.1642015778559901E-2</v>
      </c>
      <c r="I14" s="14">
        <v>1.1372183309136001E-2</v>
      </c>
      <c r="J14" s="14">
        <v>2.3257716488512499E-2</v>
      </c>
      <c r="K14" s="14">
        <v>3.1292374950138299E-2</v>
      </c>
      <c r="L14" s="14">
        <v>2.908294050413E-2</v>
      </c>
      <c r="M14" s="14"/>
      <c r="N14" s="14">
        <v>1.69652123742569E-2</v>
      </c>
      <c r="O14" s="14">
        <v>2.4698488578947599E-2</v>
      </c>
      <c r="P14" s="14">
        <v>1.74057760830146E-2</v>
      </c>
      <c r="Q14" s="14">
        <v>3.6074134272048801E-2</v>
      </c>
      <c r="R14" s="14"/>
      <c r="S14" s="14">
        <v>1.91065086465276E-2</v>
      </c>
      <c r="T14" s="14">
        <v>4.4058202578108802E-2</v>
      </c>
      <c r="U14" s="14">
        <v>3.9178565258115097E-2</v>
      </c>
      <c r="V14" s="14">
        <v>0</v>
      </c>
      <c r="W14" s="14">
        <v>1.4479779533755E-2</v>
      </c>
      <c r="X14" s="14">
        <v>2.0430911046954599E-2</v>
      </c>
      <c r="Y14" s="14">
        <v>3.6366927247253197E-2</v>
      </c>
      <c r="Z14" s="14">
        <v>0</v>
      </c>
      <c r="AA14" s="14">
        <v>4.1550932013976499E-2</v>
      </c>
      <c r="AB14" s="14">
        <v>0</v>
      </c>
      <c r="AC14" s="14">
        <v>3.7929834784894499E-2</v>
      </c>
      <c r="AD14" s="14">
        <v>0</v>
      </c>
      <c r="AE14" s="14"/>
      <c r="AF14" s="14">
        <v>1.39625504367877E-2</v>
      </c>
      <c r="AG14" s="14">
        <v>1.36019436332684E-2</v>
      </c>
      <c r="AH14" s="14">
        <v>1.9679632808494399E-2</v>
      </c>
      <c r="AI14" s="14">
        <v>1.7166770359031101E-2</v>
      </c>
      <c r="AJ14" s="14">
        <v>0</v>
      </c>
      <c r="AK14" s="14">
        <v>6.9348084836820506E-2</v>
      </c>
      <c r="AL14" s="14"/>
      <c r="AM14" s="14">
        <v>2.8227703833646402E-2</v>
      </c>
      <c r="AN14" s="14">
        <v>1.5869836576159799E-2</v>
      </c>
      <c r="AO14" s="14">
        <v>1.8139269190655598E-2</v>
      </c>
      <c r="AP14" s="14">
        <v>2.1497012259304501E-2</v>
      </c>
      <c r="AQ14" s="14">
        <v>0</v>
      </c>
      <c r="AR14" s="14"/>
      <c r="AS14" s="14">
        <v>7.7148217631320204E-3</v>
      </c>
      <c r="AT14" s="14">
        <v>3.3915196399888402E-2</v>
      </c>
      <c r="AU14" s="14"/>
      <c r="AV14" s="14">
        <v>1.12956110815173E-2</v>
      </c>
      <c r="AW14" s="14">
        <v>0</v>
      </c>
      <c r="AX14" s="14">
        <v>9.8526218827548404E-3</v>
      </c>
      <c r="AY14" s="14"/>
      <c r="AZ14" s="14">
        <v>0</v>
      </c>
      <c r="BA14" s="14">
        <v>0</v>
      </c>
      <c r="BB14" s="14">
        <v>1.75603888565984E-2</v>
      </c>
      <c r="BC14" s="14"/>
      <c r="BD14" s="14">
        <v>1.6074996682628601E-2</v>
      </c>
      <c r="BE14" s="14">
        <v>2.8955163478211698E-2</v>
      </c>
      <c r="BF14" s="14"/>
      <c r="BG14" s="14">
        <v>2.3322652543206899E-2</v>
      </c>
      <c r="BH14" s="14">
        <v>2.39643939453228E-2</v>
      </c>
      <c r="BI14" s="14"/>
      <c r="BJ14" s="14">
        <v>3.2628173059732202E-2</v>
      </c>
      <c r="BK14" s="14">
        <v>2.24209303536872E-2</v>
      </c>
      <c r="BL14" s="14"/>
      <c r="BM14" s="14">
        <v>1.97075906526358E-2</v>
      </c>
      <c r="BN14" s="14">
        <v>2.4493150771250999E-2</v>
      </c>
      <c r="BO14" s="14"/>
      <c r="BP14" s="14">
        <v>4.26066883075447E-3</v>
      </c>
      <c r="BQ14" s="14">
        <v>2.6810760768670699E-2</v>
      </c>
      <c r="BR14" s="14"/>
      <c r="BS14" s="14">
        <v>0</v>
      </c>
      <c r="BT14" s="14">
        <v>1.55350878737558E-2</v>
      </c>
      <c r="BU14" s="14"/>
      <c r="BV14" s="14">
        <v>0</v>
      </c>
      <c r="BW14" s="14">
        <v>0</v>
      </c>
      <c r="BX14" s="14"/>
      <c r="BY14" s="14">
        <v>0</v>
      </c>
      <c r="BZ14" s="14">
        <v>2.33915545661347E-2</v>
      </c>
      <c r="CA14" s="14"/>
      <c r="CB14" s="14">
        <v>1.11379494448788E-2</v>
      </c>
      <c r="CC14" s="14">
        <v>3.0780890878406599E-2</v>
      </c>
    </row>
    <row r="15" spans="2:81" x14ac:dyDescent="0.3">
      <c r="B15" s="15" t="s">
        <v>91</v>
      </c>
      <c r="C15" s="18">
        <v>0.81727458092703198</v>
      </c>
      <c r="D15" s="18">
        <v>0.79209915954125498</v>
      </c>
      <c r="E15" s="18">
        <v>0.84150082395209203</v>
      </c>
      <c r="F15" s="18"/>
      <c r="G15" s="18">
        <v>0.80455186908827903</v>
      </c>
      <c r="H15" s="18">
        <v>0.79772122965195402</v>
      </c>
      <c r="I15" s="18">
        <v>0.81767971926646998</v>
      </c>
      <c r="J15" s="18">
        <v>0.81273246276143596</v>
      </c>
      <c r="K15" s="18">
        <v>0.83800956002856497</v>
      </c>
      <c r="L15" s="18">
        <v>0.83105868240809599</v>
      </c>
      <c r="M15" s="18"/>
      <c r="N15" s="18">
        <v>0.78914712267371401</v>
      </c>
      <c r="O15" s="18">
        <v>0.802139871565694</v>
      </c>
      <c r="P15" s="18">
        <v>0.84365183597480198</v>
      </c>
      <c r="Q15" s="18">
        <v>0.84153425090131695</v>
      </c>
      <c r="R15" s="18"/>
      <c r="S15" s="18">
        <v>0.814669931191081</v>
      </c>
      <c r="T15" s="18">
        <v>0.777183779822607</v>
      </c>
      <c r="U15" s="18">
        <v>0.83826431675723001</v>
      </c>
      <c r="V15" s="18">
        <v>0.82115616204898101</v>
      </c>
      <c r="W15" s="18">
        <v>0.80524294472521996</v>
      </c>
      <c r="X15" s="18">
        <v>0.75787943519988299</v>
      </c>
      <c r="Y15" s="18">
        <v>0.868535517985497</v>
      </c>
      <c r="Z15" s="18">
        <v>0.81317609556855996</v>
      </c>
      <c r="AA15" s="18">
        <v>0.86188369085207694</v>
      </c>
      <c r="AB15" s="18">
        <v>0.82287293607913803</v>
      </c>
      <c r="AC15" s="18">
        <v>0.838934612872271</v>
      </c>
      <c r="AD15" s="18">
        <v>0.79353294658641804</v>
      </c>
      <c r="AE15" s="18"/>
      <c r="AF15" s="18">
        <v>0.84087316715468896</v>
      </c>
      <c r="AG15" s="18">
        <v>0.83192029721669503</v>
      </c>
      <c r="AH15" s="18">
        <v>0.864243914598957</v>
      </c>
      <c r="AI15" s="18">
        <v>0.759544476020514</v>
      </c>
      <c r="AJ15" s="18">
        <v>0.79388968936869098</v>
      </c>
      <c r="AK15" s="18">
        <v>0.82563222019209004</v>
      </c>
      <c r="AL15" s="18"/>
      <c r="AM15" s="18">
        <v>0.82314025652575695</v>
      </c>
      <c r="AN15" s="18">
        <v>0.80426582738628905</v>
      </c>
      <c r="AO15" s="18">
        <v>0.80985665198474399</v>
      </c>
      <c r="AP15" s="18">
        <v>0.83534088670161899</v>
      </c>
      <c r="AQ15" s="18">
        <v>0.87386694213721905</v>
      </c>
      <c r="AR15" s="18"/>
      <c r="AS15" s="18">
        <v>0.82445758366809496</v>
      </c>
      <c r="AT15" s="18">
        <v>0.81303055287896597</v>
      </c>
      <c r="AU15" s="18"/>
      <c r="AV15" s="18">
        <v>0.83005393593891896</v>
      </c>
      <c r="AW15" s="18">
        <v>0.81850634860606397</v>
      </c>
      <c r="AX15" s="18">
        <v>0.83537589867227202</v>
      </c>
      <c r="AY15" s="18"/>
      <c r="AZ15" s="18">
        <v>0.96709282114699402</v>
      </c>
      <c r="BA15" s="18">
        <v>0.85232893496247497</v>
      </c>
      <c r="BB15" s="18">
        <v>0.76772570478445601</v>
      </c>
      <c r="BC15" s="18"/>
      <c r="BD15" s="18">
        <v>0.82605196315231599</v>
      </c>
      <c r="BE15" s="18">
        <v>0.81086480078054501</v>
      </c>
      <c r="BF15" s="18"/>
      <c r="BG15" s="18">
        <v>0.77857834127776404</v>
      </c>
      <c r="BH15" s="18">
        <v>0.82392750101376899</v>
      </c>
      <c r="BI15" s="18"/>
      <c r="BJ15" s="18">
        <v>0.80921942722899198</v>
      </c>
      <c r="BK15" s="18">
        <v>0.81414171566218096</v>
      </c>
      <c r="BL15" s="18"/>
      <c r="BM15" s="18">
        <v>0.82796867853289602</v>
      </c>
      <c r="BN15" s="18">
        <v>0.816744003484279</v>
      </c>
      <c r="BO15" s="18"/>
      <c r="BP15" s="18">
        <v>0.861537616864546</v>
      </c>
      <c r="BQ15" s="18">
        <v>0.80479324648864503</v>
      </c>
      <c r="BR15" s="18"/>
      <c r="BS15" s="18">
        <v>0.85323506115865499</v>
      </c>
      <c r="BT15" s="18">
        <v>0.81218540364268299</v>
      </c>
      <c r="BU15" s="18"/>
      <c r="BV15" s="18">
        <v>0.79349142034436204</v>
      </c>
      <c r="BW15" s="18">
        <v>0.87423114303246197</v>
      </c>
      <c r="BX15" s="18"/>
      <c r="BY15" s="18">
        <v>0.76368283732459197</v>
      </c>
      <c r="BZ15" s="18">
        <v>0.82650548616784902</v>
      </c>
      <c r="CA15" s="18"/>
      <c r="CB15" s="18">
        <v>0.84173797389351801</v>
      </c>
      <c r="CC15" s="18">
        <v>0.80813865173164201</v>
      </c>
    </row>
    <row r="16" spans="2:81" x14ac:dyDescent="0.3">
      <c r="B16" s="15" t="s">
        <v>92</v>
      </c>
      <c r="C16" s="18">
        <v>3.7669113567759302E-2</v>
      </c>
      <c r="D16" s="18">
        <v>5.2956492425544399E-2</v>
      </c>
      <c r="E16" s="18">
        <v>2.2815437568832201E-2</v>
      </c>
      <c r="F16" s="18"/>
      <c r="G16" s="18">
        <v>3.6183472418736803E-2</v>
      </c>
      <c r="H16" s="18">
        <v>2.18668085117187E-2</v>
      </c>
      <c r="I16" s="18">
        <v>3.4001871807572297E-2</v>
      </c>
      <c r="J16" s="18">
        <v>5.6928268784059897E-2</v>
      </c>
      <c r="K16" s="18">
        <v>3.2629407121123701E-2</v>
      </c>
      <c r="L16" s="18">
        <v>4.2178614198904299E-2</v>
      </c>
      <c r="M16" s="18"/>
      <c r="N16" s="18">
        <v>5.5911404819216699E-2</v>
      </c>
      <c r="O16" s="18">
        <v>3.66766331322885E-2</v>
      </c>
      <c r="P16" s="18">
        <v>4.1215910463099699E-2</v>
      </c>
      <c r="Q16" s="18">
        <v>1.6566775492020201E-2</v>
      </c>
      <c r="R16" s="18"/>
      <c r="S16" s="18">
        <v>3.1403384927133203E-2</v>
      </c>
      <c r="T16" s="18">
        <v>5.7821031821335599E-2</v>
      </c>
      <c r="U16" s="18">
        <v>2.52991813926077E-2</v>
      </c>
      <c r="V16" s="18">
        <v>2.3127993505817401E-2</v>
      </c>
      <c r="W16" s="18">
        <v>1.32674716881497E-2</v>
      </c>
      <c r="X16" s="18">
        <v>6.2789005346088694E-2</v>
      </c>
      <c r="Y16" s="18">
        <v>2.39701855412628E-2</v>
      </c>
      <c r="Z16" s="18">
        <v>4.5124178795813798E-2</v>
      </c>
      <c r="AA16" s="18">
        <v>0</v>
      </c>
      <c r="AB16" s="18">
        <v>0.112570776543121</v>
      </c>
      <c r="AC16" s="18">
        <v>0</v>
      </c>
      <c r="AD16" s="18">
        <v>4.0337826450043503E-2</v>
      </c>
      <c r="AE16" s="18"/>
      <c r="AF16" s="18">
        <v>2.4354418229807599E-2</v>
      </c>
      <c r="AG16" s="18">
        <v>4.8950020657850403E-2</v>
      </c>
      <c r="AH16" s="18">
        <v>1.15666640497865E-2</v>
      </c>
      <c r="AI16" s="18">
        <v>7.7493897156594702E-2</v>
      </c>
      <c r="AJ16" s="18">
        <v>2.6569697556534801E-2</v>
      </c>
      <c r="AK16" s="18">
        <v>1.9064782130086201E-2</v>
      </c>
      <c r="AL16" s="18"/>
      <c r="AM16" s="18">
        <v>2.5628718287660598E-2</v>
      </c>
      <c r="AN16" s="18">
        <v>4.6388347513343697E-2</v>
      </c>
      <c r="AO16" s="18">
        <v>3.8521213787681002E-2</v>
      </c>
      <c r="AP16" s="18">
        <v>4.9556658259983399E-2</v>
      </c>
      <c r="AQ16" s="18">
        <v>5.1154878399041197E-2</v>
      </c>
      <c r="AR16" s="18"/>
      <c r="AS16" s="18">
        <v>2.84222960048372E-2</v>
      </c>
      <c r="AT16" s="18">
        <v>4.3875643690837698E-2</v>
      </c>
      <c r="AU16" s="18"/>
      <c r="AV16" s="18">
        <v>1.6072269848099702E-2</v>
      </c>
      <c r="AW16" s="18">
        <v>1.68929310411653E-2</v>
      </c>
      <c r="AX16" s="18">
        <v>4.43027950291826E-2</v>
      </c>
      <c r="AY16" s="18"/>
      <c r="AZ16" s="18">
        <v>0</v>
      </c>
      <c r="BA16" s="18">
        <v>0</v>
      </c>
      <c r="BB16" s="18">
        <v>2.4986280627404499E-2</v>
      </c>
      <c r="BC16" s="18"/>
      <c r="BD16" s="18">
        <v>4.1348824519981502E-2</v>
      </c>
      <c r="BE16" s="18">
        <v>3.5341933680882703E-2</v>
      </c>
      <c r="BF16" s="18"/>
      <c r="BG16" s="18">
        <v>2.5619757628831199E-2</v>
      </c>
      <c r="BH16" s="18">
        <v>4.0181659914016898E-2</v>
      </c>
      <c r="BI16" s="18"/>
      <c r="BJ16" s="18">
        <v>3.80580141279169E-2</v>
      </c>
      <c r="BK16" s="18">
        <v>3.8675920618583499E-2</v>
      </c>
      <c r="BL16" s="18"/>
      <c r="BM16" s="18">
        <v>5.1965432090620697E-2</v>
      </c>
      <c r="BN16" s="18">
        <v>3.6691926336250902E-2</v>
      </c>
      <c r="BO16" s="18"/>
      <c r="BP16" s="18">
        <v>4.2862214175559001E-2</v>
      </c>
      <c r="BQ16" s="18">
        <v>3.7092759743006E-2</v>
      </c>
      <c r="BR16" s="18"/>
      <c r="BS16" s="18">
        <v>1.21471399820017E-2</v>
      </c>
      <c r="BT16" s="18">
        <v>4.41056045383766E-2</v>
      </c>
      <c r="BU16" s="18"/>
      <c r="BV16" s="18">
        <v>0</v>
      </c>
      <c r="BW16" s="18">
        <v>1.6416085465044299E-2</v>
      </c>
      <c r="BX16" s="18"/>
      <c r="BY16" s="18">
        <v>6.0260637095178197E-2</v>
      </c>
      <c r="BZ16" s="18">
        <v>3.55980762704085E-2</v>
      </c>
      <c r="CA16" s="18"/>
      <c r="CB16" s="18">
        <v>3.06292874729997E-2</v>
      </c>
      <c r="CC16" s="18">
        <v>4.07252639439327E-2</v>
      </c>
    </row>
    <row r="17" spans="2:81" x14ac:dyDescent="0.3">
      <c r="B17" s="15" t="s">
        <v>93</v>
      </c>
      <c r="C17" s="19">
        <v>0.77960546735927305</v>
      </c>
      <c r="D17" s="19">
        <v>0.73914266711571097</v>
      </c>
      <c r="E17" s="19">
        <v>0.81868538638326005</v>
      </c>
      <c r="F17" s="19"/>
      <c r="G17" s="19">
        <v>0.76836839666954204</v>
      </c>
      <c r="H17" s="19">
        <v>0.77585442114023595</v>
      </c>
      <c r="I17" s="19">
        <v>0.78367784745889801</v>
      </c>
      <c r="J17" s="19">
        <v>0.75580419397737597</v>
      </c>
      <c r="K17" s="19">
        <v>0.80538015290744203</v>
      </c>
      <c r="L17" s="19">
        <v>0.78888006820919199</v>
      </c>
      <c r="M17" s="19"/>
      <c r="N17" s="19">
        <v>0.73323571785449804</v>
      </c>
      <c r="O17" s="19">
        <v>0.76546323843340602</v>
      </c>
      <c r="P17" s="19">
        <v>0.80243592551170195</v>
      </c>
      <c r="Q17" s="19">
        <v>0.82496747540929605</v>
      </c>
      <c r="R17" s="19"/>
      <c r="S17" s="19">
        <v>0.78326654626394798</v>
      </c>
      <c r="T17" s="19">
        <v>0.71936274800127198</v>
      </c>
      <c r="U17" s="19">
        <v>0.812965135364622</v>
      </c>
      <c r="V17" s="19">
        <v>0.79802816854316305</v>
      </c>
      <c r="W17" s="19">
        <v>0.79197547303707005</v>
      </c>
      <c r="X17" s="19">
        <v>0.69509042985379499</v>
      </c>
      <c r="Y17" s="19">
        <v>0.84456533244423504</v>
      </c>
      <c r="Z17" s="19">
        <v>0.76805191677274598</v>
      </c>
      <c r="AA17" s="19">
        <v>0.86188369085207694</v>
      </c>
      <c r="AB17" s="19">
        <v>0.71030215953601705</v>
      </c>
      <c r="AC17" s="19">
        <v>0.838934612872271</v>
      </c>
      <c r="AD17" s="19">
        <v>0.75319512013637502</v>
      </c>
      <c r="AE17" s="19"/>
      <c r="AF17" s="19">
        <v>0.81651874892488097</v>
      </c>
      <c r="AG17" s="19">
        <v>0.78297027655884399</v>
      </c>
      <c r="AH17" s="19">
        <v>0.85267725054916998</v>
      </c>
      <c r="AI17" s="19">
        <v>0.68205057886391995</v>
      </c>
      <c r="AJ17" s="19">
        <v>0.76731999181215604</v>
      </c>
      <c r="AK17" s="19">
        <v>0.80656743806200404</v>
      </c>
      <c r="AL17" s="19"/>
      <c r="AM17" s="19">
        <v>0.79751153823809595</v>
      </c>
      <c r="AN17" s="19">
        <v>0.75787747987294596</v>
      </c>
      <c r="AO17" s="19">
        <v>0.77133543819706296</v>
      </c>
      <c r="AP17" s="19">
        <v>0.78578422844163498</v>
      </c>
      <c r="AQ17" s="19">
        <v>0.82271206373817796</v>
      </c>
      <c r="AR17" s="19"/>
      <c r="AS17" s="19">
        <v>0.79603528766325804</v>
      </c>
      <c r="AT17" s="19">
        <v>0.76915490918812801</v>
      </c>
      <c r="AU17" s="19"/>
      <c r="AV17" s="19">
        <v>0.81398166609081901</v>
      </c>
      <c r="AW17" s="19">
        <v>0.80161341756489901</v>
      </c>
      <c r="AX17" s="19">
        <v>0.79107310364308903</v>
      </c>
      <c r="AY17" s="19"/>
      <c r="AZ17" s="19">
        <v>0.96709282114699402</v>
      </c>
      <c r="BA17" s="19">
        <v>0.85232893496247497</v>
      </c>
      <c r="BB17" s="19">
        <v>0.74273942415705196</v>
      </c>
      <c r="BC17" s="19"/>
      <c r="BD17" s="19">
        <v>0.78470313863233498</v>
      </c>
      <c r="BE17" s="19">
        <v>0.77552286709966201</v>
      </c>
      <c r="BF17" s="19"/>
      <c r="BG17" s="19">
        <v>0.75295858364893298</v>
      </c>
      <c r="BH17" s="19">
        <v>0.78374584109975198</v>
      </c>
      <c r="BI17" s="19"/>
      <c r="BJ17" s="19">
        <v>0.771161413101075</v>
      </c>
      <c r="BK17" s="19">
        <v>0.77546579504359703</v>
      </c>
      <c r="BL17" s="19"/>
      <c r="BM17" s="19">
        <v>0.77600324644227503</v>
      </c>
      <c r="BN17" s="19">
        <v>0.78005207714802804</v>
      </c>
      <c r="BO17" s="19"/>
      <c r="BP17" s="19">
        <v>0.81867540268898698</v>
      </c>
      <c r="BQ17" s="19">
        <v>0.76770048674563895</v>
      </c>
      <c r="BR17" s="19"/>
      <c r="BS17" s="19">
        <v>0.84108792117665399</v>
      </c>
      <c r="BT17" s="19">
        <v>0.76807979910430602</v>
      </c>
      <c r="BU17" s="19"/>
      <c r="BV17" s="19">
        <v>0.79349142034436204</v>
      </c>
      <c r="BW17" s="19">
        <v>0.85781505756741805</v>
      </c>
      <c r="BX17" s="19"/>
      <c r="BY17" s="19">
        <v>0.70342220022941304</v>
      </c>
      <c r="BZ17" s="19">
        <v>0.79090740989744002</v>
      </c>
      <c r="CA17" s="19"/>
      <c r="CB17" s="19">
        <v>0.81110868642051803</v>
      </c>
      <c r="CC17" s="19">
        <v>0.76741338778770996</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420</v>
      </c>
      <c r="C9" s="14">
        <v>0.34193544829830502</v>
      </c>
      <c r="D9" s="14">
        <v>0.33345054468079799</v>
      </c>
      <c r="E9" s="14">
        <v>0.35088598620611999</v>
      </c>
      <c r="F9" s="14"/>
      <c r="G9" s="14">
        <v>0.29418871627667698</v>
      </c>
      <c r="H9" s="14">
        <v>0.31083859938368802</v>
      </c>
      <c r="I9" s="14">
        <v>0.34440929682847299</v>
      </c>
      <c r="J9" s="14">
        <v>0.36045214943779103</v>
      </c>
      <c r="K9" s="14">
        <v>0.32770751984574997</v>
      </c>
      <c r="L9" s="14">
        <v>0.39159352906365202</v>
      </c>
      <c r="M9" s="14"/>
      <c r="N9" s="14">
        <v>0.31915520285303201</v>
      </c>
      <c r="O9" s="14">
        <v>0.30562617158139099</v>
      </c>
      <c r="P9" s="14">
        <v>0.36167931426186101</v>
      </c>
      <c r="Q9" s="14">
        <v>0.38841104769996698</v>
      </c>
      <c r="R9" s="14"/>
      <c r="S9" s="14">
        <v>0.34139341922536698</v>
      </c>
      <c r="T9" s="14">
        <v>0.29501144262868101</v>
      </c>
      <c r="U9" s="14">
        <v>0.35790950943909999</v>
      </c>
      <c r="V9" s="14">
        <v>0.37174913866597498</v>
      </c>
      <c r="W9" s="14">
        <v>0.38597056906003202</v>
      </c>
      <c r="X9" s="14">
        <v>0.31872396034571199</v>
      </c>
      <c r="Y9" s="14">
        <v>0.33711742596105299</v>
      </c>
      <c r="Z9" s="14">
        <v>0.35836448681834199</v>
      </c>
      <c r="AA9" s="14">
        <v>0.34824628215521097</v>
      </c>
      <c r="AB9" s="14">
        <v>0.31389649573372402</v>
      </c>
      <c r="AC9" s="14">
        <v>0.46030733760312298</v>
      </c>
      <c r="AD9" s="14">
        <v>0.237413263156422</v>
      </c>
      <c r="AE9" s="14"/>
      <c r="AF9" s="14">
        <v>0.35189117345646198</v>
      </c>
      <c r="AG9" s="14">
        <v>0.34857470261949602</v>
      </c>
      <c r="AH9" s="14">
        <v>0.43337856068227198</v>
      </c>
      <c r="AI9" s="14">
        <v>0.28363678628434602</v>
      </c>
      <c r="AJ9" s="14">
        <v>0.389488110409974</v>
      </c>
      <c r="AK9" s="14">
        <v>0.31277907553097101</v>
      </c>
      <c r="AL9" s="14"/>
      <c r="AM9" s="14">
        <v>0.35093615736987999</v>
      </c>
      <c r="AN9" s="14">
        <v>0.392675598973662</v>
      </c>
      <c r="AO9" s="14">
        <v>0.32449390553771501</v>
      </c>
      <c r="AP9" s="14">
        <v>0.27624185364064202</v>
      </c>
      <c r="AQ9" s="14">
        <v>0.51564357311486297</v>
      </c>
      <c r="AR9" s="14"/>
      <c r="AS9" s="14">
        <v>0.36324423439745002</v>
      </c>
      <c r="AT9" s="14">
        <v>0.32778833922114198</v>
      </c>
      <c r="AU9" s="14"/>
      <c r="AV9" s="14">
        <v>0.38829191249246597</v>
      </c>
      <c r="AW9" s="14">
        <v>0.34304497713946902</v>
      </c>
      <c r="AX9" s="14">
        <v>0.33111576296461598</v>
      </c>
      <c r="AY9" s="14"/>
      <c r="AZ9" s="14">
        <v>0.52142194047355395</v>
      </c>
      <c r="BA9" s="14">
        <v>0.31564348602867798</v>
      </c>
      <c r="BB9" s="14">
        <v>0.28872618131663502</v>
      </c>
      <c r="BC9" s="14"/>
      <c r="BD9" s="14">
        <v>0.39303948396398503</v>
      </c>
      <c r="BE9" s="14">
        <v>0.307503426030109</v>
      </c>
      <c r="BF9" s="14"/>
      <c r="BG9" s="14">
        <v>0.37428401995108601</v>
      </c>
      <c r="BH9" s="14">
        <v>0.33614839833991</v>
      </c>
      <c r="BI9" s="14"/>
      <c r="BJ9" s="14">
        <v>0.34221312853887198</v>
      </c>
      <c r="BK9" s="14">
        <v>0.33870568553667302</v>
      </c>
      <c r="BL9" s="14"/>
      <c r="BM9" s="14">
        <v>0.39391341390953499</v>
      </c>
      <c r="BN9" s="14">
        <v>0.33774167083505202</v>
      </c>
      <c r="BO9" s="14"/>
      <c r="BP9" s="14">
        <v>0.42620578409241699</v>
      </c>
      <c r="BQ9" s="14">
        <v>0.32365459124002699</v>
      </c>
      <c r="BR9" s="14"/>
      <c r="BS9" s="14">
        <v>0.41767467287417698</v>
      </c>
      <c r="BT9" s="14">
        <v>0.30945548782273902</v>
      </c>
      <c r="BU9" s="14"/>
      <c r="BV9" s="14">
        <v>0.42803973271849599</v>
      </c>
      <c r="BW9" s="14">
        <v>0.41403201497532799</v>
      </c>
      <c r="BX9" s="14"/>
      <c r="BY9" s="14">
        <v>0.38653621802607302</v>
      </c>
      <c r="BZ9" s="14">
        <v>0.33955269198702798</v>
      </c>
      <c r="CA9" s="14"/>
      <c r="CB9" s="14">
        <v>0.31126595416268499</v>
      </c>
      <c r="CC9" s="14">
        <v>0.35999860234686798</v>
      </c>
    </row>
    <row r="10" spans="2:81" x14ac:dyDescent="0.3">
      <c r="B10" s="15" t="s">
        <v>86</v>
      </c>
      <c r="C10" s="14">
        <v>0.36809006506279901</v>
      </c>
      <c r="D10" s="14">
        <v>0.35726964509819098</v>
      </c>
      <c r="E10" s="14">
        <v>0.37742526595943499</v>
      </c>
      <c r="F10" s="14"/>
      <c r="G10" s="14">
        <v>0.434965662311319</v>
      </c>
      <c r="H10" s="14">
        <v>0.35202790644218501</v>
      </c>
      <c r="I10" s="14">
        <v>0.39439535869026998</v>
      </c>
      <c r="J10" s="14">
        <v>0.407143417349623</v>
      </c>
      <c r="K10" s="14">
        <v>0.344072739573488</v>
      </c>
      <c r="L10" s="14">
        <v>0.29927550350120702</v>
      </c>
      <c r="M10" s="14"/>
      <c r="N10" s="14">
        <v>0.394966985826252</v>
      </c>
      <c r="O10" s="14">
        <v>0.37181833834290101</v>
      </c>
      <c r="P10" s="14">
        <v>0.36201368099930098</v>
      </c>
      <c r="Q10" s="14">
        <v>0.34261456818268599</v>
      </c>
      <c r="R10" s="14"/>
      <c r="S10" s="14">
        <v>0.36977939183587299</v>
      </c>
      <c r="T10" s="14">
        <v>0.36131245713290899</v>
      </c>
      <c r="U10" s="14">
        <v>0.32102561837688698</v>
      </c>
      <c r="V10" s="14">
        <v>0.33840973376280498</v>
      </c>
      <c r="W10" s="14">
        <v>0.39685932039599803</v>
      </c>
      <c r="X10" s="14">
        <v>0.36946204251738901</v>
      </c>
      <c r="Y10" s="14">
        <v>0.389888510046495</v>
      </c>
      <c r="Z10" s="14">
        <v>0.31856417617869798</v>
      </c>
      <c r="AA10" s="14">
        <v>0.44316628924187201</v>
      </c>
      <c r="AB10" s="14">
        <v>0.37831565008533302</v>
      </c>
      <c r="AC10" s="14">
        <v>0.19650353083153499</v>
      </c>
      <c r="AD10" s="14">
        <v>0.51875037113300704</v>
      </c>
      <c r="AE10" s="14"/>
      <c r="AF10" s="14">
        <v>0.41351683887435098</v>
      </c>
      <c r="AG10" s="14">
        <v>0.31722076531479199</v>
      </c>
      <c r="AH10" s="14">
        <v>0.29347837321950399</v>
      </c>
      <c r="AI10" s="14">
        <v>0.34220079629747102</v>
      </c>
      <c r="AJ10" s="14">
        <v>0.33153500392544299</v>
      </c>
      <c r="AK10" s="14">
        <v>0.43904992575093899</v>
      </c>
      <c r="AL10" s="14"/>
      <c r="AM10" s="14">
        <v>0.392210671971017</v>
      </c>
      <c r="AN10" s="14">
        <v>0.349622456672874</v>
      </c>
      <c r="AO10" s="14">
        <v>0.34895687508440598</v>
      </c>
      <c r="AP10" s="14">
        <v>0.43551609170851002</v>
      </c>
      <c r="AQ10" s="14">
        <v>0.28467432709449197</v>
      </c>
      <c r="AR10" s="14"/>
      <c r="AS10" s="14">
        <v>0.34489542056012701</v>
      </c>
      <c r="AT10" s="14">
        <v>0.384863610759895</v>
      </c>
      <c r="AU10" s="14"/>
      <c r="AV10" s="14">
        <v>0.34059026751531501</v>
      </c>
      <c r="AW10" s="14">
        <v>0.30028473049979398</v>
      </c>
      <c r="AX10" s="14">
        <v>0.405583535690412</v>
      </c>
      <c r="AY10" s="14"/>
      <c r="AZ10" s="14">
        <v>0.31204547642754799</v>
      </c>
      <c r="BA10" s="14">
        <v>0.439114171708614</v>
      </c>
      <c r="BB10" s="14">
        <v>0.335332981925551</v>
      </c>
      <c r="BC10" s="14"/>
      <c r="BD10" s="14">
        <v>0.34899173837133002</v>
      </c>
      <c r="BE10" s="14">
        <v>0.38033498776598901</v>
      </c>
      <c r="BF10" s="14"/>
      <c r="BG10" s="14">
        <v>0.36502945111935797</v>
      </c>
      <c r="BH10" s="14">
        <v>0.36684480565327898</v>
      </c>
      <c r="BI10" s="14"/>
      <c r="BJ10" s="14">
        <v>0.41541289828651801</v>
      </c>
      <c r="BK10" s="14">
        <v>0.36385171968925101</v>
      </c>
      <c r="BL10" s="14"/>
      <c r="BM10" s="14">
        <v>0.32003603948998499</v>
      </c>
      <c r="BN10" s="14">
        <v>0.37212174832126899</v>
      </c>
      <c r="BO10" s="14"/>
      <c r="BP10" s="14">
        <v>0.33512057815608398</v>
      </c>
      <c r="BQ10" s="14">
        <v>0.37234077527616</v>
      </c>
      <c r="BR10" s="14"/>
      <c r="BS10" s="14">
        <v>0.324029014336701</v>
      </c>
      <c r="BT10" s="14">
        <v>0.38379186858527797</v>
      </c>
      <c r="BU10" s="14"/>
      <c r="BV10" s="14">
        <v>0.30738451467049999</v>
      </c>
      <c r="BW10" s="14">
        <v>0.32987849510112899</v>
      </c>
      <c r="BX10" s="14"/>
      <c r="BY10" s="14">
        <v>0.30738947437547498</v>
      </c>
      <c r="BZ10" s="14">
        <v>0.376693206902045</v>
      </c>
      <c r="CA10" s="14"/>
      <c r="CB10" s="14">
        <v>0.39468486777192702</v>
      </c>
      <c r="CC10" s="14">
        <v>0.35624179909135201</v>
      </c>
    </row>
    <row r="11" spans="2:81" x14ac:dyDescent="0.3">
      <c r="B11" s="15" t="s">
        <v>421</v>
      </c>
      <c r="C11" s="14">
        <v>0.163122974173256</v>
      </c>
      <c r="D11" s="14">
        <v>0.17640043630189001</v>
      </c>
      <c r="E11" s="14">
        <v>0.150476057516885</v>
      </c>
      <c r="F11" s="14"/>
      <c r="G11" s="14">
        <v>0.19264349477125001</v>
      </c>
      <c r="H11" s="14">
        <v>0.175899638594467</v>
      </c>
      <c r="I11" s="14">
        <v>0.12642724244053299</v>
      </c>
      <c r="J11" s="14">
        <v>0.12954291857131101</v>
      </c>
      <c r="K11" s="14">
        <v>0.175924506409632</v>
      </c>
      <c r="L11" s="14">
        <v>0.18168612030561099</v>
      </c>
      <c r="M11" s="14"/>
      <c r="N11" s="14">
        <v>0.15987810600902</v>
      </c>
      <c r="O11" s="14">
        <v>0.18673598745557499</v>
      </c>
      <c r="P11" s="14">
        <v>0.168576490232653</v>
      </c>
      <c r="Q11" s="14">
        <v>0.135593673014444</v>
      </c>
      <c r="R11" s="14"/>
      <c r="S11" s="14">
        <v>0.163276198977506</v>
      </c>
      <c r="T11" s="14">
        <v>0.19553414191879401</v>
      </c>
      <c r="U11" s="14">
        <v>0.17120194527816099</v>
      </c>
      <c r="V11" s="14">
        <v>0.17433790930999199</v>
      </c>
      <c r="W11" s="14">
        <v>0.13841613484111401</v>
      </c>
      <c r="X11" s="14">
        <v>0.15752984527665401</v>
      </c>
      <c r="Y11" s="14">
        <v>0.129739540769993</v>
      </c>
      <c r="Z11" s="14">
        <v>0.139449675548142</v>
      </c>
      <c r="AA11" s="14">
        <v>0.10022076951175</v>
      </c>
      <c r="AB11" s="14">
        <v>0.18740241349813599</v>
      </c>
      <c r="AC11" s="14">
        <v>0.233933890353764</v>
      </c>
      <c r="AD11" s="14">
        <v>0.20349853926052799</v>
      </c>
      <c r="AE11" s="14"/>
      <c r="AF11" s="14">
        <v>0.13399172653297201</v>
      </c>
      <c r="AG11" s="14">
        <v>0.17666726232649799</v>
      </c>
      <c r="AH11" s="14">
        <v>0.14972717792437301</v>
      </c>
      <c r="AI11" s="14">
        <v>0.21475121329994401</v>
      </c>
      <c r="AJ11" s="14">
        <v>0.16677127864539301</v>
      </c>
      <c r="AK11" s="14">
        <v>0.130930525340233</v>
      </c>
      <c r="AL11" s="14"/>
      <c r="AM11" s="14">
        <v>0.14481196699030499</v>
      </c>
      <c r="AN11" s="14">
        <v>0.17253002374226001</v>
      </c>
      <c r="AO11" s="14">
        <v>0.16970524750344201</v>
      </c>
      <c r="AP11" s="14">
        <v>0.134304954209823</v>
      </c>
      <c r="AQ11" s="14">
        <v>9.9516628998370299E-2</v>
      </c>
      <c r="AR11" s="14"/>
      <c r="AS11" s="14">
        <v>0.18288479703611901</v>
      </c>
      <c r="AT11" s="14">
        <v>0.15059409763735199</v>
      </c>
      <c r="AU11" s="14"/>
      <c r="AV11" s="14">
        <v>0.146678101229862</v>
      </c>
      <c r="AW11" s="14">
        <v>0.27607597578179299</v>
      </c>
      <c r="AX11" s="14">
        <v>0.16977592494403401</v>
      </c>
      <c r="AY11" s="14"/>
      <c r="AZ11" s="14">
        <v>0.126998347904276</v>
      </c>
      <c r="BA11" s="14">
        <v>0.16838592327656099</v>
      </c>
      <c r="BB11" s="14">
        <v>0.20566652101485</v>
      </c>
      <c r="BC11" s="14"/>
      <c r="BD11" s="14">
        <v>0.144429077794482</v>
      </c>
      <c r="BE11" s="14">
        <v>0.17606234314376101</v>
      </c>
      <c r="BF11" s="14"/>
      <c r="BG11" s="14">
        <v>0.14525159864970899</v>
      </c>
      <c r="BH11" s="14">
        <v>0.167349626490786</v>
      </c>
      <c r="BI11" s="14"/>
      <c r="BJ11" s="14">
        <v>0.100410952469144</v>
      </c>
      <c r="BK11" s="14">
        <v>0.16957433136147801</v>
      </c>
      <c r="BL11" s="14"/>
      <c r="BM11" s="14">
        <v>0.164944880113782</v>
      </c>
      <c r="BN11" s="14">
        <v>0.16296828419619599</v>
      </c>
      <c r="BO11" s="14"/>
      <c r="BP11" s="14">
        <v>0.13204696241074301</v>
      </c>
      <c r="BQ11" s="14">
        <v>0.17188980939720599</v>
      </c>
      <c r="BR11" s="14"/>
      <c r="BS11" s="14">
        <v>0.179200464739279</v>
      </c>
      <c r="BT11" s="14">
        <v>0.17923087858791101</v>
      </c>
      <c r="BU11" s="14"/>
      <c r="BV11" s="14">
        <v>0.15490689355182999</v>
      </c>
      <c r="BW11" s="14">
        <v>0.18773810661557999</v>
      </c>
      <c r="BX11" s="14"/>
      <c r="BY11" s="14">
        <v>0.19440814207770499</v>
      </c>
      <c r="BZ11" s="14">
        <v>0.15714906167795201</v>
      </c>
      <c r="CA11" s="14"/>
      <c r="CB11" s="14">
        <v>0.178797941345085</v>
      </c>
      <c r="CC11" s="14">
        <v>0.15127828952972799</v>
      </c>
    </row>
    <row r="12" spans="2:81" x14ac:dyDescent="0.3">
      <c r="B12" s="15" t="s">
        <v>88</v>
      </c>
      <c r="C12" s="14">
        <v>7.0500585417820394E-2</v>
      </c>
      <c r="D12" s="14">
        <v>7.5593512830723394E-2</v>
      </c>
      <c r="E12" s="14">
        <v>6.5664958852455602E-2</v>
      </c>
      <c r="F12" s="14"/>
      <c r="G12" s="14">
        <v>5.2732178609111599E-2</v>
      </c>
      <c r="H12" s="14">
        <v>8.9513058645303498E-2</v>
      </c>
      <c r="I12" s="14">
        <v>8.9918473833520501E-2</v>
      </c>
      <c r="J12" s="14">
        <v>3.9541521034575401E-2</v>
      </c>
      <c r="K12" s="14">
        <v>0.10066093919301</v>
      </c>
      <c r="L12" s="14">
        <v>5.6028680344143399E-2</v>
      </c>
      <c r="M12" s="14"/>
      <c r="N12" s="14">
        <v>6.9114084464944006E-2</v>
      </c>
      <c r="O12" s="14">
        <v>7.0819365859614902E-2</v>
      </c>
      <c r="P12" s="14">
        <v>5.4466745659972997E-2</v>
      </c>
      <c r="Q12" s="14">
        <v>8.2961054228806605E-2</v>
      </c>
      <c r="R12" s="14"/>
      <c r="S12" s="14">
        <v>8.0629124318667894E-2</v>
      </c>
      <c r="T12" s="14">
        <v>8.0564556907293902E-2</v>
      </c>
      <c r="U12" s="14">
        <v>9.8818225545576899E-2</v>
      </c>
      <c r="V12" s="14">
        <v>5.8584883910241199E-2</v>
      </c>
      <c r="W12" s="14">
        <v>5.1006724480951497E-2</v>
      </c>
      <c r="X12" s="14">
        <v>7.0590914636359095E-2</v>
      </c>
      <c r="Y12" s="14">
        <v>8.3043380270702793E-2</v>
      </c>
      <c r="Z12" s="14">
        <v>0.116308601210381</v>
      </c>
      <c r="AA12" s="14">
        <v>5.0027486141618498E-2</v>
      </c>
      <c r="AB12" s="14">
        <v>4.39130663573013E-2</v>
      </c>
      <c r="AC12" s="14">
        <v>7.3931185993367496E-2</v>
      </c>
      <c r="AD12" s="14">
        <v>4.0337826450043503E-2</v>
      </c>
      <c r="AE12" s="14"/>
      <c r="AF12" s="14">
        <v>6.4519110839159094E-2</v>
      </c>
      <c r="AG12" s="14">
        <v>0.100159075323505</v>
      </c>
      <c r="AH12" s="14">
        <v>8.13329925097072E-2</v>
      </c>
      <c r="AI12" s="14">
        <v>7.1449907712296395E-2</v>
      </c>
      <c r="AJ12" s="14">
        <v>7.2145293831833004E-2</v>
      </c>
      <c r="AK12" s="14">
        <v>3.7440378731381799E-2</v>
      </c>
      <c r="AL12" s="14"/>
      <c r="AM12" s="14">
        <v>6.6932997359595806E-2</v>
      </c>
      <c r="AN12" s="14">
        <v>4.8874893444670102E-2</v>
      </c>
      <c r="AO12" s="14">
        <v>8.5007331149616894E-2</v>
      </c>
      <c r="AP12" s="14">
        <v>8.8931488920901303E-2</v>
      </c>
      <c r="AQ12" s="14">
        <v>4.9010592393233098E-2</v>
      </c>
      <c r="AR12" s="14"/>
      <c r="AS12" s="14">
        <v>7.3783070593029604E-2</v>
      </c>
      <c r="AT12" s="14">
        <v>6.8121324848833403E-2</v>
      </c>
      <c r="AU12" s="14"/>
      <c r="AV12" s="14">
        <v>9.7471446818602606E-2</v>
      </c>
      <c r="AW12" s="14">
        <v>6.4342316160950805E-2</v>
      </c>
      <c r="AX12" s="14">
        <v>4.9941472552808702E-2</v>
      </c>
      <c r="AY12" s="14"/>
      <c r="AZ12" s="14">
        <v>2.0525031325333301E-2</v>
      </c>
      <c r="BA12" s="14">
        <v>7.6856418986147104E-2</v>
      </c>
      <c r="BB12" s="14">
        <v>0.12776672927525701</v>
      </c>
      <c r="BC12" s="14"/>
      <c r="BD12" s="14">
        <v>6.1086618642634899E-2</v>
      </c>
      <c r="BE12" s="14">
        <v>7.6979973074413899E-2</v>
      </c>
      <c r="BF12" s="14"/>
      <c r="BG12" s="14">
        <v>8.5890963778688101E-2</v>
      </c>
      <c r="BH12" s="14">
        <v>6.7844432752027797E-2</v>
      </c>
      <c r="BI12" s="14"/>
      <c r="BJ12" s="14">
        <v>7.4616362215280702E-2</v>
      </c>
      <c r="BK12" s="14">
        <v>7.0993057322581696E-2</v>
      </c>
      <c r="BL12" s="14"/>
      <c r="BM12" s="14">
        <v>9.1693233328226001E-2</v>
      </c>
      <c r="BN12" s="14">
        <v>6.9242727905987803E-2</v>
      </c>
      <c r="BO12" s="14"/>
      <c r="BP12" s="14">
        <v>4.42747780634907E-2</v>
      </c>
      <c r="BQ12" s="14">
        <v>7.8564060799043406E-2</v>
      </c>
      <c r="BR12" s="14"/>
      <c r="BS12" s="14">
        <v>5.9055544594953997E-2</v>
      </c>
      <c r="BT12" s="14">
        <v>7.8407044636369397E-2</v>
      </c>
      <c r="BU12" s="14"/>
      <c r="BV12" s="14">
        <v>7.1073295836698303E-2</v>
      </c>
      <c r="BW12" s="14">
        <v>5.4832071007279097E-2</v>
      </c>
      <c r="BX12" s="14"/>
      <c r="BY12" s="14">
        <v>5.1022264029994401E-2</v>
      </c>
      <c r="BZ12" s="14">
        <v>7.2237325561989002E-2</v>
      </c>
      <c r="CA12" s="14"/>
      <c r="CB12" s="14">
        <v>6.7845570381208503E-2</v>
      </c>
      <c r="CC12" s="14">
        <v>7.0356974315095605E-2</v>
      </c>
    </row>
    <row r="13" spans="2:81" x14ac:dyDescent="0.3">
      <c r="B13" s="15" t="s">
        <v>422</v>
      </c>
      <c r="C13" s="14">
        <v>2.5831340511998101E-2</v>
      </c>
      <c r="D13" s="14">
        <v>3.3588632953461497E-2</v>
      </c>
      <c r="E13" s="14">
        <v>1.8307198215001399E-2</v>
      </c>
      <c r="F13" s="14"/>
      <c r="G13" s="14">
        <v>0</v>
      </c>
      <c r="H13" s="14">
        <v>3.82350384396574E-2</v>
      </c>
      <c r="I13" s="14">
        <v>3.36482100530065E-2</v>
      </c>
      <c r="J13" s="14">
        <v>2.9032120197712001E-2</v>
      </c>
      <c r="K13" s="14">
        <v>1.9430218450590699E-2</v>
      </c>
      <c r="L13" s="14">
        <v>2.8371818019617301E-2</v>
      </c>
      <c r="M13" s="14"/>
      <c r="N13" s="14">
        <v>2.10796435163845E-2</v>
      </c>
      <c r="O13" s="14">
        <v>2.93113540117696E-2</v>
      </c>
      <c r="P13" s="14">
        <v>3.5811005770360699E-2</v>
      </c>
      <c r="Q13" s="14">
        <v>1.8995013933905999E-2</v>
      </c>
      <c r="R13" s="14"/>
      <c r="S13" s="14">
        <v>2.5815356996058199E-2</v>
      </c>
      <c r="T13" s="14">
        <v>2.27651772603241E-2</v>
      </c>
      <c r="U13" s="14">
        <v>1.21370799642597E-2</v>
      </c>
      <c r="V13" s="14">
        <v>3.4237243110144901E-2</v>
      </c>
      <c r="W13" s="14">
        <v>1.32674716881497E-2</v>
      </c>
      <c r="X13" s="14">
        <v>4.2803646787317601E-2</v>
      </c>
      <c r="Y13" s="14">
        <v>0</v>
      </c>
      <c r="Z13" s="14">
        <v>6.7313060244437603E-2</v>
      </c>
      <c r="AA13" s="14">
        <v>1.6999557645892199E-2</v>
      </c>
      <c r="AB13" s="14">
        <v>5.5291335062479699E-2</v>
      </c>
      <c r="AC13" s="14">
        <v>1.7920128209438699E-2</v>
      </c>
      <c r="AD13" s="14">
        <v>0</v>
      </c>
      <c r="AE13" s="14"/>
      <c r="AF13" s="14">
        <v>1.1124233922355399E-2</v>
      </c>
      <c r="AG13" s="14">
        <v>2.4165972936936599E-2</v>
      </c>
      <c r="AH13" s="14">
        <v>1.0372694351434999E-2</v>
      </c>
      <c r="AI13" s="14">
        <v>8.7961296405942996E-2</v>
      </c>
      <c r="AJ13" s="14">
        <v>1.34882076011263E-2</v>
      </c>
      <c r="AK13" s="14">
        <v>1.00356945270533E-2</v>
      </c>
      <c r="AL13" s="14"/>
      <c r="AM13" s="14">
        <v>1.65092194469539E-2</v>
      </c>
      <c r="AN13" s="14">
        <v>1.20682276652539E-2</v>
      </c>
      <c r="AO13" s="14">
        <v>3.3918005021069002E-2</v>
      </c>
      <c r="AP13" s="14">
        <v>4.2887565795610198E-2</v>
      </c>
      <c r="AQ13" s="14">
        <v>5.1154878399041197E-2</v>
      </c>
      <c r="AR13" s="14"/>
      <c r="AS13" s="14">
        <v>1.99881607216125E-2</v>
      </c>
      <c r="AT13" s="14">
        <v>2.97838528366168E-2</v>
      </c>
      <c r="AU13" s="14"/>
      <c r="AV13" s="14">
        <v>1.5707934393385501E-2</v>
      </c>
      <c r="AW13" s="14">
        <v>1.6252000417993299E-2</v>
      </c>
      <c r="AX13" s="14">
        <v>2.4262138594190501E-2</v>
      </c>
      <c r="AY13" s="14"/>
      <c r="AZ13" s="14">
        <v>1.9009203869289198E-2</v>
      </c>
      <c r="BA13" s="14">
        <v>0</v>
      </c>
      <c r="BB13" s="14">
        <v>2.5002034566703999E-2</v>
      </c>
      <c r="BC13" s="14"/>
      <c r="BD13" s="14">
        <v>2.8699877102493301E-2</v>
      </c>
      <c r="BE13" s="14">
        <v>2.4006044275523001E-2</v>
      </c>
      <c r="BF13" s="14"/>
      <c r="BG13" s="14">
        <v>6.02401732535856E-3</v>
      </c>
      <c r="BH13" s="14">
        <v>2.9793304956339799E-2</v>
      </c>
      <c r="BI13" s="14"/>
      <c r="BJ13" s="14">
        <v>2.3525497689345799E-2</v>
      </c>
      <c r="BK13" s="14">
        <v>2.6764294890271201E-2</v>
      </c>
      <c r="BL13" s="14"/>
      <c r="BM13" s="14">
        <v>9.7048425058357899E-3</v>
      </c>
      <c r="BN13" s="14">
        <v>2.6874363236788101E-2</v>
      </c>
      <c r="BO13" s="14"/>
      <c r="BP13" s="14">
        <v>4.2922085707874202E-2</v>
      </c>
      <c r="BQ13" s="14">
        <v>2.1995029147872599E-2</v>
      </c>
      <c r="BR13" s="14"/>
      <c r="BS13" s="14">
        <v>2.0040303454888799E-2</v>
      </c>
      <c r="BT13" s="14">
        <v>2.2424446672119999E-2</v>
      </c>
      <c r="BU13" s="14"/>
      <c r="BV13" s="14">
        <v>3.85955632224751E-2</v>
      </c>
      <c r="BW13" s="14">
        <v>1.3519312300684001E-2</v>
      </c>
      <c r="BX13" s="14"/>
      <c r="BY13" s="14">
        <v>5.0971266783302702E-2</v>
      </c>
      <c r="BZ13" s="14">
        <v>2.3360685795826501E-2</v>
      </c>
      <c r="CA13" s="14"/>
      <c r="CB13" s="14">
        <v>2.52386037839833E-2</v>
      </c>
      <c r="CC13" s="14">
        <v>2.66644830195292E-2</v>
      </c>
    </row>
    <row r="14" spans="2:81" x14ac:dyDescent="0.3">
      <c r="B14" s="15" t="s">
        <v>106</v>
      </c>
      <c r="C14" s="14">
        <v>3.05195865358216E-2</v>
      </c>
      <c r="D14" s="14">
        <v>2.3697228134936198E-2</v>
      </c>
      <c r="E14" s="14">
        <v>3.7240533250103298E-2</v>
      </c>
      <c r="F14" s="14"/>
      <c r="G14" s="14">
        <v>2.54699480316424E-2</v>
      </c>
      <c r="H14" s="14">
        <v>3.3485758494699203E-2</v>
      </c>
      <c r="I14" s="14">
        <v>1.1201418154196801E-2</v>
      </c>
      <c r="J14" s="14">
        <v>3.4287873408987798E-2</v>
      </c>
      <c r="K14" s="14">
        <v>3.22040765275294E-2</v>
      </c>
      <c r="L14" s="14">
        <v>4.3044348765769597E-2</v>
      </c>
      <c r="M14" s="14"/>
      <c r="N14" s="14">
        <v>3.5805977330367098E-2</v>
      </c>
      <c r="O14" s="14">
        <v>3.5688782748748697E-2</v>
      </c>
      <c r="P14" s="14">
        <v>1.74527630758517E-2</v>
      </c>
      <c r="Q14" s="14">
        <v>3.1424642940189901E-2</v>
      </c>
      <c r="R14" s="14"/>
      <c r="S14" s="14">
        <v>1.91065086465276E-2</v>
      </c>
      <c r="T14" s="14">
        <v>4.4812224151998099E-2</v>
      </c>
      <c r="U14" s="14">
        <v>3.8907621396015502E-2</v>
      </c>
      <c r="V14" s="14">
        <v>2.26810912408427E-2</v>
      </c>
      <c r="W14" s="14">
        <v>1.4479779533755E-2</v>
      </c>
      <c r="X14" s="14">
        <v>4.0889590436568202E-2</v>
      </c>
      <c r="Y14" s="14">
        <v>6.0211142951756502E-2</v>
      </c>
      <c r="Z14" s="14">
        <v>0</v>
      </c>
      <c r="AA14" s="14">
        <v>4.1339615303657297E-2</v>
      </c>
      <c r="AB14" s="14">
        <v>2.1181039263025801E-2</v>
      </c>
      <c r="AC14" s="14">
        <v>1.7403927008771899E-2</v>
      </c>
      <c r="AD14" s="14">
        <v>0</v>
      </c>
      <c r="AE14" s="14"/>
      <c r="AF14" s="14">
        <v>2.49569163747006E-2</v>
      </c>
      <c r="AG14" s="14">
        <v>3.3212221478771897E-2</v>
      </c>
      <c r="AH14" s="14">
        <v>3.1710201312708602E-2</v>
      </c>
      <c r="AI14" s="14">
        <v>0</v>
      </c>
      <c r="AJ14" s="14">
        <v>2.6572105586231399E-2</v>
      </c>
      <c r="AK14" s="14">
        <v>6.9764400119422199E-2</v>
      </c>
      <c r="AL14" s="14"/>
      <c r="AM14" s="14">
        <v>2.85989868622482E-2</v>
      </c>
      <c r="AN14" s="14">
        <v>2.4228799501280401E-2</v>
      </c>
      <c r="AO14" s="14">
        <v>3.7918635703750501E-2</v>
      </c>
      <c r="AP14" s="14">
        <v>2.2118045724513799E-2</v>
      </c>
      <c r="AQ14" s="14">
        <v>0</v>
      </c>
      <c r="AR14" s="14"/>
      <c r="AS14" s="14">
        <v>1.5204316691660899E-2</v>
      </c>
      <c r="AT14" s="14">
        <v>3.8848774696161298E-2</v>
      </c>
      <c r="AU14" s="14"/>
      <c r="AV14" s="14">
        <v>1.12603375503702E-2</v>
      </c>
      <c r="AW14" s="14">
        <v>0</v>
      </c>
      <c r="AX14" s="14">
        <v>1.9321165253938601E-2</v>
      </c>
      <c r="AY14" s="14"/>
      <c r="AZ14" s="14">
        <v>0</v>
      </c>
      <c r="BA14" s="14">
        <v>0</v>
      </c>
      <c r="BB14" s="14">
        <v>1.7505551901004002E-2</v>
      </c>
      <c r="BC14" s="14"/>
      <c r="BD14" s="14">
        <v>2.3753204125074E-2</v>
      </c>
      <c r="BE14" s="14">
        <v>3.5113225710204102E-2</v>
      </c>
      <c r="BF14" s="14"/>
      <c r="BG14" s="14">
        <v>2.35199491758003E-2</v>
      </c>
      <c r="BH14" s="14">
        <v>3.2019431807657997E-2</v>
      </c>
      <c r="BI14" s="14"/>
      <c r="BJ14" s="14">
        <v>4.3821160800839198E-2</v>
      </c>
      <c r="BK14" s="14">
        <v>3.0110911199744201E-2</v>
      </c>
      <c r="BL14" s="14"/>
      <c r="BM14" s="14">
        <v>1.97075906526358E-2</v>
      </c>
      <c r="BN14" s="14">
        <v>3.10512055047069E-2</v>
      </c>
      <c r="BO14" s="14"/>
      <c r="BP14" s="14">
        <v>1.94298115693914E-2</v>
      </c>
      <c r="BQ14" s="14">
        <v>3.1555734139690601E-2</v>
      </c>
      <c r="BR14" s="14"/>
      <c r="BS14" s="14">
        <v>0</v>
      </c>
      <c r="BT14" s="14">
        <v>2.6690273695581999E-2</v>
      </c>
      <c r="BU14" s="14"/>
      <c r="BV14" s="14">
        <v>0</v>
      </c>
      <c r="BW14" s="14">
        <v>0</v>
      </c>
      <c r="BX14" s="14"/>
      <c r="BY14" s="14">
        <v>9.6726347074501499E-3</v>
      </c>
      <c r="BZ14" s="14">
        <v>3.1007028075159301E-2</v>
      </c>
      <c r="CA14" s="14"/>
      <c r="CB14" s="14">
        <v>2.2167062555111899E-2</v>
      </c>
      <c r="CC14" s="14">
        <v>3.5459851697427498E-2</v>
      </c>
    </row>
    <row r="15" spans="2:81" x14ac:dyDescent="0.3">
      <c r="B15" s="15" t="s">
        <v>91</v>
      </c>
      <c r="C15" s="18">
        <v>0.71002551336110398</v>
      </c>
      <c r="D15" s="18">
        <v>0.69072018977898897</v>
      </c>
      <c r="E15" s="18">
        <v>0.72831125216555503</v>
      </c>
      <c r="F15" s="18"/>
      <c r="G15" s="18">
        <v>0.72915437858799603</v>
      </c>
      <c r="H15" s="18">
        <v>0.66286650582587303</v>
      </c>
      <c r="I15" s="18">
        <v>0.73880465551874297</v>
      </c>
      <c r="J15" s="18">
        <v>0.76759556678741403</v>
      </c>
      <c r="K15" s="18">
        <v>0.67178025941923802</v>
      </c>
      <c r="L15" s="18">
        <v>0.69086903256485899</v>
      </c>
      <c r="M15" s="18"/>
      <c r="N15" s="18">
        <v>0.71412218867928501</v>
      </c>
      <c r="O15" s="18">
        <v>0.67744450992429195</v>
      </c>
      <c r="P15" s="18">
        <v>0.72369299526116204</v>
      </c>
      <c r="Q15" s="18">
        <v>0.73102561588265302</v>
      </c>
      <c r="R15" s="18"/>
      <c r="S15" s="18">
        <v>0.71117281106123997</v>
      </c>
      <c r="T15" s="18">
        <v>0.65632389976159</v>
      </c>
      <c r="U15" s="18">
        <v>0.67893512781598697</v>
      </c>
      <c r="V15" s="18">
        <v>0.71015887242877895</v>
      </c>
      <c r="W15" s="18">
        <v>0.78282988945603005</v>
      </c>
      <c r="X15" s="18">
        <v>0.68818600286310105</v>
      </c>
      <c r="Y15" s="18">
        <v>0.72700593600754804</v>
      </c>
      <c r="Z15" s="18">
        <v>0.67692866299703902</v>
      </c>
      <c r="AA15" s="18">
        <v>0.79141257139708199</v>
      </c>
      <c r="AB15" s="18">
        <v>0.69221214581905699</v>
      </c>
      <c r="AC15" s="18">
        <v>0.65681086843465697</v>
      </c>
      <c r="AD15" s="18">
        <v>0.75616363428942901</v>
      </c>
      <c r="AE15" s="18"/>
      <c r="AF15" s="18">
        <v>0.76540801233081301</v>
      </c>
      <c r="AG15" s="18">
        <v>0.66579546793428801</v>
      </c>
      <c r="AH15" s="18">
        <v>0.72685693390177597</v>
      </c>
      <c r="AI15" s="18">
        <v>0.62583758258181599</v>
      </c>
      <c r="AJ15" s="18">
        <v>0.72102311433541699</v>
      </c>
      <c r="AK15" s="18">
        <v>0.75182900128190999</v>
      </c>
      <c r="AL15" s="18"/>
      <c r="AM15" s="18">
        <v>0.74314682934089704</v>
      </c>
      <c r="AN15" s="18">
        <v>0.74229805564653595</v>
      </c>
      <c r="AO15" s="18">
        <v>0.67345078062212205</v>
      </c>
      <c r="AP15" s="18">
        <v>0.71175794534915204</v>
      </c>
      <c r="AQ15" s="18">
        <v>0.800317900209355</v>
      </c>
      <c r="AR15" s="18"/>
      <c r="AS15" s="18">
        <v>0.70813965495757802</v>
      </c>
      <c r="AT15" s="18">
        <v>0.71265194998103698</v>
      </c>
      <c r="AU15" s="18"/>
      <c r="AV15" s="18">
        <v>0.72888218000778005</v>
      </c>
      <c r="AW15" s="18">
        <v>0.643329707639263</v>
      </c>
      <c r="AX15" s="18">
        <v>0.73669929865502903</v>
      </c>
      <c r="AY15" s="18"/>
      <c r="AZ15" s="18">
        <v>0.83346741690110204</v>
      </c>
      <c r="BA15" s="18">
        <v>0.75475765773729198</v>
      </c>
      <c r="BB15" s="18">
        <v>0.62405916324218602</v>
      </c>
      <c r="BC15" s="18"/>
      <c r="BD15" s="18">
        <v>0.74203122233531604</v>
      </c>
      <c r="BE15" s="18">
        <v>0.687838413796098</v>
      </c>
      <c r="BF15" s="18"/>
      <c r="BG15" s="18">
        <v>0.73931347107044398</v>
      </c>
      <c r="BH15" s="18">
        <v>0.70299320399318799</v>
      </c>
      <c r="BI15" s="18"/>
      <c r="BJ15" s="18">
        <v>0.75762602682539004</v>
      </c>
      <c r="BK15" s="18">
        <v>0.70255740522592502</v>
      </c>
      <c r="BL15" s="18"/>
      <c r="BM15" s="18">
        <v>0.71394945339951998</v>
      </c>
      <c r="BN15" s="18">
        <v>0.70986341915632101</v>
      </c>
      <c r="BO15" s="18"/>
      <c r="BP15" s="18">
        <v>0.76132636224850103</v>
      </c>
      <c r="BQ15" s="18">
        <v>0.69599536651618799</v>
      </c>
      <c r="BR15" s="18"/>
      <c r="BS15" s="18">
        <v>0.74170368721087798</v>
      </c>
      <c r="BT15" s="18">
        <v>0.69324735640801705</v>
      </c>
      <c r="BU15" s="18"/>
      <c r="BV15" s="18">
        <v>0.73542424738899703</v>
      </c>
      <c r="BW15" s="18">
        <v>0.74391051007645703</v>
      </c>
      <c r="BX15" s="18"/>
      <c r="BY15" s="18">
        <v>0.693925692401548</v>
      </c>
      <c r="BZ15" s="18">
        <v>0.71624589888907297</v>
      </c>
      <c r="CA15" s="18"/>
      <c r="CB15" s="18">
        <v>0.70595082193461201</v>
      </c>
      <c r="CC15" s="18">
        <v>0.71624040143821999</v>
      </c>
    </row>
    <row r="16" spans="2:81" x14ac:dyDescent="0.3">
      <c r="B16" s="15" t="s">
        <v>92</v>
      </c>
      <c r="C16" s="18">
        <v>9.6331925929818499E-2</v>
      </c>
      <c r="D16" s="18">
        <v>0.109182145784185</v>
      </c>
      <c r="E16" s="18">
        <v>8.3972157067456907E-2</v>
      </c>
      <c r="F16" s="18"/>
      <c r="G16" s="18">
        <v>5.2732178609111599E-2</v>
      </c>
      <c r="H16" s="18">
        <v>0.12774809708496099</v>
      </c>
      <c r="I16" s="18">
        <v>0.123566683886527</v>
      </c>
      <c r="J16" s="18">
        <v>6.8573641232287402E-2</v>
      </c>
      <c r="K16" s="18">
        <v>0.1200911576436</v>
      </c>
      <c r="L16" s="18">
        <v>8.4400498363760706E-2</v>
      </c>
      <c r="M16" s="18"/>
      <c r="N16" s="18">
        <v>9.0193727981328506E-2</v>
      </c>
      <c r="O16" s="18">
        <v>0.100130719871384</v>
      </c>
      <c r="P16" s="18">
        <v>9.0277751430333703E-2</v>
      </c>
      <c r="Q16" s="18">
        <v>0.10195606816271301</v>
      </c>
      <c r="R16" s="18"/>
      <c r="S16" s="18">
        <v>0.106444481314726</v>
      </c>
      <c r="T16" s="18">
        <v>0.103329734167618</v>
      </c>
      <c r="U16" s="18">
        <v>0.110955305509837</v>
      </c>
      <c r="V16" s="18">
        <v>9.28221270203861E-2</v>
      </c>
      <c r="W16" s="18">
        <v>6.4274196169101197E-2</v>
      </c>
      <c r="X16" s="18">
        <v>0.113394561423677</v>
      </c>
      <c r="Y16" s="18">
        <v>8.3043380270702793E-2</v>
      </c>
      <c r="Z16" s="18">
        <v>0.18362166145481901</v>
      </c>
      <c r="AA16" s="18">
        <v>6.7027043787510607E-2</v>
      </c>
      <c r="AB16" s="18">
        <v>9.9204401419780999E-2</v>
      </c>
      <c r="AC16" s="18">
        <v>9.1851314202806206E-2</v>
      </c>
      <c r="AD16" s="18">
        <v>4.0337826450043503E-2</v>
      </c>
      <c r="AE16" s="18"/>
      <c r="AF16" s="18">
        <v>7.5643344761514505E-2</v>
      </c>
      <c r="AG16" s="18">
        <v>0.12432504826044199</v>
      </c>
      <c r="AH16" s="18">
        <v>9.1705686861142194E-2</v>
      </c>
      <c r="AI16" s="18">
        <v>0.159411204118239</v>
      </c>
      <c r="AJ16" s="18">
        <v>8.5633501432959294E-2</v>
      </c>
      <c r="AK16" s="18">
        <v>4.7476073258435003E-2</v>
      </c>
      <c r="AL16" s="18"/>
      <c r="AM16" s="18">
        <v>8.3442216806549702E-2</v>
      </c>
      <c r="AN16" s="18">
        <v>6.0943121109924003E-2</v>
      </c>
      <c r="AO16" s="18">
        <v>0.118925336170686</v>
      </c>
      <c r="AP16" s="18">
        <v>0.13181905471651201</v>
      </c>
      <c r="AQ16" s="18">
        <v>0.100165470792274</v>
      </c>
      <c r="AR16" s="18"/>
      <c r="AS16" s="18">
        <v>9.3771231314642101E-2</v>
      </c>
      <c r="AT16" s="18">
        <v>9.7905177685450206E-2</v>
      </c>
      <c r="AU16" s="18"/>
      <c r="AV16" s="18">
        <v>0.11317938121198801</v>
      </c>
      <c r="AW16" s="18">
        <v>8.0594316578944003E-2</v>
      </c>
      <c r="AX16" s="18">
        <v>7.4203611146999193E-2</v>
      </c>
      <c r="AY16" s="18"/>
      <c r="AZ16" s="18">
        <v>3.9534235194622402E-2</v>
      </c>
      <c r="BA16" s="18">
        <v>7.6856418986147104E-2</v>
      </c>
      <c r="BB16" s="18">
        <v>0.152768763841961</v>
      </c>
      <c r="BC16" s="18"/>
      <c r="BD16" s="18">
        <v>8.9786495745128106E-2</v>
      </c>
      <c r="BE16" s="18">
        <v>0.10098601734993699</v>
      </c>
      <c r="BF16" s="18"/>
      <c r="BG16" s="18">
        <v>9.1914981104046695E-2</v>
      </c>
      <c r="BH16" s="18">
        <v>9.7637737708367603E-2</v>
      </c>
      <c r="BI16" s="18"/>
      <c r="BJ16" s="18">
        <v>9.81418599046264E-2</v>
      </c>
      <c r="BK16" s="18">
        <v>9.7757352212852797E-2</v>
      </c>
      <c r="BL16" s="18"/>
      <c r="BM16" s="18">
        <v>0.101398075834062</v>
      </c>
      <c r="BN16" s="18">
        <v>9.6117091142775904E-2</v>
      </c>
      <c r="BO16" s="18"/>
      <c r="BP16" s="18">
        <v>8.7196863771364999E-2</v>
      </c>
      <c r="BQ16" s="18">
        <v>0.10055908994691599</v>
      </c>
      <c r="BR16" s="18"/>
      <c r="BS16" s="18">
        <v>7.9095848049842696E-2</v>
      </c>
      <c r="BT16" s="18">
        <v>0.10083149130848899</v>
      </c>
      <c r="BU16" s="18"/>
      <c r="BV16" s="18">
        <v>0.10966885905917299</v>
      </c>
      <c r="BW16" s="18">
        <v>6.8351383307963101E-2</v>
      </c>
      <c r="BX16" s="18"/>
      <c r="BY16" s="18">
        <v>0.101993530813297</v>
      </c>
      <c r="BZ16" s="18">
        <v>9.5598011357815496E-2</v>
      </c>
      <c r="CA16" s="18"/>
      <c r="CB16" s="18">
        <v>9.3084174165191894E-2</v>
      </c>
      <c r="CC16" s="18">
        <v>9.7021457334624805E-2</v>
      </c>
    </row>
    <row r="17" spans="2:81" x14ac:dyDescent="0.3">
      <c r="B17" s="15" t="s">
        <v>93</v>
      </c>
      <c r="C17" s="19">
        <v>0.61369358743128499</v>
      </c>
      <c r="D17" s="19">
        <v>0.58153804399480402</v>
      </c>
      <c r="E17" s="19">
        <v>0.64433909509809795</v>
      </c>
      <c r="F17" s="19"/>
      <c r="G17" s="19">
        <v>0.67642219997888398</v>
      </c>
      <c r="H17" s="19">
        <v>0.53511840874091199</v>
      </c>
      <c r="I17" s="19">
        <v>0.61523797163221605</v>
      </c>
      <c r="J17" s="19">
        <v>0.69902192555512599</v>
      </c>
      <c r="K17" s="19">
        <v>0.55168910177563701</v>
      </c>
      <c r="L17" s="19">
        <v>0.60646853420109803</v>
      </c>
      <c r="M17" s="19"/>
      <c r="N17" s="19">
        <v>0.62392846069795604</v>
      </c>
      <c r="O17" s="19">
        <v>0.57731379005290795</v>
      </c>
      <c r="P17" s="19">
        <v>0.63341524383082803</v>
      </c>
      <c r="Q17" s="19">
        <v>0.62906954771994095</v>
      </c>
      <c r="R17" s="19"/>
      <c r="S17" s="19">
        <v>0.60472832974651403</v>
      </c>
      <c r="T17" s="19">
        <v>0.55299416559397196</v>
      </c>
      <c r="U17" s="19">
        <v>0.56797982230614996</v>
      </c>
      <c r="V17" s="19">
        <v>0.61733674540839301</v>
      </c>
      <c r="W17" s="19">
        <v>0.71855569328692903</v>
      </c>
      <c r="X17" s="19">
        <v>0.57479144143942396</v>
      </c>
      <c r="Y17" s="19">
        <v>0.64396255573684502</v>
      </c>
      <c r="Z17" s="19">
        <v>0.49330700154222001</v>
      </c>
      <c r="AA17" s="19">
        <v>0.72438552760957198</v>
      </c>
      <c r="AB17" s="19">
        <v>0.59300774439927595</v>
      </c>
      <c r="AC17" s="19">
        <v>0.56495955423185096</v>
      </c>
      <c r="AD17" s="19">
        <v>0.71582580783938499</v>
      </c>
      <c r="AE17" s="19"/>
      <c r="AF17" s="19">
        <v>0.68976466756929899</v>
      </c>
      <c r="AG17" s="19">
        <v>0.54147041967384602</v>
      </c>
      <c r="AH17" s="19">
        <v>0.63515124704063397</v>
      </c>
      <c r="AI17" s="19">
        <v>0.46642637846357698</v>
      </c>
      <c r="AJ17" s="19">
        <v>0.63538961290245699</v>
      </c>
      <c r="AK17" s="19">
        <v>0.70435292802347504</v>
      </c>
      <c r="AL17" s="19"/>
      <c r="AM17" s="19">
        <v>0.65970461253434698</v>
      </c>
      <c r="AN17" s="19">
        <v>0.681354934536612</v>
      </c>
      <c r="AO17" s="19">
        <v>0.55452544445143603</v>
      </c>
      <c r="AP17" s="19">
        <v>0.57993889063264004</v>
      </c>
      <c r="AQ17" s="19">
        <v>0.700152429417081</v>
      </c>
      <c r="AR17" s="19"/>
      <c r="AS17" s="19">
        <v>0.61436842364293498</v>
      </c>
      <c r="AT17" s="19">
        <v>0.61474677229558605</v>
      </c>
      <c r="AU17" s="19"/>
      <c r="AV17" s="19">
        <v>0.61570279879579204</v>
      </c>
      <c r="AW17" s="19">
        <v>0.562735391060319</v>
      </c>
      <c r="AX17" s="19">
        <v>0.66249568750802901</v>
      </c>
      <c r="AY17" s="19"/>
      <c r="AZ17" s="19">
        <v>0.79393318170647897</v>
      </c>
      <c r="BA17" s="19">
        <v>0.67790123875114505</v>
      </c>
      <c r="BB17" s="19">
        <v>0.47129039940022499</v>
      </c>
      <c r="BC17" s="19"/>
      <c r="BD17" s="19">
        <v>0.65224472659018695</v>
      </c>
      <c r="BE17" s="19">
        <v>0.58685239644616105</v>
      </c>
      <c r="BF17" s="19"/>
      <c r="BG17" s="19">
        <v>0.64739848996639704</v>
      </c>
      <c r="BH17" s="19">
        <v>0.60535546628482095</v>
      </c>
      <c r="BI17" s="19"/>
      <c r="BJ17" s="19">
        <v>0.65948416692076395</v>
      </c>
      <c r="BK17" s="19">
        <v>0.60480005301307205</v>
      </c>
      <c r="BL17" s="19"/>
      <c r="BM17" s="19">
        <v>0.61255137756545897</v>
      </c>
      <c r="BN17" s="19">
        <v>0.61374632801354501</v>
      </c>
      <c r="BO17" s="19"/>
      <c r="BP17" s="19">
        <v>0.67412949847713599</v>
      </c>
      <c r="BQ17" s="19">
        <v>0.595436276569272</v>
      </c>
      <c r="BR17" s="19"/>
      <c r="BS17" s="19">
        <v>0.66260783916103605</v>
      </c>
      <c r="BT17" s="19">
        <v>0.59241586509952804</v>
      </c>
      <c r="BU17" s="19"/>
      <c r="BV17" s="19">
        <v>0.62575538832982303</v>
      </c>
      <c r="BW17" s="19">
        <v>0.67555912676849394</v>
      </c>
      <c r="BX17" s="19"/>
      <c r="BY17" s="19">
        <v>0.59193216158825102</v>
      </c>
      <c r="BZ17" s="19">
        <v>0.62064788753125799</v>
      </c>
      <c r="CA17" s="19"/>
      <c r="CB17" s="19">
        <v>0.61286664776942001</v>
      </c>
      <c r="CC17" s="19">
        <v>0.61921894410359501</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420</v>
      </c>
      <c r="C9" s="14">
        <v>0.48130400475358498</v>
      </c>
      <c r="D9" s="14">
        <v>0.44094414852869201</v>
      </c>
      <c r="E9" s="14">
        <v>0.51970269902341104</v>
      </c>
      <c r="F9" s="14"/>
      <c r="G9" s="14">
        <v>0.47663520792643699</v>
      </c>
      <c r="H9" s="14">
        <v>0.442612575455191</v>
      </c>
      <c r="I9" s="14">
        <v>0.46774956509561599</v>
      </c>
      <c r="J9" s="14">
        <v>0.47760468827108998</v>
      </c>
      <c r="K9" s="14">
        <v>0.48826497686625198</v>
      </c>
      <c r="L9" s="14">
        <v>0.52521509495577601</v>
      </c>
      <c r="M9" s="14"/>
      <c r="N9" s="14">
        <v>0.481868629057423</v>
      </c>
      <c r="O9" s="14">
        <v>0.48231524074441301</v>
      </c>
      <c r="P9" s="14">
        <v>0.47395534540566903</v>
      </c>
      <c r="Q9" s="14">
        <v>0.48611224681484699</v>
      </c>
      <c r="R9" s="14"/>
      <c r="S9" s="14">
        <v>0.51102497413919001</v>
      </c>
      <c r="T9" s="14">
        <v>0.508280245525082</v>
      </c>
      <c r="U9" s="14">
        <v>0.47035940041014701</v>
      </c>
      <c r="V9" s="14">
        <v>0.428549443018097</v>
      </c>
      <c r="W9" s="14">
        <v>0.46459751725669901</v>
      </c>
      <c r="X9" s="14">
        <v>0.53074317900638202</v>
      </c>
      <c r="Y9" s="14">
        <v>0.41326443680150199</v>
      </c>
      <c r="Z9" s="14">
        <v>0.42298947403000903</v>
      </c>
      <c r="AA9" s="14">
        <v>0.49955114394941902</v>
      </c>
      <c r="AB9" s="14">
        <v>0.46113431219208401</v>
      </c>
      <c r="AC9" s="14">
        <v>0.57557915954019501</v>
      </c>
      <c r="AD9" s="14">
        <v>0.40122179773448202</v>
      </c>
      <c r="AE9" s="14"/>
      <c r="AF9" s="14">
        <v>0.516211856793521</v>
      </c>
      <c r="AG9" s="14">
        <v>0.48352337062114498</v>
      </c>
      <c r="AH9" s="14">
        <v>0.596241287902186</v>
      </c>
      <c r="AI9" s="14">
        <v>0.36865596002392997</v>
      </c>
      <c r="AJ9" s="14">
        <v>0.53457292471902396</v>
      </c>
      <c r="AK9" s="14">
        <v>0.449141622238245</v>
      </c>
      <c r="AL9" s="14"/>
      <c r="AM9" s="14">
        <v>0.47222555124690802</v>
      </c>
      <c r="AN9" s="14">
        <v>0.484043765572714</v>
      </c>
      <c r="AO9" s="14">
        <v>0.464904076850639</v>
      </c>
      <c r="AP9" s="14">
        <v>0.530167219832265</v>
      </c>
      <c r="AQ9" s="14">
        <v>0.50426376378224602</v>
      </c>
      <c r="AR9" s="14"/>
      <c r="AS9" s="14">
        <v>0.48093041126403702</v>
      </c>
      <c r="AT9" s="14">
        <v>0.47992968115579998</v>
      </c>
      <c r="AU9" s="14"/>
      <c r="AV9" s="14">
        <v>0.472797997648431</v>
      </c>
      <c r="AW9" s="14">
        <v>0.440940197639623</v>
      </c>
      <c r="AX9" s="14">
        <v>0.53955116479052401</v>
      </c>
      <c r="AY9" s="14"/>
      <c r="AZ9" s="14">
        <v>0.64892884789996197</v>
      </c>
      <c r="BA9" s="14">
        <v>0.32200396538366799</v>
      </c>
      <c r="BB9" s="14">
        <v>0.45217715828020799</v>
      </c>
      <c r="BC9" s="14"/>
      <c r="BD9" s="14">
        <v>0.4976113273344</v>
      </c>
      <c r="BE9" s="14">
        <v>0.46883086034079302</v>
      </c>
      <c r="BF9" s="14"/>
      <c r="BG9" s="14">
        <v>0.46821371111552701</v>
      </c>
      <c r="BH9" s="14">
        <v>0.48382313096233798</v>
      </c>
      <c r="BI9" s="14"/>
      <c r="BJ9" s="14">
        <v>0.49502557541106301</v>
      </c>
      <c r="BK9" s="14">
        <v>0.47574491530893298</v>
      </c>
      <c r="BL9" s="14"/>
      <c r="BM9" s="14">
        <v>0.51092216219111397</v>
      </c>
      <c r="BN9" s="14">
        <v>0.48107404715986002</v>
      </c>
      <c r="BO9" s="14"/>
      <c r="BP9" s="14">
        <v>0.51702097896224197</v>
      </c>
      <c r="BQ9" s="14">
        <v>0.47449786629403401</v>
      </c>
      <c r="BR9" s="14"/>
      <c r="BS9" s="14">
        <v>0.51619051509340796</v>
      </c>
      <c r="BT9" s="14">
        <v>0.47902978868009499</v>
      </c>
      <c r="BU9" s="14"/>
      <c r="BV9" s="14">
        <v>0.439314401970053</v>
      </c>
      <c r="BW9" s="14">
        <v>0.54320756901376099</v>
      </c>
      <c r="BX9" s="14"/>
      <c r="BY9" s="14">
        <v>0.30626561324030299</v>
      </c>
      <c r="BZ9" s="14">
        <v>0.50330550926349005</v>
      </c>
      <c r="CA9" s="14"/>
      <c r="CB9" s="14">
        <v>0.48804015583182703</v>
      </c>
      <c r="CC9" s="14">
        <v>0.48008815957126399</v>
      </c>
    </row>
    <row r="10" spans="2:81" x14ac:dyDescent="0.3">
      <c r="B10" s="15" t="s">
        <v>86</v>
      </c>
      <c r="C10" s="14">
        <v>0.34994114256940401</v>
      </c>
      <c r="D10" s="14">
        <v>0.36236421417986803</v>
      </c>
      <c r="E10" s="14">
        <v>0.33849215717333397</v>
      </c>
      <c r="F10" s="14"/>
      <c r="G10" s="14">
        <v>0.37190575179350299</v>
      </c>
      <c r="H10" s="14">
        <v>0.32841309618311398</v>
      </c>
      <c r="I10" s="14">
        <v>0.36219173947422001</v>
      </c>
      <c r="J10" s="14">
        <v>0.34508819667303298</v>
      </c>
      <c r="K10" s="14">
        <v>0.35555938117345598</v>
      </c>
      <c r="L10" s="14">
        <v>0.34289584042176902</v>
      </c>
      <c r="M10" s="14"/>
      <c r="N10" s="14">
        <v>0.37407589878465902</v>
      </c>
      <c r="O10" s="14">
        <v>0.34245726695107598</v>
      </c>
      <c r="P10" s="14">
        <v>0.378952180460423</v>
      </c>
      <c r="Q10" s="14">
        <v>0.31185026081706901</v>
      </c>
      <c r="R10" s="14"/>
      <c r="S10" s="14">
        <v>0.34562246394909701</v>
      </c>
      <c r="T10" s="14">
        <v>0.33474094234466201</v>
      </c>
      <c r="U10" s="14">
        <v>0.31740322308146701</v>
      </c>
      <c r="V10" s="14">
        <v>0.33909919820807999</v>
      </c>
      <c r="W10" s="14">
        <v>0.35403369096278697</v>
      </c>
      <c r="X10" s="14">
        <v>0.29987468875966999</v>
      </c>
      <c r="Y10" s="14">
        <v>0.44135898895103098</v>
      </c>
      <c r="Z10" s="14">
        <v>0.26633277613784601</v>
      </c>
      <c r="AA10" s="14">
        <v>0.38229381148516101</v>
      </c>
      <c r="AB10" s="14">
        <v>0.39555435802904299</v>
      </c>
      <c r="AC10" s="14">
        <v>0.24771667855593901</v>
      </c>
      <c r="AD10" s="14">
        <v>0.476399637536503</v>
      </c>
      <c r="AE10" s="14"/>
      <c r="AF10" s="14">
        <v>0.356081121976007</v>
      </c>
      <c r="AG10" s="14">
        <v>0.32080753374940402</v>
      </c>
      <c r="AH10" s="14">
        <v>0.34058897108603398</v>
      </c>
      <c r="AI10" s="14">
        <v>0.39603451310884502</v>
      </c>
      <c r="AJ10" s="14">
        <v>0.30983962731145198</v>
      </c>
      <c r="AK10" s="14">
        <v>0.357798498248593</v>
      </c>
      <c r="AL10" s="14"/>
      <c r="AM10" s="14">
        <v>0.33789754813105899</v>
      </c>
      <c r="AN10" s="14">
        <v>0.37047051201860298</v>
      </c>
      <c r="AO10" s="14">
        <v>0.35470062333157698</v>
      </c>
      <c r="AP10" s="14">
        <v>0.33624903685044</v>
      </c>
      <c r="AQ10" s="14">
        <v>0.37101013292848101</v>
      </c>
      <c r="AR10" s="14"/>
      <c r="AS10" s="14">
        <v>0.343122836989388</v>
      </c>
      <c r="AT10" s="14">
        <v>0.354855444521057</v>
      </c>
      <c r="AU10" s="14"/>
      <c r="AV10" s="14">
        <v>0.36350825641437001</v>
      </c>
      <c r="AW10" s="14">
        <v>0.29208104739072599</v>
      </c>
      <c r="AX10" s="14">
        <v>0.30769547485165399</v>
      </c>
      <c r="AY10" s="14"/>
      <c r="AZ10" s="14">
        <v>0.29095272651057902</v>
      </c>
      <c r="BA10" s="14">
        <v>0.43601901199342502</v>
      </c>
      <c r="BB10" s="14">
        <v>0.33577280121653802</v>
      </c>
      <c r="BC10" s="14"/>
      <c r="BD10" s="14">
        <v>0.350765754277373</v>
      </c>
      <c r="BE10" s="14">
        <v>0.35049538669671698</v>
      </c>
      <c r="BF10" s="14"/>
      <c r="BG10" s="14">
        <v>0.34729404471784903</v>
      </c>
      <c r="BH10" s="14">
        <v>0.34968733695082499</v>
      </c>
      <c r="BI10" s="14"/>
      <c r="BJ10" s="14">
        <v>0.33981135247780198</v>
      </c>
      <c r="BK10" s="14">
        <v>0.35166992469407299</v>
      </c>
      <c r="BL10" s="14"/>
      <c r="BM10" s="14">
        <v>0.36569732167118402</v>
      </c>
      <c r="BN10" s="14">
        <v>0.34721112571266</v>
      </c>
      <c r="BO10" s="14"/>
      <c r="BP10" s="14">
        <v>0.345793516319508</v>
      </c>
      <c r="BQ10" s="14">
        <v>0.34777051718167801</v>
      </c>
      <c r="BR10" s="14"/>
      <c r="BS10" s="14">
        <v>0.32992956660551798</v>
      </c>
      <c r="BT10" s="14">
        <v>0.33224019404625299</v>
      </c>
      <c r="BU10" s="14"/>
      <c r="BV10" s="14">
        <v>0.36741395958806999</v>
      </c>
      <c r="BW10" s="14">
        <v>0.316756191609876</v>
      </c>
      <c r="BX10" s="14"/>
      <c r="BY10" s="14">
        <v>0.41627255425916398</v>
      </c>
      <c r="BZ10" s="14">
        <v>0.34527499182597898</v>
      </c>
      <c r="CA10" s="14"/>
      <c r="CB10" s="14">
        <v>0.33410996014215599</v>
      </c>
      <c r="CC10" s="14">
        <v>0.36096479505864698</v>
      </c>
    </row>
    <row r="11" spans="2:81" x14ac:dyDescent="0.3">
      <c r="B11" s="15" t="s">
        <v>421</v>
      </c>
      <c r="C11" s="14">
        <v>0.10375162969351701</v>
      </c>
      <c r="D11" s="14">
        <v>0.116344659226836</v>
      </c>
      <c r="E11" s="14">
        <v>9.1657432399221694E-2</v>
      </c>
      <c r="F11" s="14"/>
      <c r="G11" s="14">
        <v>7.3417370566780493E-2</v>
      </c>
      <c r="H11" s="14">
        <v>0.156034945101649</v>
      </c>
      <c r="I11" s="14">
        <v>0.119384980201304</v>
      </c>
      <c r="J11" s="14">
        <v>8.1849376925235806E-2</v>
      </c>
      <c r="K11" s="14">
        <v>0.104650254140129</v>
      </c>
      <c r="L11" s="14">
        <v>8.6102035105939598E-2</v>
      </c>
      <c r="M11" s="14"/>
      <c r="N11" s="14">
        <v>9.4718399323500499E-2</v>
      </c>
      <c r="O11" s="14">
        <v>9.6313155274445894E-2</v>
      </c>
      <c r="P11" s="14">
        <v>0.102028814299174</v>
      </c>
      <c r="Q11" s="14">
        <v>0.116076403225641</v>
      </c>
      <c r="R11" s="14"/>
      <c r="S11" s="14">
        <v>0.121908885684011</v>
      </c>
      <c r="T11" s="14">
        <v>0.105531991427779</v>
      </c>
      <c r="U11" s="14">
        <v>8.8061335379271494E-2</v>
      </c>
      <c r="V11" s="14">
        <v>0.142090850142571</v>
      </c>
      <c r="W11" s="14">
        <v>0.124741416574359</v>
      </c>
      <c r="X11" s="14">
        <v>9.5413208516500203E-2</v>
      </c>
      <c r="Y11" s="14">
        <v>7.1960395854581E-2</v>
      </c>
      <c r="Z11" s="14">
        <v>0.188446125474171</v>
      </c>
      <c r="AA11" s="14">
        <v>6.0821277528840902E-2</v>
      </c>
      <c r="AB11" s="14">
        <v>7.6166711702300299E-2</v>
      </c>
      <c r="AC11" s="14">
        <v>0.107078705657011</v>
      </c>
      <c r="AD11" s="14">
        <v>0.122378564729015</v>
      </c>
      <c r="AE11" s="14"/>
      <c r="AF11" s="14">
        <v>7.5575517487127097E-2</v>
      </c>
      <c r="AG11" s="14">
        <v>0.14391826616478101</v>
      </c>
      <c r="AH11" s="14">
        <v>5.3391613873817398E-2</v>
      </c>
      <c r="AI11" s="14">
        <v>0.124280453202954</v>
      </c>
      <c r="AJ11" s="14">
        <v>9.3042997692032198E-2</v>
      </c>
      <c r="AK11" s="14">
        <v>0.122789911571345</v>
      </c>
      <c r="AL11" s="14"/>
      <c r="AM11" s="14">
        <v>0.11360253703977</v>
      </c>
      <c r="AN11" s="14">
        <v>9.5876101925800206E-2</v>
      </c>
      <c r="AO11" s="14">
        <v>9.3894546611110297E-2</v>
      </c>
      <c r="AP11" s="14">
        <v>9.8413107531286695E-2</v>
      </c>
      <c r="AQ11" s="14">
        <v>4.97479238255331E-2</v>
      </c>
      <c r="AR11" s="14"/>
      <c r="AS11" s="14">
        <v>0.119441012779837</v>
      </c>
      <c r="AT11" s="14">
        <v>9.5745046379773893E-2</v>
      </c>
      <c r="AU11" s="14"/>
      <c r="AV11" s="14">
        <v>0.101843289091345</v>
      </c>
      <c r="AW11" s="14">
        <v>0.14823635259632501</v>
      </c>
      <c r="AX11" s="14">
        <v>0.112893907706761</v>
      </c>
      <c r="AY11" s="14"/>
      <c r="AZ11" s="14">
        <v>6.0118425589458603E-2</v>
      </c>
      <c r="BA11" s="14">
        <v>0.104122155175147</v>
      </c>
      <c r="BB11" s="14">
        <v>0.13306359135915199</v>
      </c>
      <c r="BC11" s="14"/>
      <c r="BD11" s="14">
        <v>0.104235749436719</v>
      </c>
      <c r="BE11" s="14">
        <v>0.10375667151210401</v>
      </c>
      <c r="BF11" s="14"/>
      <c r="BG11" s="14">
        <v>0.13434663594612201</v>
      </c>
      <c r="BH11" s="14">
        <v>9.8301664994101201E-2</v>
      </c>
      <c r="BI11" s="14"/>
      <c r="BJ11" s="14">
        <v>9.2076664967142799E-2</v>
      </c>
      <c r="BK11" s="14">
        <v>0.106543379557813</v>
      </c>
      <c r="BL11" s="14"/>
      <c r="BM11" s="14">
        <v>6.0457582464323402E-2</v>
      </c>
      <c r="BN11" s="14">
        <v>0.10662752470355</v>
      </c>
      <c r="BO11" s="14"/>
      <c r="BP11" s="14">
        <v>8.8235400346663995E-2</v>
      </c>
      <c r="BQ11" s="14">
        <v>0.10974839399247401</v>
      </c>
      <c r="BR11" s="14"/>
      <c r="BS11" s="14">
        <v>0.114044319724575</v>
      </c>
      <c r="BT11" s="14">
        <v>0.112949447985184</v>
      </c>
      <c r="BU11" s="14"/>
      <c r="BV11" s="14">
        <v>0.193271638441877</v>
      </c>
      <c r="BW11" s="14">
        <v>8.6200966896424494E-2</v>
      </c>
      <c r="BX11" s="14"/>
      <c r="BY11" s="14">
        <v>0.13243953391381999</v>
      </c>
      <c r="BZ11" s="14">
        <v>9.8737635043025102E-2</v>
      </c>
      <c r="CA11" s="14"/>
      <c r="CB11" s="14">
        <v>0.112838228823506</v>
      </c>
      <c r="CC11" s="14">
        <v>9.4093815589378696E-2</v>
      </c>
    </row>
    <row r="12" spans="2:81" x14ac:dyDescent="0.3">
      <c r="B12" s="15" t="s">
        <v>88</v>
      </c>
      <c r="C12" s="14">
        <v>2.8935138579595902E-2</v>
      </c>
      <c r="D12" s="14">
        <v>3.5257176541651399E-2</v>
      </c>
      <c r="E12" s="14">
        <v>2.2818459477844499E-2</v>
      </c>
      <c r="F12" s="14"/>
      <c r="G12" s="14">
        <v>4.5452880557286503E-2</v>
      </c>
      <c r="H12" s="14">
        <v>2.27981995625921E-2</v>
      </c>
      <c r="I12" s="14">
        <v>3.3980262783599099E-2</v>
      </c>
      <c r="J12" s="14">
        <v>3.3986379049143603E-2</v>
      </c>
      <c r="K12" s="14">
        <v>1.9802279845008E-2</v>
      </c>
      <c r="L12" s="14">
        <v>2.07856146631854E-2</v>
      </c>
      <c r="M12" s="14"/>
      <c r="N12" s="14">
        <v>2.9010077293939899E-2</v>
      </c>
      <c r="O12" s="14">
        <v>3.7052264432561502E-2</v>
      </c>
      <c r="P12" s="14">
        <v>4.8112769484482303E-3</v>
      </c>
      <c r="Q12" s="14">
        <v>4.2063058165273698E-2</v>
      </c>
      <c r="R12" s="14"/>
      <c r="S12" s="14">
        <v>1.03093518353033E-2</v>
      </c>
      <c r="T12" s="14">
        <v>2.2583625884295199E-2</v>
      </c>
      <c r="U12" s="14">
        <v>6.0359254342559697E-2</v>
      </c>
      <c r="V12" s="14">
        <v>5.5660578485159901E-2</v>
      </c>
      <c r="W12" s="14">
        <v>1.48159486639427E-2</v>
      </c>
      <c r="X12" s="14">
        <v>4.2928311431776799E-2</v>
      </c>
      <c r="Y12" s="14">
        <v>2.53356252943896E-2</v>
      </c>
      <c r="Z12" s="14">
        <v>4.7019928784109599E-2</v>
      </c>
      <c r="AA12" s="14">
        <v>7.9912235436322698E-3</v>
      </c>
      <c r="AB12" s="14">
        <v>4.59059339458876E-2</v>
      </c>
      <c r="AC12" s="14">
        <v>1.7403927008771899E-2</v>
      </c>
      <c r="AD12" s="14">
        <v>0</v>
      </c>
      <c r="AE12" s="14"/>
      <c r="AF12" s="14">
        <v>2.5110212173350702E-2</v>
      </c>
      <c r="AG12" s="14">
        <v>2.1956484137211001E-2</v>
      </c>
      <c r="AH12" s="14">
        <v>0</v>
      </c>
      <c r="AI12" s="14">
        <v>5.8287272932561598E-2</v>
      </c>
      <c r="AJ12" s="14">
        <v>4.8221072580440297E-2</v>
      </c>
      <c r="AK12" s="14">
        <v>9.8607278009255808E-3</v>
      </c>
      <c r="AL12" s="14"/>
      <c r="AM12" s="14">
        <v>3.5125135434111901E-2</v>
      </c>
      <c r="AN12" s="14">
        <v>1.5995203095211401E-2</v>
      </c>
      <c r="AO12" s="14">
        <v>4.6160436187197298E-2</v>
      </c>
      <c r="AP12" s="14">
        <v>1.42386250037118E-2</v>
      </c>
      <c r="AQ12" s="14">
        <v>7.4978179463739497E-2</v>
      </c>
      <c r="AR12" s="14"/>
      <c r="AS12" s="14">
        <v>2.9091018158922E-2</v>
      </c>
      <c r="AT12" s="14">
        <v>2.7581250705043699E-2</v>
      </c>
      <c r="AU12" s="14"/>
      <c r="AV12" s="14">
        <v>3.5500434062123602E-2</v>
      </c>
      <c r="AW12" s="14">
        <v>8.2848303782813298E-2</v>
      </c>
      <c r="AX12" s="14">
        <v>1.63288556613626E-2</v>
      </c>
      <c r="AY12" s="14"/>
      <c r="AZ12" s="14">
        <v>0</v>
      </c>
      <c r="BA12" s="14">
        <v>0.101528308919119</v>
      </c>
      <c r="BB12" s="14">
        <v>5.3665579954662999E-2</v>
      </c>
      <c r="BC12" s="14"/>
      <c r="BD12" s="14">
        <v>2.9063542302392099E-2</v>
      </c>
      <c r="BE12" s="14">
        <v>2.89409393805409E-2</v>
      </c>
      <c r="BF12" s="14"/>
      <c r="BG12" s="14">
        <v>2.6218604680442101E-2</v>
      </c>
      <c r="BH12" s="14">
        <v>2.95969119753909E-2</v>
      </c>
      <c r="BI12" s="14"/>
      <c r="BJ12" s="14">
        <v>3.9081985045227599E-2</v>
      </c>
      <c r="BK12" s="14">
        <v>2.8780006540188301E-2</v>
      </c>
      <c r="BL12" s="14"/>
      <c r="BM12" s="14">
        <v>3.2210461522668397E-2</v>
      </c>
      <c r="BN12" s="14">
        <v>2.8975400187939902E-2</v>
      </c>
      <c r="BO12" s="14"/>
      <c r="BP12" s="14">
        <v>2.6777075533671299E-2</v>
      </c>
      <c r="BQ12" s="14">
        <v>3.0055850559881001E-2</v>
      </c>
      <c r="BR12" s="14"/>
      <c r="BS12" s="14">
        <v>3.0136247844022999E-2</v>
      </c>
      <c r="BT12" s="14">
        <v>3.4397647060651002E-2</v>
      </c>
      <c r="BU12" s="14"/>
      <c r="BV12" s="14">
        <v>0</v>
      </c>
      <c r="BW12" s="14">
        <v>4.0727218171212297E-2</v>
      </c>
      <c r="BX12" s="14"/>
      <c r="BY12" s="14">
        <v>7.5340845033259898E-2</v>
      </c>
      <c r="BZ12" s="14">
        <v>2.3110160463102099E-2</v>
      </c>
      <c r="CA12" s="14"/>
      <c r="CB12" s="14">
        <v>2.2974010156708E-2</v>
      </c>
      <c r="CC12" s="14">
        <v>3.1135735975793499E-2</v>
      </c>
    </row>
    <row r="13" spans="2:81" x14ac:dyDescent="0.3">
      <c r="B13" s="15" t="s">
        <v>422</v>
      </c>
      <c r="C13" s="14">
        <v>1.6010662671461499E-2</v>
      </c>
      <c r="D13" s="14">
        <v>2.4988790746114799E-2</v>
      </c>
      <c r="E13" s="14">
        <v>7.2753456549832004E-3</v>
      </c>
      <c r="F13" s="14"/>
      <c r="G13" s="14">
        <v>7.1188411243505298E-3</v>
      </c>
      <c r="H13" s="14">
        <v>2.2341268512860599E-2</v>
      </c>
      <c r="I13" s="14">
        <v>1.08873185214617E-2</v>
      </c>
      <c r="J13" s="14">
        <v>4.4428262716495102E-2</v>
      </c>
      <c r="K13" s="14">
        <v>1.2802267517351199E-2</v>
      </c>
      <c r="L13" s="14">
        <v>0</v>
      </c>
      <c r="M13" s="14"/>
      <c r="N13" s="14">
        <v>6.4849627343273996E-3</v>
      </c>
      <c r="O13" s="14">
        <v>2.0560832543555899E-2</v>
      </c>
      <c r="P13" s="14">
        <v>2.7104737703422699E-2</v>
      </c>
      <c r="Q13" s="14">
        <v>1.20667040007039E-2</v>
      </c>
      <c r="R13" s="14"/>
      <c r="S13" s="14">
        <v>5.0687841400827898E-3</v>
      </c>
      <c r="T13" s="14">
        <v>0</v>
      </c>
      <c r="U13" s="14">
        <v>3.7004360278555699E-2</v>
      </c>
      <c r="V13" s="14">
        <v>3.4599930146092701E-2</v>
      </c>
      <c r="W13" s="14">
        <v>1.32674716881497E-2</v>
      </c>
      <c r="X13" s="14">
        <v>2.0487198578059002E-2</v>
      </c>
      <c r="Y13" s="14">
        <v>0</v>
      </c>
      <c r="Z13" s="14">
        <v>2.2958924805208201E-2</v>
      </c>
      <c r="AA13" s="14">
        <v>1.7045990984773701E-2</v>
      </c>
      <c r="AB13" s="14">
        <v>2.1238684130685699E-2</v>
      </c>
      <c r="AC13" s="14">
        <v>3.4817602229310102E-2</v>
      </c>
      <c r="AD13" s="14">
        <v>0</v>
      </c>
      <c r="AE13" s="14"/>
      <c r="AF13" s="14">
        <v>5.8580355094273902E-3</v>
      </c>
      <c r="AG13" s="14">
        <v>2.5167475048470601E-2</v>
      </c>
      <c r="AH13" s="14">
        <v>9.7781271379630292E-3</v>
      </c>
      <c r="AI13" s="14">
        <v>4.1021040140703798E-2</v>
      </c>
      <c r="AJ13" s="14">
        <v>1.43233776970516E-2</v>
      </c>
      <c r="AK13" s="14">
        <v>0</v>
      </c>
      <c r="AL13" s="14"/>
      <c r="AM13" s="14">
        <v>1.6914427669430802E-2</v>
      </c>
      <c r="AN13" s="14">
        <v>1.67916741844365E-2</v>
      </c>
      <c r="AO13" s="14">
        <v>1.8468688454819599E-2</v>
      </c>
      <c r="AP13" s="14">
        <v>1.2991337882667001E-2</v>
      </c>
      <c r="AQ13" s="14">
        <v>0</v>
      </c>
      <c r="AR13" s="14"/>
      <c r="AS13" s="14">
        <v>1.46331666204515E-2</v>
      </c>
      <c r="AT13" s="14">
        <v>1.7091808271705301E-2</v>
      </c>
      <c r="AU13" s="14"/>
      <c r="AV13" s="14">
        <v>2.0956924819561899E-2</v>
      </c>
      <c r="AW13" s="14">
        <v>0</v>
      </c>
      <c r="AX13" s="14">
        <v>9.1936458699944899E-3</v>
      </c>
      <c r="AY13" s="14"/>
      <c r="AZ13" s="14">
        <v>0</v>
      </c>
      <c r="BA13" s="14">
        <v>3.63265585286403E-2</v>
      </c>
      <c r="BB13" s="14">
        <v>8.2214768437791994E-3</v>
      </c>
      <c r="BC13" s="14"/>
      <c r="BD13" s="14">
        <v>1.1106293457823701E-2</v>
      </c>
      <c r="BE13" s="14">
        <v>1.9320948750301301E-2</v>
      </c>
      <c r="BF13" s="14"/>
      <c r="BG13" s="14">
        <v>6.1508285596515401E-3</v>
      </c>
      <c r="BH13" s="14">
        <v>1.7997575918917801E-2</v>
      </c>
      <c r="BI13" s="14"/>
      <c r="BJ13" s="14">
        <v>1.18438097232957E-2</v>
      </c>
      <c r="BK13" s="14">
        <v>1.6847033935284299E-2</v>
      </c>
      <c r="BL13" s="14"/>
      <c r="BM13" s="14">
        <v>2.0693771051679501E-2</v>
      </c>
      <c r="BN13" s="14">
        <v>1.5738318145689201E-2</v>
      </c>
      <c r="BO13" s="14"/>
      <c r="BP13" s="14">
        <v>2.21730288379141E-2</v>
      </c>
      <c r="BQ13" s="14">
        <v>1.47597590994258E-2</v>
      </c>
      <c r="BR13" s="14"/>
      <c r="BS13" s="14">
        <v>9.6993507324765697E-3</v>
      </c>
      <c r="BT13" s="14">
        <v>1.83012184285361E-2</v>
      </c>
      <c r="BU13" s="14"/>
      <c r="BV13" s="14">
        <v>0</v>
      </c>
      <c r="BW13" s="14">
        <v>1.3108054308726001E-2</v>
      </c>
      <c r="BX13" s="14"/>
      <c r="BY13" s="14">
        <v>5.95062990519847E-2</v>
      </c>
      <c r="BZ13" s="14">
        <v>1.0328616451195099E-2</v>
      </c>
      <c r="CA13" s="14"/>
      <c r="CB13" s="14">
        <v>2.49462226645553E-2</v>
      </c>
      <c r="CC13" s="14">
        <v>1.1717773940676701E-2</v>
      </c>
    </row>
    <row r="14" spans="2:81" x14ac:dyDescent="0.3">
      <c r="B14" s="15" t="s">
        <v>106</v>
      </c>
      <c r="C14" s="14">
        <v>2.00574217324372E-2</v>
      </c>
      <c r="D14" s="14">
        <v>2.01010107768375E-2</v>
      </c>
      <c r="E14" s="14">
        <v>2.0053906271205901E-2</v>
      </c>
      <c r="F14" s="14"/>
      <c r="G14" s="14">
        <v>2.54699480316424E-2</v>
      </c>
      <c r="H14" s="14">
        <v>2.7799915184592201E-2</v>
      </c>
      <c r="I14" s="14">
        <v>5.8061339237994204E-3</v>
      </c>
      <c r="J14" s="14">
        <v>1.7043096365002501E-2</v>
      </c>
      <c r="K14" s="14">
        <v>1.8920840457803401E-2</v>
      </c>
      <c r="L14" s="14">
        <v>2.5001414853330298E-2</v>
      </c>
      <c r="M14" s="14"/>
      <c r="N14" s="14">
        <v>1.38420328061501E-2</v>
      </c>
      <c r="O14" s="14">
        <v>2.1301240053947901E-2</v>
      </c>
      <c r="P14" s="14">
        <v>1.3147645182863099E-2</v>
      </c>
      <c r="Q14" s="14">
        <v>3.1831326976465499E-2</v>
      </c>
      <c r="R14" s="14"/>
      <c r="S14" s="14">
        <v>6.0655402523152498E-3</v>
      </c>
      <c r="T14" s="14">
        <v>2.8863194818181701E-2</v>
      </c>
      <c r="U14" s="14">
        <v>2.6812426507999001E-2</v>
      </c>
      <c r="V14" s="14">
        <v>0</v>
      </c>
      <c r="W14" s="14">
        <v>2.85439548540623E-2</v>
      </c>
      <c r="X14" s="14">
        <v>1.0553413707611099E-2</v>
      </c>
      <c r="Y14" s="14">
        <v>4.80805530984958E-2</v>
      </c>
      <c r="Z14" s="14">
        <v>5.2252770768656497E-2</v>
      </c>
      <c r="AA14" s="14">
        <v>3.2296552508173197E-2</v>
      </c>
      <c r="AB14" s="14">
        <v>0</v>
      </c>
      <c r="AC14" s="14">
        <v>1.7403927008771899E-2</v>
      </c>
      <c r="AD14" s="14">
        <v>0</v>
      </c>
      <c r="AE14" s="14"/>
      <c r="AF14" s="14">
        <v>2.11632560605674E-2</v>
      </c>
      <c r="AG14" s="14">
        <v>4.6268702789876897E-3</v>
      </c>
      <c r="AH14" s="14">
        <v>0</v>
      </c>
      <c r="AI14" s="14">
        <v>1.1720760591005699E-2</v>
      </c>
      <c r="AJ14" s="14">
        <v>0</v>
      </c>
      <c r="AK14" s="14">
        <v>6.0409240140890899E-2</v>
      </c>
      <c r="AL14" s="14"/>
      <c r="AM14" s="14">
        <v>2.4234800478720401E-2</v>
      </c>
      <c r="AN14" s="14">
        <v>1.6822743203234999E-2</v>
      </c>
      <c r="AO14" s="14">
        <v>2.1871628564656999E-2</v>
      </c>
      <c r="AP14" s="14">
        <v>7.9406728996287198E-3</v>
      </c>
      <c r="AQ14" s="14">
        <v>0</v>
      </c>
      <c r="AR14" s="14"/>
      <c r="AS14" s="14">
        <v>1.2781554187364E-2</v>
      </c>
      <c r="AT14" s="14">
        <v>2.4796768966620999E-2</v>
      </c>
      <c r="AU14" s="14"/>
      <c r="AV14" s="14">
        <v>5.3930979641691702E-3</v>
      </c>
      <c r="AW14" s="14">
        <v>3.5894098590513297E-2</v>
      </c>
      <c r="AX14" s="14">
        <v>1.43369511197033E-2</v>
      </c>
      <c r="AY14" s="14"/>
      <c r="AZ14" s="14">
        <v>0</v>
      </c>
      <c r="BA14" s="14">
        <v>0</v>
      </c>
      <c r="BB14" s="14">
        <v>1.7099392345659398E-2</v>
      </c>
      <c r="BC14" s="14"/>
      <c r="BD14" s="14">
        <v>7.2173331912913597E-3</v>
      </c>
      <c r="BE14" s="14">
        <v>2.8655193319543502E-2</v>
      </c>
      <c r="BF14" s="14"/>
      <c r="BG14" s="14">
        <v>1.7776174980408399E-2</v>
      </c>
      <c r="BH14" s="14">
        <v>2.0593379198426999E-2</v>
      </c>
      <c r="BI14" s="14"/>
      <c r="BJ14" s="14">
        <v>2.21606123754685E-2</v>
      </c>
      <c r="BK14" s="14">
        <v>2.0414739963708399E-2</v>
      </c>
      <c r="BL14" s="14"/>
      <c r="BM14" s="14">
        <v>1.0018701099030001E-2</v>
      </c>
      <c r="BN14" s="14">
        <v>2.0373584090300701E-2</v>
      </c>
      <c r="BO14" s="14"/>
      <c r="BP14" s="14">
        <v>0</v>
      </c>
      <c r="BQ14" s="14">
        <v>2.31676128725062E-2</v>
      </c>
      <c r="BR14" s="14"/>
      <c r="BS14" s="14">
        <v>0</v>
      </c>
      <c r="BT14" s="14">
        <v>2.3081703799281501E-2</v>
      </c>
      <c r="BU14" s="14"/>
      <c r="BV14" s="14">
        <v>0</v>
      </c>
      <c r="BW14" s="14">
        <v>0</v>
      </c>
      <c r="BX14" s="14"/>
      <c r="BY14" s="14">
        <v>1.01751545014683E-2</v>
      </c>
      <c r="BZ14" s="14">
        <v>1.9243086953208699E-2</v>
      </c>
      <c r="CA14" s="14"/>
      <c r="CB14" s="14">
        <v>1.7091422381248299E-2</v>
      </c>
      <c r="CC14" s="14">
        <v>2.1999719864239299E-2</v>
      </c>
    </row>
    <row r="15" spans="2:81" x14ac:dyDescent="0.3">
      <c r="B15" s="15" t="s">
        <v>91</v>
      </c>
      <c r="C15" s="18">
        <v>0.83124514732298904</v>
      </c>
      <c r="D15" s="18">
        <v>0.80330836270855999</v>
      </c>
      <c r="E15" s="18">
        <v>0.85819485619674496</v>
      </c>
      <c r="F15" s="18"/>
      <c r="G15" s="18">
        <v>0.84854095971994004</v>
      </c>
      <c r="H15" s="18">
        <v>0.77102567163830604</v>
      </c>
      <c r="I15" s="18">
        <v>0.82994130456983595</v>
      </c>
      <c r="J15" s="18">
        <v>0.82269288494412296</v>
      </c>
      <c r="K15" s="18">
        <v>0.84382435803970801</v>
      </c>
      <c r="L15" s="18">
        <v>0.86811093537754502</v>
      </c>
      <c r="M15" s="18"/>
      <c r="N15" s="18">
        <v>0.85594452784208197</v>
      </c>
      <c r="O15" s="18">
        <v>0.82477250769548904</v>
      </c>
      <c r="P15" s="18">
        <v>0.85290752586609198</v>
      </c>
      <c r="Q15" s="18">
        <v>0.79796250763191501</v>
      </c>
      <c r="R15" s="18"/>
      <c r="S15" s="18">
        <v>0.85664743808828703</v>
      </c>
      <c r="T15" s="18">
        <v>0.843021187869744</v>
      </c>
      <c r="U15" s="18">
        <v>0.78776262349161397</v>
      </c>
      <c r="V15" s="18">
        <v>0.76764864122617704</v>
      </c>
      <c r="W15" s="18">
        <v>0.81863120821948598</v>
      </c>
      <c r="X15" s="18">
        <v>0.83061786776605295</v>
      </c>
      <c r="Y15" s="18">
        <v>0.85462342575253403</v>
      </c>
      <c r="Z15" s="18">
        <v>0.68932225016785498</v>
      </c>
      <c r="AA15" s="18">
        <v>0.88184495543457997</v>
      </c>
      <c r="AB15" s="18">
        <v>0.85668867022112605</v>
      </c>
      <c r="AC15" s="18">
        <v>0.82329583809613505</v>
      </c>
      <c r="AD15" s="18">
        <v>0.87762143527098502</v>
      </c>
      <c r="AE15" s="18"/>
      <c r="AF15" s="18">
        <v>0.87229297876952705</v>
      </c>
      <c r="AG15" s="18">
        <v>0.80433090437054999</v>
      </c>
      <c r="AH15" s="18">
        <v>0.93683025898822003</v>
      </c>
      <c r="AI15" s="18">
        <v>0.76469047313277505</v>
      </c>
      <c r="AJ15" s="18">
        <v>0.84441255203047605</v>
      </c>
      <c r="AK15" s="18">
        <v>0.80694012048683805</v>
      </c>
      <c r="AL15" s="18"/>
      <c r="AM15" s="18">
        <v>0.810123099377967</v>
      </c>
      <c r="AN15" s="18">
        <v>0.85451427759131704</v>
      </c>
      <c r="AO15" s="18">
        <v>0.81960470018221598</v>
      </c>
      <c r="AP15" s="18">
        <v>0.86641625668270605</v>
      </c>
      <c r="AQ15" s="18">
        <v>0.87527389671072697</v>
      </c>
      <c r="AR15" s="18"/>
      <c r="AS15" s="18">
        <v>0.82405324825342496</v>
      </c>
      <c r="AT15" s="18">
        <v>0.83478512567685603</v>
      </c>
      <c r="AU15" s="18"/>
      <c r="AV15" s="18">
        <v>0.83630625406280001</v>
      </c>
      <c r="AW15" s="18">
        <v>0.73302124503034904</v>
      </c>
      <c r="AX15" s="18">
        <v>0.84724663964217795</v>
      </c>
      <c r="AY15" s="18"/>
      <c r="AZ15" s="18">
        <v>0.93988157441054099</v>
      </c>
      <c r="BA15" s="18">
        <v>0.75802297737709301</v>
      </c>
      <c r="BB15" s="18">
        <v>0.78794995949674695</v>
      </c>
      <c r="BC15" s="18"/>
      <c r="BD15" s="18">
        <v>0.84837708161177305</v>
      </c>
      <c r="BE15" s="18">
        <v>0.81932624703751</v>
      </c>
      <c r="BF15" s="18"/>
      <c r="BG15" s="18">
        <v>0.81550775583337598</v>
      </c>
      <c r="BH15" s="18">
        <v>0.83351046791316297</v>
      </c>
      <c r="BI15" s="18"/>
      <c r="BJ15" s="18">
        <v>0.83483692788886499</v>
      </c>
      <c r="BK15" s="18">
        <v>0.82741484000300602</v>
      </c>
      <c r="BL15" s="18"/>
      <c r="BM15" s="18">
        <v>0.87661948386229904</v>
      </c>
      <c r="BN15" s="18">
        <v>0.82828517287252001</v>
      </c>
      <c r="BO15" s="18"/>
      <c r="BP15" s="18">
        <v>0.86281449528175103</v>
      </c>
      <c r="BQ15" s="18">
        <v>0.82226838347571296</v>
      </c>
      <c r="BR15" s="18"/>
      <c r="BS15" s="18">
        <v>0.84612008169892505</v>
      </c>
      <c r="BT15" s="18">
        <v>0.81126998272634798</v>
      </c>
      <c r="BU15" s="18"/>
      <c r="BV15" s="18">
        <v>0.806728361558123</v>
      </c>
      <c r="BW15" s="18">
        <v>0.859963760623637</v>
      </c>
      <c r="BX15" s="18"/>
      <c r="BY15" s="18">
        <v>0.72253816749946698</v>
      </c>
      <c r="BZ15" s="18">
        <v>0.84858050108946903</v>
      </c>
      <c r="CA15" s="18"/>
      <c r="CB15" s="18">
        <v>0.82215011597398302</v>
      </c>
      <c r="CC15" s="18">
        <v>0.84105295462991203</v>
      </c>
    </row>
    <row r="16" spans="2:81" x14ac:dyDescent="0.3">
      <c r="B16" s="15" t="s">
        <v>92</v>
      </c>
      <c r="C16" s="18">
        <v>4.4945801251057398E-2</v>
      </c>
      <c r="D16" s="18">
        <v>6.0245967287766197E-2</v>
      </c>
      <c r="E16" s="18">
        <v>3.0093805132827701E-2</v>
      </c>
      <c r="F16" s="18"/>
      <c r="G16" s="18">
        <v>5.2571721681637103E-2</v>
      </c>
      <c r="H16" s="18">
        <v>4.5139468075452702E-2</v>
      </c>
      <c r="I16" s="18">
        <v>4.4867581305060703E-2</v>
      </c>
      <c r="J16" s="18">
        <v>7.8414641765638698E-2</v>
      </c>
      <c r="K16" s="18">
        <v>3.26045473623593E-2</v>
      </c>
      <c r="L16" s="18">
        <v>2.07856146631854E-2</v>
      </c>
      <c r="M16" s="18"/>
      <c r="N16" s="18">
        <v>3.5495040028267297E-2</v>
      </c>
      <c r="O16" s="18">
        <v>5.7613096976117398E-2</v>
      </c>
      <c r="P16" s="18">
        <v>3.1916014651870897E-2</v>
      </c>
      <c r="Q16" s="18">
        <v>5.4129762165977598E-2</v>
      </c>
      <c r="R16" s="18"/>
      <c r="S16" s="18">
        <v>1.5378135975386099E-2</v>
      </c>
      <c r="T16" s="18">
        <v>2.2583625884295199E-2</v>
      </c>
      <c r="U16" s="18">
        <v>9.7363614621115396E-2</v>
      </c>
      <c r="V16" s="18">
        <v>9.0260508631252595E-2</v>
      </c>
      <c r="W16" s="18">
        <v>2.8083420352092402E-2</v>
      </c>
      <c r="X16" s="18">
        <v>6.3415510009835904E-2</v>
      </c>
      <c r="Y16" s="18">
        <v>2.53356252943896E-2</v>
      </c>
      <c r="Z16" s="18">
        <v>6.9978853589317797E-2</v>
      </c>
      <c r="AA16" s="18">
        <v>2.5037214528406002E-2</v>
      </c>
      <c r="AB16" s="18">
        <v>6.7144618076573195E-2</v>
      </c>
      <c r="AC16" s="18">
        <v>5.2221529238082001E-2</v>
      </c>
      <c r="AD16" s="18">
        <v>0</v>
      </c>
      <c r="AE16" s="18"/>
      <c r="AF16" s="18">
        <v>3.0968247682778099E-2</v>
      </c>
      <c r="AG16" s="18">
        <v>4.7123959185681602E-2</v>
      </c>
      <c r="AH16" s="18">
        <v>9.7781271379630292E-3</v>
      </c>
      <c r="AI16" s="18">
        <v>9.9308313073265403E-2</v>
      </c>
      <c r="AJ16" s="18">
        <v>6.2544450277491906E-2</v>
      </c>
      <c r="AK16" s="18">
        <v>9.8607278009255808E-3</v>
      </c>
      <c r="AL16" s="18"/>
      <c r="AM16" s="18">
        <v>5.2039563103542699E-2</v>
      </c>
      <c r="AN16" s="18">
        <v>3.2786877279647901E-2</v>
      </c>
      <c r="AO16" s="18">
        <v>6.4629124642016894E-2</v>
      </c>
      <c r="AP16" s="18">
        <v>2.72299628863787E-2</v>
      </c>
      <c r="AQ16" s="18">
        <v>7.4978179463739497E-2</v>
      </c>
      <c r="AR16" s="18"/>
      <c r="AS16" s="18">
        <v>4.3724184779373503E-2</v>
      </c>
      <c r="AT16" s="18">
        <v>4.4673058976749003E-2</v>
      </c>
      <c r="AU16" s="18"/>
      <c r="AV16" s="18">
        <v>5.6457358881685502E-2</v>
      </c>
      <c r="AW16" s="18">
        <v>8.2848303782813298E-2</v>
      </c>
      <c r="AX16" s="18">
        <v>2.55225015313571E-2</v>
      </c>
      <c r="AY16" s="18"/>
      <c r="AZ16" s="18">
        <v>0</v>
      </c>
      <c r="BA16" s="18">
        <v>0.13785486744775999</v>
      </c>
      <c r="BB16" s="18">
        <v>6.1887056798442197E-2</v>
      </c>
      <c r="BC16" s="18"/>
      <c r="BD16" s="18">
        <v>4.0169835760215801E-2</v>
      </c>
      <c r="BE16" s="18">
        <v>4.8261888130842097E-2</v>
      </c>
      <c r="BF16" s="18"/>
      <c r="BG16" s="18">
        <v>3.2369433240093601E-2</v>
      </c>
      <c r="BH16" s="18">
        <v>4.7594487894308798E-2</v>
      </c>
      <c r="BI16" s="18"/>
      <c r="BJ16" s="18">
        <v>5.09257947685232E-2</v>
      </c>
      <c r="BK16" s="18">
        <v>4.5627040475472599E-2</v>
      </c>
      <c r="BL16" s="18"/>
      <c r="BM16" s="18">
        <v>5.2904232574348002E-2</v>
      </c>
      <c r="BN16" s="18">
        <v>4.47137183336292E-2</v>
      </c>
      <c r="BO16" s="18"/>
      <c r="BP16" s="18">
        <v>4.8950104371585403E-2</v>
      </c>
      <c r="BQ16" s="18">
        <v>4.4815609659306803E-2</v>
      </c>
      <c r="BR16" s="18"/>
      <c r="BS16" s="18">
        <v>3.9835598576499598E-2</v>
      </c>
      <c r="BT16" s="18">
        <v>5.2698865489187098E-2</v>
      </c>
      <c r="BU16" s="18"/>
      <c r="BV16" s="18">
        <v>0</v>
      </c>
      <c r="BW16" s="18">
        <v>5.3835272479938301E-2</v>
      </c>
      <c r="BX16" s="18"/>
      <c r="BY16" s="18">
        <v>0.13484714408524501</v>
      </c>
      <c r="BZ16" s="18">
        <v>3.34387769142971E-2</v>
      </c>
      <c r="CA16" s="18"/>
      <c r="CB16" s="18">
        <v>4.7920232821263301E-2</v>
      </c>
      <c r="CC16" s="18">
        <v>4.28535099164703E-2</v>
      </c>
    </row>
    <row r="17" spans="2:81" x14ac:dyDescent="0.3">
      <c r="B17" s="15" t="s">
        <v>93</v>
      </c>
      <c r="C17" s="19">
        <v>0.78629934607193097</v>
      </c>
      <c r="D17" s="19">
        <v>0.743062395420794</v>
      </c>
      <c r="E17" s="19">
        <v>0.82810105106391696</v>
      </c>
      <c r="F17" s="19"/>
      <c r="G17" s="19">
        <v>0.795969238038303</v>
      </c>
      <c r="H17" s="19">
        <v>0.72588620356285305</v>
      </c>
      <c r="I17" s="19">
        <v>0.78507372326477498</v>
      </c>
      <c r="J17" s="19">
        <v>0.74427824317848401</v>
      </c>
      <c r="K17" s="19">
        <v>0.81121981067734905</v>
      </c>
      <c r="L17" s="19">
        <v>0.84732532071435895</v>
      </c>
      <c r="M17" s="19"/>
      <c r="N17" s="19">
        <v>0.82044948781381499</v>
      </c>
      <c r="O17" s="19">
        <v>0.76715941071937099</v>
      </c>
      <c r="P17" s="19">
        <v>0.82099151121422098</v>
      </c>
      <c r="Q17" s="19">
        <v>0.74383274546593803</v>
      </c>
      <c r="R17" s="19"/>
      <c r="S17" s="19">
        <v>0.84126930211290096</v>
      </c>
      <c r="T17" s="19">
        <v>0.82043756198544904</v>
      </c>
      <c r="U17" s="19">
        <v>0.69039900887049899</v>
      </c>
      <c r="V17" s="19">
        <v>0.67738813259492403</v>
      </c>
      <c r="W17" s="19">
        <v>0.79054778786739399</v>
      </c>
      <c r="X17" s="19">
        <v>0.76720235775621703</v>
      </c>
      <c r="Y17" s="19">
        <v>0.82928780045814399</v>
      </c>
      <c r="Z17" s="19">
        <v>0.61934339657853699</v>
      </c>
      <c r="AA17" s="19">
        <v>0.85680774090617395</v>
      </c>
      <c r="AB17" s="19">
        <v>0.78954405214455303</v>
      </c>
      <c r="AC17" s="19">
        <v>0.77107430885805295</v>
      </c>
      <c r="AD17" s="19">
        <v>0.87762143527098502</v>
      </c>
      <c r="AE17" s="19"/>
      <c r="AF17" s="19">
        <v>0.84132473108674899</v>
      </c>
      <c r="AG17" s="19">
        <v>0.75720694518486797</v>
      </c>
      <c r="AH17" s="19">
        <v>0.92705213185025703</v>
      </c>
      <c r="AI17" s="19">
        <v>0.66538216005951001</v>
      </c>
      <c r="AJ17" s="19">
        <v>0.78186810175298405</v>
      </c>
      <c r="AK17" s="19">
        <v>0.79707939268591299</v>
      </c>
      <c r="AL17" s="19"/>
      <c r="AM17" s="19">
        <v>0.75808353627442404</v>
      </c>
      <c r="AN17" s="19">
        <v>0.82172740031166902</v>
      </c>
      <c r="AO17" s="19">
        <v>0.75497557554019901</v>
      </c>
      <c r="AP17" s="19">
        <v>0.83918629379632703</v>
      </c>
      <c r="AQ17" s="19">
        <v>0.800295717246988</v>
      </c>
      <c r="AR17" s="19"/>
      <c r="AS17" s="19">
        <v>0.78032906347405195</v>
      </c>
      <c r="AT17" s="19">
        <v>0.79011206670010703</v>
      </c>
      <c r="AU17" s="19"/>
      <c r="AV17" s="19">
        <v>0.779848895181115</v>
      </c>
      <c r="AW17" s="19">
        <v>0.650172941247536</v>
      </c>
      <c r="AX17" s="19">
        <v>0.82172413811082101</v>
      </c>
      <c r="AY17" s="19"/>
      <c r="AZ17" s="19">
        <v>0.93988157441054099</v>
      </c>
      <c r="BA17" s="19">
        <v>0.62016810992933302</v>
      </c>
      <c r="BB17" s="19">
        <v>0.72606290269830398</v>
      </c>
      <c r="BC17" s="19"/>
      <c r="BD17" s="19">
        <v>0.80820724585155801</v>
      </c>
      <c r="BE17" s="19">
        <v>0.77106435890666802</v>
      </c>
      <c r="BF17" s="19"/>
      <c r="BG17" s="19">
        <v>0.78313832259328298</v>
      </c>
      <c r="BH17" s="19">
        <v>0.78591598001885399</v>
      </c>
      <c r="BI17" s="19"/>
      <c r="BJ17" s="19">
        <v>0.783911133120342</v>
      </c>
      <c r="BK17" s="19">
        <v>0.78178779952753297</v>
      </c>
      <c r="BL17" s="19"/>
      <c r="BM17" s="19">
        <v>0.82371525128795098</v>
      </c>
      <c r="BN17" s="19">
        <v>0.78357145453889099</v>
      </c>
      <c r="BO17" s="19"/>
      <c r="BP17" s="19">
        <v>0.81386439091016505</v>
      </c>
      <c r="BQ17" s="19">
        <v>0.77745277381640598</v>
      </c>
      <c r="BR17" s="19"/>
      <c r="BS17" s="19">
        <v>0.80628448312242595</v>
      </c>
      <c r="BT17" s="19">
        <v>0.75857111723715998</v>
      </c>
      <c r="BU17" s="19"/>
      <c r="BV17" s="19">
        <v>0.806728361558123</v>
      </c>
      <c r="BW17" s="19">
        <v>0.80612848814369897</v>
      </c>
      <c r="BX17" s="19"/>
      <c r="BY17" s="19">
        <v>0.58769102341422197</v>
      </c>
      <c r="BZ17" s="19">
        <v>0.81514172417517206</v>
      </c>
      <c r="CA17" s="19"/>
      <c r="CB17" s="19">
        <v>0.77422988315271901</v>
      </c>
      <c r="CC17" s="19">
        <v>0.79819944471344095</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420</v>
      </c>
      <c r="C9" s="14">
        <v>0.234025583686225</v>
      </c>
      <c r="D9" s="14">
        <v>0.203615089360626</v>
      </c>
      <c r="E9" s="14">
        <v>0.26417478717510701</v>
      </c>
      <c r="F9" s="14"/>
      <c r="G9" s="14">
        <v>0.24744203688105801</v>
      </c>
      <c r="H9" s="14">
        <v>0.25728976964017403</v>
      </c>
      <c r="I9" s="14">
        <v>0.231416067980871</v>
      </c>
      <c r="J9" s="14">
        <v>0.22400459536488301</v>
      </c>
      <c r="K9" s="14">
        <v>0.21330640870915399</v>
      </c>
      <c r="L9" s="14">
        <v>0.23042322819364999</v>
      </c>
      <c r="M9" s="14"/>
      <c r="N9" s="14">
        <v>0.259406067132884</v>
      </c>
      <c r="O9" s="14">
        <v>0.22318531000050601</v>
      </c>
      <c r="P9" s="14">
        <v>0.24815554761192099</v>
      </c>
      <c r="Q9" s="14">
        <v>0.209281856404851</v>
      </c>
      <c r="R9" s="14"/>
      <c r="S9" s="14">
        <v>0.234214906173936</v>
      </c>
      <c r="T9" s="14">
        <v>0.23247275281466501</v>
      </c>
      <c r="U9" s="14">
        <v>0.16880535725714399</v>
      </c>
      <c r="V9" s="14">
        <v>0.18375779061442701</v>
      </c>
      <c r="W9" s="14">
        <v>0.28265997086445599</v>
      </c>
      <c r="X9" s="14">
        <v>0.18278981640175801</v>
      </c>
      <c r="Y9" s="14">
        <v>0.27258030393594002</v>
      </c>
      <c r="Z9" s="14">
        <v>0.21824192180284599</v>
      </c>
      <c r="AA9" s="14">
        <v>0.31142764514355398</v>
      </c>
      <c r="AB9" s="14">
        <v>0.24215352267609899</v>
      </c>
      <c r="AC9" s="14">
        <v>0.21985404162924499</v>
      </c>
      <c r="AD9" s="14">
        <v>0.23826749832583599</v>
      </c>
      <c r="AE9" s="14"/>
      <c r="AF9" s="14">
        <v>0.29715582474014801</v>
      </c>
      <c r="AG9" s="14">
        <v>0.231693831386557</v>
      </c>
      <c r="AH9" s="14">
        <v>0.25438644092857399</v>
      </c>
      <c r="AI9" s="14">
        <v>0.126734673448888</v>
      </c>
      <c r="AJ9" s="14">
        <v>0.35369063156171299</v>
      </c>
      <c r="AK9" s="14">
        <v>0.163388047176285</v>
      </c>
      <c r="AL9" s="14"/>
      <c r="AM9" s="14">
        <v>0.21165939815006701</v>
      </c>
      <c r="AN9" s="14">
        <v>0.241439851372201</v>
      </c>
      <c r="AO9" s="14">
        <v>0.23648226889496099</v>
      </c>
      <c r="AP9" s="14">
        <v>0.25293661381640598</v>
      </c>
      <c r="AQ9" s="14">
        <v>0.363715906665877</v>
      </c>
      <c r="AR9" s="14"/>
      <c r="AS9" s="14">
        <v>0.28942151962479401</v>
      </c>
      <c r="AT9" s="14">
        <v>0.19915937186919</v>
      </c>
      <c r="AU9" s="14"/>
      <c r="AV9" s="14">
        <v>0.33989914875156502</v>
      </c>
      <c r="AW9" s="14">
        <v>0.22621978477381299</v>
      </c>
      <c r="AX9" s="14">
        <v>0.255535512214764</v>
      </c>
      <c r="AY9" s="14"/>
      <c r="AZ9" s="14">
        <v>0.45786850139304902</v>
      </c>
      <c r="BA9" s="14">
        <v>0.35139709715897199</v>
      </c>
      <c r="BB9" s="14">
        <v>0.226541572710864</v>
      </c>
      <c r="BC9" s="14"/>
      <c r="BD9" s="14">
        <v>0.27074027710420601</v>
      </c>
      <c r="BE9" s="14">
        <v>0.20881798590099099</v>
      </c>
      <c r="BF9" s="14"/>
      <c r="BG9" s="14">
        <v>0.276864985380673</v>
      </c>
      <c r="BH9" s="14">
        <v>0.22570074097214199</v>
      </c>
      <c r="BI9" s="14"/>
      <c r="BJ9" s="14">
        <v>0.27228159201188001</v>
      </c>
      <c r="BK9" s="14">
        <v>0.22692866722441099</v>
      </c>
      <c r="BL9" s="14"/>
      <c r="BM9" s="14">
        <v>0.33224497549606702</v>
      </c>
      <c r="BN9" s="14">
        <v>0.22363626067742101</v>
      </c>
      <c r="BO9" s="14"/>
      <c r="BP9" s="14">
        <v>0.293584017155054</v>
      </c>
      <c r="BQ9" s="14">
        <v>0.214614515526931</v>
      </c>
      <c r="BR9" s="14"/>
      <c r="BS9" s="14">
        <v>0.32211167082493403</v>
      </c>
      <c r="BT9" s="14">
        <v>0.26033096256282501</v>
      </c>
      <c r="BU9" s="14"/>
      <c r="BV9" s="14">
        <v>0.283851792135208</v>
      </c>
      <c r="BW9" s="14">
        <v>0.33555757961961902</v>
      </c>
      <c r="BX9" s="14"/>
      <c r="BY9" s="14">
        <v>0.25549206387898399</v>
      </c>
      <c r="BZ9" s="14">
        <v>0.23304816508901899</v>
      </c>
      <c r="CA9" s="14"/>
      <c r="CB9" s="14">
        <v>0.20474759258957401</v>
      </c>
      <c r="CC9" s="14">
        <v>0.25099414055463098</v>
      </c>
    </row>
    <row r="10" spans="2:81" x14ac:dyDescent="0.3">
      <c r="B10" s="15" t="s">
        <v>86</v>
      </c>
      <c r="C10" s="14">
        <v>0.35666130727359102</v>
      </c>
      <c r="D10" s="14">
        <v>0.36664946970121198</v>
      </c>
      <c r="E10" s="14">
        <v>0.345656201390385</v>
      </c>
      <c r="F10" s="14"/>
      <c r="G10" s="14">
        <v>0.38236702344367202</v>
      </c>
      <c r="H10" s="14">
        <v>0.365736454924317</v>
      </c>
      <c r="I10" s="14">
        <v>0.37859823228818301</v>
      </c>
      <c r="J10" s="14">
        <v>0.33618133172651299</v>
      </c>
      <c r="K10" s="14">
        <v>0.356947596596977</v>
      </c>
      <c r="L10" s="14">
        <v>0.33070104240585702</v>
      </c>
      <c r="M10" s="14"/>
      <c r="N10" s="14">
        <v>0.36360982765289501</v>
      </c>
      <c r="O10" s="14">
        <v>0.34442100079087401</v>
      </c>
      <c r="P10" s="14">
        <v>0.320807658504774</v>
      </c>
      <c r="Q10" s="14">
        <v>0.391207530394314</v>
      </c>
      <c r="R10" s="14"/>
      <c r="S10" s="14">
        <v>0.45955243879166502</v>
      </c>
      <c r="T10" s="14">
        <v>0.28928569127599202</v>
      </c>
      <c r="U10" s="14">
        <v>0.39760780090419701</v>
      </c>
      <c r="V10" s="14">
        <v>0.39001233526704299</v>
      </c>
      <c r="W10" s="14">
        <v>0.28298070983641299</v>
      </c>
      <c r="X10" s="14">
        <v>0.37877172894228001</v>
      </c>
      <c r="Y10" s="14">
        <v>0.32788475998270999</v>
      </c>
      <c r="Z10" s="14">
        <v>0.40859366653453999</v>
      </c>
      <c r="AA10" s="14">
        <v>0.32436441425810503</v>
      </c>
      <c r="AB10" s="14">
        <v>0.29033153468130601</v>
      </c>
      <c r="AC10" s="14">
        <v>0.39838937929534601</v>
      </c>
      <c r="AD10" s="14">
        <v>0.322912065597869</v>
      </c>
      <c r="AE10" s="14"/>
      <c r="AF10" s="14">
        <v>0.378475720664258</v>
      </c>
      <c r="AG10" s="14">
        <v>0.35513275824745</v>
      </c>
      <c r="AH10" s="14">
        <v>0.36322777735463502</v>
      </c>
      <c r="AI10" s="14">
        <v>0.34671288470352102</v>
      </c>
      <c r="AJ10" s="14">
        <v>0.34758181770079399</v>
      </c>
      <c r="AK10" s="14">
        <v>0.35210579945190701</v>
      </c>
      <c r="AL10" s="14"/>
      <c r="AM10" s="14">
        <v>0.37499704568022002</v>
      </c>
      <c r="AN10" s="14">
        <v>0.34453166326095902</v>
      </c>
      <c r="AO10" s="14">
        <v>0.34980480272852998</v>
      </c>
      <c r="AP10" s="14">
        <v>0.346502685495648</v>
      </c>
      <c r="AQ10" s="14">
        <v>0.440433312719757</v>
      </c>
      <c r="AR10" s="14"/>
      <c r="AS10" s="14">
        <v>0.39039134677315601</v>
      </c>
      <c r="AT10" s="14">
        <v>0.33854577565386101</v>
      </c>
      <c r="AU10" s="14"/>
      <c r="AV10" s="14">
        <v>0.38544666897944702</v>
      </c>
      <c r="AW10" s="14">
        <v>0.31830988740606603</v>
      </c>
      <c r="AX10" s="14">
        <v>0.40166273168643901</v>
      </c>
      <c r="AY10" s="14"/>
      <c r="AZ10" s="14">
        <v>0.35606771738361398</v>
      </c>
      <c r="BA10" s="14">
        <v>0.37200612874256</v>
      </c>
      <c r="BB10" s="14">
        <v>0.34918516802940303</v>
      </c>
      <c r="BC10" s="14"/>
      <c r="BD10" s="14">
        <v>0.38091222551752502</v>
      </c>
      <c r="BE10" s="14">
        <v>0.34005672162103101</v>
      </c>
      <c r="BF10" s="14"/>
      <c r="BG10" s="14">
        <v>0.41962475410281802</v>
      </c>
      <c r="BH10" s="14">
        <v>0.34255776040800001</v>
      </c>
      <c r="BI10" s="14"/>
      <c r="BJ10" s="14">
        <v>0.42190260193513501</v>
      </c>
      <c r="BK10" s="14">
        <v>0.35132884460075198</v>
      </c>
      <c r="BL10" s="14"/>
      <c r="BM10" s="14">
        <v>0.34352972848295199</v>
      </c>
      <c r="BN10" s="14">
        <v>0.35703049883338001</v>
      </c>
      <c r="BO10" s="14"/>
      <c r="BP10" s="14">
        <v>0.33312690995309402</v>
      </c>
      <c r="BQ10" s="14">
        <v>0.36723554971845301</v>
      </c>
      <c r="BR10" s="14"/>
      <c r="BS10" s="14">
        <v>0.40104946155595</v>
      </c>
      <c r="BT10" s="14">
        <v>0.37097714312026497</v>
      </c>
      <c r="BU10" s="14"/>
      <c r="BV10" s="14">
        <v>0.42710375720023502</v>
      </c>
      <c r="BW10" s="14">
        <v>0.39189303725613001</v>
      </c>
      <c r="BX10" s="14"/>
      <c r="BY10" s="14">
        <v>0.33763659335663398</v>
      </c>
      <c r="BZ10" s="14">
        <v>0.36060890556331898</v>
      </c>
      <c r="CA10" s="14"/>
      <c r="CB10" s="14">
        <v>0.387932415143596</v>
      </c>
      <c r="CC10" s="14">
        <v>0.33865522315504798</v>
      </c>
    </row>
    <row r="11" spans="2:81" x14ac:dyDescent="0.3">
      <c r="B11" s="15" t="s">
        <v>421</v>
      </c>
      <c r="C11" s="14">
        <v>0.21253032509129699</v>
      </c>
      <c r="D11" s="14">
        <v>0.219080250781087</v>
      </c>
      <c r="E11" s="14">
        <v>0.20654853750468499</v>
      </c>
      <c r="F11" s="14"/>
      <c r="G11" s="14">
        <v>0.27075368279845002</v>
      </c>
      <c r="H11" s="14">
        <v>0.19285291103948701</v>
      </c>
      <c r="I11" s="14">
        <v>0.20121576406803299</v>
      </c>
      <c r="J11" s="14">
        <v>0.24135636464080601</v>
      </c>
      <c r="K11" s="14">
        <v>0.16559024270415301</v>
      </c>
      <c r="L11" s="14">
        <v>0.20690971668748701</v>
      </c>
      <c r="M11" s="14"/>
      <c r="N11" s="14">
        <v>0.200787406594755</v>
      </c>
      <c r="O11" s="14">
        <v>0.185159306704786</v>
      </c>
      <c r="P11" s="14">
        <v>0.25026961094396399</v>
      </c>
      <c r="Q11" s="14">
        <v>0.215674095679177</v>
      </c>
      <c r="R11" s="14"/>
      <c r="S11" s="14">
        <v>0.16225995809952001</v>
      </c>
      <c r="T11" s="14">
        <v>0.27725116444074999</v>
      </c>
      <c r="U11" s="14">
        <v>0.16355437643559601</v>
      </c>
      <c r="V11" s="14">
        <v>0.25143011660481801</v>
      </c>
      <c r="W11" s="14">
        <v>0.254792112595005</v>
      </c>
      <c r="X11" s="14">
        <v>0.229034114863605</v>
      </c>
      <c r="Y11" s="14">
        <v>0.194760517934921</v>
      </c>
      <c r="Z11" s="14">
        <v>0.21329960584289401</v>
      </c>
      <c r="AA11" s="14">
        <v>0.16409844425371201</v>
      </c>
      <c r="AB11" s="14">
        <v>0.24646251492775501</v>
      </c>
      <c r="AC11" s="14">
        <v>0.183089634114909</v>
      </c>
      <c r="AD11" s="14">
        <v>0.202639924401609</v>
      </c>
      <c r="AE11" s="14"/>
      <c r="AF11" s="14">
        <v>0.202342631158486</v>
      </c>
      <c r="AG11" s="14">
        <v>0.17218763900480899</v>
      </c>
      <c r="AH11" s="14">
        <v>0.23415282300125201</v>
      </c>
      <c r="AI11" s="14">
        <v>0.240339992296528</v>
      </c>
      <c r="AJ11" s="14">
        <v>0.187159720129524</v>
      </c>
      <c r="AK11" s="14">
        <v>0.19500515447581401</v>
      </c>
      <c r="AL11" s="14"/>
      <c r="AM11" s="14">
        <v>0.21739481819596601</v>
      </c>
      <c r="AN11" s="14">
        <v>0.24045731434432299</v>
      </c>
      <c r="AO11" s="14">
        <v>0.209045268409006</v>
      </c>
      <c r="AP11" s="14">
        <v>0.22317741423311399</v>
      </c>
      <c r="AQ11" s="14">
        <v>9.5013893933079505E-2</v>
      </c>
      <c r="AR11" s="14"/>
      <c r="AS11" s="14">
        <v>0.177517457777326</v>
      </c>
      <c r="AT11" s="14">
        <v>0.22954716639709399</v>
      </c>
      <c r="AU11" s="14"/>
      <c r="AV11" s="14">
        <v>0.143131395222688</v>
      </c>
      <c r="AW11" s="14">
        <v>0.259775507133368</v>
      </c>
      <c r="AX11" s="14">
        <v>0.18426323821330701</v>
      </c>
      <c r="AY11" s="14"/>
      <c r="AZ11" s="14">
        <v>6.7183393633854296E-2</v>
      </c>
      <c r="BA11" s="14">
        <v>0.232494521103386</v>
      </c>
      <c r="BB11" s="14">
        <v>0.203409166591798</v>
      </c>
      <c r="BC11" s="14"/>
      <c r="BD11" s="14">
        <v>0.182792678434339</v>
      </c>
      <c r="BE11" s="14">
        <v>0.23296592533011501</v>
      </c>
      <c r="BF11" s="14"/>
      <c r="BG11" s="14">
        <v>0.18934684819674499</v>
      </c>
      <c r="BH11" s="14">
        <v>0.21801760307804799</v>
      </c>
      <c r="BI11" s="14"/>
      <c r="BJ11" s="14">
        <v>0.15451520514724601</v>
      </c>
      <c r="BK11" s="14">
        <v>0.21981317517545901</v>
      </c>
      <c r="BL11" s="14"/>
      <c r="BM11" s="14">
        <v>0.149758783399253</v>
      </c>
      <c r="BN11" s="14">
        <v>0.22071723868952101</v>
      </c>
      <c r="BO11" s="14"/>
      <c r="BP11" s="14">
        <v>0.18730941218522201</v>
      </c>
      <c r="BQ11" s="14">
        <v>0.218315569872299</v>
      </c>
      <c r="BR11" s="14"/>
      <c r="BS11" s="14">
        <v>0.17656786989833601</v>
      </c>
      <c r="BT11" s="14">
        <v>0.17894625478040699</v>
      </c>
      <c r="BU11" s="14"/>
      <c r="BV11" s="14">
        <v>0.21676929867511899</v>
      </c>
      <c r="BW11" s="14">
        <v>0.16243962999636699</v>
      </c>
      <c r="BX11" s="14"/>
      <c r="BY11" s="14">
        <v>0.20562546955661401</v>
      </c>
      <c r="BZ11" s="14">
        <v>0.21243075371567099</v>
      </c>
      <c r="CA11" s="14"/>
      <c r="CB11" s="14">
        <v>0.230499981818196</v>
      </c>
      <c r="CC11" s="14">
        <v>0.201998034997807</v>
      </c>
    </row>
    <row r="12" spans="2:81" x14ac:dyDescent="0.3">
      <c r="B12" s="15" t="s">
        <v>88</v>
      </c>
      <c r="C12" s="14">
        <v>8.8524472467544399E-2</v>
      </c>
      <c r="D12" s="14">
        <v>0.10284039574091</v>
      </c>
      <c r="E12" s="14">
        <v>7.4718352579254493E-2</v>
      </c>
      <c r="F12" s="14"/>
      <c r="G12" s="14">
        <v>3.37513463944197E-2</v>
      </c>
      <c r="H12" s="14">
        <v>8.7829717678119201E-2</v>
      </c>
      <c r="I12" s="14">
        <v>7.98396383430066E-2</v>
      </c>
      <c r="J12" s="14">
        <v>7.0774199146129799E-2</v>
      </c>
      <c r="K12" s="14">
        <v>0.125094161984212</v>
      </c>
      <c r="L12" s="14">
        <v>0.122647349057435</v>
      </c>
      <c r="M12" s="14"/>
      <c r="N12" s="14">
        <v>6.5357269292968895E-2</v>
      </c>
      <c r="O12" s="14">
        <v>0.143711682562044</v>
      </c>
      <c r="P12" s="14">
        <v>8.4682707944034402E-2</v>
      </c>
      <c r="Q12" s="14">
        <v>6.1054544194574303E-2</v>
      </c>
      <c r="R12" s="14"/>
      <c r="S12" s="14">
        <v>6.3529238007149796E-2</v>
      </c>
      <c r="T12" s="14">
        <v>9.7004375436456694E-2</v>
      </c>
      <c r="U12" s="14">
        <v>0.15647710326115999</v>
      </c>
      <c r="V12" s="14">
        <v>6.8075456137585699E-2</v>
      </c>
      <c r="W12" s="14">
        <v>9.6877194215684997E-2</v>
      </c>
      <c r="X12" s="14">
        <v>5.14319891045628E-2</v>
      </c>
      <c r="Y12" s="14">
        <v>8.5669404669317495E-2</v>
      </c>
      <c r="Z12" s="14">
        <v>0.137699551829114</v>
      </c>
      <c r="AA12" s="14">
        <v>9.2758874029100297E-2</v>
      </c>
      <c r="AB12" s="14">
        <v>8.8542929994813599E-2</v>
      </c>
      <c r="AC12" s="14">
        <v>0.105446518124447</v>
      </c>
      <c r="AD12" s="14">
        <v>3.8360456198780597E-2</v>
      </c>
      <c r="AE12" s="14"/>
      <c r="AF12" s="14">
        <v>5.23449006560903E-2</v>
      </c>
      <c r="AG12" s="14">
        <v>0.124229199728828</v>
      </c>
      <c r="AH12" s="14">
        <v>7.1791401743817304E-2</v>
      </c>
      <c r="AI12" s="14">
        <v>0.14294918610851901</v>
      </c>
      <c r="AJ12" s="14">
        <v>5.6325365304812601E-2</v>
      </c>
      <c r="AK12" s="14">
        <v>7.8994010171135304E-2</v>
      </c>
      <c r="AL12" s="14"/>
      <c r="AM12" s="14">
        <v>9.4009717384990005E-2</v>
      </c>
      <c r="AN12" s="14">
        <v>8.0895457891805994E-2</v>
      </c>
      <c r="AO12" s="14">
        <v>8.1367608078266804E-2</v>
      </c>
      <c r="AP12" s="14">
        <v>6.1110384207996499E-2</v>
      </c>
      <c r="AQ12" s="14">
        <v>4.9682008282244401E-2</v>
      </c>
      <c r="AR12" s="14"/>
      <c r="AS12" s="14">
        <v>6.8182750760066205E-2</v>
      </c>
      <c r="AT12" s="14">
        <v>0.102263158210278</v>
      </c>
      <c r="AU12" s="14"/>
      <c r="AV12" s="14">
        <v>8.1459291807637696E-2</v>
      </c>
      <c r="AW12" s="14">
        <v>0.14745129383046901</v>
      </c>
      <c r="AX12" s="14">
        <v>5.8797804317423298E-2</v>
      </c>
      <c r="AY12" s="14"/>
      <c r="AZ12" s="14">
        <v>0.118880387589482</v>
      </c>
      <c r="BA12" s="14">
        <v>2.0447773152529599E-2</v>
      </c>
      <c r="BB12" s="14">
        <v>0.13618437335418601</v>
      </c>
      <c r="BC12" s="14"/>
      <c r="BD12" s="14">
        <v>7.2881632104184801E-2</v>
      </c>
      <c r="BE12" s="14">
        <v>9.9200863615808099E-2</v>
      </c>
      <c r="BF12" s="14"/>
      <c r="BG12" s="14">
        <v>5.7333143042298598E-2</v>
      </c>
      <c r="BH12" s="14">
        <v>9.4986622692287803E-2</v>
      </c>
      <c r="BI12" s="14"/>
      <c r="BJ12" s="14">
        <v>6.7259180903933596E-2</v>
      </c>
      <c r="BK12" s="14">
        <v>9.0692811142363605E-2</v>
      </c>
      <c r="BL12" s="14"/>
      <c r="BM12" s="14">
        <v>5.0875057494190502E-2</v>
      </c>
      <c r="BN12" s="14">
        <v>9.3539930984958594E-2</v>
      </c>
      <c r="BO12" s="14"/>
      <c r="BP12" s="14">
        <v>7.6438294802796097E-2</v>
      </c>
      <c r="BQ12" s="14">
        <v>9.2150446129880201E-2</v>
      </c>
      <c r="BR12" s="14"/>
      <c r="BS12" s="14">
        <v>5.54759873319218E-2</v>
      </c>
      <c r="BT12" s="14">
        <v>9.5677254656481997E-2</v>
      </c>
      <c r="BU12" s="14"/>
      <c r="BV12" s="14">
        <v>0</v>
      </c>
      <c r="BW12" s="14">
        <v>7.4972261013532104E-2</v>
      </c>
      <c r="BX12" s="14"/>
      <c r="BY12" s="14">
        <v>5.0581554510730001E-2</v>
      </c>
      <c r="BZ12" s="14">
        <v>9.3569106212580105E-2</v>
      </c>
      <c r="CA12" s="14"/>
      <c r="CB12" s="14">
        <v>7.6239322188168604E-2</v>
      </c>
      <c r="CC12" s="14">
        <v>9.5269057964087397E-2</v>
      </c>
    </row>
    <row r="13" spans="2:81" x14ac:dyDescent="0.3">
      <c r="B13" s="15" t="s">
        <v>422</v>
      </c>
      <c r="C13" s="14">
        <v>4.75011789506238E-2</v>
      </c>
      <c r="D13" s="14">
        <v>6.1067787853854999E-2</v>
      </c>
      <c r="E13" s="14">
        <v>3.4346849127007598E-2</v>
      </c>
      <c r="F13" s="14"/>
      <c r="G13" s="14">
        <v>2.6815079823842299E-2</v>
      </c>
      <c r="H13" s="14">
        <v>5.2283340446160301E-2</v>
      </c>
      <c r="I13" s="14">
        <v>5.0842616394893202E-2</v>
      </c>
      <c r="J13" s="14">
        <v>6.2782948062066093E-2</v>
      </c>
      <c r="K13" s="14">
        <v>6.1308181330881902E-2</v>
      </c>
      <c r="L13" s="14">
        <v>3.2974939390019699E-2</v>
      </c>
      <c r="M13" s="14"/>
      <c r="N13" s="14">
        <v>4.4000018235385498E-2</v>
      </c>
      <c r="O13" s="14">
        <v>3.5869575097325399E-2</v>
      </c>
      <c r="P13" s="14">
        <v>6.8698964284205397E-2</v>
      </c>
      <c r="Q13" s="14">
        <v>4.5477200048328101E-2</v>
      </c>
      <c r="R13" s="14"/>
      <c r="S13" s="14">
        <v>3.6574428450275899E-2</v>
      </c>
      <c r="T13" s="14">
        <v>3.6156971343671802E-2</v>
      </c>
      <c r="U13" s="14">
        <v>7.5015614788227603E-2</v>
      </c>
      <c r="V13" s="14">
        <v>5.80720948626883E-2</v>
      </c>
      <c r="W13" s="14">
        <v>5.2824689586927702E-2</v>
      </c>
      <c r="X13" s="14">
        <v>9.5912268767633493E-2</v>
      </c>
      <c r="Y13" s="14">
        <v>1.2586125949535299E-2</v>
      </c>
      <c r="Z13" s="14">
        <v>2.2165253990605701E-2</v>
      </c>
      <c r="AA13" s="14">
        <v>2.6138499697121599E-2</v>
      </c>
      <c r="AB13" s="14">
        <v>5.6784102278745099E-2</v>
      </c>
      <c r="AC13" s="14">
        <v>3.5921974591425397E-2</v>
      </c>
      <c r="AD13" s="14">
        <v>8.0698246747683805E-2</v>
      </c>
      <c r="AE13" s="14"/>
      <c r="AF13" s="14">
        <v>1.31816109708052E-2</v>
      </c>
      <c r="AG13" s="14">
        <v>6.9640962049427102E-2</v>
      </c>
      <c r="AH13" s="14">
        <v>5.4796624579037598E-2</v>
      </c>
      <c r="AI13" s="14">
        <v>0.118531844515574</v>
      </c>
      <c r="AJ13" s="14">
        <v>2.8636947955706999E-2</v>
      </c>
      <c r="AK13" s="14">
        <v>3.1741213737562099E-2</v>
      </c>
      <c r="AL13" s="14"/>
      <c r="AM13" s="14">
        <v>6.8409456704685304E-2</v>
      </c>
      <c r="AN13" s="14">
        <v>2.55719794811393E-2</v>
      </c>
      <c r="AO13" s="14">
        <v>4.1567280049859399E-2</v>
      </c>
      <c r="AP13" s="14">
        <v>5.9381127683404297E-2</v>
      </c>
      <c r="AQ13" s="14">
        <v>5.1154878399041197E-2</v>
      </c>
      <c r="AR13" s="14"/>
      <c r="AS13" s="14">
        <v>3.9971805478146702E-2</v>
      </c>
      <c r="AT13" s="14">
        <v>5.2808304154395698E-2</v>
      </c>
      <c r="AU13" s="14"/>
      <c r="AV13" s="14">
        <v>2.17397110665494E-2</v>
      </c>
      <c r="AW13" s="14">
        <v>1.4750490839035599E-2</v>
      </c>
      <c r="AX13" s="14">
        <v>5.2917660280296298E-2</v>
      </c>
      <c r="AY13" s="14"/>
      <c r="AZ13" s="14">
        <v>0</v>
      </c>
      <c r="BA13" s="14">
        <v>0</v>
      </c>
      <c r="BB13" s="14">
        <v>3.3797001083311198E-2</v>
      </c>
      <c r="BC13" s="14"/>
      <c r="BD13" s="14">
        <v>3.8283429800795001E-2</v>
      </c>
      <c r="BE13" s="14">
        <v>5.3777693659780801E-2</v>
      </c>
      <c r="BF13" s="14"/>
      <c r="BG13" s="14">
        <v>2.1633878413378601E-2</v>
      </c>
      <c r="BH13" s="14">
        <v>5.2739482845191997E-2</v>
      </c>
      <c r="BI13" s="14"/>
      <c r="BJ13" s="14">
        <v>2.0344927110307099E-2</v>
      </c>
      <c r="BK13" s="14">
        <v>5.0167912636930802E-2</v>
      </c>
      <c r="BL13" s="14"/>
      <c r="BM13" s="14">
        <v>5.2881040708824101E-2</v>
      </c>
      <c r="BN13" s="14">
        <v>4.6617973533011302E-2</v>
      </c>
      <c r="BO13" s="14"/>
      <c r="BP13" s="14">
        <v>4.8179994198181801E-2</v>
      </c>
      <c r="BQ13" s="14">
        <v>4.8267283110070197E-2</v>
      </c>
      <c r="BR13" s="14"/>
      <c r="BS13" s="14">
        <v>3.49734247598825E-2</v>
      </c>
      <c r="BT13" s="14">
        <v>3.7535092486089501E-2</v>
      </c>
      <c r="BU13" s="14"/>
      <c r="BV13" s="14">
        <v>7.2275151989438804E-2</v>
      </c>
      <c r="BW13" s="14">
        <v>2.18642451338763E-2</v>
      </c>
      <c r="BX13" s="14"/>
      <c r="BY13" s="14">
        <v>0.12034090660865</v>
      </c>
      <c r="BZ13" s="14">
        <v>3.7742687883830402E-2</v>
      </c>
      <c r="CA13" s="14"/>
      <c r="CB13" s="14">
        <v>5.9014895897565499E-2</v>
      </c>
      <c r="CC13" s="14">
        <v>4.1166309408808797E-2</v>
      </c>
    </row>
    <row r="14" spans="2:81" x14ac:dyDescent="0.3">
      <c r="B14" s="15" t="s">
        <v>106</v>
      </c>
      <c r="C14" s="14">
        <v>6.07571325307198E-2</v>
      </c>
      <c r="D14" s="14">
        <v>4.6747006562310199E-2</v>
      </c>
      <c r="E14" s="14">
        <v>7.45552722235618E-2</v>
      </c>
      <c r="F14" s="14"/>
      <c r="G14" s="14">
        <v>3.8870830658558099E-2</v>
      </c>
      <c r="H14" s="14">
        <v>4.4007806271743097E-2</v>
      </c>
      <c r="I14" s="14">
        <v>5.8087680925012701E-2</v>
      </c>
      <c r="J14" s="14">
        <v>6.4900561059602901E-2</v>
      </c>
      <c r="K14" s="14">
        <v>7.7753408674622396E-2</v>
      </c>
      <c r="L14" s="14">
        <v>7.6343724265550805E-2</v>
      </c>
      <c r="M14" s="14"/>
      <c r="N14" s="14">
        <v>6.6839411091110801E-2</v>
      </c>
      <c r="O14" s="14">
        <v>6.7653124844465506E-2</v>
      </c>
      <c r="P14" s="14">
        <v>2.73855107111017E-2</v>
      </c>
      <c r="Q14" s="14">
        <v>7.7304773278755304E-2</v>
      </c>
      <c r="R14" s="14"/>
      <c r="S14" s="14">
        <v>4.3869030477452699E-2</v>
      </c>
      <c r="T14" s="14">
        <v>6.7829044688464499E-2</v>
      </c>
      <c r="U14" s="14">
        <v>3.8539747353674998E-2</v>
      </c>
      <c r="V14" s="14">
        <v>4.8652206513438601E-2</v>
      </c>
      <c r="W14" s="14">
        <v>2.98653229015137E-2</v>
      </c>
      <c r="X14" s="14">
        <v>6.2060081920161901E-2</v>
      </c>
      <c r="Y14" s="14">
        <v>0.106518887527576</v>
      </c>
      <c r="Z14" s="14">
        <v>0</v>
      </c>
      <c r="AA14" s="14">
        <v>8.1212122618408003E-2</v>
      </c>
      <c r="AB14" s="14">
        <v>7.5725395441281207E-2</v>
      </c>
      <c r="AC14" s="14">
        <v>5.7298452244628498E-2</v>
      </c>
      <c r="AD14" s="14">
        <v>0.117121808728222</v>
      </c>
      <c r="AE14" s="14"/>
      <c r="AF14" s="14">
        <v>5.64993118102129E-2</v>
      </c>
      <c r="AG14" s="14">
        <v>4.7115609582927799E-2</v>
      </c>
      <c r="AH14" s="14">
        <v>2.1644932392683901E-2</v>
      </c>
      <c r="AI14" s="14">
        <v>2.4731418926970099E-2</v>
      </c>
      <c r="AJ14" s="14">
        <v>2.66055173474503E-2</v>
      </c>
      <c r="AK14" s="14">
        <v>0.17876577498729601</v>
      </c>
      <c r="AL14" s="14"/>
      <c r="AM14" s="14">
        <v>3.3529563884072501E-2</v>
      </c>
      <c r="AN14" s="14">
        <v>6.7103733649570604E-2</v>
      </c>
      <c r="AO14" s="14">
        <v>8.1732771839376495E-2</v>
      </c>
      <c r="AP14" s="14">
        <v>5.6891774563431197E-2</v>
      </c>
      <c r="AQ14" s="14">
        <v>0</v>
      </c>
      <c r="AR14" s="14"/>
      <c r="AS14" s="14">
        <v>3.4515119586511399E-2</v>
      </c>
      <c r="AT14" s="14">
        <v>7.7676223715182E-2</v>
      </c>
      <c r="AU14" s="14"/>
      <c r="AV14" s="14">
        <v>2.83237841721132E-2</v>
      </c>
      <c r="AW14" s="14">
        <v>3.3493036017248401E-2</v>
      </c>
      <c r="AX14" s="14">
        <v>4.6823053287770901E-2</v>
      </c>
      <c r="AY14" s="14"/>
      <c r="AZ14" s="14">
        <v>0</v>
      </c>
      <c r="BA14" s="14">
        <v>2.3654479842552201E-2</v>
      </c>
      <c r="BB14" s="14">
        <v>5.0882718230438502E-2</v>
      </c>
      <c r="BC14" s="14"/>
      <c r="BD14" s="14">
        <v>5.4389757038949799E-2</v>
      </c>
      <c r="BE14" s="14">
        <v>6.5180809872274204E-2</v>
      </c>
      <c r="BF14" s="14"/>
      <c r="BG14" s="14">
        <v>3.5196390864086699E-2</v>
      </c>
      <c r="BH14" s="14">
        <v>6.5997790004330106E-2</v>
      </c>
      <c r="BI14" s="14"/>
      <c r="BJ14" s="14">
        <v>6.3696492891498493E-2</v>
      </c>
      <c r="BK14" s="14">
        <v>6.1068589220083298E-2</v>
      </c>
      <c r="BL14" s="14"/>
      <c r="BM14" s="14">
        <v>7.0710414418713494E-2</v>
      </c>
      <c r="BN14" s="14">
        <v>5.8458097281708699E-2</v>
      </c>
      <c r="BO14" s="14"/>
      <c r="BP14" s="14">
        <v>6.1361371705651702E-2</v>
      </c>
      <c r="BQ14" s="14">
        <v>5.9416635642367599E-2</v>
      </c>
      <c r="BR14" s="14"/>
      <c r="BS14" s="14">
        <v>9.8215856289756293E-3</v>
      </c>
      <c r="BT14" s="14">
        <v>5.6533292393930498E-2</v>
      </c>
      <c r="BU14" s="14"/>
      <c r="BV14" s="14">
        <v>0</v>
      </c>
      <c r="BW14" s="14">
        <v>1.3273246980475301E-2</v>
      </c>
      <c r="BX14" s="14"/>
      <c r="BY14" s="14">
        <v>3.0323412088387802E-2</v>
      </c>
      <c r="BZ14" s="14">
        <v>6.2600381535580799E-2</v>
      </c>
      <c r="CA14" s="14"/>
      <c r="CB14" s="14">
        <v>4.1565792362900401E-2</v>
      </c>
      <c r="CC14" s="14">
        <v>7.1917233919617699E-2</v>
      </c>
    </row>
    <row r="15" spans="2:81" x14ac:dyDescent="0.3">
      <c r="B15" s="15" t="s">
        <v>91</v>
      </c>
      <c r="C15" s="18">
        <v>0.59068689095981497</v>
      </c>
      <c r="D15" s="18">
        <v>0.57026455906183804</v>
      </c>
      <c r="E15" s="18">
        <v>0.609830988565492</v>
      </c>
      <c r="F15" s="18"/>
      <c r="G15" s="18">
        <v>0.62980906032473005</v>
      </c>
      <c r="H15" s="18">
        <v>0.62302622456449097</v>
      </c>
      <c r="I15" s="18">
        <v>0.61001430026905401</v>
      </c>
      <c r="J15" s="18">
        <v>0.56018592709139603</v>
      </c>
      <c r="K15" s="18">
        <v>0.57025400530613102</v>
      </c>
      <c r="L15" s="18">
        <v>0.56112427059950698</v>
      </c>
      <c r="M15" s="18"/>
      <c r="N15" s="18">
        <v>0.62301589478577901</v>
      </c>
      <c r="O15" s="18">
        <v>0.56760631079138002</v>
      </c>
      <c r="P15" s="18">
        <v>0.56896320611669504</v>
      </c>
      <c r="Q15" s="18">
        <v>0.60048938679916497</v>
      </c>
      <c r="R15" s="18"/>
      <c r="S15" s="18">
        <v>0.693767344965602</v>
      </c>
      <c r="T15" s="18">
        <v>0.52175844409065697</v>
      </c>
      <c r="U15" s="18">
        <v>0.56641315816134097</v>
      </c>
      <c r="V15" s="18">
        <v>0.57377012588146903</v>
      </c>
      <c r="W15" s="18">
        <v>0.56564068070086904</v>
      </c>
      <c r="X15" s="18">
        <v>0.56156154534403702</v>
      </c>
      <c r="Y15" s="18">
        <v>0.60046506391864995</v>
      </c>
      <c r="Z15" s="18">
        <v>0.62683558833738595</v>
      </c>
      <c r="AA15" s="18">
        <v>0.63579205940165795</v>
      </c>
      <c r="AB15" s="18">
        <v>0.53248505735740503</v>
      </c>
      <c r="AC15" s="18">
        <v>0.61824342092458995</v>
      </c>
      <c r="AD15" s="18">
        <v>0.56117956392370505</v>
      </c>
      <c r="AE15" s="18"/>
      <c r="AF15" s="18">
        <v>0.67563154540440595</v>
      </c>
      <c r="AG15" s="18">
        <v>0.58682658963400802</v>
      </c>
      <c r="AH15" s="18">
        <v>0.61761421828320895</v>
      </c>
      <c r="AI15" s="18">
        <v>0.47344755815240902</v>
      </c>
      <c r="AJ15" s="18">
        <v>0.70127244926250598</v>
      </c>
      <c r="AK15" s="18">
        <v>0.51549384662819198</v>
      </c>
      <c r="AL15" s="18"/>
      <c r="AM15" s="18">
        <v>0.58665644383028703</v>
      </c>
      <c r="AN15" s="18">
        <v>0.58597151463316099</v>
      </c>
      <c r="AO15" s="18">
        <v>0.58628707162349203</v>
      </c>
      <c r="AP15" s="18">
        <v>0.59943929931205397</v>
      </c>
      <c r="AQ15" s="18">
        <v>0.80414921938563499</v>
      </c>
      <c r="AR15" s="18"/>
      <c r="AS15" s="18">
        <v>0.67981286639795002</v>
      </c>
      <c r="AT15" s="18">
        <v>0.53770514752305099</v>
      </c>
      <c r="AU15" s="18"/>
      <c r="AV15" s="18">
        <v>0.72534581773101203</v>
      </c>
      <c r="AW15" s="18">
        <v>0.54452967217987902</v>
      </c>
      <c r="AX15" s="18">
        <v>0.65719824390120196</v>
      </c>
      <c r="AY15" s="18"/>
      <c r="AZ15" s="18">
        <v>0.813936218776664</v>
      </c>
      <c r="BA15" s="18">
        <v>0.72340322590153205</v>
      </c>
      <c r="BB15" s="18">
        <v>0.57572674074026697</v>
      </c>
      <c r="BC15" s="18"/>
      <c r="BD15" s="18">
        <v>0.65165250262173102</v>
      </c>
      <c r="BE15" s="18">
        <v>0.54887470752202205</v>
      </c>
      <c r="BF15" s="18"/>
      <c r="BG15" s="18">
        <v>0.69648973948349102</v>
      </c>
      <c r="BH15" s="18">
        <v>0.568258501380142</v>
      </c>
      <c r="BI15" s="18"/>
      <c r="BJ15" s="18">
        <v>0.69418419394701403</v>
      </c>
      <c r="BK15" s="18">
        <v>0.57825751182516305</v>
      </c>
      <c r="BL15" s="18"/>
      <c r="BM15" s="18">
        <v>0.67577470397901895</v>
      </c>
      <c r="BN15" s="18">
        <v>0.58066675951080104</v>
      </c>
      <c r="BO15" s="18"/>
      <c r="BP15" s="18">
        <v>0.62671092710814802</v>
      </c>
      <c r="BQ15" s="18">
        <v>0.58185006524538296</v>
      </c>
      <c r="BR15" s="18"/>
      <c r="BS15" s="18">
        <v>0.72316113238088398</v>
      </c>
      <c r="BT15" s="18">
        <v>0.63130810568309004</v>
      </c>
      <c r="BU15" s="18"/>
      <c r="BV15" s="18">
        <v>0.71095554933544203</v>
      </c>
      <c r="BW15" s="18">
        <v>0.72745061687574897</v>
      </c>
      <c r="BX15" s="18"/>
      <c r="BY15" s="18">
        <v>0.59312865723561803</v>
      </c>
      <c r="BZ15" s="18">
        <v>0.59365707065233797</v>
      </c>
      <c r="CA15" s="18"/>
      <c r="CB15" s="18">
        <v>0.59268000773316998</v>
      </c>
      <c r="CC15" s="18">
        <v>0.58964936370967902</v>
      </c>
    </row>
    <row r="16" spans="2:81" x14ac:dyDescent="0.3">
      <c r="B16" s="15" t="s">
        <v>92</v>
      </c>
      <c r="C16" s="18">
        <v>0.136025651418168</v>
      </c>
      <c r="D16" s="18">
        <v>0.163908183594765</v>
      </c>
      <c r="E16" s="18">
        <v>0.10906520170626199</v>
      </c>
      <c r="F16" s="18"/>
      <c r="G16" s="18">
        <v>6.0566426218261998E-2</v>
      </c>
      <c r="H16" s="18">
        <v>0.14011305812427899</v>
      </c>
      <c r="I16" s="18">
        <v>0.13068225473789999</v>
      </c>
      <c r="J16" s="18">
        <v>0.133557147208196</v>
      </c>
      <c r="K16" s="18">
        <v>0.18640234331509301</v>
      </c>
      <c r="L16" s="18">
        <v>0.15562228844745499</v>
      </c>
      <c r="M16" s="18"/>
      <c r="N16" s="18">
        <v>0.109357287528354</v>
      </c>
      <c r="O16" s="18">
        <v>0.179581257659369</v>
      </c>
      <c r="P16" s="18">
        <v>0.15338167222824001</v>
      </c>
      <c r="Q16" s="18">
        <v>0.106531744242902</v>
      </c>
      <c r="R16" s="18"/>
      <c r="S16" s="18">
        <v>0.10010366645742599</v>
      </c>
      <c r="T16" s="18">
        <v>0.133161346780129</v>
      </c>
      <c r="U16" s="18">
        <v>0.23149271804938801</v>
      </c>
      <c r="V16" s="18">
        <v>0.126147551000274</v>
      </c>
      <c r="W16" s="18">
        <v>0.14970188380261301</v>
      </c>
      <c r="X16" s="18">
        <v>0.14734425787219599</v>
      </c>
      <c r="Y16" s="18">
        <v>9.8255530618852796E-2</v>
      </c>
      <c r="Z16" s="18">
        <v>0.15986480581972001</v>
      </c>
      <c r="AA16" s="18">
        <v>0.118897373726222</v>
      </c>
      <c r="AB16" s="18">
        <v>0.145327032273559</v>
      </c>
      <c r="AC16" s="18">
        <v>0.14136849271587201</v>
      </c>
      <c r="AD16" s="18">
        <v>0.11905870294646401</v>
      </c>
      <c r="AE16" s="18"/>
      <c r="AF16" s="18">
        <v>6.5526511626895503E-2</v>
      </c>
      <c r="AG16" s="18">
        <v>0.193870161778255</v>
      </c>
      <c r="AH16" s="18">
        <v>0.12658802632285501</v>
      </c>
      <c r="AI16" s="18">
        <v>0.261481030624093</v>
      </c>
      <c r="AJ16" s="18">
        <v>8.4962313260519604E-2</v>
      </c>
      <c r="AK16" s="18">
        <v>0.110735223908697</v>
      </c>
      <c r="AL16" s="18"/>
      <c r="AM16" s="18">
        <v>0.16241917408967499</v>
      </c>
      <c r="AN16" s="18">
        <v>0.10646743737294501</v>
      </c>
      <c r="AO16" s="18">
        <v>0.122934888128126</v>
      </c>
      <c r="AP16" s="18">
        <v>0.120491511891401</v>
      </c>
      <c r="AQ16" s="18">
        <v>0.100836886681286</v>
      </c>
      <c r="AR16" s="18"/>
      <c r="AS16" s="18">
        <v>0.108154556238213</v>
      </c>
      <c r="AT16" s="18">
        <v>0.15507146236467401</v>
      </c>
      <c r="AU16" s="18"/>
      <c r="AV16" s="18">
        <v>0.103199002874187</v>
      </c>
      <c r="AW16" s="18">
        <v>0.162201784669504</v>
      </c>
      <c r="AX16" s="18">
        <v>0.11171546459772</v>
      </c>
      <c r="AY16" s="18"/>
      <c r="AZ16" s="18">
        <v>0.118880387589482</v>
      </c>
      <c r="BA16" s="18">
        <v>2.0447773152529599E-2</v>
      </c>
      <c r="BB16" s="18">
        <v>0.169981374437497</v>
      </c>
      <c r="BC16" s="18"/>
      <c r="BD16" s="18">
        <v>0.11116506190498</v>
      </c>
      <c r="BE16" s="18">
        <v>0.15297855727558901</v>
      </c>
      <c r="BF16" s="18"/>
      <c r="BG16" s="18">
        <v>7.8967021455677203E-2</v>
      </c>
      <c r="BH16" s="18">
        <v>0.14772610553748</v>
      </c>
      <c r="BI16" s="18"/>
      <c r="BJ16" s="18">
        <v>8.7604108014240595E-2</v>
      </c>
      <c r="BK16" s="18">
        <v>0.14086072377929401</v>
      </c>
      <c r="BL16" s="18"/>
      <c r="BM16" s="18">
        <v>0.103756098203015</v>
      </c>
      <c r="BN16" s="18">
        <v>0.14015790451797</v>
      </c>
      <c r="BO16" s="18"/>
      <c r="BP16" s="18">
        <v>0.124618289000978</v>
      </c>
      <c r="BQ16" s="18">
        <v>0.14041772923995</v>
      </c>
      <c r="BR16" s="18"/>
      <c r="BS16" s="18">
        <v>9.0449412091804196E-2</v>
      </c>
      <c r="BT16" s="18">
        <v>0.13321234714257099</v>
      </c>
      <c r="BU16" s="18"/>
      <c r="BV16" s="18">
        <v>7.2275151989438804E-2</v>
      </c>
      <c r="BW16" s="18">
        <v>9.6836506147408394E-2</v>
      </c>
      <c r="BX16" s="18"/>
      <c r="BY16" s="18">
        <v>0.17092246111938</v>
      </c>
      <c r="BZ16" s="18">
        <v>0.13131179409641</v>
      </c>
      <c r="CA16" s="18"/>
      <c r="CB16" s="18">
        <v>0.13525421808573401</v>
      </c>
      <c r="CC16" s="18">
        <v>0.13643536737289599</v>
      </c>
    </row>
    <row r="17" spans="2:81" x14ac:dyDescent="0.3">
      <c r="B17" s="15" t="s">
        <v>93</v>
      </c>
      <c r="C17" s="19">
        <v>0.454661239541647</v>
      </c>
      <c r="D17" s="19">
        <v>0.40635637546707298</v>
      </c>
      <c r="E17" s="19">
        <v>0.50076578685922901</v>
      </c>
      <c r="F17" s="19"/>
      <c r="G17" s="19">
        <v>0.56924263410646803</v>
      </c>
      <c r="H17" s="19">
        <v>0.48291316644021098</v>
      </c>
      <c r="I17" s="19">
        <v>0.47933204553115399</v>
      </c>
      <c r="J17" s="19">
        <v>0.42662877988320003</v>
      </c>
      <c r="K17" s="19">
        <v>0.38385166199103699</v>
      </c>
      <c r="L17" s="19">
        <v>0.40550198215205202</v>
      </c>
      <c r="M17" s="19"/>
      <c r="N17" s="19">
        <v>0.51365860725742496</v>
      </c>
      <c r="O17" s="19">
        <v>0.38802505313201102</v>
      </c>
      <c r="P17" s="19">
        <v>0.41558153388845498</v>
      </c>
      <c r="Q17" s="19">
        <v>0.49395764255626301</v>
      </c>
      <c r="R17" s="19"/>
      <c r="S17" s="19">
        <v>0.59366367850817603</v>
      </c>
      <c r="T17" s="19">
        <v>0.38859709731052799</v>
      </c>
      <c r="U17" s="19">
        <v>0.33492044011195299</v>
      </c>
      <c r="V17" s="19">
        <v>0.447622574881195</v>
      </c>
      <c r="W17" s="19">
        <v>0.41593879689825602</v>
      </c>
      <c r="X17" s="19">
        <v>0.414217287471841</v>
      </c>
      <c r="Y17" s="19">
        <v>0.50220953329979801</v>
      </c>
      <c r="Z17" s="19">
        <v>0.46697078251766599</v>
      </c>
      <c r="AA17" s="19">
        <v>0.51689468567543695</v>
      </c>
      <c r="AB17" s="19">
        <v>0.387158025083846</v>
      </c>
      <c r="AC17" s="19">
        <v>0.47687492820871802</v>
      </c>
      <c r="AD17" s="19">
        <v>0.44212086097724002</v>
      </c>
      <c r="AE17" s="19"/>
      <c r="AF17" s="19">
        <v>0.61010503377751002</v>
      </c>
      <c r="AG17" s="19">
        <v>0.39295642785575302</v>
      </c>
      <c r="AH17" s="19">
        <v>0.49102619196035402</v>
      </c>
      <c r="AI17" s="19">
        <v>0.21196652752831699</v>
      </c>
      <c r="AJ17" s="19">
        <v>0.61631013600198703</v>
      </c>
      <c r="AK17" s="19">
        <v>0.40475862271949498</v>
      </c>
      <c r="AL17" s="19"/>
      <c r="AM17" s="19">
        <v>0.42423726974061099</v>
      </c>
      <c r="AN17" s="19">
        <v>0.47950407726021499</v>
      </c>
      <c r="AO17" s="19">
        <v>0.463352183495365</v>
      </c>
      <c r="AP17" s="19">
        <v>0.47894778742065303</v>
      </c>
      <c r="AQ17" s="19">
        <v>0.70331233270434901</v>
      </c>
      <c r="AR17" s="19"/>
      <c r="AS17" s="19">
        <v>0.571658310159737</v>
      </c>
      <c r="AT17" s="19">
        <v>0.38263368515837698</v>
      </c>
      <c r="AU17" s="19"/>
      <c r="AV17" s="19">
        <v>0.62214681485682499</v>
      </c>
      <c r="AW17" s="19">
        <v>0.382327887510375</v>
      </c>
      <c r="AX17" s="19">
        <v>0.54548277930348299</v>
      </c>
      <c r="AY17" s="19"/>
      <c r="AZ17" s="19">
        <v>0.69505583118718195</v>
      </c>
      <c r="BA17" s="19">
        <v>0.70295545274900295</v>
      </c>
      <c r="BB17" s="19">
        <v>0.40574536630277003</v>
      </c>
      <c r="BC17" s="19"/>
      <c r="BD17" s="19">
        <v>0.54048744071675103</v>
      </c>
      <c r="BE17" s="19">
        <v>0.39589615024643299</v>
      </c>
      <c r="BF17" s="19"/>
      <c r="BG17" s="19">
        <v>0.617522718027814</v>
      </c>
      <c r="BH17" s="19">
        <v>0.420532395842663</v>
      </c>
      <c r="BI17" s="19"/>
      <c r="BJ17" s="19">
        <v>0.60658008593277402</v>
      </c>
      <c r="BK17" s="19">
        <v>0.43739678804586901</v>
      </c>
      <c r="BL17" s="19"/>
      <c r="BM17" s="19">
        <v>0.57201860577600505</v>
      </c>
      <c r="BN17" s="19">
        <v>0.44050885499283099</v>
      </c>
      <c r="BO17" s="19"/>
      <c r="BP17" s="19">
        <v>0.50209263810716998</v>
      </c>
      <c r="BQ17" s="19">
        <v>0.44143233600543302</v>
      </c>
      <c r="BR17" s="19"/>
      <c r="BS17" s="19">
        <v>0.63271172028907996</v>
      </c>
      <c r="BT17" s="19">
        <v>0.49809575854051902</v>
      </c>
      <c r="BU17" s="19"/>
      <c r="BV17" s="19">
        <v>0.63868039734600301</v>
      </c>
      <c r="BW17" s="19">
        <v>0.63061411072833995</v>
      </c>
      <c r="BX17" s="19"/>
      <c r="BY17" s="19">
        <v>0.422206196116238</v>
      </c>
      <c r="BZ17" s="19">
        <v>0.462345276555928</v>
      </c>
      <c r="CA17" s="19"/>
      <c r="CB17" s="19">
        <v>0.45742578964743602</v>
      </c>
      <c r="CC17" s="19">
        <v>0.453213996336783</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M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3" width="20.6640625" customWidth="1"/>
  </cols>
  <sheetData>
    <row r="2" spans="2:13" ht="40.049999999999997" customHeight="1" x14ac:dyDescent="0.3">
      <c r="D2" s="29" t="s">
        <v>442</v>
      </c>
      <c r="E2" s="26"/>
      <c r="F2" s="26"/>
      <c r="G2" s="26"/>
      <c r="H2" s="26"/>
      <c r="I2" s="26"/>
      <c r="J2" s="26"/>
      <c r="K2" s="26"/>
      <c r="L2" s="26"/>
      <c r="M2" s="26"/>
    </row>
    <row r="6" spans="2:13" ht="49.95" customHeight="1" x14ac:dyDescent="0.3">
      <c r="B6" s="17" t="s">
        <v>15</v>
      </c>
      <c r="C6" s="17" t="s">
        <v>430</v>
      </c>
      <c r="D6" s="17" t="s">
        <v>431</v>
      </c>
      <c r="E6" s="17" t="s">
        <v>432</v>
      </c>
      <c r="F6" s="17" t="s">
        <v>433</v>
      </c>
      <c r="G6" s="17" t="s">
        <v>434</v>
      </c>
      <c r="H6" s="17" t="s">
        <v>435</v>
      </c>
      <c r="I6" s="17" t="s">
        <v>436</v>
      </c>
      <c r="J6" s="17" t="s">
        <v>437</v>
      </c>
      <c r="K6" s="17" t="s">
        <v>438</v>
      </c>
      <c r="L6" s="17" t="s">
        <v>439</v>
      </c>
    </row>
    <row r="7" spans="2:13" x14ac:dyDescent="0.3">
      <c r="B7" s="15" t="s">
        <v>102</v>
      </c>
      <c r="C7" s="14">
        <v>0.30097577276462301</v>
      </c>
      <c r="D7" s="14">
        <v>0.49003465487593501</v>
      </c>
      <c r="E7" s="14">
        <v>0.25766338446788001</v>
      </c>
      <c r="F7" s="14">
        <v>0.229647171447698</v>
      </c>
      <c r="G7" s="14">
        <v>0.305346711630954</v>
      </c>
      <c r="H7" s="14">
        <v>0.33741472344316797</v>
      </c>
      <c r="I7" s="14">
        <v>0.35104335131686798</v>
      </c>
      <c r="J7" s="14">
        <v>0.35025682194907098</v>
      </c>
      <c r="K7" s="14">
        <v>0.41453468536280502</v>
      </c>
      <c r="L7" s="14">
        <v>0.35740428304866401</v>
      </c>
    </row>
    <row r="8" spans="2:13" x14ac:dyDescent="0.3">
      <c r="B8" s="15" t="s">
        <v>103</v>
      </c>
      <c r="C8" s="14">
        <v>0.40236351282483601</v>
      </c>
      <c r="D8" s="14">
        <v>0.34868590686121897</v>
      </c>
      <c r="E8" s="14">
        <v>0.365258924196395</v>
      </c>
      <c r="F8" s="14">
        <v>0.40578886237876799</v>
      </c>
      <c r="G8" s="14">
        <v>0.43856519497430202</v>
      </c>
      <c r="H8" s="14">
        <v>0.42160000441610002</v>
      </c>
      <c r="I8" s="14">
        <v>0.42717899565099998</v>
      </c>
      <c r="J8" s="14">
        <v>0.43378021693457902</v>
      </c>
      <c r="K8" s="14">
        <v>0.307200913474385</v>
      </c>
      <c r="L8" s="14">
        <v>0.40434893977491998</v>
      </c>
    </row>
    <row r="9" spans="2:13" x14ac:dyDescent="0.3">
      <c r="B9" s="15" t="s">
        <v>440</v>
      </c>
      <c r="C9" s="14">
        <v>0.15846623991647499</v>
      </c>
      <c r="D9" s="14">
        <v>7.8550628309177306E-2</v>
      </c>
      <c r="E9" s="14">
        <v>0.207116821486106</v>
      </c>
      <c r="F9" s="14">
        <v>0.18133816869168101</v>
      </c>
      <c r="G9" s="14">
        <v>0.14645121127979899</v>
      </c>
      <c r="H9" s="14">
        <v>0.12651982360018699</v>
      </c>
      <c r="I9" s="14">
        <v>0.121855330057353</v>
      </c>
      <c r="J9" s="14">
        <v>0.103533911141357</v>
      </c>
      <c r="K9" s="14">
        <v>0.134379995430598</v>
      </c>
      <c r="L9" s="14">
        <v>0.13062761067779299</v>
      </c>
    </row>
    <row r="10" spans="2:13" x14ac:dyDescent="0.3">
      <c r="B10" s="15" t="s">
        <v>441</v>
      </c>
      <c r="C10" s="14">
        <v>6.6103921558762394E-2</v>
      </c>
      <c r="D10" s="14">
        <v>3.4599445365213102E-2</v>
      </c>
      <c r="E10" s="14">
        <v>0.10950541001570099</v>
      </c>
      <c r="F10" s="14">
        <v>7.4444885910953107E-2</v>
      </c>
      <c r="G10" s="14">
        <v>5.5460249743110597E-2</v>
      </c>
      <c r="H10" s="14">
        <v>5.6415843679416898E-2</v>
      </c>
      <c r="I10" s="14">
        <v>2.9613647731959E-2</v>
      </c>
      <c r="J10" s="14">
        <v>4.8097298408748698E-2</v>
      </c>
      <c r="K10" s="14">
        <v>8.2713145307677594E-2</v>
      </c>
      <c r="L10" s="14">
        <v>5.3294024471812598E-2</v>
      </c>
    </row>
    <row r="11" spans="2:13" x14ac:dyDescent="0.3">
      <c r="B11" s="15" t="s">
        <v>106</v>
      </c>
      <c r="C11" s="14">
        <v>7.2090552935303101E-2</v>
      </c>
      <c r="D11" s="14">
        <v>4.8129364588455001E-2</v>
      </c>
      <c r="E11" s="14">
        <v>6.0455459833916703E-2</v>
      </c>
      <c r="F11" s="14">
        <v>0.1087809115709</v>
      </c>
      <c r="G11" s="14">
        <v>5.4176632371834003E-2</v>
      </c>
      <c r="H11" s="14">
        <v>5.8049604861128701E-2</v>
      </c>
      <c r="I11" s="14">
        <v>7.0308675242820307E-2</v>
      </c>
      <c r="J11" s="14">
        <v>6.4331751566244502E-2</v>
      </c>
      <c r="K11" s="14">
        <v>6.1171260424533899E-2</v>
      </c>
      <c r="L11" s="14">
        <v>5.43251420268102E-2</v>
      </c>
    </row>
    <row r="12" spans="2:13" x14ac:dyDescent="0.3">
      <c r="B12" s="16"/>
      <c r="C12" s="16"/>
      <c r="D12" s="16"/>
      <c r="E12" s="16"/>
      <c r="F12" s="16"/>
      <c r="G12" s="16"/>
      <c r="H12" s="16"/>
      <c r="I12" s="16"/>
      <c r="J12" s="16"/>
      <c r="K12" s="16"/>
      <c r="L12" s="16"/>
    </row>
    <row r="13" spans="2:13" x14ac:dyDescent="0.3">
      <c r="B13" t="s">
        <v>95</v>
      </c>
    </row>
    <row r="14" spans="2:13" x14ac:dyDescent="0.3">
      <c r="B14" t="s">
        <v>96</v>
      </c>
    </row>
    <row r="18" spans="2:2" x14ac:dyDescent="0.3">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0.30097577276462301</v>
      </c>
      <c r="D9" s="14">
        <v>0.28135273065199801</v>
      </c>
      <c r="E9" s="14">
        <v>0.320722151251774</v>
      </c>
      <c r="F9" s="14"/>
      <c r="G9" s="14">
        <v>0.26735226352115099</v>
      </c>
      <c r="H9" s="14">
        <v>0.32766850855136698</v>
      </c>
      <c r="I9" s="14">
        <v>0.30006647457441099</v>
      </c>
      <c r="J9" s="14">
        <v>0.28611491455712101</v>
      </c>
      <c r="K9" s="14">
        <v>0.27191911347998998</v>
      </c>
      <c r="L9" s="14">
        <v>0.33423591438755701</v>
      </c>
      <c r="M9" s="14"/>
      <c r="N9" s="14">
        <v>0.32997007585109001</v>
      </c>
      <c r="O9" s="14">
        <v>0.26046517482161402</v>
      </c>
      <c r="P9" s="14">
        <v>0.28714111184826202</v>
      </c>
      <c r="Q9" s="14">
        <v>0.32492223695293798</v>
      </c>
      <c r="R9" s="14"/>
      <c r="S9" s="14">
        <v>0.35784356216658197</v>
      </c>
      <c r="T9" s="14">
        <v>0.234345447456692</v>
      </c>
      <c r="U9" s="14">
        <v>0.30496808745063803</v>
      </c>
      <c r="V9" s="14">
        <v>0.32487780622770202</v>
      </c>
      <c r="W9" s="14">
        <v>0.35189792160447803</v>
      </c>
      <c r="X9" s="14">
        <v>0.27762271295560997</v>
      </c>
      <c r="Y9" s="14">
        <v>0.27321454216461999</v>
      </c>
      <c r="Z9" s="14">
        <v>0.30658987724590198</v>
      </c>
      <c r="AA9" s="14">
        <v>0.29656756430311598</v>
      </c>
      <c r="AB9" s="14">
        <v>0.33639942647959098</v>
      </c>
      <c r="AC9" s="14">
        <v>0.351017822558986</v>
      </c>
      <c r="AD9" s="14">
        <v>8.4961020888859803E-2</v>
      </c>
      <c r="AE9" s="14"/>
      <c r="AF9" s="14">
        <v>0.32749600888212499</v>
      </c>
      <c r="AG9" s="14">
        <v>0.30104831953425498</v>
      </c>
      <c r="AH9" s="14">
        <v>0.37209756744808897</v>
      </c>
      <c r="AI9" s="14">
        <v>0.24289998467853899</v>
      </c>
      <c r="AJ9" s="14">
        <v>0.392892050408085</v>
      </c>
      <c r="AK9" s="14">
        <v>0.24447758331043301</v>
      </c>
      <c r="AL9" s="14"/>
      <c r="AM9" s="14">
        <v>0.31619839739080402</v>
      </c>
      <c r="AN9" s="14">
        <v>0.28077872242103602</v>
      </c>
      <c r="AO9" s="14">
        <v>0.29596003190055697</v>
      </c>
      <c r="AP9" s="14">
        <v>0.30383986949681202</v>
      </c>
      <c r="AQ9" s="14">
        <v>0.60968482410979696</v>
      </c>
      <c r="AR9" s="14"/>
      <c r="AS9" s="14">
        <v>0.33987043053915</v>
      </c>
      <c r="AT9" s="14">
        <v>0.27690016186619298</v>
      </c>
      <c r="AU9" s="14"/>
      <c r="AV9" s="14">
        <v>0.38335176677090599</v>
      </c>
      <c r="AW9" s="14">
        <v>0.24372437761062701</v>
      </c>
      <c r="AX9" s="14">
        <v>0.30030517544902802</v>
      </c>
      <c r="AY9" s="14"/>
      <c r="AZ9" s="14">
        <v>0.47904023511208599</v>
      </c>
      <c r="BA9" s="14">
        <v>0.35009752555812101</v>
      </c>
      <c r="BB9" s="14">
        <v>0.29856038194957502</v>
      </c>
      <c r="BC9" s="14"/>
      <c r="BD9" s="14">
        <v>0.32370500432806099</v>
      </c>
      <c r="BE9" s="14">
        <v>0.28527497364522703</v>
      </c>
      <c r="BF9" s="14"/>
      <c r="BG9" s="14">
        <v>0.29697398654243101</v>
      </c>
      <c r="BH9" s="14">
        <v>0.30204768790862802</v>
      </c>
      <c r="BI9" s="14"/>
      <c r="BJ9" s="14">
        <v>0.28404291754695499</v>
      </c>
      <c r="BK9" s="14">
        <v>0.30101779096356002</v>
      </c>
      <c r="BL9" s="14"/>
      <c r="BM9" s="14">
        <v>0.391797024765002</v>
      </c>
      <c r="BN9" s="14">
        <v>0.29557018993968598</v>
      </c>
      <c r="BO9" s="14"/>
      <c r="BP9" s="14">
        <v>0.35303218350120502</v>
      </c>
      <c r="BQ9" s="14">
        <v>0.29118684164712</v>
      </c>
      <c r="BR9" s="14"/>
      <c r="BS9" s="14">
        <v>0.33830258079971998</v>
      </c>
      <c r="BT9" s="14">
        <v>0.31755436340105803</v>
      </c>
      <c r="BU9" s="14"/>
      <c r="BV9" s="14">
        <v>0.25820860785779498</v>
      </c>
      <c r="BW9" s="14">
        <v>0.36645050735000101</v>
      </c>
      <c r="BX9" s="14"/>
      <c r="BY9" s="14">
        <v>0.28211799908519902</v>
      </c>
      <c r="BZ9" s="14">
        <v>0.30507964539284499</v>
      </c>
      <c r="CA9" s="14"/>
      <c r="CB9" s="14">
        <v>0.29289462844702702</v>
      </c>
      <c r="CC9" s="14">
        <v>0.30666344691597403</v>
      </c>
    </row>
    <row r="10" spans="2:81" x14ac:dyDescent="0.3">
      <c r="B10" s="15" t="s">
        <v>103</v>
      </c>
      <c r="C10" s="14">
        <v>0.40236351282483601</v>
      </c>
      <c r="D10" s="14">
        <v>0.39794618662709103</v>
      </c>
      <c r="E10" s="14">
        <v>0.40551328171467399</v>
      </c>
      <c r="F10" s="14"/>
      <c r="G10" s="14">
        <v>0.50454064656044795</v>
      </c>
      <c r="H10" s="14">
        <v>0.36380447424790902</v>
      </c>
      <c r="I10" s="14">
        <v>0.43254666224309501</v>
      </c>
      <c r="J10" s="14">
        <v>0.37336764556056901</v>
      </c>
      <c r="K10" s="14">
        <v>0.38959725764576197</v>
      </c>
      <c r="L10" s="14">
        <v>0.37291291840686702</v>
      </c>
      <c r="M10" s="14"/>
      <c r="N10" s="14">
        <v>0.36980737146855303</v>
      </c>
      <c r="O10" s="14">
        <v>0.39095433207805402</v>
      </c>
      <c r="P10" s="14">
        <v>0.452680860360895</v>
      </c>
      <c r="Q10" s="14">
        <v>0.40368695083481498</v>
      </c>
      <c r="R10" s="14"/>
      <c r="S10" s="14">
        <v>0.39675982540918803</v>
      </c>
      <c r="T10" s="14">
        <v>0.39850188832496702</v>
      </c>
      <c r="U10" s="14">
        <v>0.44446583711423698</v>
      </c>
      <c r="V10" s="14">
        <v>0.43929217968673001</v>
      </c>
      <c r="W10" s="14">
        <v>0.30393476308762701</v>
      </c>
      <c r="X10" s="14">
        <v>0.38637006073937002</v>
      </c>
      <c r="Y10" s="14">
        <v>0.53537935989947905</v>
      </c>
      <c r="Z10" s="14">
        <v>0.27997385388095702</v>
      </c>
      <c r="AA10" s="14">
        <v>0.42087024830504799</v>
      </c>
      <c r="AB10" s="14">
        <v>0.35450428220828001</v>
      </c>
      <c r="AC10" s="14">
        <v>0.25097975518009302</v>
      </c>
      <c r="AD10" s="14">
        <v>0.63410484820284296</v>
      </c>
      <c r="AE10" s="14"/>
      <c r="AF10" s="14">
        <v>0.44881814449047203</v>
      </c>
      <c r="AG10" s="14">
        <v>0.36495602605983102</v>
      </c>
      <c r="AH10" s="14">
        <v>0.43494290122437101</v>
      </c>
      <c r="AI10" s="14">
        <v>0.30811343811456299</v>
      </c>
      <c r="AJ10" s="14">
        <v>0.36947130011172202</v>
      </c>
      <c r="AK10" s="14">
        <v>0.46058469165966998</v>
      </c>
      <c r="AL10" s="14"/>
      <c r="AM10" s="14">
        <v>0.39186431026202501</v>
      </c>
      <c r="AN10" s="14">
        <v>0.40354216348044902</v>
      </c>
      <c r="AO10" s="14">
        <v>0.40125798037225802</v>
      </c>
      <c r="AP10" s="14">
        <v>0.42696356659024598</v>
      </c>
      <c r="AQ10" s="14">
        <v>0.29228017307797399</v>
      </c>
      <c r="AR10" s="14"/>
      <c r="AS10" s="14">
        <v>0.39534498424294401</v>
      </c>
      <c r="AT10" s="14">
        <v>0.40544180706800498</v>
      </c>
      <c r="AU10" s="14"/>
      <c r="AV10" s="14">
        <v>0.40024862892643698</v>
      </c>
      <c r="AW10" s="14">
        <v>0.36440282967994803</v>
      </c>
      <c r="AX10" s="14">
        <v>0.41942892097231099</v>
      </c>
      <c r="AY10" s="14"/>
      <c r="AZ10" s="14">
        <v>0.40222833725521101</v>
      </c>
      <c r="BA10" s="14">
        <v>0.376280357465481</v>
      </c>
      <c r="BB10" s="14">
        <v>0.388642565975164</v>
      </c>
      <c r="BC10" s="14"/>
      <c r="BD10" s="14">
        <v>0.42287408644515401</v>
      </c>
      <c r="BE10" s="14">
        <v>0.388389037205285</v>
      </c>
      <c r="BF10" s="14"/>
      <c r="BG10" s="14">
        <v>0.47941289596998399</v>
      </c>
      <c r="BH10" s="14">
        <v>0.38698448090677601</v>
      </c>
      <c r="BI10" s="14"/>
      <c r="BJ10" s="14">
        <v>0.46730201626281198</v>
      </c>
      <c r="BK10" s="14">
        <v>0.39351420385763097</v>
      </c>
      <c r="BL10" s="14"/>
      <c r="BM10" s="14">
        <v>0.35896026413841098</v>
      </c>
      <c r="BN10" s="14">
        <v>0.402123857889505</v>
      </c>
      <c r="BO10" s="14"/>
      <c r="BP10" s="14">
        <v>0.38090422097508903</v>
      </c>
      <c r="BQ10" s="14">
        <v>0.40359221012990498</v>
      </c>
      <c r="BR10" s="14"/>
      <c r="BS10" s="14">
        <v>0.416437494329506</v>
      </c>
      <c r="BT10" s="14">
        <v>0.39063729102556</v>
      </c>
      <c r="BU10" s="14"/>
      <c r="BV10" s="14">
        <v>0.478747262873086</v>
      </c>
      <c r="BW10" s="14">
        <v>0.39453958211579399</v>
      </c>
      <c r="BX10" s="14"/>
      <c r="BY10" s="14">
        <v>0.40734329635157601</v>
      </c>
      <c r="BZ10" s="14">
        <v>0.40313763985344098</v>
      </c>
      <c r="CA10" s="14"/>
      <c r="CB10" s="14">
        <v>0.40170559438484899</v>
      </c>
      <c r="CC10" s="14">
        <v>0.40671285278192898</v>
      </c>
    </row>
    <row r="11" spans="2:81" x14ac:dyDescent="0.3">
      <c r="B11" s="15" t="s">
        <v>440</v>
      </c>
      <c r="C11" s="14">
        <v>0.15846623991647499</v>
      </c>
      <c r="D11" s="14">
        <v>0.185033629375778</v>
      </c>
      <c r="E11" s="14">
        <v>0.13283361624084999</v>
      </c>
      <c r="F11" s="14"/>
      <c r="G11" s="14">
        <v>0.19562682315358099</v>
      </c>
      <c r="H11" s="14">
        <v>0.13894570716541199</v>
      </c>
      <c r="I11" s="14">
        <v>0.133793149733548</v>
      </c>
      <c r="J11" s="14">
        <v>0.165895201298111</v>
      </c>
      <c r="K11" s="14">
        <v>0.18405117338862201</v>
      </c>
      <c r="L11" s="14">
        <v>0.14628582796647499</v>
      </c>
      <c r="M11" s="14"/>
      <c r="N11" s="14">
        <v>0.17392134000042</v>
      </c>
      <c r="O11" s="14">
        <v>0.186451149111414</v>
      </c>
      <c r="P11" s="14">
        <v>0.146707364521559</v>
      </c>
      <c r="Q11" s="14">
        <v>0.12568918832645301</v>
      </c>
      <c r="R11" s="14"/>
      <c r="S11" s="14">
        <v>0.194042520402676</v>
      </c>
      <c r="T11" s="14">
        <v>0.16781966644440199</v>
      </c>
      <c r="U11" s="14">
        <v>0.137521055199745</v>
      </c>
      <c r="V11" s="14">
        <v>0.12143523611861599</v>
      </c>
      <c r="W11" s="14">
        <v>0.203144282550726</v>
      </c>
      <c r="X11" s="14">
        <v>0.136791392455722</v>
      </c>
      <c r="Y11" s="14">
        <v>8.5572551661138793E-2</v>
      </c>
      <c r="Z11" s="14">
        <v>0.225111182976722</v>
      </c>
      <c r="AA11" s="14">
        <v>0.14861838682133899</v>
      </c>
      <c r="AB11" s="14">
        <v>0.153945769086416</v>
      </c>
      <c r="AC11" s="14">
        <v>0.25392048007795498</v>
      </c>
      <c r="AD11" s="14">
        <v>7.86768083853078E-2</v>
      </c>
      <c r="AE11" s="14"/>
      <c r="AF11" s="14">
        <v>0.159609793845919</v>
      </c>
      <c r="AG11" s="14">
        <v>0.192168502351731</v>
      </c>
      <c r="AH11" s="14">
        <v>0.10587851900068</v>
      </c>
      <c r="AI11" s="14">
        <v>0.19032770668952601</v>
      </c>
      <c r="AJ11" s="14">
        <v>0.16036370475522699</v>
      </c>
      <c r="AK11" s="14">
        <v>8.9861747783546803E-2</v>
      </c>
      <c r="AL11" s="14"/>
      <c r="AM11" s="14">
        <v>0.125283093274415</v>
      </c>
      <c r="AN11" s="14">
        <v>0.20908214371660899</v>
      </c>
      <c r="AO11" s="14">
        <v>0.18462847378218</v>
      </c>
      <c r="AP11" s="14">
        <v>0.13568736030065301</v>
      </c>
      <c r="AQ11" s="14">
        <v>0</v>
      </c>
      <c r="AR11" s="14"/>
      <c r="AS11" s="14">
        <v>0.168450679071077</v>
      </c>
      <c r="AT11" s="14">
        <v>0.15476270498848901</v>
      </c>
      <c r="AU11" s="14"/>
      <c r="AV11" s="14">
        <v>0.13481352671534</v>
      </c>
      <c r="AW11" s="14">
        <v>0.255701974501372</v>
      </c>
      <c r="AX11" s="14">
        <v>0.18411769148900201</v>
      </c>
      <c r="AY11" s="14"/>
      <c r="AZ11" s="14">
        <v>9.9722223763413206E-2</v>
      </c>
      <c r="BA11" s="14">
        <v>0.21311868502705</v>
      </c>
      <c r="BB11" s="14">
        <v>0.18405915800216799</v>
      </c>
      <c r="BC11" s="14"/>
      <c r="BD11" s="14">
        <v>0.15065052124463099</v>
      </c>
      <c r="BE11" s="14">
        <v>0.16416039980196001</v>
      </c>
      <c r="BF11" s="14"/>
      <c r="BG11" s="14">
        <v>0.18242737406595599</v>
      </c>
      <c r="BH11" s="14">
        <v>0.153314690713174</v>
      </c>
      <c r="BI11" s="14"/>
      <c r="BJ11" s="14">
        <v>0.202441342187585</v>
      </c>
      <c r="BK11" s="14">
        <v>0.155982713593975</v>
      </c>
      <c r="BL11" s="14"/>
      <c r="BM11" s="14">
        <v>0.15663649160022</v>
      </c>
      <c r="BN11" s="14">
        <v>0.15858317612993</v>
      </c>
      <c r="BO11" s="14"/>
      <c r="BP11" s="14">
        <v>0.1179477411189</v>
      </c>
      <c r="BQ11" s="14">
        <v>0.16922951947686801</v>
      </c>
      <c r="BR11" s="14"/>
      <c r="BS11" s="14">
        <v>0.17001881070809</v>
      </c>
      <c r="BT11" s="14">
        <v>0.176868441895428</v>
      </c>
      <c r="BU11" s="14"/>
      <c r="BV11" s="14">
        <v>0.15335019094358299</v>
      </c>
      <c r="BW11" s="14">
        <v>0.17587676814973199</v>
      </c>
      <c r="BX11" s="14"/>
      <c r="BY11" s="14">
        <v>0.159595689447039</v>
      </c>
      <c r="BZ11" s="14">
        <v>0.15890747586554599</v>
      </c>
      <c r="CA11" s="14"/>
      <c r="CB11" s="14">
        <v>0.17087502981870201</v>
      </c>
      <c r="CC11" s="14">
        <v>0.14805189810147701</v>
      </c>
    </row>
    <row r="12" spans="2:81" x14ac:dyDescent="0.3">
      <c r="B12" s="15" t="s">
        <v>441</v>
      </c>
      <c r="C12" s="14">
        <v>6.6103921558762394E-2</v>
      </c>
      <c r="D12" s="14">
        <v>7.7747446266471398E-2</v>
      </c>
      <c r="E12" s="14">
        <v>5.4863556959416103E-2</v>
      </c>
      <c r="F12" s="14"/>
      <c r="G12" s="14">
        <v>1.34520738783445E-2</v>
      </c>
      <c r="H12" s="14">
        <v>8.4425922081060506E-2</v>
      </c>
      <c r="I12" s="14">
        <v>8.0912197869235702E-2</v>
      </c>
      <c r="J12" s="14">
        <v>9.41247866027176E-2</v>
      </c>
      <c r="K12" s="14">
        <v>5.1904365953038697E-2</v>
      </c>
      <c r="L12" s="14">
        <v>6.1104016973969999E-2</v>
      </c>
      <c r="M12" s="14"/>
      <c r="N12" s="14">
        <v>3.8825601949254399E-2</v>
      </c>
      <c r="O12" s="14">
        <v>7.5846690552413207E-2</v>
      </c>
      <c r="P12" s="14">
        <v>7.4082370829051905E-2</v>
      </c>
      <c r="Q12" s="14">
        <v>7.5031416633861106E-2</v>
      </c>
      <c r="R12" s="14"/>
      <c r="S12" s="14">
        <v>1.9755819637063399E-2</v>
      </c>
      <c r="T12" s="14">
        <v>6.8445566244842104E-2</v>
      </c>
      <c r="U12" s="14">
        <v>5.0294102036856102E-2</v>
      </c>
      <c r="V12" s="14">
        <v>8.0084816724221103E-2</v>
      </c>
      <c r="W12" s="14">
        <v>8.3199107996100405E-2</v>
      </c>
      <c r="X12" s="14">
        <v>0.115389004764002</v>
      </c>
      <c r="Y12" s="14">
        <v>2.4759906747299401E-2</v>
      </c>
      <c r="Z12" s="14">
        <v>0.112184123744812</v>
      </c>
      <c r="AA12" s="14">
        <v>7.6538848097963103E-2</v>
      </c>
      <c r="AB12" s="14">
        <v>7.7861190056879803E-2</v>
      </c>
      <c r="AC12" s="14">
        <v>5.34420927559403E-2</v>
      </c>
      <c r="AD12" s="14">
        <v>8.0698246747683805E-2</v>
      </c>
      <c r="AE12" s="14"/>
      <c r="AF12" s="14">
        <v>1.4137729671245901E-2</v>
      </c>
      <c r="AG12" s="14">
        <v>8.4993552542135795E-2</v>
      </c>
      <c r="AH12" s="14">
        <v>4.41730810615883E-2</v>
      </c>
      <c r="AI12" s="14">
        <v>0.19489233185031499</v>
      </c>
      <c r="AJ12" s="14">
        <v>1.3542293919888799E-2</v>
      </c>
      <c r="AK12" s="14">
        <v>2.2556915342252602E-2</v>
      </c>
      <c r="AL12" s="14"/>
      <c r="AM12" s="14">
        <v>8.5296688726037101E-2</v>
      </c>
      <c r="AN12" s="14">
        <v>5.0232544512337697E-2</v>
      </c>
      <c r="AO12" s="14">
        <v>4.5430432373367899E-2</v>
      </c>
      <c r="AP12" s="14">
        <v>7.0030908922205606E-2</v>
      </c>
      <c r="AQ12" s="14">
        <v>5.1154878399041197E-2</v>
      </c>
      <c r="AR12" s="14"/>
      <c r="AS12" s="14">
        <v>5.6369840369945599E-2</v>
      </c>
      <c r="AT12" s="14">
        <v>7.1596963675088596E-2</v>
      </c>
      <c r="AU12" s="14"/>
      <c r="AV12" s="14">
        <v>4.5095461287316597E-2</v>
      </c>
      <c r="AW12" s="14">
        <v>6.5602043001452198E-2</v>
      </c>
      <c r="AX12" s="14">
        <v>5.26422202007088E-2</v>
      </c>
      <c r="AY12" s="14"/>
      <c r="AZ12" s="14">
        <v>1.9009203869289198E-2</v>
      </c>
      <c r="BA12" s="14">
        <v>2.0447773152529599E-2</v>
      </c>
      <c r="BB12" s="14">
        <v>7.9321598560109993E-2</v>
      </c>
      <c r="BC12" s="14"/>
      <c r="BD12" s="14">
        <v>5.9693674490738799E-2</v>
      </c>
      <c r="BE12" s="14">
        <v>7.0572937827684604E-2</v>
      </c>
      <c r="BF12" s="14"/>
      <c r="BG12" s="14">
        <v>1.7229626490815799E-2</v>
      </c>
      <c r="BH12" s="14">
        <v>7.5891043286725302E-2</v>
      </c>
      <c r="BI12" s="14"/>
      <c r="BJ12" s="14">
        <v>2.2427269265457898E-2</v>
      </c>
      <c r="BK12" s="14">
        <v>7.0843547346601296E-2</v>
      </c>
      <c r="BL12" s="14"/>
      <c r="BM12" s="14">
        <v>4.1390570322495199E-2</v>
      </c>
      <c r="BN12" s="14">
        <v>6.8552082051570498E-2</v>
      </c>
      <c r="BO12" s="14"/>
      <c r="BP12" s="14">
        <v>9.08792050533236E-2</v>
      </c>
      <c r="BQ12" s="14">
        <v>6.1109043185592099E-2</v>
      </c>
      <c r="BR12" s="14"/>
      <c r="BS12" s="14">
        <v>5.5304794262367299E-2</v>
      </c>
      <c r="BT12" s="14">
        <v>5.0437917834821003E-2</v>
      </c>
      <c r="BU12" s="14"/>
      <c r="BV12" s="14">
        <v>7.5608778126341106E-2</v>
      </c>
      <c r="BW12" s="14">
        <v>4.8169238046475299E-2</v>
      </c>
      <c r="BX12" s="14"/>
      <c r="BY12" s="14">
        <v>0.120784821900785</v>
      </c>
      <c r="BZ12" s="14">
        <v>5.75427133142501E-2</v>
      </c>
      <c r="CA12" s="14"/>
      <c r="CB12" s="14">
        <v>7.6060621723789607E-2</v>
      </c>
      <c r="CC12" s="14">
        <v>6.0969715982888202E-2</v>
      </c>
    </row>
    <row r="13" spans="2:81" x14ac:dyDescent="0.3">
      <c r="B13" s="15" t="s">
        <v>106</v>
      </c>
      <c r="C13" s="23">
        <v>7.2090552935303101E-2</v>
      </c>
      <c r="D13" s="23">
        <v>5.7920007078661503E-2</v>
      </c>
      <c r="E13" s="23">
        <v>8.6067393833285502E-2</v>
      </c>
      <c r="F13" s="23"/>
      <c r="G13" s="23">
        <v>1.9028192886474601E-2</v>
      </c>
      <c r="H13" s="23">
        <v>8.5155387954251496E-2</v>
      </c>
      <c r="I13" s="23">
        <v>5.2681515579710299E-2</v>
      </c>
      <c r="J13" s="23">
        <v>8.0497451981482102E-2</v>
      </c>
      <c r="K13" s="23">
        <v>0.10252808953258701</v>
      </c>
      <c r="L13" s="23">
        <v>8.5461322265131506E-2</v>
      </c>
      <c r="M13" s="23"/>
      <c r="N13" s="23">
        <v>8.7475610730682801E-2</v>
      </c>
      <c r="O13" s="23">
        <v>8.6282653436503598E-2</v>
      </c>
      <c r="P13" s="23">
        <v>3.9388292440231898E-2</v>
      </c>
      <c r="Q13" s="23">
        <v>7.0670207251933001E-2</v>
      </c>
      <c r="R13" s="23"/>
      <c r="S13" s="23">
        <v>3.1598272384491602E-2</v>
      </c>
      <c r="T13" s="23">
        <v>0.13088743152909699</v>
      </c>
      <c r="U13" s="23">
        <v>6.2750918198523603E-2</v>
      </c>
      <c r="V13" s="23">
        <v>3.4309961242732001E-2</v>
      </c>
      <c r="W13" s="23">
        <v>5.7823924761069602E-2</v>
      </c>
      <c r="X13" s="23">
        <v>8.3826829085296498E-2</v>
      </c>
      <c r="Y13" s="23">
        <v>8.1073639527463201E-2</v>
      </c>
      <c r="Z13" s="23">
        <v>7.6140962151608302E-2</v>
      </c>
      <c r="AA13" s="23">
        <v>5.7404952472533598E-2</v>
      </c>
      <c r="AB13" s="23">
        <v>7.7289332168833699E-2</v>
      </c>
      <c r="AC13" s="23">
        <v>9.0639849427025299E-2</v>
      </c>
      <c r="AD13" s="23">
        <v>0.121559075775306</v>
      </c>
      <c r="AE13" s="23"/>
      <c r="AF13" s="23">
        <v>4.99383231102382E-2</v>
      </c>
      <c r="AG13" s="23">
        <v>5.68335995120475E-2</v>
      </c>
      <c r="AH13" s="23">
        <v>4.2907931265272002E-2</v>
      </c>
      <c r="AI13" s="23">
        <v>6.3766538667056602E-2</v>
      </c>
      <c r="AJ13" s="23">
        <v>6.3730650805076006E-2</v>
      </c>
      <c r="AK13" s="23">
        <v>0.182519061904098</v>
      </c>
      <c r="AL13" s="23"/>
      <c r="AM13" s="23">
        <v>8.1357510346718398E-2</v>
      </c>
      <c r="AN13" s="23">
        <v>5.6364425869567102E-2</v>
      </c>
      <c r="AO13" s="23">
        <v>7.2723081571636497E-2</v>
      </c>
      <c r="AP13" s="23">
        <v>6.34782946900838E-2</v>
      </c>
      <c r="AQ13" s="23">
        <v>4.6880124413188201E-2</v>
      </c>
      <c r="AR13" s="23"/>
      <c r="AS13" s="23">
        <v>3.99640657768843E-2</v>
      </c>
      <c r="AT13" s="23">
        <v>9.1298362402224303E-2</v>
      </c>
      <c r="AU13" s="23"/>
      <c r="AV13" s="23">
        <v>3.6490616300000597E-2</v>
      </c>
      <c r="AW13" s="23">
        <v>7.0568775206601403E-2</v>
      </c>
      <c r="AX13" s="23">
        <v>4.3505991888949998E-2</v>
      </c>
      <c r="AY13" s="23"/>
      <c r="AZ13" s="23">
        <v>0</v>
      </c>
      <c r="BA13" s="23">
        <v>4.0055658796818501E-2</v>
      </c>
      <c r="BB13" s="23">
        <v>4.9416295512982399E-2</v>
      </c>
      <c r="BC13" s="23"/>
      <c r="BD13" s="23">
        <v>4.3076713491415897E-2</v>
      </c>
      <c r="BE13" s="23">
        <v>9.1602651519843301E-2</v>
      </c>
      <c r="BF13" s="23"/>
      <c r="BG13" s="23">
        <v>2.3956116930812899E-2</v>
      </c>
      <c r="BH13" s="23">
        <v>8.1762097184696805E-2</v>
      </c>
      <c r="BI13" s="23"/>
      <c r="BJ13" s="23">
        <v>2.3786454737189398E-2</v>
      </c>
      <c r="BK13" s="23">
        <v>7.8641744238232406E-2</v>
      </c>
      <c r="BL13" s="23"/>
      <c r="BM13" s="23">
        <v>5.12156491738716E-2</v>
      </c>
      <c r="BN13" s="23">
        <v>7.5170693989307605E-2</v>
      </c>
      <c r="BO13" s="23"/>
      <c r="BP13" s="23">
        <v>5.7236649351482399E-2</v>
      </c>
      <c r="BQ13" s="23">
        <v>7.4882385560514894E-2</v>
      </c>
      <c r="BR13" s="23"/>
      <c r="BS13" s="23">
        <v>1.99363199003171E-2</v>
      </c>
      <c r="BT13" s="23">
        <v>6.4501985843132895E-2</v>
      </c>
      <c r="BU13" s="23"/>
      <c r="BV13" s="23">
        <v>3.4085160199194997E-2</v>
      </c>
      <c r="BW13" s="23">
        <v>1.4963904337997E-2</v>
      </c>
      <c r="BX13" s="23"/>
      <c r="BY13" s="23">
        <v>3.01581932154E-2</v>
      </c>
      <c r="BZ13" s="23">
        <v>7.5332525573918702E-2</v>
      </c>
      <c r="CA13" s="23"/>
      <c r="CB13" s="23">
        <v>5.8464125625632302E-2</v>
      </c>
      <c r="CC13" s="23">
        <v>7.7602086217732097E-2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0.49003465487593501</v>
      </c>
      <c r="D9" s="14">
        <v>0.448392630349778</v>
      </c>
      <c r="E9" s="14">
        <v>0.52970228875670999</v>
      </c>
      <c r="F9" s="14"/>
      <c r="G9" s="14">
        <v>0.53857422704989799</v>
      </c>
      <c r="H9" s="14">
        <v>0.46627701797122201</v>
      </c>
      <c r="I9" s="14">
        <v>0.45066129216815698</v>
      </c>
      <c r="J9" s="14">
        <v>0.47592571479421297</v>
      </c>
      <c r="K9" s="14">
        <v>0.491430212827349</v>
      </c>
      <c r="L9" s="14">
        <v>0.51952566112936105</v>
      </c>
      <c r="M9" s="14"/>
      <c r="N9" s="14">
        <v>0.53216408909357005</v>
      </c>
      <c r="O9" s="14">
        <v>0.45477207172150003</v>
      </c>
      <c r="P9" s="14">
        <v>0.528630192278987</v>
      </c>
      <c r="Q9" s="14">
        <v>0.44755979546418201</v>
      </c>
      <c r="R9" s="14"/>
      <c r="S9" s="14">
        <v>0.499744298112549</v>
      </c>
      <c r="T9" s="14">
        <v>0.522702334280577</v>
      </c>
      <c r="U9" s="14">
        <v>0.59217729351316295</v>
      </c>
      <c r="V9" s="14">
        <v>0.46406092774030999</v>
      </c>
      <c r="W9" s="14">
        <v>0.41278310214606401</v>
      </c>
      <c r="X9" s="14">
        <v>0.486378712406903</v>
      </c>
      <c r="Y9" s="14">
        <v>0.45921470609108</v>
      </c>
      <c r="Z9" s="14">
        <v>0.35496571269731397</v>
      </c>
      <c r="AA9" s="14">
        <v>0.49143062118278702</v>
      </c>
      <c r="AB9" s="14">
        <v>0.51999094125061895</v>
      </c>
      <c r="AC9" s="14">
        <v>0.53083526564004901</v>
      </c>
      <c r="AD9" s="14">
        <v>0.39816013727018601</v>
      </c>
      <c r="AE9" s="14"/>
      <c r="AF9" s="14">
        <v>0.57302711906576598</v>
      </c>
      <c r="AG9" s="14">
        <v>0.51882365130184005</v>
      </c>
      <c r="AH9" s="14">
        <v>0.54653375170166696</v>
      </c>
      <c r="AI9" s="14">
        <v>0.32542598147175</v>
      </c>
      <c r="AJ9" s="14">
        <v>0.55591187949188103</v>
      </c>
      <c r="AK9" s="14">
        <v>0.48547214116686299</v>
      </c>
      <c r="AL9" s="14"/>
      <c r="AM9" s="14">
        <v>0.42511950266333998</v>
      </c>
      <c r="AN9" s="14">
        <v>0.47703898318719901</v>
      </c>
      <c r="AO9" s="14">
        <v>0.52013748934022097</v>
      </c>
      <c r="AP9" s="14">
        <v>0.52766584580574705</v>
      </c>
      <c r="AQ9" s="14">
        <v>0.62057784667859195</v>
      </c>
      <c r="AR9" s="14"/>
      <c r="AS9" s="14">
        <v>0.54216112264588601</v>
      </c>
      <c r="AT9" s="14">
        <v>0.45962616091356601</v>
      </c>
      <c r="AU9" s="14"/>
      <c r="AV9" s="14">
        <v>0.55812228781929796</v>
      </c>
      <c r="AW9" s="14">
        <v>0.445455772234157</v>
      </c>
      <c r="AX9" s="14">
        <v>0.57043154349984204</v>
      </c>
      <c r="AY9" s="14"/>
      <c r="AZ9" s="14">
        <v>0.72626792896515202</v>
      </c>
      <c r="BA9" s="14">
        <v>0.49790622914216998</v>
      </c>
      <c r="BB9" s="14">
        <v>0.42754281950516998</v>
      </c>
      <c r="BC9" s="14"/>
      <c r="BD9" s="14">
        <v>0.52787973118335896</v>
      </c>
      <c r="BE9" s="14">
        <v>0.46642333368551803</v>
      </c>
      <c r="BF9" s="14"/>
      <c r="BG9" s="14">
        <v>0.52292544026606103</v>
      </c>
      <c r="BH9" s="14">
        <v>0.48594057092190301</v>
      </c>
      <c r="BI9" s="14"/>
      <c r="BJ9" s="14">
        <v>0.471664267841582</v>
      </c>
      <c r="BK9" s="14">
        <v>0.48675302113190899</v>
      </c>
      <c r="BL9" s="14"/>
      <c r="BM9" s="14">
        <v>0.53839371274524905</v>
      </c>
      <c r="BN9" s="14">
        <v>0.48605176084205798</v>
      </c>
      <c r="BO9" s="14"/>
      <c r="BP9" s="14">
        <v>0.58261707656973905</v>
      </c>
      <c r="BQ9" s="14">
        <v>0.467520553716953</v>
      </c>
      <c r="BR9" s="14"/>
      <c r="BS9" s="14">
        <v>0.58310776645608597</v>
      </c>
      <c r="BT9" s="14">
        <v>0.51931510265784997</v>
      </c>
      <c r="BU9" s="14"/>
      <c r="BV9" s="14">
        <v>0.60314707767748299</v>
      </c>
      <c r="BW9" s="14">
        <v>0.57606522580465602</v>
      </c>
      <c r="BX9" s="14"/>
      <c r="BY9" s="14">
        <v>0.48772499946472903</v>
      </c>
      <c r="BZ9" s="14">
        <v>0.49331977655480802</v>
      </c>
      <c r="CA9" s="14"/>
      <c r="CB9" s="14">
        <v>0.52876318445699</v>
      </c>
      <c r="CC9" s="14">
        <v>0.47682768877137</v>
      </c>
    </row>
    <row r="10" spans="2:81" x14ac:dyDescent="0.3">
      <c r="B10" s="15" t="s">
        <v>103</v>
      </c>
      <c r="C10" s="14">
        <v>0.34868590686121897</v>
      </c>
      <c r="D10" s="14">
        <v>0.35717269829909698</v>
      </c>
      <c r="E10" s="14">
        <v>0.34107796747497299</v>
      </c>
      <c r="F10" s="14"/>
      <c r="G10" s="14">
        <v>0.27441763235087102</v>
      </c>
      <c r="H10" s="14">
        <v>0.37579400743351299</v>
      </c>
      <c r="I10" s="14">
        <v>0.39351473828499101</v>
      </c>
      <c r="J10" s="14">
        <v>0.312863601233694</v>
      </c>
      <c r="K10" s="14">
        <v>0.35676287999983203</v>
      </c>
      <c r="L10" s="14">
        <v>0.36355339440134998</v>
      </c>
      <c r="M10" s="14"/>
      <c r="N10" s="14">
        <v>0.32225879946615299</v>
      </c>
      <c r="O10" s="14">
        <v>0.36966664380515302</v>
      </c>
      <c r="P10" s="14">
        <v>0.324272493432402</v>
      </c>
      <c r="Q10" s="14">
        <v>0.37843805074153503</v>
      </c>
      <c r="R10" s="14"/>
      <c r="S10" s="14">
        <v>0.37335200810923502</v>
      </c>
      <c r="T10" s="14">
        <v>0.30197393000589901</v>
      </c>
      <c r="U10" s="14">
        <v>0.28399235878427997</v>
      </c>
      <c r="V10" s="14">
        <v>0.35687317261155199</v>
      </c>
      <c r="W10" s="14">
        <v>0.401957505280576</v>
      </c>
      <c r="X10" s="14">
        <v>0.291016967010014</v>
      </c>
      <c r="Y10" s="14">
        <v>0.35982002818824999</v>
      </c>
      <c r="Z10" s="14">
        <v>0.43357687859622701</v>
      </c>
      <c r="AA10" s="14">
        <v>0.38401681144840499</v>
      </c>
      <c r="AB10" s="14">
        <v>0.34922876225952698</v>
      </c>
      <c r="AC10" s="14">
        <v>0.32481721706086403</v>
      </c>
      <c r="AD10" s="14">
        <v>0.39958254020682399</v>
      </c>
      <c r="AE10" s="14"/>
      <c r="AF10" s="14">
        <v>0.29905692971027398</v>
      </c>
      <c r="AG10" s="14">
        <v>0.348082664578654</v>
      </c>
      <c r="AH10" s="14">
        <v>0.37482986090820403</v>
      </c>
      <c r="AI10" s="14">
        <v>0.38098874252161502</v>
      </c>
      <c r="AJ10" s="14">
        <v>0.321809754266419</v>
      </c>
      <c r="AK10" s="14">
        <v>0.33039402085348302</v>
      </c>
      <c r="AL10" s="14"/>
      <c r="AM10" s="14">
        <v>0.37674472635561701</v>
      </c>
      <c r="AN10" s="14">
        <v>0.37852630342026899</v>
      </c>
      <c r="AO10" s="14">
        <v>0.33376777908272098</v>
      </c>
      <c r="AP10" s="14">
        <v>0.33779121973376902</v>
      </c>
      <c r="AQ10" s="14">
        <v>0.23475175039931601</v>
      </c>
      <c r="AR10" s="14"/>
      <c r="AS10" s="14">
        <v>0.31224806841560498</v>
      </c>
      <c r="AT10" s="14">
        <v>0.37164556194223602</v>
      </c>
      <c r="AU10" s="14"/>
      <c r="AV10" s="14">
        <v>0.30783569299014502</v>
      </c>
      <c r="AW10" s="14">
        <v>0.39326680556398802</v>
      </c>
      <c r="AX10" s="14">
        <v>0.27441319647439999</v>
      </c>
      <c r="AY10" s="14"/>
      <c r="AZ10" s="14">
        <v>0.18833109096244899</v>
      </c>
      <c r="BA10" s="14">
        <v>0.39096188960241501</v>
      </c>
      <c r="BB10" s="14">
        <v>0.38079143499844897</v>
      </c>
      <c r="BC10" s="14"/>
      <c r="BD10" s="14">
        <v>0.322828313772</v>
      </c>
      <c r="BE10" s="14">
        <v>0.36536247406801298</v>
      </c>
      <c r="BF10" s="14"/>
      <c r="BG10" s="14">
        <v>0.31315295437302298</v>
      </c>
      <c r="BH10" s="14">
        <v>0.35364799994639601</v>
      </c>
      <c r="BI10" s="14"/>
      <c r="BJ10" s="14">
        <v>0.35602680220171301</v>
      </c>
      <c r="BK10" s="14">
        <v>0.35325812932066902</v>
      </c>
      <c r="BL10" s="14"/>
      <c r="BM10" s="14">
        <v>0.29152961052543702</v>
      </c>
      <c r="BN10" s="14">
        <v>0.35244865554726701</v>
      </c>
      <c r="BO10" s="14"/>
      <c r="BP10" s="14">
        <v>0.28441458553783799</v>
      </c>
      <c r="BQ10" s="14">
        <v>0.364391129115335</v>
      </c>
      <c r="BR10" s="14"/>
      <c r="BS10" s="14">
        <v>0.28082888347972701</v>
      </c>
      <c r="BT10" s="14">
        <v>0.31989429508704698</v>
      </c>
      <c r="BU10" s="14"/>
      <c r="BV10" s="14">
        <v>0.261020697553772</v>
      </c>
      <c r="BW10" s="14">
        <v>0.28779019832101099</v>
      </c>
      <c r="BX10" s="14"/>
      <c r="BY10" s="14">
        <v>0.321073249474077</v>
      </c>
      <c r="BZ10" s="14">
        <v>0.353263524863207</v>
      </c>
      <c r="CA10" s="14"/>
      <c r="CB10" s="14">
        <v>0.33585506687796102</v>
      </c>
      <c r="CC10" s="14">
        <v>0.35264373102556101</v>
      </c>
    </row>
    <row r="11" spans="2:81" x14ac:dyDescent="0.3">
      <c r="B11" s="15" t="s">
        <v>440</v>
      </c>
      <c r="C11" s="14">
        <v>7.8550628309177306E-2</v>
      </c>
      <c r="D11" s="14">
        <v>9.9660560966174094E-2</v>
      </c>
      <c r="E11" s="14">
        <v>5.8091239119632702E-2</v>
      </c>
      <c r="F11" s="14"/>
      <c r="G11" s="14">
        <v>9.7365894003728498E-2</v>
      </c>
      <c r="H11" s="14">
        <v>7.36519498999674E-2</v>
      </c>
      <c r="I11" s="14">
        <v>6.7949907695285E-2</v>
      </c>
      <c r="J11" s="14">
        <v>9.5157001622452997E-2</v>
      </c>
      <c r="K11" s="14">
        <v>8.7774094055228402E-2</v>
      </c>
      <c r="L11" s="14">
        <v>5.8837824945158601E-2</v>
      </c>
      <c r="M11" s="14"/>
      <c r="N11" s="14">
        <v>6.3658183658967096E-2</v>
      </c>
      <c r="O11" s="14">
        <v>9.6755348115941803E-2</v>
      </c>
      <c r="P11" s="14">
        <v>6.9861965082846006E-2</v>
      </c>
      <c r="Q11" s="14">
        <v>8.4577682741309695E-2</v>
      </c>
      <c r="R11" s="14"/>
      <c r="S11" s="14">
        <v>8.8342591999301001E-2</v>
      </c>
      <c r="T11" s="14">
        <v>8.7898265259793204E-2</v>
      </c>
      <c r="U11" s="14">
        <v>5.8995875542265E-2</v>
      </c>
      <c r="V11" s="14">
        <v>0.10383480328973101</v>
      </c>
      <c r="W11" s="14">
        <v>0.103333829246932</v>
      </c>
      <c r="X11" s="14">
        <v>8.7467780965625894E-2</v>
      </c>
      <c r="Y11" s="14">
        <v>0.107823672054013</v>
      </c>
      <c r="Z11" s="14">
        <v>9.3612814607474601E-2</v>
      </c>
      <c r="AA11" s="14">
        <v>4.3375578264169698E-2</v>
      </c>
      <c r="AB11" s="14">
        <v>5.47492474124971E-2</v>
      </c>
      <c r="AC11" s="14">
        <v>6.9850752235786503E-2</v>
      </c>
      <c r="AD11" s="14">
        <v>0</v>
      </c>
      <c r="AE11" s="14"/>
      <c r="AF11" s="14">
        <v>7.5413003263230097E-2</v>
      </c>
      <c r="AG11" s="14">
        <v>8.2429070978253194E-2</v>
      </c>
      <c r="AH11" s="14">
        <v>5.7559090361274698E-2</v>
      </c>
      <c r="AI11" s="14">
        <v>0.14494201966867001</v>
      </c>
      <c r="AJ11" s="14">
        <v>5.6215085594728001E-2</v>
      </c>
      <c r="AK11" s="14">
        <v>1.85336491811629E-2</v>
      </c>
      <c r="AL11" s="14"/>
      <c r="AM11" s="14">
        <v>9.3173373718231894E-2</v>
      </c>
      <c r="AN11" s="14">
        <v>7.4266827641431901E-2</v>
      </c>
      <c r="AO11" s="14">
        <v>6.3992774682183895E-2</v>
      </c>
      <c r="AP11" s="14">
        <v>7.8415531857708207E-2</v>
      </c>
      <c r="AQ11" s="14">
        <v>9.7790278508903802E-2</v>
      </c>
      <c r="AR11" s="14"/>
      <c r="AS11" s="14">
        <v>8.5448220105348693E-2</v>
      </c>
      <c r="AT11" s="14">
        <v>7.2449878939138707E-2</v>
      </c>
      <c r="AU11" s="14"/>
      <c r="AV11" s="14">
        <v>6.8234746869250101E-2</v>
      </c>
      <c r="AW11" s="14">
        <v>0.115929593022395</v>
      </c>
      <c r="AX11" s="14">
        <v>0.102526340376349</v>
      </c>
      <c r="AY11" s="14"/>
      <c r="AZ11" s="14">
        <v>4.0325322306543503E-2</v>
      </c>
      <c r="BA11" s="14">
        <v>5.9319564119525402E-2</v>
      </c>
      <c r="BB11" s="14">
        <v>0.11462596804792199</v>
      </c>
      <c r="BC11" s="14"/>
      <c r="BD11" s="14">
        <v>8.7258727936635805E-2</v>
      </c>
      <c r="BE11" s="14">
        <v>7.3009944750508995E-2</v>
      </c>
      <c r="BF11" s="14"/>
      <c r="BG11" s="14">
        <v>0.12288410899470199</v>
      </c>
      <c r="BH11" s="14">
        <v>7.03186576238512E-2</v>
      </c>
      <c r="BI11" s="14"/>
      <c r="BJ11" s="14">
        <v>0.127421269009695</v>
      </c>
      <c r="BK11" s="14">
        <v>7.4128473990911603E-2</v>
      </c>
      <c r="BL11" s="14"/>
      <c r="BM11" s="14">
        <v>8.9741014511667105E-2</v>
      </c>
      <c r="BN11" s="14">
        <v>7.8424003303468506E-2</v>
      </c>
      <c r="BO11" s="14"/>
      <c r="BP11" s="14">
        <v>6.0866355816315998E-2</v>
      </c>
      <c r="BQ11" s="14">
        <v>8.3409308480234506E-2</v>
      </c>
      <c r="BR11" s="14"/>
      <c r="BS11" s="14">
        <v>0.106284075659466</v>
      </c>
      <c r="BT11" s="14">
        <v>7.5813028130960705E-2</v>
      </c>
      <c r="BU11" s="14"/>
      <c r="BV11" s="14">
        <v>9.8311039192963995E-2</v>
      </c>
      <c r="BW11" s="14">
        <v>0.109086089801086</v>
      </c>
      <c r="BX11" s="14"/>
      <c r="BY11" s="14">
        <v>6.1148060066110399E-2</v>
      </c>
      <c r="BZ11" s="14">
        <v>7.9197342985064298E-2</v>
      </c>
      <c r="CA11" s="14"/>
      <c r="CB11" s="14">
        <v>5.6697141211996399E-2</v>
      </c>
      <c r="CC11" s="14">
        <v>8.6749353131664597E-2</v>
      </c>
    </row>
    <row r="12" spans="2:81" x14ac:dyDescent="0.3">
      <c r="B12" s="15" t="s">
        <v>441</v>
      </c>
      <c r="C12" s="14">
        <v>3.4599445365213102E-2</v>
      </c>
      <c r="D12" s="14">
        <v>5.3033149467549397E-2</v>
      </c>
      <c r="E12" s="14">
        <v>1.6667637198961499E-2</v>
      </c>
      <c r="F12" s="14"/>
      <c r="G12" s="14">
        <v>4.5901400567562103E-2</v>
      </c>
      <c r="H12" s="14">
        <v>2.8184239417952402E-2</v>
      </c>
      <c r="I12" s="14">
        <v>4.7210042845321001E-2</v>
      </c>
      <c r="J12" s="14">
        <v>5.5731971935598701E-2</v>
      </c>
      <c r="K12" s="14">
        <v>1.9873518298569801E-2</v>
      </c>
      <c r="L12" s="14">
        <v>1.46538156535541E-2</v>
      </c>
      <c r="M12" s="14"/>
      <c r="N12" s="14">
        <v>2.0115044619950201E-2</v>
      </c>
      <c r="O12" s="14">
        <v>3.1978047031369902E-2</v>
      </c>
      <c r="P12" s="14">
        <v>4.1053345021296601E-2</v>
      </c>
      <c r="Q12" s="14">
        <v>4.3411080203132203E-2</v>
      </c>
      <c r="R12" s="14"/>
      <c r="S12" s="14">
        <v>1.9868203150333601E-2</v>
      </c>
      <c r="T12" s="14">
        <v>2.4618561196750901E-2</v>
      </c>
      <c r="U12" s="14">
        <v>2.58716950638644E-2</v>
      </c>
      <c r="V12" s="14">
        <v>5.2117746356547798E-2</v>
      </c>
      <c r="W12" s="14">
        <v>5.3479676459117803E-2</v>
      </c>
      <c r="X12" s="14">
        <v>8.3343236633156098E-2</v>
      </c>
      <c r="Y12" s="14">
        <v>1.1629025590427999E-2</v>
      </c>
      <c r="Z12" s="14">
        <v>4.67751779425414E-2</v>
      </c>
      <c r="AA12" s="14">
        <v>3.2838619243532E-2</v>
      </c>
      <c r="AB12" s="14">
        <v>3.2863839323551698E-2</v>
      </c>
      <c r="AC12" s="14">
        <v>0</v>
      </c>
      <c r="AD12" s="14">
        <v>4.0360420297640302E-2</v>
      </c>
      <c r="AE12" s="14"/>
      <c r="AF12" s="14">
        <v>2.4657054102502299E-2</v>
      </c>
      <c r="AG12" s="14">
        <v>1.6436680018917599E-2</v>
      </c>
      <c r="AH12" s="14">
        <v>1.0405308737344901E-2</v>
      </c>
      <c r="AI12" s="14">
        <v>9.8235029821912304E-2</v>
      </c>
      <c r="AJ12" s="14">
        <v>2.6569697556534801E-2</v>
      </c>
      <c r="AK12" s="14">
        <v>3.34255164520657E-2</v>
      </c>
      <c r="AL12" s="14"/>
      <c r="AM12" s="14">
        <v>5.4745071109048603E-2</v>
      </c>
      <c r="AN12" s="14">
        <v>3.2817895742329503E-2</v>
      </c>
      <c r="AO12" s="14">
        <v>2.9451402581441601E-2</v>
      </c>
      <c r="AP12" s="14">
        <v>2.75696718180404E-2</v>
      </c>
      <c r="AQ12" s="14">
        <v>0</v>
      </c>
      <c r="AR12" s="14"/>
      <c r="AS12" s="14">
        <v>4.7681437647465401E-2</v>
      </c>
      <c r="AT12" s="14">
        <v>2.71419492857045E-2</v>
      </c>
      <c r="AU12" s="14"/>
      <c r="AV12" s="14">
        <v>3.9327663631966901E-2</v>
      </c>
      <c r="AW12" s="14">
        <v>4.5347829179459502E-2</v>
      </c>
      <c r="AX12" s="14">
        <v>4.27762977666536E-2</v>
      </c>
      <c r="AY12" s="14"/>
      <c r="AZ12" s="14">
        <v>4.5075657765855398E-2</v>
      </c>
      <c r="BA12" s="14">
        <v>3.34585763575517E-2</v>
      </c>
      <c r="BB12" s="14">
        <v>5.1613110280321402E-2</v>
      </c>
      <c r="BC12" s="14"/>
      <c r="BD12" s="14">
        <v>3.8557921534057203E-2</v>
      </c>
      <c r="BE12" s="14">
        <v>3.2077305213757103E-2</v>
      </c>
      <c r="BF12" s="14"/>
      <c r="BG12" s="14">
        <v>1.8651048028693201E-2</v>
      </c>
      <c r="BH12" s="14">
        <v>3.78538759958542E-2</v>
      </c>
      <c r="BI12" s="14"/>
      <c r="BJ12" s="14">
        <v>1.2404034341403299E-2</v>
      </c>
      <c r="BK12" s="14">
        <v>3.7650514189649202E-2</v>
      </c>
      <c r="BL12" s="14"/>
      <c r="BM12" s="14">
        <v>4.1195218170263899E-2</v>
      </c>
      <c r="BN12" s="14">
        <v>3.3397609761279298E-2</v>
      </c>
      <c r="BO12" s="14"/>
      <c r="BP12" s="14">
        <v>4.7845825797763301E-2</v>
      </c>
      <c r="BQ12" s="14">
        <v>3.1914179656836301E-2</v>
      </c>
      <c r="BR12" s="14"/>
      <c r="BS12" s="14">
        <v>2.49414360991063E-2</v>
      </c>
      <c r="BT12" s="14">
        <v>5.6363956136955197E-2</v>
      </c>
      <c r="BU12" s="14"/>
      <c r="BV12" s="14">
        <v>1.8917442003391099E-2</v>
      </c>
      <c r="BW12" s="14">
        <v>2.7058486073246901E-2</v>
      </c>
      <c r="BX12" s="14"/>
      <c r="BY12" s="14">
        <v>0.100424461074374</v>
      </c>
      <c r="BZ12" s="14">
        <v>2.6678019007493101E-2</v>
      </c>
      <c r="CA12" s="14"/>
      <c r="CB12" s="14">
        <v>5.33770485445937E-2</v>
      </c>
      <c r="CC12" s="14">
        <v>2.5597618961976699E-2</v>
      </c>
    </row>
    <row r="13" spans="2:81" x14ac:dyDescent="0.3">
      <c r="B13" s="15" t="s">
        <v>106</v>
      </c>
      <c r="C13" s="23">
        <v>4.8129364588455001E-2</v>
      </c>
      <c r="D13" s="23">
        <v>4.1740960917401503E-2</v>
      </c>
      <c r="E13" s="23">
        <v>5.44608674497234E-2</v>
      </c>
      <c r="F13" s="23"/>
      <c r="G13" s="23">
        <v>4.3740846027940601E-2</v>
      </c>
      <c r="H13" s="23">
        <v>5.6092785277345597E-2</v>
      </c>
      <c r="I13" s="23">
        <v>4.0664019006246201E-2</v>
      </c>
      <c r="J13" s="23">
        <v>6.0321710414041503E-2</v>
      </c>
      <c r="K13" s="23">
        <v>4.4159294819020298E-2</v>
      </c>
      <c r="L13" s="23">
        <v>4.3429303870576502E-2</v>
      </c>
      <c r="M13" s="23"/>
      <c r="N13" s="23">
        <v>6.1803883161359999E-2</v>
      </c>
      <c r="O13" s="23">
        <v>4.6827889326034801E-2</v>
      </c>
      <c r="P13" s="23">
        <v>3.6182004184468597E-2</v>
      </c>
      <c r="Q13" s="23">
        <v>4.60133908498409E-2</v>
      </c>
      <c r="R13" s="23"/>
      <c r="S13" s="23">
        <v>1.8692898628581301E-2</v>
      </c>
      <c r="T13" s="23">
        <v>6.2806909256979696E-2</v>
      </c>
      <c r="U13" s="23">
        <v>3.8962777096427197E-2</v>
      </c>
      <c r="V13" s="23">
        <v>2.3113350001859601E-2</v>
      </c>
      <c r="W13" s="23">
        <v>2.8445886867310401E-2</v>
      </c>
      <c r="X13" s="23">
        <v>5.1793302984301903E-2</v>
      </c>
      <c r="Y13" s="23">
        <v>6.1512568076229901E-2</v>
      </c>
      <c r="Z13" s="23">
        <v>7.1069416156442397E-2</v>
      </c>
      <c r="AA13" s="23">
        <v>4.8338369861106498E-2</v>
      </c>
      <c r="AB13" s="23">
        <v>4.3167209753805898E-2</v>
      </c>
      <c r="AC13" s="23">
        <v>7.4496765063299997E-2</v>
      </c>
      <c r="AD13" s="23">
        <v>0.161896902225349</v>
      </c>
      <c r="AE13" s="23"/>
      <c r="AF13" s="23">
        <v>2.78458938582281E-2</v>
      </c>
      <c r="AG13" s="23">
        <v>3.4227933122335297E-2</v>
      </c>
      <c r="AH13" s="23">
        <v>1.0671988291509E-2</v>
      </c>
      <c r="AI13" s="23">
        <v>5.0408226516052299E-2</v>
      </c>
      <c r="AJ13" s="23">
        <v>3.9493583090436997E-2</v>
      </c>
      <c r="AK13" s="23">
        <v>0.13217467234642599</v>
      </c>
      <c r="AL13" s="23"/>
      <c r="AM13" s="23">
        <v>5.02173261537621E-2</v>
      </c>
      <c r="AN13" s="23">
        <v>3.7349990008770803E-2</v>
      </c>
      <c r="AO13" s="23">
        <v>5.2650554313432303E-2</v>
      </c>
      <c r="AP13" s="23">
        <v>2.85577307847357E-2</v>
      </c>
      <c r="AQ13" s="23">
        <v>4.6880124413188201E-2</v>
      </c>
      <c r="AR13" s="23"/>
      <c r="AS13" s="23">
        <v>1.24611511856942E-2</v>
      </c>
      <c r="AT13" s="23">
        <v>6.9136448919354998E-2</v>
      </c>
      <c r="AU13" s="23"/>
      <c r="AV13" s="23">
        <v>2.6479608689339899E-2</v>
      </c>
      <c r="AW13" s="23">
        <v>0</v>
      </c>
      <c r="AX13" s="23">
        <v>9.8526218827548404E-3</v>
      </c>
      <c r="AY13" s="23"/>
      <c r="AZ13" s="23">
        <v>0</v>
      </c>
      <c r="BA13" s="23">
        <v>1.8353740778338099E-2</v>
      </c>
      <c r="BB13" s="23">
        <v>2.5426667168138298E-2</v>
      </c>
      <c r="BC13" s="23"/>
      <c r="BD13" s="23">
        <v>2.34753055739483E-2</v>
      </c>
      <c r="BE13" s="23">
        <v>6.3126942282203599E-2</v>
      </c>
      <c r="BF13" s="23"/>
      <c r="BG13" s="23">
        <v>2.2386448337521101E-2</v>
      </c>
      <c r="BH13" s="23">
        <v>5.2238895511995599E-2</v>
      </c>
      <c r="BI13" s="23"/>
      <c r="BJ13" s="23">
        <v>3.24836266056069E-2</v>
      </c>
      <c r="BK13" s="23">
        <v>4.8209861366861298E-2</v>
      </c>
      <c r="BL13" s="23"/>
      <c r="BM13" s="23">
        <v>3.9140444047382497E-2</v>
      </c>
      <c r="BN13" s="23">
        <v>4.9677970545927201E-2</v>
      </c>
      <c r="BO13" s="23"/>
      <c r="BP13" s="23">
        <v>2.42561562783432E-2</v>
      </c>
      <c r="BQ13" s="23">
        <v>5.2764829030641003E-2</v>
      </c>
      <c r="BR13" s="23"/>
      <c r="BS13" s="23">
        <v>4.8378383056145698E-3</v>
      </c>
      <c r="BT13" s="23">
        <v>2.8613617987187201E-2</v>
      </c>
      <c r="BU13" s="23"/>
      <c r="BV13" s="23">
        <v>1.8603743572389201E-2</v>
      </c>
      <c r="BW13" s="23">
        <v>0</v>
      </c>
      <c r="BX13" s="23"/>
      <c r="BY13" s="23">
        <v>2.9629229920709099E-2</v>
      </c>
      <c r="BZ13" s="23">
        <v>4.7541336589427698E-2</v>
      </c>
      <c r="CA13" s="23"/>
      <c r="CB13" s="23">
        <v>2.5307558908458601E-2</v>
      </c>
      <c r="CC13" s="23">
        <v>5.8181608109427199E-2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0.25766338446788001</v>
      </c>
      <c r="D9" s="14">
        <v>0.22285795363772401</v>
      </c>
      <c r="E9" s="14">
        <v>0.29214993792503102</v>
      </c>
      <c r="F9" s="14"/>
      <c r="G9" s="14">
        <v>0.30760863025424201</v>
      </c>
      <c r="H9" s="14">
        <v>0.32837078807410403</v>
      </c>
      <c r="I9" s="14">
        <v>0.27660873178352902</v>
      </c>
      <c r="J9" s="14">
        <v>0.19779301225117801</v>
      </c>
      <c r="K9" s="14">
        <v>0.263692880616685</v>
      </c>
      <c r="L9" s="14">
        <v>0.196139866305448</v>
      </c>
      <c r="M9" s="14"/>
      <c r="N9" s="14">
        <v>0.29142996801559401</v>
      </c>
      <c r="O9" s="14">
        <v>0.23794074291946901</v>
      </c>
      <c r="P9" s="14">
        <v>0.26563267596918699</v>
      </c>
      <c r="Q9" s="14">
        <v>0.23125584405084099</v>
      </c>
      <c r="R9" s="14"/>
      <c r="S9" s="14">
        <v>0.339297244130978</v>
      </c>
      <c r="T9" s="14">
        <v>0.29924691198376402</v>
      </c>
      <c r="U9" s="14">
        <v>0.20906442355184601</v>
      </c>
      <c r="V9" s="14">
        <v>0.248892818136905</v>
      </c>
      <c r="W9" s="14">
        <v>0.165260838375065</v>
      </c>
      <c r="X9" s="14">
        <v>0.30773067224843498</v>
      </c>
      <c r="Y9" s="14">
        <v>0.21077672638724201</v>
      </c>
      <c r="Z9" s="14">
        <v>0.21293613090872601</v>
      </c>
      <c r="AA9" s="14">
        <v>0.21583399287465899</v>
      </c>
      <c r="AB9" s="14">
        <v>0.29214830349603998</v>
      </c>
      <c r="AC9" s="14">
        <v>0.257233272547916</v>
      </c>
      <c r="AD9" s="14">
        <v>0.154982186248313</v>
      </c>
      <c r="AE9" s="14"/>
      <c r="AF9" s="14">
        <v>0.342554709373182</v>
      </c>
      <c r="AG9" s="14">
        <v>0.230230312675756</v>
      </c>
      <c r="AH9" s="14">
        <v>0.33462544780091802</v>
      </c>
      <c r="AI9" s="14">
        <v>0.12803136038433599</v>
      </c>
      <c r="AJ9" s="14">
        <v>0.414966437493478</v>
      </c>
      <c r="AK9" s="14">
        <v>0.173290436884319</v>
      </c>
      <c r="AL9" s="14"/>
      <c r="AM9" s="14">
        <v>0.20743100182254301</v>
      </c>
      <c r="AN9" s="14">
        <v>0.22163505286070101</v>
      </c>
      <c r="AO9" s="14">
        <v>0.28693375606751598</v>
      </c>
      <c r="AP9" s="14">
        <v>0.336658943242719</v>
      </c>
      <c r="AQ9" s="14">
        <v>0.5934823270863</v>
      </c>
      <c r="AR9" s="14"/>
      <c r="AS9" s="14">
        <v>0.291451469612245</v>
      </c>
      <c r="AT9" s="14">
        <v>0.237837529243032</v>
      </c>
      <c r="AU9" s="14"/>
      <c r="AV9" s="14">
        <v>0.34236360213301598</v>
      </c>
      <c r="AW9" s="14">
        <v>0.26879390282163801</v>
      </c>
      <c r="AX9" s="14">
        <v>0.27559381810370898</v>
      </c>
      <c r="AY9" s="14"/>
      <c r="AZ9" s="14">
        <v>0.58744522503163599</v>
      </c>
      <c r="BA9" s="14">
        <v>0.32599610593362599</v>
      </c>
      <c r="BB9" s="14">
        <v>0.207486999527912</v>
      </c>
      <c r="BC9" s="14"/>
      <c r="BD9" s="14">
        <v>0.32662232973328598</v>
      </c>
      <c r="BE9" s="14">
        <v>0.21103027948356501</v>
      </c>
      <c r="BF9" s="14"/>
      <c r="BG9" s="14">
        <v>0.41537563472794098</v>
      </c>
      <c r="BH9" s="14">
        <v>0.22712111231786</v>
      </c>
      <c r="BI9" s="14"/>
      <c r="BJ9" s="14">
        <v>0.33383285669514301</v>
      </c>
      <c r="BK9" s="14">
        <v>0.24561051598759601</v>
      </c>
      <c r="BL9" s="14"/>
      <c r="BM9" s="14">
        <v>0.39575950766923101</v>
      </c>
      <c r="BN9" s="14">
        <v>0.24373167346817001</v>
      </c>
      <c r="BO9" s="14"/>
      <c r="BP9" s="14">
        <v>0.28154570673060197</v>
      </c>
      <c r="BQ9" s="14">
        <v>0.25538523986620598</v>
      </c>
      <c r="BR9" s="14"/>
      <c r="BS9" s="14">
        <v>0.33781769986214499</v>
      </c>
      <c r="BT9" s="14">
        <v>0.27123363783716398</v>
      </c>
      <c r="BU9" s="14"/>
      <c r="BV9" s="14">
        <v>0.33750323270676003</v>
      </c>
      <c r="BW9" s="14">
        <v>0.33792821502411202</v>
      </c>
      <c r="BX9" s="14"/>
      <c r="BY9" s="14">
        <v>0.246623993719815</v>
      </c>
      <c r="BZ9" s="14">
        <v>0.25950121199864801</v>
      </c>
      <c r="CA9" s="14"/>
      <c r="CB9" s="14">
        <v>0.271505946284397</v>
      </c>
      <c r="CC9" s="14">
        <v>0.25258333821737899</v>
      </c>
    </row>
    <row r="10" spans="2:81" x14ac:dyDescent="0.3">
      <c r="B10" s="15" t="s">
        <v>103</v>
      </c>
      <c r="C10" s="14">
        <v>0.365258924196395</v>
      </c>
      <c r="D10" s="14">
        <v>0.35158879032585499</v>
      </c>
      <c r="E10" s="14">
        <v>0.37737115080547701</v>
      </c>
      <c r="F10" s="14"/>
      <c r="G10" s="14">
        <v>0.40809515488077502</v>
      </c>
      <c r="H10" s="14">
        <v>0.33517282150942701</v>
      </c>
      <c r="I10" s="14">
        <v>0.42672466460076502</v>
      </c>
      <c r="J10" s="14">
        <v>0.36231311969312302</v>
      </c>
      <c r="K10" s="14">
        <v>0.28332830961563099</v>
      </c>
      <c r="L10" s="14">
        <v>0.36847506276341302</v>
      </c>
      <c r="M10" s="14"/>
      <c r="N10" s="14">
        <v>0.37392593868399898</v>
      </c>
      <c r="O10" s="14">
        <v>0.35524052006451201</v>
      </c>
      <c r="P10" s="14">
        <v>0.36691316999868201</v>
      </c>
      <c r="Q10" s="14">
        <v>0.36678077767279599</v>
      </c>
      <c r="R10" s="14"/>
      <c r="S10" s="14">
        <v>0.38756868912498599</v>
      </c>
      <c r="T10" s="14">
        <v>0.317960285942951</v>
      </c>
      <c r="U10" s="14">
        <v>0.38247924354833801</v>
      </c>
      <c r="V10" s="14">
        <v>0.38959695666059302</v>
      </c>
      <c r="W10" s="14">
        <v>0.43890921059570898</v>
      </c>
      <c r="X10" s="14">
        <v>0.30528257932886999</v>
      </c>
      <c r="Y10" s="14">
        <v>0.31511840317057199</v>
      </c>
      <c r="Z10" s="14">
        <v>0.319624703273717</v>
      </c>
      <c r="AA10" s="14">
        <v>0.45842666234853202</v>
      </c>
      <c r="AB10" s="14">
        <v>0.30299327541103899</v>
      </c>
      <c r="AC10" s="14">
        <v>0.30994352591972502</v>
      </c>
      <c r="AD10" s="14">
        <v>0.486555755986185</v>
      </c>
      <c r="AE10" s="14"/>
      <c r="AF10" s="14">
        <v>0.39621702199357101</v>
      </c>
      <c r="AG10" s="14">
        <v>0.35639589094478902</v>
      </c>
      <c r="AH10" s="14">
        <v>0.39646560117714602</v>
      </c>
      <c r="AI10" s="14">
        <v>0.302566162498007</v>
      </c>
      <c r="AJ10" s="14">
        <v>0.352373680738857</v>
      </c>
      <c r="AK10" s="14">
        <v>0.39037328092155099</v>
      </c>
      <c r="AL10" s="14"/>
      <c r="AM10" s="14">
        <v>0.36539766796637002</v>
      </c>
      <c r="AN10" s="14">
        <v>0.40864400768313802</v>
      </c>
      <c r="AO10" s="14">
        <v>0.329069746259461</v>
      </c>
      <c r="AP10" s="14">
        <v>0.37436662541792598</v>
      </c>
      <c r="AQ10" s="14">
        <v>0.30848267010147001</v>
      </c>
      <c r="AR10" s="14"/>
      <c r="AS10" s="14">
        <v>0.40651847396749602</v>
      </c>
      <c r="AT10" s="14">
        <v>0.33963433806281101</v>
      </c>
      <c r="AU10" s="14"/>
      <c r="AV10" s="14">
        <v>0.40731497362997998</v>
      </c>
      <c r="AW10" s="14">
        <v>0.28025799721935502</v>
      </c>
      <c r="AX10" s="14">
        <v>0.41259553274416899</v>
      </c>
      <c r="AY10" s="14"/>
      <c r="AZ10" s="14">
        <v>0.206614495768628</v>
      </c>
      <c r="BA10" s="14">
        <v>0.48302296104445502</v>
      </c>
      <c r="BB10" s="14">
        <v>0.38868862216963401</v>
      </c>
      <c r="BC10" s="14"/>
      <c r="BD10" s="14">
        <v>0.37106236626050199</v>
      </c>
      <c r="BE10" s="14">
        <v>0.36255207691432501</v>
      </c>
      <c r="BF10" s="14"/>
      <c r="BG10" s="14">
        <v>0.33135138560021798</v>
      </c>
      <c r="BH10" s="14">
        <v>0.37113932936263899</v>
      </c>
      <c r="BI10" s="14"/>
      <c r="BJ10" s="14">
        <v>0.43538395805640201</v>
      </c>
      <c r="BK10" s="14">
        <v>0.36251000249663001</v>
      </c>
      <c r="BL10" s="14"/>
      <c r="BM10" s="14">
        <v>0.35926881356164603</v>
      </c>
      <c r="BN10" s="14">
        <v>0.36167566920535799</v>
      </c>
      <c r="BO10" s="14"/>
      <c r="BP10" s="14">
        <v>0.373072317721931</v>
      </c>
      <c r="BQ10" s="14">
        <v>0.35927493011268302</v>
      </c>
      <c r="BR10" s="14"/>
      <c r="BS10" s="14">
        <v>0.39850910203561901</v>
      </c>
      <c r="BT10" s="14">
        <v>0.381429900403084</v>
      </c>
      <c r="BU10" s="14"/>
      <c r="BV10" s="14">
        <v>0.43243704799834598</v>
      </c>
      <c r="BW10" s="14">
        <v>0.38658559149065902</v>
      </c>
      <c r="BX10" s="14"/>
      <c r="BY10" s="14">
        <v>0.33168085711075401</v>
      </c>
      <c r="BZ10" s="14">
        <v>0.37062718113853999</v>
      </c>
      <c r="CA10" s="14"/>
      <c r="CB10" s="14">
        <v>0.34097531300545197</v>
      </c>
      <c r="CC10" s="14">
        <v>0.37796442689436199</v>
      </c>
    </row>
    <row r="11" spans="2:81" x14ac:dyDescent="0.3">
      <c r="B11" s="15" t="s">
        <v>440</v>
      </c>
      <c r="C11" s="14">
        <v>0.207116821486106</v>
      </c>
      <c r="D11" s="14">
        <v>0.229221275655666</v>
      </c>
      <c r="E11" s="14">
        <v>0.18593663633271101</v>
      </c>
      <c r="F11" s="14"/>
      <c r="G11" s="14">
        <v>0.16945244052878</v>
      </c>
      <c r="H11" s="14">
        <v>0.202150632749654</v>
      </c>
      <c r="I11" s="14">
        <v>0.12991216921149901</v>
      </c>
      <c r="J11" s="14">
        <v>0.19488064420981699</v>
      </c>
      <c r="K11" s="14">
        <v>0.26758906081200501</v>
      </c>
      <c r="L11" s="14">
        <v>0.268562890125633</v>
      </c>
      <c r="M11" s="14"/>
      <c r="N11" s="14">
        <v>0.187809503703742</v>
      </c>
      <c r="O11" s="14">
        <v>0.21807318340183901</v>
      </c>
      <c r="P11" s="14">
        <v>0.23173007966853101</v>
      </c>
      <c r="Q11" s="14">
        <v>0.198234321036277</v>
      </c>
      <c r="R11" s="14"/>
      <c r="S11" s="14">
        <v>0.17623379351204199</v>
      </c>
      <c r="T11" s="14">
        <v>0.20835559430534201</v>
      </c>
      <c r="U11" s="14">
        <v>0.19544290982360099</v>
      </c>
      <c r="V11" s="14">
        <v>0.21552284355613299</v>
      </c>
      <c r="W11" s="14">
        <v>0.20060357558168901</v>
      </c>
      <c r="X11" s="14">
        <v>0.175854502009302</v>
      </c>
      <c r="Y11" s="14">
        <v>0.31830830945010602</v>
      </c>
      <c r="Z11" s="14">
        <v>0.250972421997323</v>
      </c>
      <c r="AA11" s="14">
        <v>0.19187698362578701</v>
      </c>
      <c r="AB11" s="14">
        <v>0.20759752550590899</v>
      </c>
      <c r="AC11" s="14">
        <v>0.23310950822280499</v>
      </c>
      <c r="AD11" s="14">
        <v>0.115933746834029</v>
      </c>
      <c r="AE11" s="14"/>
      <c r="AF11" s="14">
        <v>0.16327946802901</v>
      </c>
      <c r="AG11" s="14">
        <v>0.217994588335085</v>
      </c>
      <c r="AH11" s="14">
        <v>0.19290566700665401</v>
      </c>
      <c r="AI11" s="14">
        <v>0.29564604851127102</v>
      </c>
      <c r="AJ11" s="14">
        <v>0.15086213349076499</v>
      </c>
      <c r="AK11" s="14">
        <v>0.211340810245948</v>
      </c>
      <c r="AL11" s="14"/>
      <c r="AM11" s="14">
        <v>0.22172074211219001</v>
      </c>
      <c r="AN11" s="14">
        <v>0.22590148029255799</v>
      </c>
      <c r="AO11" s="14">
        <v>0.21747626634114001</v>
      </c>
      <c r="AP11" s="14">
        <v>0.18542303010105801</v>
      </c>
      <c r="AQ11" s="14">
        <v>0</v>
      </c>
      <c r="AR11" s="14"/>
      <c r="AS11" s="14">
        <v>0.17579206208745601</v>
      </c>
      <c r="AT11" s="14">
        <v>0.226195856932703</v>
      </c>
      <c r="AU11" s="14"/>
      <c r="AV11" s="14">
        <v>0.102477285615204</v>
      </c>
      <c r="AW11" s="14">
        <v>0.33035671951922502</v>
      </c>
      <c r="AX11" s="14">
        <v>0.20226861805317001</v>
      </c>
      <c r="AY11" s="14"/>
      <c r="AZ11" s="14">
        <v>0.160864621433881</v>
      </c>
      <c r="BA11" s="14">
        <v>0.113649638806706</v>
      </c>
      <c r="BB11" s="14">
        <v>0.19712959997218399</v>
      </c>
      <c r="BC11" s="14"/>
      <c r="BD11" s="14">
        <v>0.162933254288045</v>
      </c>
      <c r="BE11" s="14">
        <v>0.237137326603613</v>
      </c>
      <c r="BF11" s="14"/>
      <c r="BG11" s="14">
        <v>0.16407323040506</v>
      </c>
      <c r="BH11" s="14">
        <v>0.21643061609629899</v>
      </c>
      <c r="BI11" s="14"/>
      <c r="BJ11" s="14">
        <v>0.11494260648219499</v>
      </c>
      <c r="BK11" s="14">
        <v>0.216959555146195</v>
      </c>
      <c r="BL11" s="14"/>
      <c r="BM11" s="14">
        <v>0.122636851689129</v>
      </c>
      <c r="BN11" s="14">
        <v>0.21753308276915601</v>
      </c>
      <c r="BO11" s="14"/>
      <c r="BP11" s="14">
        <v>0.172034566295377</v>
      </c>
      <c r="BQ11" s="14">
        <v>0.218935254313956</v>
      </c>
      <c r="BR11" s="14"/>
      <c r="BS11" s="14">
        <v>0.15509211106697801</v>
      </c>
      <c r="BT11" s="14">
        <v>0.193749502552203</v>
      </c>
      <c r="BU11" s="14"/>
      <c r="BV11" s="14">
        <v>9.2951801731494005E-2</v>
      </c>
      <c r="BW11" s="14">
        <v>0.17693046916984301</v>
      </c>
      <c r="BX11" s="14"/>
      <c r="BY11" s="14">
        <v>0.150460650491715</v>
      </c>
      <c r="BZ11" s="14">
        <v>0.21337990758688199</v>
      </c>
      <c r="CA11" s="14"/>
      <c r="CB11" s="14">
        <v>0.230706041270892</v>
      </c>
      <c r="CC11" s="14">
        <v>0.193555228516439</v>
      </c>
    </row>
    <row r="12" spans="2:81" x14ac:dyDescent="0.3">
      <c r="B12" s="15" t="s">
        <v>441</v>
      </c>
      <c r="C12" s="14">
        <v>0.10950541001570099</v>
      </c>
      <c r="D12" s="14">
        <v>0.14265740386627701</v>
      </c>
      <c r="E12" s="14">
        <v>7.7348089205711595E-2</v>
      </c>
      <c r="F12" s="14"/>
      <c r="G12" s="14">
        <v>5.7216808096675703E-2</v>
      </c>
      <c r="H12" s="14">
        <v>7.7857709514463594E-2</v>
      </c>
      <c r="I12" s="14">
        <v>0.120214954618274</v>
      </c>
      <c r="J12" s="14">
        <v>0.15247768719330601</v>
      </c>
      <c r="K12" s="14">
        <v>0.140492355058631</v>
      </c>
      <c r="L12" s="14">
        <v>0.105534489368033</v>
      </c>
      <c r="M12" s="14"/>
      <c r="N12" s="14">
        <v>8.6146040060454496E-2</v>
      </c>
      <c r="O12" s="14">
        <v>0.119522127756321</v>
      </c>
      <c r="P12" s="14">
        <v>9.1143368106911093E-2</v>
      </c>
      <c r="Q12" s="14">
        <v>0.137723851619135</v>
      </c>
      <c r="R12" s="14"/>
      <c r="S12" s="14">
        <v>7.1847222765249893E-2</v>
      </c>
      <c r="T12" s="14">
        <v>9.7248914903456801E-2</v>
      </c>
      <c r="U12" s="14">
        <v>0.148832010844205</v>
      </c>
      <c r="V12" s="14">
        <v>0.10077394814643199</v>
      </c>
      <c r="W12" s="14">
        <v>0.137361933734338</v>
      </c>
      <c r="X12" s="14">
        <v>0.12718538038723301</v>
      </c>
      <c r="Y12" s="14">
        <v>9.5822470092356699E-2</v>
      </c>
      <c r="Z12" s="14">
        <v>0.166976849598895</v>
      </c>
      <c r="AA12" s="14">
        <v>7.5662697291240796E-2</v>
      </c>
      <c r="AB12" s="14">
        <v>0.13482374336574801</v>
      </c>
      <c r="AC12" s="14">
        <v>0.12647777089130099</v>
      </c>
      <c r="AD12" s="14">
        <v>0.12096923515616601</v>
      </c>
      <c r="AE12" s="14"/>
      <c r="AF12" s="14">
        <v>7.0096428079303094E-2</v>
      </c>
      <c r="AG12" s="14">
        <v>0.14769235926902699</v>
      </c>
      <c r="AH12" s="14">
        <v>4.4884731512767603E-2</v>
      </c>
      <c r="AI12" s="14">
        <v>0.22917986465450901</v>
      </c>
      <c r="AJ12" s="14">
        <v>4.2304165186462801E-2</v>
      </c>
      <c r="AK12" s="14">
        <v>6.4085414433878496E-2</v>
      </c>
      <c r="AL12" s="14"/>
      <c r="AM12" s="14">
        <v>0.13921172197085999</v>
      </c>
      <c r="AN12" s="14">
        <v>0.110414782592251</v>
      </c>
      <c r="AO12" s="14">
        <v>9.5796275701482803E-2</v>
      </c>
      <c r="AP12" s="14">
        <v>8.1953235702330596E-2</v>
      </c>
      <c r="AQ12" s="14">
        <v>5.1154878399041197E-2</v>
      </c>
      <c r="AR12" s="14"/>
      <c r="AS12" s="14">
        <v>9.8641879597250903E-2</v>
      </c>
      <c r="AT12" s="14">
        <v>0.11639722220120099</v>
      </c>
      <c r="AU12" s="14"/>
      <c r="AV12" s="14">
        <v>0.11617588842576999</v>
      </c>
      <c r="AW12" s="14">
        <v>0.120591380439782</v>
      </c>
      <c r="AX12" s="14">
        <v>7.9500383694167898E-2</v>
      </c>
      <c r="AY12" s="14"/>
      <c r="AZ12" s="14">
        <v>4.5075657765855398E-2</v>
      </c>
      <c r="BA12" s="14">
        <v>7.7331294215212606E-2</v>
      </c>
      <c r="BB12" s="14">
        <v>0.16532197721994699</v>
      </c>
      <c r="BC12" s="14"/>
      <c r="BD12" s="14">
        <v>0.11043707243292999</v>
      </c>
      <c r="BE12" s="14">
        <v>0.10923110280456</v>
      </c>
      <c r="BF12" s="14"/>
      <c r="BG12" s="14">
        <v>6.0621566358304201E-2</v>
      </c>
      <c r="BH12" s="14">
        <v>0.119496753157119</v>
      </c>
      <c r="BI12" s="14"/>
      <c r="BJ12" s="14">
        <v>9.4549939901759902E-2</v>
      </c>
      <c r="BK12" s="14">
        <v>0.112994458758992</v>
      </c>
      <c r="BL12" s="14"/>
      <c r="BM12" s="14">
        <v>9.2727363299347804E-2</v>
      </c>
      <c r="BN12" s="14">
        <v>0.112651808336136</v>
      </c>
      <c r="BO12" s="14"/>
      <c r="BP12" s="14">
        <v>0.13872536993752399</v>
      </c>
      <c r="BQ12" s="14">
        <v>0.10304635939835</v>
      </c>
      <c r="BR12" s="14"/>
      <c r="BS12" s="14">
        <v>9.3216048172711105E-2</v>
      </c>
      <c r="BT12" s="14">
        <v>0.105841788087761</v>
      </c>
      <c r="BU12" s="14"/>
      <c r="BV12" s="14">
        <v>7.8022180314411896E-2</v>
      </c>
      <c r="BW12" s="14">
        <v>9.8555724315386506E-2</v>
      </c>
      <c r="BX12" s="14"/>
      <c r="BY12" s="14">
        <v>0.24228174158028001</v>
      </c>
      <c r="BZ12" s="14">
        <v>9.5067348889771794E-2</v>
      </c>
      <c r="CA12" s="14"/>
      <c r="CB12" s="14">
        <v>0.120513592851567</v>
      </c>
      <c r="CC12" s="14">
        <v>0.10172086642773</v>
      </c>
    </row>
    <row r="13" spans="2:81" x14ac:dyDescent="0.3">
      <c r="B13" s="15" t="s">
        <v>106</v>
      </c>
      <c r="C13" s="23">
        <v>6.0455459833916703E-2</v>
      </c>
      <c r="D13" s="23">
        <v>5.3674576514476803E-2</v>
      </c>
      <c r="E13" s="23">
        <v>6.7194185731069403E-2</v>
      </c>
      <c r="F13" s="23"/>
      <c r="G13" s="23">
        <v>5.7626966239527302E-2</v>
      </c>
      <c r="H13" s="23">
        <v>5.6448048152351202E-2</v>
      </c>
      <c r="I13" s="23">
        <v>4.6539479785933202E-2</v>
      </c>
      <c r="J13" s="23">
        <v>9.2535536652576203E-2</v>
      </c>
      <c r="K13" s="23">
        <v>4.4897393897048297E-2</v>
      </c>
      <c r="L13" s="23">
        <v>6.1287691437472203E-2</v>
      </c>
      <c r="M13" s="23"/>
      <c r="N13" s="23">
        <v>6.0688549536211001E-2</v>
      </c>
      <c r="O13" s="23">
        <v>6.9223425857858498E-2</v>
      </c>
      <c r="P13" s="23">
        <v>4.4580706256688599E-2</v>
      </c>
      <c r="Q13" s="23">
        <v>6.6005205620950594E-2</v>
      </c>
      <c r="R13" s="23"/>
      <c r="S13" s="23">
        <v>2.5053050466745101E-2</v>
      </c>
      <c r="T13" s="23">
        <v>7.7188292864486405E-2</v>
      </c>
      <c r="U13" s="23">
        <v>6.4181412232010404E-2</v>
      </c>
      <c r="V13" s="23">
        <v>4.52134334999372E-2</v>
      </c>
      <c r="W13" s="23">
        <v>5.7864441713199703E-2</v>
      </c>
      <c r="X13" s="23">
        <v>8.3946866026160097E-2</v>
      </c>
      <c r="Y13" s="23">
        <v>5.9974090899723401E-2</v>
      </c>
      <c r="Z13" s="23">
        <v>4.9489894221339502E-2</v>
      </c>
      <c r="AA13" s="23">
        <v>5.81996638597818E-2</v>
      </c>
      <c r="AB13" s="23">
        <v>6.2437152221265002E-2</v>
      </c>
      <c r="AC13" s="23">
        <v>7.3235922418253399E-2</v>
      </c>
      <c r="AD13" s="23">
        <v>0.121559075775306</v>
      </c>
      <c r="AE13" s="23"/>
      <c r="AF13" s="23">
        <v>2.7852372524933399E-2</v>
      </c>
      <c r="AG13" s="23">
        <v>4.7686848775342197E-2</v>
      </c>
      <c r="AH13" s="23">
        <v>3.11185525025151E-2</v>
      </c>
      <c r="AI13" s="23">
        <v>4.4576563951876702E-2</v>
      </c>
      <c r="AJ13" s="23">
        <v>3.9493583090436997E-2</v>
      </c>
      <c r="AK13" s="23">
        <v>0.16091005751430401</v>
      </c>
      <c r="AL13" s="23"/>
      <c r="AM13" s="23">
        <v>6.6238866128035701E-2</v>
      </c>
      <c r="AN13" s="23">
        <v>3.3404676571351002E-2</v>
      </c>
      <c r="AO13" s="23">
        <v>7.0723955630400806E-2</v>
      </c>
      <c r="AP13" s="23">
        <v>2.15981655359672E-2</v>
      </c>
      <c r="AQ13" s="23">
        <v>4.6880124413188201E-2</v>
      </c>
      <c r="AR13" s="23"/>
      <c r="AS13" s="23">
        <v>2.7596114735552301E-2</v>
      </c>
      <c r="AT13" s="23">
        <v>7.9935053560252906E-2</v>
      </c>
      <c r="AU13" s="23"/>
      <c r="AV13" s="23">
        <v>3.1668250196030499E-2</v>
      </c>
      <c r="AW13" s="23">
        <v>0</v>
      </c>
      <c r="AX13" s="23">
        <v>3.0041647404782899E-2</v>
      </c>
      <c r="AY13" s="23"/>
      <c r="AZ13" s="23">
        <v>0</v>
      </c>
      <c r="BA13" s="23">
        <v>0</v>
      </c>
      <c r="BB13" s="23">
        <v>4.1372801110323099E-2</v>
      </c>
      <c r="BC13" s="23"/>
      <c r="BD13" s="23">
        <v>2.89449772852368E-2</v>
      </c>
      <c r="BE13" s="23">
        <v>8.0049214193936596E-2</v>
      </c>
      <c r="BF13" s="23"/>
      <c r="BG13" s="23">
        <v>2.85781829084766E-2</v>
      </c>
      <c r="BH13" s="23">
        <v>6.5812189066081703E-2</v>
      </c>
      <c r="BI13" s="23"/>
      <c r="BJ13" s="23">
        <v>2.1290638864499899E-2</v>
      </c>
      <c r="BK13" s="23">
        <v>6.1925467610587898E-2</v>
      </c>
      <c r="BL13" s="23"/>
      <c r="BM13" s="23">
        <v>2.9607463780645701E-2</v>
      </c>
      <c r="BN13" s="23">
        <v>6.4407766221179996E-2</v>
      </c>
      <c r="BO13" s="23"/>
      <c r="BP13" s="23">
        <v>3.4622039314566901E-2</v>
      </c>
      <c r="BQ13" s="23">
        <v>6.3358216308805504E-2</v>
      </c>
      <c r="BR13" s="23"/>
      <c r="BS13" s="23">
        <v>1.5365038862547699E-2</v>
      </c>
      <c r="BT13" s="23">
        <v>4.7745171119786697E-2</v>
      </c>
      <c r="BU13" s="23"/>
      <c r="BV13" s="23">
        <v>5.9085737248987899E-2</v>
      </c>
      <c r="BW13" s="23">
        <v>0</v>
      </c>
      <c r="BX13" s="23"/>
      <c r="BY13" s="23">
        <v>2.89527570974367E-2</v>
      </c>
      <c r="BZ13" s="23">
        <v>6.1424350386158198E-2</v>
      </c>
      <c r="CA13" s="23"/>
      <c r="CB13" s="23">
        <v>3.62991065876919E-2</v>
      </c>
      <c r="CC13" s="23">
        <v>7.4176139944089794E-2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0.229647171447698</v>
      </c>
      <c r="D9" s="14">
        <v>0.22993225515014101</v>
      </c>
      <c r="E9" s="14">
        <v>0.22981586529397399</v>
      </c>
      <c r="F9" s="14"/>
      <c r="G9" s="14">
        <v>0.213981773348315</v>
      </c>
      <c r="H9" s="14">
        <v>0.26190801351728099</v>
      </c>
      <c r="I9" s="14">
        <v>0.234619953492022</v>
      </c>
      <c r="J9" s="14">
        <v>0.174908811846375</v>
      </c>
      <c r="K9" s="14">
        <v>0.23453934616340899</v>
      </c>
      <c r="L9" s="14">
        <v>0.25120581604236702</v>
      </c>
      <c r="M9" s="14"/>
      <c r="N9" s="14">
        <v>0.295452799376895</v>
      </c>
      <c r="O9" s="14">
        <v>0.18036924266204099</v>
      </c>
      <c r="P9" s="14">
        <v>0.23640448100155101</v>
      </c>
      <c r="Q9" s="14">
        <v>0.203896272296196</v>
      </c>
      <c r="R9" s="14"/>
      <c r="S9" s="14">
        <v>0.19064385683056301</v>
      </c>
      <c r="T9" s="14">
        <v>0.22145620395365001</v>
      </c>
      <c r="U9" s="14">
        <v>0.27243812121112299</v>
      </c>
      <c r="V9" s="14">
        <v>0.163300223237314</v>
      </c>
      <c r="W9" s="14">
        <v>0.27190091482467099</v>
      </c>
      <c r="X9" s="14">
        <v>0.31862751801773098</v>
      </c>
      <c r="Y9" s="14">
        <v>0.15887791696195899</v>
      </c>
      <c r="Z9" s="14">
        <v>0.21770218713094899</v>
      </c>
      <c r="AA9" s="14">
        <v>0.216797930004337</v>
      </c>
      <c r="AB9" s="14">
        <v>0.25716503857662898</v>
      </c>
      <c r="AC9" s="14">
        <v>0.31225165948681399</v>
      </c>
      <c r="AD9" s="14">
        <v>0.19764336481997399</v>
      </c>
      <c r="AE9" s="14"/>
      <c r="AF9" s="14">
        <v>0.26969878371693101</v>
      </c>
      <c r="AG9" s="14">
        <v>0.276921954553357</v>
      </c>
      <c r="AH9" s="14">
        <v>0.23620478312339199</v>
      </c>
      <c r="AI9" s="14">
        <v>0.176071845517704</v>
      </c>
      <c r="AJ9" s="14">
        <v>0.170626683235023</v>
      </c>
      <c r="AK9" s="14">
        <v>0.14858105989897399</v>
      </c>
      <c r="AL9" s="14"/>
      <c r="AM9" s="14">
        <v>0.21099009792833101</v>
      </c>
      <c r="AN9" s="14">
        <v>0.216792107197044</v>
      </c>
      <c r="AO9" s="14">
        <v>0.22532490676492301</v>
      </c>
      <c r="AP9" s="14">
        <v>0.288755012841661</v>
      </c>
      <c r="AQ9" s="14">
        <v>0.36511887244174301</v>
      </c>
      <c r="AR9" s="14"/>
      <c r="AS9" s="14">
        <v>0.25982237736943198</v>
      </c>
      <c r="AT9" s="14">
        <v>0.21008468866108301</v>
      </c>
      <c r="AU9" s="14"/>
      <c r="AV9" s="14">
        <v>0.285252899399216</v>
      </c>
      <c r="AW9" s="14">
        <v>0.34939588189856802</v>
      </c>
      <c r="AX9" s="14">
        <v>0.21723920773525199</v>
      </c>
      <c r="AY9" s="14"/>
      <c r="AZ9" s="14">
        <v>0.43068538236007597</v>
      </c>
      <c r="BA9" s="14">
        <v>0.384504224661255</v>
      </c>
      <c r="BB9" s="14">
        <v>0.201110848667928</v>
      </c>
      <c r="BC9" s="14"/>
      <c r="BD9" s="14">
        <v>0.241588732368264</v>
      </c>
      <c r="BE9" s="14">
        <v>0.22089206151583801</v>
      </c>
      <c r="BF9" s="14"/>
      <c r="BG9" s="14">
        <v>0.27986230265113299</v>
      </c>
      <c r="BH9" s="14">
        <v>0.21987143178298801</v>
      </c>
      <c r="BI9" s="14"/>
      <c r="BJ9" s="14">
        <v>0.25761033329837502</v>
      </c>
      <c r="BK9" s="14">
        <v>0.220784747545235</v>
      </c>
      <c r="BL9" s="14"/>
      <c r="BM9" s="14">
        <v>0.24929757845401701</v>
      </c>
      <c r="BN9" s="14">
        <v>0.22765173825776699</v>
      </c>
      <c r="BO9" s="14"/>
      <c r="BP9" s="14">
        <v>0.21977552335322401</v>
      </c>
      <c r="BQ9" s="14">
        <v>0.234237009573219</v>
      </c>
      <c r="BR9" s="14"/>
      <c r="BS9" s="14">
        <v>0.319231651843572</v>
      </c>
      <c r="BT9" s="14">
        <v>0.21813876507640401</v>
      </c>
      <c r="BU9" s="14"/>
      <c r="BV9" s="14">
        <v>0.34592794352143602</v>
      </c>
      <c r="BW9" s="14">
        <v>0.30984960685676299</v>
      </c>
      <c r="BX9" s="14"/>
      <c r="BY9" s="14">
        <v>0.291783257676967</v>
      </c>
      <c r="BZ9" s="14">
        <v>0.22404510303282499</v>
      </c>
      <c r="CA9" s="14"/>
      <c r="CB9" s="14">
        <v>0.24672615942583401</v>
      </c>
      <c r="CC9" s="14">
        <v>0.22232274091542201</v>
      </c>
    </row>
    <row r="10" spans="2:81" x14ac:dyDescent="0.3">
      <c r="B10" s="15" t="s">
        <v>103</v>
      </c>
      <c r="C10" s="14">
        <v>0.40578886237876799</v>
      </c>
      <c r="D10" s="14">
        <v>0.39157813290844401</v>
      </c>
      <c r="E10" s="14">
        <v>0.41850784121221402</v>
      </c>
      <c r="F10" s="14"/>
      <c r="G10" s="14">
        <v>0.426809500247952</v>
      </c>
      <c r="H10" s="14">
        <v>0.42850406159249099</v>
      </c>
      <c r="I10" s="14">
        <v>0.42138882545044598</v>
      </c>
      <c r="J10" s="14">
        <v>0.409483931470838</v>
      </c>
      <c r="K10" s="14">
        <v>0.386438700112475</v>
      </c>
      <c r="L10" s="14">
        <v>0.37058700171244302</v>
      </c>
      <c r="M10" s="14"/>
      <c r="N10" s="14">
        <v>0.38944040127435398</v>
      </c>
      <c r="O10" s="14">
        <v>0.42747994354054902</v>
      </c>
      <c r="P10" s="14">
        <v>0.41877725458897502</v>
      </c>
      <c r="Q10" s="14">
        <v>0.39207377784076097</v>
      </c>
      <c r="R10" s="14"/>
      <c r="S10" s="14">
        <v>0.47532570950590802</v>
      </c>
      <c r="T10" s="14">
        <v>0.42054354573052499</v>
      </c>
      <c r="U10" s="14">
        <v>0.36701540881120198</v>
      </c>
      <c r="V10" s="14">
        <v>0.43602772192494998</v>
      </c>
      <c r="W10" s="14">
        <v>0.35955967408821399</v>
      </c>
      <c r="X10" s="14">
        <v>0.37626683385446003</v>
      </c>
      <c r="Y10" s="14">
        <v>0.41329526772094899</v>
      </c>
      <c r="Z10" s="14">
        <v>0.36006740287625999</v>
      </c>
      <c r="AA10" s="14">
        <v>0.45610302822534998</v>
      </c>
      <c r="AB10" s="14">
        <v>0.387649538336023</v>
      </c>
      <c r="AC10" s="14">
        <v>0.27177397162851502</v>
      </c>
      <c r="AD10" s="14">
        <v>0.35981997624443202</v>
      </c>
      <c r="AE10" s="14"/>
      <c r="AF10" s="14">
        <v>0.42446321591619302</v>
      </c>
      <c r="AG10" s="14">
        <v>0.37968217903880702</v>
      </c>
      <c r="AH10" s="14">
        <v>0.41744943104946097</v>
      </c>
      <c r="AI10" s="14">
        <v>0.417661177942032</v>
      </c>
      <c r="AJ10" s="14">
        <v>0.50989462387020801</v>
      </c>
      <c r="AK10" s="14">
        <v>0.32379974334702999</v>
      </c>
      <c r="AL10" s="14"/>
      <c r="AM10" s="14">
        <v>0.40055328414785402</v>
      </c>
      <c r="AN10" s="14">
        <v>0.39821878566767699</v>
      </c>
      <c r="AO10" s="14">
        <v>0.40318512126491801</v>
      </c>
      <c r="AP10" s="14">
        <v>0.436434214922027</v>
      </c>
      <c r="AQ10" s="14">
        <v>0.31741676737029001</v>
      </c>
      <c r="AR10" s="14"/>
      <c r="AS10" s="14">
        <v>0.408783395991001</v>
      </c>
      <c r="AT10" s="14">
        <v>0.40274198266842898</v>
      </c>
      <c r="AU10" s="14"/>
      <c r="AV10" s="14">
        <v>0.43465097663659602</v>
      </c>
      <c r="AW10" s="14">
        <v>0.37952615304756798</v>
      </c>
      <c r="AX10" s="14">
        <v>0.38453925404120098</v>
      </c>
      <c r="AY10" s="14"/>
      <c r="AZ10" s="14">
        <v>0.36704505673902799</v>
      </c>
      <c r="BA10" s="14">
        <v>0.41681185734924098</v>
      </c>
      <c r="BB10" s="14">
        <v>0.45665383018204703</v>
      </c>
      <c r="BC10" s="14"/>
      <c r="BD10" s="14">
        <v>0.4154500910676</v>
      </c>
      <c r="BE10" s="14">
        <v>0.39903655220355999</v>
      </c>
      <c r="BF10" s="14"/>
      <c r="BG10" s="14">
        <v>0.41569180006442202</v>
      </c>
      <c r="BH10" s="14">
        <v>0.40220517385446097</v>
      </c>
      <c r="BI10" s="14"/>
      <c r="BJ10" s="14">
        <v>0.38964439712089</v>
      </c>
      <c r="BK10" s="14">
        <v>0.40631228852018603</v>
      </c>
      <c r="BL10" s="14"/>
      <c r="BM10" s="14">
        <v>0.449620612769906</v>
      </c>
      <c r="BN10" s="14">
        <v>0.40085609993174998</v>
      </c>
      <c r="BO10" s="14"/>
      <c r="BP10" s="14">
        <v>0.40981895391358802</v>
      </c>
      <c r="BQ10" s="14">
        <v>0.39930224891583899</v>
      </c>
      <c r="BR10" s="14"/>
      <c r="BS10" s="14">
        <v>0.39461061815149601</v>
      </c>
      <c r="BT10" s="14">
        <v>0.41179935182052901</v>
      </c>
      <c r="BU10" s="14"/>
      <c r="BV10" s="14">
        <v>0.43512597408021197</v>
      </c>
      <c r="BW10" s="14">
        <v>0.38037205286435599</v>
      </c>
      <c r="BX10" s="14"/>
      <c r="BY10" s="14">
        <v>0.34220779751743202</v>
      </c>
      <c r="BZ10" s="14">
        <v>0.413023976363525</v>
      </c>
      <c r="CA10" s="14"/>
      <c r="CB10" s="14">
        <v>0.39506511212643403</v>
      </c>
      <c r="CC10" s="14">
        <v>0.40973663817280898</v>
      </c>
    </row>
    <row r="11" spans="2:81" x14ac:dyDescent="0.3">
      <c r="B11" s="15" t="s">
        <v>440</v>
      </c>
      <c r="C11" s="14">
        <v>0.18133816869168101</v>
      </c>
      <c r="D11" s="14">
        <v>0.19404523186890499</v>
      </c>
      <c r="E11" s="14">
        <v>0.169283664641698</v>
      </c>
      <c r="F11" s="14"/>
      <c r="G11" s="14">
        <v>0.179430162818393</v>
      </c>
      <c r="H11" s="14">
        <v>0.166898590887643</v>
      </c>
      <c r="I11" s="14">
        <v>0.12464193715906099</v>
      </c>
      <c r="J11" s="14">
        <v>0.23503833985922601</v>
      </c>
      <c r="K11" s="14">
        <v>0.18426643846731</v>
      </c>
      <c r="L11" s="14">
        <v>0.19484648131896501</v>
      </c>
      <c r="M11" s="14"/>
      <c r="N11" s="14">
        <v>0.15957955313213301</v>
      </c>
      <c r="O11" s="14">
        <v>0.183560961222097</v>
      </c>
      <c r="P11" s="14">
        <v>0.197131817646789</v>
      </c>
      <c r="Q11" s="14">
        <v>0.187580433464765</v>
      </c>
      <c r="R11" s="14"/>
      <c r="S11" s="14">
        <v>0.168499165542465</v>
      </c>
      <c r="T11" s="14">
        <v>0.15156822999946501</v>
      </c>
      <c r="U11" s="14">
        <v>0.21304409166965199</v>
      </c>
      <c r="V11" s="14">
        <v>0.24448158479618101</v>
      </c>
      <c r="W11" s="14">
        <v>0.12664175539843001</v>
      </c>
      <c r="X11" s="14">
        <v>0.154935306653952</v>
      </c>
      <c r="Y11" s="14">
        <v>0.207475618919434</v>
      </c>
      <c r="Z11" s="14">
        <v>0.18447389947593601</v>
      </c>
      <c r="AA11" s="14">
        <v>0.15256677519137199</v>
      </c>
      <c r="AB11" s="14">
        <v>0.15607286615160901</v>
      </c>
      <c r="AC11" s="14">
        <v>0.30734258649718799</v>
      </c>
      <c r="AD11" s="14">
        <v>0.202266290769089</v>
      </c>
      <c r="AE11" s="14"/>
      <c r="AF11" s="14">
        <v>0.176870750740385</v>
      </c>
      <c r="AG11" s="14">
        <v>0.202453468839281</v>
      </c>
      <c r="AH11" s="14">
        <v>0.14140203961308501</v>
      </c>
      <c r="AI11" s="14">
        <v>0.178341218885185</v>
      </c>
      <c r="AJ11" s="14">
        <v>0.213888605130964</v>
      </c>
      <c r="AK11" s="14">
        <v>0.194323927973966</v>
      </c>
      <c r="AL11" s="14"/>
      <c r="AM11" s="14">
        <v>0.21046601219074801</v>
      </c>
      <c r="AN11" s="14">
        <v>0.19291820326270301</v>
      </c>
      <c r="AO11" s="14">
        <v>0.15973170355341801</v>
      </c>
      <c r="AP11" s="14">
        <v>0.137959760355716</v>
      </c>
      <c r="AQ11" s="14">
        <v>0.16974734909349301</v>
      </c>
      <c r="AR11" s="14"/>
      <c r="AS11" s="14">
        <v>0.17939548992483501</v>
      </c>
      <c r="AT11" s="14">
        <v>0.18214438967653199</v>
      </c>
      <c r="AU11" s="14"/>
      <c r="AV11" s="14">
        <v>0.14018226821244301</v>
      </c>
      <c r="AW11" s="14">
        <v>6.7510141081753794E-2</v>
      </c>
      <c r="AX11" s="14">
        <v>0.24644828407502101</v>
      </c>
      <c r="AY11" s="14"/>
      <c r="AZ11" s="14">
        <v>9.7018765595532602E-2</v>
      </c>
      <c r="BA11" s="14">
        <v>7.1000039346031593E-2</v>
      </c>
      <c r="BB11" s="14">
        <v>0.160383897607943</v>
      </c>
      <c r="BC11" s="14"/>
      <c r="BD11" s="14">
        <v>0.17715625552622999</v>
      </c>
      <c r="BE11" s="14">
        <v>0.18468904865150701</v>
      </c>
      <c r="BF11" s="14"/>
      <c r="BG11" s="14">
        <v>0.16631065436466499</v>
      </c>
      <c r="BH11" s="14">
        <v>0.185098202570917</v>
      </c>
      <c r="BI11" s="14"/>
      <c r="BJ11" s="14">
        <v>0.184487641760962</v>
      </c>
      <c r="BK11" s="14">
        <v>0.183190393027125</v>
      </c>
      <c r="BL11" s="14"/>
      <c r="BM11" s="14">
        <v>0.158058277564633</v>
      </c>
      <c r="BN11" s="14">
        <v>0.18608627389024199</v>
      </c>
      <c r="BO11" s="14"/>
      <c r="BP11" s="14">
        <v>0.180853639707616</v>
      </c>
      <c r="BQ11" s="14">
        <v>0.18504513581971099</v>
      </c>
      <c r="BR11" s="14"/>
      <c r="BS11" s="14">
        <v>0.15645162639144</v>
      </c>
      <c r="BT11" s="14">
        <v>0.199171744731165</v>
      </c>
      <c r="BU11" s="14"/>
      <c r="BV11" s="14">
        <v>0.112435866546089</v>
      </c>
      <c r="BW11" s="14">
        <v>0.171920360550503</v>
      </c>
      <c r="BX11" s="14"/>
      <c r="BY11" s="14">
        <v>0.16737498836214099</v>
      </c>
      <c r="BZ11" s="14">
        <v>0.18267104413211699</v>
      </c>
      <c r="CA11" s="14"/>
      <c r="CB11" s="14">
        <v>0.191271523161924</v>
      </c>
      <c r="CC11" s="14">
        <v>0.177035088938407</v>
      </c>
    </row>
    <row r="12" spans="2:81" x14ac:dyDescent="0.3">
      <c r="B12" s="15" t="s">
        <v>441</v>
      </c>
      <c r="C12" s="14">
        <v>7.4444885910953107E-2</v>
      </c>
      <c r="D12" s="14">
        <v>0.10152855202695101</v>
      </c>
      <c r="E12" s="14">
        <v>4.8144590358048397E-2</v>
      </c>
      <c r="F12" s="14"/>
      <c r="G12" s="14">
        <v>0.11267027229768301</v>
      </c>
      <c r="H12" s="14">
        <v>6.4499454420635802E-2</v>
      </c>
      <c r="I12" s="14">
        <v>8.1455595696157401E-2</v>
      </c>
      <c r="J12" s="14">
        <v>7.1762697602030204E-2</v>
      </c>
      <c r="K12" s="14">
        <v>4.5509443243070498E-2</v>
      </c>
      <c r="L12" s="14">
        <v>7.2905197226343296E-2</v>
      </c>
      <c r="M12" s="14"/>
      <c r="N12" s="14">
        <v>5.1761676079387801E-2</v>
      </c>
      <c r="O12" s="14">
        <v>6.4667106422173895E-2</v>
      </c>
      <c r="P12" s="14">
        <v>7.1843302829446898E-2</v>
      </c>
      <c r="Q12" s="14">
        <v>0.108059442141795</v>
      </c>
      <c r="R12" s="14"/>
      <c r="S12" s="14">
        <v>6.3676708507248395E-2</v>
      </c>
      <c r="T12" s="14">
        <v>7.3538112799888505E-2</v>
      </c>
      <c r="U12" s="14">
        <v>6.05646911503398E-2</v>
      </c>
      <c r="V12" s="14">
        <v>8.8105809223403594E-2</v>
      </c>
      <c r="W12" s="14">
        <v>0.12900059245432299</v>
      </c>
      <c r="X12" s="14">
        <v>8.7690998009835694E-2</v>
      </c>
      <c r="Y12" s="14">
        <v>3.6114815175740403E-2</v>
      </c>
      <c r="Z12" s="14">
        <v>0.121578621885188</v>
      </c>
      <c r="AA12" s="14">
        <v>5.7840055673886198E-2</v>
      </c>
      <c r="AB12" s="14">
        <v>0.101659313444168</v>
      </c>
      <c r="AC12" s="14">
        <v>3.5395859969229698E-2</v>
      </c>
      <c r="AD12" s="14">
        <v>4.0360420297640302E-2</v>
      </c>
      <c r="AE12" s="14"/>
      <c r="AF12" s="14">
        <v>6.6591362560611406E-2</v>
      </c>
      <c r="AG12" s="14">
        <v>6.9910234392297793E-2</v>
      </c>
      <c r="AH12" s="14">
        <v>8.18717268743962E-2</v>
      </c>
      <c r="AI12" s="14">
        <v>0.15273308214468401</v>
      </c>
      <c r="AJ12" s="14">
        <v>0</v>
      </c>
      <c r="AK12" s="14">
        <v>3.3438679967843901E-2</v>
      </c>
      <c r="AL12" s="14"/>
      <c r="AM12" s="14">
        <v>8.5406469232853194E-2</v>
      </c>
      <c r="AN12" s="14">
        <v>6.0590164110518499E-2</v>
      </c>
      <c r="AO12" s="14">
        <v>9.3544133958952197E-2</v>
      </c>
      <c r="AP12" s="14">
        <v>6.6908042564889303E-2</v>
      </c>
      <c r="AQ12" s="14">
        <v>5.1154878399041197E-2</v>
      </c>
      <c r="AR12" s="14"/>
      <c r="AS12" s="14">
        <v>9.5164654982676899E-2</v>
      </c>
      <c r="AT12" s="14">
        <v>6.2929171123038502E-2</v>
      </c>
      <c r="AU12" s="14"/>
      <c r="AV12" s="14">
        <v>9.3077719376901902E-2</v>
      </c>
      <c r="AW12" s="14">
        <v>0.13825525289729099</v>
      </c>
      <c r="AX12" s="14">
        <v>7.3802904307360306E-2</v>
      </c>
      <c r="AY12" s="14"/>
      <c r="AZ12" s="14">
        <v>0.10525079530536301</v>
      </c>
      <c r="BA12" s="14">
        <v>9.1130966711409495E-2</v>
      </c>
      <c r="BB12" s="14">
        <v>9.9430175110241006E-2</v>
      </c>
      <c r="BC12" s="14"/>
      <c r="BD12" s="14">
        <v>8.4917836075781294E-2</v>
      </c>
      <c r="BE12" s="14">
        <v>6.7718202685686998E-2</v>
      </c>
      <c r="BF12" s="14"/>
      <c r="BG12" s="14">
        <v>9.2813572914873702E-2</v>
      </c>
      <c r="BH12" s="14">
        <v>7.1229498117624995E-2</v>
      </c>
      <c r="BI12" s="14"/>
      <c r="BJ12" s="14">
        <v>0.111672871819282</v>
      </c>
      <c r="BK12" s="14">
        <v>7.2997156099367605E-2</v>
      </c>
      <c r="BL12" s="14"/>
      <c r="BM12" s="14">
        <v>7.4465206025486994E-2</v>
      </c>
      <c r="BN12" s="14">
        <v>7.5411214818241507E-2</v>
      </c>
      <c r="BO12" s="14"/>
      <c r="BP12" s="14">
        <v>8.3566941636124201E-2</v>
      </c>
      <c r="BQ12" s="14">
        <v>7.3596042373445997E-2</v>
      </c>
      <c r="BR12" s="14"/>
      <c r="BS12" s="14">
        <v>0.105693225119635</v>
      </c>
      <c r="BT12" s="14">
        <v>7.6548032365560001E-2</v>
      </c>
      <c r="BU12" s="14"/>
      <c r="BV12" s="14">
        <v>7.2425055653068504E-2</v>
      </c>
      <c r="BW12" s="14">
        <v>0.11738486627828</v>
      </c>
      <c r="BX12" s="14"/>
      <c r="BY12" s="14">
        <v>0.12971254507662899</v>
      </c>
      <c r="BZ12" s="14">
        <v>6.8084084576590903E-2</v>
      </c>
      <c r="CA12" s="14"/>
      <c r="CB12" s="14">
        <v>7.7558204283466603E-2</v>
      </c>
      <c r="CC12" s="14">
        <v>7.2726494467238806E-2</v>
      </c>
    </row>
    <row r="13" spans="2:81" x14ac:dyDescent="0.3">
      <c r="B13" s="15" t="s">
        <v>106</v>
      </c>
      <c r="C13" s="23">
        <v>0.1087809115709</v>
      </c>
      <c r="D13" s="23">
        <v>8.2915828045559095E-2</v>
      </c>
      <c r="E13" s="23">
        <v>0.134248038494065</v>
      </c>
      <c r="F13" s="23"/>
      <c r="G13" s="23">
        <v>6.7108291287656205E-2</v>
      </c>
      <c r="H13" s="23">
        <v>7.8189879581948799E-2</v>
      </c>
      <c r="I13" s="23">
        <v>0.13789368820231401</v>
      </c>
      <c r="J13" s="23">
        <v>0.108806219221531</v>
      </c>
      <c r="K13" s="23">
        <v>0.14924607201373499</v>
      </c>
      <c r="L13" s="23">
        <v>0.110455503699883</v>
      </c>
      <c r="M13" s="23"/>
      <c r="N13" s="23">
        <v>0.10376557013723001</v>
      </c>
      <c r="O13" s="23">
        <v>0.14392274615313899</v>
      </c>
      <c r="P13" s="23">
        <v>7.5843143933238794E-2</v>
      </c>
      <c r="Q13" s="23">
        <v>0.108390074256483</v>
      </c>
      <c r="R13" s="23"/>
      <c r="S13" s="23">
        <v>0.101854559613816</v>
      </c>
      <c r="T13" s="23">
        <v>0.13289390751647201</v>
      </c>
      <c r="U13" s="23">
        <v>8.6937687157683796E-2</v>
      </c>
      <c r="V13" s="23">
        <v>6.8084660818151593E-2</v>
      </c>
      <c r="W13" s="23">
        <v>0.11289706323436199</v>
      </c>
      <c r="X13" s="23">
        <v>6.2479343464020599E-2</v>
      </c>
      <c r="Y13" s="23">
        <v>0.18423638122191799</v>
      </c>
      <c r="Z13" s="23">
        <v>0.116177888631666</v>
      </c>
      <c r="AA13" s="23">
        <v>0.11669221090505499</v>
      </c>
      <c r="AB13" s="23">
        <v>9.7453243491570599E-2</v>
      </c>
      <c r="AC13" s="23">
        <v>7.3235922418253399E-2</v>
      </c>
      <c r="AD13" s="23">
        <v>0.19990994786886401</v>
      </c>
      <c r="AE13" s="23"/>
      <c r="AF13" s="23">
        <v>6.23758870658793E-2</v>
      </c>
      <c r="AG13" s="23">
        <v>7.1032163176256699E-2</v>
      </c>
      <c r="AH13" s="23">
        <v>0.123072019339665</v>
      </c>
      <c r="AI13" s="23">
        <v>7.5192675510395005E-2</v>
      </c>
      <c r="AJ13" s="23">
        <v>0.105590087763805</v>
      </c>
      <c r="AK13" s="23">
        <v>0.29985658881218602</v>
      </c>
      <c r="AL13" s="23"/>
      <c r="AM13" s="23">
        <v>9.2584136500213701E-2</v>
      </c>
      <c r="AN13" s="23">
        <v>0.13148073976205801</v>
      </c>
      <c r="AO13" s="23">
        <v>0.118214134457789</v>
      </c>
      <c r="AP13" s="23">
        <v>6.9942969315706205E-2</v>
      </c>
      <c r="AQ13" s="23">
        <v>9.6562132695432706E-2</v>
      </c>
      <c r="AR13" s="23"/>
      <c r="AS13" s="23">
        <v>5.68340817320548E-2</v>
      </c>
      <c r="AT13" s="23">
        <v>0.14209976787091799</v>
      </c>
      <c r="AU13" s="23"/>
      <c r="AV13" s="23">
        <v>4.6836136374842997E-2</v>
      </c>
      <c r="AW13" s="23">
        <v>6.5312571074818804E-2</v>
      </c>
      <c r="AX13" s="23">
        <v>7.7970349841166298E-2</v>
      </c>
      <c r="AY13" s="23"/>
      <c r="AZ13" s="23">
        <v>0</v>
      </c>
      <c r="BA13" s="23">
        <v>3.6552911932062802E-2</v>
      </c>
      <c r="BB13" s="23">
        <v>8.2421248431840802E-2</v>
      </c>
      <c r="BC13" s="23"/>
      <c r="BD13" s="23">
        <v>8.0887084962124198E-2</v>
      </c>
      <c r="BE13" s="23">
        <v>0.127664134943407</v>
      </c>
      <c r="BF13" s="23"/>
      <c r="BG13" s="23">
        <v>4.5321670004906597E-2</v>
      </c>
      <c r="BH13" s="23">
        <v>0.12159569367400901</v>
      </c>
      <c r="BI13" s="23"/>
      <c r="BJ13" s="23">
        <v>5.6584756000490399E-2</v>
      </c>
      <c r="BK13" s="23">
        <v>0.116715414808087</v>
      </c>
      <c r="BL13" s="23"/>
      <c r="BM13" s="23">
        <v>6.85583251859576E-2</v>
      </c>
      <c r="BN13" s="23">
        <v>0.10999467310200001</v>
      </c>
      <c r="BO13" s="23"/>
      <c r="BP13" s="23">
        <v>0.105984941389448</v>
      </c>
      <c r="BQ13" s="23">
        <v>0.107819563317785</v>
      </c>
      <c r="BR13" s="23"/>
      <c r="BS13" s="23">
        <v>2.4012878493857599E-2</v>
      </c>
      <c r="BT13" s="23">
        <v>9.4342106006343102E-2</v>
      </c>
      <c r="BU13" s="23"/>
      <c r="BV13" s="23">
        <v>3.4085160199194997E-2</v>
      </c>
      <c r="BW13" s="23">
        <v>2.0473113450099001E-2</v>
      </c>
      <c r="BX13" s="23"/>
      <c r="BY13" s="23">
        <v>6.8921411366829999E-2</v>
      </c>
      <c r="BZ13" s="23">
        <v>0.11217579189494099</v>
      </c>
      <c r="CA13" s="23"/>
      <c r="CB13" s="23">
        <v>8.9379001002341099E-2</v>
      </c>
      <c r="CC13" s="23">
        <v>0.11817903750612301</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0.305346711630954</v>
      </c>
      <c r="D9" s="14">
        <v>0.27874619609343498</v>
      </c>
      <c r="E9" s="14">
        <v>0.33191459138190699</v>
      </c>
      <c r="F9" s="14"/>
      <c r="G9" s="14">
        <v>0.333393239855579</v>
      </c>
      <c r="H9" s="14">
        <v>0.34698928302239201</v>
      </c>
      <c r="I9" s="14">
        <v>0.30643716077900002</v>
      </c>
      <c r="J9" s="14">
        <v>0.32370183981449202</v>
      </c>
      <c r="K9" s="14">
        <v>0.29433169821433702</v>
      </c>
      <c r="L9" s="14">
        <v>0.244354542687445</v>
      </c>
      <c r="M9" s="14"/>
      <c r="N9" s="14">
        <v>0.32290717367218802</v>
      </c>
      <c r="O9" s="14">
        <v>0.30401026211221899</v>
      </c>
      <c r="P9" s="14">
        <v>0.32379454078959702</v>
      </c>
      <c r="Q9" s="14">
        <v>0.27277401563439801</v>
      </c>
      <c r="R9" s="14"/>
      <c r="S9" s="14">
        <v>0.32072346055210299</v>
      </c>
      <c r="T9" s="14">
        <v>0.26024489691552499</v>
      </c>
      <c r="U9" s="14">
        <v>0.34744882543830002</v>
      </c>
      <c r="V9" s="14">
        <v>0.27248156697535703</v>
      </c>
      <c r="W9" s="14">
        <v>0.27663371381619301</v>
      </c>
      <c r="X9" s="14">
        <v>0.315604397393765</v>
      </c>
      <c r="Y9" s="14">
        <v>0.28693877434145498</v>
      </c>
      <c r="Z9" s="14">
        <v>0.258942507987652</v>
      </c>
      <c r="AA9" s="14">
        <v>0.33543108933406202</v>
      </c>
      <c r="AB9" s="14">
        <v>0.36114641161616601</v>
      </c>
      <c r="AC9" s="14">
        <v>0.311700778267262</v>
      </c>
      <c r="AD9" s="14">
        <v>0.273249420221994</v>
      </c>
      <c r="AE9" s="14"/>
      <c r="AF9" s="14">
        <v>0.416107869589043</v>
      </c>
      <c r="AG9" s="14">
        <v>0.26076278840441097</v>
      </c>
      <c r="AH9" s="14">
        <v>0.32716422008394203</v>
      </c>
      <c r="AI9" s="14">
        <v>0.20600579197118599</v>
      </c>
      <c r="AJ9" s="14">
        <v>0.39474281881093298</v>
      </c>
      <c r="AK9" s="14">
        <v>0.22316946638888399</v>
      </c>
      <c r="AL9" s="14"/>
      <c r="AM9" s="14">
        <v>0.267076677025682</v>
      </c>
      <c r="AN9" s="14">
        <v>0.30319029786537999</v>
      </c>
      <c r="AO9" s="14">
        <v>0.29654960201811698</v>
      </c>
      <c r="AP9" s="14">
        <v>0.35689716533447702</v>
      </c>
      <c r="AQ9" s="14">
        <v>0.66660834369529998</v>
      </c>
      <c r="AR9" s="14"/>
      <c r="AS9" s="14">
        <v>0.36528215540165299</v>
      </c>
      <c r="AT9" s="14">
        <v>0.26890986214296198</v>
      </c>
      <c r="AU9" s="14"/>
      <c r="AV9" s="14">
        <v>0.41123601575273999</v>
      </c>
      <c r="AW9" s="14">
        <v>0.27023680344381401</v>
      </c>
      <c r="AX9" s="14">
        <v>0.35969613761368602</v>
      </c>
      <c r="AY9" s="14"/>
      <c r="AZ9" s="14">
        <v>0.50207758922185097</v>
      </c>
      <c r="BA9" s="14">
        <v>0.41110667858052702</v>
      </c>
      <c r="BB9" s="14">
        <v>0.25633707777554798</v>
      </c>
      <c r="BC9" s="14"/>
      <c r="BD9" s="14">
        <v>0.35824526991173</v>
      </c>
      <c r="BE9" s="14">
        <v>0.26799771148158902</v>
      </c>
      <c r="BF9" s="14"/>
      <c r="BG9" s="14">
        <v>0.381055621202603</v>
      </c>
      <c r="BH9" s="14">
        <v>0.289823286077519</v>
      </c>
      <c r="BI9" s="14"/>
      <c r="BJ9" s="14">
        <v>0.39984444006757902</v>
      </c>
      <c r="BK9" s="14">
        <v>0.29308799373052302</v>
      </c>
      <c r="BL9" s="14"/>
      <c r="BM9" s="14">
        <v>0.39229980071727399</v>
      </c>
      <c r="BN9" s="14">
        <v>0.29823300144591702</v>
      </c>
      <c r="BO9" s="14"/>
      <c r="BP9" s="14">
        <v>0.35381538678806401</v>
      </c>
      <c r="BQ9" s="14">
        <v>0.295381481877389</v>
      </c>
      <c r="BR9" s="14"/>
      <c r="BS9" s="14">
        <v>0.41680495531169398</v>
      </c>
      <c r="BT9" s="14">
        <v>0.32299460880694902</v>
      </c>
      <c r="BU9" s="14"/>
      <c r="BV9" s="14">
        <v>0.42447780327329698</v>
      </c>
      <c r="BW9" s="14">
        <v>0.41410843829647198</v>
      </c>
      <c r="BX9" s="14"/>
      <c r="BY9" s="14">
        <v>0.29482518287364001</v>
      </c>
      <c r="BZ9" s="14">
        <v>0.30762018633608701</v>
      </c>
      <c r="CA9" s="14"/>
      <c r="CB9" s="14">
        <v>0.295542092137484</v>
      </c>
      <c r="CC9" s="14">
        <v>0.31495352612078698</v>
      </c>
    </row>
    <row r="10" spans="2:81" x14ac:dyDescent="0.3">
      <c r="B10" s="15" t="s">
        <v>103</v>
      </c>
      <c r="C10" s="14">
        <v>0.43856519497430202</v>
      </c>
      <c r="D10" s="14">
        <v>0.43078247498450301</v>
      </c>
      <c r="E10" s="14">
        <v>0.44507149897535297</v>
      </c>
      <c r="F10" s="14"/>
      <c r="G10" s="14">
        <v>0.47804729339658097</v>
      </c>
      <c r="H10" s="14">
        <v>0.36119822951291403</v>
      </c>
      <c r="I10" s="14">
        <v>0.46190357283524502</v>
      </c>
      <c r="J10" s="14">
        <v>0.385274002268994</v>
      </c>
      <c r="K10" s="14">
        <v>0.42401243615767098</v>
      </c>
      <c r="L10" s="14">
        <v>0.50914731095852495</v>
      </c>
      <c r="M10" s="14"/>
      <c r="N10" s="14">
        <v>0.46629805169237598</v>
      </c>
      <c r="O10" s="14">
        <v>0.42577630542507999</v>
      </c>
      <c r="P10" s="14">
        <v>0.45109026428531401</v>
      </c>
      <c r="Q10" s="14">
        <v>0.41020087796689703</v>
      </c>
      <c r="R10" s="14"/>
      <c r="S10" s="14">
        <v>0.46378977964597701</v>
      </c>
      <c r="T10" s="14">
        <v>0.49253964209906398</v>
      </c>
      <c r="U10" s="14">
        <v>0.453553195482921</v>
      </c>
      <c r="V10" s="14">
        <v>0.38481544910785098</v>
      </c>
      <c r="W10" s="14">
        <v>0.51037636658007701</v>
      </c>
      <c r="X10" s="14">
        <v>0.437599229606772</v>
      </c>
      <c r="Y10" s="14">
        <v>0.42537351676522001</v>
      </c>
      <c r="Z10" s="14">
        <v>0.36381226441417103</v>
      </c>
      <c r="AA10" s="14">
        <v>0.42455010530652698</v>
      </c>
      <c r="AB10" s="14">
        <v>0.38736285814917898</v>
      </c>
      <c r="AC10" s="14">
        <v>0.39915192725891402</v>
      </c>
      <c r="AD10" s="14">
        <v>0.44831505828673401</v>
      </c>
      <c r="AE10" s="14"/>
      <c r="AF10" s="14">
        <v>0.39840033526261698</v>
      </c>
      <c r="AG10" s="14">
        <v>0.47764970837931903</v>
      </c>
      <c r="AH10" s="14">
        <v>0.50767177665322805</v>
      </c>
      <c r="AI10" s="14">
        <v>0.35126749185568801</v>
      </c>
      <c r="AJ10" s="14">
        <v>0.44363810269711301</v>
      </c>
      <c r="AK10" s="14">
        <v>0.51212834833219101</v>
      </c>
      <c r="AL10" s="14"/>
      <c r="AM10" s="14">
        <v>0.44118481349203298</v>
      </c>
      <c r="AN10" s="14">
        <v>0.45606533338730798</v>
      </c>
      <c r="AO10" s="14">
        <v>0.44304851346198998</v>
      </c>
      <c r="AP10" s="14">
        <v>0.42849409473490802</v>
      </c>
      <c r="AQ10" s="14">
        <v>0.19841037346212101</v>
      </c>
      <c r="AR10" s="14"/>
      <c r="AS10" s="14">
        <v>0.43088520335708103</v>
      </c>
      <c r="AT10" s="14">
        <v>0.44242060436085201</v>
      </c>
      <c r="AU10" s="14"/>
      <c r="AV10" s="14">
        <v>0.39513803291154898</v>
      </c>
      <c r="AW10" s="14">
        <v>0.42892188888247701</v>
      </c>
      <c r="AX10" s="14">
        <v>0.44309602526519398</v>
      </c>
      <c r="AY10" s="14"/>
      <c r="AZ10" s="14">
        <v>0.39351222683646098</v>
      </c>
      <c r="BA10" s="14">
        <v>0.29094601441698098</v>
      </c>
      <c r="BB10" s="14">
        <v>0.51682848434789797</v>
      </c>
      <c r="BC10" s="14"/>
      <c r="BD10" s="14">
        <v>0.43185577909018003</v>
      </c>
      <c r="BE10" s="14">
        <v>0.44440635385192001</v>
      </c>
      <c r="BF10" s="14"/>
      <c r="BG10" s="14">
        <v>0.41124517713283498</v>
      </c>
      <c r="BH10" s="14">
        <v>0.44475310131411</v>
      </c>
      <c r="BI10" s="14"/>
      <c r="BJ10" s="14">
        <v>0.35948009356219202</v>
      </c>
      <c r="BK10" s="14">
        <v>0.44500401723053301</v>
      </c>
      <c r="BL10" s="14"/>
      <c r="BM10" s="14">
        <v>0.40018600942084398</v>
      </c>
      <c r="BN10" s="14">
        <v>0.44044378883098301</v>
      </c>
      <c r="BO10" s="14"/>
      <c r="BP10" s="14">
        <v>0.44292976619097202</v>
      </c>
      <c r="BQ10" s="14">
        <v>0.43628477676410199</v>
      </c>
      <c r="BR10" s="14"/>
      <c r="BS10" s="14">
        <v>0.38371412507171598</v>
      </c>
      <c r="BT10" s="14">
        <v>0.452968775569349</v>
      </c>
      <c r="BU10" s="14"/>
      <c r="BV10" s="14">
        <v>0.39190596229256403</v>
      </c>
      <c r="BW10" s="14">
        <v>0.38083521641061802</v>
      </c>
      <c r="BX10" s="14"/>
      <c r="BY10" s="14">
        <v>0.36109007230160001</v>
      </c>
      <c r="BZ10" s="14">
        <v>0.4494693316574</v>
      </c>
      <c r="CA10" s="14"/>
      <c r="CB10" s="14">
        <v>0.448045779756373</v>
      </c>
      <c r="CC10" s="14">
        <v>0.432685068742094</v>
      </c>
    </row>
    <row r="11" spans="2:81" x14ac:dyDescent="0.3">
      <c r="B11" s="15" t="s">
        <v>440</v>
      </c>
      <c r="C11" s="14">
        <v>0.14645121127979899</v>
      </c>
      <c r="D11" s="14">
        <v>0.17663911368955801</v>
      </c>
      <c r="E11" s="14">
        <v>0.11726003178262601</v>
      </c>
      <c r="F11" s="14"/>
      <c r="G11" s="14">
        <v>0.14160917856538299</v>
      </c>
      <c r="H11" s="14">
        <v>0.19685133264965099</v>
      </c>
      <c r="I11" s="14">
        <v>0.122108268237112</v>
      </c>
      <c r="J11" s="14">
        <v>0.149339662110233</v>
      </c>
      <c r="K11" s="14">
        <v>0.13766050197457899</v>
      </c>
      <c r="L11" s="14">
        <v>0.13221103113350299</v>
      </c>
      <c r="M11" s="14"/>
      <c r="N11" s="14">
        <v>0.124821521632253</v>
      </c>
      <c r="O11" s="14">
        <v>0.156010240420416</v>
      </c>
      <c r="P11" s="14">
        <v>0.13114015588664801</v>
      </c>
      <c r="Q11" s="14">
        <v>0.175563462771027</v>
      </c>
      <c r="R11" s="14"/>
      <c r="S11" s="14">
        <v>0.132766429466215</v>
      </c>
      <c r="T11" s="14">
        <v>0.12752466384264399</v>
      </c>
      <c r="U11" s="14">
        <v>0.10846864650464599</v>
      </c>
      <c r="V11" s="14">
        <v>0.27398935513443301</v>
      </c>
      <c r="W11" s="14">
        <v>8.7402444417363195E-2</v>
      </c>
      <c r="X11" s="14">
        <v>0.120863161859594</v>
      </c>
      <c r="Y11" s="14">
        <v>0.18056995315182101</v>
      </c>
      <c r="Z11" s="14">
        <v>0.18773157421596101</v>
      </c>
      <c r="AA11" s="14">
        <v>0.13258662846331701</v>
      </c>
      <c r="AB11" s="14">
        <v>0.15227611587133999</v>
      </c>
      <c r="AC11" s="14">
        <v>0.14426049060673099</v>
      </c>
      <c r="AD11" s="14">
        <v>0.11651602541832599</v>
      </c>
      <c r="AE11" s="14"/>
      <c r="AF11" s="14">
        <v>0.11451334306368</v>
      </c>
      <c r="AG11" s="14">
        <v>0.13176564226087401</v>
      </c>
      <c r="AH11" s="14">
        <v>0.100317488209238</v>
      </c>
      <c r="AI11" s="14">
        <v>0.27367706877503101</v>
      </c>
      <c r="AJ11" s="14">
        <v>0.106992302756215</v>
      </c>
      <c r="AK11" s="14">
        <v>0.13201356009975199</v>
      </c>
      <c r="AL11" s="14"/>
      <c r="AM11" s="14">
        <v>0.15871922404121699</v>
      </c>
      <c r="AN11" s="14">
        <v>0.14980961143886001</v>
      </c>
      <c r="AO11" s="14">
        <v>0.152867400486</v>
      </c>
      <c r="AP11" s="14">
        <v>0.14449334474369399</v>
      </c>
      <c r="AQ11" s="14">
        <v>3.6946280030350102E-2</v>
      </c>
      <c r="AR11" s="14"/>
      <c r="AS11" s="14">
        <v>0.14310523769177999</v>
      </c>
      <c r="AT11" s="14">
        <v>0.14755331682801801</v>
      </c>
      <c r="AU11" s="14"/>
      <c r="AV11" s="14">
        <v>0.123277382201456</v>
      </c>
      <c r="AW11" s="14">
        <v>0.26728698365451298</v>
      </c>
      <c r="AX11" s="14">
        <v>0.133701474841837</v>
      </c>
      <c r="AY11" s="14"/>
      <c r="AZ11" s="14">
        <v>5.9334526175832701E-2</v>
      </c>
      <c r="BA11" s="14">
        <v>0.24113400132931401</v>
      </c>
      <c r="BB11" s="14">
        <v>0.15086967393099099</v>
      </c>
      <c r="BC11" s="14"/>
      <c r="BD11" s="14">
        <v>0.13948316186972301</v>
      </c>
      <c r="BE11" s="14">
        <v>0.15154409126923901</v>
      </c>
      <c r="BF11" s="14"/>
      <c r="BG11" s="14">
        <v>0.14635971466304001</v>
      </c>
      <c r="BH11" s="14">
        <v>0.14590851275595099</v>
      </c>
      <c r="BI11" s="14"/>
      <c r="BJ11" s="14">
        <v>0.15244559047947401</v>
      </c>
      <c r="BK11" s="14">
        <v>0.147215755938952</v>
      </c>
      <c r="BL11" s="14"/>
      <c r="BM11" s="14">
        <v>0.147674755348561</v>
      </c>
      <c r="BN11" s="14">
        <v>0.146124508137075</v>
      </c>
      <c r="BO11" s="14"/>
      <c r="BP11" s="14">
        <v>0.12729043657539699</v>
      </c>
      <c r="BQ11" s="14">
        <v>0.15154498213498799</v>
      </c>
      <c r="BR11" s="14"/>
      <c r="BS11" s="14">
        <v>0.14360216370241</v>
      </c>
      <c r="BT11" s="14">
        <v>0.155255473132976</v>
      </c>
      <c r="BU11" s="14"/>
      <c r="BV11" s="14">
        <v>0.12520942290860901</v>
      </c>
      <c r="BW11" s="14">
        <v>0.15006603979577901</v>
      </c>
      <c r="BX11" s="14"/>
      <c r="BY11" s="14">
        <v>0.19824627504653</v>
      </c>
      <c r="BZ11" s="14">
        <v>0.140280281137424</v>
      </c>
      <c r="CA11" s="14"/>
      <c r="CB11" s="14">
        <v>0.165238305479913</v>
      </c>
      <c r="CC11" s="14">
        <v>0.132295505342962</v>
      </c>
    </row>
    <row r="12" spans="2:81" x14ac:dyDescent="0.3">
      <c r="B12" s="15" t="s">
        <v>441</v>
      </c>
      <c r="C12" s="14">
        <v>5.5460249743110597E-2</v>
      </c>
      <c r="D12" s="14">
        <v>7.0192964038295003E-2</v>
      </c>
      <c r="E12" s="14">
        <v>4.1182797351037803E-2</v>
      </c>
      <c r="F12" s="14"/>
      <c r="G12" s="14">
        <v>2.77315106764752E-2</v>
      </c>
      <c r="H12" s="14">
        <v>4.9227935617086702E-2</v>
      </c>
      <c r="I12" s="14">
        <v>6.80208529950143E-2</v>
      </c>
      <c r="J12" s="14">
        <v>7.65525880206403E-2</v>
      </c>
      <c r="K12" s="14">
        <v>7.43371057548987E-2</v>
      </c>
      <c r="L12" s="14">
        <v>3.89125438651544E-2</v>
      </c>
      <c r="M12" s="14"/>
      <c r="N12" s="14">
        <v>4.82599993487784E-2</v>
      </c>
      <c r="O12" s="14">
        <v>6.01188045719077E-2</v>
      </c>
      <c r="P12" s="14">
        <v>4.5296056159827298E-2</v>
      </c>
      <c r="Q12" s="14">
        <v>6.3803508798729397E-2</v>
      </c>
      <c r="R12" s="14"/>
      <c r="S12" s="14">
        <v>3.9548062359411697E-2</v>
      </c>
      <c r="T12" s="14">
        <v>5.3419870093221501E-2</v>
      </c>
      <c r="U12" s="14">
        <v>5.0841898009007597E-2</v>
      </c>
      <c r="V12" s="14">
        <v>4.5640732157073802E-2</v>
      </c>
      <c r="W12" s="14">
        <v>6.7723033473167701E-2</v>
      </c>
      <c r="X12" s="14">
        <v>8.3858139429249995E-2</v>
      </c>
      <c r="Y12" s="14">
        <v>4.6623583524649598E-2</v>
      </c>
      <c r="Z12" s="14">
        <v>9.3893256533417596E-2</v>
      </c>
      <c r="AA12" s="14">
        <v>4.1275391558214601E-2</v>
      </c>
      <c r="AB12" s="14">
        <v>4.4066803918834198E-2</v>
      </c>
      <c r="AC12" s="14">
        <v>0.106723524416138</v>
      </c>
      <c r="AD12" s="14">
        <v>4.0360420297640302E-2</v>
      </c>
      <c r="AE12" s="14"/>
      <c r="AF12" s="14">
        <v>3.8948506889369003E-2</v>
      </c>
      <c r="AG12" s="14">
        <v>7.3009937480455603E-2</v>
      </c>
      <c r="AH12" s="14">
        <v>2.10288522547942E-2</v>
      </c>
      <c r="AI12" s="14">
        <v>0.128218463703165</v>
      </c>
      <c r="AJ12" s="14">
        <v>1.48809730565171E-2</v>
      </c>
      <c r="AK12" s="14">
        <v>3.22935460053944E-2</v>
      </c>
      <c r="AL12" s="14"/>
      <c r="AM12" s="14">
        <v>6.3478645966798794E-2</v>
      </c>
      <c r="AN12" s="14">
        <v>4.6700865137513599E-2</v>
      </c>
      <c r="AO12" s="14">
        <v>4.3766215139072299E-2</v>
      </c>
      <c r="AP12" s="14">
        <v>4.8366779742728398E-2</v>
      </c>
      <c r="AQ12" s="14">
        <v>5.1154878399041197E-2</v>
      </c>
      <c r="AR12" s="14"/>
      <c r="AS12" s="14">
        <v>5.3207442464072198E-2</v>
      </c>
      <c r="AT12" s="14">
        <v>5.7669147558747601E-2</v>
      </c>
      <c r="AU12" s="14"/>
      <c r="AV12" s="14">
        <v>5.4540666722264798E-2</v>
      </c>
      <c r="AW12" s="14">
        <v>3.3554324019195898E-2</v>
      </c>
      <c r="AX12" s="14">
        <v>4.31249075968093E-2</v>
      </c>
      <c r="AY12" s="14"/>
      <c r="AZ12" s="14">
        <v>4.5075657765855398E-2</v>
      </c>
      <c r="BA12" s="14">
        <v>5.6813305673178098E-2</v>
      </c>
      <c r="BB12" s="14">
        <v>5.1389474361103797E-2</v>
      </c>
      <c r="BC12" s="14"/>
      <c r="BD12" s="14">
        <v>4.1921103985177399E-2</v>
      </c>
      <c r="BE12" s="14">
        <v>6.4634195226709004E-2</v>
      </c>
      <c r="BF12" s="14"/>
      <c r="BG12" s="14">
        <v>2.8430135726381301E-2</v>
      </c>
      <c r="BH12" s="14">
        <v>6.0961185840019902E-2</v>
      </c>
      <c r="BI12" s="14"/>
      <c r="BJ12" s="14">
        <v>3.43087141451641E-2</v>
      </c>
      <c r="BK12" s="14">
        <v>5.8990765718302501E-2</v>
      </c>
      <c r="BL12" s="14"/>
      <c r="BM12" s="14">
        <v>3.9609918390918403E-2</v>
      </c>
      <c r="BN12" s="14">
        <v>5.6833383777274503E-2</v>
      </c>
      <c r="BO12" s="14"/>
      <c r="BP12" s="14">
        <v>4.6396796544136101E-2</v>
      </c>
      <c r="BQ12" s="14">
        <v>5.7670008276169402E-2</v>
      </c>
      <c r="BR12" s="14"/>
      <c r="BS12" s="14">
        <v>5.5878755914179699E-2</v>
      </c>
      <c r="BT12" s="14">
        <v>4.1941175135206898E-2</v>
      </c>
      <c r="BU12" s="14"/>
      <c r="BV12" s="14">
        <v>5.8406811525530102E-2</v>
      </c>
      <c r="BW12" s="14">
        <v>5.4990305497131201E-2</v>
      </c>
      <c r="BX12" s="14"/>
      <c r="BY12" s="14">
        <v>0.117126222271557</v>
      </c>
      <c r="BZ12" s="14">
        <v>4.8206911371916003E-2</v>
      </c>
      <c r="CA12" s="14"/>
      <c r="CB12" s="14">
        <v>5.3903322118477398E-2</v>
      </c>
      <c r="CC12" s="14">
        <v>5.6044716142517E-2</v>
      </c>
    </row>
    <row r="13" spans="2:81" x14ac:dyDescent="0.3">
      <c r="B13" s="15" t="s">
        <v>106</v>
      </c>
      <c r="C13" s="23">
        <v>5.4176632371834003E-2</v>
      </c>
      <c r="D13" s="23">
        <v>4.3639251194209201E-2</v>
      </c>
      <c r="E13" s="23">
        <v>6.4571080509077006E-2</v>
      </c>
      <c r="F13" s="23"/>
      <c r="G13" s="23">
        <v>1.9218777505981902E-2</v>
      </c>
      <c r="H13" s="23">
        <v>4.5733219197957503E-2</v>
      </c>
      <c r="I13" s="23">
        <v>4.15301451536286E-2</v>
      </c>
      <c r="J13" s="23">
        <v>6.5131907785640597E-2</v>
      </c>
      <c r="K13" s="23">
        <v>6.9658257898515097E-2</v>
      </c>
      <c r="L13" s="23">
        <v>7.5374571355371997E-2</v>
      </c>
      <c r="M13" s="23"/>
      <c r="N13" s="23">
        <v>3.77132536544042E-2</v>
      </c>
      <c r="O13" s="23">
        <v>5.4084387470376798E-2</v>
      </c>
      <c r="P13" s="23">
        <v>4.8678982878613997E-2</v>
      </c>
      <c r="Q13" s="23">
        <v>7.7658134828947997E-2</v>
      </c>
      <c r="R13" s="23"/>
      <c r="S13" s="23">
        <v>4.3172267976293997E-2</v>
      </c>
      <c r="T13" s="23">
        <v>6.6270927049546305E-2</v>
      </c>
      <c r="U13" s="23">
        <v>3.96874345651256E-2</v>
      </c>
      <c r="V13" s="23">
        <v>2.3072896625284701E-2</v>
      </c>
      <c r="W13" s="23">
        <v>5.7864441713199703E-2</v>
      </c>
      <c r="X13" s="23">
        <v>4.20750717106185E-2</v>
      </c>
      <c r="Y13" s="23">
        <v>6.04941722168547E-2</v>
      </c>
      <c r="Z13" s="23">
        <v>9.5620396848798195E-2</v>
      </c>
      <c r="AA13" s="23">
        <v>6.6156785337879706E-2</v>
      </c>
      <c r="AB13" s="23">
        <v>5.5147810444480701E-2</v>
      </c>
      <c r="AC13" s="23">
        <v>3.8163279450955399E-2</v>
      </c>
      <c r="AD13" s="23">
        <v>0.121559075775306</v>
      </c>
      <c r="AE13" s="23"/>
      <c r="AF13" s="23">
        <v>3.2029945195291801E-2</v>
      </c>
      <c r="AG13" s="23">
        <v>5.6811923474940303E-2</v>
      </c>
      <c r="AH13" s="23">
        <v>4.3817662798797702E-2</v>
      </c>
      <c r="AI13" s="23">
        <v>4.0831183694930002E-2</v>
      </c>
      <c r="AJ13" s="23">
        <v>3.97458026792206E-2</v>
      </c>
      <c r="AK13" s="23">
        <v>0.100395079173778</v>
      </c>
      <c r="AL13" s="23"/>
      <c r="AM13" s="23">
        <v>6.9540639474269597E-2</v>
      </c>
      <c r="AN13" s="23">
        <v>4.4233892170938101E-2</v>
      </c>
      <c r="AO13" s="23">
        <v>6.3768268894820707E-2</v>
      </c>
      <c r="AP13" s="23">
        <v>2.1748615444191599E-2</v>
      </c>
      <c r="AQ13" s="23">
        <v>4.6880124413188201E-2</v>
      </c>
      <c r="AR13" s="23"/>
      <c r="AS13" s="23">
        <v>7.5199610854138803E-3</v>
      </c>
      <c r="AT13" s="23">
        <v>8.3447069109420402E-2</v>
      </c>
      <c r="AU13" s="23"/>
      <c r="AV13" s="23">
        <v>1.5807902411990898E-2</v>
      </c>
      <c r="AW13" s="23">
        <v>0</v>
      </c>
      <c r="AX13" s="23">
        <v>2.0381454682474601E-2</v>
      </c>
      <c r="AY13" s="23"/>
      <c r="AZ13" s="23">
        <v>0</v>
      </c>
      <c r="BA13" s="23">
        <v>0</v>
      </c>
      <c r="BB13" s="23">
        <v>2.45752895844597E-2</v>
      </c>
      <c r="BC13" s="23"/>
      <c r="BD13" s="23">
        <v>2.84946851431894E-2</v>
      </c>
      <c r="BE13" s="23">
        <v>7.1417648170543205E-2</v>
      </c>
      <c r="BF13" s="23"/>
      <c r="BG13" s="23">
        <v>3.2909351275141503E-2</v>
      </c>
      <c r="BH13" s="23">
        <v>5.85539140123994E-2</v>
      </c>
      <c r="BI13" s="23"/>
      <c r="BJ13" s="23">
        <v>5.3921161745591098E-2</v>
      </c>
      <c r="BK13" s="23">
        <v>5.5701467381688803E-2</v>
      </c>
      <c r="BL13" s="23"/>
      <c r="BM13" s="23">
        <v>2.0229516122402601E-2</v>
      </c>
      <c r="BN13" s="23">
        <v>5.8365317808750802E-2</v>
      </c>
      <c r="BO13" s="23"/>
      <c r="BP13" s="23">
        <v>2.9567613901430801E-2</v>
      </c>
      <c r="BQ13" s="23">
        <v>5.9118750947352403E-2</v>
      </c>
      <c r="BR13" s="23"/>
      <c r="BS13" s="23">
        <v>0</v>
      </c>
      <c r="BT13" s="23">
        <v>2.6839967355519301E-2</v>
      </c>
      <c r="BU13" s="23"/>
      <c r="BV13" s="23">
        <v>0</v>
      </c>
      <c r="BW13" s="23">
        <v>0</v>
      </c>
      <c r="BX13" s="23"/>
      <c r="BY13" s="23">
        <v>2.87122475066743E-2</v>
      </c>
      <c r="BZ13" s="23">
        <v>5.4423289497173503E-2</v>
      </c>
      <c r="CA13" s="23"/>
      <c r="CB13" s="23">
        <v>3.7270500507752803E-2</v>
      </c>
      <c r="CC13" s="23">
        <v>6.4021183651640098E-2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0.33741472344316797</v>
      </c>
      <c r="D9" s="14">
        <v>0.302992109079603</v>
      </c>
      <c r="E9" s="14">
        <v>0.37168273762864401</v>
      </c>
      <c r="F9" s="14"/>
      <c r="G9" s="14">
        <v>0.324949034574121</v>
      </c>
      <c r="H9" s="14">
        <v>0.39538724102586897</v>
      </c>
      <c r="I9" s="14">
        <v>0.34075175929615997</v>
      </c>
      <c r="J9" s="14">
        <v>0.33577495877074998</v>
      </c>
      <c r="K9" s="14">
        <v>0.274347360837639</v>
      </c>
      <c r="L9" s="14">
        <v>0.33980517486941098</v>
      </c>
      <c r="M9" s="14"/>
      <c r="N9" s="14">
        <v>0.35392326553315601</v>
      </c>
      <c r="O9" s="14">
        <v>0.30820829726185001</v>
      </c>
      <c r="P9" s="14">
        <v>0.368012759684541</v>
      </c>
      <c r="Q9" s="14">
        <v>0.32081118477589299</v>
      </c>
      <c r="R9" s="14"/>
      <c r="S9" s="14">
        <v>0.37964596240277898</v>
      </c>
      <c r="T9" s="14">
        <v>0.35071703601298299</v>
      </c>
      <c r="U9" s="14">
        <v>0.35786916029150001</v>
      </c>
      <c r="V9" s="14">
        <v>0.29738258409650098</v>
      </c>
      <c r="W9" s="14">
        <v>0.31464560153036097</v>
      </c>
      <c r="X9" s="14">
        <v>0.29923525392394501</v>
      </c>
      <c r="Y9" s="14">
        <v>0.30202443029075399</v>
      </c>
      <c r="Z9" s="14">
        <v>0.31237154940569001</v>
      </c>
      <c r="AA9" s="14">
        <v>0.354978294789766</v>
      </c>
      <c r="AB9" s="14">
        <v>0.346411031531761</v>
      </c>
      <c r="AC9" s="14">
        <v>0.38618337852993101</v>
      </c>
      <c r="AD9" s="14">
        <v>0.27250345736161702</v>
      </c>
      <c r="AE9" s="14"/>
      <c r="AF9" s="14">
        <v>0.40159740336400801</v>
      </c>
      <c r="AG9" s="14">
        <v>0.276776571736427</v>
      </c>
      <c r="AH9" s="14">
        <v>0.41732793921827899</v>
      </c>
      <c r="AI9" s="14">
        <v>0.216791856474949</v>
      </c>
      <c r="AJ9" s="14">
        <v>0.54005172172409699</v>
      </c>
      <c r="AK9" s="14">
        <v>0.276023932915612</v>
      </c>
      <c r="AL9" s="14"/>
      <c r="AM9" s="14">
        <v>0.27716223439823101</v>
      </c>
      <c r="AN9" s="14">
        <v>0.35627270327480898</v>
      </c>
      <c r="AO9" s="14">
        <v>0.347624535811007</v>
      </c>
      <c r="AP9" s="14">
        <v>0.38680997276124701</v>
      </c>
      <c r="AQ9" s="14">
        <v>0.45843659184650198</v>
      </c>
      <c r="AR9" s="14"/>
      <c r="AS9" s="14">
        <v>0.39857907835460799</v>
      </c>
      <c r="AT9" s="14">
        <v>0.30060987549752799</v>
      </c>
      <c r="AU9" s="14"/>
      <c r="AV9" s="14">
        <v>0.42038121812513601</v>
      </c>
      <c r="AW9" s="14">
        <v>0.33947809385011801</v>
      </c>
      <c r="AX9" s="14">
        <v>0.36902580073617203</v>
      </c>
      <c r="AY9" s="14"/>
      <c r="AZ9" s="14">
        <v>0.62829640112741303</v>
      </c>
      <c r="BA9" s="14">
        <v>0.24815325692590401</v>
      </c>
      <c r="BB9" s="14">
        <v>0.325667650465646</v>
      </c>
      <c r="BC9" s="14"/>
      <c r="BD9" s="14">
        <v>0.38706631291021698</v>
      </c>
      <c r="BE9" s="14">
        <v>0.30547504552781701</v>
      </c>
      <c r="BF9" s="14"/>
      <c r="BG9" s="14">
        <v>0.38272409240424199</v>
      </c>
      <c r="BH9" s="14">
        <v>0.33020049862367001</v>
      </c>
      <c r="BI9" s="14"/>
      <c r="BJ9" s="14">
        <v>0.37924280526918502</v>
      </c>
      <c r="BK9" s="14">
        <v>0.33168527489942701</v>
      </c>
      <c r="BL9" s="14"/>
      <c r="BM9" s="14">
        <v>0.41491779123865402</v>
      </c>
      <c r="BN9" s="14">
        <v>0.32932886306255998</v>
      </c>
      <c r="BO9" s="14"/>
      <c r="BP9" s="14">
        <v>0.415706713076259</v>
      </c>
      <c r="BQ9" s="14">
        <v>0.32171106639814201</v>
      </c>
      <c r="BR9" s="14"/>
      <c r="BS9" s="14">
        <v>0.42171437729920402</v>
      </c>
      <c r="BT9" s="14">
        <v>0.36095467983861401</v>
      </c>
      <c r="BU9" s="14"/>
      <c r="BV9" s="14">
        <v>0.45804436940086501</v>
      </c>
      <c r="BW9" s="14">
        <v>0.40894670063530097</v>
      </c>
      <c r="BX9" s="14"/>
      <c r="BY9" s="14">
        <v>0.286856800801153</v>
      </c>
      <c r="BZ9" s="14">
        <v>0.34437820786182199</v>
      </c>
      <c r="CA9" s="14"/>
      <c r="CB9" s="14">
        <v>0.38817783047753002</v>
      </c>
      <c r="CC9" s="14">
        <v>0.31488996267780001</v>
      </c>
    </row>
    <row r="10" spans="2:81" x14ac:dyDescent="0.3">
      <c r="B10" s="15" t="s">
        <v>103</v>
      </c>
      <c r="C10" s="14">
        <v>0.42160000441610002</v>
      </c>
      <c r="D10" s="14">
        <v>0.42137455508725702</v>
      </c>
      <c r="E10" s="14">
        <v>0.42069416017428601</v>
      </c>
      <c r="F10" s="14"/>
      <c r="G10" s="14">
        <v>0.46835308053861202</v>
      </c>
      <c r="H10" s="14">
        <v>0.34459734529562203</v>
      </c>
      <c r="I10" s="14">
        <v>0.42983700724211998</v>
      </c>
      <c r="J10" s="14">
        <v>0.42969529544020701</v>
      </c>
      <c r="K10" s="14">
        <v>0.44447620712362901</v>
      </c>
      <c r="L10" s="14">
        <v>0.42409056419416402</v>
      </c>
      <c r="M10" s="14"/>
      <c r="N10" s="14">
        <v>0.438620378326328</v>
      </c>
      <c r="O10" s="14">
        <v>0.40029485758290501</v>
      </c>
      <c r="P10" s="14">
        <v>0.429088229419682</v>
      </c>
      <c r="Q10" s="14">
        <v>0.42160509483909497</v>
      </c>
      <c r="R10" s="14"/>
      <c r="S10" s="14">
        <v>0.437075808588061</v>
      </c>
      <c r="T10" s="14">
        <v>0.42333284439119701</v>
      </c>
      <c r="U10" s="14">
        <v>0.45498645261227</v>
      </c>
      <c r="V10" s="14">
        <v>0.44226339637335599</v>
      </c>
      <c r="W10" s="14">
        <v>0.49144083030960101</v>
      </c>
      <c r="X10" s="14">
        <v>0.37174527557739501</v>
      </c>
      <c r="Y10" s="14">
        <v>0.388339412544772</v>
      </c>
      <c r="Z10" s="14">
        <v>0.40807901582544598</v>
      </c>
      <c r="AA10" s="14">
        <v>0.45161689006639</v>
      </c>
      <c r="AB10" s="14">
        <v>0.38539165459402602</v>
      </c>
      <c r="AC10" s="14">
        <v>0.321782805375188</v>
      </c>
      <c r="AD10" s="14">
        <v>0.447385312335773</v>
      </c>
      <c r="AE10" s="14"/>
      <c r="AF10" s="14">
        <v>0.44161822938148299</v>
      </c>
      <c r="AG10" s="14">
        <v>0.47974919944245198</v>
      </c>
      <c r="AH10" s="14">
        <v>0.40322911289715302</v>
      </c>
      <c r="AI10" s="14">
        <v>0.40247946909409599</v>
      </c>
      <c r="AJ10" s="14">
        <v>0.24013864229767501</v>
      </c>
      <c r="AK10" s="14">
        <v>0.43189321432047001</v>
      </c>
      <c r="AL10" s="14"/>
      <c r="AM10" s="14">
        <v>0.470697493335335</v>
      </c>
      <c r="AN10" s="14">
        <v>0.38254687264918402</v>
      </c>
      <c r="AO10" s="14">
        <v>0.40637428381827501</v>
      </c>
      <c r="AP10" s="14">
        <v>0.40939380016098598</v>
      </c>
      <c r="AQ10" s="14">
        <v>0.34562593064854003</v>
      </c>
      <c r="AR10" s="14"/>
      <c r="AS10" s="14">
        <v>0.40638952088902403</v>
      </c>
      <c r="AT10" s="14">
        <v>0.43129797411752002</v>
      </c>
      <c r="AU10" s="14"/>
      <c r="AV10" s="14">
        <v>0.39059304707751502</v>
      </c>
      <c r="AW10" s="14">
        <v>0.39672740978368898</v>
      </c>
      <c r="AX10" s="14">
        <v>0.436237126644971</v>
      </c>
      <c r="AY10" s="14"/>
      <c r="AZ10" s="14">
        <v>0.33181653662460497</v>
      </c>
      <c r="BA10" s="14">
        <v>0.57891037368708398</v>
      </c>
      <c r="BB10" s="14">
        <v>0.37720434821119903</v>
      </c>
      <c r="BC10" s="14"/>
      <c r="BD10" s="14">
        <v>0.42157321983770002</v>
      </c>
      <c r="BE10" s="14">
        <v>0.42294588975588898</v>
      </c>
      <c r="BF10" s="14"/>
      <c r="BG10" s="14">
        <v>0.40922814350901199</v>
      </c>
      <c r="BH10" s="14">
        <v>0.42480969497835702</v>
      </c>
      <c r="BI10" s="14"/>
      <c r="BJ10" s="14">
        <v>0.40303628691189902</v>
      </c>
      <c r="BK10" s="14">
        <v>0.42440812043908899</v>
      </c>
      <c r="BL10" s="14"/>
      <c r="BM10" s="14">
        <v>0.41365021970590499</v>
      </c>
      <c r="BN10" s="14">
        <v>0.42364781267080098</v>
      </c>
      <c r="BO10" s="14"/>
      <c r="BP10" s="14">
        <v>0.38900098116211501</v>
      </c>
      <c r="BQ10" s="14">
        <v>0.42332448319840899</v>
      </c>
      <c r="BR10" s="14"/>
      <c r="BS10" s="14">
        <v>0.376876045870775</v>
      </c>
      <c r="BT10" s="14">
        <v>0.43350170189967002</v>
      </c>
      <c r="BU10" s="14"/>
      <c r="BV10" s="14">
        <v>0.330562924881798</v>
      </c>
      <c r="BW10" s="14">
        <v>0.39315215604522202</v>
      </c>
      <c r="BX10" s="14"/>
      <c r="BY10" s="14">
        <v>0.39534580242501899</v>
      </c>
      <c r="BZ10" s="14">
        <v>0.42464977336774101</v>
      </c>
      <c r="CA10" s="14"/>
      <c r="CB10" s="14">
        <v>0.39930989525482202</v>
      </c>
      <c r="CC10" s="14">
        <v>0.43181835033881999</v>
      </c>
    </row>
    <row r="11" spans="2:81" x14ac:dyDescent="0.3">
      <c r="B11" s="15" t="s">
        <v>440</v>
      </c>
      <c r="C11" s="14">
        <v>0.12651982360018699</v>
      </c>
      <c r="D11" s="14">
        <v>0.14604663272196799</v>
      </c>
      <c r="E11" s="14">
        <v>0.107699620989729</v>
      </c>
      <c r="F11" s="14"/>
      <c r="G11" s="14">
        <v>0.163230957260358</v>
      </c>
      <c r="H11" s="14">
        <v>0.12445692779084</v>
      </c>
      <c r="I11" s="14">
        <v>0.106919565725931</v>
      </c>
      <c r="J11" s="14">
        <v>9.8283164409229407E-2</v>
      </c>
      <c r="K11" s="14">
        <v>0.17000121448309599</v>
      </c>
      <c r="L11" s="14">
        <v>0.11334477045376699</v>
      </c>
      <c r="M11" s="14"/>
      <c r="N11" s="14">
        <v>0.107159419868085</v>
      </c>
      <c r="O11" s="14">
        <v>0.132694346392425</v>
      </c>
      <c r="P11" s="14">
        <v>0.120887058104637</v>
      </c>
      <c r="Q11" s="14">
        <v>0.14789299594757699</v>
      </c>
      <c r="R11" s="14"/>
      <c r="S11" s="14">
        <v>0.115365389089871</v>
      </c>
      <c r="T11" s="14">
        <v>9.8737697053612697E-2</v>
      </c>
      <c r="U11" s="14">
        <v>0.111177249721247</v>
      </c>
      <c r="V11" s="14">
        <v>0.13666023909504099</v>
      </c>
      <c r="W11" s="14">
        <v>0.12565794931656599</v>
      </c>
      <c r="X11" s="14">
        <v>0.14715480952565599</v>
      </c>
      <c r="Y11" s="14">
        <v>0.127985434330977</v>
      </c>
      <c r="Z11" s="14">
        <v>0.208614732660655</v>
      </c>
      <c r="AA11" s="14">
        <v>8.9643190996656297E-2</v>
      </c>
      <c r="AB11" s="14">
        <v>0.168856573793738</v>
      </c>
      <c r="AC11" s="14">
        <v>0.16511903032544401</v>
      </c>
      <c r="AD11" s="14">
        <v>8.0608814858525807E-2</v>
      </c>
      <c r="AE11" s="14"/>
      <c r="AF11" s="14">
        <v>9.5035182160466206E-2</v>
      </c>
      <c r="AG11" s="14">
        <v>0.12010537045078599</v>
      </c>
      <c r="AH11" s="14">
        <v>0.11656311382951499</v>
      </c>
      <c r="AI11" s="14">
        <v>0.20616089176539401</v>
      </c>
      <c r="AJ11" s="14">
        <v>0.111906610066855</v>
      </c>
      <c r="AK11" s="14">
        <v>0.10771365080822599</v>
      </c>
      <c r="AL11" s="14"/>
      <c r="AM11" s="14">
        <v>0.13278832808750099</v>
      </c>
      <c r="AN11" s="14">
        <v>0.146060139574788</v>
      </c>
      <c r="AO11" s="14">
        <v>0.12817815001679</v>
      </c>
      <c r="AP11" s="14">
        <v>0.114331134051467</v>
      </c>
      <c r="AQ11" s="14">
        <v>4.9768705172837199E-2</v>
      </c>
      <c r="AR11" s="14"/>
      <c r="AS11" s="14">
        <v>0.13268022972451701</v>
      </c>
      <c r="AT11" s="14">
        <v>0.12159085118141499</v>
      </c>
      <c r="AU11" s="14"/>
      <c r="AV11" s="14">
        <v>0.118916262287345</v>
      </c>
      <c r="AW11" s="14">
        <v>0.21323741798485801</v>
      </c>
      <c r="AX11" s="14">
        <v>0.133936849573217</v>
      </c>
      <c r="AY11" s="14"/>
      <c r="AZ11" s="14">
        <v>3.9887062247982302E-2</v>
      </c>
      <c r="BA11" s="14">
        <v>0.116964098096332</v>
      </c>
      <c r="BB11" s="14">
        <v>0.19435465350990799</v>
      </c>
      <c r="BC11" s="14"/>
      <c r="BD11" s="14">
        <v>0.118589933949325</v>
      </c>
      <c r="BE11" s="14">
        <v>0.13218923659637499</v>
      </c>
      <c r="BF11" s="14"/>
      <c r="BG11" s="14">
        <v>0.15097304038296999</v>
      </c>
      <c r="BH11" s="14">
        <v>0.122367186692475</v>
      </c>
      <c r="BI11" s="14"/>
      <c r="BJ11" s="14">
        <v>0.16345594439596101</v>
      </c>
      <c r="BK11" s="14">
        <v>0.122713652950717</v>
      </c>
      <c r="BL11" s="14"/>
      <c r="BM11" s="14">
        <v>0.14254242573784201</v>
      </c>
      <c r="BN11" s="14">
        <v>0.124418610519321</v>
      </c>
      <c r="BO11" s="14"/>
      <c r="BP11" s="14">
        <v>0.101631782113946</v>
      </c>
      <c r="BQ11" s="14">
        <v>0.134158689924812</v>
      </c>
      <c r="BR11" s="14"/>
      <c r="BS11" s="14">
        <v>0.152458424465647</v>
      </c>
      <c r="BT11" s="14">
        <v>0.13005919915425901</v>
      </c>
      <c r="BU11" s="14"/>
      <c r="BV11" s="14">
        <v>0.138241708555669</v>
      </c>
      <c r="BW11" s="14">
        <v>0.15745469397909001</v>
      </c>
      <c r="BX11" s="14"/>
      <c r="BY11" s="14">
        <v>0.19229978899038899</v>
      </c>
      <c r="BZ11" s="14">
        <v>0.118703895874754</v>
      </c>
      <c r="CA11" s="14"/>
      <c r="CB11" s="14">
        <v>0.11723515731367</v>
      </c>
      <c r="CC11" s="14">
        <v>0.12657254180844399</v>
      </c>
    </row>
    <row r="12" spans="2:81" x14ac:dyDescent="0.3">
      <c r="B12" s="15" t="s">
        <v>441</v>
      </c>
      <c r="C12" s="14">
        <v>5.6415843679416898E-2</v>
      </c>
      <c r="D12" s="14">
        <v>7.8439314405109095E-2</v>
      </c>
      <c r="E12" s="14">
        <v>3.50213613223763E-2</v>
      </c>
      <c r="F12" s="14"/>
      <c r="G12" s="14">
        <v>1.7391717070667698E-2</v>
      </c>
      <c r="H12" s="14">
        <v>6.30752615156355E-2</v>
      </c>
      <c r="I12" s="14">
        <v>7.5962933724349396E-2</v>
      </c>
      <c r="J12" s="14">
        <v>7.0727690436736296E-2</v>
      </c>
      <c r="K12" s="14">
        <v>4.5521023171141498E-2</v>
      </c>
      <c r="L12" s="14">
        <v>5.6846146192892501E-2</v>
      </c>
      <c r="M12" s="14"/>
      <c r="N12" s="14">
        <v>4.0426634964792797E-2</v>
      </c>
      <c r="O12" s="14">
        <v>7.8978220190304899E-2</v>
      </c>
      <c r="P12" s="14">
        <v>4.62460569629101E-2</v>
      </c>
      <c r="Q12" s="14">
        <v>5.5687549972976397E-2</v>
      </c>
      <c r="R12" s="14"/>
      <c r="S12" s="14">
        <v>2.3135809308347698E-2</v>
      </c>
      <c r="T12" s="14">
        <v>6.8824262561670804E-2</v>
      </c>
      <c r="U12" s="14">
        <v>3.7004360278555699E-2</v>
      </c>
      <c r="V12" s="14">
        <v>0.101012689194258</v>
      </c>
      <c r="W12" s="14">
        <v>4.0408580560477303E-2</v>
      </c>
      <c r="X12" s="14">
        <v>0.108952250599886</v>
      </c>
      <c r="Y12" s="14">
        <v>5.9883800838565301E-2</v>
      </c>
      <c r="Z12" s="14">
        <v>2.2030539942372099E-2</v>
      </c>
      <c r="AA12" s="14">
        <v>6.3149054646388994E-2</v>
      </c>
      <c r="AB12" s="14">
        <v>3.37546035933615E-2</v>
      </c>
      <c r="AC12" s="14">
        <v>5.2819448611296699E-2</v>
      </c>
      <c r="AD12" s="14">
        <v>4.0360420297640302E-2</v>
      </c>
      <c r="AE12" s="14"/>
      <c r="AF12" s="14">
        <v>2.6527877932508801E-2</v>
      </c>
      <c r="AG12" s="14">
        <v>8.4285209823244306E-2</v>
      </c>
      <c r="AH12" s="14">
        <v>2.1122629938514999E-2</v>
      </c>
      <c r="AI12" s="14">
        <v>0.14604159803477201</v>
      </c>
      <c r="AJ12" s="14">
        <v>1.4422618991789401E-2</v>
      </c>
      <c r="AK12" s="14">
        <v>4.27138754438562E-2</v>
      </c>
      <c r="AL12" s="14"/>
      <c r="AM12" s="14">
        <v>5.3612813759930801E-2</v>
      </c>
      <c r="AN12" s="14">
        <v>7.1202153892298295E-2</v>
      </c>
      <c r="AO12" s="14">
        <v>4.5407449899176902E-2</v>
      </c>
      <c r="AP12" s="14">
        <v>5.4136614464062899E-2</v>
      </c>
      <c r="AQ12" s="14">
        <v>5.1154878399041197E-2</v>
      </c>
      <c r="AR12" s="14"/>
      <c r="AS12" s="14">
        <v>4.4754080871825801E-2</v>
      </c>
      <c r="AT12" s="14">
        <v>6.4377427060747894E-2</v>
      </c>
      <c r="AU12" s="14"/>
      <c r="AV12" s="14">
        <v>4.8698473946362099E-2</v>
      </c>
      <c r="AW12" s="14">
        <v>3.4433862057799199E-2</v>
      </c>
      <c r="AX12" s="14">
        <v>4.12352860100954E-2</v>
      </c>
      <c r="AY12" s="14"/>
      <c r="AZ12" s="14">
        <v>0</v>
      </c>
      <c r="BA12" s="14">
        <v>5.59722712906797E-2</v>
      </c>
      <c r="BB12" s="14">
        <v>6.9160400991095702E-2</v>
      </c>
      <c r="BC12" s="14"/>
      <c r="BD12" s="14">
        <v>4.8940687699726003E-2</v>
      </c>
      <c r="BE12" s="14">
        <v>6.15621683975974E-2</v>
      </c>
      <c r="BF12" s="14"/>
      <c r="BG12" s="14">
        <v>2.8773863840788699E-2</v>
      </c>
      <c r="BH12" s="14">
        <v>6.0796596856408397E-2</v>
      </c>
      <c r="BI12" s="14"/>
      <c r="BJ12" s="14">
        <v>3.2748961451710398E-2</v>
      </c>
      <c r="BK12" s="14">
        <v>6.0209982582402399E-2</v>
      </c>
      <c r="BL12" s="14"/>
      <c r="BM12" s="14">
        <v>9.4968746167930097E-3</v>
      </c>
      <c r="BN12" s="14">
        <v>5.9832683880299303E-2</v>
      </c>
      <c r="BO12" s="14"/>
      <c r="BP12" s="14">
        <v>6.8635978390461497E-2</v>
      </c>
      <c r="BQ12" s="14">
        <v>5.4422741350126098E-2</v>
      </c>
      <c r="BR12" s="14"/>
      <c r="BS12" s="14">
        <v>3.9107043210421098E-2</v>
      </c>
      <c r="BT12" s="14">
        <v>4.8868163139510298E-2</v>
      </c>
      <c r="BU12" s="14"/>
      <c r="BV12" s="14">
        <v>5.4547253589278803E-2</v>
      </c>
      <c r="BW12" s="14">
        <v>3.3680793372869597E-2</v>
      </c>
      <c r="BX12" s="14"/>
      <c r="BY12" s="14">
        <v>7.6327328489220303E-2</v>
      </c>
      <c r="BZ12" s="14">
        <v>5.37185381812324E-2</v>
      </c>
      <c r="CA12" s="14"/>
      <c r="CB12" s="14">
        <v>5.8246657003203001E-2</v>
      </c>
      <c r="CC12" s="14">
        <v>5.6619739176296299E-2</v>
      </c>
    </row>
    <row r="13" spans="2:81" x14ac:dyDescent="0.3">
      <c r="B13" s="15" t="s">
        <v>106</v>
      </c>
      <c r="C13" s="23">
        <v>5.8049604861128701E-2</v>
      </c>
      <c r="D13" s="23">
        <v>5.1147388706063598E-2</v>
      </c>
      <c r="E13" s="23">
        <v>6.4902119884965304E-2</v>
      </c>
      <c r="F13" s="23"/>
      <c r="G13" s="23">
        <v>2.60752105562412E-2</v>
      </c>
      <c r="H13" s="23">
        <v>7.2483224372032598E-2</v>
      </c>
      <c r="I13" s="23">
        <v>4.6528734011439303E-2</v>
      </c>
      <c r="J13" s="23">
        <v>6.5518890943076905E-2</v>
      </c>
      <c r="K13" s="23">
        <v>6.5654194384494102E-2</v>
      </c>
      <c r="L13" s="23">
        <v>6.5913344289765405E-2</v>
      </c>
      <c r="M13" s="23"/>
      <c r="N13" s="23">
        <v>5.9870301307638499E-2</v>
      </c>
      <c r="O13" s="23">
        <v>7.9824278572514895E-2</v>
      </c>
      <c r="P13" s="23">
        <v>3.5765895828230303E-2</v>
      </c>
      <c r="Q13" s="23">
        <v>5.4003174464458702E-2</v>
      </c>
      <c r="R13" s="23"/>
      <c r="S13" s="23">
        <v>4.4777030610941501E-2</v>
      </c>
      <c r="T13" s="23">
        <v>5.83881599805363E-2</v>
      </c>
      <c r="U13" s="23">
        <v>3.8962777096427197E-2</v>
      </c>
      <c r="V13" s="23">
        <v>2.26810912408427E-2</v>
      </c>
      <c r="W13" s="23">
        <v>2.7847038282994601E-2</v>
      </c>
      <c r="X13" s="23">
        <v>7.29124103731182E-2</v>
      </c>
      <c r="Y13" s="23">
        <v>0.121766921994932</v>
      </c>
      <c r="Z13" s="23">
        <v>4.8904162165836797E-2</v>
      </c>
      <c r="AA13" s="23">
        <v>4.0612569500798799E-2</v>
      </c>
      <c r="AB13" s="23">
        <v>6.5586136487113297E-2</v>
      </c>
      <c r="AC13" s="23">
        <v>7.4095337158141095E-2</v>
      </c>
      <c r="AD13" s="23">
        <v>0.159141995146443</v>
      </c>
      <c r="AE13" s="23"/>
      <c r="AF13" s="23">
        <v>3.5221307161533801E-2</v>
      </c>
      <c r="AG13" s="23">
        <v>3.9083648547090101E-2</v>
      </c>
      <c r="AH13" s="23">
        <v>4.1757204116538701E-2</v>
      </c>
      <c r="AI13" s="23">
        <v>2.85261846307901E-2</v>
      </c>
      <c r="AJ13" s="23">
        <v>9.34804069195843E-2</v>
      </c>
      <c r="AK13" s="23">
        <v>0.14165532651183599</v>
      </c>
      <c r="AL13" s="23"/>
      <c r="AM13" s="23">
        <v>6.5739130419001507E-2</v>
      </c>
      <c r="AN13" s="23">
        <v>4.3918130608919997E-2</v>
      </c>
      <c r="AO13" s="23">
        <v>7.2415580454751494E-2</v>
      </c>
      <c r="AP13" s="23">
        <v>3.5328478562236899E-2</v>
      </c>
      <c r="AQ13" s="23">
        <v>9.5013893933079505E-2</v>
      </c>
      <c r="AR13" s="23"/>
      <c r="AS13" s="23">
        <v>1.7597090160025398E-2</v>
      </c>
      <c r="AT13" s="23">
        <v>8.2123872142789406E-2</v>
      </c>
      <c r="AU13" s="23"/>
      <c r="AV13" s="23">
        <v>2.1410998563643101E-2</v>
      </c>
      <c r="AW13" s="23">
        <v>1.6123216323536301E-2</v>
      </c>
      <c r="AX13" s="23">
        <v>1.9564937035545099E-2</v>
      </c>
      <c r="AY13" s="23"/>
      <c r="AZ13" s="23">
        <v>0</v>
      </c>
      <c r="BA13" s="23">
        <v>0</v>
      </c>
      <c r="BB13" s="23">
        <v>3.3612946822151699E-2</v>
      </c>
      <c r="BC13" s="23"/>
      <c r="BD13" s="23">
        <v>2.38298456030317E-2</v>
      </c>
      <c r="BE13" s="23">
        <v>7.7827659722321904E-2</v>
      </c>
      <c r="BF13" s="23"/>
      <c r="BG13" s="23">
        <v>2.8300859862987599E-2</v>
      </c>
      <c r="BH13" s="23">
        <v>6.1826022849089397E-2</v>
      </c>
      <c r="BI13" s="23"/>
      <c r="BJ13" s="23">
        <v>2.15160019712454E-2</v>
      </c>
      <c r="BK13" s="23">
        <v>6.0982969128364303E-2</v>
      </c>
      <c r="BL13" s="23"/>
      <c r="BM13" s="23">
        <v>1.9392688700805599E-2</v>
      </c>
      <c r="BN13" s="23">
        <v>6.2772029867018797E-2</v>
      </c>
      <c r="BO13" s="23"/>
      <c r="BP13" s="23">
        <v>2.50245452572182E-2</v>
      </c>
      <c r="BQ13" s="23">
        <v>6.6383019128510495E-2</v>
      </c>
      <c r="BR13" s="23"/>
      <c r="BS13" s="23">
        <v>9.8441091539533208E-3</v>
      </c>
      <c r="BT13" s="23">
        <v>2.6616255967946301E-2</v>
      </c>
      <c r="BU13" s="23"/>
      <c r="BV13" s="23">
        <v>1.8603743572389201E-2</v>
      </c>
      <c r="BW13" s="23">
        <v>6.7656559675165701E-3</v>
      </c>
      <c r="BX13" s="23"/>
      <c r="BY13" s="23">
        <v>4.9170279294218598E-2</v>
      </c>
      <c r="BZ13" s="23">
        <v>5.8549584714450799E-2</v>
      </c>
      <c r="CA13" s="23"/>
      <c r="CB13" s="23">
        <v>3.7030459950774502E-2</v>
      </c>
      <c r="CC13" s="23">
        <v>7.0099405998639994E-2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0.35104335131686798</v>
      </c>
      <c r="D9" s="14">
        <v>0.30595672449467298</v>
      </c>
      <c r="E9" s="14">
        <v>0.39575052447729497</v>
      </c>
      <c r="F9" s="14"/>
      <c r="G9" s="14">
        <v>0.359762525540199</v>
      </c>
      <c r="H9" s="14">
        <v>0.41434181528611103</v>
      </c>
      <c r="I9" s="14">
        <v>0.35296915217185698</v>
      </c>
      <c r="J9" s="14">
        <v>0.34159838409240501</v>
      </c>
      <c r="K9" s="14">
        <v>0.28952484199399697</v>
      </c>
      <c r="L9" s="14">
        <v>0.34140768955510098</v>
      </c>
      <c r="M9" s="14"/>
      <c r="N9" s="14">
        <v>0.35951687702750501</v>
      </c>
      <c r="O9" s="14">
        <v>0.314765629423154</v>
      </c>
      <c r="P9" s="14">
        <v>0.38000008656198098</v>
      </c>
      <c r="Q9" s="14">
        <v>0.35206020809168798</v>
      </c>
      <c r="R9" s="14"/>
      <c r="S9" s="14">
        <v>0.38632170636539798</v>
      </c>
      <c r="T9" s="14">
        <v>0.36042414770537401</v>
      </c>
      <c r="U9" s="14">
        <v>0.40541077111874302</v>
      </c>
      <c r="V9" s="14">
        <v>0.29049850476829803</v>
      </c>
      <c r="W9" s="14">
        <v>0.35601378699908398</v>
      </c>
      <c r="X9" s="14">
        <v>0.34667995096424398</v>
      </c>
      <c r="Y9" s="14">
        <v>0.305254596181806</v>
      </c>
      <c r="Z9" s="14">
        <v>0.27967954349004098</v>
      </c>
      <c r="AA9" s="14">
        <v>0.31514615524898798</v>
      </c>
      <c r="AB9" s="14">
        <v>0.42241575870944698</v>
      </c>
      <c r="AC9" s="14">
        <v>0.35146715788722499</v>
      </c>
      <c r="AD9" s="14">
        <v>0.31742021386471297</v>
      </c>
      <c r="AE9" s="14"/>
      <c r="AF9" s="14">
        <v>0.39070458191144303</v>
      </c>
      <c r="AG9" s="14">
        <v>0.331541608947929</v>
      </c>
      <c r="AH9" s="14">
        <v>0.359373922682723</v>
      </c>
      <c r="AI9" s="14">
        <v>0.27172779047682599</v>
      </c>
      <c r="AJ9" s="14">
        <v>0.53539044232639399</v>
      </c>
      <c r="AK9" s="14">
        <v>0.231976351073054</v>
      </c>
      <c r="AL9" s="14"/>
      <c r="AM9" s="14">
        <v>0.292117406372847</v>
      </c>
      <c r="AN9" s="14">
        <v>0.344426188334787</v>
      </c>
      <c r="AO9" s="14">
        <v>0.34890229377012899</v>
      </c>
      <c r="AP9" s="14">
        <v>0.447131499621652</v>
      </c>
      <c r="AQ9" s="14">
        <v>0.491105716951731</v>
      </c>
      <c r="AR9" s="14"/>
      <c r="AS9" s="14">
        <v>0.41358540169326502</v>
      </c>
      <c r="AT9" s="14">
        <v>0.312190101295582</v>
      </c>
      <c r="AU9" s="14"/>
      <c r="AV9" s="14">
        <v>0.45206204357291802</v>
      </c>
      <c r="AW9" s="14">
        <v>0.27139267862647798</v>
      </c>
      <c r="AX9" s="14">
        <v>0.40343880390939002</v>
      </c>
      <c r="AY9" s="14"/>
      <c r="AZ9" s="14">
        <v>0.58930387371264104</v>
      </c>
      <c r="BA9" s="14">
        <v>0.38958852329802002</v>
      </c>
      <c r="BB9" s="14">
        <v>0.33185251852945902</v>
      </c>
      <c r="BC9" s="14"/>
      <c r="BD9" s="14">
        <v>0.38667554336703802</v>
      </c>
      <c r="BE9" s="14">
        <v>0.32685612920513502</v>
      </c>
      <c r="BF9" s="14"/>
      <c r="BG9" s="14">
        <v>0.35865185470119798</v>
      </c>
      <c r="BH9" s="14">
        <v>0.35004826917859</v>
      </c>
      <c r="BI9" s="14"/>
      <c r="BJ9" s="14">
        <v>0.36876624338605102</v>
      </c>
      <c r="BK9" s="14">
        <v>0.34454006382638702</v>
      </c>
      <c r="BL9" s="14"/>
      <c r="BM9" s="14">
        <v>0.42160004532944501</v>
      </c>
      <c r="BN9" s="14">
        <v>0.34263296457981302</v>
      </c>
      <c r="BO9" s="14"/>
      <c r="BP9" s="14">
        <v>0.44035607885794398</v>
      </c>
      <c r="BQ9" s="14">
        <v>0.32541653786100999</v>
      </c>
      <c r="BR9" s="14"/>
      <c r="BS9" s="14">
        <v>0.41297403710168701</v>
      </c>
      <c r="BT9" s="14">
        <v>0.40058769459077698</v>
      </c>
      <c r="BU9" s="14"/>
      <c r="BV9" s="14">
        <v>0.376990383609626</v>
      </c>
      <c r="BW9" s="14">
        <v>0.42561999781885301</v>
      </c>
      <c r="BX9" s="14"/>
      <c r="BY9" s="14">
        <v>0.33226416149372201</v>
      </c>
      <c r="BZ9" s="14">
        <v>0.35468744023382998</v>
      </c>
      <c r="CA9" s="14"/>
      <c r="CB9" s="14">
        <v>0.37109499230030302</v>
      </c>
      <c r="CC9" s="14">
        <v>0.34465752199805999</v>
      </c>
    </row>
    <row r="10" spans="2:81" x14ac:dyDescent="0.3">
      <c r="B10" s="15" t="s">
        <v>103</v>
      </c>
      <c r="C10" s="14">
        <v>0.42717899565099998</v>
      </c>
      <c r="D10" s="14">
        <v>0.43335198300674799</v>
      </c>
      <c r="E10" s="14">
        <v>0.42003640681973198</v>
      </c>
      <c r="F10" s="14"/>
      <c r="G10" s="14">
        <v>0.403831816259554</v>
      </c>
      <c r="H10" s="14">
        <v>0.39542123023869402</v>
      </c>
      <c r="I10" s="14">
        <v>0.46272739369587201</v>
      </c>
      <c r="J10" s="14">
        <v>0.40161858937018502</v>
      </c>
      <c r="K10" s="14">
        <v>0.45824013076634401</v>
      </c>
      <c r="L10" s="14">
        <v>0.439480325326915</v>
      </c>
      <c r="M10" s="14"/>
      <c r="N10" s="14">
        <v>0.40825265909573499</v>
      </c>
      <c r="O10" s="14">
        <v>0.44200224359521401</v>
      </c>
      <c r="P10" s="14">
        <v>0.46797154216841402</v>
      </c>
      <c r="Q10" s="14">
        <v>0.39930356388997901</v>
      </c>
      <c r="R10" s="14"/>
      <c r="S10" s="14">
        <v>0.44999873737790202</v>
      </c>
      <c r="T10" s="14">
        <v>0.41835995514080199</v>
      </c>
      <c r="U10" s="14">
        <v>0.39307104617078098</v>
      </c>
      <c r="V10" s="14">
        <v>0.40985063969155899</v>
      </c>
      <c r="W10" s="14">
        <v>0.43199880330481599</v>
      </c>
      <c r="X10" s="14">
        <v>0.39089094297500498</v>
      </c>
      <c r="Y10" s="14">
        <v>0.434599102417495</v>
      </c>
      <c r="Z10" s="14">
        <v>0.46731290507282702</v>
      </c>
      <c r="AA10" s="14">
        <v>0.48316413634525801</v>
      </c>
      <c r="AB10" s="14">
        <v>0.34418387319535598</v>
      </c>
      <c r="AC10" s="14">
        <v>0.50415423449274799</v>
      </c>
      <c r="AD10" s="14">
        <v>0.44450468494165501</v>
      </c>
      <c r="AE10" s="14"/>
      <c r="AF10" s="14">
        <v>0.42424680249007102</v>
      </c>
      <c r="AG10" s="14">
        <v>0.46525021937087002</v>
      </c>
      <c r="AH10" s="14">
        <v>0.49736349677071601</v>
      </c>
      <c r="AI10" s="14">
        <v>0.42989411802153499</v>
      </c>
      <c r="AJ10" s="14">
        <v>0.29460960129737601</v>
      </c>
      <c r="AK10" s="14">
        <v>0.48460738214601601</v>
      </c>
      <c r="AL10" s="14"/>
      <c r="AM10" s="14">
        <v>0.44188050228897702</v>
      </c>
      <c r="AN10" s="14">
        <v>0.453834865873953</v>
      </c>
      <c r="AO10" s="14">
        <v>0.42626537641109002</v>
      </c>
      <c r="AP10" s="14">
        <v>0.37885599881006898</v>
      </c>
      <c r="AQ10" s="14">
        <v>0.23636447177393</v>
      </c>
      <c r="AR10" s="14"/>
      <c r="AS10" s="14">
        <v>0.38085656790554501</v>
      </c>
      <c r="AT10" s="14">
        <v>0.45888051428726201</v>
      </c>
      <c r="AU10" s="14"/>
      <c r="AV10" s="14">
        <v>0.37024820813230402</v>
      </c>
      <c r="AW10" s="14">
        <v>0.44079792621175701</v>
      </c>
      <c r="AX10" s="14">
        <v>0.40104524393653102</v>
      </c>
      <c r="AY10" s="14"/>
      <c r="AZ10" s="14">
        <v>0.36915889555021297</v>
      </c>
      <c r="BA10" s="14">
        <v>0.33167000921183099</v>
      </c>
      <c r="BB10" s="14">
        <v>0.41598225689638102</v>
      </c>
      <c r="BC10" s="14"/>
      <c r="BD10" s="14">
        <v>0.40929302850452298</v>
      </c>
      <c r="BE10" s="14">
        <v>0.44041315060501501</v>
      </c>
      <c r="BF10" s="14"/>
      <c r="BG10" s="14">
        <v>0.404743028704039</v>
      </c>
      <c r="BH10" s="14">
        <v>0.43236657677114898</v>
      </c>
      <c r="BI10" s="14"/>
      <c r="BJ10" s="14">
        <v>0.39657723006010798</v>
      </c>
      <c r="BK10" s="14">
        <v>0.43347137224336202</v>
      </c>
      <c r="BL10" s="14"/>
      <c r="BM10" s="14">
        <v>0.34140777717474602</v>
      </c>
      <c r="BN10" s="14">
        <v>0.43755175844794703</v>
      </c>
      <c r="BO10" s="14"/>
      <c r="BP10" s="14">
        <v>0.39385156527528198</v>
      </c>
      <c r="BQ10" s="14">
        <v>0.43777233601165999</v>
      </c>
      <c r="BR10" s="14"/>
      <c r="BS10" s="14">
        <v>0.39061558641184102</v>
      </c>
      <c r="BT10" s="14">
        <v>0.39205318136601303</v>
      </c>
      <c r="BU10" s="14"/>
      <c r="BV10" s="14">
        <v>0.48615858278968299</v>
      </c>
      <c r="BW10" s="14">
        <v>0.35703831279616799</v>
      </c>
      <c r="BX10" s="14"/>
      <c r="BY10" s="14">
        <v>0.39306285594041102</v>
      </c>
      <c r="BZ10" s="14">
        <v>0.43432967642660197</v>
      </c>
      <c r="CA10" s="14"/>
      <c r="CB10" s="14">
        <v>0.43969827709071002</v>
      </c>
      <c r="CC10" s="14">
        <v>0.41947903640197098</v>
      </c>
    </row>
    <row r="11" spans="2:81" x14ac:dyDescent="0.3">
      <c r="B11" s="15" t="s">
        <v>440</v>
      </c>
      <c r="C11" s="14">
        <v>0.121855330057353</v>
      </c>
      <c r="D11" s="14">
        <v>0.146659346922075</v>
      </c>
      <c r="E11" s="14">
        <v>9.7873239756228095E-2</v>
      </c>
      <c r="F11" s="14"/>
      <c r="G11" s="14">
        <v>0.14673966016085699</v>
      </c>
      <c r="H11" s="14">
        <v>9.5293398382371705E-2</v>
      </c>
      <c r="I11" s="14">
        <v>9.7366738282657697E-2</v>
      </c>
      <c r="J11" s="14">
        <v>0.14111388642213099</v>
      </c>
      <c r="K11" s="14">
        <v>0.15348891907443199</v>
      </c>
      <c r="L11" s="14">
        <v>0.109735373544769</v>
      </c>
      <c r="M11" s="14"/>
      <c r="N11" s="14">
        <v>0.16705123404613501</v>
      </c>
      <c r="O11" s="14">
        <v>0.11967930198063</v>
      </c>
      <c r="P11" s="14">
        <v>8.1324077094664396E-2</v>
      </c>
      <c r="Q11" s="14">
        <v>0.112985018835321</v>
      </c>
      <c r="R11" s="14"/>
      <c r="S11" s="14">
        <v>0.124951108942973</v>
      </c>
      <c r="T11" s="14">
        <v>0.11348526407236501</v>
      </c>
      <c r="U11" s="14">
        <v>9.6734142461572803E-2</v>
      </c>
      <c r="V11" s="14">
        <v>0.20733007703015499</v>
      </c>
      <c r="W11" s="14">
        <v>0.140338169208616</v>
      </c>
      <c r="X11" s="14">
        <v>0.105044757832812</v>
      </c>
      <c r="Y11" s="14">
        <v>0.120699508657856</v>
      </c>
      <c r="Z11" s="14">
        <v>0.158891370230519</v>
      </c>
      <c r="AA11" s="14">
        <v>0.117830345573881</v>
      </c>
      <c r="AB11" s="14">
        <v>0.110136494822731</v>
      </c>
      <c r="AC11" s="14">
        <v>5.2807538702094398E-2</v>
      </c>
      <c r="AD11" s="14">
        <v>7.8933106047188603E-2</v>
      </c>
      <c r="AE11" s="14"/>
      <c r="AF11" s="14">
        <v>0.132851435954113</v>
      </c>
      <c r="AG11" s="14">
        <v>0.117529414050352</v>
      </c>
      <c r="AH11" s="14">
        <v>0.11062921386321201</v>
      </c>
      <c r="AI11" s="14">
        <v>0.14226091404873301</v>
      </c>
      <c r="AJ11" s="14">
        <v>8.9123834518484601E-2</v>
      </c>
      <c r="AK11" s="14">
        <v>0.121032578977239</v>
      </c>
      <c r="AL11" s="14"/>
      <c r="AM11" s="14">
        <v>0.13747506528893899</v>
      </c>
      <c r="AN11" s="14">
        <v>0.13103021081902899</v>
      </c>
      <c r="AO11" s="14">
        <v>0.10800811427255699</v>
      </c>
      <c r="AP11" s="14">
        <v>0.123645249470131</v>
      </c>
      <c r="AQ11" s="14">
        <v>0.225649686861151</v>
      </c>
      <c r="AR11" s="14"/>
      <c r="AS11" s="14">
        <v>0.13500472419297699</v>
      </c>
      <c r="AT11" s="14">
        <v>0.11106195548129399</v>
      </c>
      <c r="AU11" s="14"/>
      <c r="AV11" s="14">
        <v>0.111726680299452</v>
      </c>
      <c r="AW11" s="14">
        <v>0.21383349452265399</v>
      </c>
      <c r="AX11" s="14">
        <v>0.125035286107362</v>
      </c>
      <c r="AY11" s="14"/>
      <c r="AZ11" s="14">
        <v>0</v>
      </c>
      <c r="BA11" s="14">
        <v>0.23934147699532901</v>
      </c>
      <c r="BB11" s="14">
        <v>0.170929825599622</v>
      </c>
      <c r="BC11" s="14"/>
      <c r="BD11" s="14">
        <v>0.13587483451999399</v>
      </c>
      <c r="BE11" s="14">
        <v>0.11292066007455</v>
      </c>
      <c r="BF11" s="14"/>
      <c r="BG11" s="14">
        <v>0.15194568437849401</v>
      </c>
      <c r="BH11" s="14">
        <v>0.11534434593017601</v>
      </c>
      <c r="BI11" s="14"/>
      <c r="BJ11" s="14">
        <v>0.116182181906926</v>
      </c>
      <c r="BK11" s="14">
        <v>0.12377525991258501</v>
      </c>
      <c r="BL11" s="14"/>
      <c r="BM11" s="14">
        <v>0.16451314071766299</v>
      </c>
      <c r="BN11" s="14">
        <v>0.115776663083462</v>
      </c>
      <c r="BO11" s="14"/>
      <c r="BP11" s="14">
        <v>9.7989707161344003E-2</v>
      </c>
      <c r="BQ11" s="14">
        <v>0.129132388234527</v>
      </c>
      <c r="BR11" s="14"/>
      <c r="BS11" s="14">
        <v>0.13158718465640701</v>
      </c>
      <c r="BT11" s="14">
        <v>0.12757466322497399</v>
      </c>
      <c r="BU11" s="14"/>
      <c r="BV11" s="14">
        <v>5.8144100176491E-2</v>
      </c>
      <c r="BW11" s="14">
        <v>0.157397747819078</v>
      </c>
      <c r="BX11" s="14"/>
      <c r="BY11" s="14">
        <v>0.14548504565104201</v>
      </c>
      <c r="BZ11" s="14">
        <v>0.117412304032655</v>
      </c>
      <c r="CA11" s="14"/>
      <c r="CB11" s="14">
        <v>0.11103659493252099</v>
      </c>
      <c r="CC11" s="14">
        <v>0.12428545074795699</v>
      </c>
    </row>
    <row r="12" spans="2:81" x14ac:dyDescent="0.3">
      <c r="B12" s="15" t="s">
        <v>441</v>
      </c>
      <c r="C12" s="14">
        <v>2.9613647731959E-2</v>
      </c>
      <c r="D12" s="14">
        <v>4.4393090067236199E-2</v>
      </c>
      <c r="E12" s="14">
        <v>1.52402529013115E-2</v>
      </c>
      <c r="F12" s="14"/>
      <c r="G12" s="14">
        <v>2.2846288668705E-2</v>
      </c>
      <c r="H12" s="14">
        <v>2.2097172399789401E-2</v>
      </c>
      <c r="I12" s="14">
        <v>3.3511919757020801E-2</v>
      </c>
      <c r="J12" s="14">
        <v>5.7009921807262401E-2</v>
      </c>
      <c r="K12" s="14">
        <v>1.30690499586075E-2</v>
      </c>
      <c r="L12" s="14">
        <v>2.5878096400215399E-2</v>
      </c>
      <c r="M12" s="14"/>
      <c r="N12" s="14">
        <v>1.08691373128353E-2</v>
      </c>
      <c r="O12" s="14">
        <v>2.90488223092733E-2</v>
      </c>
      <c r="P12" s="14">
        <v>3.9497884794349097E-2</v>
      </c>
      <c r="Q12" s="14">
        <v>3.7789077944788502E-2</v>
      </c>
      <c r="R12" s="14"/>
      <c r="S12" s="14">
        <v>0</v>
      </c>
      <c r="T12" s="14">
        <v>8.4089132298460403E-3</v>
      </c>
      <c r="U12" s="14">
        <v>3.9513685597903497E-2</v>
      </c>
      <c r="V12" s="14">
        <v>5.89992716642131E-2</v>
      </c>
      <c r="W12" s="14">
        <v>4.4508131615156703E-2</v>
      </c>
      <c r="X12" s="14">
        <v>7.3591652116178102E-2</v>
      </c>
      <c r="Y12" s="14">
        <v>2.2837196747734798E-2</v>
      </c>
      <c r="Z12" s="14">
        <v>2.2958924805208201E-2</v>
      </c>
      <c r="AA12" s="14">
        <v>3.4371817830582997E-2</v>
      </c>
      <c r="AB12" s="14">
        <v>2.1863133328102798E-2</v>
      </c>
      <c r="AC12" s="14">
        <v>3.5395859969229698E-2</v>
      </c>
      <c r="AD12" s="14">
        <v>0</v>
      </c>
      <c r="AE12" s="14"/>
      <c r="AF12" s="14">
        <v>1.03093334505872E-2</v>
      </c>
      <c r="AG12" s="14">
        <v>3.7158148141253899E-2</v>
      </c>
      <c r="AH12" s="14">
        <v>0</v>
      </c>
      <c r="AI12" s="14">
        <v>9.5472588559475297E-2</v>
      </c>
      <c r="AJ12" s="14">
        <v>1.43233776970516E-2</v>
      </c>
      <c r="AK12" s="14">
        <v>1.00356945270533E-2</v>
      </c>
      <c r="AL12" s="14"/>
      <c r="AM12" s="14">
        <v>4.2916261821947799E-2</v>
      </c>
      <c r="AN12" s="14">
        <v>1.6631374589781801E-2</v>
      </c>
      <c r="AO12" s="14">
        <v>3.1790706676159498E-2</v>
      </c>
      <c r="AP12" s="14">
        <v>2.14835152880485E-2</v>
      </c>
      <c r="AQ12" s="14">
        <v>0</v>
      </c>
      <c r="AR12" s="14"/>
      <c r="AS12" s="14">
        <v>3.8733265797773399E-2</v>
      </c>
      <c r="AT12" s="14">
        <v>2.4497647671870001E-2</v>
      </c>
      <c r="AU12" s="14"/>
      <c r="AV12" s="14">
        <v>4.4686460923822197E-2</v>
      </c>
      <c r="AW12" s="14">
        <v>3.8734522739420199E-2</v>
      </c>
      <c r="AX12" s="14">
        <v>2.90600700039031E-2</v>
      </c>
      <c r="AY12" s="14"/>
      <c r="AZ12" s="14">
        <v>1.9447463927850302E-2</v>
      </c>
      <c r="BA12" s="14">
        <v>1.76980724763399E-2</v>
      </c>
      <c r="BB12" s="14">
        <v>6.4930062906148903E-2</v>
      </c>
      <c r="BC12" s="14"/>
      <c r="BD12" s="14">
        <v>2.6657813294596301E-2</v>
      </c>
      <c r="BE12" s="14">
        <v>3.1671626609954602E-2</v>
      </c>
      <c r="BF12" s="14"/>
      <c r="BG12" s="14">
        <v>1.2229552308547401E-2</v>
      </c>
      <c r="BH12" s="14">
        <v>3.3123276557195797E-2</v>
      </c>
      <c r="BI12" s="14"/>
      <c r="BJ12" s="14">
        <v>2.3769680747803099E-2</v>
      </c>
      <c r="BK12" s="14">
        <v>3.0984957460580598E-2</v>
      </c>
      <c r="BL12" s="14"/>
      <c r="BM12" s="14">
        <v>1.08190782824318E-2</v>
      </c>
      <c r="BN12" s="14">
        <v>3.1927728204413003E-2</v>
      </c>
      <c r="BO12" s="14"/>
      <c r="BP12" s="14">
        <v>4.3273138652217998E-2</v>
      </c>
      <c r="BQ12" s="14">
        <v>2.6724779878437799E-2</v>
      </c>
      <c r="BR12" s="14"/>
      <c r="BS12" s="14">
        <v>3.68239702179044E-2</v>
      </c>
      <c r="BT12" s="14">
        <v>3.92964821949865E-2</v>
      </c>
      <c r="BU12" s="14"/>
      <c r="BV12" s="14">
        <v>3.9803067953140897E-2</v>
      </c>
      <c r="BW12" s="14">
        <v>3.5777007242321399E-2</v>
      </c>
      <c r="BX12" s="14"/>
      <c r="BY12" s="14">
        <v>5.9522410118133598E-2</v>
      </c>
      <c r="BZ12" s="14">
        <v>2.5551287548808199E-2</v>
      </c>
      <c r="CA12" s="14"/>
      <c r="CB12" s="14">
        <v>3.8796917054620003E-2</v>
      </c>
      <c r="CC12" s="14">
        <v>2.5470076835980099E-2</v>
      </c>
    </row>
    <row r="13" spans="2:81" x14ac:dyDescent="0.3">
      <c r="B13" s="15" t="s">
        <v>106</v>
      </c>
      <c r="C13" s="23">
        <v>7.0308675242820307E-2</v>
      </c>
      <c r="D13" s="23">
        <v>6.9638855509267503E-2</v>
      </c>
      <c r="E13" s="23">
        <v>7.1099576045433502E-2</v>
      </c>
      <c r="F13" s="23"/>
      <c r="G13" s="23">
        <v>6.6819709370685598E-2</v>
      </c>
      <c r="H13" s="23">
        <v>7.2846383693033798E-2</v>
      </c>
      <c r="I13" s="23">
        <v>5.3424796092593103E-2</v>
      </c>
      <c r="J13" s="23">
        <v>5.8659218308016098E-2</v>
      </c>
      <c r="K13" s="23">
        <v>8.5677058206620305E-2</v>
      </c>
      <c r="L13" s="23">
        <v>8.3498515172999305E-2</v>
      </c>
      <c r="M13" s="23"/>
      <c r="N13" s="23">
        <v>5.4310092517790197E-2</v>
      </c>
      <c r="O13" s="23">
        <v>9.4504002691729302E-2</v>
      </c>
      <c r="P13" s="23">
        <v>3.1206409380591899E-2</v>
      </c>
      <c r="Q13" s="23">
        <v>9.7862131238223904E-2</v>
      </c>
      <c r="R13" s="23"/>
      <c r="S13" s="23">
        <v>3.8728447313726398E-2</v>
      </c>
      <c r="T13" s="23">
        <v>9.9321719851613602E-2</v>
      </c>
      <c r="U13" s="23">
        <v>6.5270354650999299E-2</v>
      </c>
      <c r="V13" s="23">
        <v>3.3321506845774403E-2</v>
      </c>
      <c r="W13" s="23">
        <v>2.71411088723276E-2</v>
      </c>
      <c r="X13" s="23">
        <v>8.3792696111760906E-2</v>
      </c>
      <c r="Y13" s="23">
        <v>0.11660959599510801</v>
      </c>
      <c r="Z13" s="23">
        <v>7.1157256401404703E-2</v>
      </c>
      <c r="AA13" s="23">
        <v>4.94875450012899E-2</v>
      </c>
      <c r="AB13" s="23">
        <v>0.10140073994436299</v>
      </c>
      <c r="AC13" s="23">
        <v>5.6175208948702399E-2</v>
      </c>
      <c r="AD13" s="23">
        <v>0.159141995146443</v>
      </c>
      <c r="AE13" s="23"/>
      <c r="AF13" s="23">
        <v>4.1887846193785903E-2</v>
      </c>
      <c r="AG13" s="23">
        <v>4.8520609489594503E-2</v>
      </c>
      <c r="AH13" s="23">
        <v>3.2633366683348701E-2</v>
      </c>
      <c r="AI13" s="23">
        <v>6.0644588893430301E-2</v>
      </c>
      <c r="AJ13" s="23">
        <v>6.65527441606934E-2</v>
      </c>
      <c r="AK13" s="23">
        <v>0.15234799327663801</v>
      </c>
      <c r="AL13" s="23"/>
      <c r="AM13" s="23">
        <v>8.5610764227289707E-2</v>
      </c>
      <c r="AN13" s="23">
        <v>5.40773603824505E-2</v>
      </c>
      <c r="AO13" s="23">
        <v>8.5033508870063806E-2</v>
      </c>
      <c r="AP13" s="23">
        <v>2.8883736810098901E-2</v>
      </c>
      <c r="AQ13" s="23">
        <v>4.6880124413188201E-2</v>
      </c>
      <c r="AR13" s="23"/>
      <c r="AS13" s="23">
        <v>3.1820040410439003E-2</v>
      </c>
      <c r="AT13" s="23">
        <v>9.3369781263991897E-2</v>
      </c>
      <c r="AU13" s="23"/>
      <c r="AV13" s="23">
        <v>2.1276607071504399E-2</v>
      </c>
      <c r="AW13" s="23">
        <v>3.524137789969E-2</v>
      </c>
      <c r="AX13" s="23">
        <v>4.1420596042813902E-2</v>
      </c>
      <c r="AY13" s="23"/>
      <c r="AZ13" s="23">
        <v>2.2089766809295901E-2</v>
      </c>
      <c r="BA13" s="23">
        <v>2.1701918018480499E-2</v>
      </c>
      <c r="BB13" s="23">
        <v>1.6305336068388899E-2</v>
      </c>
      <c r="BC13" s="23"/>
      <c r="BD13" s="23">
        <v>4.1498780313848398E-2</v>
      </c>
      <c r="BE13" s="23">
        <v>8.8138433505345004E-2</v>
      </c>
      <c r="BF13" s="23"/>
      <c r="BG13" s="23">
        <v>7.2429879907720901E-2</v>
      </c>
      <c r="BH13" s="23">
        <v>6.9117531562889495E-2</v>
      </c>
      <c r="BI13" s="23"/>
      <c r="BJ13" s="23">
        <v>9.4704663899111904E-2</v>
      </c>
      <c r="BK13" s="23">
        <v>6.7228346557084706E-2</v>
      </c>
      <c r="BL13" s="23"/>
      <c r="BM13" s="23">
        <v>6.1659958495714803E-2</v>
      </c>
      <c r="BN13" s="23">
        <v>7.21108856843653E-2</v>
      </c>
      <c r="BO13" s="23"/>
      <c r="BP13" s="23">
        <v>2.4529510053211499E-2</v>
      </c>
      <c r="BQ13" s="23">
        <v>8.0953958014365293E-2</v>
      </c>
      <c r="BR13" s="23"/>
      <c r="BS13" s="23">
        <v>2.79992216121604E-2</v>
      </c>
      <c r="BT13" s="23">
        <v>4.04879786232498E-2</v>
      </c>
      <c r="BU13" s="23"/>
      <c r="BV13" s="23">
        <v>3.8903865471058702E-2</v>
      </c>
      <c r="BW13" s="23">
        <v>2.4166934323580001E-2</v>
      </c>
      <c r="BX13" s="23"/>
      <c r="BY13" s="23">
        <v>6.9665526796691399E-2</v>
      </c>
      <c r="BZ13" s="23">
        <v>6.8019291758104894E-2</v>
      </c>
      <c r="CA13" s="23"/>
      <c r="CB13" s="23">
        <v>3.9373218621845597E-2</v>
      </c>
      <c r="CC13" s="23">
        <v>8.6107914016032294E-2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0.35025682194907098</v>
      </c>
      <c r="D9" s="14">
        <v>0.32029092806072701</v>
      </c>
      <c r="E9" s="14">
        <v>0.38019817454773402</v>
      </c>
      <c r="F9" s="14"/>
      <c r="G9" s="14">
        <v>0.40020233478508199</v>
      </c>
      <c r="H9" s="14">
        <v>0.35702764140918403</v>
      </c>
      <c r="I9" s="14">
        <v>0.31441796551752799</v>
      </c>
      <c r="J9" s="14">
        <v>0.301998561918143</v>
      </c>
      <c r="K9" s="14">
        <v>0.37429458187800602</v>
      </c>
      <c r="L9" s="14">
        <v>0.36372467733223401</v>
      </c>
      <c r="M9" s="14"/>
      <c r="N9" s="14">
        <v>0.35892581982385902</v>
      </c>
      <c r="O9" s="14">
        <v>0.335623837438706</v>
      </c>
      <c r="P9" s="14">
        <v>0.36811904721685901</v>
      </c>
      <c r="Q9" s="14">
        <v>0.33448062187828898</v>
      </c>
      <c r="R9" s="14"/>
      <c r="S9" s="14">
        <v>0.36766248918143402</v>
      </c>
      <c r="T9" s="14">
        <v>0.33545564115248599</v>
      </c>
      <c r="U9" s="14">
        <v>0.381982103808227</v>
      </c>
      <c r="V9" s="14">
        <v>0.32312381625655601</v>
      </c>
      <c r="W9" s="14">
        <v>0.346868992148674</v>
      </c>
      <c r="X9" s="14">
        <v>0.32187019049386401</v>
      </c>
      <c r="Y9" s="14">
        <v>0.27395820486215899</v>
      </c>
      <c r="Z9" s="14">
        <v>0.35897942875761701</v>
      </c>
      <c r="AA9" s="14">
        <v>0.33963022068945198</v>
      </c>
      <c r="AB9" s="14">
        <v>0.402404702954961</v>
      </c>
      <c r="AC9" s="14">
        <v>0.45673947314561503</v>
      </c>
      <c r="AD9" s="14">
        <v>0.32208712694816599</v>
      </c>
      <c r="AE9" s="14"/>
      <c r="AF9" s="14">
        <v>0.409437031169127</v>
      </c>
      <c r="AG9" s="14">
        <v>0.31648547808194299</v>
      </c>
      <c r="AH9" s="14">
        <v>0.44992749547093303</v>
      </c>
      <c r="AI9" s="14">
        <v>0.28779256781306001</v>
      </c>
      <c r="AJ9" s="14">
        <v>0.43168375210176002</v>
      </c>
      <c r="AK9" s="14">
        <v>0.29768804165650098</v>
      </c>
      <c r="AL9" s="14"/>
      <c r="AM9" s="14">
        <v>0.27823111242703003</v>
      </c>
      <c r="AN9" s="14">
        <v>0.33246904312703901</v>
      </c>
      <c r="AO9" s="14">
        <v>0.401480705559082</v>
      </c>
      <c r="AP9" s="14">
        <v>0.38567826827434798</v>
      </c>
      <c r="AQ9" s="14">
        <v>0.45999966051471097</v>
      </c>
      <c r="AR9" s="14"/>
      <c r="AS9" s="14">
        <v>0.42419442620908099</v>
      </c>
      <c r="AT9" s="14">
        <v>0.304160767795491</v>
      </c>
      <c r="AU9" s="14"/>
      <c r="AV9" s="14">
        <v>0.43922903810789299</v>
      </c>
      <c r="AW9" s="14">
        <v>0.317254031460316</v>
      </c>
      <c r="AX9" s="14">
        <v>0.41485405669922298</v>
      </c>
      <c r="AY9" s="14"/>
      <c r="AZ9" s="14">
        <v>0.54250689497618798</v>
      </c>
      <c r="BA9" s="14">
        <v>0.38483185319047603</v>
      </c>
      <c r="BB9" s="14">
        <v>0.31730634241026101</v>
      </c>
      <c r="BC9" s="14"/>
      <c r="BD9" s="14">
        <v>0.39740124513171698</v>
      </c>
      <c r="BE9" s="14">
        <v>0.32002406875937101</v>
      </c>
      <c r="BF9" s="14"/>
      <c r="BG9" s="14">
        <v>0.37373075214984802</v>
      </c>
      <c r="BH9" s="14">
        <v>0.347337337916999</v>
      </c>
      <c r="BI9" s="14"/>
      <c r="BJ9" s="14">
        <v>0.43507005274152499</v>
      </c>
      <c r="BK9" s="14">
        <v>0.33849430342193498</v>
      </c>
      <c r="BL9" s="14"/>
      <c r="BM9" s="14">
        <v>0.41801560639867402</v>
      </c>
      <c r="BN9" s="14">
        <v>0.34260857171738301</v>
      </c>
      <c r="BO9" s="14"/>
      <c r="BP9" s="14">
        <v>0.42266122481198298</v>
      </c>
      <c r="BQ9" s="14">
        <v>0.33102162003470598</v>
      </c>
      <c r="BR9" s="14"/>
      <c r="BS9" s="14">
        <v>0.47102867939912801</v>
      </c>
      <c r="BT9" s="14">
        <v>0.36494144585942001</v>
      </c>
      <c r="BU9" s="14"/>
      <c r="BV9" s="14">
        <v>0.50327636020799604</v>
      </c>
      <c r="BW9" s="14">
        <v>0.45969567496091501</v>
      </c>
      <c r="BX9" s="14"/>
      <c r="BY9" s="14">
        <v>0.27592165638434202</v>
      </c>
      <c r="BZ9" s="14">
        <v>0.35994165466081202</v>
      </c>
      <c r="CA9" s="14"/>
      <c r="CB9" s="14">
        <v>0.35621444174147998</v>
      </c>
      <c r="CC9" s="14">
        <v>0.35114104785157202</v>
      </c>
    </row>
    <row r="10" spans="2:81" x14ac:dyDescent="0.3">
      <c r="B10" s="15" t="s">
        <v>103</v>
      </c>
      <c r="C10" s="14">
        <v>0.43378021693457902</v>
      </c>
      <c r="D10" s="14">
        <v>0.45249842158730702</v>
      </c>
      <c r="E10" s="14">
        <v>0.41440099195869101</v>
      </c>
      <c r="F10" s="14"/>
      <c r="G10" s="14">
        <v>0.42926721950302799</v>
      </c>
      <c r="H10" s="14">
        <v>0.43294987411791303</v>
      </c>
      <c r="I10" s="14">
        <v>0.426976390083109</v>
      </c>
      <c r="J10" s="14">
        <v>0.420769381180082</v>
      </c>
      <c r="K10" s="14">
        <v>0.405418197120194</v>
      </c>
      <c r="L10" s="14">
        <v>0.47273733083875003</v>
      </c>
      <c r="M10" s="14"/>
      <c r="N10" s="14">
        <v>0.43990800704703997</v>
      </c>
      <c r="O10" s="14">
        <v>0.43773671677044501</v>
      </c>
      <c r="P10" s="14">
        <v>0.46742423769739899</v>
      </c>
      <c r="Q10" s="14">
        <v>0.40047273559139301</v>
      </c>
      <c r="R10" s="14"/>
      <c r="S10" s="14">
        <v>0.46660220480671899</v>
      </c>
      <c r="T10" s="14">
        <v>0.45731689693851602</v>
      </c>
      <c r="U10" s="14">
        <v>0.40616658118629401</v>
      </c>
      <c r="V10" s="14">
        <v>0.45304508366093099</v>
      </c>
      <c r="W10" s="14">
        <v>0.46081194580083401</v>
      </c>
      <c r="X10" s="14">
        <v>0.39872549374727101</v>
      </c>
      <c r="Y10" s="14">
        <v>0.47167584463630302</v>
      </c>
      <c r="Z10" s="14">
        <v>0.38546291050033898</v>
      </c>
      <c r="AA10" s="14">
        <v>0.468873876029478</v>
      </c>
      <c r="AB10" s="14">
        <v>0.37611129149619099</v>
      </c>
      <c r="AC10" s="14">
        <v>0.34066894909175</v>
      </c>
      <c r="AD10" s="14">
        <v>0.39780164274922503</v>
      </c>
      <c r="AE10" s="14"/>
      <c r="AF10" s="14">
        <v>0.42761654177831299</v>
      </c>
      <c r="AG10" s="14">
        <v>0.49490646441226399</v>
      </c>
      <c r="AH10" s="14">
        <v>0.45340835164329901</v>
      </c>
      <c r="AI10" s="14">
        <v>0.38972165387421998</v>
      </c>
      <c r="AJ10" s="14">
        <v>0.40994778399385701</v>
      </c>
      <c r="AK10" s="14">
        <v>0.41692136216596898</v>
      </c>
      <c r="AL10" s="14"/>
      <c r="AM10" s="14">
        <v>0.46352596151702002</v>
      </c>
      <c r="AN10" s="14">
        <v>0.465870907793417</v>
      </c>
      <c r="AO10" s="14">
        <v>0.40905441746114202</v>
      </c>
      <c r="AP10" s="14">
        <v>0.40252145424365599</v>
      </c>
      <c r="AQ10" s="14">
        <v>0.31730514892707601</v>
      </c>
      <c r="AR10" s="14"/>
      <c r="AS10" s="14">
        <v>0.39491693215467899</v>
      </c>
      <c r="AT10" s="14">
        <v>0.45953577417483099</v>
      </c>
      <c r="AU10" s="14"/>
      <c r="AV10" s="14">
        <v>0.39867387332141002</v>
      </c>
      <c r="AW10" s="14">
        <v>0.44825519994544299</v>
      </c>
      <c r="AX10" s="14">
        <v>0.42169451911099898</v>
      </c>
      <c r="AY10" s="14"/>
      <c r="AZ10" s="14">
        <v>0.34701186732898998</v>
      </c>
      <c r="BA10" s="14">
        <v>0.39411088498472902</v>
      </c>
      <c r="BB10" s="14">
        <v>0.48335795006429699</v>
      </c>
      <c r="BC10" s="14"/>
      <c r="BD10" s="14">
        <v>0.40617559307331502</v>
      </c>
      <c r="BE10" s="14">
        <v>0.45188606138277199</v>
      </c>
      <c r="BF10" s="14"/>
      <c r="BG10" s="14">
        <v>0.42342111190502602</v>
      </c>
      <c r="BH10" s="14">
        <v>0.43425675473720199</v>
      </c>
      <c r="BI10" s="14"/>
      <c r="BJ10" s="14">
        <v>0.38335557656053099</v>
      </c>
      <c r="BK10" s="14">
        <v>0.44103642505850199</v>
      </c>
      <c r="BL10" s="14"/>
      <c r="BM10" s="14">
        <v>0.40027226624173901</v>
      </c>
      <c r="BN10" s="14">
        <v>0.43510401859457998</v>
      </c>
      <c r="BO10" s="14"/>
      <c r="BP10" s="14">
        <v>0.36316636758153698</v>
      </c>
      <c r="BQ10" s="14">
        <v>0.451871001360792</v>
      </c>
      <c r="BR10" s="14"/>
      <c r="BS10" s="14">
        <v>0.366586908576917</v>
      </c>
      <c r="BT10" s="14">
        <v>0.44697824213658199</v>
      </c>
      <c r="BU10" s="14"/>
      <c r="BV10" s="14">
        <v>0.36997802230211502</v>
      </c>
      <c r="BW10" s="14">
        <v>0.36539514824147101</v>
      </c>
      <c r="BX10" s="14"/>
      <c r="BY10" s="14">
        <v>0.418125121017833</v>
      </c>
      <c r="BZ10" s="14">
        <v>0.43793397680882701</v>
      </c>
      <c r="CA10" s="14"/>
      <c r="CB10" s="14">
        <v>0.43080712389812498</v>
      </c>
      <c r="CC10" s="14">
        <v>0.43437707992512298</v>
      </c>
    </row>
    <row r="11" spans="2:81" x14ac:dyDescent="0.3">
      <c r="B11" s="15" t="s">
        <v>440</v>
      </c>
      <c r="C11" s="14">
        <v>0.103533911141357</v>
      </c>
      <c r="D11" s="14">
        <v>0.108776172087235</v>
      </c>
      <c r="E11" s="14">
        <v>9.8616777724428603E-2</v>
      </c>
      <c r="F11" s="14"/>
      <c r="G11" s="14">
        <v>9.6348942780848906E-2</v>
      </c>
      <c r="H11" s="14">
        <v>0.11043304092709499</v>
      </c>
      <c r="I11" s="14">
        <v>0.130270595090898</v>
      </c>
      <c r="J11" s="14">
        <v>0.13142444526540301</v>
      </c>
      <c r="K11" s="14">
        <v>8.2643183268935397E-2</v>
      </c>
      <c r="L11" s="14">
        <v>7.2270258227238204E-2</v>
      </c>
      <c r="M11" s="14"/>
      <c r="N11" s="14">
        <v>0.11071671301625</v>
      </c>
      <c r="O11" s="14">
        <v>0.108545654898292</v>
      </c>
      <c r="P11" s="14">
        <v>7.8163940909371593E-2</v>
      </c>
      <c r="Q11" s="14">
        <v>0.114511270812698</v>
      </c>
      <c r="R11" s="14"/>
      <c r="S11" s="14">
        <v>9.9822795815486295E-2</v>
      </c>
      <c r="T11" s="14">
        <v>0.10969341679412201</v>
      </c>
      <c r="U11" s="14">
        <v>8.5751827157811503E-2</v>
      </c>
      <c r="V11" s="14">
        <v>0.15164996183549101</v>
      </c>
      <c r="W11" s="14">
        <v>0.109040966834436</v>
      </c>
      <c r="X11" s="14">
        <v>0.110797776758251</v>
      </c>
      <c r="Y11" s="14">
        <v>0.1223761431755</v>
      </c>
      <c r="Z11" s="14">
        <v>0.11143237250461099</v>
      </c>
      <c r="AA11" s="14">
        <v>7.4220500965308495E-2</v>
      </c>
      <c r="AB11" s="14">
        <v>8.8804012574089305E-2</v>
      </c>
      <c r="AC11" s="14">
        <v>0.111092313595722</v>
      </c>
      <c r="AD11" s="14">
        <v>4.0270988408482401E-2</v>
      </c>
      <c r="AE11" s="14"/>
      <c r="AF11" s="14">
        <v>9.1974989036021998E-2</v>
      </c>
      <c r="AG11" s="14">
        <v>9.4930792519412402E-2</v>
      </c>
      <c r="AH11" s="14">
        <v>4.6210520268446902E-2</v>
      </c>
      <c r="AI11" s="14">
        <v>0.14202180862712999</v>
      </c>
      <c r="AJ11" s="14">
        <v>9.0612583404954206E-2</v>
      </c>
      <c r="AK11" s="14">
        <v>8.9415076372261398E-2</v>
      </c>
      <c r="AL11" s="14"/>
      <c r="AM11" s="14">
        <v>0.12519156485055799</v>
      </c>
      <c r="AN11" s="14">
        <v>9.7989767185849994E-2</v>
      </c>
      <c r="AO11" s="14">
        <v>8.2314890030394799E-2</v>
      </c>
      <c r="AP11" s="14">
        <v>0.11337632441393</v>
      </c>
      <c r="AQ11" s="14">
        <v>7.4978179463739497E-2</v>
      </c>
      <c r="AR11" s="14"/>
      <c r="AS11" s="14">
        <v>9.7536072089629403E-2</v>
      </c>
      <c r="AT11" s="14">
        <v>0.107301643220964</v>
      </c>
      <c r="AU11" s="14"/>
      <c r="AV11" s="14">
        <v>9.2184458312736098E-2</v>
      </c>
      <c r="AW11" s="14">
        <v>0.15466905357326199</v>
      </c>
      <c r="AX11" s="14">
        <v>7.9314854962102999E-2</v>
      </c>
      <c r="AY11" s="14"/>
      <c r="AZ11" s="14">
        <v>6.5405579928966104E-2</v>
      </c>
      <c r="BA11" s="14">
        <v>0.108466767465595</v>
      </c>
      <c r="BB11" s="14">
        <v>0.131546161627422</v>
      </c>
      <c r="BC11" s="14"/>
      <c r="BD11" s="14">
        <v>0.109006696984793</v>
      </c>
      <c r="BE11" s="14">
        <v>0.100222385522704</v>
      </c>
      <c r="BF11" s="14"/>
      <c r="BG11" s="14">
        <v>0.13055265886553399</v>
      </c>
      <c r="BH11" s="14">
        <v>9.8776526667222503E-2</v>
      </c>
      <c r="BI11" s="14"/>
      <c r="BJ11" s="14">
        <v>0.10932166358836901</v>
      </c>
      <c r="BK11" s="14">
        <v>0.10312908341179799</v>
      </c>
      <c r="BL11" s="14"/>
      <c r="BM11" s="14">
        <v>7.9502587967499205E-2</v>
      </c>
      <c r="BN11" s="14">
        <v>0.107347019809743</v>
      </c>
      <c r="BO11" s="14"/>
      <c r="BP11" s="14">
        <v>0.11195515967627299</v>
      </c>
      <c r="BQ11" s="14">
        <v>0.102246729110088</v>
      </c>
      <c r="BR11" s="14"/>
      <c r="BS11" s="14">
        <v>0.105827240895597</v>
      </c>
      <c r="BT11" s="14">
        <v>8.9824540326775906E-2</v>
      </c>
      <c r="BU11" s="14"/>
      <c r="BV11" s="14">
        <v>7.25546953772742E-2</v>
      </c>
      <c r="BW11" s="14">
        <v>0.117520419957519</v>
      </c>
      <c r="BX11" s="14"/>
      <c r="BY11" s="14">
        <v>0.124061794465852</v>
      </c>
      <c r="BZ11" s="14">
        <v>0.100308605065297</v>
      </c>
      <c r="CA11" s="14"/>
      <c r="CB11" s="14">
        <v>0.102701397685223</v>
      </c>
      <c r="CC11" s="14">
        <v>0.10300189248078701</v>
      </c>
    </row>
    <row r="12" spans="2:81" x14ac:dyDescent="0.3">
      <c r="B12" s="15" t="s">
        <v>441</v>
      </c>
      <c r="C12" s="14">
        <v>4.8097298408748698E-2</v>
      </c>
      <c r="D12" s="14">
        <v>6.5511080220557197E-2</v>
      </c>
      <c r="E12" s="14">
        <v>3.1187646188728602E-2</v>
      </c>
      <c r="F12" s="14"/>
      <c r="G12" s="14">
        <v>4.8561108792805799E-2</v>
      </c>
      <c r="H12" s="14">
        <v>4.2668607337258802E-2</v>
      </c>
      <c r="I12" s="14">
        <v>5.16659196001222E-2</v>
      </c>
      <c r="J12" s="14">
        <v>7.4112134994377701E-2</v>
      </c>
      <c r="K12" s="14">
        <v>4.6338835940466998E-2</v>
      </c>
      <c r="L12" s="14">
        <v>2.9262504234396101E-2</v>
      </c>
      <c r="M12" s="14"/>
      <c r="N12" s="14">
        <v>3.3720434030897403E-2</v>
      </c>
      <c r="O12" s="14">
        <v>4.9317677979889202E-2</v>
      </c>
      <c r="P12" s="14">
        <v>4.5612545472075099E-2</v>
      </c>
      <c r="Q12" s="14">
        <v>6.0867612795890702E-2</v>
      </c>
      <c r="R12" s="14"/>
      <c r="S12" s="14">
        <v>3.9823125982247499E-2</v>
      </c>
      <c r="T12" s="14">
        <v>3.1174090490170201E-2</v>
      </c>
      <c r="U12" s="14">
        <v>4.9879368335682399E-2</v>
      </c>
      <c r="V12" s="14">
        <v>6.0984527006150098E-2</v>
      </c>
      <c r="W12" s="14">
        <v>2.67853356424145E-2</v>
      </c>
      <c r="X12" s="14">
        <v>6.2990113435785103E-2</v>
      </c>
      <c r="Y12" s="14">
        <v>3.58181919816975E-2</v>
      </c>
      <c r="Z12" s="14">
        <v>9.5221126071595899E-2</v>
      </c>
      <c r="AA12" s="14">
        <v>4.2658637570199998E-2</v>
      </c>
      <c r="AB12" s="14">
        <v>7.8933577862923904E-2</v>
      </c>
      <c r="AC12" s="14">
        <v>3.53240552182107E-2</v>
      </c>
      <c r="AD12" s="14">
        <v>4.0360420297640302E-2</v>
      </c>
      <c r="AE12" s="14"/>
      <c r="AF12" s="14">
        <v>2.8342757502288499E-2</v>
      </c>
      <c r="AG12" s="14">
        <v>4.9305031723117898E-2</v>
      </c>
      <c r="AH12" s="14">
        <v>2.9844166512025701E-2</v>
      </c>
      <c r="AI12" s="14">
        <v>0.116257245084311</v>
      </c>
      <c r="AJ12" s="14">
        <v>1.48809730565171E-2</v>
      </c>
      <c r="AK12" s="14">
        <v>3.1586002945285602E-2</v>
      </c>
      <c r="AL12" s="14"/>
      <c r="AM12" s="14">
        <v>5.44876015262135E-2</v>
      </c>
      <c r="AN12" s="14">
        <v>4.1888166452092999E-2</v>
      </c>
      <c r="AO12" s="14">
        <v>4.9218084167004801E-2</v>
      </c>
      <c r="AP12" s="14">
        <v>5.5978972683180299E-2</v>
      </c>
      <c r="AQ12" s="14">
        <v>5.1154878399041197E-2</v>
      </c>
      <c r="AR12" s="14"/>
      <c r="AS12" s="14">
        <v>5.52376312307526E-2</v>
      </c>
      <c r="AT12" s="14">
        <v>4.3084471011815097E-2</v>
      </c>
      <c r="AU12" s="14"/>
      <c r="AV12" s="14">
        <v>4.9300261154822798E-2</v>
      </c>
      <c r="AW12" s="14">
        <v>4.5347829179459502E-2</v>
      </c>
      <c r="AX12" s="14">
        <v>4.8292892307182297E-2</v>
      </c>
      <c r="AY12" s="14"/>
      <c r="AZ12" s="14">
        <v>4.5075657765855398E-2</v>
      </c>
      <c r="BA12" s="14">
        <v>7.25348355623818E-2</v>
      </c>
      <c r="BB12" s="14">
        <v>4.3297930175617699E-2</v>
      </c>
      <c r="BC12" s="14"/>
      <c r="BD12" s="14">
        <v>4.62949764218148E-2</v>
      </c>
      <c r="BE12" s="14">
        <v>4.9446782502624201E-2</v>
      </c>
      <c r="BF12" s="14"/>
      <c r="BG12" s="14">
        <v>3.1318180418453398E-2</v>
      </c>
      <c r="BH12" s="14">
        <v>5.15757795493859E-2</v>
      </c>
      <c r="BI12" s="14"/>
      <c r="BJ12" s="14">
        <v>2.66726179650934E-2</v>
      </c>
      <c r="BK12" s="14">
        <v>5.04952092677265E-2</v>
      </c>
      <c r="BL12" s="14"/>
      <c r="BM12" s="14">
        <v>4.07054901832428E-2</v>
      </c>
      <c r="BN12" s="14">
        <v>4.9481578532428398E-2</v>
      </c>
      <c r="BO12" s="14"/>
      <c r="BP12" s="14">
        <v>5.7800893117647502E-2</v>
      </c>
      <c r="BQ12" s="14">
        <v>4.65798482897695E-2</v>
      </c>
      <c r="BR12" s="14"/>
      <c r="BS12" s="14">
        <v>4.5984065041367997E-2</v>
      </c>
      <c r="BT12" s="14">
        <v>5.2210289409482601E-2</v>
      </c>
      <c r="BU12" s="14"/>
      <c r="BV12" s="14">
        <v>3.5587178540225903E-2</v>
      </c>
      <c r="BW12" s="14">
        <v>4.9637907981559801E-2</v>
      </c>
      <c r="BX12" s="14"/>
      <c r="BY12" s="14">
        <v>9.9968407202594797E-2</v>
      </c>
      <c r="BZ12" s="14">
        <v>4.1834435309302601E-2</v>
      </c>
      <c r="CA12" s="14"/>
      <c r="CB12" s="14">
        <v>6.1856048406989397E-2</v>
      </c>
      <c r="CC12" s="14">
        <v>4.0613984245690897E-2</v>
      </c>
    </row>
    <row r="13" spans="2:81" x14ac:dyDescent="0.3">
      <c r="B13" s="15" t="s">
        <v>106</v>
      </c>
      <c r="C13" s="23">
        <v>6.4331751566244502E-2</v>
      </c>
      <c r="D13" s="23">
        <v>5.2923398044173599E-2</v>
      </c>
      <c r="E13" s="23">
        <v>7.5596409580418703E-2</v>
      </c>
      <c r="F13" s="23"/>
      <c r="G13" s="23">
        <v>2.5620394138236E-2</v>
      </c>
      <c r="H13" s="23">
        <v>5.6920836208549597E-2</v>
      </c>
      <c r="I13" s="23">
        <v>7.6669129708342998E-2</v>
      </c>
      <c r="J13" s="23">
        <v>7.1695476641994202E-2</v>
      </c>
      <c r="K13" s="23">
        <v>9.1305201792398497E-2</v>
      </c>
      <c r="L13" s="23">
        <v>6.2005229367382099E-2</v>
      </c>
      <c r="M13" s="23"/>
      <c r="N13" s="23">
        <v>5.6729026081953099E-2</v>
      </c>
      <c r="O13" s="23">
        <v>6.8776112912667706E-2</v>
      </c>
      <c r="P13" s="23">
        <v>4.0680228704295197E-2</v>
      </c>
      <c r="Q13" s="23">
        <v>8.9667758921729901E-2</v>
      </c>
      <c r="R13" s="23"/>
      <c r="S13" s="23">
        <v>2.6089384214113501E-2</v>
      </c>
      <c r="T13" s="23">
        <v>6.63599546247058E-2</v>
      </c>
      <c r="U13" s="23">
        <v>7.6220119511985901E-2</v>
      </c>
      <c r="V13" s="23">
        <v>1.1196611240872401E-2</v>
      </c>
      <c r="W13" s="23">
        <v>5.6492759573641797E-2</v>
      </c>
      <c r="X13" s="23">
        <v>0.105616425564828</v>
      </c>
      <c r="Y13" s="23">
        <v>9.6171615344341405E-2</v>
      </c>
      <c r="Z13" s="23">
        <v>4.8904162165836797E-2</v>
      </c>
      <c r="AA13" s="23">
        <v>7.4616764745562003E-2</v>
      </c>
      <c r="AB13" s="23">
        <v>5.3746415111834603E-2</v>
      </c>
      <c r="AC13" s="23">
        <v>5.6175208948702399E-2</v>
      </c>
      <c r="AD13" s="23">
        <v>0.199479821596487</v>
      </c>
      <c r="AE13" s="23"/>
      <c r="AF13" s="23">
        <v>4.2628680514249097E-2</v>
      </c>
      <c r="AG13" s="23">
        <v>4.4372233263263103E-2</v>
      </c>
      <c r="AH13" s="23">
        <v>2.0609466105296001E-2</v>
      </c>
      <c r="AI13" s="23">
        <v>6.4206724601278201E-2</v>
      </c>
      <c r="AJ13" s="23">
        <v>5.28749074429119E-2</v>
      </c>
      <c r="AK13" s="23">
        <v>0.16438951685998299</v>
      </c>
      <c r="AL13" s="23"/>
      <c r="AM13" s="23">
        <v>7.8563759679179404E-2</v>
      </c>
      <c r="AN13" s="23">
        <v>6.1782115441601698E-2</v>
      </c>
      <c r="AO13" s="23">
        <v>5.7931902782375998E-2</v>
      </c>
      <c r="AP13" s="23">
        <v>4.24449803848857E-2</v>
      </c>
      <c r="AQ13" s="23">
        <v>9.6562132695432706E-2</v>
      </c>
      <c r="AR13" s="23"/>
      <c r="AS13" s="23">
        <v>2.81149383158571E-2</v>
      </c>
      <c r="AT13" s="23">
        <v>8.5917343796898804E-2</v>
      </c>
      <c r="AU13" s="23"/>
      <c r="AV13" s="23">
        <v>2.0612369103138899E-2</v>
      </c>
      <c r="AW13" s="23">
        <v>3.4473885841519399E-2</v>
      </c>
      <c r="AX13" s="23">
        <v>3.58436769204925E-2</v>
      </c>
      <c r="AY13" s="23"/>
      <c r="AZ13" s="23">
        <v>0</v>
      </c>
      <c r="BA13" s="23">
        <v>4.0055658796818501E-2</v>
      </c>
      <c r="BB13" s="23">
        <v>2.44916157224024E-2</v>
      </c>
      <c r="BC13" s="23"/>
      <c r="BD13" s="23">
        <v>4.1121488388359301E-2</v>
      </c>
      <c r="BE13" s="23">
        <v>7.8420701832528805E-2</v>
      </c>
      <c r="BF13" s="23"/>
      <c r="BG13" s="23">
        <v>4.0977296661138397E-2</v>
      </c>
      <c r="BH13" s="23">
        <v>6.8053601129190497E-2</v>
      </c>
      <c r="BI13" s="23"/>
      <c r="BJ13" s="23">
        <v>4.5580089144481598E-2</v>
      </c>
      <c r="BK13" s="23">
        <v>6.6844978840039093E-2</v>
      </c>
      <c r="BL13" s="23"/>
      <c r="BM13" s="23">
        <v>6.1504049208845703E-2</v>
      </c>
      <c r="BN13" s="23">
        <v>6.5458811345865203E-2</v>
      </c>
      <c r="BO13" s="23"/>
      <c r="BP13" s="23">
        <v>4.44163548125594E-2</v>
      </c>
      <c r="BQ13" s="23">
        <v>6.8280801204644498E-2</v>
      </c>
      <c r="BR13" s="23"/>
      <c r="BS13" s="23">
        <v>1.05731060869898E-2</v>
      </c>
      <c r="BT13" s="23">
        <v>4.60454822677401E-2</v>
      </c>
      <c r="BU13" s="23"/>
      <c r="BV13" s="23">
        <v>1.8603743572389201E-2</v>
      </c>
      <c r="BW13" s="23">
        <v>7.7508488585357202E-3</v>
      </c>
      <c r="BX13" s="23"/>
      <c r="BY13" s="23">
        <v>8.1923020929379198E-2</v>
      </c>
      <c r="BZ13" s="23">
        <v>5.9981328155760703E-2</v>
      </c>
      <c r="CA13" s="23"/>
      <c r="CB13" s="23">
        <v>4.8420988268182703E-2</v>
      </c>
      <c r="CC13" s="23">
        <v>7.0865995496827497E-2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0.41453468536280502</v>
      </c>
      <c r="D9" s="14">
        <v>0.35680072569404597</v>
      </c>
      <c r="E9" s="14">
        <v>0.47171465314687999</v>
      </c>
      <c r="F9" s="14"/>
      <c r="G9" s="14">
        <v>0.360414783695508</v>
      </c>
      <c r="H9" s="14">
        <v>0.40666580677534597</v>
      </c>
      <c r="I9" s="14">
        <v>0.40430155665189799</v>
      </c>
      <c r="J9" s="14">
        <v>0.36220644254169598</v>
      </c>
      <c r="K9" s="14">
        <v>0.42760079923123401</v>
      </c>
      <c r="L9" s="14">
        <v>0.499325324855594</v>
      </c>
      <c r="M9" s="14"/>
      <c r="N9" s="14">
        <v>0.41043547290389298</v>
      </c>
      <c r="O9" s="14">
        <v>0.45562789204347498</v>
      </c>
      <c r="P9" s="14">
        <v>0.39701124925930598</v>
      </c>
      <c r="Q9" s="14">
        <v>0.39070679706579298</v>
      </c>
      <c r="R9" s="14"/>
      <c r="S9" s="14">
        <v>0.45015893660086098</v>
      </c>
      <c r="T9" s="14">
        <v>0.44280693264633603</v>
      </c>
      <c r="U9" s="14">
        <v>0.37045067732772002</v>
      </c>
      <c r="V9" s="14">
        <v>0.43751589402416602</v>
      </c>
      <c r="W9" s="14">
        <v>0.34532346573649902</v>
      </c>
      <c r="X9" s="14">
        <v>0.31380341967361203</v>
      </c>
      <c r="Y9" s="14">
        <v>0.43934678579421199</v>
      </c>
      <c r="Z9" s="14">
        <v>0.39762092412337802</v>
      </c>
      <c r="AA9" s="14">
        <v>0.41797529260248301</v>
      </c>
      <c r="AB9" s="14">
        <v>0.44062369335872098</v>
      </c>
      <c r="AC9" s="14">
        <v>0.47998008655503499</v>
      </c>
      <c r="AD9" s="14">
        <v>0.39741417440980997</v>
      </c>
      <c r="AE9" s="14"/>
      <c r="AF9" s="14">
        <v>0.45163299627658299</v>
      </c>
      <c r="AG9" s="14">
        <v>0.44112837367313001</v>
      </c>
      <c r="AH9" s="14">
        <v>0.53393288945594697</v>
      </c>
      <c r="AI9" s="14">
        <v>0.33421380155796898</v>
      </c>
      <c r="AJ9" s="14">
        <v>0.46247849075604103</v>
      </c>
      <c r="AK9" s="14">
        <v>0.39516731129939903</v>
      </c>
      <c r="AL9" s="14"/>
      <c r="AM9" s="14">
        <v>0.35459135526021202</v>
      </c>
      <c r="AN9" s="14">
        <v>0.43870117586792901</v>
      </c>
      <c r="AO9" s="14">
        <v>0.405403109407109</v>
      </c>
      <c r="AP9" s="14">
        <v>0.44093176949697099</v>
      </c>
      <c r="AQ9" s="14">
        <v>0.48369455058653299</v>
      </c>
      <c r="AR9" s="14"/>
      <c r="AS9" s="14">
        <v>0.440846901879901</v>
      </c>
      <c r="AT9" s="14">
        <v>0.39879960776675</v>
      </c>
      <c r="AU9" s="14"/>
      <c r="AV9" s="14">
        <v>0.46390724017021001</v>
      </c>
      <c r="AW9" s="14">
        <v>0.38518666293176801</v>
      </c>
      <c r="AX9" s="14">
        <v>0.41835884875533302</v>
      </c>
      <c r="AY9" s="14"/>
      <c r="AZ9" s="14">
        <v>0.48896019804809698</v>
      </c>
      <c r="BA9" s="14">
        <v>0.43285184904899199</v>
      </c>
      <c r="BB9" s="14">
        <v>0.40737967315211099</v>
      </c>
      <c r="BC9" s="14"/>
      <c r="BD9" s="14">
        <v>0.43110996187130401</v>
      </c>
      <c r="BE9" s="14">
        <v>0.403214275282964</v>
      </c>
      <c r="BF9" s="14"/>
      <c r="BG9" s="14">
        <v>0.43205345387979499</v>
      </c>
      <c r="BH9" s="14">
        <v>0.41191360568209601</v>
      </c>
      <c r="BI9" s="14"/>
      <c r="BJ9" s="14">
        <v>0.43314359123367902</v>
      </c>
      <c r="BK9" s="14">
        <v>0.40740147393089599</v>
      </c>
      <c r="BL9" s="14"/>
      <c r="BM9" s="14">
        <v>0.40459065264845501</v>
      </c>
      <c r="BN9" s="14">
        <v>0.41557234826781098</v>
      </c>
      <c r="BO9" s="14"/>
      <c r="BP9" s="14">
        <v>0.45300061223615101</v>
      </c>
      <c r="BQ9" s="14">
        <v>0.40934792750903598</v>
      </c>
      <c r="BR9" s="14"/>
      <c r="BS9" s="14">
        <v>0.42617342968913302</v>
      </c>
      <c r="BT9" s="14">
        <v>0.43333568080476598</v>
      </c>
      <c r="BU9" s="14"/>
      <c r="BV9" s="14">
        <v>0.396872892649409</v>
      </c>
      <c r="BW9" s="14">
        <v>0.43647070093419899</v>
      </c>
      <c r="BX9" s="14"/>
      <c r="BY9" s="14">
        <v>0.352735407682223</v>
      </c>
      <c r="BZ9" s="14">
        <v>0.424334336362233</v>
      </c>
      <c r="CA9" s="14"/>
      <c r="CB9" s="14">
        <v>0.42793427804596001</v>
      </c>
      <c r="CC9" s="14">
        <v>0.41150968822879802</v>
      </c>
    </row>
    <row r="10" spans="2:81" x14ac:dyDescent="0.3">
      <c r="B10" s="15" t="s">
        <v>103</v>
      </c>
      <c r="C10" s="14">
        <v>0.307200913474385</v>
      </c>
      <c r="D10" s="14">
        <v>0.314513062759253</v>
      </c>
      <c r="E10" s="14">
        <v>0.29871245342595998</v>
      </c>
      <c r="F10" s="14"/>
      <c r="G10" s="14">
        <v>0.34631653723626998</v>
      </c>
      <c r="H10" s="14">
        <v>0.30052451104293598</v>
      </c>
      <c r="I10" s="14">
        <v>0.34153616713795998</v>
      </c>
      <c r="J10" s="14">
        <v>0.27420476161539598</v>
      </c>
      <c r="K10" s="14">
        <v>0.30013836955253897</v>
      </c>
      <c r="L10" s="14">
        <v>0.29009191551716401</v>
      </c>
      <c r="M10" s="14"/>
      <c r="N10" s="14">
        <v>0.34305955025551099</v>
      </c>
      <c r="O10" s="14">
        <v>0.24635872787410801</v>
      </c>
      <c r="P10" s="14">
        <v>0.321117796326154</v>
      </c>
      <c r="Q10" s="14">
        <v>0.32044420540666801</v>
      </c>
      <c r="R10" s="14"/>
      <c r="S10" s="14">
        <v>0.30487525083947498</v>
      </c>
      <c r="T10" s="14">
        <v>0.28912784555743398</v>
      </c>
      <c r="U10" s="14">
        <v>0.34434007860643401</v>
      </c>
      <c r="V10" s="14">
        <v>0.323942947478016</v>
      </c>
      <c r="W10" s="14">
        <v>0.38805807649494301</v>
      </c>
      <c r="X10" s="14">
        <v>0.41019638381382101</v>
      </c>
      <c r="Y10" s="14">
        <v>0.228480614149458</v>
      </c>
      <c r="Z10" s="14">
        <v>0.25203240878564298</v>
      </c>
      <c r="AA10" s="14">
        <v>0.33374738698599798</v>
      </c>
      <c r="AB10" s="14">
        <v>0.26511405753877298</v>
      </c>
      <c r="AC10" s="14">
        <v>0.174045658613909</v>
      </c>
      <c r="AD10" s="14">
        <v>0.27939695375479101</v>
      </c>
      <c r="AE10" s="14"/>
      <c r="AF10" s="14">
        <v>0.32984676541039099</v>
      </c>
      <c r="AG10" s="14">
        <v>0.29840547110960097</v>
      </c>
      <c r="AH10" s="14">
        <v>0.33273727208433901</v>
      </c>
      <c r="AI10" s="14">
        <v>0.246770129360281</v>
      </c>
      <c r="AJ10" s="14">
        <v>0.27075376266698298</v>
      </c>
      <c r="AK10" s="14">
        <v>0.29978308967152401</v>
      </c>
      <c r="AL10" s="14"/>
      <c r="AM10" s="14">
        <v>0.31256217766606698</v>
      </c>
      <c r="AN10" s="14">
        <v>0.28850759365808898</v>
      </c>
      <c r="AO10" s="14">
        <v>0.32730513202012002</v>
      </c>
      <c r="AP10" s="14">
        <v>0.34721344994395098</v>
      </c>
      <c r="AQ10" s="14">
        <v>0.36858843831899302</v>
      </c>
      <c r="AR10" s="14"/>
      <c r="AS10" s="14">
        <v>0.29551976460488899</v>
      </c>
      <c r="AT10" s="14">
        <v>0.31295396084545901</v>
      </c>
      <c r="AU10" s="14"/>
      <c r="AV10" s="14">
        <v>0.324016625902177</v>
      </c>
      <c r="AW10" s="14">
        <v>0.36566957803289801</v>
      </c>
      <c r="AX10" s="14">
        <v>0.27169718818646899</v>
      </c>
      <c r="AY10" s="14"/>
      <c r="AZ10" s="14">
        <v>0.42511284871812699</v>
      </c>
      <c r="BA10" s="14">
        <v>0.39473997523733301</v>
      </c>
      <c r="BB10" s="14">
        <v>0.28438245475026502</v>
      </c>
      <c r="BC10" s="14"/>
      <c r="BD10" s="14">
        <v>0.30033957701193198</v>
      </c>
      <c r="BE10" s="14">
        <v>0.31118807200842702</v>
      </c>
      <c r="BF10" s="14"/>
      <c r="BG10" s="14">
        <v>0.28719686897455599</v>
      </c>
      <c r="BH10" s="14">
        <v>0.30900652618214097</v>
      </c>
      <c r="BI10" s="14"/>
      <c r="BJ10" s="14">
        <v>0.31713027083747197</v>
      </c>
      <c r="BK10" s="14">
        <v>0.30780456477928603</v>
      </c>
      <c r="BL10" s="14"/>
      <c r="BM10" s="14">
        <v>0.33689269023404</v>
      </c>
      <c r="BN10" s="14">
        <v>0.30374930736442501</v>
      </c>
      <c r="BO10" s="14"/>
      <c r="BP10" s="14">
        <v>0.284326797417772</v>
      </c>
      <c r="BQ10" s="14">
        <v>0.31159168705899198</v>
      </c>
      <c r="BR10" s="14"/>
      <c r="BS10" s="14">
        <v>0.333025948927961</v>
      </c>
      <c r="BT10" s="14">
        <v>0.28459569143958502</v>
      </c>
      <c r="BU10" s="14"/>
      <c r="BV10" s="14">
        <v>0.34606934143288598</v>
      </c>
      <c r="BW10" s="14">
        <v>0.32844202780743698</v>
      </c>
      <c r="BX10" s="14"/>
      <c r="BY10" s="14">
        <v>0.36401174559240701</v>
      </c>
      <c r="BZ10" s="14">
        <v>0.30115688156945603</v>
      </c>
      <c r="CA10" s="14"/>
      <c r="CB10" s="14">
        <v>0.302565753015412</v>
      </c>
      <c r="CC10" s="14">
        <v>0.306072724869907</v>
      </c>
    </row>
    <row r="11" spans="2:81" x14ac:dyDescent="0.3">
      <c r="B11" s="15" t="s">
        <v>440</v>
      </c>
      <c r="C11" s="14">
        <v>0.134379995430598</v>
      </c>
      <c r="D11" s="14">
        <v>0.16974774001649001</v>
      </c>
      <c r="E11" s="14">
        <v>0.100107579829584</v>
      </c>
      <c r="F11" s="14"/>
      <c r="G11" s="14">
        <v>0.20241882013351001</v>
      </c>
      <c r="H11" s="14">
        <v>0.108686058744493</v>
      </c>
      <c r="I11" s="14">
        <v>0.112318157510675</v>
      </c>
      <c r="J11" s="14">
        <v>0.164152313640056</v>
      </c>
      <c r="K11" s="14">
        <v>0.12395801401168299</v>
      </c>
      <c r="L11" s="14">
        <v>0.110469390195102</v>
      </c>
      <c r="M11" s="14"/>
      <c r="N11" s="14">
        <v>0.138815307123452</v>
      </c>
      <c r="O11" s="14">
        <v>0.14506599952290999</v>
      </c>
      <c r="P11" s="14">
        <v>0.132698548194018</v>
      </c>
      <c r="Q11" s="14">
        <v>0.12215024655817799</v>
      </c>
      <c r="R11" s="14"/>
      <c r="S11" s="14">
        <v>0.150412789568283</v>
      </c>
      <c r="T11" s="14">
        <v>0.13459520449885901</v>
      </c>
      <c r="U11" s="14">
        <v>0.15786792800460001</v>
      </c>
      <c r="V11" s="14">
        <v>0.12721904167831899</v>
      </c>
      <c r="W11" s="14">
        <v>0.123488843626857</v>
      </c>
      <c r="X11" s="14">
        <v>8.4636900876568E-2</v>
      </c>
      <c r="Y11" s="14">
        <v>0.192864852960624</v>
      </c>
      <c r="Z11" s="14">
        <v>0.18446946294046801</v>
      </c>
      <c r="AA11" s="14">
        <v>9.0336461571873805E-2</v>
      </c>
      <c r="AB11" s="14">
        <v>0.111443983771434</v>
      </c>
      <c r="AC11" s="14">
        <v>0.18247630574416801</v>
      </c>
      <c r="AD11" s="14">
        <v>0.120931549312409</v>
      </c>
      <c r="AE11" s="14"/>
      <c r="AF11" s="14">
        <v>0.12470040559142199</v>
      </c>
      <c r="AG11" s="14">
        <v>0.123299314392839</v>
      </c>
      <c r="AH11" s="14">
        <v>8.4745073526342807E-2</v>
      </c>
      <c r="AI11" s="14">
        <v>0.19472405713812799</v>
      </c>
      <c r="AJ11" s="14">
        <v>0.1638594127486</v>
      </c>
      <c r="AK11" s="14">
        <v>0.100228346930225</v>
      </c>
      <c r="AL11" s="14"/>
      <c r="AM11" s="14">
        <v>0.13862802270229899</v>
      </c>
      <c r="AN11" s="14">
        <v>0.19517757223989601</v>
      </c>
      <c r="AO11" s="14">
        <v>0.112971566397123</v>
      </c>
      <c r="AP11" s="14">
        <v>9.0415446015432499E-2</v>
      </c>
      <c r="AQ11" s="14">
        <v>4.9682008282244401E-2</v>
      </c>
      <c r="AR11" s="14"/>
      <c r="AS11" s="14">
        <v>0.15297688991626801</v>
      </c>
      <c r="AT11" s="14">
        <v>0.123590595679454</v>
      </c>
      <c r="AU11" s="14"/>
      <c r="AV11" s="14">
        <v>0.113117969330815</v>
      </c>
      <c r="AW11" s="14">
        <v>0.13145187714923301</v>
      </c>
      <c r="AX11" s="14">
        <v>0.18153802139151201</v>
      </c>
      <c r="AY11" s="14"/>
      <c r="AZ11" s="14">
        <v>0</v>
      </c>
      <c r="BA11" s="14">
        <v>0.11437969916655399</v>
      </c>
      <c r="BB11" s="14">
        <v>0.177699731488971</v>
      </c>
      <c r="BC11" s="14"/>
      <c r="BD11" s="14">
        <v>0.13304619067574699</v>
      </c>
      <c r="BE11" s="14">
        <v>0.13568986318597601</v>
      </c>
      <c r="BF11" s="14"/>
      <c r="BG11" s="14">
        <v>0.165351081053497</v>
      </c>
      <c r="BH11" s="14">
        <v>0.12899990410276299</v>
      </c>
      <c r="BI11" s="14"/>
      <c r="BJ11" s="14">
        <v>0.12813007429039899</v>
      </c>
      <c r="BK11" s="14">
        <v>0.13482241863040201</v>
      </c>
      <c r="BL11" s="14"/>
      <c r="BM11" s="14">
        <v>0.127040841844617</v>
      </c>
      <c r="BN11" s="14">
        <v>0.134596787762569</v>
      </c>
      <c r="BO11" s="14"/>
      <c r="BP11" s="14">
        <v>0.109870661884889</v>
      </c>
      <c r="BQ11" s="14">
        <v>0.14066036317119299</v>
      </c>
      <c r="BR11" s="14"/>
      <c r="BS11" s="14">
        <v>0.14060159183732099</v>
      </c>
      <c r="BT11" s="14">
        <v>0.15624462345231699</v>
      </c>
      <c r="BU11" s="14"/>
      <c r="BV11" s="14">
        <v>9.35636846430727E-2</v>
      </c>
      <c r="BW11" s="14">
        <v>0.15713241816732099</v>
      </c>
      <c r="BX11" s="14"/>
      <c r="BY11" s="14">
        <v>9.7488627611810694E-2</v>
      </c>
      <c r="BZ11" s="14">
        <v>0.13789590426088499</v>
      </c>
      <c r="CA11" s="14"/>
      <c r="CB11" s="14">
        <v>0.13157152672428399</v>
      </c>
      <c r="CC11" s="14">
        <v>0.13414716486272499</v>
      </c>
    </row>
    <row r="12" spans="2:81" x14ac:dyDescent="0.3">
      <c r="B12" s="15" t="s">
        <v>441</v>
      </c>
      <c r="C12" s="14">
        <v>8.2713145307677594E-2</v>
      </c>
      <c r="D12" s="14">
        <v>0.110152812435273</v>
      </c>
      <c r="E12" s="14">
        <v>5.6081336744741597E-2</v>
      </c>
      <c r="F12" s="14"/>
      <c r="G12" s="14">
        <v>4.85640011276453E-2</v>
      </c>
      <c r="H12" s="14">
        <v>0.10513167187740401</v>
      </c>
      <c r="I12" s="14">
        <v>8.9332398533993204E-2</v>
      </c>
      <c r="J12" s="14">
        <v>0.12989330531739601</v>
      </c>
      <c r="K12" s="14">
        <v>8.9681710931483194E-2</v>
      </c>
      <c r="L12" s="14">
        <v>3.8812717820410701E-2</v>
      </c>
      <c r="M12" s="14"/>
      <c r="N12" s="14">
        <v>5.2509023466608899E-2</v>
      </c>
      <c r="O12" s="14">
        <v>9.1202218846767602E-2</v>
      </c>
      <c r="P12" s="14">
        <v>0.104377389522533</v>
      </c>
      <c r="Q12" s="14">
        <v>8.4346922647219796E-2</v>
      </c>
      <c r="R12" s="14"/>
      <c r="S12" s="14">
        <v>5.5955909313433201E-2</v>
      </c>
      <c r="T12" s="14">
        <v>6.0708302094691101E-2</v>
      </c>
      <c r="U12" s="14">
        <v>6.2815751486700294E-2</v>
      </c>
      <c r="V12" s="14">
        <v>5.4007496016952497E-2</v>
      </c>
      <c r="W12" s="14">
        <v>8.33449993606315E-2</v>
      </c>
      <c r="X12" s="14">
        <v>0.13787264327966001</v>
      </c>
      <c r="Y12" s="14">
        <v>5.89139775552655E-2</v>
      </c>
      <c r="Z12" s="14">
        <v>9.1371339146287103E-2</v>
      </c>
      <c r="AA12" s="14">
        <v>0.10947975137820699</v>
      </c>
      <c r="AB12" s="14">
        <v>0.129498046066466</v>
      </c>
      <c r="AC12" s="14">
        <v>8.7110893891364699E-2</v>
      </c>
      <c r="AD12" s="14">
        <v>8.0698246747683805E-2</v>
      </c>
      <c r="AE12" s="14"/>
      <c r="AF12" s="14">
        <v>5.7955968467588201E-2</v>
      </c>
      <c r="AG12" s="14">
        <v>8.8516251492843701E-2</v>
      </c>
      <c r="AH12" s="14">
        <v>2.7965508331693801E-2</v>
      </c>
      <c r="AI12" s="14">
        <v>0.18076937323512801</v>
      </c>
      <c r="AJ12" s="14">
        <v>3.8979257208139599E-2</v>
      </c>
      <c r="AK12" s="14">
        <v>4.42022088240678E-2</v>
      </c>
      <c r="AL12" s="14"/>
      <c r="AM12" s="14">
        <v>0.107183331722668</v>
      </c>
      <c r="AN12" s="14">
        <v>5.8876259379537603E-2</v>
      </c>
      <c r="AO12" s="14">
        <v>8.1333488550285105E-2</v>
      </c>
      <c r="AP12" s="14">
        <v>7.9932837109935595E-2</v>
      </c>
      <c r="AQ12" s="14">
        <v>5.1154878399041197E-2</v>
      </c>
      <c r="AR12" s="14"/>
      <c r="AS12" s="14">
        <v>7.7456655517188194E-2</v>
      </c>
      <c r="AT12" s="14">
        <v>8.7164215138769402E-2</v>
      </c>
      <c r="AU12" s="14"/>
      <c r="AV12" s="14">
        <v>5.9775043428245397E-2</v>
      </c>
      <c r="AW12" s="14">
        <v>4.7913570859165998E-2</v>
      </c>
      <c r="AX12" s="14">
        <v>9.5813292880758003E-2</v>
      </c>
      <c r="AY12" s="14"/>
      <c r="AZ12" s="14">
        <v>8.5926953233776596E-2</v>
      </c>
      <c r="BA12" s="14">
        <v>3.63265585286403E-2</v>
      </c>
      <c r="BB12" s="14">
        <v>5.9948174678599198E-2</v>
      </c>
      <c r="BC12" s="14"/>
      <c r="BD12" s="14">
        <v>9.5222378590019099E-2</v>
      </c>
      <c r="BE12" s="14">
        <v>7.4659025131747603E-2</v>
      </c>
      <c r="BF12" s="14"/>
      <c r="BG12" s="14">
        <v>7.4861788617471794E-2</v>
      </c>
      <c r="BH12" s="14">
        <v>8.4621541378787496E-2</v>
      </c>
      <c r="BI12" s="14"/>
      <c r="BJ12" s="14">
        <v>7.6518970036761794E-2</v>
      </c>
      <c r="BK12" s="14">
        <v>8.5588384357848796E-2</v>
      </c>
      <c r="BL12" s="14"/>
      <c r="BM12" s="14">
        <v>5.9770888578806303E-2</v>
      </c>
      <c r="BN12" s="14">
        <v>8.5195602272624904E-2</v>
      </c>
      <c r="BO12" s="14"/>
      <c r="BP12" s="14">
        <v>0.114333350780239</v>
      </c>
      <c r="BQ12" s="14">
        <v>7.2633262145297306E-2</v>
      </c>
      <c r="BR12" s="14"/>
      <c r="BS12" s="14">
        <v>6.3947604731339605E-2</v>
      </c>
      <c r="BT12" s="14">
        <v>8.3736203875498294E-2</v>
      </c>
      <c r="BU12" s="14"/>
      <c r="BV12" s="14">
        <v>0.129408921075438</v>
      </c>
      <c r="BW12" s="14">
        <v>4.0942124335524702E-2</v>
      </c>
      <c r="BX12" s="14"/>
      <c r="BY12" s="14">
        <v>0.155535075636652</v>
      </c>
      <c r="BZ12" s="14">
        <v>7.4526376504254699E-2</v>
      </c>
      <c r="CA12" s="14"/>
      <c r="CB12" s="14">
        <v>0.10441439496489199</v>
      </c>
      <c r="CC12" s="14">
        <v>7.3180973072513006E-2</v>
      </c>
    </row>
    <row r="13" spans="2:81" x14ac:dyDescent="0.3">
      <c r="B13" s="15" t="s">
        <v>106</v>
      </c>
      <c r="C13" s="23">
        <v>6.1171260424533899E-2</v>
      </c>
      <c r="D13" s="23">
        <v>4.8785659094938899E-2</v>
      </c>
      <c r="E13" s="23">
        <v>7.3383976852834903E-2</v>
      </c>
      <c r="F13" s="23"/>
      <c r="G13" s="23">
        <v>4.2285857807066299E-2</v>
      </c>
      <c r="H13" s="23">
        <v>7.89919515598205E-2</v>
      </c>
      <c r="I13" s="23">
        <v>5.2511720165473702E-2</v>
      </c>
      <c r="J13" s="23">
        <v>6.95431768854569E-2</v>
      </c>
      <c r="K13" s="23">
        <v>5.86211062730604E-2</v>
      </c>
      <c r="L13" s="23">
        <v>6.1300651611729103E-2</v>
      </c>
      <c r="M13" s="23"/>
      <c r="N13" s="23">
        <v>5.5180646250535301E-2</v>
      </c>
      <c r="O13" s="23">
        <v>6.1745161712739097E-2</v>
      </c>
      <c r="P13" s="23">
        <v>4.4795016697987598E-2</v>
      </c>
      <c r="Q13" s="23">
        <v>8.2351828322140899E-2</v>
      </c>
      <c r="R13" s="23"/>
      <c r="S13" s="23">
        <v>3.8597113677948103E-2</v>
      </c>
      <c r="T13" s="23">
        <v>7.2761715202678906E-2</v>
      </c>
      <c r="U13" s="23">
        <v>6.4525564574545904E-2</v>
      </c>
      <c r="V13" s="23">
        <v>5.7314620802546498E-2</v>
      </c>
      <c r="W13" s="23">
        <v>5.9784614781069299E-2</v>
      </c>
      <c r="X13" s="23">
        <v>5.3490652356339402E-2</v>
      </c>
      <c r="Y13" s="23">
        <v>8.0393769540440405E-2</v>
      </c>
      <c r="Z13" s="23">
        <v>7.4505865004224403E-2</v>
      </c>
      <c r="AA13" s="23">
        <v>4.8461107461438099E-2</v>
      </c>
      <c r="AB13" s="23">
        <v>5.3320219264605902E-2</v>
      </c>
      <c r="AC13" s="23">
        <v>7.6387055195523704E-2</v>
      </c>
      <c r="AD13" s="23">
        <v>0.121559075775306</v>
      </c>
      <c r="AE13" s="23"/>
      <c r="AF13" s="23">
        <v>3.58638642540152E-2</v>
      </c>
      <c r="AG13" s="23">
        <v>4.8650589331585399E-2</v>
      </c>
      <c r="AH13" s="23">
        <v>2.0619256601676999E-2</v>
      </c>
      <c r="AI13" s="23">
        <v>4.3522638708492899E-2</v>
      </c>
      <c r="AJ13" s="23">
        <v>6.3929076620236003E-2</v>
      </c>
      <c r="AK13" s="23">
        <v>0.16061904327478399</v>
      </c>
      <c r="AL13" s="23"/>
      <c r="AM13" s="23">
        <v>8.7035112648754007E-2</v>
      </c>
      <c r="AN13" s="23">
        <v>1.8737398854548899E-2</v>
      </c>
      <c r="AO13" s="23">
        <v>7.2986703625363206E-2</v>
      </c>
      <c r="AP13" s="23">
        <v>4.1506497433709801E-2</v>
      </c>
      <c r="AQ13" s="23">
        <v>4.6880124413188201E-2</v>
      </c>
      <c r="AR13" s="23"/>
      <c r="AS13" s="23">
        <v>3.3199788081753098E-2</v>
      </c>
      <c r="AT13" s="23">
        <v>7.7491620569567696E-2</v>
      </c>
      <c r="AU13" s="23"/>
      <c r="AV13" s="23">
        <v>3.9183121168551702E-2</v>
      </c>
      <c r="AW13" s="23">
        <v>6.97783110269347E-2</v>
      </c>
      <c r="AX13" s="23">
        <v>3.2592648785927901E-2</v>
      </c>
      <c r="AY13" s="23"/>
      <c r="AZ13" s="23">
        <v>0</v>
      </c>
      <c r="BA13" s="23">
        <v>2.1701918018480499E-2</v>
      </c>
      <c r="BB13" s="23">
        <v>7.0589965930053497E-2</v>
      </c>
      <c r="BC13" s="23"/>
      <c r="BD13" s="23">
        <v>4.02818918509983E-2</v>
      </c>
      <c r="BE13" s="23">
        <v>7.5248764390886402E-2</v>
      </c>
      <c r="BF13" s="23"/>
      <c r="BG13" s="23">
        <v>4.0536807474680199E-2</v>
      </c>
      <c r="BH13" s="23">
        <v>6.5458422654211701E-2</v>
      </c>
      <c r="BI13" s="23"/>
      <c r="BJ13" s="23">
        <v>4.5077093601689398E-2</v>
      </c>
      <c r="BK13" s="23">
        <v>6.4383158301568003E-2</v>
      </c>
      <c r="BL13" s="23"/>
      <c r="BM13" s="23">
        <v>7.1704926694081295E-2</v>
      </c>
      <c r="BN13" s="23">
        <v>6.0885954332570498E-2</v>
      </c>
      <c r="BO13" s="23"/>
      <c r="BP13" s="23">
        <v>3.8468577680948801E-2</v>
      </c>
      <c r="BQ13" s="23">
        <v>6.5766760115481798E-2</v>
      </c>
      <c r="BR13" s="23"/>
      <c r="BS13" s="23">
        <v>3.6251424814245099E-2</v>
      </c>
      <c r="BT13" s="23">
        <v>4.2087800427833402E-2</v>
      </c>
      <c r="BU13" s="23"/>
      <c r="BV13" s="23">
        <v>3.4085160199194997E-2</v>
      </c>
      <c r="BW13" s="23">
        <v>3.7012728755518101E-2</v>
      </c>
      <c r="BX13" s="23"/>
      <c r="BY13" s="23">
        <v>3.02291434769065E-2</v>
      </c>
      <c r="BZ13" s="23">
        <v>6.2086501303171497E-2</v>
      </c>
      <c r="CA13" s="23"/>
      <c r="CB13" s="23">
        <v>3.3514047249451902E-2</v>
      </c>
      <c r="CC13" s="23">
        <v>7.5089448966058306E-2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0.35740428304866401</v>
      </c>
      <c r="D9" s="14">
        <v>0.32386479003448299</v>
      </c>
      <c r="E9" s="14">
        <v>0.39084890779263798</v>
      </c>
      <c r="F9" s="14"/>
      <c r="G9" s="14">
        <v>0.33684789146034899</v>
      </c>
      <c r="H9" s="14">
        <v>0.30321640259524202</v>
      </c>
      <c r="I9" s="14">
        <v>0.35888953377742</v>
      </c>
      <c r="J9" s="14">
        <v>0.369357887763335</v>
      </c>
      <c r="K9" s="14">
        <v>0.38544386115742102</v>
      </c>
      <c r="L9" s="14">
        <v>0.38529271922014002</v>
      </c>
      <c r="M9" s="14"/>
      <c r="N9" s="14">
        <v>0.36204143270619299</v>
      </c>
      <c r="O9" s="14">
        <v>0.36510977034559999</v>
      </c>
      <c r="P9" s="14">
        <v>0.35795312088297099</v>
      </c>
      <c r="Q9" s="14">
        <v>0.34962858554517801</v>
      </c>
      <c r="R9" s="14"/>
      <c r="S9" s="14">
        <v>0.33744645783355098</v>
      </c>
      <c r="T9" s="14">
        <v>0.38817271891916899</v>
      </c>
      <c r="U9" s="14">
        <v>0.381154452832696</v>
      </c>
      <c r="V9" s="14">
        <v>0.35653814155653801</v>
      </c>
      <c r="W9" s="14">
        <v>0.34552915227625702</v>
      </c>
      <c r="X9" s="14">
        <v>0.33796865863175901</v>
      </c>
      <c r="Y9" s="14">
        <v>0.34263197450451</v>
      </c>
      <c r="Z9" s="14">
        <v>0.324869194631907</v>
      </c>
      <c r="AA9" s="14">
        <v>0.34350521558705099</v>
      </c>
      <c r="AB9" s="14">
        <v>0.39384392164180998</v>
      </c>
      <c r="AC9" s="14">
        <v>0.36541505023578602</v>
      </c>
      <c r="AD9" s="14">
        <v>0.35326178134815001</v>
      </c>
      <c r="AE9" s="14"/>
      <c r="AF9" s="14">
        <v>0.38558628784778798</v>
      </c>
      <c r="AG9" s="14">
        <v>0.33266906068223701</v>
      </c>
      <c r="AH9" s="14">
        <v>0.44903435671243003</v>
      </c>
      <c r="AI9" s="14">
        <v>0.316141193627689</v>
      </c>
      <c r="AJ9" s="14">
        <v>0.49654407789896399</v>
      </c>
      <c r="AK9" s="14">
        <v>0.233086798669428</v>
      </c>
      <c r="AL9" s="14"/>
      <c r="AM9" s="14">
        <v>0.31994772231762902</v>
      </c>
      <c r="AN9" s="14">
        <v>0.37384900037218</v>
      </c>
      <c r="AO9" s="14">
        <v>0.31308559444873801</v>
      </c>
      <c r="AP9" s="14">
        <v>0.41529006191454898</v>
      </c>
      <c r="AQ9" s="14">
        <v>0.51885872351075002</v>
      </c>
      <c r="AR9" s="14"/>
      <c r="AS9" s="14">
        <v>0.34961476316554801</v>
      </c>
      <c r="AT9" s="14">
        <v>0.35862637497163502</v>
      </c>
      <c r="AU9" s="14"/>
      <c r="AV9" s="14">
        <v>0.396960042231638</v>
      </c>
      <c r="AW9" s="14">
        <v>0.25513316092169602</v>
      </c>
      <c r="AX9" s="14">
        <v>0.33849169851128802</v>
      </c>
      <c r="AY9" s="14"/>
      <c r="AZ9" s="14">
        <v>0.53802114093341302</v>
      </c>
      <c r="BA9" s="14">
        <v>0.33720975912133599</v>
      </c>
      <c r="BB9" s="14">
        <v>0.29873768707124698</v>
      </c>
      <c r="BC9" s="14"/>
      <c r="BD9" s="14">
        <v>0.39799346864204499</v>
      </c>
      <c r="BE9" s="14">
        <v>0.32994226911512498</v>
      </c>
      <c r="BF9" s="14"/>
      <c r="BG9" s="14">
        <v>0.363862271336795</v>
      </c>
      <c r="BH9" s="14">
        <v>0.35666199621544398</v>
      </c>
      <c r="BI9" s="14"/>
      <c r="BJ9" s="14">
        <v>0.38275258764483</v>
      </c>
      <c r="BK9" s="14">
        <v>0.348412950356769</v>
      </c>
      <c r="BL9" s="14"/>
      <c r="BM9" s="14">
        <v>0.37883994673305199</v>
      </c>
      <c r="BN9" s="14">
        <v>0.35634155502609499</v>
      </c>
      <c r="BO9" s="14"/>
      <c r="BP9" s="14">
        <v>0.47601960599805299</v>
      </c>
      <c r="BQ9" s="14">
        <v>0.32833924978957002</v>
      </c>
      <c r="BR9" s="14"/>
      <c r="BS9" s="14">
        <v>0.372988425504305</v>
      </c>
      <c r="BT9" s="14">
        <v>0.34489428590004001</v>
      </c>
      <c r="BU9" s="14"/>
      <c r="BV9" s="14">
        <v>0.35481033751929802</v>
      </c>
      <c r="BW9" s="14">
        <v>0.37937686481667998</v>
      </c>
      <c r="BX9" s="14"/>
      <c r="BY9" s="14">
        <v>0.331207190253406</v>
      </c>
      <c r="BZ9" s="14">
        <v>0.362073078239744</v>
      </c>
      <c r="CA9" s="14"/>
      <c r="CB9" s="14">
        <v>0.32821801477475998</v>
      </c>
      <c r="CC9" s="14">
        <v>0.37664298780096001</v>
      </c>
    </row>
    <row r="10" spans="2:81" x14ac:dyDescent="0.3">
      <c r="B10" s="15" t="s">
        <v>103</v>
      </c>
      <c r="C10" s="14">
        <v>0.40434893977491998</v>
      </c>
      <c r="D10" s="14">
        <v>0.40306277006693803</v>
      </c>
      <c r="E10" s="14">
        <v>0.40444522849810099</v>
      </c>
      <c r="F10" s="14"/>
      <c r="G10" s="14">
        <v>0.48545163964312099</v>
      </c>
      <c r="H10" s="14">
        <v>0.43604558370434798</v>
      </c>
      <c r="I10" s="14">
        <v>0.36970690967091102</v>
      </c>
      <c r="J10" s="14">
        <v>0.369600514715893</v>
      </c>
      <c r="K10" s="14">
        <v>0.38917606089940998</v>
      </c>
      <c r="L10" s="14">
        <v>0.39117050831099698</v>
      </c>
      <c r="M10" s="14"/>
      <c r="N10" s="14">
        <v>0.41986771608148998</v>
      </c>
      <c r="O10" s="14">
        <v>0.34146785686692999</v>
      </c>
      <c r="P10" s="14">
        <v>0.43228856110487501</v>
      </c>
      <c r="Q10" s="14">
        <v>0.42319864314990002</v>
      </c>
      <c r="R10" s="14"/>
      <c r="S10" s="14">
        <v>0.43258672971040002</v>
      </c>
      <c r="T10" s="14">
        <v>0.39985343230244202</v>
      </c>
      <c r="U10" s="14">
        <v>0.39469712510598598</v>
      </c>
      <c r="V10" s="14">
        <v>0.437640799848591</v>
      </c>
      <c r="W10" s="14">
        <v>0.40362969064110898</v>
      </c>
      <c r="X10" s="14">
        <v>0.35678601672972698</v>
      </c>
      <c r="Y10" s="14">
        <v>0.42649053592015301</v>
      </c>
      <c r="Z10" s="14">
        <v>0.30307562436951202</v>
      </c>
      <c r="AA10" s="14">
        <v>0.45027414966948298</v>
      </c>
      <c r="AB10" s="14">
        <v>0.36753808394009801</v>
      </c>
      <c r="AC10" s="14">
        <v>0.36524675311555799</v>
      </c>
      <c r="AD10" s="14">
        <v>0.44454773417042098</v>
      </c>
      <c r="AE10" s="14"/>
      <c r="AF10" s="14">
        <v>0.43731597846317299</v>
      </c>
      <c r="AG10" s="14">
        <v>0.40531463069232598</v>
      </c>
      <c r="AH10" s="14">
        <v>0.33895738147676702</v>
      </c>
      <c r="AI10" s="14">
        <v>0.39917315930438801</v>
      </c>
      <c r="AJ10" s="14">
        <v>0.34505052145779302</v>
      </c>
      <c r="AK10" s="14">
        <v>0.432600879706313</v>
      </c>
      <c r="AL10" s="14"/>
      <c r="AM10" s="14">
        <v>0.428604560058719</v>
      </c>
      <c r="AN10" s="14">
        <v>0.36473198405778401</v>
      </c>
      <c r="AO10" s="14">
        <v>0.44537708773145401</v>
      </c>
      <c r="AP10" s="14">
        <v>0.37681771973017097</v>
      </c>
      <c r="AQ10" s="14">
        <v>0.333337568504183</v>
      </c>
      <c r="AR10" s="14"/>
      <c r="AS10" s="14">
        <v>0.426803766899298</v>
      </c>
      <c r="AT10" s="14">
        <v>0.393761130502357</v>
      </c>
      <c r="AU10" s="14"/>
      <c r="AV10" s="14">
        <v>0.40886276050402998</v>
      </c>
      <c r="AW10" s="14">
        <v>0.37596382945247703</v>
      </c>
      <c r="AX10" s="14">
        <v>0.460620136954144</v>
      </c>
      <c r="AY10" s="14"/>
      <c r="AZ10" s="14">
        <v>0.27837183275030603</v>
      </c>
      <c r="BA10" s="14">
        <v>0.467345906860055</v>
      </c>
      <c r="BB10" s="14">
        <v>0.41947011291743702</v>
      </c>
      <c r="BC10" s="14"/>
      <c r="BD10" s="14">
        <v>0.36345174774647299</v>
      </c>
      <c r="BE10" s="14">
        <v>0.432806348005428</v>
      </c>
      <c r="BF10" s="14"/>
      <c r="BG10" s="14">
        <v>0.39979574650972599</v>
      </c>
      <c r="BH10" s="14">
        <v>0.40471849971517099</v>
      </c>
      <c r="BI10" s="14"/>
      <c r="BJ10" s="14">
        <v>0.35274399568583797</v>
      </c>
      <c r="BK10" s="14">
        <v>0.41315341270725903</v>
      </c>
      <c r="BL10" s="14"/>
      <c r="BM10" s="14">
        <v>0.357552354849618</v>
      </c>
      <c r="BN10" s="14">
        <v>0.40683823162124</v>
      </c>
      <c r="BO10" s="14"/>
      <c r="BP10" s="14">
        <v>0.29547957998387497</v>
      </c>
      <c r="BQ10" s="14">
        <v>0.428614354424248</v>
      </c>
      <c r="BR10" s="14"/>
      <c r="BS10" s="14">
        <v>0.42547205291269902</v>
      </c>
      <c r="BT10" s="14">
        <v>0.41723601697909002</v>
      </c>
      <c r="BU10" s="14"/>
      <c r="BV10" s="14">
        <v>0.48263833481761298</v>
      </c>
      <c r="BW10" s="14">
        <v>0.40538174842275998</v>
      </c>
      <c r="BX10" s="14"/>
      <c r="BY10" s="14">
        <v>0.34153902400629399</v>
      </c>
      <c r="BZ10" s="14">
        <v>0.41535996555369298</v>
      </c>
      <c r="CA10" s="14"/>
      <c r="CB10" s="14">
        <v>0.42735339349043899</v>
      </c>
      <c r="CC10" s="14">
        <v>0.39336792159191902</v>
      </c>
    </row>
    <row r="11" spans="2:81" x14ac:dyDescent="0.3">
      <c r="B11" s="15" t="s">
        <v>440</v>
      </c>
      <c r="C11" s="14">
        <v>0.13062761067779299</v>
      </c>
      <c r="D11" s="14">
        <v>0.16605993168202299</v>
      </c>
      <c r="E11" s="14">
        <v>9.6284836111304103E-2</v>
      </c>
      <c r="F11" s="14"/>
      <c r="G11" s="14">
        <v>0.123460246886198</v>
      </c>
      <c r="H11" s="14">
        <v>0.12764855458437999</v>
      </c>
      <c r="I11" s="14">
        <v>0.13897269940486601</v>
      </c>
      <c r="J11" s="14">
        <v>0.130398132940344</v>
      </c>
      <c r="K11" s="14">
        <v>0.132997795912668</v>
      </c>
      <c r="L11" s="14">
        <v>0.12962263942949201</v>
      </c>
      <c r="M11" s="14"/>
      <c r="N11" s="14">
        <v>0.115119953298893</v>
      </c>
      <c r="O11" s="14">
        <v>0.174328038757393</v>
      </c>
      <c r="P11" s="14">
        <v>0.124712237320141</v>
      </c>
      <c r="Q11" s="14">
        <v>0.109304481216122</v>
      </c>
      <c r="R11" s="14"/>
      <c r="S11" s="14">
        <v>0.14850725583990901</v>
      </c>
      <c r="T11" s="14">
        <v>0.12938591339181499</v>
      </c>
      <c r="U11" s="14">
        <v>0.121128680058522</v>
      </c>
      <c r="V11" s="14">
        <v>0.126610491771664</v>
      </c>
      <c r="W11" s="14">
        <v>0.125744912298864</v>
      </c>
      <c r="X11" s="14">
        <v>0.13664509435095001</v>
      </c>
      <c r="Y11" s="14">
        <v>0.13496082436376799</v>
      </c>
      <c r="Z11" s="14">
        <v>0.23050072315047701</v>
      </c>
      <c r="AA11" s="14">
        <v>8.1310873305010203E-2</v>
      </c>
      <c r="AB11" s="14">
        <v>0.13162032831302201</v>
      </c>
      <c r="AC11" s="14">
        <v>0.177260674741823</v>
      </c>
      <c r="AD11" s="14">
        <v>4.0270988408482401E-2</v>
      </c>
      <c r="AE11" s="14"/>
      <c r="AF11" s="14">
        <v>9.3375915816737098E-2</v>
      </c>
      <c r="AG11" s="14">
        <v>0.16477421455698299</v>
      </c>
      <c r="AH11" s="14">
        <v>0.16788097659595599</v>
      </c>
      <c r="AI11" s="14">
        <v>0.13852508683898301</v>
      </c>
      <c r="AJ11" s="14">
        <v>6.6943817297715702E-2</v>
      </c>
      <c r="AK11" s="14">
        <v>0.127543727107397</v>
      </c>
      <c r="AL11" s="14"/>
      <c r="AM11" s="14">
        <v>0.12689314663318799</v>
      </c>
      <c r="AN11" s="14">
        <v>0.17212993607565399</v>
      </c>
      <c r="AO11" s="14">
        <v>0.12077602325553299</v>
      </c>
      <c r="AP11" s="14">
        <v>0.118494340990451</v>
      </c>
      <c r="AQ11" s="14">
        <v>4.9768705172837199E-2</v>
      </c>
      <c r="AR11" s="14"/>
      <c r="AS11" s="14">
        <v>0.14001701910446099</v>
      </c>
      <c r="AT11" s="14">
        <v>0.12517341095738799</v>
      </c>
      <c r="AU11" s="14"/>
      <c r="AV11" s="14">
        <v>0.11280368803093201</v>
      </c>
      <c r="AW11" s="14">
        <v>0.26824897011083898</v>
      </c>
      <c r="AX11" s="14">
        <v>0.12381105801428299</v>
      </c>
      <c r="AY11" s="14"/>
      <c r="AZ11" s="14">
        <v>9.9343758716116906E-2</v>
      </c>
      <c r="BA11" s="14">
        <v>0.135811112279736</v>
      </c>
      <c r="BB11" s="14">
        <v>0.18040315323473699</v>
      </c>
      <c r="BC11" s="14"/>
      <c r="BD11" s="14">
        <v>0.14595672119721501</v>
      </c>
      <c r="BE11" s="14">
        <v>0.12085010135789601</v>
      </c>
      <c r="BF11" s="14"/>
      <c r="BG11" s="14">
        <v>0.16701933010705</v>
      </c>
      <c r="BH11" s="14">
        <v>0.12417872130131601</v>
      </c>
      <c r="BI11" s="14"/>
      <c r="BJ11" s="14">
        <v>0.187276229096311</v>
      </c>
      <c r="BK11" s="14">
        <v>0.127214108986729</v>
      </c>
      <c r="BL11" s="14"/>
      <c r="BM11" s="14">
        <v>0.13977656156601601</v>
      </c>
      <c r="BN11" s="14">
        <v>0.13041292694023601</v>
      </c>
      <c r="BO11" s="14"/>
      <c r="BP11" s="14">
        <v>0.109492892720661</v>
      </c>
      <c r="BQ11" s="14">
        <v>0.13858450663514199</v>
      </c>
      <c r="BR11" s="14"/>
      <c r="BS11" s="14">
        <v>0.125938624683573</v>
      </c>
      <c r="BT11" s="14">
        <v>0.14995294293491301</v>
      </c>
      <c r="BU11" s="14"/>
      <c r="BV11" s="14">
        <v>7.1690393228696206E-2</v>
      </c>
      <c r="BW11" s="14">
        <v>0.145003420427714</v>
      </c>
      <c r="BX11" s="14"/>
      <c r="BY11" s="14">
        <v>0.138744005444246</v>
      </c>
      <c r="BZ11" s="14">
        <v>0.12705977904011201</v>
      </c>
      <c r="CA11" s="14"/>
      <c r="CB11" s="14">
        <v>0.13191326167169501</v>
      </c>
      <c r="CC11" s="14">
        <v>0.12568481614510099</v>
      </c>
    </row>
    <row r="12" spans="2:81" x14ac:dyDescent="0.3">
      <c r="B12" s="15" t="s">
        <v>441</v>
      </c>
      <c r="C12" s="14">
        <v>5.3294024471812598E-2</v>
      </c>
      <c r="D12" s="14">
        <v>6.7883792053179806E-2</v>
      </c>
      <c r="E12" s="14">
        <v>3.91519320674662E-2</v>
      </c>
      <c r="F12" s="14"/>
      <c r="G12" s="14">
        <v>3.5021444504350498E-2</v>
      </c>
      <c r="H12" s="14">
        <v>7.1593282926950497E-2</v>
      </c>
      <c r="I12" s="14">
        <v>6.8234814648390804E-2</v>
      </c>
      <c r="J12" s="14">
        <v>6.5983538729111502E-2</v>
      </c>
      <c r="K12" s="14">
        <v>3.8951332326504599E-2</v>
      </c>
      <c r="L12" s="14">
        <v>3.7796966200841803E-2</v>
      </c>
      <c r="M12" s="14"/>
      <c r="N12" s="14">
        <v>3.9622630425024501E-2</v>
      </c>
      <c r="O12" s="14">
        <v>6.09248050956607E-2</v>
      </c>
      <c r="P12" s="14">
        <v>5.8580956662371897E-2</v>
      </c>
      <c r="Q12" s="14">
        <v>5.1933177575855499E-2</v>
      </c>
      <c r="R12" s="14"/>
      <c r="S12" s="14">
        <v>4.9226526393231003E-2</v>
      </c>
      <c r="T12" s="14">
        <v>3.1174090490170201E-2</v>
      </c>
      <c r="U12" s="14">
        <v>3.78036634653139E-2</v>
      </c>
      <c r="V12" s="14">
        <v>5.6044187624555403E-2</v>
      </c>
      <c r="W12" s="14">
        <v>6.9464342614997995E-2</v>
      </c>
      <c r="X12" s="14">
        <v>9.4889382802241698E-2</v>
      </c>
      <c r="Y12" s="14">
        <v>0</v>
      </c>
      <c r="Z12" s="14">
        <v>9.1506053194520695E-2</v>
      </c>
      <c r="AA12" s="14">
        <v>6.7467368864424199E-2</v>
      </c>
      <c r="AB12" s="14">
        <v>7.53968718138779E-2</v>
      </c>
      <c r="AC12" s="14">
        <v>3.5902312958130303E-2</v>
      </c>
      <c r="AD12" s="14">
        <v>4.0360420297640302E-2</v>
      </c>
      <c r="AE12" s="14"/>
      <c r="AF12" s="14">
        <v>4.86307042728783E-2</v>
      </c>
      <c r="AG12" s="14">
        <v>5.8712007474039998E-2</v>
      </c>
      <c r="AH12" s="14">
        <v>2.21944941839432E-2</v>
      </c>
      <c r="AI12" s="14">
        <v>0.11113027550189</v>
      </c>
      <c r="AJ12" s="14">
        <v>3.8421661848674099E-2</v>
      </c>
      <c r="AK12" s="14">
        <v>5.1840182507433497E-2</v>
      </c>
      <c r="AL12" s="14"/>
      <c r="AM12" s="14">
        <v>7.0543314357897305E-2</v>
      </c>
      <c r="AN12" s="14">
        <v>4.5178687654213297E-2</v>
      </c>
      <c r="AO12" s="14">
        <v>4.8371599294661602E-2</v>
      </c>
      <c r="AP12" s="14">
        <v>5.3946420510598697E-2</v>
      </c>
      <c r="AQ12" s="14">
        <v>5.1154878399041197E-2</v>
      </c>
      <c r="AR12" s="14"/>
      <c r="AS12" s="14">
        <v>6.3092019959855805E-2</v>
      </c>
      <c r="AT12" s="14">
        <v>4.8120810445959297E-2</v>
      </c>
      <c r="AU12" s="14"/>
      <c r="AV12" s="14">
        <v>4.9519851842890997E-2</v>
      </c>
      <c r="AW12" s="14">
        <v>6.5438005235096505E-2</v>
      </c>
      <c r="AX12" s="14">
        <v>5.7275445198576302E-2</v>
      </c>
      <c r="AY12" s="14"/>
      <c r="AZ12" s="14">
        <v>6.4523121693705707E-2</v>
      </c>
      <c r="BA12" s="14">
        <v>3.7931303720392197E-2</v>
      </c>
      <c r="BB12" s="14">
        <v>5.9129333615195498E-2</v>
      </c>
      <c r="BC12" s="14"/>
      <c r="BD12" s="14">
        <v>6.1091399325213E-2</v>
      </c>
      <c r="BE12" s="14">
        <v>4.8279123375280703E-2</v>
      </c>
      <c r="BF12" s="14"/>
      <c r="BG12" s="14">
        <v>4.5757092760457703E-2</v>
      </c>
      <c r="BH12" s="14">
        <v>5.5004266090493401E-2</v>
      </c>
      <c r="BI12" s="14"/>
      <c r="BJ12" s="14">
        <v>4.2473108201469503E-2</v>
      </c>
      <c r="BK12" s="14">
        <v>5.4581097359069998E-2</v>
      </c>
      <c r="BL12" s="14"/>
      <c r="BM12" s="14">
        <v>5.2986519396935099E-2</v>
      </c>
      <c r="BN12" s="14">
        <v>5.30708206201852E-2</v>
      </c>
      <c r="BO12" s="14"/>
      <c r="BP12" s="14">
        <v>8.42049901286991E-2</v>
      </c>
      <c r="BQ12" s="14">
        <v>4.6485456915668098E-2</v>
      </c>
      <c r="BR12" s="14"/>
      <c r="BS12" s="14">
        <v>6.0125253027297897E-2</v>
      </c>
      <c r="BT12" s="14">
        <v>5.3554259813329098E-2</v>
      </c>
      <c r="BU12" s="14"/>
      <c r="BV12" s="14">
        <v>7.2257190862004106E-2</v>
      </c>
      <c r="BW12" s="14">
        <v>5.5861650130092401E-2</v>
      </c>
      <c r="BX12" s="14"/>
      <c r="BY12" s="14">
        <v>0.13007259475813601</v>
      </c>
      <c r="BZ12" s="14">
        <v>4.3166452325335801E-2</v>
      </c>
      <c r="CA12" s="14"/>
      <c r="CB12" s="14">
        <v>6.4973036575662793E-2</v>
      </c>
      <c r="CC12" s="14">
        <v>4.69918236033856E-2</v>
      </c>
    </row>
    <row r="13" spans="2:81" x14ac:dyDescent="0.3">
      <c r="B13" s="15" t="s">
        <v>106</v>
      </c>
      <c r="C13" s="23">
        <v>5.43251420268102E-2</v>
      </c>
      <c r="D13" s="23">
        <v>3.9128716163376299E-2</v>
      </c>
      <c r="E13" s="23">
        <v>6.9269095530490599E-2</v>
      </c>
      <c r="F13" s="23"/>
      <c r="G13" s="23">
        <v>1.9218777505981902E-2</v>
      </c>
      <c r="H13" s="23">
        <v>6.1496176189079502E-2</v>
      </c>
      <c r="I13" s="23">
        <v>6.4196042498411099E-2</v>
      </c>
      <c r="J13" s="23">
        <v>6.4659925851316594E-2</v>
      </c>
      <c r="K13" s="23">
        <v>5.3430949703995999E-2</v>
      </c>
      <c r="L13" s="23">
        <v>5.6117166838529201E-2</v>
      </c>
      <c r="M13" s="23"/>
      <c r="N13" s="23">
        <v>6.3348267488399501E-2</v>
      </c>
      <c r="O13" s="23">
        <v>5.8169528934415897E-2</v>
      </c>
      <c r="P13" s="23">
        <v>2.6465124029640699E-2</v>
      </c>
      <c r="Q13" s="23">
        <v>6.5935112512944802E-2</v>
      </c>
      <c r="R13" s="23"/>
      <c r="S13" s="23">
        <v>3.2233030222909E-2</v>
      </c>
      <c r="T13" s="23">
        <v>5.1413844896404201E-2</v>
      </c>
      <c r="U13" s="23">
        <v>6.52160785374825E-2</v>
      </c>
      <c r="V13" s="23">
        <v>2.3166379198651402E-2</v>
      </c>
      <c r="W13" s="23">
        <v>5.5631902168772202E-2</v>
      </c>
      <c r="X13" s="23">
        <v>7.3710847485322098E-2</v>
      </c>
      <c r="Y13" s="23">
        <v>9.5916665211569094E-2</v>
      </c>
      <c r="Z13" s="23">
        <v>5.0048404653582602E-2</v>
      </c>
      <c r="AA13" s="23">
        <v>5.7442392574031699E-2</v>
      </c>
      <c r="AB13" s="23">
        <v>3.16007942911921E-2</v>
      </c>
      <c r="AC13" s="23">
        <v>5.6175208948702399E-2</v>
      </c>
      <c r="AD13" s="23">
        <v>0.121559075775306</v>
      </c>
      <c r="AE13" s="23"/>
      <c r="AF13" s="23">
        <v>3.5091113599424198E-2</v>
      </c>
      <c r="AG13" s="23">
        <v>3.8530086594413801E-2</v>
      </c>
      <c r="AH13" s="23">
        <v>2.19327910309038E-2</v>
      </c>
      <c r="AI13" s="23">
        <v>3.5030284727049603E-2</v>
      </c>
      <c r="AJ13" s="23">
        <v>5.3039921496853E-2</v>
      </c>
      <c r="AK13" s="23">
        <v>0.154928412009428</v>
      </c>
      <c r="AL13" s="23"/>
      <c r="AM13" s="23">
        <v>5.4011256632566298E-2</v>
      </c>
      <c r="AN13" s="23">
        <v>4.4110391840168198E-2</v>
      </c>
      <c r="AO13" s="23">
        <v>7.2389695269613905E-2</v>
      </c>
      <c r="AP13" s="23">
        <v>3.5451456854229998E-2</v>
      </c>
      <c r="AQ13" s="23">
        <v>4.6880124413188201E-2</v>
      </c>
      <c r="AR13" s="23"/>
      <c r="AS13" s="23">
        <v>2.0472430870837902E-2</v>
      </c>
      <c r="AT13" s="23">
        <v>7.4318273122660705E-2</v>
      </c>
      <c r="AU13" s="23"/>
      <c r="AV13" s="23">
        <v>3.1853657390508702E-2</v>
      </c>
      <c r="AW13" s="23">
        <v>3.5216034279891603E-2</v>
      </c>
      <c r="AX13" s="23">
        <v>1.9801661321708498E-2</v>
      </c>
      <c r="AY13" s="23"/>
      <c r="AZ13" s="23">
        <v>1.9740145906458301E-2</v>
      </c>
      <c r="BA13" s="23">
        <v>2.1701918018480499E-2</v>
      </c>
      <c r="BB13" s="23">
        <v>4.22597131613833E-2</v>
      </c>
      <c r="BC13" s="23"/>
      <c r="BD13" s="23">
        <v>3.1506663089054497E-2</v>
      </c>
      <c r="BE13" s="23">
        <v>6.8122158146269998E-2</v>
      </c>
      <c r="BF13" s="23"/>
      <c r="BG13" s="23">
        <v>2.35655592859721E-2</v>
      </c>
      <c r="BH13" s="23">
        <v>5.94365166775754E-2</v>
      </c>
      <c r="BI13" s="23"/>
      <c r="BJ13" s="23">
        <v>3.4754079371550901E-2</v>
      </c>
      <c r="BK13" s="23">
        <v>5.6638430590172199E-2</v>
      </c>
      <c r="BL13" s="23"/>
      <c r="BM13" s="23">
        <v>7.08446174543792E-2</v>
      </c>
      <c r="BN13" s="23">
        <v>5.33364657922435E-2</v>
      </c>
      <c r="BO13" s="23"/>
      <c r="BP13" s="23">
        <v>3.4802931168712102E-2</v>
      </c>
      <c r="BQ13" s="23">
        <v>5.7976432235372001E-2</v>
      </c>
      <c r="BR13" s="23"/>
      <c r="BS13" s="23">
        <v>1.5475643872125199E-2</v>
      </c>
      <c r="BT13" s="23">
        <v>3.43624943726277E-2</v>
      </c>
      <c r="BU13" s="23"/>
      <c r="BV13" s="23">
        <v>1.8603743572389201E-2</v>
      </c>
      <c r="BW13" s="23">
        <v>1.43763162027532E-2</v>
      </c>
      <c r="BX13" s="23"/>
      <c r="BY13" s="23">
        <v>5.8437185537918601E-2</v>
      </c>
      <c r="BZ13" s="23">
        <v>5.2340724841116001E-2</v>
      </c>
      <c r="CA13" s="23"/>
      <c r="CB13" s="23">
        <v>4.7542293487443203E-2</v>
      </c>
      <c r="CC13" s="23">
        <v>5.7312450858633499E-2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M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3" width="20.6640625" customWidth="1"/>
  </cols>
  <sheetData>
    <row r="2" spans="2:13" ht="40.049999999999997" customHeight="1" x14ac:dyDescent="0.3">
      <c r="D2" s="29" t="s">
        <v>456</v>
      </c>
      <c r="E2" s="26"/>
      <c r="F2" s="26"/>
      <c r="G2" s="26"/>
      <c r="H2" s="26"/>
      <c r="I2" s="26"/>
      <c r="J2" s="26"/>
      <c r="K2" s="26"/>
      <c r="L2" s="26"/>
      <c r="M2" s="26"/>
    </row>
    <row r="6" spans="2:13" ht="49.95" customHeight="1" x14ac:dyDescent="0.3">
      <c r="B6" s="17" t="s">
        <v>15</v>
      </c>
      <c r="C6" s="17" t="s">
        <v>430</v>
      </c>
      <c r="D6" s="17" t="s">
        <v>431</v>
      </c>
      <c r="E6" s="17" t="s">
        <v>432</v>
      </c>
      <c r="F6" s="17" t="s">
        <v>453</v>
      </c>
      <c r="G6" s="17" t="s">
        <v>454</v>
      </c>
      <c r="H6" s="17" t="s">
        <v>435</v>
      </c>
      <c r="I6" s="17" t="s">
        <v>436</v>
      </c>
      <c r="J6" s="17" t="s">
        <v>455</v>
      </c>
      <c r="K6" s="17" t="s">
        <v>438</v>
      </c>
      <c r="L6" s="17" t="s">
        <v>439</v>
      </c>
    </row>
    <row r="7" spans="2:13" x14ac:dyDescent="0.3">
      <c r="B7" s="15" t="s">
        <v>102</v>
      </c>
      <c r="C7" s="14">
        <v>0.310288064862694</v>
      </c>
      <c r="D7" s="14">
        <v>0.41580599117089401</v>
      </c>
      <c r="E7" s="14">
        <v>0.22775672330637101</v>
      </c>
      <c r="F7" s="14">
        <v>0.23616395771962401</v>
      </c>
      <c r="G7" s="14">
        <v>0.286418238264664</v>
      </c>
      <c r="H7" s="14">
        <v>0.30015124643039798</v>
      </c>
      <c r="I7" s="14">
        <v>0.32068963678624102</v>
      </c>
      <c r="J7" s="14">
        <v>0.32619148753182498</v>
      </c>
      <c r="K7" s="14">
        <v>0.36154456368290799</v>
      </c>
      <c r="L7" s="14">
        <v>0.31743049525908301</v>
      </c>
    </row>
    <row r="8" spans="2:13" x14ac:dyDescent="0.3">
      <c r="B8" s="15" t="s">
        <v>103</v>
      </c>
      <c r="C8" s="14">
        <v>0.41396845583021102</v>
      </c>
      <c r="D8" s="14">
        <v>0.396738010241178</v>
      </c>
      <c r="E8" s="14">
        <v>0.36865384659780098</v>
      </c>
      <c r="F8" s="14">
        <v>0.40888142477744699</v>
      </c>
      <c r="G8" s="14">
        <v>0.43399776373786603</v>
      </c>
      <c r="H8" s="14">
        <v>0.433428824301889</v>
      </c>
      <c r="I8" s="14">
        <v>0.44118111252547298</v>
      </c>
      <c r="J8" s="14">
        <v>0.45951177739580001</v>
      </c>
      <c r="K8" s="14">
        <v>0.34619788635623</v>
      </c>
      <c r="L8" s="14">
        <v>0.43797308713185101</v>
      </c>
    </row>
    <row r="9" spans="2:13" x14ac:dyDescent="0.3">
      <c r="B9" s="15" t="s">
        <v>440</v>
      </c>
      <c r="C9" s="14">
        <v>0.13447926446436401</v>
      </c>
      <c r="D9" s="14">
        <v>8.7196919978908605E-2</v>
      </c>
      <c r="E9" s="14">
        <v>0.204607370272748</v>
      </c>
      <c r="F9" s="14">
        <v>0.16363992330829599</v>
      </c>
      <c r="G9" s="14">
        <v>0.13754420692070801</v>
      </c>
      <c r="H9" s="14">
        <v>0.123925079096648</v>
      </c>
      <c r="I9" s="14">
        <v>0.123663706489213</v>
      </c>
      <c r="J9" s="14">
        <v>0.10490466609039401</v>
      </c>
      <c r="K9" s="14">
        <v>0.143453095660139</v>
      </c>
      <c r="L9" s="14">
        <v>0.121357777407866</v>
      </c>
    </row>
    <row r="10" spans="2:13" x14ac:dyDescent="0.3">
      <c r="B10" s="15" t="s">
        <v>441</v>
      </c>
      <c r="C10" s="14">
        <v>6.6988259986514295E-2</v>
      </c>
      <c r="D10" s="14">
        <v>4.3999723610701799E-2</v>
      </c>
      <c r="E10" s="14">
        <v>0.13284572396868</v>
      </c>
      <c r="F10" s="14">
        <v>8.8323020224102197E-2</v>
      </c>
      <c r="G10" s="14">
        <v>7.5740192709847207E-2</v>
      </c>
      <c r="H10" s="14">
        <v>6.6874272735801599E-2</v>
      </c>
      <c r="I10" s="14">
        <v>4.6234627352578599E-2</v>
      </c>
      <c r="J10" s="14">
        <v>5.3250616964784003E-2</v>
      </c>
      <c r="K10" s="14">
        <v>9.4879388487233901E-2</v>
      </c>
      <c r="L10" s="14">
        <v>5.6902952626745697E-2</v>
      </c>
    </row>
    <row r="11" spans="2:13" x14ac:dyDescent="0.3">
      <c r="B11" s="15" t="s">
        <v>106</v>
      </c>
      <c r="C11" s="14">
        <v>7.4275954856216894E-2</v>
      </c>
      <c r="D11" s="14">
        <v>5.6259354998317898E-2</v>
      </c>
      <c r="E11" s="14">
        <v>6.6136335854399195E-2</v>
      </c>
      <c r="F11" s="14">
        <v>0.10299167397053099</v>
      </c>
      <c r="G11" s="14">
        <v>6.62995983669145E-2</v>
      </c>
      <c r="H11" s="14">
        <v>7.5620577435263098E-2</v>
      </c>
      <c r="I11" s="14">
        <v>6.8230916846494793E-2</v>
      </c>
      <c r="J11" s="14">
        <v>5.6141452017196301E-2</v>
      </c>
      <c r="K11" s="14">
        <v>5.3925065813489499E-2</v>
      </c>
      <c r="L11" s="14">
        <v>6.63356875744536E-2</v>
      </c>
    </row>
    <row r="12" spans="2:13" x14ac:dyDescent="0.3">
      <c r="B12" s="16"/>
      <c r="C12" s="16"/>
      <c r="D12" s="16"/>
      <c r="E12" s="16"/>
      <c r="F12" s="16"/>
      <c r="G12" s="16"/>
      <c r="H12" s="16"/>
      <c r="I12" s="16"/>
      <c r="J12" s="16"/>
      <c r="K12" s="16"/>
      <c r="L12" s="16"/>
    </row>
    <row r="13" spans="2:13" x14ac:dyDescent="0.3">
      <c r="B13" t="s">
        <v>95</v>
      </c>
    </row>
    <row r="14" spans="2:13" x14ac:dyDescent="0.3">
      <c r="B14" t="s">
        <v>96</v>
      </c>
    </row>
    <row r="18" spans="2:2" x14ac:dyDescent="0.3">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0.310288064862694</v>
      </c>
      <c r="D9" s="14">
        <v>0.30543418147194601</v>
      </c>
      <c r="E9" s="14">
        <v>0.315631568794427</v>
      </c>
      <c r="F9" s="14"/>
      <c r="G9" s="14">
        <v>0.29362261640134901</v>
      </c>
      <c r="H9" s="14">
        <v>0.32606444736379198</v>
      </c>
      <c r="I9" s="14">
        <v>0.338560546875805</v>
      </c>
      <c r="J9" s="14">
        <v>0.28823549761763201</v>
      </c>
      <c r="K9" s="14">
        <v>0.250132207589992</v>
      </c>
      <c r="L9" s="14">
        <v>0.34407024911999401</v>
      </c>
      <c r="M9" s="14"/>
      <c r="N9" s="14">
        <v>0.33409665376826297</v>
      </c>
      <c r="O9" s="14">
        <v>0.267702396435265</v>
      </c>
      <c r="P9" s="14">
        <v>0.32053427771096199</v>
      </c>
      <c r="Q9" s="14">
        <v>0.32098967986793697</v>
      </c>
      <c r="R9" s="14"/>
      <c r="S9" s="14">
        <v>0.30241301629945799</v>
      </c>
      <c r="T9" s="14">
        <v>0.32897393925460999</v>
      </c>
      <c r="U9" s="14">
        <v>0.33071571914812198</v>
      </c>
      <c r="V9" s="14">
        <v>0.27005226405299099</v>
      </c>
      <c r="W9" s="14">
        <v>0.24706765001571299</v>
      </c>
      <c r="X9" s="14">
        <v>0.286205513498691</v>
      </c>
      <c r="Y9" s="14">
        <v>0.32568954451597598</v>
      </c>
      <c r="Z9" s="14">
        <v>0.30511816822133803</v>
      </c>
      <c r="AA9" s="14">
        <v>0.31838139354344303</v>
      </c>
      <c r="AB9" s="14">
        <v>0.34466408709985702</v>
      </c>
      <c r="AC9" s="14">
        <v>0.42496572530355398</v>
      </c>
      <c r="AD9" s="14">
        <v>0.19534846714229001</v>
      </c>
      <c r="AE9" s="14"/>
      <c r="AF9" s="14">
        <v>0.34310301713591401</v>
      </c>
      <c r="AG9" s="14">
        <v>0.33857810466121102</v>
      </c>
      <c r="AH9" s="14">
        <v>0.32682417442281098</v>
      </c>
      <c r="AI9" s="14">
        <v>0.25577101756415099</v>
      </c>
      <c r="AJ9" s="14">
        <v>0.396061320130211</v>
      </c>
      <c r="AK9" s="14">
        <v>0.23603446505323</v>
      </c>
      <c r="AL9" s="14"/>
      <c r="AM9" s="14">
        <v>0.30594497398023202</v>
      </c>
      <c r="AN9" s="14">
        <v>0.31127456493880101</v>
      </c>
      <c r="AO9" s="14">
        <v>0.32331125308291903</v>
      </c>
      <c r="AP9" s="14">
        <v>0.252708579121179</v>
      </c>
      <c r="AQ9" s="14">
        <v>0.50917302523873598</v>
      </c>
      <c r="AR9" s="14"/>
      <c r="AS9" s="14">
        <v>0.36177177336181099</v>
      </c>
      <c r="AT9" s="14">
        <v>0.28186636996000097</v>
      </c>
      <c r="AU9" s="14"/>
      <c r="AV9" s="14">
        <v>0.37446977675286403</v>
      </c>
      <c r="AW9" s="14">
        <v>0.30508708147222702</v>
      </c>
      <c r="AX9" s="14">
        <v>0.36393953016928698</v>
      </c>
      <c r="AY9" s="14"/>
      <c r="AZ9" s="14">
        <v>0.52472194361616897</v>
      </c>
      <c r="BA9" s="14">
        <v>0.398895849157135</v>
      </c>
      <c r="BB9" s="14">
        <v>0.26163526471554299</v>
      </c>
      <c r="BC9" s="14"/>
      <c r="BD9" s="14">
        <v>0.33531963943221998</v>
      </c>
      <c r="BE9" s="14">
        <v>0.29462744088741899</v>
      </c>
      <c r="BF9" s="14"/>
      <c r="BG9" s="14">
        <v>0.35297735354279702</v>
      </c>
      <c r="BH9" s="14">
        <v>0.30345550565101498</v>
      </c>
      <c r="BI9" s="14"/>
      <c r="BJ9" s="14">
        <v>0.26004830416281799</v>
      </c>
      <c r="BK9" s="14">
        <v>0.315454796421128</v>
      </c>
      <c r="BL9" s="14"/>
      <c r="BM9" s="14">
        <v>0.348933921266049</v>
      </c>
      <c r="BN9" s="14">
        <v>0.30462246468058202</v>
      </c>
      <c r="BO9" s="14"/>
      <c r="BP9" s="14">
        <v>0.33793786574229601</v>
      </c>
      <c r="BQ9" s="14">
        <v>0.30677885553819301</v>
      </c>
      <c r="BR9" s="14"/>
      <c r="BS9" s="14">
        <v>0.37284241138171598</v>
      </c>
      <c r="BT9" s="14">
        <v>0.34453715302599303</v>
      </c>
      <c r="BU9" s="14"/>
      <c r="BV9" s="14">
        <v>0.34086604482264699</v>
      </c>
      <c r="BW9" s="14">
        <v>0.38408006615384399</v>
      </c>
      <c r="BX9" s="14"/>
      <c r="BY9" s="14">
        <v>0.25354189723753801</v>
      </c>
      <c r="BZ9" s="14">
        <v>0.319668289317043</v>
      </c>
      <c r="CA9" s="14"/>
      <c r="CB9" s="14">
        <v>0.31372802186689402</v>
      </c>
      <c r="CC9" s="14">
        <v>0.31177600919367299</v>
      </c>
    </row>
    <row r="10" spans="2:81" x14ac:dyDescent="0.3">
      <c r="B10" s="15" t="s">
        <v>103</v>
      </c>
      <c r="C10" s="14">
        <v>0.41396845583021102</v>
      </c>
      <c r="D10" s="14">
        <v>0.396942684566573</v>
      </c>
      <c r="E10" s="14">
        <v>0.429452040338824</v>
      </c>
      <c r="F10" s="14"/>
      <c r="G10" s="14">
        <v>0.46513239517793598</v>
      </c>
      <c r="H10" s="14">
        <v>0.397276424714818</v>
      </c>
      <c r="I10" s="14">
        <v>0.38796794863071599</v>
      </c>
      <c r="J10" s="14">
        <v>0.397319478144392</v>
      </c>
      <c r="K10" s="14">
        <v>0.427341488793679</v>
      </c>
      <c r="L10" s="14">
        <v>0.41905967018290202</v>
      </c>
      <c r="M10" s="14"/>
      <c r="N10" s="14">
        <v>0.42691442212233199</v>
      </c>
      <c r="O10" s="14">
        <v>0.409528890835617</v>
      </c>
      <c r="P10" s="14">
        <v>0.43794941585351699</v>
      </c>
      <c r="Q10" s="14">
        <v>0.38242134038106801</v>
      </c>
      <c r="R10" s="14"/>
      <c r="S10" s="14">
        <v>0.45197191197249398</v>
      </c>
      <c r="T10" s="14">
        <v>0.37220567400439603</v>
      </c>
      <c r="U10" s="14">
        <v>0.446354440615712</v>
      </c>
      <c r="V10" s="14">
        <v>0.48576000652434898</v>
      </c>
      <c r="W10" s="14">
        <v>0.416012643940885</v>
      </c>
      <c r="X10" s="14">
        <v>0.40117990811036802</v>
      </c>
      <c r="Y10" s="14">
        <v>0.40040036327708201</v>
      </c>
      <c r="Z10" s="14">
        <v>0.374116942567984</v>
      </c>
      <c r="AA10" s="14">
        <v>0.45529898457625301</v>
      </c>
      <c r="AB10" s="14">
        <v>0.37325318749873698</v>
      </c>
      <c r="AC10" s="14">
        <v>0.247779810680714</v>
      </c>
      <c r="AD10" s="14">
        <v>0.48372703068530198</v>
      </c>
      <c r="AE10" s="14"/>
      <c r="AF10" s="14">
        <v>0.46132762827137902</v>
      </c>
      <c r="AG10" s="14">
        <v>0.37997653271155102</v>
      </c>
      <c r="AH10" s="14">
        <v>0.48391021292462</v>
      </c>
      <c r="AI10" s="14">
        <v>0.34012358296794398</v>
      </c>
      <c r="AJ10" s="14">
        <v>0.34995018088234903</v>
      </c>
      <c r="AK10" s="14">
        <v>0.49853570051988899</v>
      </c>
      <c r="AL10" s="14"/>
      <c r="AM10" s="14">
        <v>0.39686190701652302</v>
      </c>
      <c r="AN10" s="14">
        <v>0.42348520199419798</v>
      </c>
      <c r="AO10" s="14">
        <v>0.39422602090228298</v>
      </c>
      <c r="AP10" s="14">
        <v>0.49111190091120499</v>
      </c>
      <c r="AQ10" s="14">
        <v>0.261176681925535</v>
      </c>
      <c r="AR10" s="14"/>
      <c r="AS10" s="14">
        <v>0.38677132009936699</v>
      </c>
      <c r="AT10" s="14">
        <v>0.42916758802417199</v>
      </c>
      <c r="AU10" s="14"/>
      <c r="AV10" s="14">
        <v>0.37981549369253897</v>
      </c>
      <c r="AW10" s="14">
        <v>0.415355056574855</v>
      </c>
      <c r="AX10" s="14">
        <v>0.400870088067313</v>
      </c>
      <c r="AY10" s="14"/>
      <c r="AZ10" s="14">
        <v>0.31611859594691</v>
      </c>
      <c r="BA10" s="14">
        <v>0.42010687465976398</v>
      </c>
      <c r="BB10" s="14">
        <v>0.41138024092609599</v>
      </c>
      <c r="BC10" s="14"/>
      <c r="BD10" s="14">
        <v>0.41905701874814</v>
      </c>
      <c r="BE10" s="14">
        <v>0.41028128544141002</v>
      </c>
      <c r="BF10" s="14"/>
      <c r="BG10" s="14">
        <v>0.41472914897568802</v>
      </c>
      <c r="BH10" s="14">
        <v>0.41343930044187699</v>
      </c>
      <c r="BI10" s="14"/>
      <c r="BJ10" s="14">
        <v>0.484069584715833</v>
      </c>
      <c r="BK10" s="14">
        <v>0.40861699504438598</v>
      </c>
      <c r="BL10" s="14"/>
      <c r="BM10" s="14">
        <v>0.40982261342155801</v>
      </c>
      <c r="BN10" s="14">
        <v>0.414611659522999</v>
      </c>
      <c r="BO10" s="14"/>
      <c r="BP10" s="14">
        <v>0.39066809562405302</v>
      </c>
      <c r="BQ10" s="14">
        <v>0.414793270625332</v>
      </c>
      <c r="BR10" s="14"/>
      <c r="BS10" s="14">
        <v>0.37886407555769303</v>
      </c>
      <c r="BT10" s="14">
        <v>0.40131919628135199</v>
      </c>
      <c r="BU10" s="14"/>
      <c r="BV10" s="14">
        <v>0.38826535145357999</v>
      </c>
      <c r="BW10" s="14">
        <v>0.375560126288149</v>
      </c>
      <c r="BX10" s="14"/>
      <c r="BY10" s="14">
        <v>0.41051232911608199</v>
      </c>
      <c r="BZ10" s="14">
        <v>0.41357668464015002</v>
      </c>
      <c r="CA10" s="14"/>
      <c r="CB10" s="14">
        <v>0.41023856940813702</v>
      </c>
      <c r="CC10" s="14">
        <v>0.41569359016534302</v>
      </c>
    </row>
    <row r="11" spans="2:81" x14ac:dyDescent="0.3">
      <c r="B11" s="15" t="s">
        <v>440</v>
      </c>
      <c r="C11" s="14">
        <v>0.13447926446436401</v>
      </c>
      <c r="D11" s="14">
        <v>0.14977352131541599</v>
      </c>
      <c r="E11" s="14">
        <v>0.11980733422534701</v>
      </c>
      <c r="F11" s="14"/>
      <c r="G11" s="14">
        <v>0.14856020876370701</v>
      </c>
      <c r="H11" s="14">
        <v>9.7072745788103196E-2</v>
      </c>
      <c r="I11" s="14">
        <v>0.14462664822982599</v>
      </c>
      <c r="J11" s="14">
        <v>0.13152833798737801</v>
      </c>
      <c r="K11" s="14">
        <v>0.173065743316175</v>
      </c>
      <c r="L11" s="14">
        <v>0.123549964920539</v>
      </c>
      <c r="M11" s="14"/>
      <c r="N11" s="14">
        <v>0.12997182452072201</v>
      </c>
      <c r="O11" s="14">
        <v>0.15324696719314199</v>
      </c>
      <c r="P11" s="14">
        <v>0.119626530244677</v>
      </c>
      <c r="Q11" s="14">
        <v>0.13504877689660399</v>
      </c>
      <c r="R11" s="14"/>
      <c r="S11" s="14">
        <v>0.14951202917581399</v>
      </c>
      <c r="T11" s="14">
        <v>0.14559498319543701</v>
      </c>
      <c r="U11" s="14">
        <v>0.108300931212914</v>
      </c>
      <c r="V11" s="14">
        <v>8.4000243737146499E-2</v>
      </c>
      <c r="W11" s="14">
        <v>0.16685257097463399</v>
      </c>
      <c r="X11" s="14">
        <v>0.144579397751364</v>
      </c>
      <c r="Y11" s="14">
        <v>0.11818837741514</v>
      </c>
      <c r="Z11" s="14">
        <v>0.18368321921138001</v>
      </c>
      <c r="AA11" s="14">
        <v>0.103460791323325</v>
      </c>
      <c r="AB11" s="14">
        <v>0.14451407302347399</v>
      </c>
      <c r="AC11" s="14">
        <v>0.18013758021123899</v>
      </c>
      <c r="AD11" s="14">
        <v>0.118667179649419</v>
      </c>
      <c r="AE11" s="14"/>
      <c r="AF11" s="14">
        <v>0.11107574434702</v>
      </c>
      <c r="AG11" s="14">
        <v>0.135039852687765</v>
      </c>
      <c r="AH11" s="14">
        <v>0.11636035563628799</v>
      </c>
      <c r="AI11" s="14">
        <v>0.186087603101074</v>
      </c>
      <c r="AJ11" s="14">
        <v>0.14648941567374801</v>
      </c>
      <c r="AK11" s="14">
        <v>7.17499276316476E-2</v>
      </c>
      <c r="AL11" s="14"/>
      <c r="AM11" s="14">
        <v>0.120144221629351</v>
      </c>
      <c r="AN11" s="14">
        <v>0.15381622579502599</v>
      </c>
      <c r="AO11" s="14">
        <v>0.136669648819464</v>
      </c>
      <c r="AP11" s="14">
        <v>0.14212605656763799</v>
      </c>
      <c r="AQ11" s="14">
        <v>8.6714985203187295E-2</v>
      </c>
      <c r="AR11" s="14"/>
      <c r="AS11" s="14">
        <v>0.138316893459898</v>
      </c>
      <c r="AT11" s="14">
        <v>0.13127571591482301</v>
      </c>
      <c r="AU11" s="14"/>
      <c r="AV11" s="14">
        <v>0.12973291025321301</v>
      </c>
      <c r="AW11" s="14">
        <v>0.195643176233356</v>
      </c>
      <c r="AX11" s="14">
        <v>0.123889623987901</v>
      </c>
      <c r="AY11" s="14"/>
      <c r="AZ11" s="14">
        <v>9.5074598801777294E-2</v>
      </c>
      <c r="BA11" s="14">
        <v>0.14794620822545501</v>
      </c>
      <c r="BB11" s="14">
        <v>0.151975483086848</v>
      </c>
      <c r="BC11" s="14"/>
      <c r="BD11" s="14">
        <v>0.124150019290459</v>
      </c>
      <c r="BE11" s="14">
        <v>0.14176856134596</v>
      </c>
      <c r="BF11" s="14"/>
      <c r="BG11" s="14">
        <v>0.145180904982675</v>
      </c>
      <c r="BH11" s="14">
        <v>0.131787475229346</v>
      </c>
      <c r="BI11" s="14"/>
      <c r="BJ11" s="14">
        <v>0.17366791729860001</v>
      </c>
      <c r="BK11" s="14">
        <v>0.12936818615240001</v>
      </c>
      <c r="BL11" s="14"/>
      <c r="BM11" s="14">
        <v>0.110247935649291</v>
      </c>
      <c r="BN11" s="14">
        <v>0.137558209310472</v>
      </c>
      <c r="BO11" s="14"/>
      <c r="BP11" s="14">
        <v>0.117354674314309</v>
      </c>
      <c r="BQ11" s="14">
        <v>0.13762108842465201</v>
      </c>
      <c r="BR11" s="14"/>
      <c r="BS11" s="14">
        <v>0.13583027813449999</v>
      </c>
      <c r="BT11" s="14">
        <v>0.13801733664024901</v>
      </c>
      <c r="BU11" s="14"/>
      <c r="BV11" s="14">
        <v>0.12332951562696701</v>
      </c>
      <c r="BW11" s="14">
        <v>0.14022349939647599</v>
      </c>
      <c r="BX11" s="14"/>
      <c r="BY11" s="14">
        <v>0.14357133385802801</v>
      </c>
      <c r="BZ11" s="14">
        <v>0.13390520470082901</v>
      </c>
      <c r="CA11" s="14"/>
      <c r="CB11" s="14">
        <v>0.154982703104733</v>
      </c>
      <c r="CC11" s="14">
        <v>0.120663250575025</v>
      </c>
    </row>
    <row r="12" spans="2:81" x14ac:dyDescent="0.3">
      <c r="B12" s="15" t="s">
        <v>441</v>
      </c>
      <c r="C12" s="14">
        <v>6.6988259986514295E-2</v>
      </c>
      <c r="D12" s="14">
        <v>7.9051488255262606E-2</v>
      </c>
      <c r="E12" s="14">
        <v>5.5339807120521597E-2</v>
      </c>
      <c r="F12" s="14"/>
      <c r="G12" s="14">
        <v>3.5812893722573701E-2</v>
      </c>
      <c r="H12" s="14">
        <v>0.10690424882089999</v>
      </c>
      <c r="I12" s="14">
        <v>5.2451442406606298E-2</v>
      </c>
      <c r="J12" s="14">
        <v>9.6862608312541496E-2</v>
      </c>
      <c r="K12" s="14">
        <v>5.3813649817714103E-2</v>
      </c>
      <c r="L12" s="14">
        <v>5.1832785556702198E-2</v>
      </c>
      <c r="M12" s="14"/>
      <c r="N12" s="14">
        <v>4.0127562145485698E-2</v>
      </c>
      <c r="O12" s="14">
        <v>7.6397109208687697E-2</v>
      </c>
      <c r="P12" s="14">
        <v>8.3208638341670804E-2</v>
      </c>
      <c r="Q12" s="14">
        <v>6.8598487549918499E-2</v>
      </c>
      <c r="R12" s="14"/>
      <c r="S12" s="14">
        <v>3.3123925648745701E-2</v>
      </c>
      <c r="T12" s="14">
        <v>8.7936467808463106E-2</v>
      </c>
      <c r="U12" s="14">
        <v>6.2431182001115797E-2</v>
      </c>
      <c r="V12" s="14">
        <v>0.11380915640676301</v>
      </c>
      <c r="W12" s="14">
        <v>9.7719258935877906E-2</v>
      </c>
      <c r="X12" s="14">
        <v>8.5937030552248994E-2</v>
      </c>
      <c r="Y12" s="14">
        <v>4.9492768127069098E-2</v>
      </c>
      <c r="Z12" s="14">
        <v>6.5426521787353101E-2</v>
      </c>
      <c r="AA12" s="14">
        <v>3.9148747567158103E-2</v>
      </c>
      <c r="AB12" s="14">
        <v>5.6769461320684597E-2</v>
      </c>
      <c r="AC12" s="14">
        <v>5.3325901600197297E-2</v>
      </c>
      <c r="AD12" s="14">
        <v>8.0698246747683805E-2</v>
      </c>
      <c r="AE12" s="14"/>
      <c r="AF12" s="14">
        <v>3.1961215879466397E-2</v>
      </c>
      <c r="AG12" s="14">
        <v>8.9296546416185396E-2</v>
      </c>
      <c r="AH12" s="14">
        <v>3.3767772324243397E-2</v>
      </c>
      <c r="AI12" s="14">
        <v>0.16872280535777001</v>
      </c>
      <c r="AJ12" s="14">
        <v>1.3880898210056799E-2</v>
      </c>
      <c r="AK12" s="14">
        <v>4.43639111221171E-2</v>
      </c>
      <c r="AL12" s="14"/>
      <c r="AM12" s="14">
        <v>0.10129822568343499</v>
      </c>
      <c r="AN12" s="14">
        <v>4.7488673940890201E-2</v>
      </c>
      <c r="AO12" s="14">
        <v>5.2838538777082299E-2</v>
      </c>
      <c r="AP12" s="14">
        <v>5.8431386913007997E-2</v>
      </c>
      <c r="AQ12" s="14">
        <v>5.1154878399041197E-2</v>
      </c>
      <c r="AR12" s="14"/>
      <c r="AS12" s="14">
        <v>6.9116808190878107E-2</v>
      </c>
      <c r="AT12" s="14">
        <v>6.6698629231113402E-2</v>
      </c>
      <c r="AU12" s="14"/>
      <c r="AV12" s="14">
        <v>6.6460460080921602E-2</v>
      </c>
      <c r="AW12" s="14">
        <v>3.4220876036475799E-2</v>
      </c>
      <c r="AX12" s="14">
        <v>7.2124113797520997E-2</v>
      </c>
      <c r="AY12" s="14"/>
      <c r="AZ12" s="14">
        <v>6.4084861635144499E-2</v>
      </c>
      <c r="BA12" s="14">
        <v>1.46973271793082E-2</v>
      </c>
      <c r="BB12" s="14">
        <v>8.8530007454951196E-2</v>
      </c>
      <c r="BC12" s="14"/>
      <c r="BD12" s="14">
        <v>6.1465128581116801E-2</v>
      </c>
      <c r="BE12" s="14">
        <v>7.0870411300402197E-2</v>
      </c>
      <c r="BF12" s="14"/>
      <c r="BG12" s="14">
        <v>3.9236173133379598E-2</v>
      </c>
      <c r="BH12" s="14">
        <v>7.2682970711521494E-2</v>
      </c>
      <c r="BI12" s="14"/>
      <c r="BJ12" s="14">
        <v>4.4348588116548703E-2</v>
      </c>
      <c r="BK12" s="14">
        <v>6.9768973630795594E-2</v>
      </c>
      <c r="BL12" s="14"/>
      <c r="BM12" s="14">
        <v>4.8397825287985398E-2</v>
      </c>
      <c r="BN12" s="14">
        <v>6.8819540700836901E-2</v>
      </c>
      <c r="BO12" s="14"/>
      <c r="BP12" s="14">
        <v>8.1846940890385605E-2</v>
      </c>
      <c r="BQ12" s="14">
        <v>6.4533017357776404E-2</v>
      </c>
      <c r="BR12" s="14"/>
      <c r="BS12" s="14">
        <v>6.9836001419761207E-2</v>
      </c>
      <c r="BT12" s="14">
        <v>6.2654201957270297E-2</v>
      </c>
      <c r="BU12" s="14"/>
      <c r="BV12" s="14">
        <v>0.113453927897611</v>
      </c>
      <c r="BW12" s="14">
        <v>5.4507080332723702E-2</v>
      </c>
      <c r="BX12" s="14"/>
      <c r="BY12" s="14">
        <v>0.112524506238557</v>
      </c>
      <c r="BZ12" s="14">
        <v>6.0403617075551301E-2</v>
      </c>
      <c r="CA12" s="14"/>
      <c r="CB12" s="14">
        <v>6.7926818445145795E-2</v>
      </c>
      <c r="CC12" s="14">
        <v>6.7868997642387394E-2</v>
      </c>
    </row>
    <row r="13" spans="2:81" x14ac:dyDescent="0.3">
      <c r="B13" s="15" t="s">
        <v>106</v>
      </c>
      <c r="C13" s="23">
        <v>7.4275954856216894E-2</v>
      </c>
      <c r="D13" s="23">
        <v>6.8798124390802198E-2</v>
      </c>
      <c r="E13" s="23">
        <v>7.9769249520880103E-2</v>
      </c>
      <c r="F13" s="23"/>
      <c r="G13" s="23">
        <v>5.6871885934433902E-2</v>
      </c>
      <c r="H13" s="23">
        <v>7.2682133312386099E-2</v>
      </c>
      <c r="I13" s="23">
        <v>7.6393413857046302E-2</v>
      </c>
      <c r="J13" s="23">
        <v>8.6054077938056694E-2</v>
      </c>
      <c r="K13" s="23">
        <v>9.5646910482439798E-2</v>
      </c>
      <c r="L13" s="23">
        <v>6.1487330219862801E-2</v>
      </c>
      <c r="M13" s="23"/>
      <c r="N13" s="23">
        <v>6.8889537443197299E-2</v>
      </c>
      <c r="O13" s="23">
        <v>9.3124636327287694E-2</v>
      </c>
      <c r="P13" s="23">
        <v>3.8681137849173798E-2</v>
      </c>
      <c r="Q13" s="23">
        <v>9.29417153044719E-2</v>
      </c>
      <c r="R13" s="23"/>
      <c r="S13" s="23">
        <v>6.2979116903487994E-2</v>
      </c>
      <c r="T13" s="23">
        <v>6.5288935737093906E-2</v>
      </c>
      <c r="U13" s="23">
        <v>5.2197727022135598E-2</v>
      </c>
      <c r="V13" s="23">
        <v>4.6378329278750498E-2</v>
      </c>
      <c r="W13" s="23">
        <v>7.2347876132890093E-2</v>
      </c>
      <c r="X13" s="23">
        <v>8.2098150087327904E-2</v>
      </c>
      <c r="Y13" s="23">
        <v>0.106228946664732</v>
      </c>
      <c r="Z13" s="23">
        <v>7.1655148211945199E-2</v>
      </c>
      <c r="AA13" s="23">
        <v>8.3710082989820897E-2</v>
      </c>
      <c r="AB13" s="23">
        <v>8.0799191057248004E-2</v>
      </c>
      <c r="AC13" s="23">
        <v>9.3790982204295603E-2</v>
      </c>
      <c r="AD13" s="23">
        <v>0.121559075775306</v>
      </c>
      <c r="AE13" s="23"/>
      <c r="AF13" s="23">
        <v>5.2532394366220599E-2</v>
      </c>
      <c r="AG13" s="23">
        <v>5.7108963523287801E-2</v>
      </c>
      <c r="AH13" s="23">
        <v>3.9137484692037802E-2</v>
      </c>
      <c r="AI13" s="23">
        <v>4.9294991009060797E-2</v>
      </c>
      <c r="AJ13" s="23">
        <v>9.3618185103634996E-2</v>
      </c>
      <c r="AK13" s="23">
        <v>0.14931599567311599</v>
      </c>
      <c r="AL13" s="23"/>
      <c r="AM13" s="23">
        <v>7.5750671690458696E-2</v>
      </c>
      <c r="AN13" s="23">
        <v>6.3935333331084199E-2</v>
      </c>
      <c r="AO13" s="23">
        <v>9.2954538418251298E-2</v>
      </c>
      <c r="AP13" s="23">
        <v>5.5622076486970297E-2</v>
      </c>
      <c r="AQ13" s="23">
        <v>9.1780429233500396E-2</v>
      </c>
      <c r="AR13" s="23"/>
      <c r="AS13" s="23">
        <v>4.4023204888046202E-2</v>
      </c>
      <c r="AT13" s="23">
        <v>9.0991696869890906E-2</v>
      </c>
      <c r="AU13" s="23"/>
      <c r="AV13" s="23">
        <v>4.9521359220462399E-2</v>
      </c>
      <c r="AW13" s="23">
        <v>4.9693809683086197E-2</v>
      </c>
      <c r="AX13" s="23">
        <v>3.9176643977977897E-2</v>
      </c>
      <c r="AY13" s="23"/>
      <c r="AZ13" s="23">
        <v>0</v>
      </c>
      <c r="BA13" s="23">
        <v>1.8353740778338099E-2</v>
      </c>
      <c r="BB13" s="23">
        <v>8.6479003816561401E-2</v>
      </c>
      <c r="BC13" s="23"/>
      <c r="BD13" s="23">
        <v>6.0008193948064302E-2</v>
      </c>
      <c r="BE13" s="23">
        <v>8.24523010248088E-2</v>
      </c>
      <c r="BF13" s="23"/>
      <c r="BG13" s="23">
        <v>4.78764193654602E-2</v>
      </c>
      <c r="BH13" s="23">
        <v>7.8634747966239996E-2</v>
      </c>
      <c r="BI13" s="23"/>
      <c r="BJ13" s="23">
        <v>3.78656057062004E-2</v>
      </c>
      <c r="BK13" s="23">
        <v>7.67910487512901E-2</v>
      </c>
      <c r="BL13" s="23"/>
      <c r="BM13" s="23">
        <v>8.2597704375116807E-2</v>
      </c>
      <c r="BN13" s="23">
        <v>7.4388125785109602E-2</v>
      </c>
      <c r="BO13" s="23"/>
      <c r="BP13" s="23">
        <v>7.2192423428956307E-2</v>
      </c>
      <c r="BQ13" s="23">
        <v>7.6273768054045801E-2</v>
      </c>
      <c r="BR13" s="23"/>
      <c r="BS13" s="23">
        <v>4.2627233506329298E-2</v>
      </c>
      <c r="BT13" s="23">
        <v>5.3472112095135499E-2</v>
      </c>
      <c r="BU13" s="23"/>
      <c r="BV13" s="23">
        <v>3.4085160199194997E-2</v>
      </c>
      <c r="BW13" s="23">
        <v>4.5629227828806899E-2</v>
      </c>
      <c r="BX13" s="23"/>
      <c r="BY13" s="23">
        <v>7.9849933549795193E-2</v>
      </c>
      <c r="BZ13" s="23">
        <v>7.2446204266426797E-2</v>
      </c>
      <c r="CA13" s="23"/>
      <c r="CB13" s="23">
        <v>5.3123887175089202E-2</v>
      </c>
      <c r="CC13" s="23">
        <v>8.3998152423571601E-2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0.41580599117089401</v>
      </c>
      <c r="D9" s="14">
        <v>0.36707853921344102</v>
      </c>
      <c r="E9" s="14">
        <v>0.46224752460552399</v>
      </c>
      <c r="F9" s="14"/>
      <c r="G9" s="14">
        <v>0.39970268123180003</v>
      </c>
      <c r="H9" s="14">
        <v>0.40367230142697003</v>
      </c>
      <c r="I9" s="14">
        <v>0.41638217796513</v>
      </c>
      <c r="J9" s="14">
        <v>0.40789844717199902</v>
      </c>
      <c r="K9" s="14">
        <v>0.38970862419380697</v>
      </c>
      <c r="L9" s="14">
        <v>0.45998541728988102</v>
      </c>
      <c r="M9" s="14"/>
      <c r="N9" s="14">
        <v>0.41445580949336702</v>
      </c>
      <c r="O9" s="14">
        <v>0.39233648291755002</v>
      </c>
      <c r="P9" s="14">
        <v>0.47588473613832299</v>
      </c>
      <c r="Q9" s="14">
        <v>0.38785605172682402</v>
      </c>
      <c r="R9" s="14"/>
      <c r="S9" s="14">
        <v>0.447532141676597</v>
      </c>
      <c r="T9" s="14">
        <v>0.415087100519834</v>
      </c>
      <c r="U9" s="14">
        <v>0.51700608437635498</v>
      </c>
      <c r="V9" s="14">
        <v>0.37751226894603801</v>
      </c>
      <c r="W9" s="14">
        <v>0.28430882713751798</v>
      </c>
      <c r="X9" s="14">
        <v>0.44063820415317201</v>
      </c>
      <c r="Y9" s="14">
        <v>0.44790798985422098</v>
      </c>
      <c r="Z9" s="14">
        <v>0.32518833055031299</v>
      </c>
      <c r="AA9" s="14">
        <v>0.44576114682130702</v>
      </c>
      <c r="AB9" s="14">
        <v>0.413015430152881</v>
      </c>
      <c r="AC9" s="14">
        <v>0.36666127105190799</v>
      </c>
      <c r="AD9" s="14">
        <v>0.36242495339820902</v>
      </c>
      <c r="AE9" s="14"/>
      <c r="AF9" s="14">
        <v>0.477253446028925</v>
      </c>
      <c r="AG9" s="14">
        <v>0.42782279932289202</v>
      </c>
      <c r="AH9" s="14">
        <v>0.475919236924367</v>
      </c>
      <c r="AI9" s="14">
        <v>0.310854056490525</v>
      </c>
      <c r="AJ9" s="14">
        <v>0.54501043121690596</v>
      </c>
      <c r="AK9" s="14">
        <v>0.320585080081356</v>
      </c>
      <c r="AL9" s="14"/>
      <c r="AM9" s="14">
        <v>0.39430765642309701</v>
      </c>
      <c r="AN9" s="14">
        <v>0.39756086490172898</v>
      </c>
      <c r="AO9" s="14">
        <v>0.406449240418435</v>
      </c>
      <c r="AP9" s="14">
        <v>0.44696518651849898</v>
      </c>
      <c r="AQ9" s="14">
        <v>0.58422323070323001</v>
      </c>
      <c r="AR9" s="14"/>
      <c r="AS9" s="14">
        <v>0.457187390778997</v>
      </c>
      <c r="AT9" s="14">
        <v>0.39373001892623699</v>
      </c>
      <c r="AU9" s="14"/>
      <c r="AV9" s="14">
        <v>0.48665728789608798</v>
      </c>
      <c r="AW9" s="14">
        <v>0.33305282346562098</v>
      </c>
      <c r="AX9" s="14">
        <v>0.46906333059850103</v>
      </c>
      <c r="AY9" s="14"/>
      <c r="AZ9" s="14">
        <v>0.63401969640417499</v>
      </c>
      <c r="BA9" s="14">
        <v>0.47523251436769898</v>
      </c>
      <c r="BB9" s="14">
        <v>0.32323814474661899</v>
      </c>
      <c r="BC9" s="14"/>
      <c r="BD9" s="14">
        <v>0.46520387475479602</v>
      </c>
      <c r="BE9" s="14">
        <v>0.38113178777129902</v>
      </c>
      <c r="BF9" s="14"/>
      <c r="BG9" s="14">
        <v>0.46663483323333799</v>
      </c>
      <c r="BH9" s="14">
        <v>0.40562295793724401</v>
      </c>
      <c r="BI9" s="14"/>
      <c r="BJ9" s="14">
        <v>0.48842595598334099</v>
      </c>
      <c r="BK9" s="14">
        <v>0.40600361302453197</v>
      </c>
      <c r="BL9" s="14"/>
      <c r="BM9" s="14">
        <v>0.45903605908873302</v>
      </c>
      <c r="BN9" s="14">
        <v>0.41259858192284898</v>
      </c>
      <c r="BO9" s="14"/>
      <c r="BP9" s="14">
        <v>0.50232671634411896</v>
      </c>
      <c r="BQ9" s="14">
        <v>0.39557325525279302</v>
      </c>
      <c r="BR9" s="14"/>
      <c r="BS9" s="14">
        <v>0.51619954239223598</v>
      </c>
      <c r="BT9" s="14">
        <v>0.40991760838344699</v>
      </c>
      <c r="BU9" s="14"/>
      <c r="BV9" s="14">
        <v>0.56652229063376303</v>
      </c>
      <c r="BW9" s="14">
        <v>0.498514303799591</v>
      </c>
      <c r="BX9" s="14"/>
      <c r="BY9" s="14">
        <v>0.391505589888132</v>
      </c>
      <c r="BZ9" s="14">
        <v>0.42192593203230799</v>
      </c>
      <c r="CA9" s="14"/>
      <c r="CB9" s="14">
        <v>0.45155000434853798</v>
      </c>
      <c r="CC9" s="14">
        <v>0.40115416894350903</v>
      </c>
    </row>
    <row r="10" spans="2:81" x14ac:dyDescent="0.3">
      <c r="B10" s="15" t="s">
        <v>103</v>
      </c>
      <c r="C10" s="14">
        <v>0.396738010241178</v>
      </c>
      <c r="D10" s="14">
        <v>0.40261786924827497</v>
      </c>
      <c r="E10" s="14">
        <v>0.39176909331272802</v>
      </c>
      <c r="F10" s="14"/>
      <c r="G10" s="14">
        <v>0.40831983938226701</v>
      </c>
      <c r="H10" s="14">
        <v>0.39786578397558597</v>
      </c>
      <c r="I10" s="14">
        <v>0.40056477079978198</v>
      </c>
      <c r="J10" s="14">
        <v>0.37805150525675402</v>
      </c>
      <c r="K10" s="14">
        <v>0.42245028079423902</v>
      </c>
      <c r="L10" s="14">
        <v>0.38286007911179498</v>
      </c>
      <c r="M10" s="14"/>
      <c r="N10" s="14">
        <v>0.41280586428689903</v>
      </c>
      <c r="O10" s="14">
        <v>0.43578293060634399</v>
      </c>
      <c r="P10" s="14">
        <v>0.326669007473951</v>
      </c>
      <c r="Q10" s="14">
        <v>0.40288383362114899</v>
      </c>
      <c r="R10" s="14"/>
      <c r="S10" s="14">
        <v>0.41204620653512197</v>
      </c>
      <c r="T10" s="14">
        <v>0.37932238039015498</v>
      </c>
      <c r="U10" s="14">
        <v>0.32186467043164602</v>
      </c>
      <c r="V10" s="14">
        <v>0.38494296034401299</v>
      </c>
      <c r="W10" s="14">
        <v>0.49104474304414802</v>
      </c>
      <c r="X10" s="14">
        <v>0.30295838943783199</v>
      </c>
      <c r="Y10" s="14">
        <v>0.33213829788121102</v>
      </c>
      <c r="Z10" s="14">
        <v>0.48371769661036201</v>
      </c>
      <c r="AA10" s="14">
        <v>0.449074914153407</v>
      </c>
      <c r="AB10" s="14">
        <v>0.45170213931104902</v>
      </c>
      <c r="AC10" s="14">
        <v>0.40024882590426603</v>
      </c>
      <c r="AD10" s="14">
        <v>0.39240389459510699</v>
      </c>
      <c r="AE10" s="14"/>
      <c r="AF10" s="14">
        <v>0.37001046011417199</v>
      </c>
      <c r="AG10" s="14">
        <v>0.40226305442585503</v>
      </c>
      <c r="AH10" s="14">
        <v>0.41649196563544899</v>
      </c>
      <c r="AI10" s="14">
        <v>0.41593886317214002</v>
      </c>
      <c r="AJ10" s="14">
        <v>0.349574895915579</v>
      </c>
      <c r="AK10" s="14">
        <v>0.431674142360846</v>
      </c>
      <c r="AL10" s="14"/>
      <c r="AM10" s="14">
        <v>0.37234860567948003</v>
      </c>
      <c r="AN10" s="14">
        <v>0.44084895731149398</v>
      </c>
      <c r="AO10" s="14">
        <v>0.40557705115700798</v>
      </c>
      <c r="AP10" s="14">
        <v>0.38884563276308698</v>
      </c>
      <c r="AQ10" s="14">
        <v>0.26797306131170401</v>
      </c>
      <c r="AR10" s="14"/>
      <c r="AS10" s="14">
        <v>0.38634299873625899</v>
      </c>
      <c r="AT10" s="14">
        <v>0.39709393508551699</v>
      </c>
      <c r="AU10" s="14"/>
      <c r="AV10" s="14">
        <v>0.38012162918856701</v>
      </c>
      <c r="AW10" s="14">
        <v>0.43208279284818502</v>
      </c>
      <c r="AX10" s="14">
        <v>0.37826391899696199</v>
      </c>
      <c r="AY10" s="14"/>
      <c r="AZ10" s="14">
        <v>0.28057932352342602</v>
      </c>
      <c r="BA10" s="14">
        <v>0.33080588227965002</v>
      </c>
      <c r="BB10" s="14">
        <v>0.49221565837708903</v>
      </c>
      <c r="BC10" s="14"/>
      <c r="BD10" s="14">
        <v>0.37667437689957201</v>
      </c>
      <c r="BE10" s="14">
        <v>0.41132373077595602</v>
      </c>
      <c r="BF10" s="14"/>
      <c r="BG10" s="14">
        <v>0.37468779696795801</v>
      </c>
      <c r="BH10" s="14">
        <v>0.40170883842563299</v>
      </c>
      <c r="BI10" s="14"/>
      <c r="BJ10" s="14">
        <v>0.34818435316614199</v>
      </c>
      <c r="BK10" s="14">
        <v>0.40296326101955598</v>
      </c>
      <c r="BL10" s="14"/>
      <c r="BM10" s="14">
        <v>0.34764915156792597</v>
      </c>
      <c r="BN10" s="14">
        <v>0.401549911992021</v>
      </c>
      <c r="BO10" s="14"/>
      <c r="BP10" s="14">
        <v>0.34518949294456902</v>
      </c>
      <c r="BQ10" s="14">
        <v>0.409367898932187</v>
      </c>
      <c r="BR10" s="14"/>
      <c r="BS10" s="14">
        <v>0.374729851509568</v>
      </c>
      <c r="BT10" s="14">
        <v>0.39518144345571699</v>
      </c>
      <c r="BU10" s="14"/>
      <c r="BV10" s="14">
        <v>0.33933155421556899</v>
      </c>
      <c r="BW10" s="14">
        <v>0.38717009683188502</v>
      </c>
      <c r="BX10" s="14"/>
      <c r="BY10" s="14">
        <v>0.351614172429209</v>
      </c>
      <c r="BZ10" s="14">
        <v>0.40263124495019997</v>
      </c>
      <c r="CA10" s="14"/>
      <c r="CB10" s="14">
        <v>0.36996667738559902</v>
      </c>
      <c r="CC10" s="14">
        <v>0.41163177245167298</v>
      </c>
    </row>
    <row r="11" spans="2:81" x14ac:dyDescent="0.3">
      <c r="B11" s="15" t="s">
        <v>440</v>
      </c>
      <c r="C11" s="14">
        <v>8.7196919978908605E-2</v>
      </c>
      <c r="D11" s="14">
        <v>0.123563337002376</v>
      </c>
      <c r="E11" s="14">
        <v>5.18575218848095E-2</v>
      </c>
      <c r="F11" s="14"/>
      <c r="G11" s="14">
        <v>0.10979826680367399</v>
      </c>
      <c r="H11" s="14">
        <v>8.3573515160297998E-2</v>
      </c>
      <c r="I11" s="14">
        <v>7.3801063740186398E-2</v>
      </c>
      <c r="J11" s="14">
        <v>7.0175586668879394E-2</v>
      </c>
      <c r="K11" s="14">
        <v>0.11725982319629299</v>
      </c>
      <c r="L11" s="14">
        <v>7.9565439680359604E-2</v>
      </c>
      <c r="M11" s="14"/>
      <c r="N11" s="14">
        <v>9.9360798091261499E-2</v>
      </c>
      <c r="O11" s="14">
        <v>7.5221315608966E-2</v>
      </c>
      <c r="P11" s="14">
        <v>9.0672627581703594E-2</v>
      </c>
      <c r="Q11" s="14">
        <v>8.4855166295596404E-2</v>
      </c>
      <c r="R11" s="14"/>
      <c r="S11" s="14">
        <v>7.1057524396334296E-2</v>
      </c>
      <c r="T11" s="14">
        <v>8.5501686702845206E-2</v>
      </c>
      <c r="U11" s="14">
        <v>8.4164555051034096E-2</v>
      </c>
      <c r="V11" s="14">
        <v>0.145561982695839</v>
      </c>
      <c r="W11" s="14">
        <v>0.139828330822728</v>
      </c>
      <c r="X11" s="14">
        <v>7.6153931858436205E-2</v>
      </c>
      <c r="Y11" s="14">
        <v>5.9761721818330803E-2</v>
      </c>
      <c r="Z11" s="14">
        <v>0.11923088586828</v>
      </c>
      <c r="AA11" s="14">
        <v>2.3319517930895001E-2</v>
      </c>
      <c r="AB11" s="14">
        <v>7.9290730162572307E-2</v>
      </c>
      <c r="AC11" s="14">
        <v>0.15859313798052599</v>
      </c>
      <c r="AD11" s="14">
        <v>8.3251655933737997E-2</v>
      </c>
      <c r="AE11" s="14"/>
      <c r="AF11" s="14">
        <v>8.1780427930991301E-2</v>
      </c>
      <c r="AG11" s="14">
        <v>8.5848065754330405E-2</v>
      </c>
      <c r="AH11" s="14">
        <v>7.4325782713094396E-2</v>
      </c>
      <c r="AI11" s="14">
        <v>0.149822806577184</v>
      </c>
      <c r="AJ11" s="14">
        <v>2.8791893464782298E-2</v>
      </c>
      <c r="AK11" s="14">
        <v>4.1198135128579103E-2</v>
      </c>
      <c r="AL11" s="14"/>
      <c r="AM11" s="14">
        <v>0.112247649968287</v>
      </c>
      <c r="AN11" s="14">
        <v>7.8800396513172402E-2</v>
      </c>
      <c r="AO11" s="14">
        <v>7.8293687669948306E-2</v>
      </c>
      <c r="AP11" s="14">
        <v>8.63464004007823E-2</v>
      </c>
      <c r="AQ11" s="14">
        <v>0.100923583571878</v>
      </c>
      <c r="AR11" s="14"/>
      <c r="AS11" s="14">
        <v>9.4483749252680702E-2</v>
      </c>
      <c r="AT11" s="14">
        <v>8.4065620902923799E-2</v>
      </c>
      <c r="AU11" s="14"/>
      <c r="AV11" s="14">
        <v>6.7153819817726002E-2</v>
      </c>
      <c r="AW11" s="14">
        <v>0.182564797864644</v>
      </c>
      <c r="AX11" s="14">
        <v>9.3787946489624893E-2</v>
      </c>
      <c r="AY11" s="14"/>
      <c r="AZ11" s="14">
        <v>4.0325322306543503E-2</v>
      </c>
      <c r="BA11" s="14">
        <v>0.15390594455583201</v>
      </c>
      <c r="BB11" s="14">
        <v>0.107102232430048</v>
      </c>
      <c r="BC11" s="14"/>
      <c r="BD11" s="14">
        <v>6.9370092171961203E-2</v>
      </c>
      <c r="BE11" s="14">
        <v>9.9320788553337994E-2</v>
      </c>
      <c r="BF11" s="14"/>
      <c r="BG11" s="14">
        <v>8.2328672822440094E-2</v>
      </c>
      <c r="BH11" s="14">
        <v>8.7304358679229394E-2</v>
      </c>
      <c r="BI11" s="14"/>
      <c r="BJ11" s="14">
        <v>8.1784584755524803E-2</v>
      </c>
      <c r="BK11" s="14">
        <v>8.8431575990900194E-2</v>
      </c>
      <c r="BL11" s="14"/>
      <c r="BM11" s="14">
        <v>8.0065548641187395E-2</v>
      </c>
      <c r="BN11" s="14">
        <v>8.5621366374028895E-2</v>
      </c>
      <c r="BO11" s="14"/>
      <c r="BP11" s="14">
        <v>6.0893567289124699E-2</v>
      </c>
      <c r="BQ11" s="14">
        <v>9.3001107745591005E-2</v>
      </c>
      <c r="BR11" s="14"/>
      <c r="BS11" s="14">
        <v>7.2963412474715994E-2</v>
      </c>
      <c r="BT11" s="14">
        <v>0.11392676867130801</v>
      </c>
      <c r="BU11" s="14"/>
      <c r="BV11" s="14">
        <v>5.6624969574888002E-2</v>
      </c>
      <c r="BW11" s="14">
        <v>7.8705333792862903E-2</v>
      </c>
      <c r="BX11" s="14"/>
      <c r="BY11" s="14">
        <v>0.135897788961933</v>
      </c>
      <c r="BZ11" s="14">
        <v>8.1822413829767404E-2</v>
      </c>
      <c r="CA11" s="14"/>
      <c r="CB11" s="14">
        <v>9.5633819164145803E-2</v>
      </c>
      <c r="CC11" s="14">
        <v>7.8913319318465999E-2</v>
      </c>
    </row>
    <row r="12" spans="2:81" x14ac:dyDescent="0.3">
      <c r="B12" s="15" t="s">
        <v>441</v>
      </c>
      <c r="C12" s="14">
        <v>4.3999723610701799E-2</v>
      </c>
      <c r="D12" s="14">
        <v>5.7703995912970998E-2</v>
      </c>
      <c r="E12" s="14">
        <v>3.07041592199515E-2</v>
      </c>
      <c r="F12" s="14"/>
      <c r="G12" s="14">
        <v>4.1874028053874697E-2</v>
      </c>
      <c r="H12" s="14">
        <v>6.4505786343687602E-2</v>
      </c>
      <c r="I12" s="14">
        <v>5.13568077249986E-2</v>
      </c>
      <c r="J12" s="14">
        <v>7.3284892864556903E-2</v>
      </c>
      <c r="K12" s="14">
        <v>2.0055159614185501E-2</v>
      </c>
      <c r="L12" s="14">
        <v>1.5038395928316999E-2</v>
      </c>
      <c r="M12" s="14"/>
      <c r="N12" s="14">
        <v>1.6618410765208601E-2</v>
      </c>
      <c r="O12" s="14">
        <v>3.5201738502944897E-2</v>
      </c>
      <c r="P12" s="14">
        <v>6.82587354714633E-2</v>
      </c>
      <c r="Q12" s="14">
        <v>5.76122459204544E-2</v>
      </c>
      <c r="R12" s="14"/>
      <c r="S12" s="14">
        <v>3.1331916503775703E-2</v>
      </c>
      <c r="T12" s="14">
        <v>3.16856060889237E-2</v>
      </c>
      <c r="U12" s="14">
        <v>2.58716950638644E-2</v>
      </c>
      <c r="V12" s="14">
        <v>5.7132272405187298E-2</v>
      </c>
      <c r="W12" s="14">
        <v>4.2339200650165297E-2</v>
      </c>
      <c r="X12" s="14">
        <v>0.128325505177287</v>
      </c>
      <c r="Y12" s="14">
        <v>3.7318987329304998E-2</v>
      </c>
      <c r="Z12" s="14">
        <v>2.2958924805208201E-2</v>
      </c>
      <c r="AA12" s="14">
        <v>4.1202784363877101E-2</v>
      </c>
      <c r="AB12" s="14">
        <v>4.52489871531052E-2</v>
      </c>
      <c r="AC12" s="14">
        <v>0</v>
      </c>
      <c r="AD12" s="14">
        <v>4.0360420297640302E-2</v>
      </c>
      <c r="AE12" s="14"/>
      <c r="AF12" s="14">
        <v>3.6356262407105801E-2</v>
      </c>
      <c r="AG12" s="14">
        <v>4.5563778768637597E-2</v>
      </c>
      <c r="AH12" s="14">
        <v>1.1789185446598301E-2</v>
      </c>
      <c r="AI12" s="14">
        <v>8.2155387398781504E-2</v>
      </c>
      <c r="AJ12" s="14">
        <v>3.6876976723511798E-2</v>
      </c>
      <c r="AK12" s="14">
        <v>4.43639111221171E-2</v>
      </c>
      <c r="AL12" s="14"/>
      <c r="AM12" s="14">
        <v>6.8253678330575496E-2</v>
      </c>
      <c r="AN12" s="14">
        <v>3.36729355846399E-2</v>
      </c>
      <c r="AO12" s="14">
        <v>4.5351686805106102E-2</v>
      </c>
      <c r="AP12" s="14">
        <v>3.4612448804660301E-2</v>
      </c>
      <c r="AQ12" s="14">
        <v>0</v>
      </c>
      <c r="AR12" s="14"/>
      <c r="AS12" s="14">
        <v>4.4318148631083999E-2</v>
      </c>
      <c r="AT12" s="14">
        <v>4.4467947513258201E-2</v>
      </c>
      <c r="AU12" s="14"/>
      <c r="AV12" s="14">
        <v>3.9587654408279299E-2</v>
      </c>
      <c r="AW12" s="14">
        <v>3.5406654780384697E-2</v>
      </c>
      <c r="AX12" s="14">
        <v>3.9005226366014299E-2</v>
      </c>
      <c r="AY12" s="14"/>
      <c r="AZ12" s="14">
        <v>4.5075657765855398E-2</v>
      </c>
      <c r="BA12" s="14">
        <v>2.1701918018480499E-2</v>
      </c>
      <c r="BB12" s="14">
        <v>5.2017297278105501E-2</v>
      </c>
      <c r="BC12" s="14"/>
      <c r="BD12" s="14">
        <v>4.8023992737817899E-2</v>
      </c>
      <c r="BE12" s="14">
        <v>4.1463463812201097E-2</v>
      </c>
      <c r="BF12" s="14"/>
      <c r="BG12" s="14">
        <v>4.2516563765691399E-2</v>
      </c>
      <c r="BH12" s="14">
        <v>4.4492533115775598E-2</v>
      </c>
      <c r="BI12" s="14"/>
      <c r="BJ12" s="14">
        <v>2.4997501337485802E-2</v>
      </c>
      <c r="BK12" s="14">
        <v>4.5800684899327801E-2</v>
      </c>
      <c r="BL12" s="14"/>
      <c r="BM12" s="14">
        <v>4.3291203307713799E-2</v>
      </c>
      <c r="BN12" s="14">
        <v>4.4644806984512703E-2</v>
      </c>
      <c r="BO12" s="14"/>
      <c r="BP12" s="14">
        <v>5.7020188028230001E-2</v>
      </c>
      <c r="BQ12" s="14">
        <v>4.1557691665760697E-2</v>
      </c>
      <c r="BR12" s="14"/>
      <c r="BS12" s="14">
        <v>2.6244023783801199E-2</v>
      </c>
      <c r="BT12" s="14">
        <v>5.0400721144098902E-2</v>
      </c>
      <c r="BU12" s="14"/>
      <c r="BV12" s="14">
        <v>1.8917442003391099E-2</v>
      </c>
      <c r="BW12" s="14">
        <v>2.88188503062555E-2</v>
      </c>
      <c r="BX12" s="14"/>
      <c r="BY12" s="14">
        <v>9.1752036610663695E-2</v>
      </c>
      <c r="BZ12" s="14">
        <v>3.6936585881016303E-2</v>
      </c>
      <c r="CA12" s="14"/>
      <c r="CB12" s="14">
        <v>5.41410640769832E-2</v>
      </c>
      <c r="CC12" s="14">
        <v>3.8027303566725401E-2</v>
      </c>
    </row>
    <row r="13" spans="2:81" x14ac:dyDescent="0.3">
      <c r="B13" s="15" t="s">
        <v>106</v>
      </c>
      <c r="C13" s="23">
        <v>5.6259354998317898E-2</v>
      </c>
      <c r="D13" s="23">
        <v>4.9036258622937201E-2</v>
      </c>
      <c r="E13" s="23">
        <v>6.34217009769871E-2</v>
      </c>
      <c r="F13" s="23"/>
      <c r="G13" s="23">
        <v>4.0305184528383997E-2</v>
      </c>
      <c r="H13" s="23">
        <v>5.0382613093458303E-2</v>
      </c>
      <c r="I13" s="23">
        <v>5.7895179769902501E-2</v>
      </c>
      <c r="J13" s="23">
        <v>7.0589568037810399E-2</v>
      </c>
      <c r="K13" s="23">
        <v>5.0526112201475598E-2</v>
      </c>
      <c r="L13" s="23">
        <v>6.2550667989647493E-2</v>
      </c>
      <c r="M13" s="23"/>
      <c r="N13" s="23">
        <v>5.6759117363263202E-2</v>
      </c>
      <c r="O13" s="23">
        <v>6.14575323641951E-2</v>
      </c>
      <c r="P13" s="23">
        <v>3.8514893334558799E-2</v>
      </c>
      <c r="Q13" s="23">
        <v>6.67927024359765E-2</v>
      </c>
      <c r="R13" s="23"/>
      <c r="S13" s="23">
        <v>3.8032210888170798E-2</v>
      </c>
      <c r="T13" s="23">
        <v>8.8403226298242196E-2</v>
      </c>
      <c r="U13" s="23">
        <v>5.1092995077100398E-2</v>
      </c>
      <c r="V13" s="23">
        <v>3.4850515608922099E-2</v>
      </c>
      <c r="W13" s="23">
        <v>4.2478898345441003E-2</v>
      </c>
      <c r="X13" s="23">
        <v>5.1923969373273197E-2</v>
      </c>
      <c r="Y13" s="23">
        <v>0.122873003116933</v>
      </c>
      <c r="Z13" s="23">
        <v>4.8904162165836797E-2</v>
      </c>
      <c r="AA13" s="23">
        <v>4.0641636730513402E-2</v>
      </c>
      <c r="AB13" s="23">
        <v>1.0742713220393199E-2</v>
      </c>
      <c r="AC13" s="23">
        <v>7.4496765063299997E-2</v>
      </c>
      <c r="AD13" s="23">
        <v>0.121559075775306</v>
      </c>
      <c r="AE13" s="23"/>
      <c r="AF13" s="23">
        <v>3.4599403518805999E-2</v>
      </c>
      <c r="AG13" s="23">
        <v>3.8502301728284699E-2</v>
      </c>
      <c r="AH13" s="23">
        <v>2.1473829280490599E-2</v>
      </c>
      <c r="AI13" s="23">
        <v>4.1228886361369101E-2</v>
      </c>
      <c r="AJ13" s="23">
        <v>3.97458026792206E-2</v>
      </c>
      <c r="AK13" s="23">
        <v>0.162178731307102</v>
      </c>
      <c r="AL13" s="23"/>
      <c r="AM13" s="23">
        <v>5.28424095985595E-2</v>
      </c>
      <c r="AN13" s="23">
        <v>4.9116845688964898E-2</v>
      </c>
      <c r="AO13" s="23">
        <v>6.43283339495027E-2</v>
      </c>
      <c r="AP13" s="23">
        <v>4.3230331512972099E-2</v>
      </c>
      <c r="AQ13" s="23">
        <v>4.6880124413188201E-2</v>
      </c>
      <c r="AR13" s="23"/>
      <c r="AS13" s="23">
        <v>1.7667712600979602E-2</v>
      </c>
      <c r="AT13" s="23">
        <v>8.0642477572064303E-2</v>
      </c>
      <c r="AU13" s="23"/>
      <c r="AV13" s="23">
        <v>2.6479608689339899E-2</v>
      </c>
      <c r="AW13" s="23">
        <v>1.68929310411653E-2</v>
      </c>
      <c r="AX13" s="23">
        <v>1.98795775488981E-2</v>
      </c>
      <c r="AY13" s="23"/>
      <c r="AZ13" s="23">
        <v>0</v>
      </c>
      <c r="BA13" s="23">
        <v>1.8353740778338099E-2</v>
      </c>
      <c r="BB13" s="23">
        <v>2.5426667168138298E-2</v>
      </c>
      <c r="BC13" s="23"/>
      <c r="BD13" s="23">
        <v>4.0727663435852601E-2</v>
      </c>
      <c r="BE13" s="23">
        <v>6.6760229087205497E-2</v>
      </c>
      <c r="BF13" s="23"/>
      <c r="BG13" s="23">
        <v>3.3832133210572997E-2</v>
      </c>
      <c r="BH13" s="23">
        <v>6.0871311842117602E-2</v>
      </c>
      <c r="BI13" s="23"/>
      <c r="BJ13" s="23">
        <v>5.6607604757506799E-2</v>
      </c>
      <c r="BK13" s="23">
        <v>5.6800865065683999E-2</v>
      </c>
      <c r="BL13" s="23"/>
      <c r="BM13" s="23">
        <v>6.9958037394440203E-2</v>
      </c>
      <c r="BN13" s="23">
        <v>5.5585332726587597E-2</v>
      </c>
      <c r="BO13" s="23"/>
      <c r="BP13" s="23">
        <v>3.4570035393957997E-2</v>
      </c>
      <c r="BQ13" s="23">
        <v>6.0500046403667899E-2</v>
      </c>
      <c r="BR13" s="23"/>
      <c r="BS13" s="23">
        <v>9.8631698396782E-3</v>
      </c>
      <c r="BT13" s="23">
        <v>3.05734583454286E-2</v>
      </c>
      <c r="BU13" s="23"/>
      <c r="BV13" s="23">
        <v>1.8603743572389201E-2</v>
      </c>
      <c r="BW13" s="23">
        <v>6.7914152694053698E-3</v>
      </c>
      <c r="BX13" s="23"/>
      <c r="BY13" s="23">
        <v>2.9230412110061998E-2</v>
      </c>
      <c r="BZ13" s="23">
        <v>5.6683823306708701E-2</v>
      </c>
      <c r="CA13" s="23"/>
      <c r="CB13" s="23">
        <v>2.87084350247345E-2</v>
      </c>
      <c r="CC13" s="23">
        <v>7.0273435719626895E-2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0.22775672330637101</v>
      </c>
      <c r="D9" s="14">
        <v>0.20182928354159901</v>
      </c>
      <c r="E9" s="14">
        <v>0.25351634834098402</v>
      </c>
      <c r="F9" s="14"/>
      <c r="G9" s="14">
        <v>0.30150672529925499</v>
      </c>
      <c r="H9" s="14">
        <v>0.26883590001039298</v>
      </c>
      <c r="I9" s="14">
        <v>0.220837019307938</v>
      </c>
      <c r="J9" s="14">
        <v>0.194018190745567</v>
      </c>
      <c r="K9" s="14">
        <v>0.220260706674027</v>
      </c>
      <c r="L9" s="14">
        <v>0.18327000144962799</v>
      </c>
      <c r="M9" s="14"/>
      <c r="N9" s="14">
        <v>0.27803030522618299</v>
      </c>
      <c r="O9" s="14">
        <v>0.19785782572820701</v>
      </c>
      <c r="P9" s="14">
        <v>0.23832303925524301</v>
      </c>
      <c r="Q9" s="14">
        <v>0.19138504486301799</v>
      </c>
      <c r="R9" s="14"/>
      <c r="S9" s="14">
        <v>0.27118749007959198</v>
      </c>
      <c r="T9" s="14">
        <v>0.209241792773739</v>
      </c>
      <c r="U9" s="14">
        <v>0.24549198198601599</v>
      </c>
      <c r="V9" s="14">
        <v>0.24662499907841301</v>
      </c>
      <c r="W9" s="14">
        <v>0.16177339060131199</v>
      </c>
      <c r="X9" s="14">
        <v>0.20054498404114299</v>
      </c>
      <c r="Y9" s="14">
        <v>0.17165902022478599</v>
      </c>
      <c r="Z9" s="14">
        <v>0.24053166998735101</v>
      </c>
      <c r="AA9" s="14">
        <v>0.27688621401013602</v>
      </c>
      <c r="AB9" s="14">
        <v>0.26307706399740399</v>
      </c>
      <c r="AC9" s="14">
        <v>0.18504939835159501</v>
      </c>
      <c r="AD9" s="14">
        <v>0.154982186248313</v>
      </c>
      <c r="AE9" s="14"/>
      <c r="AF9" s="14">
        <v>0.28631424567840902</v>
      </c>
      <c r="AG9" s="14">
        <v>0.186166499449193</v>
      </c>
      <c r="AH9" s="14">
        <v>0.25300992005019701</v>
      </c>
      <c r="AI9" s="14">
        <v>0.170280899974878</v>
      </c>
      <c r="AJ9" s="14">
        <v>0.33092515396074901</v>
      </c>
      <c r="AK9" s="14">
        <v>0.16369217114015799</v>
      </c>
      <c r="AL9" s="14"/>
      <c r="AM9" s="14">
        <v>0.19046542051302801</v>
      </c>
      <c r="AN9" s="14">
        <v>0.18874473166619901</v>
      </c>
      <c r="AO9" s="14">
        <v>0.23381588320451999</v>
      </c>
      <c r="AP9" s="14">
        <v>0.29217224818672199</v>
      </c>
      <c r="AQ9" s="14">
        <v>0.51249049791125301</v>
      </c>
      <c r="AR9" s="14"/>
      <c r="AS9" s="14">
        <v>0.28853400591493999</v>
      </c>
      <c r="AT9" s="14">
        <v>0.18779434257753</v>
      </c>
      <c r="AU9" s="14"/>
      <c r="AV9" s="14">
        <v>0.32634637323795901</v>
      </c>
      <c r="AW9" s="14">
        <v>0.31501765347277499</v>
      </c>
      <c r="AX9" s="14">
        <v>0.246368984313249</v>
      </c>
      <c r="AY9" s="14"/>
      <c r="AZ9" s="14">
        <v>0.53209304867487295</v>
      </c>
      <c r="BA9" s="14">
        <v>0.25975761845856998</v>
      </c>
      <c r="BB9" s="14">
        <v>0.223656906069651</v>
      </c>
      <c r="BC9" s="14"/>
      <c r="BD9" s="14">
        <v>0.28365269648970998</v>
      </c>
      <c r="BE9" s="14">
        <v>0.18971214496508501</v>
      </c>
      <c r="BF9" s="14"/>
      <c r="BG9" s="14">
        <v>0.36225669569716101</v>
      </c>
      <c r="BH9" s="14">
        <v>0.20157689618891</v>
      </c>
      <c r="BI9" s="14"/>
      <c r="BJ9" s="14">
        <v>0.41984564889196901</v>
      </c>
      <c r="BK9" s="14">
        <v>0.20709409874195001</v>
      </c>
      <c r="BL9" s="14"/>
      <c r="BM9" s="14">
        <v>0.27509818756711901</v>
      </c>
      <c r="BN9" s="14">
        <v>0.222723944543744</v>
      </c>
      <c r="BO9" s="14"/>
      <c r="BP9" s="14">
        <v>0.21126671816089901</v>
      </c>
      <c r="BQ9" s="14">
        <v>0.23515571815778299</v>
      </c>
      <c r="BR9" s="14"/>
      <c r="BS9" s="14">
        <v>0.33676170205235301</v>
      </c>
      <c r="BT9" s="14">
        <v>0.248759102167282</v>
      </c>
      <c r="BU9" s="14"/>
      <c r="BV9" s="14">
        <v>0.48528980432901903</v>
      </c>
      <c r="BW9" s="14">
        <v>0.28456354081782798</v>
      </c>
      <c r="BX9" s="14"/>
      <c r="BY9" s="14">
        <v>0.173970324099673</v>
      </c>
      <c r="BZ9" s="14">
        <v>0.235963073686521</v>
      </c>
      <c r="CA9" s="14"/>
      <c r="CB9" s="14">
        <v>0.23134384232924299</v>
      </c>
      <c r="CC9" s="14">
        <v>0.228858384352567</v>
      </c>
    </row>
    <row r="10" spans="2:81" x14ac:dyDescent="0.3">
      <c r="B10" s="15" t="s">
        <v>103</v>
      </c>
      <c r="C10" s="14">
        <v>0.36865384659780098</v>
      </c>
      <c r="D10" s="14">
        <v>0.36882214488875498</v>
      </c>
      <c r="E10" s="14">
        <v>0.36726046561904602</v>
      </c>
      <c r="F10" s="14"/>
      <c r="G10" s="14">
        <v>0.419501883008081</v>
      </c>
      <c r="H10" s="14">
        <v>0.38311123373532302</v>
      </c>
      <c r="I10" s="14">
        <v>0.43645864020489999</v>
      </c>
      <c r="J10" s="14">
        <v>0.32646724650819497</v>
      </c>
      <c r="K10" s="14">
        <v>0.30561058774164102</v>
      </c>
      <c r="L10" s="14">
        <v>0.344443717301189</v>
      </c>
      <c r="M10" s="14"/>
      <c r="N10" s="14">
        <v>0.356849834513849</v>
      </c>
      <c r="O10" s="14">
        <v>0.367343004648988</v>
      </c>
      <c r="P10" s="14">
        <v>0.36855975282741199</v>
      </c>
      <c r="Q10" s="14">
        <v>0.38863966855430299</v>
      </c>
      <c r="R10" s="14"/>
      <c r="S10" s="14">
        <v>0.36689044355446898</v>
      </c>
      <c r="T10" s="14">
        <v>0.377705495621038</v>
      </c>
      <c r="U10" s="14">
        <v>0.38211057409757998</v>
      </c>
      <c r="V10" s="14">
        <v>0.372840524647855</v>
      </c>
      <c r="W10" s="14">
        <v>0.42692603094641501</v>
      </c>
      <c r="X10" s="14">
        <v>0.47456875846653601</v>
      </c>
      <c r="Y10" s="14">
        <v>0.32981503970355103</v>
      </c>
      <c r="Z10" s="14">
        <v>0.198221273011181</v>
      </c>
      <c r="AA10" s="14">
        <v>0.38599653501382197</v>
      </c>
      <c r="AB10" s="14">
        <v>0.29670346358194299</v>
      </c>
      <c r="AC10" s="14">
        <v>0.36565349274079201</v>
      </c>
      <c r="AD10" s="14">
        <v>0.32023174451877301</v>
      </c>
      <c r="AE10" s="14"/>
      <c r="AF10" s="14">
        <v>0.42872046236707501</v>
      </c>
      <c r="AG10" s="14">
        <v>0.39672513510986601</v>
      </c>
      <c r="AH10" s="14">
        <v>0.39123971956224701</v>
      </c>
      <c r="AI10" s="14">
        <v>0.28770049243255902</v>
      </c>
      <c r="AJ10" s="14">
        <v>0.39839875400562602</v>
      </c>
      <c r="AK10" s="14">
        <v>0.32063343000372302</v>
      </c>
      <c r="AL10" s="14"/>
      <c r="AM10" s="14">
        <v>0.34431271521137802</v>
      </c>
      <c r="AN10" s="14">
        <v>0.38708322128401201</v>
      </c>
      <c r="AO10" s="14">
        <v>0.393395316637218</v>
      </c>
      <c r="AP10" s="14">
        <v>0.37211054019977402</v>
      </c>
      <c r="AQ10" s="14">
        <v>0.38947449927651701</v>
      </c>
      <c r="AR10" s="14"/>
      <c r="AS10" s="14">
        <v>0.38760100518903101</v>
      </c>
      <c r="AT10" s="14">
        <v>0.359716118838316</v>
      </c>
      <c r="AU10" s="14"/>
      <c r="AV10" s="14">
        <v>0.38889122775366802</v>
      </c>
      <c r="AW10" s="14">
        <v>0.34477359737340602</v>
      </c>
      <c r="AX10" s="14">
        <v>0.36927924574951798</v>
      </c>
      <c r="AY10" s="14"/>
      <c r="AZ10" s="14">
        <v>0.26080281160239199</v>
      </c>
      <c r="BA10" s="14">
        <v>0.51720648407353098</v>
      </c>
      <c r="BB10" s="14">
        <v>0.38148918322842501</v>
      </c>
      <c r="BC10" s="14"/>
      <c r="BD10" s="14">
        <v>0.372946274523903</v>
      </c>
      <c r="BE10" s="14">
        <v>0.36696203908629199</v>
      </c>
      <c r="BF10" s="14"/>
      <c r="BG10" s="14">
        <v>0.36994991096049201</v>
      </c>
      <c r="BH10" s="14">
        <v>0.368965845556394</v>
      </c>
      <c r="BI10" s="14"/>
      <c r="BJ10" s="14">
        <v>0.31983956546853398</v>
      </c>
      <c r="BK10" s="14">
        <v>0.377294608544886</v>
      </c>
      <c r="BL10" s="14"/>
      <c r="BM10" s="14">
        <v>0.40805832414389998</v>
      </c>
      <c r="BN10" s="14">
        <v>0.36731576926785398</v>
      </c>
      <c r="BO10" s="14"/>
      <c r="BP10" s="14">
        <v>0.38779456340548601</v>
      </c>
      <c r="BQ10" s="14">
        <v>0.363599969800326</v>
      </c>
      <c r="BR10" s="14"/>
      <c r="BS10" s="14">
        <v>0.395011760123822</v>
      </c>
      <c r="BT10" s="14">
        <v>0.35993437762149699</v>
      </c>
      <c r="BU10" s="14"/>
      <c r="BV10" s="14">
        <v>0.32198820931190603</v>
      </c>
      <c r="BW10" s="14">
        <v>0.42067488394195202</v>
      </c>
      <c r="BX10" s="14"/>
      <c r="BY10" s="14">
        <v>0.40697678292752498</v>
      </c>
      <c r="BZ10" s="14">
        <v>0.36546562765221302</v>
      </c>
      <c r="CA10" s="14"/>
      <c r="CB10" s="14">
        <v>0.38170708089631999</v>
      </c>
      <c r="CC10" s="14">
        <v>0.36075453467708302</v>
      </c>
    </row>
    <row r="11" spans="2:81" x14ac:dyDescent="0.3">
      <c r="B11" s="15" t="s">
        <v>440</v>
      </c>
      <c r="C11" s="14">
        <v>0.204607370272748</v>
      </c>
      <c r="D11" s="14">
        <v>0.22232384897808</v>
      </c>
      <c r="E11" s="14">
        <v>0.18770683693544701</v>
      </c>
      <c r="F11" s="14"/>
      <c r="G11" s="14">
        <v>0.12039183400028999</v>
      </c>
      <c r="H11" s="14">
        <v>0.15167406073392201</v>
      </c>
      <c r="I11" s="14">
        <v>0.170410671838716</v>
      </c>
      <c r="J11" s="14">
        <v>0.23415292566624499</v>
      </c>
      <c r="K11" s="14">
        <v>0.26372464221849101</v>
      </c>
      <c r="L11" s="14">
        <v>0.26789992681533198</v>
      </c>
      <c r="M11" s="14"/>
      <c r="N11" s="14">
        <v>0.20804815509647301</v>
      </c>
      <c r="O11" s="14">
        <v>0.21167481035146399</v>
      </c>
      <c r="P11" s="14">
        <v>0.23631071739676099</v>
      </c>
      <c r="Q11" s="14">
        <v>0.165150832051325</v>
      </c>
      <c r="R11" s="14"/>
      <c r="S11" s="14">
        <v>0.226858410725431</v>
      </c>
      <c r="T11" s="14">
        <v>0.20831884059670799</v>
      </c>
      <c r="U11" s="14">
        <v>0.208599901088041</v>
      </c>
      <c r="V11" s="14">
        <v>0.17388554575374801</v>
      </c>
      <c r="W11" s="14">
        <v>0.224333954041918</v>
      </c>
      <c r="X11" s="14">
        <v>0.102863151576234</v>
      </c>
      <c r="Y11" s="14">
        <v>0.232143506345208</v>
      </c>
      <c r="Z11" s="14">
        <v>0.25521559265892502</v>
      </c>
      <c r="AA11" s="14">
        <v>0.16229470231871801</v>
      </c>
      <c r="AB11" s="14">
        <v>0.26189928395419698</v>
      </c>
      <c r="AC11" s="14">
        <v>0.19607401399781799</v>
      </c>
      <c r="AD11" s="14">
        <v>0.28368428398192702</v>
      </c>
      <c r="AE11" s="14"/>
      <c r="AF11" s="14">
        <v>0.159203962665174</v>
      </c>
      <c r="AG11" s="14">
        <v>0.199479274676438</v>
      </c>
      <c r="AH11" s="14">
        <v>0.24920984960905501</v>
      </c>
      <c r="AI11" s="14">
        <v>0.233836172447143</v>
      </c>
      <c r="AJ11" s="14">
        <v>0.16291666487218501</v>
      </c>
      <c r="AK11" s="14">
        <v>0.219420956733379</v>
      </c>
      <c r="AL11" s="14"/>
      <c r="AM11" s="14">
        <v>0.24933947643695201</v>
      </c>
      <c r="AN11" s="14">
        <v>0.20309169235132499</v>
      </c>
      <c r="AO11" s="14">
        <v>0.19797612191561001</v>
      </c>
      <c r="AP11" s="14">
        <v>0.18623091212194701</v>
      </c>
      <c r="AQ11" s="14">
        <v>0</v>
      </c>
      <c r="AR11" s="14"/>
      <c r="AS11" s="14">
        <v>0.17440791903142799</v>
      </c>
      <c r="AT11" s="14">
        <v>0.22457394127026301</v>
      </c>
      <c r="AU11" s="14"/>
      <c r="AV11" s="14">
        <v>0.12787809045766499</v>
      </c>
      <c r="AW11" s="14">
        <v>0.16115783151756299</v>
      </c>
      <c r="AX11" s="14">
        <v>0.234384185656387</v>
      </c>
      <c r="AY11" s="14"/>
      <c r="AZ11" s="14">
        <v>8.6155649558770697E-2</v>
      </c>
      <c r="BA11" s="14">
        <v>0.12616693299790199</v>
      </c>
      <c r="BB11" s="14">
        <v>0.18421011021242201</v>
      </c>
      <c r="BC11" s="14"/>
      <c r="BD11" s="14">
        <v>0.18078097064533799</v>
      </c>
      <c r="BE11" s="14">
        <v>0.22108890694161701</v>
      </c>
      <c r="BF11" s="14"/>
      <c r="BG11" s="14">
        <v>0.156492896682393</v>
      </c>
      <c r="BH11" s="14">
        <v>0.213649626793776</v>
      </c>
      <c r="BI11" s="14"/>
      <c r="BJ11" s="14">
        <v>0.12336955037340799</v>
      </c>
      <c r="BK11" s="14">
        <v>0.21231341572599499</v>
      </c>
      <c r="BL11" s="14"/>
      <c r="BM11" s="14">
        <v>0.183455554126459</v>
      </c>
      <c r="BN11" s="14">
        <v>0.20733353207838701</v>
      </c>
      <c r="BO11" s="14"/>
      <c r="BP11" s="14">
        <v>0.18465959045293601</v>
      </c>
      <c r="BQ11" s="14">
        <v>0.208851049332861</v>
      </c>
      <c r="BR11" s="14"/>
      <c r="BS11" s="14">
        <v>0.13282200256083501</v>
      </c>
      <c r="BT11" s="14">
        <v>0.21397218981935701</v>
      </c>
      <c r="BU11" s="14"/>
      <c r="BV11" s="14">
        <v>9.5055861736383002E-2</v>
      </c>
      <c r="BW11" s="14">
        <v>0.14609439396518101</v>
      </c>
      <c r="BX11" s="14"/>
      <c r="BY11" s="14">
        <v>0.20145447605449901</v>
      </c>
      <c r="BZ11" s="14">
        <v>0.204935956282221</v>
      </c>
      <c r="CA11" s="14"/>
      <c r="CB11" s="14">
        <v>0.22669596322036001</v>
      </c>
      <c r="CC11" s="14">
        <v>0.193028701764344</v>
      </c>
    </row>
    <row r="12" spans="2:81" x14ac:dyDescent="0.3">
      <c r="B12" s="15" t="s">
        <v>441</v>
      </c>
      <c r="C12" s="14">
        <v>0.13284572396868</v>
      </c>
      <c r="D12" s="14">
        <v>0.16040191289823699</v>
      </c>
      <c r="E12" s="14">
        <v>0.106197734153539</v>
      </c>
      <c r="F12" s="14"/>
      <c r="G12" s="14">
        <v>0.119753438283182</v>
      </c>
      <c r="H12" s="14">
        <v>0.123238957356459</v>
      </c>
      <c r="I12" s="14">
        <v>0.119281409916993</v>
      </c>
      <c r="J12" s="14">
        <v>0.158774142550697</v>
      </c>
      <c r="K12" s="14">
        <v>0.14096459670091599</v>
      </c>
      <c r="L12" s="14">
        <v>0.133864617075347</v>
      </c>
      <c r="M12" s="14"/>
      <c r="N12" s="14">
        <v>9.1912447626243607E-2</v>
      </c>
      <c r="O12" s="14">
        <v>0.14774800444003899</v>
      </c>
      <c r="P12" s="14">
        <v>0.121953984868736</v>
      </c>
      <c r="Q12" s="14">
        <v>0.168722185783475</v>
      </c>
      <c r="R12" s="14"/>
      <c r="S12" s="14">
        <v>7.7795620061863496E-2</v>
      </c>
      <c r="T12" s="14">
        <v>0.12358228603879901</v>
      </c>
      <c r="U12" s="14">
        <v>0.124834765731936</v>
      </c>
      <c r="V12" s="14">
        <v>0.16138246782325499</v>
      </c>
      <c r="W12" s="14">
        <v>0.157101301508841</v>
      </c>
      <c r="X12" s="14">
        <v>0.13823605364424801</v>
      </c>
      <c r="Y12" s="14">
        <v>0.169229385967924</v>
      </c>
      <c r="Z12" s="14">
        <v>0.234874207941138</v>
      </c>
      <c r="AA12" s="14">
        <v>9.0493388646049E-2</v>
      </c>
      <c r="AB12" s="14">
        <v>0.14821051884015499</v>
      </c>
      <c r="AC12" s="14">
        <v>0.162436558483982</v>
      </c>
      <c r="AD12" s="14">
        <v>0.11954270947568001</v>
      </c>
      <c r="AE12" s="14"/>
      <c r="AF12" s="14">
        <v>7.3482275524506202E-2</v>
      </c>
      <c r="AG12" s="14">
        <v>0.16558548114695301</v>
      </c>
      <c r="AH12" s="14">
        <v>6.4966996832737198E-2</v>
      </c>
      <c r="AI12" s="14">
        <v>0.28511013487402198</v>
      </c>
      <c r="AJ12" s="14">
        <v>5.4987857302404498E-2</v>
      </c>
      <c r="AK12" s="14">
        <v>0.13632898263330301</v>
      </c>
      <c r="AL12" s="14"/>
      <c r="AM12" s="14">
        <v>0.15125121681510101</v>
      </c>
      <c r="AN12" s="14">
        <v>0.16117607061022299</v>
      </c>
      <c r="AO12" s="14">
        <v>9.5667214884635601E-2</v>
      </c>
      <c r="AP12" s="14">
        <v>0.10584889472539501</v>
      </c>
      <c r="AQ12" s="14">
        <v>5.1154878399041197E-2</v>
      </c>
      <c r="AR12" s="14"/>
      <c r="AS12" s="14">
        <v>0.121636541338555</v>
      </c>
      <c r="AT12" s="14">
        <v>0.14168195505980399</v>
      </c>
      <c r="AU12" s="14"/>
      <c r="AV12" s="14">
        <v>0.120147448228981</v>
      </c>
      <c r="AW12" s="14">
        <v>0.16070024811827299</v>
      </c>
      <c r="AX12" s="14">
        <v>0.11970233564350601</v>
      </c>
      <c r="AY12" s="14"/>
      <c r="AZ12" s="14">
        <v>0.120948490163964</v>
      </c>
      <c r="BA12" s="14">
        <v>5.6813305673178098E-2</v>
      </c>
      <c r="BB12" s="14">
        <v>0.169270999379178</v>
      </c>
      <c r="BC12" s="14"/>
      <c r="BD12" s="14">
        <v>0.114863033389692</v>
      </c>
      <c r="BE12" s="14">
        <v>0.145216990167545</v>
      </c>
      <c r="BF12" s="14"/>
      <c r="BG12" s="14">
        <v>5.9326589721671902E-2</v>
      </c>
      <c r="BH12" s="14">
        <v>0.14772377390583899</v>
      </c>
      <c r="BI12" s="14"/>
      <c r="BJ12" s="14">
        <v>0.102835766298761</v>
      </c>
      <c r="BK12" s="14">
        <v>0.13645456819089799</v>
      </c>
      <c r="BL12" s="14"/>
      <c r="BM12" s="14">
        <v>6.1966780725642802E-2</v>
      </c>
      <c r="BN12" s="14">
        <v>0.13732613132128901</v>
      </c>
      <c r="BO12" s="14"/>
      <c r="BP12" s="14">
        <v>0.16701207807115301</v>
      </c>
      <c r="BQ12" s="14">
        <v>0.122980915131205</v>
      </c>
      <c r="BR12" s="14"/>
      <c r="BS12" s="14">
        <v>0.119806097641936</v>
      </c>
      <c r="BT12" s="14">
        <v>0.135407089998064</v>
      </c>
      <c r="BU12" s="14"/>
      <c r="BV12" s="14">
        <v>7.9062381050302499E-2</v>
      </c>
      <c r="BW12" s="14">
        <v>0.13412491714709801</v>
      </c>
      <c r="BX12" s="14"/>
      <c r="BY12" s="14">
        <v>0.178142708310982</v>
      </c>
      <c r="BZ12" s="14">
        <v>0.126966696839278</v>
      </c>
      <c r="CA12" s="14"/>
      <c r="CB12" s="14">
        <v>0.121343039140599</v>
      </c>
      <c r="CC12" s="14">
        <v>0.13880130427998</v>
      </c>
    </row>
    <row r="13" spans="2:81" x14ac:dyDescent="0.3">
      <c r="B13" s="15" t="s">
        <v>106</v>
      </c>
      <c r="C13" s="23">
        <v>6.6136335854399195E-2</v>
      </c>
      <c r="D13" s="23">
        <v>4.6622809693329201E-2</v>
      </c>
      <c r="E13" s="23">
        <v>8.5318614950983501E-2</v>
      </c>
      <c r="F13" s="23"/>
      <c r="G13" s="23">
        <v>3.8846119409191998E-2</v>
      </c>
      <c r="H13" s="23">
        <v>7.3139848163902205E-2</v>
      </c>
      <c r="I13" s="23">
        <v>5.3012258731453002E-2</v>
      </c>
      <c r="J13" s="23">
        <v>8.6587494529296496E-2</v>
      </c>
      <c r="K13" s="23">
        <v>6.9439466664925203E-2</v>
      </c>
      <c r="L13" s="23">
        <v>7.0521737358504602E-2</v>
      </c>
      <c r="M13" s="23"/>
      <c r="N13" s="23">
        <v>6.5159257537251103E-2</v>
      </c>
      <c r="O13" s="23">
        <v>7.5376354831301895E-2</v>
      </c>
      <c r="P13" s="23">
        <v>3.48525056518489E-2</v>
      </c>
      <c r="Q13" s="23">
        <v>8.61022687478782E-2</v>
      </c>
      <c r="R13" s="23"/>
      <c r="S13" s="23">
        <v>5.7268035578645002E-2</v>
      </c>
      <c r="T13" s="23">
        <v>8.1151584969716306E-2</v>
      </c>
      <c r="U13" s="23">
        <v>3.8962777096427197E-2</v>
      </c>
      <c r="V13" s="23">
        <v>4.5266462696729001E-2</v>
      </c>
      <c r="W13" s="23">
        <v>2.98653229015137E-2</v>
      </c>
      <c r="X13" s="23">
        <v>8.3787052271838497E-2</v>
      </c>
      <c r="Y13" s="23">
        <v>9.7153047758531896E-2</v>
      </c>
      <c r="Z13" s="23">
        <v>7.1157256401404703E-2</v>
      </c>
      <c r="AA13" s="23">
        <v>8.4329160011275606E-2</v>
      </c>
      <c r="AB13" s="23">
        <v>3.01096696263011E-2</v>
      </c>
      <c r="AC13" s="23">
        <v>9.0786536425812303E-2</v>
      </c>
      <c r="AD13" s="23">
        <v>0.121559075775306</v>
      </c>
      <c r="AE13" s="23"/>
      <c r="AF13" s="23">
        <v>5.2279053764836103E-2</v>
      </c>
      <c r="AG13" s="23">
        <v>5.2043609617550897E-2</v>
      </c>
      <c r="AH13" s="23">
        <v>4.1573513945764397E-2</v>
      </c>
      <c r="AI13" s="23">
        <v>2.3072300271397901E-2</v>
      </c>
      <c r="AJ13" s="23">
        <v>5.2771569859035999E-2</v>
      </c>
      <c r="AK13" s="23">
        <v>0.15992445948943701</v>
      </c>
      <c r="AL13" s="23"/>
      <c r="AM13" s="23">
        <v>6.4631171023541906E-2</v>
      </c>
      <c r="AN13" s="23">
        <v>5.9904284088241097E-2</v>
      </c>
      <c r="AO13" s="23">
        <v>7.9145463358015394E-2</v>
      </c>
      <c r="AP13" s="23">
        <v>4.3637404766162097E-2</v>
      </c>
      <c r="AQ13" s="23">
        <v>4.6880124413188201E-2</v>
      </c>
      <c r="AR13" s="23"/>
      <c r="AS13" s="23">
        <v>2.7820528526045898E-2</v>
      </c>
      <c r="AT13" s="23">
        <v>8.6233642254087597E-2</v>
      </c>
      <c r="AU13" s="23"/>
      <c r="AV13" s="23">
        <v>3.6736860321727398E-2</v>
      </c>
      <c r="AW13" s="23">
        <v>1.8350669517983101E-2</v>
      </c>
      <c r="AX13" s="23">
        <v>3.0265248637340599E-2</v>
      </c>
      <c r="AY13" s="23"/>
      <c r="AZ13" s="23">
        <v>0</v>
      </c>
      <c r="BA13" s="23">
        <v>4.0055658796818501E-2</v>
      </c>
      <c r="BB13" s="23">
        <v>4.1372801110323099E-2</v>
      </c>
      <c r="BC13" s="23"/>
      <c r="BD13" s="23">
        <v>4.7757024951357203E-2</v>
      </c>
      <c r="BE13" s="23">
        <v>7.7019918839461202E-2</v>
      </c>
      <c r="BF13" s="23"/>
      <c r="BG13" s="23">
        <v>5.1973906938283097E-2</v>
      </c>
      <c r="BH13" s="23">
        <v>6.8083857555080798E-2</v>
      </c>
      <c r="BI13" s="23"/>
      <c r="BJ13" s="23">
        <v>3.4109468967327902E-2</v>
      </c>
      <c r="BK13" s="23">
        <v>6.6843308796271095E-2</v>
      </c>
      <c r="BL13" s="23"/>
      <c r="BM13" s="23">
        <v>7.1421153436878201E-2</v>
      </c>
      <c r="BN13" s="23">
        <v>6.5300622788726198E-2</v>
      </c>
      <c r="BO13" s="23"/>
      <c r="BP13" s="23">
        <v>4.9267049909525497E-2</v>
      </c>
      <c r="BQ13" s="23">
        <v>6.94123475778263E-2</v>
      </c>
      <c r="BR13" s="23"/>
      <c r="BS13" s="23">
        <v>1.55984376210535E-2</v>
      </c>
      <c r="BT13" s="23">
        <v>4.1927240393800101E-2</v>
      </c>
      <c r="BU13" s="23"/>
      <c r="BV13" s="23">
        <v>1.8603743572389201E-2</v>
      </c>
      <c r="BW13" s="23">
        <v>1.45422641279411E-2</v>
      </c>
      <c r="BX13" s="23"/>
      <c r="BY13" s="23">
        <v>3.9455708607322303E-2</v>
      </c>
      <c r="BZ13" s="23">
        <v>6.6668645539767493E-2</v>
      </c>
      <c r="CA13" s="23"/>
      <c r="CB13" s="23">
        <v>3.8910074413478102E-2</v>
      </c>
      <c r="CC13" s="23">
        <v>7.8557074926025497E-2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0.23616395771962401</v>
      </c>
      <c r="D9" s="14">
        <v>0.234435428683965</v>
      </c>
      <c r="E9" s="14">
        <v>0.238311483395517</v>
      </c>
      <c r="F9" s="14"/>
      <c r="G9" s="14">
        <v>0.25984825155984798</v>
      </c>
      <c r="H9" s="14">
        <v>0.25793430721143301</v>
      </c>
      <c r="I9" s="14">
        <v>0.26052497699432497</v>
      </c>
      <c r="J9" s="14">
        <v>0.19280584398998499</v>
      </c>
      <c r="K9" s="14">
        <v>0.16851766797701501</v>
      </c>
      <c r="L9" s="14">
        <v>0.263689884509344</v>
      </c>
      <c r="M9" s="14"/>
      <c r="N9" s="14">
        <v>0.29299595807898698</v>
      </c>
      <c r="O9" s="14">
        <v>0.19655008652341699</v>
      </c>
      <c r="P9" s="14">
        <v>0.24503792735457</v>
      </c>
      <c r="Q9" s="14">
        <v>0.208301230424251</v>
      </c>
      <c r="R9" s="14"/>
      <c r="S9" s="14">
        <v>0.210409280939163</v>
      </c>
      <c r="T9" s="14">
        <v>0.22205576677145</v>
      </c>
      <c r="U9" s="14">
        <v>0.32268057165156</v>
      </c>
      <c r="V9" s="14">
        <v>0.14826920303291999</v>
      </c>
      <c r="W9" s="14">
        <v>0.189474453022552</v>
      </c>
      <c r="X9" s="14">
        <v>0.33383069756772199</v>
      </c>
      <c r="Y9" s="14">
        <v>0.23716580161682899</v>
      </c>
      <c r="Z9" s="14">
        <v>0.21225394267648201</v>
      </c>
      <c r="AA9" s="14">
        <v>0.26700952662128002</v>
      </c>
      <c r="AB9" s="14">
        <v>0.24804357763468601</v>
      </c>
      <c r="AC9" s="14">
        <v>0.27639939792062201</v>
      </c>
      <c r="AD9" s="14">
        <v>7.7724741517446502E-2</v>
      </c>
      <c r="AE9" s="14"/>
      <c r="AF9" s="14">
        <v>0.294434940915827</v>
      </c>
      <c r="AG9" s="14">
        <v>0.27297078861961699</v>
      </c>
      <c r="AH9" s="14">
        <v>0.25483375444066497</v>
      </c>
      <c r="AI9" s="14">
        <v>0.210612831198387</v>
      </c>
      <c r="AJ9" s="14">
        <v>0.167825964465592</v>
      </c>
      <c r="AK9" s="14">
        <v>8.0054417072912998E-2</v>
      </c>
      <c r="AL9" s="14"/>
      <c r="AM9" s="14">
        <v>0.20163038572272801</v>
      </c>
      <c r="AN9" s="14">
        <v>0.21870999728253801</v>
      </c>
      <c r="AO9" s="14">
        <v>0.24490114816302899</v>
      </c>
      <c r="AP9" s="14">
        <v>0.27410067454557802</v>
      </c>
      <c r="AQ9" s="14">
        <v>0.474732614883563</v>
      </c>
      <c r="AR9" s="14"/>
      <c r="AS9" s="14">
        <v>0.25573708466390199</v>
      </c>
      <c r="AT9" s="14">
        <v>0.22326684734596999</v>
      </c>
      <c r="AU9" s="14"/>
      <c r="AV9" s="14">
        <v>0.30031321142072498</v>
      </c>
      <c r="AW9" s="14">
        <v>0.28678429729976501</v>
      </c>
      <c r="AX9" s="14">
        <v>0.21798768297975701</v>
      </c>
      <c r="AY9" s="14"/>
      <c r="AZ9" s="14">
        <v>0.44263646750898</v>
      </c>
      <c r="BA9" s="14">
        <v>0.37564649029658898</v>
      </c>
      <c r="BB9" s="14">
        <v>0.20785777870101199</v>
      </c>
      <c r="BC9" s="14"/>
      <c r="BD9" s="14">
        <v>0.26764923216673803</v>
      </c>
      <c r="BE9" s="14">
        <v>0.214371239731043</v>
      </c>
      <c r="BF9" s="14"/>
      <c r="BG9" s="14">
        <v>0.29508577016278298</v>
      </c>
      <c r="BH9" s="14">
        <v>0.224681293733731</v>
      </c>
      <c r="BI9" s="14"/>
      <c r="BJ9" s="14">
        <v>0.29792781314398098</v>
      </c>
      <c r="BK9" s="14">
        <v>0.223536850182318</v>
      </c>
      <c r="BL9" s="14"/>
      <c r="BM9" s="14">
        <v>0.267959145636741</v>
      </c>
      <c r="BN9" s="14">
        <v>0.233955899344757</v>
      </c>
      <c r="BO9" s="14"/>
      <c r="BP9" s="14">
        <v>0.25559254855201102</v>
      </c>
      <c r="BQ9" s="14">
        <v>0.23321599254046799</v>
      </c>
      <c r="BR9" s="14"/>
      <c r="BS9" s="14">
        <v>0.30056489088799898</v>
      </c>
      <c r="BT9" s="14">
        <v>0.22457342909520001</v>
      </c>
      <c r="BU9" s="14"/>
      <c r="BV9" s="14">
        <v>0.34617345161754598</v>
      </c>
      <c r="BW9" s="14">
        <v>0.28453638873827802</v>
      </c>
      <c r="BX9" s="14"/>
      <c r="BY9" s="14">
        <v>0.27381364638084199</v>
      </c>
      <c r="BZ9" s="14">
        <v>0.23368517895837701</v>
      </c>
      <c r="CA9" s="14"/>
      <c r="CB9" s="14">
        <v>0.257365250885699</v>
      </c>
      <c r="CC9" s="14">
        <v>0.225468661613246</v>
      </c>
    </row>
    <row r="10" spans="2:81" x14ac:dyDescent="0.3">
      <c r="B10" s="15" t="s">
        <v>103</v>
      </c>
      <c r="C10" s="14">
        <v>0.40888142477744699</v>
      </c>
      <c r="D10" s="14">
        <v>0.39804580848520399</v>
      </c>
      <c r="E10" s="14">
        <v>0.418310872862378</v>
      </c>
      <c r="F10" s="14"/>
      <c r="G10" s="14">
        <v>0.36805197109520099</v>
      </c>
      <c r="H10" s="14">
        <v>0.41060839151596101</v>
      </c>
      <c r="I10" s="14">
        <v>0.42269997187022101</v>
      </c>
      <c r="J10" s="14">
        <v>0.40887300685709399</v>
      </c>
      <c r="K10" s="14">
        <v>0.46207200637960799</v>
      </c>
      <c r="L10" s="14">
        <v>0.38769234648506301</v>
      </c>
      <c r="M10" s="14"/>
      <c r="N10" s="14">
        <v>0.41101186033459203</v>
      </c>
      <c r="O10" s="14">
        <v>0.38416404693150602</v>
      </c>
      <c r="P10" s="14">
        <v>0.42422669140528502</v>
      </c>
      <c r="Q10" s="14">
        <v>0.421342244243536</v>
      </c>
      <c r="R10" s="14"/>
      <c r="S10" s="14">
        <v>0.50236976226351404</v>
      </c>
      <c r="T10" s="14">
        <v>0.42963857434485198</v>
      </c>
      <c r="U10" s="14">
        <v>0.343919329554635</v>
      </c>
      <c r="V10" s="14">
        <v>0.444975233383966</v>
      </c>
      <c r="W10" s="14">
        <v>0.48935777330953201</v>
      </c>
      <c r="X10" s="14">
        <v>0.32538672285365999</v>
      </c>
      <c r="Y10" s="14">
        <v>0.34471995143837603</v>
      </c>
      <c r="Z10" s="14">
        <v>0.385713628693934</v>
      </c>
      <c r="AA10" s="14">
        <v>0.37044539075017302</v>
      </c>
      <c r="AB10" s="14">
        <v>0.41919377925759099</v>
      </c>
      <c r="AC10" s="14">
        <v>0.29000280577855397</v>
      </c>
      <c r="AD10" s="14">
        <v>0.52156978971904999</v>
      </c>
      <c r="AE10" s="14"/>
      <c r="AF10" s="14">
        <v>0.46481537335491202</v>
      </c>
      <c r="AG10" s="14">
        <v>0.397249583798923</v>
      </c>
      <c r="AH10" s="14">
        <v>0.36217806505174899</v>
      </c>
      <c r="AI10" s="14">
        <v>0.37932618432015802</v>
      </c>
      <c r="AJ10" s="14">
        <v>0.38354159821839701</v>
      </c>
      <c r="AK10" s="14">
        <v>0.46857305768863799</v>
      </c>
      <c r="AL10" s="14"/>
      <c r="AM10" s="14">
        <v>0.40848023833804797</v>
      </c>
      <c r="AN10" s="14">
        <v>0.399688837504587</v>
      </c>
      <c r="AO10" s="14">
        <v>0.39660070374369999</v>
      </c>
      <c r="AP10" s="14">
        <v>0.45024800102215801</v>
      </c>
      <c r="AQ10" s="14">
        <v>0.27964789932923401</v>
      </c>
      <c r="AR10" s="14"/>
      <c r="AS10" s="14">
        <v>0.41779072805425999</v>
      </c>
      <c r="AT10" s="14">
        <v>0.40053458011999199</v>
      </c>
      <c r="AU10" s="14"/>
      <c r="AV10" s="14">
        <v>0.40708008176743399</v>
      </c>
      <c r="AW10" s="14">
        <v>0.38980788525243798</v>
      </c>
      <c r="AX10" s="14">
        <v>0.44497245591454199</v>
      </c>
      <c r="AY10" s="14"/>
      <c r="AZ10" s="14">
        <v>0.32076633637840701</v>
      </c>
      <c r="BA10" s="14">
        <v>0.35769450346582299</v>
      </c>
      <c r="BB10" s="14">
        <v>0.441131273192785</v>
      </c>
      <c r="BC10" s="14"/>
      <c r="BD10" s="14">
        <v>0.37505484358741498</v>
      </c>
      <c r="BE10" s="14">
        <v>0.43265339588958901</v>
      </c>
      <c r="BF10" s="14"/>
      <c r="BG10" s="14">
        <v>0.38922441245633199</v>
      </c>
      <c r="BH10" s="14">
        <v>0.41220141991869502</v>
      </c>
      <c r="BI10" s="14"/>
      <c r="BJ10" s="14">
        <v>0.36427298954611997</v>
      </c>
      <c r="BK10" s="14">
        <v>0.41802678032436402</v>
      </c>
      <c r="BL10" s="14"/>
      <c r="BM10" s="14">
        <v>0.36549222646285801</v>
      </c>
      <c r="BN10" s="14">
        <v>0.40992630878893599</v>
      </c>
      <c r="BO10" s="14"/>
      <c r="BP10" s="14">
        <v>0.34161657858129801</v>
      </c>
      <c r="BQ10" s="14">
        <v>0.41936859618939598</v>
      </c>
      <c r="BR10" s="14"/>
      <c r="BS10" s="14">
        <v>0.40408615499380901</v>
      </c>
      <c r="BT10" s="14">
        <v>0.43421471146109503</v>
      </c>
      <c r="BU10" s="14"/>
      <c r="BV10" s="14">
        <v>0.45022454512747501</v>
      </c>
      <c r="BW10" s="14">
        <v>0.38787145157820502</v>
      </c>
      <c r="BX10" s="14"/>
      <c r="BY10" s="14">
        <v>0.35463654176965598</v>
      </c>
      <c r="BZ10" s="14">
        <v>0.41688068611603402</v>
      </c>
      <c r="CA10" s="14"/>
      <c r="CB10" s="14">
        <v>0.38441697303958999</v>
      </c>
      <c r="CC10" s="14">
        <v>0.42271167903755502</v>
      </c>
    </row>
    <row r="11" spans="2:81" x14ac:dyDescent="0.3">
      <c r="B11" s="15" t="s">
        <v>440</v>
      </c>
      <c r="C11" s="14">
        <v>0.16363992330829599</v>
      </c>
      <c r="D11" s="14">
        <v>0.18103325596106601</v>
      </c>
      <c r="E11" s="14">
        <v>0.14697516657102799</v>
      </c>
      <c r="F11" s="14"/>
      <c r="G11" s="14">
        <v>0.203777139108585</v>
      </c>
      <c r="H11" s="14">
        <v>0.14395740303479801</v>
      </c>
      <c r="I11" s="14">
        <v>0.14125102435095799</v>
      </c>
      <c r="J11" s="14">
        <v>0.181928855696287</v>
      </c>
      <c r="K11" s="14">
        <v>0.14454228816612699</v>
      </c>
      <c r="L11" s="14">
        <v>0.16898834283056399</v>
      </c>
      <c r="M11" s="14"/>
      <c r="N11" s="14">
        <v>0.141653703547308</v>
      </c>
      <c r="O11" s="14">
        <v>0.19082741676946499</v>
      </c>
      <c r="P11" s="14">
        <v>0.14346525126910001</v>
      </c>
      <c r="Q11" s="14">
        <v>0.17553337758086701</v>
      </c>
      <c r="R11" s="14"/>
      <c r="S11" s="14">
        <v>0.145835601841139</v>
      </c>
      <c r="T11" s="14">
        <v>0.12420353092781</v>
      </c>
      <c r="U11" s="14">
        <v>0.17260215564610301</v>
      </c>
      <c r="V11" s="14">
        <v>0.26640136413312299</v>
      </c>
      <c r="W11" s="14">
        <v>0.110710140025958</v>
      </c>
      <c r="X11" s="14">
        <v>0.12684268268557999</v>
      </c>
      <c r="Y11" s="14">
        <v>0.19645409827194599</v>
      </c>
      <c r="Z11" s="14">
        <v>0.165873830789834</v>
      </c>
      <c r="AA11" s="14">
        <v>0.15103980013082999</v>
      </c>
      <c r="AB11" s="14">
        <v>0.19295514927097501</v>
      </c>
      <c r="AC11" s="14">
        <v>0.17925802591837001</v>
      </c>
      <c r="AD11" s="14">
        <v>0.160435100596999</v>
      </c>
      <c r="AE11" s="14"/>
      <c r="AF11" s="14">
        <v>0.111435110114362</v>
      </c>
      <c r="AG11" s="14">
        <v>0.17053566709978399</v>
      </c>
      <c r="AH11" s="14">
        <v>0.22768023305667501</v>
      </c>
      <c r="AI11" s="14">
        <v>0.194049905760456</v>
      </c>
      <c r="AJ11" s="14">
        <v>0.202132070215191</v>
      </c>
      <c r="AK11" s="14">
        <v>0.10956700616939601</v>
      </c>
      <c r="AL11" s="14"/>
      <c r="AM11" s="14">
        <v>0.16596129347469099</v>
      </c>
      <c r="AN11" s="14">
        <v>0.158987567738545</v>
      </c>
      <c r="AO11" s="14">
        <v>0.172011423866261</v>
      </c>
      <c r="AP11" s="14">
        <v>0.16751365762006301</v>
      </c>
      <c r="AQ11" s="14">
        <v>9.7902474692728406E-2</v>
      </c>
      <c r="AR11" s="14"/>
      <c r="AS11" s="14">
        <v>0.18770117310588899</v>
      </c>
      <c r="AT11" s="14">
        <v>0.15142916601276901</v>
      </c>
      <c r="AU11" s="14"/>
      <c r="AV11" s="14">
        <v>0.14041583521960899</v>
      </c>
      <c r="AW11" s="14">
        <v>0.18013670810535701</v>
      </c>
      <c r="AX11" s="14">
        <v>0.21586864148228799</v>
      </c>
      <c r="AY11" s="14"/>
      <c r="AZ11" s="14">
        <v>0.13212872129494499</v>
      </c>
      <c r="BA11" s="14">
        <v>9.9196109160642101E-2</v>
      </c>
      <c r="BB11" s="14">
        <v>0.19745060913528301</v>
      </c>
      <c r="BC11" s="14"/>
      <c r="BD11" s="14">
        <v>0.179669487113016</v>
      </c>
      <c r="BE11" s="14">
        <v>0.15350082666908499</v>
      </c>
      <c r="BF11" s="14"/>
      <c r="BG11" s="14">
        <v>0.18980179674231701</v>
      </c>
      <c r="BH11" s="14">
        <v>0.159328983060395</v>
      </c>
      <c r="BI11" s="14"/>
      <c r="BJ11" s="14">
        <v>0.19357138597431101</v>
      </c>
      <c r="BK11" s="14">
        <v>0.162304005061679</v>
      </c>
      <c r="BL11" s="14"/>
      <c r="BM11" s="14">
        <v>0.183546306911017</v>
      </c>
      <c r="BN11" s="14">
        <v>0.16243631149239901</v>
      </c>
      <c r="BO11" s="14"/>
      <c r="BP11" s="14">
        <v>0.17644504450100201</v>
      </c>
      <c r="BQ11" s="14">
        <v>0.16361707557993299</v>
      </c>
      <c r="BR11" s="14"/>
      <c r="BS11" s="14">
        <v>0.168174908819093</v>
      </c>
      <c r="BT11" s="14">
        <v>0.183426053547114</v>
      </c>
      <c r="BU11" s="14"/>
      <c r="BV11" s="14">
        <v>7.2032905085712404E-2</v>
      </c>
      <c r="BW11" s="14">
        <v>0.201962695341386</v>
      </c>
      <c r="BX11" s="14"/>
      <c r="BY11" s="14">
        <v>0.14490422101066999</v>
      </c>
      <c r="BZ11" s="14">
        <v>0.16639661473998099</v>
      </c>
      <c r="CA11" s="14"/>
      <c r="CB11" s="14">
        <v>0.17130626657758</v>
      </c>
      <c r="CC11" s="14">
        <v>0.15868172805612599</v>
      </c>
    </row>
    <row r="12" spans="2:81" x14ac:dyDescent="0.3">
      <c r="B12" s="15" t="s">
        <v>441</v>
      </c>
      <c r="C12" s="14">
        <v>8.8323020224102197E-2</v>
      </c>
      <c r="D12" s="14">
        <v>0.10782860304630699</v>
      </c>
      <c r="E12" s="14">
        <v>6.94491853135598E-2</v>
      </c>
      <c r="F12" s="14"/>
      <c r="G12" s="14">
        <v>0.104960055603423</v>
      </c>
      <c r="H12" s="14">
        <v>9.2551908690054197E-2</v>
      </c>
      <c r="I12" s="14">
        <v>7.0222537333280294E-2</v>
      </c>
      <c r="J12" s="14">
        <v>8.9570190319006093E-2</v>
      </c>
      <c r="K12" s="14">
        <v>8.7869182963684705E-2</v>
      </c>
      <c r="L12" s="14">
        <v>8.7816373141553702E-2</v>
      </c>
      <c r="M12" s="14"/>
      <c r="N12" s="14">
        <v>6.2078192065741097E-2</v>
      </c>
      <c r="O12" s="14">
        <v>9.1904393797781606E-2</v>
      </c>
      <c r="P12" s="14">
        <v>0.10282187557787301</v>
      </c>
      <c r="Q12" s="14">
        <v>9.7154938599056398E-2</v>
      </c>
      <c r="R12" s="14"/>
      <c r="S12" s="14">
        <v>7.1709458680787805E-2</v>
      </c>
      <c r="T12" s="14">
        <v>9.6030131468928706E-2</v>
      </c>
      <c r="U12" s="14">
        <v>5.0173323690490199E-2</v>
      </c>
      <c r="V12" s="14">
        <v>8.2754446823543298E-2</v>
      </c>
      <c r="W12" s="14">
        <v>0.111453446471465</v>
      </c>
      <c r="X12" s="14">
        <v>0.141430088897357</v>
      </c>
      <c r="Y12" s="14">
        <v>4.7569868812186403E-2</v>
      </c>
      <c r="Z12" s="14">
        <v>0.118704728370607</v>
      </c>
      <c r="AA12" s="14">
        <v>9.2689563994068802E-2</v>
      </c>
      <c r="AB12" s="14">
        <v>6.3293822714521802E-2</v>
      </c>
      <c r="AC12" s="14">
        <v>0.16369992095542901</v>
      </c>
      <c r="AD12" s="14">
        <v>4.0360420297640302E-2</v>
      </c>
      <c r="AE12" s="14"/>
      <c r="AF12" s="14">
        <v>7.6524631563849296E-2</v>
      </c>
      <c r="AG12" s="14">
        <v>0.10177614864774499</v>
      </c>
      <c r="AH12" s="14">
        <v>7.2710765318714204E-2</v>
      </c>
      <c r="AI12" s="14">
        <v>0.12612181343428999</v>
      </c>
      <c r="AJ12" s="14">
        <v>6.9609873406958803E-2</v>
      </c>
      <c r="AK12" s="14">
        <v>7.4840213054041094E-2</v>
      </c>
      <c r="AL12" s="14"/>
      <c r="AM12" s="14">
        <v>0.121266835382871</v>
      </c>
      <c r="AN12" s="14">
        <v>9.6670128117222601E-2</v>
      </c>
      <c r="AO12" s="14">
        <v>8.3323930877235705E-2</v>
      </c>
      <c r="AP12" s="14">
        <v>5.9713100790772397E-2</v>
      </c>
      <c r="AQ12" s="14">
        <v>5.1154878399041197E-2</v>
      </c>
      <c r="AR12" s="14"/>
      <c r="AS12" s="14">
        <v>9.3593388518279294E-2</v>
      </c>
      <c r="AT12" s="14">
        <v>8.6438466539295905E-2</v>
      </c>
      <c r="AU12" s="14"/>
      <c r="AV12" s="14">
        <v>8.8926952724402902E-2</v>
      </c>
      <c r="AW12" s="14">
        <v>9.3024227732312295E-2</v>
      </c>
      <c r="AX12" s="14">
        <v>9.1889746929878002E-2</v>
      </c>
      <c r="AY12" s="14"/>
      <c r="AZ12" s="14">
        <v>0.10446847481766799</v>
      </c>
      <c r="BA12" s="14">
        <v>0.111546396331347</v>
      </c>
      <c r="BB12" s="14">
        <v>6.1562782500824503E-2</v>
      </c>
      <c r="BC12" s="14"/>
      <c r="BD12" s="14">
        <v>9.3658238628633705E-2</v>
      </c>
      <c r="BE12" s="14">
        <v>8.5055017520601406E-2</v>
      </c>
      <c r="BF12" s="14"/>
      <c r="BG12" s="14">
        <v>8.5866660734116307E-2</v>
      </c>
      <c r="BH12" s="14">
        <v>8.9211244032930695E-2</v>
      </c>
      <c r="BI12" s="14"/>
      <c r="BJ12" s="14">
        <v>8.9544010419187595E-2</v>
      </c>
      <c r="BK12" s="14">
        <v>8.9445097110104996E-2</v>
      </c>
      <c r="BL12" s="14"/>
      <c r="BM12" s="14">
        <v>8.13566521096519E-2</v>
      </c>
      <c r="BN12" s="14">
        <v>8.9211903916215807E-2</v>
      </c>
      <c r="BO12" s="14"/>
      <c r="BP12" s="14">
        <v>0.109296897314303</v>
      </c>
      <c r="BQ12" s="14">
        <v>8.4734089685639599E-2</v>
      </c>
      <c r="BR12" s="14"/>
      <c r="BS12" s="14">
        <v>9.7441539915078507E-2</v>
      </c>
      <c r="BT12" s="14">
        <v>8.6787148974586698E-2</v>
      </c>
      <c r="BU12" s="14"/>
      <c r="BV12" s="14">
        <v>9.7483937970071502E-2</v>
      </c>
      <c r="BW12" s="14">
        <v>9.7426639701067505E-2</v>
      </c>
      <c r="BX12" s="14"/>
      <c r="BY12" s="14">
        <v>0.145429934579211</v>
      </c>
      <c r="BZ12" s="14">
        <v>8.0698726152417799E-2</v>
      </c>
      <c r="CA12" s="14"/>
      <c r="CB12" s="14">
        <v>9.7419363235955903E-2</v>
      </c>
      <c r="CC12" s="14">
        <v>8.2443327062540206E-2</v>
      </c>
    </row>
    <row r="13" spans="2:81" x14ac:dyDescent="0.3">
      <c r="B13" s="15" t="s">
        <v>106</v>
      </c>
      <c r="C13" s="23">
        <v>0.10299167397053099</v>
      </c>
      <c r="D13" s="23">
        <v>7.8656903823458704E-2</v>
      </c>
      <c r="E13" s="23">
        <v>0.126953291857517</v>
      </c>
      <c r="F13" s="23"/>
      <c r="G13" s="23">
        <v>6.3362582632942893E-2</v>
      </c>
      <c r="H13" s="23">
        <v>9.4947989547754005E-2</v>
      </c>
      <c r="I13" s="23">
        <v>0.10530148945121599</v>
      </c>
      <c r="J13" s="23">
        <v>0.12682210313762801</v>
      </c>
      <c r="K13" s="23">
        <v>0.136998854513565</v>
      </c>
      <c r="L13" s="23">
        <v>9.1813053033475797E-2</v>
      </c>
      <c r="M13" s="23"/>
      <c r="N13" s="23">
        <v>9.2260285973372103E-2</v>
      </c>
      <c r="O13" s="23">
        <v>0.13655405597783099</v>
      </c>
      <c r="P13" s="23">
        <v>8.4448254393171898E-2</v>
      </c>
      <c r="Q13" s="23">
        <v>9.7668209152289895E-2</v>
      </c>
      <c r="R13" s="23"/>
      <c r="S13" s="23">
        <v>6.9675896275396706E-2</v>
      </c>
      <c r="T13" s="23">
        <v>0.12807199648695999</v>
      </c>
      <c r="U13" s="23">
        <v>0.110624619457211</v>
      </c>
      <c r="V13" s="23">
        <v>5.7599752626447301E-2</v>
      </c>
      <c r="W13" s="23">
        <v>9.9004187170492697E-2</v>
      </c>
      <c r="X13" s="23">
        <v>7.2509807995681894E-2</v>
      </c>
      <c r="Y13" s="23">
        <v>0.174090279860662</v>
      </c>
      <c r="Z13" s="23">
        <v>0.117453869469144</v>
      </c>
      <c r="AA13" s="23">
        <v>0.118815718503648</v>
      </c>
      <c r="AB13" s="23">
        <v>7.6513671122225305E-2</v>
      </c>
      <c r="AC13" s="23">
        <v>9.0639849427025299E-2</v>
      </c>
      <c r="AD13" s="23">
        <v>0.19990994786886401</v>
      </c>
      <c r="AE13" s="23"/>
      <c r="AF13" s="23">
        <v>5.27899440510496E-2</v>
      </c>
      <c r="AG13" s="23">
        <v>5.7467811833932202E-2</v>
      </c>
      <c r="AH13" s="23">
        <v>8.2597182132196204E-2</v>
      </c>
      <c r="AI13" s="23">
        <v>8.9889265286708694E-2</v>
      </c>
      <c r="AJ13" s="23">
        <v>0.17689049369386101</v>
      </c>
      <c r="AK13" s="23">
        <v>0.266965306015012</v>
      </c>
      <c r="AL13" s="23"/>
      <c r="AM13" s="23">
        <v>0.10266124708166199</v>
      </c>
      <c r="AN13" s="23">
        <v>0.12594346935710801</v>
      </c>
      <c r="AO13" s="23">
        <v>0.103162793349774</v>
      </c>
      <c r="AP13" s="23">
        <v>4.8424566021428098E-2</v>
      </c>
      <c r="AQ13" s="23">
        <v>9.6562132695432706E-2</v>
      </c>
      <c r="AR13" s="23"/>
      <c r="AS13" s="23">
        <v>4.51776256576693E-2</v>
      </c>
      <c r="AT13" s="23">
        <v>0.13833093998197299</v>
      </c>
      <c r="AU13" s="23"/>
      <c r="AV13" s="23">
        <v>6.3263918867828395E-2</v>
      </c>
      <c r="AW13" s="23">
        <v>5.0246881610128198E-2</v>
      </c>
      <c r="AX13" s="23">
        <v>2.9281472693535399E-2</v>
      </c>
      <c r="AY13" s="23"/>
      <c r="AZ13" s="23">
        <v>0</v>
      </c>
      <c r="BA13" s="23">
        <v>5.5916500745598403E-2</v>
      </c>
      <c r="BB13" s="23">
        <v>9.19975564700964E-2</v>
      </c>
      <c r="BC13" s="23"/>
      <c r="BD13" s="23">
        <v>8.3968198504197206E-2</v>
      </c>
      <c r="BE13" s="23">
        <v>0.114419520189682</v>
      </c>
      <c r="BF13" s="23"/>
      <c r="BG13" s="23">
        <v>4.0021359904451298E-2</v>
      </c>
      <c r="BH13" s="23">
        <v>0.11457705925424699</v>
      </c>
      <c r="BI13" s="23"/>
      <c r="BJ13" s="23">
        <v>5.4683800916400301E-2</v>
      </c>
      <c r="BK13" s="23">
        <v>0.106687267321534</v>
      </c>
      <c r="BL13" s="23"/>
      <c r="BM13" s="23">
        <v>0.101645668879732</v>
      </c>
      <c r="BN13" s="23">
        <v>0.104469576457692</v>
      </c>
      <c r="BO13" s="23"/>
      <c r="BP13" s="23">
        <v>0.117048931051386</v>
      </c>
      <c r="BQ13" s="23">
        <v>9.9064246004563303E-2</v>
      </c>
      <c r="BR13" s="23"/>
      <c r="BS13" s="23">
        <v>2.9732505384020998E-2</v>
      </c>
      <c r="BT13" s="23">
        <v>7.0998656922004896E-2</v>
      </c>
      <c r="BU13" s="23"/>
      <c r="BV13" s="23">
        <v>3.4085160199194997E-2</v>
      </c>
      <c r="BW13" s="23">
        <v>2.82028246410632E-2</v>
      </c>
      <c r="BX13" s="23"/>
      <c r="BY13" s="23">
        <v>8.1215656259620503E-2</v>
      </c>
      <c r="BZ13" s="23">
        <v>0.102338794033191</v>
      </c>
      <c r="CA13" s="23"/>
      <c r="CB13" s="23">
        <v>8.9492146261174896E-2</v>
      </c>
      <c r="CC13" s="23">
        <v>0.110694604230532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0.286418238264664</v>
      </c>
      <c r="D9" s="14">
        <v>0.23171729153031001</v>
      </c>
      <c r="E9" s="14">
        <v>0.34038728482292602</v>
      </c>
      <c r="F9" s="14"/>
      <c r="G9" s="14">
        <v>0.31101797171985401</v>
      </c>
      <c r="H9" s="14">
        <v>0.350331882109229</v>
      </c>
      <c r="I9" s="14">
        <v>0.28467888999928798</v>
      </c>
      <c r="J9" s="14">
        <v>0.24877661171187501</v>
      </c>
      <c r="K9" s="14">
        <v>0.24478565124869001</v>
      </c>
      <c r="L9" s="14">
        <v>0.27823379188316</v>
      </c>
      <c r="M9" s="14"/>
      <c r="N9" s="14">
        <v>0.32464180253578001</v>
      </c>
      <c r="O9" s="14">
        <v>0.24524879496393501</v>
      </c>
      <c r="P9" s="14">
        <v>0.30811946714140498</v>
      </c>
      <c r="Q9" s="14">
        <v>0.26196328469612101</v>
      </c>
      <c r="R9" s="14"/>
      <c r="S9" s="14">
        <v>0.26491136160508999</v>
      </c>
      <c r="T9" s="14">
        <v>0.32133016798397201</v>
      </c>
      <c r="U9" s="14">
        <v>0.35786617756675698</v>
      </c>
      <c r="V9" s="14">
        <v>0.27360345773996397</v>
      </c>
      <c r="W9" s="14">
        <v>0.17246613530159999</v>
      </c>
      <c r="X9" s="14">
        <v>0.27567930677742603</v>
      </c>
      <c r="Y9" s="14">
        <v>0.23767847179141799</v>
      </c>
      <c r="Z9" s="14">
        <v>0.28180249195104301</v>
      </c>
      <c r="AA9" s="14">
        <v>0.28163551748219601</v>
      </c>
      <c r="AB9" s="14">
        <v>0.33819352716095402</v>
      </c>
      <c r="AC9" s="14">
        <v>0.327928524626596</v>
      </c>
      <c r="AD9" s="14">
        <v>0.312493828625729</v>
      </c>
      <c r="AE9" s="14"/>
      <c r="AF9" s="14">
        <v>0.38510473960618402</v>
      </c>
      <c r="AG9" s="14">
        <v>0.24207908578235299</v>
      </c>
      <c r="AH9" s="14">
        <v>0.261357072948595</v>
      </c>
      <c r="AI9" s="14">
        <v>0.215993290654791</v>
      </c>
      <c r="AJ9" s="14">
        <v>0.30845547688650199</v>
      </c>
      <c r="AK9" s="14">
        <v>0.214874093449613</v>
      </c>
      <c r="AL9" s="14"/>
      <c r="AM9" s="14">
        <v>0.23986202793987799</v>
      </c>
      <c r="AN9" s="14">
        <v>0.244994614044894</v>
      </c>
      <c r="AO9" s="14">
        <v>0.30583716754873402</v>
      </c>
      <c r="AP9" s="14">
        <v>0.31050931356135703</v>
      </c>
      <c r="AQ9" s="14">
        <v>0.51094590243572502</v>
      </c>
      <c r="AR9" s="14"/>
      <c r="AS9" s="14">
        <v>0.335595001285661</v>
      </c>
      <c r="AT9" s="14">
        <v>0.25764010271887999</v>
      </c>
      <c r="AU9" s="14"/>
      <c r="AV9" s="14">
        <v>0.37912453214955899</v>
      </c>
      <c r="AW9" s="14">
        <v>0.25528002704605801</v>
      </c>
      <c r="AX9" s="14">
        <v>0.32674324691469298</v>
      </c>
      <c r="AY9" s="14"/>
      <c r="AZ9" s="14">
        <v>0.48818638378726398</v>
      </c>
      <c r="BA9" s="14">
        <v>0.26552546801363303</v>
      </c>
      <c r="BB9" s="14">
        <v>0.27436827630416499</v>
      </c>
      <c r="BC9" s="14"/>
      <c r="BD9" s="14">
        <v>0.35232075008104202</v>
      </c>
      <c r="BE9" s="14">
        <v>0.24351620434085899</v>
      </c>
      <c r="BF9" s="14"/>
      <c r="BG9" s="14">
        <v>0.39371996762021799</v>
      </c>
      <c r="BH9" s="14">
        <v>0.26694315806677399</v>
      </c>
      <c r="BI9" s="14"/>
      <c r="BJ9" s="14">
        <v>0.376709644683898</v>
      </c>
      <c r="BK9" s="14">
        <v>0.273412082267594</v>
      </c>
      <c r="BL9" s="14"/>
      <c r="BM9" s="14">
        <v>0.366902959354164</v>
      </c>
      <c r="BN9" s="14">
        <v>0.27748377448520101</v>
      </c>
      <c r="BO9" s="14"/>
      <c r="BP9" s="14">
        <v>0.33388975300799201</v>
      </c>
      <c r="BQ9" s="14">
        <v>0.27503643212365197</v>
      </c>
      <c r="BR9" s="14"/>
      <c r="BS9" s="14">
        <v>0.40062032885757998</v>
      </c>
      <c r="BT9" s="14">
        <v>0.28747273116230498</v>
      </c>
      <c r="BU9" s="14"/>
      <c r="BV9" s="14">
        <v>0.47224882759074899</v>
      </c>
      <c r="BW9" s="14">
        <v>0.37544747692888297</v>
      </c>
      <c r="BX9" s="14"/>
      <c r="BY9" s="14">
        <v>0.19400938274722601</v>
      </c>
      <c r="BZ9" s="14">
        <v>0.29861861879985602</v>
      </c>
      <c r="CA9" s="14"/>
      <c r="CB9" s="14">
        <v>0.30643434393297297</v>
      </c>
      <c r="CC9" s="14">
        <v>0.27736036106092599</v>
      </c>
    </row>
    <row r="10" spans="2:81" x14ac:dyDescent="0.3">
      <c r="B10" s="15" t="s">
        <v>103</v>
      </c>
      <c r="C10" s="14">
        <v>0.43399776373786603</v>
      </c>
      <c r="D10" s="14">
        <v>0.46234265822847698</v>
      </c>
      <c r="E10" s="14">
        <v>0.40521920396502598</v>
      </c>
      <c r="F10" s="14"/>
      <c r="G10" s="14">
        <v>0.459446121664698</v>
      </c>
      <c r="H10" s="14">
        <v>0.35374154841640298</v>
      </c>
      <c r="I10" s="14">
        <v>0.46903847080913302</v>
      </c>
      <c r="J10" s="14">
        <v>0.44882230289220798</v>
      </c>
      <c r="K10" s="14">
        <v>0.44810268396098701</v>
      </c>
      <c r="L10" s="14">
        <v>0.43193958070841298</v>
      </c>
      <c r="M10" s="14"/>
      <c r="N10" s="14">
        <v>0.44409653183329301</v>
      </c>
      <c r="O10" s="14">
        <v>0.47170540680255701</v>
      </c>
      <c r="P10" s="14">
        <v>0.44741398098299401</v>
      </c>
      <c r="Q10" s="14">
        <v>0.379206279809427</v>
      </c>
      <c r="R10" s="14"/>
      <c r="S10" s="14">
        <v>0.495950439633704</v>
      </c>
      <c r="T10" s="14">
        <v>0.41643821673738102</v>
      </c>
      <c r="U10" s="14">
        <v>0.392693619195986</v>
      </c>
      <c r="V10" s="14">
        <v>0.41615187110670199</v>
      </c>
      <c r="W10" s="14">
        <v>0.52750469982552095</v>
      </c>
      <c r="X10" s="14">
        <v>0.47685305074363499</v>
      </c>
      <c r="Y10" s="14">
        <v>0.43658999354015898</v>
      </c>
      <c r="Z10" s="14">
        <v>0.38419277290723303</v>
      </c>
      <c r="AA10" s="14">
        <v>0.46284486854625601</v>
      </c>
      <c r="AB10" s="14">
        <v>0.359585777706038</v>
      </c>
      <c r="AC10" s="14">
        <v>0.34677630422598099</v>
      </c>
      <c r="AD10" s="14">
        <v>0.35784479985588302</v>
      </c>
      <c r="AE10" s="14"/>
      <c r="AF10" s="14">
        <v>0.42771321478626001</v>
      </c>
      <c r="AG10" s="14">
        <v>0.45990792884403198</v>
      </c>
      <c r="AH10" s="14">
        <v>0.52849493348027099</v>
      </c>
      <c r="AI10" s="14">
        <v>0.39561330063982902</v>
      </c>
      <c r="AJ10" s="14">
        <v>0.486575879942242</v>
      </c>
      <c r="AK10" s="14">
        <v>0.42896199352066</v>
      </c>
      <c r="AL10" s="14"/>
      <c r="AM10" s="14">
        <v>0.444986911349947</v>
      </c>
      <c r="AN10" s="14">
        <v>0.48170006318442898</v>
      </c>
      <c r="AO10" s="14">
        <v>0.40646634136808502</v>
      </c>
      <c r="AP10" s="14">
        <v>0.42908807249837</v>
      </c>
      <c r="AQ10" s="14">
        <v>0.39101909475204599</v>
      </c>
      <c r="AR10" s="14"/>
      <c r="AS10" s="14">
        <v>0.43302047544716599</v>
      </c>
      <c r="AT10" s="14">
        <v>0.43347285514663703</v>
      </c>
      <c r="AU10" s="14"/>
      <c r="AV10" s="14">
        <v>0.40603185111708401</v>
      </c>
      <c r="AW10" s="14">
        <v>0.51851007431087204</v>
      </c>
      <c r="AX10" s="14">
        <v>0.42738098265379199</v>
      </c>
      <c r="AY10" s="14"/>
      <c r="AZ10" s="14">
        <v>0.36460186311119502</v>
      </c>
      <c r="BA10" s="14">
        <v>0.57445571887633595</v>
      </c>
      <c r="BB10" s="14">
        <v>0.46209685527248701</v>
      </c>
      <c r="BC10" s="14"/>
      <c r="BD10" s="14">
        <v>0.42061716778566199</v>
      </c>
      <c r="BE10" s="14">
        <v>0.44264982378762202</v>
      </c>
      <c r="BF10" s="14"/>
      <c r="BG10" s="14">
        <v>0.38410695057855798</v>
      </c>
      <c r="BH10" s="14">
        <v>0.44338557669656697</v>
      </c>
      <c r="BI10" s="14"/>
      <c r="BJ10" s="14">
        <v>0.41222778847052799</v>
      </c>
      <c r="BK10" s="14">
        <v>0.43978040088388998</v>
      </c>
      <c r="BL10" s="14"/>
      <c r="BM10" s="14">
        <v>0.41527320462135098</v>
      </c>
      <c r="BN10" s="14">
        <v>0.43624286066886703</v>
      </c>
      <c r="BO10" s="14"/>
      <c r="BP10" s="14">
        <v>0.42321241108913499</v>
      </c>
      <c r="BQ10" s="14">
        <v>0.43410258440604899</v>
      </c>
      <c r="BR10" s="14"/>
      <c r="BS10" s="14">
        <v>0.395205026936505</v>
      </c>
      <c r="BT10" s="14">
        <v>0.45251776181621101</v>
      </c>
      <c r="BU10" s="14"/>
      <c r="BV10" s="14">
        <v>0.37610459183058798</v>
      </c>
      <c r="BW10" s="14">
        <v>0.40191761247436603</v>
      </c>
      <c r="BX10" s="14"/>
      <c r="BY10" s="14">
        <v>0.50183991303210296</v>
      </c>
      <c r="BZ10" s="14">
        <v>0.42896352218448203</v>
      </c>
      <c r="CA10" s="14"/>
      <c r="CB10" s="14">
        <v>0.429072072982914</v>
      </c>
      <c r="CC10" s="14">
        <v>0.43684491674623699</v>
      </c>
    </row>
    <row r="11" spans="2:81" x14ac:dyDescent="0.3">
      <c r="B11" s="15" t="s">
        <v>440</v>
      </c>
      <c r="C11" s="14">
        <v>0.13754420692070801</v>
      </c>
      <c r="D11" s="14">
        <v>0.16603190590172601</v>
      </c>
      <c r="E11" s="14">
        <v>0.109995812293123</v>
      </c>
      <c r="F11" s="14"/>
      <c r="G11" s="14">
        <v>0.128092019695417</v>
      </c>
      <c r="H11" s="14">
        <v>0.16061630101424301</v>
      </c>
      <c r="I11" s="14">
        <v>0.103097762751531</v>
      </c>
      <c r="J11" s="14">
        <v>9.5973509876654595E-2</v>
      </c>
      <c r="K11" s="14">
        <v>0.16232240039677501</v>
      </c>
      <c r="L11" s="14">
        <v>0.17043315110360399</v>
      </c>
      <c r="M11" s="14"/>
      <c r="N11" s="14">
        <v>0.12723621474213301</v>
      </c>
      <c r="O11" s="14">
        <v>0.139344651705504</v>
      </c>
      <c r="P11" s="14">
        <v>0.119206393807901</v>
      </c>
      <c r="Q11" s="14">
        <v>0.16502985500473499</v>
      </c>
      <c r="R11" s="14"/>
      <c r="S11" s="14">
        <v>0.128035979185883</v>
      </c>
      <c r="T11" s="14">
        <v>0.10281249357386001</v>
      </c>
      <c r="U11" s="14">
        <v>0.17391033762886701</v>
      </c>
      <c r="V11" s="14">
        <v>0.14740711742636101</v>
      </c>
      <c r="W11" s="14">
        <v>0.126414181048668</v>
      </c>
      <c r="X11" s="14">
        <v>0.121421267767893</v>
      </c>
      <c r="Y11" s="14">
        <v>0.143952822198986</v>
      </c>
      <c r="Z11" s="14">
        <v>0.14741336641740699</v>
      </c>
      <c r="AA11" s="14">
        <v>0.104796830366524</v>
      </c>
      <c r="AB11" s="14">
        <v>0.18965406520030101</v>
      </c>
      <c r="AC11" s="14">
        <v>0.21578431238675699</v>
      </c>
      <c r="AD11" s="14">
        <v>8.3251655933737997E-2</v>
      </c>
      <c r="AE11" s="14"/>
      <c r="AF11" s="14">
        <v>0.10803887553541699</v>
      </c>
      <c r="AG11" s="14">
        <v>0.14488235128726601</v>
      </c>
      <c r="AH11" s="14">
        <v>0.144733448475658</v>
      </c>
      <c r="AI11" s="14">
        <v>0.189812190239845</v>
      </c>
      <c r="AJ11" s="14">
        <v>0.12551861903306499</v>
      </c>
      <c r="AK11" s="14">
        <v>0.113064082075172</v>
      </c>
      <c r="AL11" s="14"/>
      <c r="AM11" s="14">
        <v>0.12565128677763299</v>
      </c>
      <c r="AN11" s="14">
        <v>0.15061788595888601</v>
      </c>
      <c r="AO11" s="14">
        <v>0.14138827067577101</v>
      </c>
      <c r="AP11" s="14">
        <v>0.13978824548890501</v>
      </c>
      <c r="AQ11" s="14">
        <v>0</v>
      </c>
      <c r="AR11" s="14"/>
      <c r="AS11" s="14">
        <v>0.135336489606972</v>
      </c>
      <c r="AT11" s="14">
        <v>0.138130243557847</v>
      </c>
      <c r="AU11" s="14"/>
      <c r="AV11" s="14">
        <v>9.9305894626723304E-2</v>
      </c>
      <c r="AW11" s="14">
        <v>0.13476363970321301</v>
      </c>
      <c r="AX11" s="14">
        <v>0.17030577138377601</v>
      </c>
      <c r="AY11" s="14"/>
      <c r="AZ11" s="14">
        <v>0.102136095335686</v>
      </c>
      <c r="BA11" s="14">
        <v>6.1586411169403499E-2</v>
      </c>
      <c r="BB11" s="14">
        <v>0.11362187757700799</v>
      </c>
      <c r="BC11" s="14"/>
      <c r="BD11" s="14">
        <v>0.11970751771521999</v>
      </c>
      <c r="BE11" s="14">
        <v>0.149833229177254</v>
      </c>
      <c r="BF11" s="14"/>
      <c r="BG11" s="14">
        <v>0.129382598757213</v>
      </c>
      <c r="BH11" s="14">
        <v>0.138525130529771</v>
      </c>
      <c r="BI11" s="14"/>
      <c r="BJ11" s="14">
        <v>0.11789856769425</v>
      </c>
      <c r="BK11" s="14">
        <v>0.141146359308473</v>
      </c>
      <c r="BL11" s="14"/>
      <c r="BM11" s="14">
        <v>0.104496619744914</v>
      </c>
      <c r="BN11" s="14">
        <v>0.14059280885245501</v>
      </c>
      <c r="BO11" s="14"/>
      <c r="BP11" s="14">
        <v>0.113836586437596</v>
      </c>
      <c r="BQ11" s="14">
        <v>0.14507888049803799</v>
      </c>
      <c r="BR11" s="14"/>
      <c r="BS11" s="14">
        <v>0.12989622510346599</v>
      </c>
      <c r="BT11" s="14">
        <v>0.13702648969114101</v>
      </c>
      <c r="BU11" s="14"/>
      <c r="BV11" s="14">
        <v>9.3239769053132499E-2</v>
      </c>
      <c r="BW11" s="14">
        <v>0.14277863303753799</v>
      </c>
      <c r="BX11" s="14"/>
      <c r="BY11" s="14">
        <v>0.12521761079257601</v>
      </c>
      <c r="BZ11" s="14">
        <v>0.13826802166455399</v>
      </c>
      <c r="CA11" s="14"/>
      <c r="CB11" s="14">
        <v>0.139125191628755</v>
      </c>
      <c r="CC11" s="14">
        <v>0.13659422606669799</v>
      </c>
    </row>
    <row r="12" spans="2:81" x14ac:dyDescent="0.3">
      <c r="B12" s="15" t="s">
        <v>441</v>
      </c>
      <c r="C12" s="14">
        <v>7.5740192709847207E-2</v>
      </c>
      <c r="D12" s="14">
        <v>8.8818367171624196E-2</v>
      </c>
      <c r="E12" s="14">
        <v>6.3117756648653198E-2</v>
      </c>
      <c r="F12" s="14"/>
      <c r="G12" s="14">
        <v>6.8478335148377506E-2</v>
      </c>
      <c r="H12" s="14">
        <v>6.7621891622394306E-2</v>
      </c>
      <c r="I12" s="14">
        <v>5.6763443442657699E-2</v>
      </c>
      <c r="J12" s="14">
        <v>0.12069991950716601</v>
      </c>
      <c r="K12" s="14">
        <v>8.7440293113197107E-2</v>
      </c>
      <c r="L12" s="14">
        <v>5.8141222893753501E-2</v>
      </c>
      <c r="M12" s="14"/>
      <c r="N12" s="14">
        <v>5.8395217833395401E-2</v>
      </c>
      <c r="O12" s="14">
        <v>7.1546484652735096E-2</v>
      </c>
      <c r="P12" s="14">
        <v>6.8422928358146506E-2</v>
      </c>
      <c r="Q12" s="14">
        <v>0.101986663509767</v>
      </c>
      <c r="R12" s="14"/>
      <c r="S12" s="14">
        <v>6.5905458024809793E-2</v>
      </c>
      <c r="T12" s="14">
        <v>8.6768872664414604E-2</v>
      </c>
      <c r="U12" s="14">
        <v>3.7004360278555699E-2</v>
      </c>
      <c r="V12" s="14">
        <v>0.11659827790303701</v>
      </c>
      <c r="W12" s="14">
        <v>0.116416294839902</v>
      </c>
      <c r="X12" s="14">
        <v>6.2888940933335497E-2</v>
      </c>
      <c r="Y12" s="14">
        <v>5.9787704906026397E-2</v>
      </c>
      <c r="Z12" s="14">
        <v>0.11543411232291299</v>
      </c>
      <c r="AA12" s="14">
        <v>6.7225297786946803E-2</v>
      </c>
      <c r="AB12" s="14">
        <v>6.7650271923008903E-2</v>
      </c>
      <c r="AC12" s="14">
        <v>5.3335649811963502E-2</v>
      </c>
      <c r="AD12" s="14">
        <v>8.0698246747683805E-2</v>
      </c>
      <c r="AE12" s="14"/>
      <c r="AF12" s="14">
        <v>3.95912299127349E-2</v>
      </c>
      <c r="AG12" s="14">
        <v>9.5498401153427503E-2</v>
      </c>
      <c r="AH12" s="14">
        <v>3.2397664111603101E-2</v>
      </c>
      <c r="AI12" s="14">
        <v>0.168633767310262</v>
      </c>
      <c r="AJ12" s="14">
        <v>2.6678454279154301E-2</v>
      </c>
      <c r="AK12" s="14">
        <v>7.4258283695942506E-2</v>
      </c>
      <c r="AL12" s="14"/>
      <c r="AM12" s="14">
        <v>0.12002036500246201</v>
      </c>
      <c r="AN12" s="14">
        <v>6.5226283038501004E-2</v>
      </c>
      <c r="AO12" s="14">
        <v>4.92879150967983E-2</v>
      </c>
      <c r="AP12" s="14">
        <v>7.6976963685206304E-2</v>
      </c>
      <c r="AQ12" s="14">
        <v>5.1154878399041197E-2</v>
      </c>
      <c r="AR12" s="14"/>
      <c r="AS12" s="14">
        <v>6.5341881824738005E-2</v>
      </c>
      <c r="AT12" s="14">
        <v>8.3222158274849897E-2</v>
      </c>
      <c r="AU12" s="14"/>
      <c r="AV12" s="14">
        <v>8.9131615138885498E-2</v>
      </c>
      <c r="AW12" s="14">
        <v>5.7367566263513303E-2</v>
      </c>
      <c r="AX12" s="14">
        <v>4.0035640410867601E-2</v>
      </c>
      <c r="AY12" s="14"/>
      <c r="AZ12" s="14">
        <v>4.5075657765855398E-2</v>
      </c>
      <c r="BA12" s="14">
        <v>5.8376743143809202E-2</v>
      </c>
      <c r="BB12" s="14">
        <v>0.11661496369178601</v>
      </c>
      <c r="BC12" s="14"/>
      <c r="BD12" s="14">
        <v>5.6602979259806799E-2</v>
      </c>
      <c r="BE12" s="14">
        <v>8.8698962524324104E-2</v>
      </c>
      <c r="BF12" s="14"/>
      <c r="BG12" s="14">
        <v>4.0744083780734998E-2</v>
      </c>
      <c r="BH12" s="14">
        <v>8.2880649018481203E-2</v>
      </c>
      <c r="BI12" s="14"/>
      <c r="BJ12" s="14">
        <v>4.6215915918257099E-2</v>
      </c>
      <c r="BK12" s="14">
        <v>7.7721363705330102E-2</v>
      </c>
      <c r="BL12" s="14"/>
      <c r="BM12" s="14">
        <v>3.1089632541643299E-2</v>
      </c>
      <c r="BN12" s="14">
        <v>8.1307861927724601E-2</v>
      </c>
      <c r="BO12" s="14"/>
      <c r="BP12" s="14">
        <v>7.5036061295692499E-2</v>
      </c>
      <c r="BQ12" s="14">
        <v>7.6224653143734306E-2</v>
      </c>
      <c r="BR12" s="14"/>
      <c r="BS12" s="14">
        <v>5.8679981481394798E-2</v>
      </c>
      <c r="BT12" s="14">
        <v>7.3030266294094495E-2</v>
      </c>
      <c r="BU12" s="14"/>
      <c r="BV12" s="14">
        <v>3.9803067953140897E-2</v>
      </c>
      <c r="BW12" s="14">
        <v>6.5314013431271606E-2</v>
      </c>
      <c r="BX12" s="14"/>
      <c r="BY12" s="14">
        <v>0.119702231525005</v>
      </c>
      <c r="BZ12" s="14">
        <v>6.9417256197906202E-2</v>
      </c>
      <c r="CA12" s="14"/>
      <c r="CB12" s="14">
        <v>8.2262201691033598E-2</v>
      </c>
      <c r="CC12" s="14">
        <v>7.2561666963616697E-2</v>
      </c>
    </row>
    <row r="13" spans="2:81" x14ac:dyDescent="0.3">
      <c r="B13" s="15" t="s">
        <v>106</v>
      </c>
      <c r="C13" s="23">
        <v>6.62995983669145E-2</v>
      </c>
      <c r="D13" s="23">
        <v>5.1089777167862803E-2</v>
      </c>
      <c r="E13" s="23">
        <v>8.1279942270271993E-2</v>
      </c>
      <c r="F13" s="23"/>
      <c r="G13" s="23">
        <v>3.2965551771654E-2</v>
      </c>
      <c r="H13" s="23">
        <v>6.7688376837730199E-2</v>
      </c>
      <c r="I13" s="23">
        <v>8.6421432997390094E-2</v>
      </c>
      <c r="J13" s="23">
        <v>8.5727656012096906E-2</v>
      </c>
      <c r="K13" s="23">
        <v>5.73489712803507E-2</v>
      </c>
      <c r="L13" s="23">
        <v>6.1252253411069602E-2</v>
      </c>
      <c r="M13" s="23"/>
      <c r="N13" s="23">
        <v>4.5630233055398997E-2</v>
      </c>
      <c r="O13" s="23">
        <v>7.21546618752687E-2</v>
      </c>
      <c r="P13" s="23">
        <v>5.6837229709553398E-2</v>
      </c>
      <c r="Q13" s="23">
        <v>9.1813916979949006E-2</v>
      </c>
      <c r="R13" s="23"/>
      <c r="S13" s="23">
        <v>4.5196761550513803E-2</v>
      </c>
      <c r="T13" s="23">
        <v>7.26502490403724E-2</v>
      </c>
      <c r="U13" s="23">
        <v>3.8525505329833801E-2</v>
      </c>
      <c r="V13" s="23">
        <v>4.6239275823936103E-2</v>
      </c>
      <c r="W13" s="23">
        <v>5.7198688984308702E-2</v>
      </c>
      <c r="X13" s="23">
        <v>6.3157433777711103E-2</v>
      </c>
      <c r="Y13" s="23">
        <v>0.121991007563411</v>
      </c>
      <c r="Z13" s="23">
        <v>7.1157256401404703E-2</v>
      </c>
      <c r="AA13" s="23">
        <v>8.3497485818077505E-2</v>
      </c>
      <c r="AB13" s="23">
        <v>4.4916358009698197E-2</v>
      </c>
      <c r="AC13" s="23">
        <v>5.6175208948702399E-2</v>
      </c>
      <c r="AD13" s="23">
        <v>0.165711468836966</v>
      </c>
      <c r="AE13" s="23"/>
      <c r="AF13" s="23">
        <v>3.95519401594049E-2</v>
      </c>
      <c r="AG13" s="23">
        <v>5.7632232932921398E-2</v>
      </c>
      <c r="AH13" s="23">
        <v>3.3016880983872197E-2</v>
      </c>
      <c r="AI13" s="23">
        <v>2.99474511552732E-2</v>
      </c>
      <c r="AJ13" s="23">
        <v>5.2771569859035999E-2</v>
      </c>
      <c r="AK13" s="23">
        <v>0.168841547258612</v>
      </c>
      <c r="AL13" s="23"/>
      <c r="AM13" s="23">
        <v>6.9479408930079603E-2</v>
      </c>
      <c r="AN13" s="23">
        <v>5.7461153773289503E-2</v>
      </c>
      <c r="AO13" s="23">
        <v>9.7020305310612703E-2</v>
      </c>
      <c r="AP13" s="23">
        <v>4.3637404766162097E-2</v>
      </c>
      <c r="AQ13" s="23">
        <v>4.6880124413188201E-2</v>
      </c>
      <c r="AR13" s="23"/>
      <c r="AS13" s="23">
        <v>3.0706151835463699E-2</v>
      </c>
      <c r="AT13" s="23">
        <v>8.7534640301785899E-2</v>
      </c>
      <c r="AU13" s="23"/>
      <c r="AV13" s="23">
        <v>2.64061069677483E-2</v>
      </c>
      <c r="AW13" s="23">
        <v>3.4078692676343503E-2</v>
      </c>
      <c r="AX13" s="23">
        <v>3.5534358636871599E-2</v>
      </c>
      <c r="AY13" s="23"/>
      <c r="AZ13" s="23">
        <v>0</v>
      </c>
      <c r="BA13" s="23">
        <v>4.0055658796818501E-2</v>
      </c>
      <c r="BB13" s="23">
        <v>3.3298027154554398E-2</v>
      </c>
      <c r="BC13" s="23"/>
      <c r="BD13" s="23">
        <v>5.0751585158269101E-2</v>
      </c>
      <c r="BE13" s="23">
        <v>7.5301780169940893E-2</v>
      </c>
      <c r="BF13" s="23"/>
      <c r="BG13" s="23">
        <v>5.20463992632762E-2</v>
      </c>
      <c r="BH13" s="23">
        <v>6.8265485688406694E-2</v>
      </c>
      <c r="BI13" s="23"/>
      <c r="BJ13" s="23">
        <v>4.6948083233066602E-2</v>
      </c>
      <c r="BK13" s="23">
        <v>6.7939793834714102E-2</v>
      </c>
      <c r="BL13" s="23"/>
      <c r="BM13" s="23">
        <v>8.2237583737927902E-2</v>
      </c>
      <c r="BN13" s="23">
        <v>6.4372694065752398E-2</v>
      </c>
      <c r="BO13" s="23"/>
      <c r="BP13" s="23">
        <v>5.4025188169584799E-2</v>
      </c>
      <c r="BQ13" s="23">
        <v>6.9557449828526699E-2</v>
      </c>
      <c r="BR13" s="23"/>
      <c r="BS13" s="23">
        <v>1.55984376210535E-2</v>
      </c>
      <c r="BT13" s="23">
        <v>4.9952751036248501E-2</v>
      </c>
      <c r="BU13" s="23"/>
      <c r="BV13" s="23">
        <v>1.8603743572389201E-2</v>
      </c>
      <c r="BW13" s="23">
        <v>1.45422641279411E-2</v>
      </c>
      <c r="BX13" s="23"/>
      <c r="BY13" s="23">
        <v>5.9230861903090203E-2</v>
      </c>
      <c r="BZ13" s="23">
        <v>6.4732581153202101E-2</v>
      </c>
      <c r="CA13" s="23"/>
      <c r="CB13" s="23">
        <v>4.3106189764324503E-2</v>
      </c>
      <c r="CC13" s="23">
        <v>7.6638829162522501E-2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0.30015124643039798</v>
      </c>
      <c r="D9" s="14">
        <v>0.25008706806660602</v>
      </c>
      <c r="E9" s="14">
        <v>0.34767284876009102</v>
      </c>
      <c r="F9" s="14"/>
      <c r="G9" s="14">
        <v>0.37651478631259699</v>
      </c>
      <c r="H9" s="14">
        <v>0.35147374169701801</v>
      </c>
      <c r="I9" s="14">
        <v>0.26121940325051102</v>
      </c>
      <c r="J9" s="14">
        <v>0.25378304542851199</v>
      </c>
      <c r="K9" s="14">
        <v>0.24212837941718601</v>
      </c>
      <c r="L9" s="14">
        <v>0.31605401216359902</v>
      </c>
      <c r="M9" s="14"/>
      <c r="N9" s="14">
        <v>0.26972502748669003</v>
      </c>
      <c r="O9" s="14">
        <v>0.29468993752716099</v>
      </c>
      <c r="P9" s="14">
        <v>0.31139923351264398</v>
      </c>
      <c r="Q9" s="14">
        <v>0.32580624580545903</v>
      </c>
      <c r="R9" s="14"/>
      <c r="S9" s="14">
        <v>0.32733575972502399</v>
      </c>
      <c r="T9" s="14">
        <v>0.317146498579503</v>
      </c>
      <c r="U9" s="14">
        <v>0.38202522609446898</v>
      </c>
      <c r="V9" s="14">
        <v>0.22901988055572101</v>
      </c>
      <c r="W9" s="14">
        <v>0.23112608573215199</v>
      </c>
      <c r="X9" s="14">
        <v>0.28491558913228299</v>
      </c>
      <c r="Y9" s="14">
        <v>0.27576718260261501</v>
      </c>
      <c r="Z9" s="14">
        <v>0.26119769256724501</v>
      </c>
      <c r="AA9" s="14">
        <v>0.34768948163480101</v>
      </c>
      <c r="AB9" s="14">
        <v>0.283554885270563</v>
      </c>
      <c r="AC9" s="14">
        <v>0.31363899243397603</v>
      </c>
      <c r="AD9" s="14">
        <v>0.27232111227232703</v>
      </c>
      <c r="AE9" s="14"/>
      <c r="AF9" s="14">
        <v>0.36444176723967697</v>
      </c>
      <c r="AG9" s="14">
        <v>0.25306912708041601</v>
      </c>
      <c r="AH9" s="14">
        <v>0.30399527046402602</v>
      </c>
      <c r="AI9" s="14">
        <v>0.20829718388804699</v>
      </c>
      <c r="AJ9" s="14">
        <v>0.44982461881539998</v>
      </c>
      <c r="AK9" s="14">
        <v>0.234918101357635</v>
      </c>
      <c r="AL9" s="14"/>
      <c r="AM9" s="14">
        <v>0.27174843985066999</v>
      </c>
      <c r="AN9" s="14">
        <v>0.26093912256830798</v>
      </c>
      <c r="AO9" s="14">
        <v>0.32395982110069899</v>
      </c>
      <c r="AP9" s="14">
        <v>0.29923137680388301</v>
      </c>
      <c r="AQ9" s="14">
        <v>0.49787292968830299</v>
      </c>
      <c r="AR9" s="14"/>
      <c r="AS9" s="14">
        <v>0.36094010936003201</v>
      </c>
      <c r="AT9" s="14">
        <v>0.26296616008339402</v>
      </c>
      <c r="AU9" s="14"/>
      <c r="AV9" s="14">
        <v>0.39672044257320399</v>
      </c>
      <c r="AW9" s="14">
        <v>0.29769056941934402</v>
      </c>
      <c r="AX9" s="14">
        <v>0.32550985413421801</v>
      </c>
      <c r="AY9" s="14"/>
      <c r="AZ9" s="14">
        <v>0.48279956096944299</v>
      </c>
      <c r="BA9" s="14">
        <v>0.40604845101144799</v>
      </c>
      <c r="BB9" s="14">
        <v>0.29044557372695401</v>
      </c>
      <c r="BC9" s="14"/>
      <c r="BD9" s="14">
        <v>0.36157446768666801</v>
      </c>
      <c r="BE9" s="14">
        <v>0.26026978118730798</v>
      </c>
      <c r="BF9" s="14"/>
      <c r="BG9" s="14">
        <v>0.371363292606819</v>
      </c>
      <c r="BH9" s="14">
        <v>0.28773959226948298</v>
      </c>
      <c r="BI9" s="14"/>
      <c r="BJ9" s="14">
        <v>0.40652513615535502</v>
      </c>
      <c r="BK9" s="14">
        <v>0.28425377152227099</v>
      </c>
      <c r="BL9" s="14"/>
      <c r="BM9" s="14">
        <v>0.37660640945819801</v>
      </c>
      <c r="BN9" s="14">
        <v>0.29202855357136798</v>
      </c>
      <c r="BO9" s="14"/>
      <c r="BP9" s="14">
        <v>0.35003389304124599</v>
      </c>
      <c r="BQ9" s="14">
        <v>0.286951277930096</v>
      </c>
      <c r="BR9" s="14"/>
      <c r="BS9" s="14">
        <v>0.414592903986296</v>
      </c>
      <c r="BT9" s="14">
        <v>0.301791255968484</v>
      </c>
      <c r="BU9" s="14"/>
      <c r="BV9" s="14">
        <v>0.35394282104154801</v>
      </c>
      <c r="BW9" s="14">
        <v>0.43590754249517599</v>
      </c>
      <c r="BX9" s="14"/>
      <c r="BY9" s="14">
        <v>0.28471564728909499</v>
      </c>
      <c r="BZ9" s="14">
        <v>0.30411258971010402</v>
      </c>
      <c r="CA9" s="14"/>
      <c r="CB9" s="14">
        <v>0.30780247243196301</v>
      </c>
      <c r="CC9" s="14">
        <v>0.296291418326185</v>
      </c>
    </row>
    <row r="10" spans="2:81" x14ac:dyDescent="0.3">
      <c r="B10" s="15" t="s">
        <v>103</v>
      </c>
      <c r="C10" s="14">
        <v>0.433428824301889</v>
      </c>
      <c r="D10" s="14">
        <v>0.44003836937299401</v>
      </c>
      <c r="E10" s="14">
        <v>0.42781884881783699</v>
      </c>
      <c r="F10" s="14"/>
      <c r="G10" s="14">
        <v>0.44279422620951697</v>
      </c>
      <c r="H10" s="14">
        <v>0.38382460452914202</v>
      </c>
      <c r="I10" s="14">
        <v>0.49694419385044802</v>
      </c>
      <c r="J10" s="14">
        <v>0.44061614911366098</v>
      </c>
      <c r="K10" s="14">
        <v>0.425306882152582</v>
      </c>
      <c r="L10" s="14">
        <v>0.41522083141965699</v>
      </c>
      <c r="M10" s="14"/>
      <c r="N10" s="14">
        <v>0.50118429701330802</v>
      </c>
      <c r="O10" s="14">
        <v>0.38999006903793298</v>
      </c>
      <c r="P10" s="14">
        <v>0.44566297850855002</v>
      </c>
      <c r="Q10" s="14">
        <v>0.39782329945094902</v>
      </c>
      <c r="R10" s="14"/>
      <c r="S10" s="14">
        <v>0.50306160672766798</v>
      </c>
      <c r="T10" s="14">
        <v>0.382969177492679</v>
      </c>
      <c r="U10" s="14">
        <v>0.41857626992097202</v>
      </c>
      <c r="V10" s="14">
        <v>0.43479369534572498</v>
      </c>
      <c r="W10" s="14">
        <v>0.55853841295036399</v>
      </c>
      <c r="X10" s="14">
        <v>0.39924692708340498</v>
      </c>
      <c r="Y10" s="14">
        <v>0.31498340659761198</v>
      </c>
      <c r="Z10" s="14">
        <v>0.413014525562309</v>
      </c>
      <c r="AA10" s="14">
        <v>0.453543684330318</v>
      </c>
      <c r="AB10" s="14">
        <v>0.45068626969234099</v>
      </c>
      <c r="AC10" s="14">
        <v>0.44977621315867999</v>
      </c>
      <c r="AD10" s="14">
        <v>0.36342489309929199</v>
      </c>
      <c r="AE10" s="14"/>
      <c r="AF10" s="14">
        <v>0.465699914204391</v>
      </c>
      <c r="AG10" s="14">
        <v>0.48431939466999502</v>
      </c>
      <c r="AH10" s="14">
        <v>0.50882645552075401</v>
      </c>
      <c r="AI10" s="14">
        <v>0.39459620861810801</v>
      </c>
      <c r="AJ10" s="14">
        <v>0.35986575770200702</v>
      </c>
      <c r="AK10" s="14">
        <v>0.39349372237918101</v>
      </c>
      <c r="AL10" s="14"/>
      <c r="AM10" s="14">
        <v>0.46043736023311599</v>
      </c>
      <c r="AN10" s="14">
        <v>0.45728086617171398</v>
      </c>
      <c r="AO10" s="14">
        <v>0.40667998432099001</v>
      </c>
      <c r="AP10" s="14">
        <v>0.49682529075585802</v>
      </c>
      <c r="AQ10" s="14">
        <v>0.35595829797957701</v>
      </c>
      <c r="AR10" s="14"/>
      <c r="AS10" s="14">
        <v>0.42601316984753101</v>
      </c>
      <c r="AT10" s="14">
        <v>0.436883006648359</v>
      </c>
      <c r="AU10" s="14"/>
      <c r="AV10" s="14">
        <v>0.40386519699893703</v>
      </c>
      <c r="AW10" s="14">
        <v>0.46905604782004001</v>
      </c>
      <c r="AX10" s="14">
        <v>0.44455290484688498</v>
      </c>
      <c r="AY10" s="14"/>
      <c r="AZ10" s="14">
        <v>0.435251343392909</v>
      </c>
      <c r="BA10" s="14">
        <v>0.40333859872350297</v>
      </c>
      <c r="BB10" s="14">
        <v>0.43589525397517598</v>
      </c>
      <c r="BC10" s="14"/>
      <c r="BD10" s="14">
        <v>0.423466926739689</v>
      </c>
      <c r="BE10" s="14">
        <v>0.44141567241283403</v>
      </c>
      <c r="BF10" s="14"/>
      <c r="BG10" s="14">
        <v>0.44315534169088699</v>
      </c>
      <c r="BH10" s="14">
        <v>0.43240781230638797</v>
      </c>
      <c r="BI10" s="14"/>
      <c r="BJ10" s="14">
        <v>0.44078090489681998</v>
      </c>
      <c r="BK10" s="14">
        <v>0.44069998863877802</v>
      </c>
      <c r="BL10" s="14"/>
      <c r="BM10" s="14">
        <v>0.38461165845032402</v>
      </c>
      <c r="BN10" s="14">
        <v>0.43832965152973202</v>
      </c>
      <c r="BO10" s="14"/>
      <c r="BP10" s="14">
        <v>0.41104612827882198</v>
      </c>
      <c r="BQ10" s="14">
        <v>0.43677411362374702</v>
      </c>
      <c r="BR10" s="14"/>
      <c r="BS10" s="14">
        <v>0.42857735998306501</v>
      </c>
      <c r="BT10" s="14">
        <v>0.43250805292415401</v>
      </c>
      <c r="BU10" s="14"/>
      <c r="BV10" s="14">
        <v>0.48123778853764898</v>
      </c>
      <c r="BW10" s="14">
        <v>0.41007057575679701</v>
      </c>
      <c r="BX10" s="14"/>
      <c r="BY10" s="14">
        <v>0.43749459227332499</v>
      </c>
      <c r="BZ10" s="14">
        <v>0.435372077075316</v>
      </c>
      <c r="CA10" s="14"/>
      <c r="CB10" s="14">
        <v>0.41816189357862599</v>
      </c>
      <c r="CC10" s="14">
        <v>0.44436471407098699</v>
      </c>
    </row>
    <row r="11" spans="2:81" x14ac:dyDescent="0.3">
      <c r="B11" s="15" t="s">
        <v>440</v>
      </c>
      <c r="C11" s="14">
        <v>0.123925079096648</v>
      </c>
      <c r="D11" s="14">
        <v>0.16567837703666699</v>
      </c>
      <c r="E11" s="14">
        <v>8.3397285113208902E-2</v>
      </c>
      <c r="F11" s="14"/>
      <c r="G11" s="14">
        <v>0.10938692457325</v>
      </c>
      <c r="H11" s="14">
        <v>0.106265414971023</v>
      </c>
      <c r="I11" s="14">
        <v>0.107768480610977</v>
      </c>
      <c r="J11" s="14">
        <v>0.12632495671025901</v>
      </c>
      <c r="K11" s="14">
        <v>0.149523061706198</v>
      </c>
      <c r="L11" s="14">
        <v>0.14196366359777501</v>
      </c>
      <c r="M11" s="14"/>
      <c r="N11" s="14">
        <v>0.122018992383905</v>
      </c>
      <c r="O11" s="14">
        <v>0.14311965742389299</v>
      </c>
      <c r="P11" s="14">
        <v>0.10936241664514799</v>
      </c>
      <c r="Q11" s="14">
        <v>0.120833068278833</v>
      </c>
      <c r="R11" s="14"/>
      <c r="S11" s="14">
        <v>8.90597134543894E-2</v>
      </c>
      <c r="T11" s="14">
        <v>0.1138107109827</v>
      </c>
      <c r="U11" s="14">
        <v>0.123431366609577</v>
      </c>
      <c r="V11" s="14">
        <v>0.24562649788414401</v>
      </c>
      <c r="W11" s="14">
        <v>0.11285607298330499</v>
      </c>
      <c r="X11" s="14">
        <v>0.112113592186474</v>
      </c>
      <c r="Y11" s="14">
        <v>0.133584283763926</v>
      </c>
      <c r="Z11" s="14">
        <v>0.18642629772806399</v>
      </c>
      <c r="AA11" s="14">
        <v>7.7339049079747604E-2</v>
      </c>
      <c r="AB11" s="14">
        <v>0.11153026806100599</v>
      </c>
      <c r="AC11" s="14">
        <v>0.127473945691602</v>
      </c>
      <c r="AD11" s="14">
        <v>0.12059918612263699</v>
      </c>
      <c r="AE11" s="14"/>
      <c r="AF11" s="14">
        <v>7.9550862613267104E-2</v>
      </c>
      <c r="AG11" s="14">
        <v>0.12568884615699699</v>
      </c>
      <c r="AH11" s="14">
        <v>0.11309743925973199</v>
      </c>
      <c r="AI11" s="14">
        <v>0.193538500000179</v>
      </c>
      <c r="AJ11" s="14">
        <v>0.1099583213267</v>
      </c>
      <c r="AK11" s="14">
        <v>0.108465522057517</v>
      </c>
      <c r="AL11" s="14"/>
      <c r="AM11" s="14">
        <v>0.106875372893215</v>
      </c>
      <c r="AN11" s="14">
        <v>0.14512695591802799</v>
      </c>
      <c r="AO11" s="14">
        <v>0.12757328353455</v>
      </c>
      <c r="AP11" s="14">
        <v>0.10783810430002901</v>
      </c>
      <c r="AQ11" s="14">
        <v>0</v>
      </c>
      <c r="AR11" s="14"/>
      <c r="AS11" s="14">
        <v>0.12315064449415999</v>
      </c>
      <c r="AT11" s="14">
        <v>0.124880881636172</v>
      </c>
      <c r="AU11" s="14"/>
      <c r="AV11" s="14">
        <v>0.119069817948681</v>
      </c>
      <c r="AW11" s="14">
        <v>0.18279014730898199</v>
      </c>
      <c r="AX11" s="14">
        <v>0.130564796610426</v>
      </c>
      <c r="AY11" s="14"/>
      <c r="AZ11" s="14">
        <v>8.1949095637648295E-2</v>
      </c>
      <c r="BA11" s="14">
        <v>0.11423073293959</v>
      </c>
      <c r="BB11" s="14">
        <v>0.17142908663710801</v>
      </c>
      <c r="BC11" s="14"/>
      <c r="BD11" s="14">
        <v>0.11327089228963599</v>
      </c>
      <c r="BE11" s="14">
        <v>0.13139711242407101</v>
      </c>
      <c r="BF11" s="14"/>
      <c r="BG11" s="14">
        <v>0.103991565916892</v>
      </c>
      <c r="BH11" s="14">
        <v>0.12836890221973299</v>
      </c>
      <c r="BI11" s="14"/>
      <c r="BJ11" s="14">
        <v>8.5835528528786897E-2</v>
      </c>
      <c r="BK11" s="14">
        <v>0.125785655005478</v>
      </c>
      <c r="BL11" s="14"/>
      <c r="BM11" s="14">
        <v>0.13451272502939199</v>
      </c>
      <c r="BN11" s="14">
        <v>0.12445056455634999</v>
      </c>
      <c r="BO11" s="14"/>
      <c r="BP11" s="14">
        <v>0.103893602200717</v>
      </c>
      <c r="BQ11" s="14">
        <v>0.13146891986465001</v>
      </c>
      <c r="BR11" s="14"/>
      <c r="BS11" s="14">
        <v>8.2342230102137398E-2</v>
      </c>
      <c r="BT11" s="14">
        <v>0.171932628047094</v>
      </c>
      <c r="BU11" s="14"/>
      <c r="BV11" s="14">
        <v>5.5862683085934402E-2</v>
      </c>
      <c r="BW11" s="14">
        <v>9.1648103154997995E-2</v>
      </c>
      <c r="BX11" s="14"/>
      <c r="BY11" s="14">
        <v>0.111546155042343</v>
      </c>
      <c r="BZ11" s="14">
        <v>0.125480667710857</v>
      </c>
      <c r="CA11" s="14"/>
      <c r="CB11" s="14">
        <v>0.15703864332252701</v>
      </c>
      <c r="CC11" s="14">
        <v>0.105099656506037</v>
      </c>
    </row>
    <row r="12" spans="2:81" x14ac:dyDescent="0.3">
      <c r="B12" s="15" t="s">
        <v>441</v>
      </c>
      <c r="C12" s="14">
        <v>6.6874272735801599E-2</v>
      </c>
      <c r="D12" s="14">
        <v>7.9849708310563094E-2</v>
      </c>
      <c r="E12" s="14">
        <v>5.4334894275841199E-2</v>
      </c>
      <c r="F12" s="14"/>
      <c r="G12" s="14">
        <v>1.75882351742431E-2</v>
      </c>
      <c r="H12" s="14">
        <v>8.0159811169313505E-2</v>
      </c>
      <c r="I12" s="14">
        <v>7.5134673144601302E-2</v>
      </c>
      <c r="J12" s="14">
        <v>8.8936947491946999E-2</v>
      </c>
      <c r="K12" s="14">
        <v>8.5748097109317106E-2</v>
      </c>
      <c r="L12" s="14">
        <v>5.1626281453474497E-2</v>
      </c>
      <c r="M12" s="14"/>
      <c r="N12" s="14">
        <v>4.6537962654383397E-2</v>
      </c>
      <c r="O12" s="14">
        <v>8.2487483791700095E-2</v>
      </c>
      <c r="P12" s="14">
        <v>6.3361400149996402E-2</v>
      </c>
      <c r="Q12" s="14">
        <v>7.2346186757511602E-2</v>
      </c>
      <c r="R12" s="14"/>
      <c r="S12" s="14">
        <v>3.5839931897075697E-2</v>
      </c>
      <c r="T12" s="14">
        <v>8.9624742643682406E-2</v>
      </c>
      <c r="U12" s="14">
        <v>3.7004360278555699E-2</v>
      </c>
      <c r="V12" s="14">
        <v>6.7878834973566907E-2</v>
      </c>
      <c r="W12" s="14">
        <v>5.5000529988738001E-2</v>
      </c>
      <c r="X12" s="14">
        <v>0.119553789280279</v>
      </c>
      <c r="Y12" s="14">
        <v>0.107220310034573</v>
      </c>
      <c r="Z12" s="14">
        <v>4.67751779425414E-2</v>
      </c>
      <c r="AA12" s="14">
        <v>5.6150064923891602E-2</v>
      </c>
      <c r="AB12" s="14">
        <v>6.6734712922179695E-2</v>
      </c>
      <c r="AC12" s="14">
        <v>5.2935639767039702E-2</v>
      </c>
      <c r="AD12" s="14">
        <v>4.0360420297640302E-2</v>
      </c>
      <c r="AE12" s="14"/>
      <c r="AF12" s="14">
        <v>3.72426851161346E-2</v>
      </c>
      <c r="AG12" s="14">
        <v>8.8651556597531905E-2</v>
      </c>
      <c r="AH12" s="14">
        <v>3.2911815385113299E-2</v>
      </c>
      <c r="AI12" s="14">
        <v>0.15623087616294001</v>
      </c>
      <c r="AJ12" s="14">
        <v>0</v>
      </c>
      <c r="AK12" s="14">
        <v>6.2681357716940694E-2</v>
      </c>
      <c r="AL12" s="14"/>
      <c r="AM12" s="14">
        <v>7.9008966511711506E-2</v>
      </c>
      <c r="AN12" s="14">
        <v>7.5516541225965697E-2</v>
      </c>
      <c r="AO12" s="14">
        <v>5.2864409627418903E-2</v>
      </c>
      <c r="AP12" s="14">
        <v>6.0180921876295999E-2</v>
      </c>
      <c r="AQ12" s="14">
        <v>5.1154878399041197E-2</v>
      </c>
      <c r="AR12" s="14"/>
      <c r="AS12" s="14">
        <v>5.7148219238036202E-2</v>
      </c>
      <c r="AT12" s="14">
        <v>7.2363836957015107E-2</v>
      </c>
      <c r="AU12" s="14"/>
      <c r="AV12" s="14">
        <v>5.38649337898379E-2</v>
      </c>
      <c r="AW12" s="14">
        <v>5.0463235451634197E-2</v>
      </c>
      <c r="AX12" s="14">
        <v>5.04510621306139E-2</v>
      </c>
      <c r="AY12" s="14"/>
      <c r="AZ12" s="14">
        <v>0</v>
      </c>
      <c r="BA12" s="14">
        <v>5.8028476547120802E-2</v>
      </c>
      <c r="BB12" s="14">
        <v>7.6803418492623607E-2</v>
      </c>
      <c r="BC12" s="14"/>
      <c r="BD12" s="14">
        <v>5.1727959633862799E-2</v>
      </c>
      <c r="BE12" s="14">
        <v>7.7152430359490695E-2</v>
      </c>
      <c r="BF12" s="14"/>
      <c r="BG12" s="14">
        <v>3.4929590624012997E-2</v>
      </c>
      <c r="BH12" s="14">
        <v>7.2138275866559298E-2</v>
      </c>
      <c r="BI12" s="14"/>
      <c r="BJ12" s="14">
        <v>4.53424284477928E-2</v>
      </c>
      <c r="BK12" s="14">
        <v>6.9547380581416504E-2</v>
      </c>
      <c r="BL12" s="14"/>
      <c r="BM12" s="14">
        <v>4.3880050802151099E-2</v>
      </c>
      <c r="BN12" s="14">
        <v>6.7971808305083606E-2</v>
      </c>
      <c r="BO12" s="14"/>
      <c r="BP12" s="14">
        <v>7.2635693802070203E-2</v>
      </c>
      <c r="BQ12" s="14">
        <v>6.5539089436595005E-2</v>
      </c>
      <c r="BR12" s="14"/>
      <c r="BS12" s="14">
        <v>5.5012658130101699E-2</v>
      </c>
      <c r="BT12" s="14">
        <v>5.1637568562745498E-2</v>
      </c>
      <c r="BU12" s="14"/>
      <c r="BV12" s="14">
        <v>7.2643026489753695E-2</v>
      </c>
      <c r="BW12" s="14">
        <v>4.8816707356106298E-2</v>
      </c>
      <c r="BX12" s="14"/>
      <c r="BY12" s="14">
        <v>0.105695509012508</v>
      </c>
      <c r="BZ12" s="14">
        <v>6.0047792388321801E-2</v>
      </c>
      <c r="CA12" s="14"/>
      <c r="CB12" s="14">
        <v>7.1831045259381596E-2</v>
      </c>
      <c r="CC12" s="14">
        <v>6.2713651057567599E-2</v>
      </c>
    </row>
    <row r="13" spans="2:81" x14ac:dyDescent="0.3">
      <c r="B13" s="15" t="s">
        <v>106</v>
      </c>
      <c r="C13" s="23">
        <v>7.5620577435263098E-2</v>
      </c>
      <c r="D13" s="23">
        <v>6.4346477213169398E-2</v>
      </c>
      <c r="E13" s="23">
        <v>8.6776123033021804E-2</v>
      </c>
      <c r="F13" s="23"/>
      <c r="G13" s="23">
        <v>5.3715827730393101E-2</v>
      </c>
      <c r="H13" s="23">
        <v>7.8276427633502593E-2</v>
      </c>
      <c r="I13" s="23">
        <v>5.8933249143462103E-2</v>
      </c>
      <c r="J13" s="23">
        <v>9.0338901255621898E-2</v>
      </c>
      <c r="K13" s="23">
        <v>9.7293579614717005E-2</v>
      </c>
      <c r="L13" s="23">
        <v>7.5135211365495502E-2</v>
      </c>
      <c r="M13" s="23"/>
      <c r="N13" s="23">
        <v>6.05337204617135E-2</v>
      </c>
      <c r="O13" s="23">
        <v>8.9712852219312703E-2</v>
      </c>
      <c r="P13" s="23">
        <v>7.02139711836616E-2</v>
      </c>
      <c r="Q13" s="23">
        <v>8.3191199707247102E-2</v>
      </c>
      <c r="R13" s="23"/>
      <c r="S13" s="23">
        <v>4.4702988195843098E-2</v>
      </c>
      <c r="T13" s="23">
        <v>9.6448870301435494E-2</v>
      </c>
      <c r="U13" s="23">
        <v>3.8962777096427197E-2</v>
      </c>
      <c r="V13" s="23">
        <v>2.26810912408427E-2</v>
      </c>
      <c r="W13" s="23">
        <v>4.2478898345441003E-2</v>
      </c>
      <c r="X13" s="23">
        <v>8.4170102317559198E-2</v>
      </c>
      <c r="Y13" s="23">
        <v>0.168444817001275</v>
      </c>
      <c r="Z13" s="23">
        <v>9.2586306199840998E-2</v>
      </c>
      <c r="AA13" s="23">
        <v>6.5277720031241396E-2</v>
      </c>
      <c r="AB13" s="23">
        <v>8.7493864053910894E-2</v>
      </c>
      <c r="AC13" s="23">
        <v>5.6175208948702399E-2</v>
      </c>
      <c r="AD13" s="23">
        <v>0.203294388208104</v>
      </c>
      <c r="AE13" s="23"/>
      <c r="AF13" s="23">
        <v>5.30647708265303E-2</v>
      </c>
      <c r="AG13" s="23">
        <v>4.8271075495060399E-2</v>
      </c>
      <c r="AH13" s="23">
        <v>4.1169019370373802E-2</v>
      </c>
      <c r="AI13" s="23">
        <v>4.7337231330726301E-2</v>
      </c>
      <c r="AJ13" s="23">
        <v>8.0351302155893103E-2</v>
      </c>
      <c r="AK13" s="23">
        <v>0.20044129648872699</v>
      </c>
      <c r="AL13" s="23"/>
      <c r="AM13" s="23">
        <v>8.1929860511288394E-2</v>
      </c>
      <c r="AN13" s="23">
        <v>6.1136514115984697E-2</v>
      </c>
      <c r="AO13" s="23">
        <v>8.8922501416342004E-2</v>
      </c>
      <c r="AP13" s="23">
        <v>3.5924306263932997E-2</v>
      </c>
      <c r="AQ13" s="23">
        <v>9.5013893933079505E-2</v>
      </c>
      <c r="AR13" s="23"/>
      <c r="AS13" s="23">
        <v>3.2747857060241102E-2</v>
      </c>
      <c r="AT13" s="23">
        <v>0.10290611467506</v>
      </c>
      <c r="AU13" s="23"/>
      <c r="AV13" s="23">
        <v>2.6479608689339899E-2</v>
      </c>
      <c r="AW13" s="23">
        <v>0</v>
      </c>
      <c r="AX13" s="23">
        <v>4.8921382277856598E-2</v>
      </c>
      <c r="AY13" s="23"/>
      <c r="AZ13" s="23">
        <v>0</v>
      </c>
      <c r="BA13" s="23">
        <v>1.8353740778338099E-2</v>
      </c>
      <c r="BB13" s="23">
        <v>2.5426667168138298E-2</v>
      </c>
      <c r="BC13" s="23"/>
      <c r="BD13" s="23">
        <v>4.99597536501439E-2</v>
      </c>
      <c r="BE13" s="23">
        <v>8.9765003616297398E-2</v>
      </c>
      <c r="BF13" s="23"/>
      <c r="BG13" s="23">
        <v>4.6560209161388103E-2</v>
      </c>
      <c r="BH13" s="23">
        <v>7.9345417337836399E-2</v>
      </c>
      <c r="BI13" s="23"/>
      <c r="BJ13" s="23">
        <v>2.15160019712454E-2</v>
      </c>
      <c r="BK13" s="23">
        <v>7.9713204252055997E-2</v>
      </c>
      <c r="BL13" s="23"/>
      <c r="BM13" s="23">
        <v>6.0389156259934601E-2</v>
      </c>
      <c r="BN13" s="23">
        <v>7.7219422037466498E-2</v>
      </c>
      <c r="BO13" s="23"/>
      <c r="BP13" s="23">
        <v>6.2390682677144302E-2</v>
      </c>
      <c r="BQ13" s="23">
        <v>7.9266599144911798E-2</v>
      </c>
      <c r="BR13" s="23"/>
      <c r="BS13" s="23">
        <v>1.9474847798399898E-2</v>
      </c>
      <c r="BT13" s="23">
        <v>4.2130494497522299E-2</v>
      </c>
      <c r="BU13" s="23"/>
      <c r="BV13" s="23">
        <v>3.63136808451145E-2</v>
      </c>
      <c r="BW13" s="23">
        <v>1.3557071236921899E-2</v>
      </c>
      <c r="BX13" s="23"/>
      <c r="BY13" s="23">
        <v>6.0548096382728803E-2</v>
      </c>
      <c r="BZ13" s="23">
        <v>7.4986873115401004E-2</v>
      </c>
      <c r="CA13" s="23"/>
      <c r="CB13" s="23">
        <v>4.5165945407502003E-2</v>
      </c>
      <c r="CC13" s="23">
        <v>9.1530560039223705E-2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0.32068963678624102</v>
      </c>
      <c r="D9" s="14">
        <v>0.29929793530517201</v>
      </c>
      <c r="E9" s="14">
        <v>0.34220135898731402</v>
      </c>
      <c r="F9" s="14"/>
      <c r="G9" s="14">
        <v>0.390057644714145</v>
      </c>
      <c r="H9" s="14">
        <v>0.347299628559403</v>
      </c>
      <c r="I9" s="14">
        <v>0.29741541501534802</v>
      </c>
      <c r="J9" s="14">
        <v>0.27422513695295198</v>
      </c>
      <c r="K9" s="14">
        <v>0.28693932422458901</v>
      </c>
      <c r="L9" s="14">
        <v>0.33228192769110898</v>
      </c>
      <c r="M9" s="14"/>
      <c r="N9" s="14">
        <v>0.36141377564593902</v>
      </c>
      <c r="O9" s="14">
        <v>0.26931744733780499</v>
      </c>
      <c r="P9" s="14">
        <v>0.36972307874624599</v>
      </c>
      <c r="Q9" s="14">
        <v>0.28456908414151</v>
      </c>
      <c r="R9" s="14"/>
      <c r="S9" s="14">
        <v>0.36742413731370099</v>
      </c>
      <c r="T9" s="14">
        <v>0.375889527967328</v>
      </c>
      <c r="U9" s="14">
        <v>0.41765139116385802</v>
      </c>
      <c r="V9" s="14">
        <v>0.27995906099783002</v>
      </c>
      <c r="W9" s="14">
        <v>0.26967197080184901</v>
      </c>
      <c r="X9" s="14">
        <v>0.33391113663169503</v>
      </c>
      <c r="Y9" s="14">
        <v>0.26237011243806202</v>
      </c>
      <c r="Z9" s="14">
        <v>0.25574050815403498</v>
      </c>
      <c r="AA9" s="14">
        <v>0.31501573933155202</v>
      </c>
      <c r="AB9" s="14">
        <v>0.316611863271967</v>
      </c>
      <c r="AC9" s="14">
        <v>0.202058986816954</v>
      </c>
      <c r="AD9" s="14">
        <v>0.27796941330208103</v>
      </c>
      <c r="AE9" s="14"/>
      <c r="AF9" s="14">
        <v>0.381209283211357</v>
      </c>
      <c r="AG9" s="14">
        <v>0.251166907104102</v>
      </c>
      <c r="AH9" s="14">
        <v>0.322534769634648</v>
      </c>
      <c r="AI9" s="14">
        <v>0.28065202462372002</v>
      </c>
      <c r="AJ9" s="14">
        <v>0.50299359138780297</v>
      </c>
      <c r="AK9" s="14">
        <v>0.23248190604553101</v>
      </c>
      <c r="AL9" s="14"/>
      <c r="AM9" s="14">
        <v>0.28412634628435202</v>
      </c>
      <c r="AN9" s="14">
        <v>0.26945862041355401</v>
      </c>
      <c r="AO9" s="14">
        <v>0.327186163374035</v>
      </c>
      <c r="AP9" s="14">
        <v>0.39333941886229201</v>
      </c>
      <c r="AQ9" s="14">
        <v>0.63493196099363902</v>
      </c>
      <c r="AR9" s="14"/>
      <c r="AS9" s="14">
        <v>0.37626887687493099</v>
      </c>
      <c r="AT9" s="14">
        <v>0.28575382188980097</v>
      </c>
      <c r="AU9" s="14"/>
      <c r="AV9" s="14">
        <v>0.39584258893663099</v>
      </c>
      <c r="AW9" s="14">
        <v>0.36999668340424802</v>
      </c>
      <c r="AX9" s="14">
        <v>0.36846012394493199</v>
      </c>
      <c r="AY9" s="14"/>
      <c r="AZ9" s="14">
        <v>0.57474505269540199</v>
      </c>
      <c r="BA9" s="14">
        <v>0.41686251783048101</v>
      </c>
      <c r="BB9" s="14">
        <v>0.29714615493115998</v>
      </c>
      <c r="BC9" s="14"/>
      <c r="BD9" s="14">
        <v>0.373144145031781</v>
      </c>
      <c r="BE9" s="14">
        <v>0.28522528967175598</v>
      </c>
      <c r="BF9" s="14"/>
      <c r="BG9" s="14">
        <v>0.39162656044379401</v>
      </c>
      <c r="BH9" s="14">
        <v>0.30727082962178198</v>
      </c>
      <c r="BI9" s="14"/>
      <c r="BJ9" s="14">
        <v>0.45209730006501297</v>
      </c>
      <c r="BK9" s="14">
        <v>0.30271203308183398</v>
      </c>
      <c r="BL9" s="14"/>
      <c r="BM9" s="14">
        <v>0.35814017965113898</v>
      </c>
      <c r="BN9" s="14">
        <v>0.31459969122949799</v>
      </c>
      <c r="BO9" s="14"/>
      <c r="BP9" s="14">
        <v>0.37972692551814102</v>
      </c>
      <c r="BQ9" s="14">
        <v>0.30339440835042802</v>
      </c>
      <c r="BR9" s="14"/>
      <c r="BS9" s="14">
        <v>0.413996200215624</v>
      </c>
      <c r="BT9" s="14">
        <v>0.35231000627826697</v>
      </c>
      <c r="BU9" s="14"/>
      <c r="BV9" s="14">
        <v>0.493968361409165</v>
      </c>
      <c r="BW9" s="14">
        <v>0.38589108273100098</v>
      </c>
      <c r="BX9" s="14"/>
      <c r="BY9" s="14">
        <v>0.348484812467866</v>
      </c>
      <c r="BZ9" s="14">
        <v>0.32097244469311298</v>
      </c>
      <c r="CA9" s="14"/>
      <c r="CB9" s="14">
        <v>0.33458627105591998</v>
      </c>
      <c r="CC9" s="14">
        <v>0.316882456766857</v>
      </c>
    </row>
    <row r="10" spans="2:81" x14ac:dyDescent="0.3">
      <c r="B10" s="15" t="s">
        <v>103</v>
      </c>
      <c r="C10" s="14">
        <v>0.44118111252547298</v>
      </c>
      <c r="D10" s="14">
        <v>0.42934235108597602</v>
      </c>
      <c r="E10" s="14">
        <v>0.45165293668710199</v>
      </c>
      <c r="F10" s="14"/>
      <c r="G10" s="14">
        <v>0.39205526020562997</v>
      </c>
      <c r="H10" s="14">
        <v>0.39990382867648999</v>
      </c>
      <c r="I10" s="14">
        <v>0.50925929475457499</v>
      </c>
      <c r="J10" s="14">
        <v>0.41726222092520299</v>
      </c>
      <c r="K10" s="14">
        <v>0.45856619328879999</v>
      </c>
      <c r="L10" s="14">
        <v>0.45979250269272198</v>
      </c>
      <c r="M10" s="14"/>
      <c r="N10" s="14">
        <v>0.40031575773685402</v>
      </c>
      <c r="O10" s="14">
        <v>0.46527154538200399</v>
      </c>
      <c r="P10" s="14">
        <v>0.43442188355884398</v>
      </c>
      <c r="Q10" s="14">
        <v>0.46922508365570198</v>
      </c>
      <c r="R10" s="14"/>
      <c r="S10" s="14">
        <v>0.48247777203173597</v>
      </c>
      <c r="T10" s="14">
        <v>0.388463584576627</v>
      </c>
      <c r="U10" s="14">
        <v>0.37119524881567301</v>
      </c>
      <c r="V10" s="14">
        <v>0.41466430740440402</v>
      </c>
      <c r="W10" s="14">
        <v>0.55877332484181697</v>
      </c>
      <c r="X10" s="14">
        <v>0.349884815935114</v>
      </c>
      <c r="Y10" s="14">
        <v>0.45012267922282001</v>
      </c>
      <c r="Z10" s="14">
        <v>0.46281581585381198</v>
      </c>
      <c r="AA10" s="14">
        <v>0.49852422272389901</v>
      </c>
      <c r="AB10" s="14">
        <v>0.42009679680344503</v>
      </c>
      <c r="AC10" s="14">
        <v>0.45531901040610601</v>
      </c>
      <c r="AD10" s="14">
        <v>0.52061009692575799</v>
      </c>
      <c r="AE10" s="14"/>
      <c r="AF10" s="14">
        <v>0.44768102729811798</v>
      </c>
      <c r="AG10" s="14">
        <v>0.51047488207498104</v>
      </c>
      <c r="AH10" s="14">
        <v>0.46445838256586802</v>
      </c>
      <c r="AI10" s="14">
        <v>0.40703678353648898</v>
      </c>
      <c r="AJ10" s="14">
        <v>0.307415386048984</v>
      </c>
      <c r="AK10" s="14">
        <v>0.44549156911183002</v>
      </c>
      <c r="AL10" s="14"/>
      <c r="AM10" s="14">
        <v>0.446377400658582</v>
      </c>
      <c r="AN10" s="14">
        <v>0.49779643859967099</v>
      </c>
      <c r="AO10" s="14">
        <v>0.44564900668047402</v>
      </c>
      <c r="AP10" s="14">
        <v>0.38836317492541</v>
      </c>
      <c r="AQ10" s="14">
        <v>0.23008675616378199</v>
      </c>
      <c r="AR10" s="14"/>
      <c r="AS10" s="14">
        <v>0.415115274496139</v>
      </c>
      <c r="AT10" s="14">
        <v>0.45600303407266701</v>
      </c>
      <c r="AU10" s="14"/>
      <c r="AV10" s="14">
        <v>0.43544485755017098</v>
      </c>
      <c r="AW10" s="14">
        <v>0.34634802765389999</v>
      </c>
      <c r="AX10" s="14">
        <v>0.42063207888690202</v>
      </c>
      <c r="AY10" s="14"/>
      <c r="AZ10" s="14">
        <v>0.28839380906730999</v>
      </c>
      <c r="BA10" s="14">
        <v>0.250436147317945</v>
      </c>
      <c r="BB10" s="14">
        <v>0.52591291107398996</v>
      </c>
      <c r="BC10" s="14"/>
      <c r="BD10" s="14">
        <v>0.437656539656466</v>
      </c>
      <c r="BE10" s="14">
        <v>0.44491360076104097</v>
      </c>
      <c r="BF10" s="14"/>
      <c r="BG10" s="14">
        <v>0.411754855574469</v>
      </c>
      <c r="BH10" s="14">
        <v>0.44654640295133302</v>
      </c>
      <c r="BI10" s="14"/>
      <c r="BJ10" s="14">
        <v>0.38635828235492398</v>
      </c>
      <c r="BK10" s="14">
        <v>0.45026310773634998</v>
      </c>
      <c r="BL10" s="14"/>
      <c r="BM10" s="14">
        <v>0.43267688080204297</v>
      </c>
      <c r="BN10" s="14">
        <v>0.44446215297574099</v>
      </c>
      <c r="BO10" s="14"/>
      <c r="BP10" s="14">
        <v>0.43776886261471099</v>
      </c>
      <c r="BQ10" s="14">
        <v>0.44461927420167302</v>
      </c>
      <c r="BR10" s="14"/>
      <c r="BS10" s="14">
        <v>0.39851658817625801</v>
      </c>
      <c r="BT10" s="14">
        <v>0.42540101408918701</v>
      </c>
      <c r="BU10" s="14"/>
      <c r="BV10" s="14">
        <v>0.37925327791713898</v>
      </c>
      <c r="BW10" s="14">
        <v>0.40528641394931703</v>
      </c>
      <c r="BX10" s="14"/>
      <c r="BY10" s="14">
        <v>0.39557540081602699</v>
      </c>
      <c r="BZ10" s="14">
        <v>0.446784818690518</v>
      </c>
      <c r="CA10" s="14"/>
      <c r="CB10" s="14">
        <v>0.44035876809854602</v>
      </c>
      <c r="CC10" s="14">
        <v>0.440702927658909</v>
      </c>
    </row>
    <row r="11" spans="2:81" x14ac:dyDescent="0.3">
      <c r="B11" s="15" t="s">
        <v>440</v>
      </c>
      <c r="C11" s="14">
        <v>0.123663706489213</v>
      </c>
      <c r="D11" s="14">
        <v>0.159803732182979</v>
      </c>
      <c r="E11" s="14">
        <v>8.8616353346458301E-2</v>
      </c>
      <c r="F11" s="14"/>
      <c r="G11" s="14">
        <v>0.15788210572415901</v>
      </c>
      <c r="H11" s="14">
        <v>8.9490021236116199E-2</v>
      </c>
      <c r="I11" s="14">
        <v>0.118357230548432</v>
      </c>
      <c r="J11" s="14">
        <v>0.143470573731284</v>
      </c>
      <c r="K11" s="14">
        <v>0.14408203142786399</v>
      </c>
      <c r="L11" s="14">
        <v>0.102937065312745</v>
      </c>
      <c r="M11" s="14"/>
      <c r="N11" s="14">
        <v>0.15170012028743701</v>
      </c>
      <c r="O11" s="14">
        <v>0.117703646743022</v>
      </c>
      <c r="P11" s="14">
        <v>9.8628470427459994E-2</v>
      </c>
      <c r="Q11" s="14">
        <v>0.123604775735409</v>
      </c>
      <c r="R11" s="14"/>
      <c r="S11" s="14">
        <v>0.10703556358701399</v>
      </c>
      <c r="T11" s="14">
        <v>0.108020977546363</v>
      </c>
      <c r="U11" s="14">
        <v>9.8958950858257497E-2</v>
      </c>
      <c r="V11" s="14">
        <v>0.18089598297385701</v>
      </c>
      <c r="W11" s="14">
        <v>0.100769616838858</v>
      </c>
      <c r="X11" s="14">
        <v>0.157869835364296</v>
      </c>
      <c r="Y11" s="14">
        <v>9.6147403140744395E-2</v>
      </c>
      <c r="Z11" s="14">
        <v>0.14134598765760101</v>
      </c>
      <c r="AA11" s="14">
        <v>6.3268636776561596E-2</v>
      </c>
      <c r="AB11" s="14">
        <v>0.16444772365871299</v>
      </c>
      <c r="AC11" s="14">
        <v>0.234225264590156</v>
      </c>
      <c r="AD11" s="14">
        <v>7.9861413996854994E-2</v>
      </c>
      <c r="AE11" s="14"/>
      <c r="AF11" s="14">
        <v>0.109520495352171</v>
      </c>
      <c r="AG11" s="14">
        <v>0.108965910136163</v>
      </c>
      <c r="AH11" s="14">
        <v>0.14810830589514001</v>
      </c>
      <c r="AI11" s="14">
        <v>0.18333028357353101</v>
      </c>
      <c r="AJ11" s="14">
        <v>9.6213953227504201E-2</v>
      </c>
      <c r="AK11" s="14">
        <v>0.11146872452998401</v>
      </c>
      <c r="AL11" s="14"/>
      <c r="AM11" s="14">
        <v>0.11980625264299601</v>
      </c>
      <c r="AN11" s="14">
        <v>0.13452311560562299</v>
      </c>
      <c r="AO11" s="14">
        <v>0.11093109141143501</v>
      </c>
      <c r="AP11" s="14">
        <v>0.11969007634365</v>
      </c>
      <c r="AQ11" s="14">
        <v>8.8101158429391396E-2</v>
      </c>
      <c r="AR11" s="14"/>
      <c r="AS11" s="14">
        <v>0.1454157475715</v>
      </c>
      <c r="AT11" s="14">
        <v>0.112259431693171</v>
      </c>
      <c r="AU11" s="14"/>
      <c r="AV11" s="14">
        <v>0.105320863318557</v>
      </c>
      <c r="AW11" s="14">
        <v>0.21028540740777599</v>
      </c>
      <c r="AX11" s="14">
        <v>0.156905872907946</v>
      </c>
      <c r="AY11" s="14"/>
      <c r="AZ11" s="14">
        <v>0.13686113823728799</v>
      </c>
      <c r="BA11" s="14">
        <v>0.25568896065574598</v>
      </c>
      <c r="BB11" s="14">
        <v>8.9103756022428399E-2</v>
      </c>
      <c r="BC11" s="14"/>
      <c r="BD11" s="14">
        <v>0.112743770329111</v>
      </c>
      <c r="BE11" s="14">
        <v>0.13131155554689999</v>
      </c>
      <c r="BF11" s="14"/>
      <c r="BG11" s="14">
        <v>0.12576620734352001</v>
      </c>
      <c r="BH11" s="14">
        <v>0.123832548925354</v>
      </c>
      <c r="BI11" s="14"/>
      <c r="BJ11" s="14">
        <v>9.3237279864039499E-2</v>
      </c>
      <c r="BK11" s="14">
        <v>0.128266909515348</v>
      </c>
      <c r="BL11" s="14"/>
      <c r="BM11" s="14">
        <v>0.13629783594811701</v>
      </c>
      <c r="BN11" s="14">
        <v>0.121691274929166</v>
      </c>
      <c r="BO11" s="14"/>
      <c r="BP11" s="14">
        <v>8.6906992495401306E-2</v>
      </c>
      <c r="BQ11" s="14">
        <v>0.13284725316648599</v>
      </c>
      <c r="BR11" s="14"/>
      <c r="BS11" s="14">
        <v>0.13683708842266601</v>
      </c>
      <c r="BT11" s="14">
        <v>0.149059939282946</v>
      </c>
      <c r="BU11" s="14"/>
      <c r="BV11" s="14">
        <v>7.2587438561080894E-2</v>
      </c>
      <c r="BW11" s="14">
        <v>0.159416745277701</v>
      </c>
      <c r="BX11" s="14"/>
      <c r="BY11" s="14">
        <v>0.13710848483893501</v>
      </c>
      <c r="BZ11" s="14">
        <v>0.123475909308044</v>
      </c>
      <c r="CA11" s="14"/>
      <c r="CB11" s="14">
        <v>0.122086823330806</v>
      </c>
      <c r="CC11" s="14">
        <v>0.12402538971270501</v>
      </c>
    </row>
    <row r="12" spans="2:81" x14ac:dyDescent="0.3">
      <c r="B12" s="15" t="s">
        <v>441</v>
      </c>
      <c r="C12" s="14">
        <v>4.6234627352578599E-2</v>
      </c>
      <c r="D12" s="14">
        <v>5.5130538902439602E-2</v>
      </c>
      <c r="E12" s="14">
        <v>3.7638426154025698E-2</v>
      </c>
      <c r="F12" s="14"/>
      <c r="G12" s="14">
        <v>6.2511705256605701E-3</v>
      </c>
      <c r="H12" s="14">
        <v>7.9359063836027893E-2</v>
      </c>
      <c r="I12" s="14">
        <v>2.2474594097233201E-2</v>
      </c>
      <c r="J12" s="14">
        <v>8.9793985788523406E-2</v>
      </c>
      <c r="K12" s="14">
        <v>3.89048022870149E-2</v>
      </c>
      <c r="L12" s="14">
        <v>3.49167152548472E-2</v>
      </c>
      <c r="M12" s="14"/>
      <c r="N12" s="14">
        <v>2.3580393437702699E-2</v>
      </c>
      <c r="O12" s="14">
        <v>5.7266769069691997E-2</v>
      </c>
      <c r="P12" s="14">
        <v>4.90521523876917E-2</v>
      </c>
      <c r="Q12" s="14">
        <v>5.3064636614503197E-2</v>
      </c>
      <c r="R12" s="14"/>
      <c r="S12" s="14">
        <v>1.15688812787341E-2</v>
      </c>
      <c r="T12" s="14">
        <v>3.121056072404E-2</v>
      </c>
      <c r="U12" s="14">
        <v>4.8697821300340199E-2</v>
      </c>
      <c r="V12" s="14">
        <v>7.9289144968582595E-2</v>
      </c>
      <c r="W12" s="14">
        <v>4.2339200650165297E-2</v>
      </c>
      <c r="X12" s="14">
        <v>8.6269329860832494E-2</v>
      </c>
      <c r="Y12" s="14">
        <v>4.7972390890599799E-2</v>
      </c>
      <c r="Z12" s="14">
        <v>6.8940431933147098E-2</v>
      </c>
      <c r="AA12" s="14">
        <v>5.7704201981055601E-2</v>
      </c>
      <c r="AB12" s="14">
        <v>4.52241924220858E-2</v>
      </c>
      <c r="AC12" s="14">
        <v>3.4817602229310102E-2</v>
      </c>
      <c r="AD12" s="14">
        <v>0</v>
      </c>
      <c r="AE12" s="14"/>
      <c r="AF12" s="14">
        <v>2.7361654874355001E-2</v>
      </c>
      <c r="AG12" s="14">
        <v>8.0020157520965196E-2</v>
      </c>
      <c r="AH12" s="14">
        <v>2.15673125845613E-2</v>
      </c>
      <c r="AI12" s="14">
        <v>8.7761408580567704E-2</v>
      </c>
      <c r="AJ12" s="14">
        <v>0</v>
      </c>
      <c r="AK12" s="14">
        <v>4.1672011516950498E-2</v>
      </c>
      <c r="AL12" s="14"/>
      <c r="AM12" s="14">
        <v>7.2225901162353903E-2</v>
      </c>
      <c r="AN12" s="14">
        <v>3.2766945300398503E-2</v>
      </c>
      <c r="AO12" s="14">
        <v>4.8967662586837199E-2</v>
      </c>
      <c r="AP12" s="14">
        <v>4.8087869261883902E-2</v>
      </c>
      <c r="AQ12" s="14">
        <v>0</v>
      </c>
      <c r="AR12" s="14"/>
      <c r="AS12" s="14">
        <v>3.7700722995193899E-2</v>
      </c>
      <c r="AT12" s="14">
        <v>5.2135323966766803E-2</v>
      </c>
      <c r="AU12" s="14"/>
      <c r="AV12" s="14">
        <v>3.69120815053013E-2</v>
      </c>
      <c r="AW12" s="14">
        <v>7.3369881534075004E-2</v>
      </c>
      <c r="AX12" s="14">
        <v>2.3866636074982201E-2</v>
      </c>
      <c r="AY12" s="14"/>
      <c r="AZ12" s="14">
        <v>0</v>
      </c>
      <c r="BA12" s="14">
        <v>5.8658633417490003E-2</v>
      </c>
      <c r="BB12" s="14">
        <v>6.2410510804283101E-2</v>
      </c>
      <c r="BC12" s="14"/>
      <c r="BD12" s="14">
        <v>3.09312457629531E-2</v>
      </c>
      <c r="BE12" s="14">
        <v>5.6552168788926403E-2</v>
      </c>
      <c r="BF12" s="14"/>
      <c r="BG12" s="14">
        <v>1.9060639934539499E-2</v>
      </c>
      <c r="BH12" s="14">
        <v>5.1720450286363698E-2</v>
      </c>
      <c r="BI12" s="14"/>
      <c r="BJ12" s="14">
        <v>2.4997501337485802E-2</v>
      </c>
      <c r="BK12" s="14">
        <v>4.8308209048128103E-2</v>
      </c>
      <c r="BL12" s="14"/>
      <c r="BM12" s="14">
        <v>2.32219400456091E-2</v>
      </c>
      <c r="BN12" s="14">
        <v>4.8222809551168103E-2</v>
      </c>
      <c r="BO12" s="14"/>
      <c r="BP12" s="14">
        <v>4.6302203765743601E-2</v>
      </c>
      <c r="BQ12" s="14">
        <v>4.71311616644631E-2</v>
      </c>
      <c r="BR12" s="14"/>
      <c r="BS12" s="14">
        <v>4.0786953345774001E-2</v>
      </c>
      <c r="BT12" s="14">
        <v>3.4856723345934898E-2</v>
      </c>
      <c r="BU12" s="14"/>
      <c r="BV12" s="14">
        <v>3.5587178540225903E-2</v>
      </c>
      <c r="BW12" s="14">
        <v>4.2614342772575198E-2</v>
      </c>
      <c r="BX12" s="14"/>
      <c r="BY12" s="14">
        <v>8.0149459855302002E-2</v>
      </c>
      <c r="BZ12" s="14">
        <v>4.0701157217681999E-2</v>
      </c>
      <c r="CA12" s="14"/>
      <c r="CB12" s="14">
        <v>5.7575916656285003E-2</v>
      </c>
      <c r="CC12" s="14">
        <v>3.8336167007740798E-2</v>
      </c>
    </row>
    <row r="13" spans="2:81" x14ac:dyDescent="0.3">
      <c r="B13" s="15" t="s">
        <v>106</v>
      </c>
      <c r="C13" s="23">
        <v>6.8230916846494793E-2</v>
      </c>
      <c r="D13" s="23">
        <v>5.6425442523432998E-2</v>
      </c>
      <c r="E13" s="23">
        <v>7.9890924825099505E-2</v>
      </c>
      <c r="F13" s="23"/>
      <c r="G13" s="23">
        <v>5.3753818830404802E-2</v>
      </c>
      <c r="H13" s="23">
        <v>8.3947457691962796E-2</v>
      </c>
      <c r="I13" s="23">
        <v>5.2493465584412403E-2</v>
      </c>
      <c r="J13" s="23">
        <v>7.52480826020369E-2</v>
      </c>
      <c r="K13" s="23">
        <v>7.1507648771731894E-2</v>
      </c>
      <c r="L13" s="23">
        <v>7.0071789048576402E-2</v>
      </c>
      <c r="M13" s="23"/>
      <c r="N13" s="23">
        <v>6.2989952892068005E-2</v>
      </c>
      <c r="O13" s="23">
        <v>9.0440591467477294E-2</v>
      </c>
      <c r="P13" s="23">
        <v>4.8174414879758098E-2</v>
      </c>
      <c r="Q13" s="23">
        <v>6.9536419852875994E-2</v>
      </c>
      <c r="R13" s="23"/>
      <c r="S13" s="23">
        <v>3.1493645788814702E-2</v>
      </c>
      <c r="T13" s="23">
        <v>9.6415349185642096E-2</v>
      </c>
      <c r="U13" s="23">
        <v>6.34965878618719E-2</v>
      </c>
      <c r="V13" s="23">
        <v>4.5191503655327397E-2</v>
      </c>
      <c r="W13" s="23">
        <v>2.8445886867310401E-2</v>
      </c>
      <c r="X13" s="23">
        <v>7.2064882208062106E-2</v>
      </c>
      <c r="Y13" s="23">
        <v>0.14338741430777399</v>
      </c>
      <c r="Z13" s="23">
        <v>7.1157256401404703E-2</v>
      </c>
      <c r="AA13" s="23">
        <v>6.5487199186931896E-2</v>
      </c>
      <c r="AB13" s="23">
        <v>5.3619423843788303E-2</v>
      </c>
      <c r="AC13" s="23">
        <v>7.3579135957474298E-2</v>
      </c>
      <c r="AD13" s="23">
        <v>0.121559075775306</v>
      </c>
      <c r="AE13" s="23"/>
      <c r="AF13" s="23">
        <v>3.4227539263998803E-2</v>
      </c>
      <c r="AG13" s="23">
        <v>4.9372143163788601E-2</v>
      </c>
      <c r="AH13" s="23">
        <v>4.3331229319782998E-2</v>
      </c>
      <c r="AI13" s="23">
        <v>4.1219499685692398E-2</v>
      </c>
      <c r="AJ13" s="23">
        <v>9.3377069335708496E-2</v>
      </c>
      <c r="AK13" s="23">
        <v>0.16888578879570501</v>
      </c>
      <c r="AL13" s="23"/>
      <c r="AM13" s="23">
        <v>7.7464099251715102E-2</v>
      </c>
      <c r="AN13" s="23">
        <v>6.5454880080752897E-2</v>
      </c>
      <c r="AO13" s="23">
        <v>6.7266075947218604E-2</v>
      </c>
      <c r="AP13" s="23">
        <v>5.0519460606764197E-2</v>
      </c>
      <c r="AQ13" s="23">
        <v>4.6880124413188201E-2</v>
      </c>
      <c r="AR13" s="23"/>
      <c r="AS13" s="23">
        <v>2.5499378062235799E-2</v>
      </c>
      <c r="AT13" s="23">
        <v>9.3848388377594405E-2</v>
      </c>
      <c r="AU13" s="23"/>
      <c r="AV13" s="23">
        <v>2.6479608689339899E-2</v>
      </c>
      <c r="AW13" s="23">
        <v>0</v>
      </c>
      <c r="AX13" s="23">
        <v>3.0135288185237901E-2</v>
      </c>
      <c r="AY13" s="23"/>
      <c r="AZ13" s="23">
        <v>0</v>
      </c>
      <c r="BA13" s="23">
        <v>1.8353740778338099E-2</v>
      </c>
      <c r="BB13" s="23">
        <v>2.5426667168138298E-2</v>
      </c>
      <c r="BC13" s="23"/>
      <c r="BD13" s="23">
        <v>4.55242992196883E-2</v>
      </c>
      <c r="BE13" s="23">
        <v>8.1997385231376299E-2</v>
      </c>
      <c r="BF13" s="23"/>
      <c r="BG13" s="23">
        <v>5.1791736703677503E-2</v>
      </c>
      <c r="BH13" s="23">
        <v>7.0629768215166797E-2</v>
      </c>
      <c r="BI13" s="23"/>
      <c r="BJ13" s="23">
        <v>4.3309636378537603E-2</v>
      </c>
      <c r="BK13" s="23">
        <v>7.0449740618340306E-2</v>
      </c>
      <c r="BL13" s="23"/>
      <c r="BM13" s="23">
        <v>4.9663163553091999E-2</v>
      </c>
      <c r="BN13" s="23">
        <v>7.1024071314426201E-2</v>
      </c>
      <c r="BO13" s="23"/>
      <c r="BP13" s="23">
        <v>4.9295015606003599E-2</v>
      </c>
      <c r="BQ13" s="23">
        <v>7.2007902616950004E-2</v>
      </c>
      <c r="BR13" s="23"/>
      <c r="BS13" s="23">
        <v>9.8631698396782E-3</v>
      </c>
      <c r="BT13" s="23">
        <v>3.8372317003665203E-2</v>
      </c>
      <c r="BU13" s="23"/>
      <c r="BV13" s="23">
        <v>1.8603743572389201E-2</v>
      </c>
      <c r="BW13" s="23">
        <v>6.7914152694053698E-3</v>
      </c>
      <c r="BX13" s="23"/>
      <c r="BY13" s="23">
        <v>3.8681842021870701E-2</v>
      </c>
      <c r="BZ13" s="23">
        <v>6.8065670090642794E-2</v>
      </c>
      <c r="CA13" s="23"/>
      <c r="CB13" s="23">
        <v>4.5392220858442703E-2</v>
      </c>
      <c r="CC13" s="23">
        <v>8.0053058853787398E-2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0.32619148753182498</v>
      </c>
      <c r="D9" s="14">
        <v>0.28109292946030501</v>
      </c>
      <c r="E9" s="14">
        <v>0.370861931228262</v>
      </c>
      <c r="F9" s="14"/>
      <c r="G9" s="14">
        <v>0.35277783852785499</v>
      </c>
      <c r="H9" s="14">
        <v>0.32832633855700999</v>
      </c>
      <c r="I9" s="14">
        <v>0.28579435682626803</v>
      </c>
      <c r="J9" s="14">
        <v>0.31726435901432898</v>
      </c>
      <c r="K9" s="14">
        <v>0.35665838735495398</v>
      </c>
      <c r="L9" s="14">
        <v>0.32637913313424499</v>
      </c>
      <c r="M9" s="14"/>
      <c r="N9" s="14">
        <v>0.32708704949247802</v>
      </c>
      <c r="O9" s="14">
        <v>0.27382592076889101</v>
      </c>
      <c r="P9" s="14">
        <v>0.38379607727794701</v>
      </c>
      <c r="Q9" s="14">
        <v>0.32261957798989399</v>
      </c>
      <c r="R9" s="14"/>
      <c r="S9" s="14">
        <v>0.34790896939905103</v>
      </c>
      <c r="T9" s="14">
        <v>0.28690903956171498</v>
      </c>
      <c r="U9" s="14">
        <v>0.34481414606827898</v>
      </c>
      <c r="V9" s="14">
        <v>0.23874057345490499</v>
      </c>
      <c r="W9" s="14">
        <v>0.30024735144416198</v>
      </c>
      <c r="X9" s="14">
        <v>0.413865493776227</v>
      </c>
      <c r="Y9" s="14">
        <v>0.31687570131474702</v>
      </c>
      <c r="Z9" s="14">
        <v>0.30358758527580898</v>
      </c>
      <c r="AA9" s="14">
        <v>0.36696313126914898</v>
      </c>
      <c r="AB9" s="14">
        <v>0.315544522670334</v>
      </c>
      <c r="AC9" s="14">
        <v>0.36585422322848299</v>
      </c>
      <c r="AD9" s="14">
        <v>0.27660648026110002</v>
      </c>
      <c r="AE9" s="14"/>
      <c r="AF9" s="14">
        <v>0.401729557448463</v>
      </c>
      <c r="AG9" s="14">
        <v>0.28851308245532198</v>
      </c>
      <c r="AH9" s="14">
        <v>0.30482077598308699</v>
      </c>
      <c r="AI9" s="14">
        <v>0.27935153301466398</v>
      </c>
      <c r="AJ9" s="14">
        <v>0.457610629252581</v>
      </c>
      <c r="AK9" s="14">
        <v>0.23499731078144101</v>
      </c>
      <c r="AL9" s="14"/>
      <c r="AM9" s="14">
        <v>0.306508372421046</v>
      </c>
      <c r="AN9" s="14">
        <v>0.27419008204753498</v>
      </c>
      <c r="AO9" s="14">
        <v>0.34303242881770801</v>
      </c>
      <c r="AP9" s="14">
        <v>0.33253633396385601</v>
      </c>
      <c r="AQ9" s="14">
        <v>0.54799224947113001</v>
      </c>
      <c r="AR9" s="14"/>
      <c r="AS9" s="14">
        <v>0.36009552846695803</v>
      </c>
      <c r="AT9" s="14">
        <v>0.30587853460115999</v>
      </c>
      <c r="AU9" s="14"/>
      <c r="AV9" s="14">
        <v>0.38973230039867002</v>
      </c>
      <c r="AW9" s="14">
        <v>0.220986733366448</v>
      </c>
      <c r="AX9" s="14">
        <v>0.35381906541214803</v>
      </c>
      <c r="AY9" s="14"/>
      <c r="AZ9" s="14">
        <v>0.56459270885825996</v>
      </c>
      <c r="BA9" s="14">
        <v>0.26981026585503998</v>
      </c>
      <c r="BB9" s="14">
        <v>0.27968357563851398</v>
      </c>
      <c r="BC9" s="14"/>
      <c r="BD9" s="14">
        <v>0.37076049977789799</v>
      </c>
      <c r="BE9" s="14">
        <v>0.29759475803191499</v>
      </c>
      <c r="BF9" s="14"/>
      <c r="BG9" s="14">
        <v>0.40241821012918999</v>
      </c>
      <c r="BH9" s="14">
        <v>0.31292868352813902</v>
      </c>
      <c r="BI9" s="14"/>
      <c r="BJ9" s="14">
        <v>0.372569029834808</v>
      </c>
      <c r="BK9" s="14">
        <v>0.32195703848916102</v>
      </c>
      <c r="BL9" s="14"/>
      <c r="BM9" s="14">
        <v>0.366780669143353</v>
      </c>
      <c r="BN9" s="14">
        <v>0.32315818075805702</v>
      </c>
      <c r="BO9" s="14"/>
      <c r="BP9" s="14">
        <v>0.36568887289360402</v>
      </c>
      <c r="BQ9" s="14">
        <v>0.317713088868528</v>
      </c>
      <c r="BR9" s="14"/>
      <c r="BS9" s="14">
        <v>0.39482676260550098</v>
      </c>
      <c r="BT9" s="14">
        <v>0.31682049780159</v>
      </c>
      <c r="BU9" s="14"/>
      <c r="BV9" s="14">
        <v>0.39685538859445402</v>
      </c>
      <c r="BW9" s="14">
        <v>0.39411382986864701</v>
      </c>
      <c r="BX9" s="14"/>
      <c r="BY9" s="14">
        <v>0.272551222753316</v>
      </c>
      <c r="BZ9" s="14">
        <v>0.334581205494412</v>
      </c>
      <c r="CA9" s="14"/>
      <c r="CB9" s="14">
        <v>0.379512552802449</v>
      </c>
      <c r="CC9" s="14">
        <v>0.30072716988135201</v>
      </c>
    </row>
    <row r="10" spans="2:81" x14ac:dyDescent="0.3">
      <c r="B10" s="15" t="s">
        <v>103</v>
      </c>
      <c r="C10" s="14">
        <v>0.45951177739580001</v>
      </c>
      <c r="D10" s="14">
        <v>0.48888739309065099</v>
      </c>
      <c r="E10" s="14">
        <v>0.429776462250888</v>
      </c>
      <c r="F10" s="14"/>
      <c r="G10" s="14">
        <v>0.475780520988274</v>
      </c>
      <c r="H10" s="14">
        <v>0.47041191788368603</v>
      </c>
      <c r="I10" s="14">
        <v>0.48044528667869302</v>
      </c>
      <c r="J10" s="14">
        <v>0.43427193617031101</v>
      </c>
      <c r="K10" s="14">
        <v>0.38021137342753503</v>
      </c>
      <c r="L10" s="14">
        <v>0.49670187499457302</v>
      </c>
      <c r="M10" s="14"/>
      <c r="N10" s="14">
        <v>0.488517248497427</v>
      </c>
      <c r="O10" s="14">
        <v>0.47034571856246699</v>
      </c>
      <c r="P10" s="14">
        <v>0.44955107434311298</v>
      </c>
      <c r="Q10" s="14">
        <v>0.43312773442431601</v>
      </c>
      <c r="R10" s="14"/>
      <c r="S10" s="14">
        <v>0.48740460713036199</v>
      </c>
      <c r="T10" s="14">
        <v>0.46363646814341902</v>
      </c>
      <c r="U10" s="14">
        <v>0.49334139091332602</v>
      </c>
      <c r="V10" s="14">
        <v>0.526047774116289</v>
      </c>
      <c r="W10" s="14">
        <v>0.48654830964683199</v>
      </c>
      <c r="X10" s="14">
        <v>0.33163426573103799</v>
      </c>
      <c r="Y10" s="14">
        <v>0.40867825370528199</v>
      </c>
      <c r="Z10" s="14">
        <v>0.46103480770692601</v>
      </c>
      <c r="AA10" s="14">
        <v>0.499231395630374</v>
      </c>
      <c r="AB10" s="14">
        <v>0.436175981964397</v>
      </c>
      <c r="AC10" s="14">
        <v>0.43611977120762302</v>
      </c>
      <c r="AD10" s="14">
        <v>0.43937790500421903</v>
      </c>
      <c r="AE10" s="14"/>
      <c r="AF10" s="14">
        <v>0.454319092916187</v>
      </c>
      <c r="AG10" s="14">
        <v>0.49440959534209999</v>
      </c>
      <c r="AH10" s="14">
        <v>0.59659589293277604</v>
      </c>
      <c r="AI10" s="14">
        <v>0.400511602988461</v>
      </c>
      <c r="AJ10" s="14">
        <v>0.368563799017191</v>
      </c>
      <c r="AK10" s="14">
        <v>0.47064482369036398</v>
      </c>
      <c r="AL10" s="14"/>
      <c r="AM10" s="14">
        <v>0.43996304650072499</v>
      </c>
      <c r="AN10" s="14">
        <v>0.51600442919040201</v>
      </c>
      <c r="AO10" s="14">
        <v>0.44400172336332</v>
      </c>
      <c r="AP10" s="14">
        <v>0.449391804246416</v>
      </c>
      <c r="AQ10" s="14">
        <v>0.35397274771664</v>
      </c>
      <c r="AR10" s="14"/>
      <c r="AS10" s="14">
        <v>0.46033337887935499</v>
      </c>
      <c r="AT10" s="14">
        <v>0.45686903771006798</v>
      </c>
      <c r="AU10" s="14"/>
      <c r="AV10" s="14">
        <v>0.44378942399396798</v>
      </c>
      <c r="AW10" s="14">
        <v>0.51200450142584397</v>
      </c>
      <c r="AX10" s="14">
        <v>0.50443835045376995</v>
      </c>
      <c r="AY10" s="14"/>
      <c r="AZ10" s="14">
        <v>0.33052975895065101</v>
      </c>
      <c r="BA10" s="14">
        <v>0.51752626737344298</v>
      </c>
      <c r="BB10" s="14">
        <v>0.475989746131259</v>
      </c>
      <c r="BC10" s="14"/>
      <c r="BD10" s="14">
        <v>0.45218319890992997</v>
      </c>
      <c r="BE10" s="14">
        <v>0.46268036716996702</v>
      </c>
      <c r="BF10" s="14"/>
      <c r="BG10" s="14">
        <v>0.45598612115022702</v>
      </c>
      <c r="BH10" s="14">
        <v>0.45767540691407299</v>
      </c>
      <c r="BI10" s="14"/>
      <c r="BJ10" s="14">
        <v>0.49120190613019399</v>
      </c>
      <c r="BK10" s="14">
        <v>0.45537029301256399</v>
      </c>
      <c r="BL10" s="14"/>
      <c r="BM10" s="14">
        <v>0.42255539100657502</v>
      </c>
      <c r="BN10" s="14">
        <v>0.46067394553151197</v>
      </c>
      <c r="BO10" s="14"/>
      <c r="BP10" s="14">
        <v>0.43157439241346701</v>
      </c>
      <c r="BQ10" s="14">
        <v>0.46559142778108498</v>
      </c>
      <c r="BR10" s="14"/>
      <c r="BS10" s="14">
        <v>0.47888925958490502</v>
      </c>
      <c r="BT10" s="14">
        <v>0.47494303779712399</v>
      </c>
      <c r="BU10" s="14"/>
      <c r="BV10" s="14">
        <v>0.52709422915535298</v>
      </c>
      <c r="BW10" s="14">
        <v>0.46194828521456899</v>
      </c>
      <c r="BX10" s="14"/>
      <c r="BY10" s="14">
        <v>0.45752110528877399</v>
      </c>
      <c r="BZ10" s="14">
        <v>0.46244329019552699</v>
      </c>
      <c r="CA10" s="14"/>
      <c r="CB10" s="14">
        <v>0.412587784088983</v>
      </c>
      <c r="CC10" s="14">
        <v>0.48472699849489898</v>
      </c>
    </row>
    <row r="11" spans="2:81" x14ac:dyDescent="0.3">
      <c r="B11" s="15" t="s">
        <v>440</v>
      </c>
      <c r="C11" s="14">
        <v>0.10490466609039401</v>
      </c>
      <c r="D11" s="14">
        <v>0.12763128199396301</v>
      </c>
      <c r="E11" s="14">
        <v>8.2918007752058098E-2</v>
      </c>
      <c r="F11" s="14"/>
      <c r="G11" s="14">
        <v>9.8998456671223395E-2</v>
      </c>
      <c r="H11" s="14">
        <v>8.4799140673443199E-2</v>
      </c>
      <c r="I11" s="14">
        <v>0.118886575452243</v>
      </c>
      <c r="J11" s="14">
        <v>9.72408406875271E-2</v>
      </c>
      <c r="K11" s="14">
        <v>0.13897783520572299</v>
      </c>
      <c r="L11" s="14">
        <v>9.7058384367576897E-2</v>
      </c>
      <c r="M11" s="14"/>
      <c r="N11" s="14">
        <v>0.119042120172791</v>
      </c>
      <c r="O11" s="14">
        <v>0.114776036134039</v>
      </c>
      <c r="P11" s="14">
        <v>7.3101558312590506E-2</v>
      </c>
      <c r="Q11" s="14">
        <v>0.109033348017123</v>
      </c>
      <c r="R11" s="14"/>
      <c r="S11" s="14">
        <v>0.10528557852106001</v>
      </c>
      <c r="T11" s="14">
        <v>0.116547882575017</v>
      </c>
      <c r="U11" s="14">
        <v>6.2034028840904497E-2</v>
      </c>
      <c r="V11" s="14">
        <v>0.14370882039410299</v>
      </c>
      <c r="W11" s="14">
        <v>0.17014138596008299</v>
      </c>
      <c r="X11" s="14">
        <v>0.105559403127037</v>
      </c>
      <c r="Y11" s="14">
        <v>0.10520040758114001</v>
      </c>
      <c r="Z11" s="14">
        <v>6.99639163201356E-2</v>
      </c>
      <c r="AA11" s="14">
        <v>4.2331327118493703E-2</v>
      </c>
      <c r="AB11" s="14">
        <v>0.120284678951142</v>
      </c>
      <c r="AC11" s="14">
        <v>0.106516993185215</v>
      </c>
      <c r="AD11" s="14">
        <v>0.122096118661734</v>
      </c>
      <c r="AE11" s="14"/>
      <c r="AF11" s="14">
        <v>8.2050116786863594E-2</v>
      </c>
      <c r="AG11" s="14">
        <v>0.12472188268876699</v>
      </c>
      <c r="AH11" s="14">
        <v>3.2982925314993403E-2</v>
      </c>
      <c r="AI11" s="14">
        <v>0.16588488019584</v>
      </c>
      <c r="AJ11" s="14">
        <v>7.8270319601923197E-2</v>
      </c>
      <c r="AK11" s="14">
        <v>8.8990109140179199E-2</v>
      </c>
      <c r="AL11" s="14"/>
      <c r="AM11" s="14">
        <v>0.103558360540301</v>
      </c>
      <c r="AN11" s="14">
        <v>0.106175881805049</v>
      </c>
      <c r="AO11" s="14">
        <v>0.12209930690149</v>
      </c>
      <c r="AP11" s="14">
        <v>0.106794596383118</v>
      </c>
      <c r="AQ11" s="14">
        <v>0</v>
      </c>
      <c r="AR11" s="14"/>
      <c r="AS11" s="14">
        <v>0.110993345672981</v>
      </c>
      <c r="AT11" s="14">
        <v>0.102770683418651</v>
      </c>
      <c r="AU11" s="14"/>
      <c r="AV11" s="14">
        <v>9.4476308199524406E-2</v>
      </c>
      <c r="AW11" s="14">
        <v>0.216936632580604</v>
      </c>
      <c r="AX11" s="14">
        <v>7.9707518351898404E-2</v>
      </c>
      <c r="AY11" s="14"/>
      <c r="AZ11" s="14">
        <v>5.98018744252337E-2</v>
      </c>
      <c r="BA11" s="14">
        <v>0.176611653516839</v>
      </c>
      <c r="BB11" s="14">
        <v>0.15706848990976599</v>
      </c>
      <c r="BC11" s="14"/>
      <c r="BD11" s="14">
        <v>9.2355537462762205E-2</v>
      </c>
      <c r="BE11" s="14">
        <v>0.113576318852916</v>
      </c>
      <c r="BF11" s="14"/>
      <c r="BG11" s="14">
        <v>7.6787395436980502E-2</v>
      </c>
      <c r="BH11" s="14">
        <v>0.11084699622369</v>
      </c>
      <c r="BI11" s="14"/>
      <c r="BJ11" s="14">
        <v>6.6641489140976604E-2</v>
      </c>
      <c r="BK11" s="14">
        <v>0.108691020763565</v>
      </c>
      <c r="BL11" s="14"/>
      <c r="BM11" s="14">
        <v>0.119490962683237</v>
      </c>
      <c r="BN11" s="14">
        <v>0.103482988991737</v>
      </c>
      <c r="BO11" s="14"/>
      <c r="BP11" s="14">
        <v>0.104528332784617</v>
      </c>
      <c r="BQ11" s="14">
        <v>0.10466281289065101</v>
      </c>
      <c r="BR11" s="14"/>
      <c r="BS11" s="14">
        <v>7.9262449329752696E-2</v>
      </c>
      <c r="BT11" s="14">
        <v>0.12543592040399401</v>
      </c>
      <c r="BU11" s="14"/>
      <c r="BV11" s="14">
        <v>1.76435707246634E-2</v>
      </c>
      <c r="BW11" s="14">
        <v>0.100917557765245</v>
      </c>
      <c r="BX11" s="14"/>
      <c r="BY11" s="14">
        <v>0.16865590354562099</v>
      </c>
      <c r="BZ11" s="14">
        <v>9.6909251592057793E-2</v>
      </c>
      <c r="CA11" s="14"/>
      <c r="CB11" s="14">
        <v>0.11806112277731901</v>
      </c>
      <c r="CC11" s="14">
        <v>9.7144340420280903E-2</v>
      </c>
    </row>
    <row r="12" spans="2:81" x14ac:dyDescent="0.3">
      <c r="B12" s="15" t="s">
        <v>441</v>
      </c>
      <c r="C12" s="14">
        <v>5.3250616964784003E-2</v>
      </c>
      <c r="D12" s="14">
        <v>5.9294773576995398E-2</v>
      </c>
      <c r="E12" s="14">
        <v>4.7452603937581099E-2</v>
      </c>
      <c r="F12" s="14"/>
      <c r="G12" s="14">
        <v>3.9219653151877601E-2</v>
      </c>
      <c r="H12" s="14">
        <v>6.4832548130985601E-2</v>
      </c>
      <c r="I12" s="14">
        <v>5.63701163299982E-2</v>
      </c>
      <c r="J12" s="14">
        <v>7.4977528561007603E-2</v>
      </c>
      <c r="K12" s="14">
        <v>5.32219748228746E-2</v>
      </c>
      <c r="L12" s="14">
        <v>3.3002210555558603E-2</v>
      </c>
      <c r="M12" s="14"/>
      <c r="N12" s="14">
        <v>1.9621246593343401E-2</v>
      </c>
      <c r="O12" s="14">
        <v>7.5645296443475799E-2</v>
      </c>
      <c r="P12" s="14">
        <v>4.5805369975517402E-2</v>
      </c>
      <c r="Q12" s="14">
        <v>6.9226563527477705E-2</v>
      </c>
      <c r="R12" s="14"/>
      <c r="S12" s="14">
        <v>2.76958341085887E-2</v>
      </c>
      <c r="T12" s="14">
        <v>5.9591673656617598E-2</v>
      </c>
      <c r="U12" s="14">
        <v>3.7004360278555699E-2</v>
      </c>
      <c r="V12" s="14">
        <v>8.0018352034733495E-2</v>
      </c>
      <c r="W12" s="14">
        <v>2.8583173415168198E-2</v>
      </c>
      <c r="X12" s="14">
        <v>0.10764956399422999</v>
      </c>
      <c r="Y12" s="14">
        <v>4.7552849009424802E-2</v>
      </c>
      <c r="Z12" s="14">
        <v>0.11592379647579</v>
      </c>
      <c r="AA12" s="14">
        <v>3.3942199402606898E-2</v>
      </c>
      <c r="AB12" s="14">
        <v>5.1373891157928703E-2</v>
      </c>
      <c r="AC12" s="14">
        <v>3.5333803429976801E-2</v>
      </c>
      <c r="AD12" s="14">
        <v>4.0360420297640302E-2</v>
      </c>
      <c r="AE12" s="14"/>
      <c r="AF12" s="14">
        <v>3.4378046973701802E-2</v>
      </c>
      <c r="AG12" s="14">
        <v>6.3652658085480401E-2</v>
      </c>
      <c r="AH12" s="14">
        <v>3.3955581093547502E-2</v>
      </c>
      <c r="AI12" s="14">
        <v>0.117971560152813</v>
      </c>
      <c r="AJ12" s="14">
        <v>2.88817866901937E-2</v>
      </c>
      <c r="AK12" s="14">
        <v>4.43639111221171E-2</v>
      </c>
      <c r="AL12" s="14"/>
      <c r="AM12" s="14">
        <v>8.87539647104508E-2</v>
      </c>
      <c r="AN12" s="14">
        <v>5.0037463726626798E-2</v>
      </c>
      <c r="AO12" s="14">
        <v>3.0028519729419698E-2</v>
      </c>
      <c r="AP12" s="14">
        <v>5.4218696673448502E-2</v>
      </c>
      <c r="AQ12" s="14">
        <v>5.1154878399041197E-2</v>
      </c>
      <c r="AR12" s="14"/>
      <c r="AS12" s="14">
        <v>4.8617621881258198E-2</v>
      </c>
      <c r="AT12" s="14">
        <v>5.5428939001496799E-2</v>
      </c>
      <c r="AU12" s="14"/>
      <c r="AV12" s="14">
        <v>5.0915456682666803E-2</v>
      </c>
      <c r="AW12" s="14">
        <v>1.70559852624016E-2</v>
      </c>
      <c r="AX12" s="14">
        <v>4.2452082613688401E-2</v>
      </c>
      <c r="AY12" s="14"/>
      <c r="AZ12" s="14">
        <v>4.5075657765855398E-2</v>
      </c>
      <c r="BA12" s="14">
        <v>1.76980724763399E-2</v>
      </c>
      <c r="BB12" s="14">
        <v>6.2029462299563701E-2</v>
      </c>
      <c r="BC12" s="14"/>
      <c r="BD12" s="14">
        <v>4.1694242302510197E-2</v>
      </c>
      <c r="BE12" s="14">
        <v>6.1099687623558697E-2</v>
      </c>
      <c r="BF12" s="14"/>
      <c r="BG12" s="14">
        <v>2.49230785805876E-2</v>
      </c>
      <c r="BH12" s="14">
        <v>5.8992878353141202E-2</v>
      </c>
      <c r="BI12" s="14"/>
      <c r="BJ12" s="14">
        <v>3.6733939707314103E-2</v>
      </c>
      <c r="BK12" s="14">
        <v>5.5073495330948297E-2</v>
      </c>
      <c r="BL12" s="14"/>
      <c r="BM12" s="14">
        <v>3.09197822782314E-2</v>
      </c>
      <c r="BN12" s="14">
        <v>5.6235098726661298E-2</v>
      </c>
      <c r="BO12" s="14"/>
      <c r="BP12" s="14">
        <v>4.9168973584455003E-2</v>
      </c>
      <c r="BQ12" s="14">
        <v>5.4149648670285003E-2</v>
      </c>
      <c r="BR12" s="14"/>
      <c r="BS12" s="14">
        <v>3.7158358640163397E-2</v>
      </c>
      <c r="BT12" s="14">
        <v>4.8812664833808798E-2</v>
      </c>
      <c r="BU12" s="14"/>
      <c r="BV12" s="14">
        <v>3.9803067953140897E-2</v>
      </c>
      <c r="BW12" s="14">
        <v>3.6228911882134403E-2</v>
      </c>
      <c r="BX12" s="14"/>
      <c r="BY12" s="14">
        <v>8.21455605421888E-2</v>
      </c>
      <c r="BZ12" s="14">
        <v>4.83361016613005E-2</v>
      </c>
      <c r="CA12" s="14"/>
      <c r="CB12" s="14">
        <v>5.0447785202557702E-2</v>
      </c>
      <c r="CC12" s="14">
        <v>5.2831682634818501E-2</v>
      </c>
    </row>
    <row r="13" spans="2:81" x14ac:dyDescent="0.3">
      <c r="B13" s="15" t="s">
        <v>106</v>
      </c>
      <c r="C13" s="23">
        <v>5.6141452017196301E-2</v>
      </c>
      <c r="D13" s="23">
        <v>4.3093621878084798E-2</v>
      </c>
      <c r="E13" s="23">
        <v>6.8990994831210503E-2</v>
      </c>
      <c r="F13" s="23"/>
      <c r="G13" s="23">
        <v>3.3223530660770301E-2</v>
      </c>
      <c r="H13" s="23">
        <v>5.1630054754874997E-2</v>
      </c>
      <c r="I13" s="23">
        <v>5.85036647127977E-2</v>
      </c>
      <c r="J13" s="23">
        <v>7.6245335566825806E-2</v>
      </c>
      <c r="K13" s="23">
        <v>7.0930429188913693E-2</v>
      </c>
      <c r="L13" s="23">
        <v>4.6858396948046603E-2</v>
      </c>
      <c r="M13" s="23"/>
      <c r="N13" s="23">
        <v>4.57323352439599E-2</v>
      </c>
      <c r="O13" s="23">
        <v>6.5407028091127806E-2</v>
      </c>
      <c r="P13" s="23">
        <v>4.7745920090831603E-2</v>
      </c>
      <c r="Q13" s="23">
        <v>6.5992776041189805E-2</v>
      </c>
      <c r="R13" s="23"/>
      <c r="S13" s="23">
        <v>3.1705010840938901E-2</v>
      </c>
      <c r="T13" s="23">
        <v>7.3314936063231001E-2</v>
      </c>
      <c r="U13" s="23">
        <v>6.2806073898935305E-2</v>
      </c>
      <c r="V13" s="23">
        <v>1.14844799999703E-2</v>
      </c>
      <c r="W13" s="23">
        <v>1.4479779533755E-2</v>
      </c>
      <c r="X13" s="23">
        <v>4.12912733714682E-2</v>
      </c>
      <c r="Y13" s="23">
        <v>0.121692788389406</v>
      </c>
      <c r="Z13" s="23">
        <v>4.9489894221339502E-2</v>
      </c>
      <c r="AA13" s="23">
        <v>5.7531946579376603E-2</v>
      </c>
      <c r="AB13" s="23">
        <v>7.6620925256198597E-2</v>
      </c>
      <c r="AC13" s="23">
        <v>5.6175208948702399E-2</v>
      </c>
      <c r="AD13" s="23">
        <v>0.121559075775306</v>
      </c>
      <c r="AE13" s="23"/>
      <c r="AF13" s="23">
        <v>2.7523185874785101E-2</v>
      </c>
      <c r="AG13" s="23">
        <v>2.8702781428330899E-2</v>
      </c>
      <c r="AH13" s="23">
        <v>3.1644824675596303E-2</v>
      </c>
      <c r="AI13" s="23">
        <v>3.6280423648221899E-2</v>
      </c>
      <c r="AJ13" s="23">
        <v>6.6673465438111507E-2</v>
      </c>
      <c r="AK13" s="23">
        <v>0.161003845265898</v>
      </c>
      <c r="AL13" s="23"/>
      <c r="AM13" s="23">
        <v>6.1216255827477299E-2</v>
      </c>
      <c r="AN13" s="23">
        <v>5.35921432303871E-2</v>
      </c>
      <c r="AO13" s="23">
        <v>6.0838021188062197E-2</v>
      </c>
      <c r="AP13" s="23">
        <v>5.7058568733161598E-2</v>
      </c>
      <c r="AQ13" s="23">
        <v>4.6880124413188201E-2</v>
      </c>
      <c r="AR13" s="23"/>
      <c r="AS13" s="23">
        <v>1.9960125099447699E-2</v>
      </c>
      <c r="AT13" s="23">
        <v>7.9052805268624002E-2</v>
      </c>
      <c r="AU13" s="23"/>
      <c r="AV13" s="23">
        <v>2.1086510725170801E-2</v>
      </c>
      <c r="AW13" s="23">
        <v>3.3016147364701598E-2</v>
      </c>
      <c r="AX13" s="23">
        <v>1.9582983168494501E-2</v>
      </c>
      <c r="AY13" s="23"/>
      <c r="AZ13" s="23">
        <v>0</v>
      </c>
      <c r="BA13" s="23">
        <v>1.8353740778338099E-2</v>
      </c>
      <c r="BB13" s="23">
        <v>2.52287260208971E-2</v>
      </c>
      <c r="BC13" s="23"/>
      <c r="BD13" s="23">
        <v>4.3006521546899497E-2</v>
      </c>
      <c r="BE13" s="23">
        <v>6.5048868321643694E-2</v>
      </c>
      <c r="BF13" s="23"/>
      <c r="BG13" s="23">
        <v>3.9885194703014701E-2</v>
      </c>
      <c r="BH13" s="23">
        <v>5.9556034980956699E-2</v>
      </c>
      <c r="BI13" s="23"/>
      <c r="BJ13" s="23">
        <v>3.2853635186707801E-2</v>
      </c>
      <c r="BK13" s="23">
        <v>5.8908152403762397E-2</v>
      </c>
      <c r="BL13" s="23"/>
      <c r="BM13" s="23">
        <v>6.0253194888604401E-2</v>
      </c>
      <c r="BN13" s="23">
        <v>5.6449785992033701E-2</v>
      </c>
      <c r="BO13" s="23"/>
      <c r="BP13" s="23">
        <v>4.9039428323857097E-2</v>
      </c>
      <c r="BQ13" s="23">
        <v>5.7883021789450699E-2</v>
      </c>
      <c r="BR13" s="23"/>
      <c r="BS13" s="23">
        <v>9.8631698396782E-3</v>
      </c>
      <c r="BT13" s="23">
        <v>3.3987879163483802E-2</v>
      </c>
      <c r="BU13" s="23"/>
      <c r="BV13" s="23">
        <v>1.8603743572389201E-2</v>
      </c>
      <c r="BW13" s="23">
        <v>6.7914152694053698E-3</v>
      </c>
      <c r="BX13" s="23"/>
      <c r="BY13" s="23">
        <v>1.9126207870100199E-2</v>
      </c>
      <c r="BZ13" s="23">
        <v>5.7730151056703503E-2</v>
      </c>
      <c r="CA13" s="23"/>
      <c r="CB13" s="23">
        <v>3.9390755128690898E-2</v>
      </c>
      <c r="CC13" s="23">
        <v>6.4569808568648801E-2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0.36154456368290799</v>
      </c>
      <c r="D9" s="14">
        <v>0.31432662127765398</v>
      </c>
      <c r="E9" s="14">
        <v>0.40835325342505702</v>
      </c>
      <c r="F9" s="14"/>
      <c r="G9" s="14">
        <v>0.29139295971773099</v>
      </c>
      <c r="H9" s="14">
        <v>0.36552232126510198</v>
      </c>
      <c r="I9" s="14">
        <v>0.359560670038504</v>
      </c>
      <c r="J9" s="14">
        <v>0.30066077070873698</v>
      </c>
      <c r="K9" s="14">
        <v>0.36854640128298499</v>
      </c>
      <c r="L9" s="14">
        <v>0.45177436508340202</v>
      </c>
      <c r="M9" s="14"/>
      <c r="N9" s="14">
        <v>0.35199667492094</v>
      </c>
      <c r="O9" s="14">
        <v>0.36175882294539602</v>
      </c>
      <c r="P9" s="14">
        <v>0.35418663953273199</v>
      </c>
      <c r="Q9" s="14">
        <v>0.37615896874252303</v>
      </c>
      <c r="R9" s="14"/>
      <c r="S9" s="14">
        <v>0.35835661923331003</v>
      </c>
      <c r="T9" s="14">
        <v>0.38508489477199398</v>
      </c>
      <c r="U9" s="14">
        <v>0.36832723623756902</v>
      </c>
      <c r="V9" s="14">
        <v>0.29406252631553598</v>
      </c>
      <c r="W9" s="14">
        <v>0.31607897237665999</v>
      </c>
      <c r="X9" s="14">
        <v>0.34394908349946202</v>
      </c>
      <c r="Y9" s="14">
        <v>0.382140741866907</v>
      </c>
      <c r="Z9" s="14">
        <v>0.19415308166328599</v>
      </c>
      <c r="AA9" s="14">
        <v>0.39461289789589199</v>
      </c>
      <c r="AB9" s="14">
        <v>0.45478734755466499</v>
      </c>
      <c r="AC9" s="14">
        <v>0.42712683037327898</v>
      </c>
      <c r="AD9" s="14">
        <v>0.27436123884936098</v>
      </c>
      <c r="AE9" s="14"/>
      <c r="AF9" s="14">
        <v>0.40830647639870099</v>
      </c>
      <c r="AG9" s="14">
        <v>0.40906754652828398</v>
      </c>
      <c r="AH9" s="14">
        <v>0.43516357208648199</v>
      </c>
      <c r="AI9" s="14">
        <v>0.27814160077741201</v>
      </c>
      <c r="AJ9" s="14">
        <v>0.31781260684303703</v>
      </c>
      <c r="AK9" s="14">
        <v>0.287457775992357</v>
      </c>
      <c r="AL9" s="14"/>
      <c r="AM9" s="14">
        <v>0.362667379276229</v>
      </c>
      <c r="AN9" s="14">
        <v>0.33856617894208002</v>
      </c>
      <c r="AO9" s="14">
        <v>0.35709939101703703</v>
      </c>
      <c r="AP9" s="14">
        <v>0.360475453920445</v>
      </c>
      <c r="AQ9" s="14">
        <v>0.46235075906839801</v>
      </c>
      <c r="AR9" s="14"/>
      <c r="AS9" s="14">
        <v>0.38657931100070703</v>
      </c>
      <c r="AT9" s="14">
        <v>0.34554444605346302</v>
      </c>
      <c r="AU9" s="14"/>
      <c r="AV9" s="14">
        <v>0.42375045521647697</v>
      </c>
      <c r="AW9" s="14">
        <v>0.34289976533733701</v>
      </c>
      <c r="AX9" s="14">
        <v>0.35612515225435298</v>
      </c>
      <c r="AY9" s="14"/>
      <c r="AZ9" s="14">
        <v>0.520515904434249</v>
      </c>
      <c r="BA9" s="14">
        <v>0.38699752261880199</v>
      </c>
      <c r="BB9" s="14">
        <v>0.35382053682520298</v>
      </c>
      <c r="BC9" s="14"/>
      <c r="BD9" s="14">
        <v>0.39523336331221398</v>
      </c>
      <c r="BE9" s="14">
        <v>0.33868216136300699</v>
      </c>
      <c r="BF9" s="14"/>
      <c r="BG9" s="14">
        <v>0.41235429924366301</v>
      </c>
      <c r="BH9" s="14">
        <v>0.35221980793750701</v>
      </c>
      <c r="BI9" s="14"/>
      <c r="BJ9" s="14">
        <v>0.45988131827058498</v>
      </c>
      <c r="BK9" s="14">
        <v>0.34753052128085199</v>
      </c>
      <c r="BL9" s="14"/>
      <c r="BM9" s="14">
        <v>0.37659118363093702</v>
      </c>
      <c r="BN9" s="14">
        <v>0.36254153054196597</v>
      </c>
      <c r="BO9" s="14"/>
      <c r="BP9" s="14">
        <v>0.39335221312454299</v>
      </c>
      <c r="BQ9" s="14">
        <v>0.355438435611447</v>
      </c>
      <c r="BR9" s="14"/>
      <c r="BS9" s="14">
        <v>0.40314480887272203</v>
      </c>
      <c r="BT9" s="14">
        <v>0.36425034376683901</v>
      </c>
      <c r="BU9" s="14"/>
      <c r="BV9" s="14">
        <v>0.345972288879342</v>
      </c>
      <c r="BW9" s="14">
        <v>0.42323730565316098</v>
      </c>
      <c r="BX9" s="14"/>
      <c r="BY9" s="14">
        <v>0.35013152516888202</v>
      </c>
      <c r="BZ9" s="14">
        <v>0.36449499512677502</v>
      </c>
      <c r="CA9" s="14"/>
      <c r="CB9" s="14">
        <v>0.37816095958721202</v>
      </c>
      <c r="CC9" s="14">
        <v>0.35577609093797202</v>
      </c>
    </row>
    <row r="10" spans="2:81" x14ac:dyDescent="0.3">
      <c r="B10" s="15" t="s">
        <v>103</v>
      </c>
      <c r="C10" s="14">
        <v>0.34619788635623</v>
      </c>
      <c r="D10" s="14">
        <v>0.34198985185550301</v>
      </c>
      <c r="E10" s="14">
        <v>0.349033958839428</v>
      </c>
      <c r="F10" s="14"/>
      <c r="G10" s="14">
        <v>0.35573345414502</v>
      </c>
      <c r="H10" s="14">
        <v>0.330699709793152</v>
      </c>
      <c r="I10" s="14">
        <v>0.36297958208575498</v>
      </c>
      <c r="J10" s="14">
        <v>0.36263123758410998</v>
      </c>
      <c r="K10" s="14">
        <v>0.32546674642185802</v>
      </c>
      <c r="L10" s="14">
        <v>0.33927939778052701</v>
      </c>
      <c r="M10" s="14"/>
      <c r="N10" s="14">
        <v>0.38602039983629499</v>
      </c>
      <c r="O10" s="14">
        <v>0.34923892773812798</v>
      </c>
      <c r="P10" s="14">
        <v>0.341215293385221</v>
      </c>
      <c r="Q10" s="14">
        <v>0.30620720694169101</v>
      </c>
      <c r="R10" s="14"/>
      <c r="S10" s="14">
        <v>0.40859046828175599</v>
      </c>
      <c r="T10" s="14">
        <v>0.32331749330472698</v>
      </c>
      <c r="U10" s="14">
        <v>0.34507938747317102</v>
      </c>
      <c r="V10" s="14">
        <v>0.41743972372188698</v>
      </c>
      <c r="W10" s="14">
        <v>0.40257261323766003</v>
      </c>
      <c r="X10" s="14">
        <v>0.33789786009742301</v>
      </c>
      <c r="Y10" s="14">
        <v>0.30746531559927098</v>
      </c>
      <c r="Z10" s="14">
        <v>0.40810097833220899</v>
      </c>
      <c r="AA10" s="14">
        <v>0.38007697839272098</v>
      </c>
      <c r="AB10" s="14">
        <v>0.19726867636027001</v>
      </c>
      <c r="AC10" s="14">
        <v>0.211367520549372</v>
      </c>
      <c r="AD10" s="14">
        <v>0.40475962275627497</v>
      </c>
      <c r="AE10" s="14"/>
      <c r="AF10" s="14">
        <v>0.37558676082811299</v>
      </c>
      <c r="AG10" s="14">
        <v>0.32343341389116997</v>
      </c>
      <c r="AH10" s="14">
        <v>0.40360083393579599</v>
      </c>
      <c r="AI10" s="14">
        <v>0.33069156728826099</v>
      </c>
      <c r="AJ10" s="14">
        <v>0.34914007093309701</v>
      </c>
      <c r="AK10" s="14">
        <v>0.39595480417489898</v>
      </c>
      <c r="AL10" s="14"/>
      <c r="AM10" s="14">
        <v>0.325309816027403</v>
      </c>
      <c r="AN10" s="14">
        <v>0.36810082913724601</v>
      </c>
      <c r="AO10" s="14">
        <v>0.34768490742129099</v>
      </c>
      <c r="AP10" s="14">
        <v>0.343398280314756</v>
      </c>
      <c r="AQ10" s="14">
        <v>0.32768977862528298</v>
      </c>
      <c r="AR10" s="14"/>
      <c r="AS10" s="14">
        <v>0.34926908656488298</v>
      </c>
      <c r="AT10" s="14">
        <v>0.34357650195948197</v>
      </c>
      <c r="AU10" s="14"/>
      <c r="AV10" s="14">
        <v>0.35673471588636901</v>
      </c>
      <c r="AW10" s="14">
        <v>0.36931450818540301</v>
      </c>
      <c r="AX10" s="14">
        <v>0.31871276021512202</v>
      </c>
      <c r="AY10" s="14"/>
      <c r="AZ10" s="14">
        <v>0.29258937830989601</v>
      </c>
      <c r="BA10" s="14">
        <v>0.43206494220888098</v>
      </c>
      <c r="BB10" s="14">
        <v>0.35991870643996399</v>
      </c>
      <c r="BC10" s="14"/>
      <c r="BD10" s="14">
        <v>0.33325179268676203</v>
      </c>
      <c r="BE10" s="14">
        <v>0.35589349276044402</v>
      </c>
      <c r="BF10" s="14"/>
      <c r="BG10" s="14">
        <v>0.29824614499817298</v>
      </c>
      <c r="BH10" s="14">
        <v>0.35471320977645598</v>
      </c>
      <c r="BI10" s="14"/>
      <c r="BJ10" s="14">
        <v>0.259737264812962</v>
      </c>
      <c r="BK10" s="14">
        <v>0.35815177407242199</v>
      </c>
      <c r="BL10" s="14"/>
      <c r="BM10" s="14">
        <v>0.38661519781370102</v>
      </c>
      <c r="BN10" s="14">
        <v>0.33991446964827698</v>
      </c>
      <c r="BO10" s="14"/>
      <c r="BP10" s="14">
        <v>0.34512834080883797</v>
      </c>
      <c r="BQ10" s="14">
        <v>0.34616592775212301</v>
      </c>
      <c r="BR10" s="14"/>
      <c r="BS10" s="14">
        <v>0.35754221670258801</v>
      </c>
      <c r="BT10" s="14">
        <v>0.32676627181930401</v>
      </c>
      <c r="BU10" s="14"/>
      <c r="BV10" s="14">
        <v>0.36097379999790402</v>
      </c>
      <c r="BW10" s="14">
        <v>0.35633623389264901</v>
      </c>
      <c r="BX10" s="14"/>
      <c r="BY10" s="14">
        <v>0.35937727738898301</v>
      </c>
      <c r="BZ10" s="14">
        <v>0.34425502571905597</v>
      </c>
      <c r="CA10" s="14"/>
      <c r="CB10" s="14">
        <v>0.33669312216337999</v>
      </c>
      <c r="CC10" s="14">
        <v>0.349758185126196</v>
      </c>
    </row>
    <row r="11" spans="2:81" x14ac:dyDescent="0.3">
      <c r="B11" s="15" t="s">
        <v>440</v>
      </c>
      <c r="C11" s="14">
        <v>0.143453095660139</v>
      </c>
      <c r="D11" s="14">
        <v>0.16167466339032299</v>
      </c>
      <c r="E11" s="14">
        <v>0.125940329999182</v>
      </c>
      <c r="F11" s="14"/>
      <c r="G11" s="14">
        <v>0.21688822764629001</v>
      </c>
      <c r="H11" s="14">
        <v>0.11548402608617001</v>
      </c>
      <c r="I11" s="14">
        <v>0.12945829556132399</v>
      </c>
      <c r="J11" s="14">
        <v>0.14871832040767599</v>
      </c>
      <c r="K11" s="14">
        <v>0.126484607555849</v>
      </c>
      <c r="L11" s="14">
        <v>0.135583305260979</v>
      </c>
      <c r="M11" s="14"/>
      <c r="N11" s="14">
        <v>0.15063023806340001</v>
      </c>
      <c r="O11" s="14">
        <v>0.13545172543484801</v>
      </c>
      <c r="P11" s="14">
        <v>0.13884622286656501</v>
      </c>
      <c r="Q11" s="14">
        <v>0.150339140531319</v>
      </c>
      <c r="R11" s="14"/>
      <c r="S11" s="14">
        <v>0.13908376479548901</v>
      </c>
      <c r="T11" s="14">
        <v>0.15580506790465401</v>
      </c>
      <c r="U11" s="14">
        <v>0.17339551678038601</v>
      </c>
      <c r="V11" s="14">
        <v>0.130078893682369</v>
      </c>
      <c r="W11" s="14">
        <v>0.19704057775528899</v>
      </c>
      <c r="X11" s="14">
        <v>0.118245086126854</v>
      </c>
      <c r="Y11" s="14">
        <v>0.10993480776034099</v>
      </c>
      <c r="Z11" s="14">
        <v>0.23671819335602601</v>
      </c>
      <c r="AA11" s="14">
        <v>6.0016244520936103E-2</v>
      </c>
      <c r="AB11" s="14">
        <v>0.148577493113173</v>
      </c>
      <c r="AC11" s="14">
        <v>0.21542137521099899</v>
      </c>
      <c r="AD11" s="14">
        <v>0.15895964232141799</v>
      </c>
      <c r="AE11" s="14"/>
      <c r="AF11" s="14">
        <v>0.118079763903791</v>
      </c>
      <c r="AG11" s="14">
        <v>0.166667459364854</v>
      </c>
      <c r="AH11" s="14">
        <v>8.2769313800819699E-2</v>
      </c>
      <c r="AI11" s="14">
        <v>0.17402132316636101</v>
      </c>
      <c r="AJ11" s="14">
        <v>0.227366706609028</v>
      </c>
      <c r="AK11" s="14">
        <v>7.0987536226701703E-2</v>
      </c>
      <c r="AL11" s="14"/>
      <c r="AM11" s="14">
        <v>0.12773638809732901</v>
      </c>
      <c r="AN11" s="14">
        <v>0.18246038871945799</v>
      </c>
      <c r="AO11" s="14">
        <v>0.12517715138560101</v>
      </c>
      <c r="AP11" s="14">
        <v>0.18295415083952499</v>
      </c>
      <c r="AQ11" s="14">
        <v>7.4978179463739497E-2</v>
      </c>
      <c r="AR11" s="14"/>
      <c r="AS11" s="14">
        <v>0.15399899657265501</v>
      </c>
      <c r="AT11" s="14">
        <v>0.139181112921859</v>
      </c>
      <c r="AU11" s="14"/>
      <c r="AV11" s="14">
        <v>0.13457954811876399</v>
      </c>
      <c r="AW11" s="14">
        <v>0.20312722189743199</v>
      </c>
      <c r="AX11" s="14">
        <v>0.17560862573789801</v>
      </c>
      <c r="AY11" s="14"/>
      <c r="AZ11" s="14">
        <v>8.1174660739163504E-2</v>
      </c>
      <c r="BA11" s="14">
        <v>0.14788646721467</v>
      </c>
      <c r="BB11" s="14">
        <v>0.18298020363362699</v>
      </c>
      <c r="BC11" s="14"/>
      <c r="BD11" s="14">
        <v>0.123938465787384</v>
      </c>
      <c r="BE11" s="14">
        <v>0.156876030160089</v>
      </c>
      <c r="BF11" s="14"/>
      <c r="BG11" s="14">
        <v>0.149312377323842</v>
      </c>
      <c r="BH11" s="14">
        <v>0.142985604040617</v>
      </c>
      <c r="BI11" s="14"/>
      <c r="BJ11" s="14">
        <v>0.15352622296921201</v>
      </c>
      <c r="BK11" s="14">
        <v>0.14303373915144801</v>
      </c>
      <c r="BL11" s="14"/>
      <c r="BM11" s="14">
        <v>0.12992651222736601</v>
      </c>
      <c r="BN11" s="14">
        <v>0.14573240031755899</v>
      </c>
      <c r="BO11" s="14"/>
      <c r="BP11" s="14">
        <v>0.104100152251471</v>
      </c>
      <c r="BQ11" s="14">
        <v>0.156297026511446</v>
      </c>
      <c r="BR11" s="14"/>
      <c r="BS11" s="14">
        <v>0.14711960240015601</v>
      </c>
      <c r="BT11" s="14">
        <v>0.168878114350103</v>
      </c>
      <c r="BU11" s="14"/>
      <c r="BV11" s="14">
        <v>0.114782901028177</v>
      </c>
      <c r="BW11" s="14">
        <v>0.15848389189241099</v>
      </c>
      <c r="BX11" s="14"/>
      <c r="BY11" s="14">
        <v>0.125039010081236</v>
      </c>
      <c r="BZ11" s="14">
        <v>0.14586728882296701</v>
      </c>
      <c r="CA11" s="14"/>
      <c r="CB11" s="14">
        <v>0.14911967883374999</v>
      </c>
      <c r="CC11" s="14">
        <v>0.138748358632409</v>
      </c>
    </row>
    <row r="12" spans="2:81" x14ac:dyDescent="0.3">
      <c r="B12" s="15" t="s">
        <v>441</v>
      </c>
      <c r="C12" s="14">
        <v>9.4879388487233901E-2</v>
      </c>
      <c r="D12" s="14">
        <v>0.13302197471184801</v>
      </c>
      <c r="E12" s="14">
        <v>5.7820646684424E-2</v>
      </c>
      <c r="F12" s="14"/>
      <c r="G12" s="14">
        <v>9.5932355625252499E-2</v>
      </c>
      <c r="H12" s="14">
        <v>0.126938475692847</v>
      </c>
      <c r="I12" s="14">
        <v>9.0321047020857803E-2</v>
      </c>
      <c r="J12" s="14">
        <v>0.12415724910958401</v>
      </c>
      <c r="K12" s="14">
        <v>0.122324724528414</v>
      </c>
      <c r="L12" s="14">
        <v>2.9518444724203299E-2</v>
      </c>
      <c r="M12" s="14"/>
      <c r="N12" s="14">
        <v>7.4013425437311806E-2</v>
      </c>
      <c r="O12" s="14">
        <v>7.7309789346701296E-2</v>
      </c>
      <c r="P12" s="14">
        <v>0.11714669848147399</v>
      </c>
      <c r="Q12" s="14">
        <v>0.11312451492382</v>
      </c>
      <c r="R12" s="14"/>
      <c r="S12" s="14">
        <v>5.6058225929953298E-2</v>
      </c>
      <c r="T12" s="14">
        <v>0.100107552072984</v>
      </c>
      <c r="U12" s="14">
        <v>8.6385433000875103E-2</v>
      </c>
      <c r="V12" s="14">
        <v>0.100982969215399</v>
      </c>
      <c r="W12" s="14">
        <v>5.62038904883038E-2</v>
      </c>
      <c r="X12" s="14">
        <v>0.14847835040224999</v>
      </c>
      <c r="Y12" s="14">
        <v>9.5360464786277702E-2</v>
      </c>
      <c r="Z12" s="14">
        <v>0.13379094666270699</v>
      </c>
      <c r="AA12" s="14">
        <v>9.9503049624109205E-2</v>
      </c>
      <c r="AB12" s="14">
        <v>0.122990094334998</v>
      </c>
      <c r="AC12" s="14">
        <v>8.9909064917647899E-2</v>
      </c>
      <c r="AD12" s="14">
        <v>4.0360420297640302E-2</v>
      </c>
      <c r="AE12" s="14"/>
      <c r="AF12" s="14">
        <v>6.6718256873846193E-2</v>
      </c>
      <c r="AG12" s="14">
        <v>7.7171158120486805E-2</v>
      </c>
      <c r="AH12" s="14">
        <v>5.67589333150922E-2</v>
      </c>
      <c r="AI12" s="14">
        <v>0.19901269036990499</v>
      </c>
      <c r="AJ12" s="14">
        <v>2.8671978041162598E-2</v>
      </c>
      <c r="AK12" s="14">
        <v>6.47506008540224E-2</v>
      </c>
      <c r="AL12" s="14"/>
      <c r="AM12" s="14">
        <v>0.131151541432415</v>
      </c>
      <c r="AN12" s="14">
        <v>7.0934121417215196E-2</v>
      </c>
      <c r="AO12" s="14">
        <v>9.4241729455627102E-2</v>
      </c>
      <c r="AP12" s="14">
        <v>7.1707114152613494E-2</v>
      </c>
      <c r="AQ12" s="14">
        <v>8.8101158429391396E-2</v>
      </c>
      <c r="AR12" s="14"/>
      <c r="AS12" s="14">
        <v>8.5568386990396705E-2</v>
      </c>
      <c r="AT12" s="14">
        <v>0.101986373876245</v>
      </c>
      <c r="AU12" s="14"/>
      <c r="AV12" s="14">
        <v>5.85291738106423E-2</v>
      </c>
      <c r="AW12" s="14">
        <v>6.8930481421468098E-2</v>
      </c>
      <c r="AX12" s="14">
        <v>0.116121567775512</v>
      </c>
      <c r="AY12" s="14"/>
      <c r="AZ12" s="14">
        <v>0.105720056516692</v>
      </c>
      <c r="BA12" s="14">
        <v>1.46973271793082E-2</v>
      </c>
      <c r="BB12" s="14">
        <v>6.9982525946652205E-2</v>
      </c>
      <c r="BC12" s="14"/>
      <c r="BD12" s="14">
        <v>0.107566928110701</v>
      </c>
      <c r="BE12" s="14">
        <v>8.6745075995777299E-2</v>
      </c>
      <c r="BF12" s="14"/>
      <c r="BG12" s="14">
        <v>0.117902017822581</v>
      </c>
      <c r="BH12" s="14">
        <v>9.0856675157622496E-2</v>
      </c>
      <c r="BI12" s="14"/>
      <c r="BJ12" s="14">
        <v>0.103468202344619</v>
      </c>
      <c r="BK12" s="14">
        <v>9.5006800052290105E-2</v>
      </c>
      <c r="BL12" s="14"/>
      <c r="BM12" s="14">
        <v>4.75987430292086E-2</v>
      </c>
      <c r="BN12" s="14">
        <v>0.100017913809543</v>
      </c>
      <c r="BO12" s="14"/>
      <c r="BP12" s="14">
        <v>0.109827739074998</v>
      </c>
      <c r="BQ12" s="14">
        <v>8.8105967863427698E-2</v>
      </c>
      <c r="BR12" s="14"/>
      <c r="BS12" s="14">
        <v>7.3548318127486995E-2</v>
      </c>
      <c r="BT12" s="14">
        <v>0.105798918916545</v>
      </c>
      <c r="BU12" s="14"/>
      <c r="BV12" s="14">
        <v>0.144185849895382</v>
      </c>
      <c r="BW12" s="14">
        <v>4.8723727925955099E-2</v>
      </c>
      <c r="BX12" s="14"/>
      <c r="BY12" s="14">
        <v>0.127017732735037</v>
      </c>
      <c r="BZ12" s="14">
        <v>9.0216251311357507E-2</v>
      </c>
      <c r="CA12" s="14"/>
      <c r="CB12" s="14">
        <v>9.9928596207972703E-2</v>
      </c>
      <c r="CC12" s="14">
        <v>9.2852508834208494E-2</v>
      </c>
    </row>
    <row r="13" spans="2:81" x14ac:dyDescent="0.3">
      <c r="B13" s="15" t="s">
        <v>106</v>
      </c>
      <c r="C13" s="23">
        <v>5.3925065813489499E-2</v>
      </c>
      <c r="D13" s="23">
        <v>4.89868887646717E-2</v>
      </c>
      <c r="E13" s="23">
        <v>5.88518110519093E-2</v>
      </c>
      <c r="F13" s="23"/>
      <c r="G13" s="23">
        <v>4.0053002865706698E-2</v>
      </c>
      <c r="H13" s="23">
        <v>6.13554671627283E-2</v>
      </c>
      <c r="I13" s="23">
        <v>5.7680405293559098E-2</v>
      </c>
      <c r="J13" s="23">
        <v>6.3832422189893503E-2</v>
      </c>
      <c r="K13" s="23">
        <v>5.7177520210894103E-2</v>
      </c>
      <c r="L13" s="23">
        <v>4.3844487150889198E-2</v>
      </c>
      <c r="M13" s="23"/>
      <c r="N13" s="23">
        <v>3.7339261742053001E-2</v>
      </c>
      <c r="O13" s="23">
        <v>7.6240734534926399E-2</v>
      </c>
      <c r="P13" s="23">
        <v>4.8605145734007697E-2</v>
      </c>
      <c r="Q13" s="23">
        <v>5.4170168860647003E-2</v>
      </c>
      <c r="R13" s="23"/>
      <c r="S13" s="23">
        <v>3.7910921759491102E-2</v>
      </c>
      <c r="T13" s="23">
        <v>3.5684991945641502E-2</v>
      </c>
      <c r="U13" s="23">
        <v>2.6812426507999001E-2</v>
      </c>
      <c r="V13" s="23">
        <v>5.74358870648084E-2</v>
      </c>
      <c r="W13" s="23">
        <v>2.81039461420871E-2</v>
      </c>
      <c r="X13" s="23">
        <v>5.1429619874012303E-2</v>
      </c>
      <c r="Y13" s="23">
        <v>0.105098669987204</v>
      </c>
      <c r="Z13" s="23">
        <v>2.7236799985771599E-2</v>
      </c>
      <c r="AA13" s="23">
        <v>6.5790829566342607E-2</v>
      </c>
      <c r="AB13" s="23">
        <v>7.6376388636893E-2</v>
      </c>
      <c r="AC13" s="23">
        <v>5.6175208948702399E-2</v>
      </c>
      <c r="AD13" s="23">
        <v>0.121559075775306</v>
      </c>
      <c r="AE13" s="23"/>
      <c r="AF13" s="23">
        <v>3.1308741995549699E-2</v>
      </c>
      <c r="AG13" s="23">
        <v>2.36604220952054E-2</v>
      </c>
      <c r="AH13" s="23">
        <v>2.1707346861809401E-2</v>
      </c>
      <c r="AI13" s="23">
        <v>1.8132818398061301E-2</v>
      </c>
      <c r="AJ13" s="23">
        <v>7.7008637573675001E-2</v>
      </c>
      <c r="AK13" s="23">
        <v>0.180849282752021</v>
      </c>
      <c r="AL13" s="23"/>
      <c r="AM13" s="23">
        <v>5.3134875166623997E-2</v>
      </c>
      <c r="AN13" s="23">
        <v>3.9938481784000703E-2</v>
      </c>
      <c r="AO13" s="23">
        <v>7.5796820720444302E-2</v>
      </c>
      <c r="AP13" s="23">
        <v>4.1465000772659702E-2</v>
      </c>
      <c r="AQ13" s="23">
        <v>4.6880124413188201E-2</v>
      </c>
      <c r="AR13" s="23"/>
      <c r="AS13" s="23">
        <v>2.45842188713584E-2</v>
      </c>
      <c r="AT13" s="23">
        <v>6.9711565188951802E-2</v>
      </c>
      <c r="AU13" s="23"/>
      <c r="AV13" s="23">
        <v>2.64061069677483E-2</v>
      </c>
      <c r="AW13" s="23">
        <v>1.5728023158360301E-2</v>
      </c>
      <c r="AX13" s="23">
        <v>3.3431894017115799E-2</v>
      </c>
      <c r="AY13" s="23"/>
      <c r="AZ13" s="23">
        <v>0</v>
      </c>
      <c r="BA13" s="23">
        <v>1.8353740778338099E-2</v>
      </c>
      <c r="BB13" s="23">
        <v>3.3298027154554398E-2</v>
      </c>
      <c r="BC13" s="23"/>
      <c r="BD13" s="23">
        <v>4.00094501029397E-2</v>
      </c>
      <c r="BE13" s="23">
        <v>6.1803239720682301E-2</v>
      </c>
      <c r="BF13" s="23"/>
      <c r="BG13" s="23">
        <v>2.21851606117404E-2</v>
      </c>
      <c r="BH13" s="23">
        <v>5.9224703087796801E-2</v>
      </c>
      <c r="BI13" s="23"/>
      <c r="BJ13" s="23">
        <v>2.3386991602622701E-2</v>
      </c>
      <c r="BK13" s="23">
        <v>5.6277165442988199E-2</v>
      </c>
      <c r="BL13" s="23"/>
      <c r="BM13" s="23">
        <v>5.92683632987877E-2</v>
      </c>
      <c r="BN13" s="23">
        <v>5.1793685682654397E-2</v>
      </c>
      <c r="BO13" s="23"/>
      <c r="BP13" s="23">
        <v>4.7591554740150199E-2</v>
      </c>
      <c r="BQ13" s="23">
        <v>5.3992642261556499E-2</v>
      </c>
      <c r="BR13" s="23"/>
      <c r="BS13" s="23">
        <v>1.8645053897046002E-2</v>
      </c>
      <c r="BT13" s="23">
        <v>3.4306351147209702E-2</v>
      </c>
      <c r="BU13" s="23"/>
      <c r="BV13" s="23">
        <v>3.4085160199194997E-2</v>
      </c>
      <c r="BW13" s="23">
        <v>1.3218840635824101E-2</v>
      </c>
      <c r="BX13" s="23"/>
      <c r="BY13" s="23">
        <v>3.8434454625862702E-2</v>
      </c>
      <c r="BZ13" s="23">
        <v>5.51664390198442E-2</v>
      </c>
      <c r="CA13" s="23"/>
      <c r="CB13" s="23">
        <v>3.6097643207684799E-2</v>
      </c>
      <c r="CC13" s="23">
        <v>6.2864856469214803E-2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102</v>
      </c>
      <c r="C9" s="14">
        <v>0.31743049525908301</v>
      </c>
      <c r="D9" s="14">
        <v>0.26883503236578499</v>
      </c>
      <c r="E9" s="14">
        <v>0.365498355524986</v>
      </c>
      <c r="F9" s="14"/>
      <c r="G9" s="14">
        <v>0.27362282152067302</v>
      </c>
      <c r="H9" s="14">
        <v>0.28183446532446199</v>
      </c>
      <c r="I9" s="14">
        <v>0.29428226709736599</v>
      </c>
      <c r="J9" s="14">
        <v>0.32939246287829399</v>
      </c>
      <c r="K9" s="14">
        <v>0.289753392812577</v>
      </c>
      <c r="L9" s="14">
        <v>0.40341203490029498</v>
      </c>
      <c r="M9" s="14"/>
      <c r="N9" s="14">
        <v>0.337812370028646</v>
      </c>
      <c r="O9" s="14">
        <v>0.27464943327565</v>
      </c>
      <c r="P9" s="14">
        <v>0.363693525956365</v>
      </c>
      <c r="Q9" s="14">
        <v>0.29666586968980202</v>
      </c>
      <c r="R9" s="14"/>
      <c r="S9" s="14">
        <v>0.318776886584412</v>
      </c>
      <c r="T9" s="14">
        <v>0.33914475461861399</v>
      </c>
      <c r="U9" s="14">
        <v>0.39248059560106802</v>
      </c>
      <c r="V9" s="14">
        <v>0.31247801450381202</v>
      </c>
      <c r="W9" s="14">
        <v>0.28695508004103798</v>
      </c>
      <c r="X9" s="14">
        <v>0.24312006806831299</v>
      </c>
      <c r="Y9" s="14">
        <v>0.35227485625292698</v>
      </c>
      <c r="Z9" s="14">
        <v>0.26261771887910201</v>
      </c>
      <c r="AA9" s="14">
        <v>0.27850076963465498</v>
      </c>
      <c r="AB9" s="14">
        <v>0.38687549709109198</v>
      </c>
      <c r="AC9" s="14">
        <v>0.29656510107115802</v>
      </c>
      <c r="AD9" s="14">
        <v>0.27364936589773198</v>
      </c>
      <c r="AE9" s="14"/>
      <c r="AF9" s="14">
        <v>0.33631398664589002</v>
      </c>
      <c r="AG9" s="14">
        <v>0.28534627106203098</v>
      </c>
      <c r="AH9" s="14">
        <v>0.361867983974893</v>
      </c>
      <c r="AI9" s="14">
        <v>0.280050290539543</v>
      </c>
      <c r="AJ9" s="14">
        <v>0.49124443779708699</v>
      </c>
      <c r="AK9" s="14">
        <v>0.26353256492195298</v>
      </c>
      <c r="AL9" s="14"/>
      <c r="AM9" s="14">
        <v>0.29920189758404198</v>
      </c>
      <c r="AN9" s="14">
        <v>0.31380693563915102</v>
      </c>
      <c r="AO9" s="14">
        <v>0.27977208117418501</v>
      </c>
      <c r="AP9" s="14">
        <v>0.361803481689914</v>
      </c>
      <c r="AQ9" s="14">
        <v>0.54294109467755702</v>
      </c>
      <c r="AR9" s="14"/>
      <c r="AS9" s="14">
        <v>0.326056780072219</v>
      </c>
      <c r="AT9" s="14">
        <v>0.31074222613215102</v>
      </c>
      <c r="AU9" s="14"/>
      <c r="AV9" s="14">
        <v>0.36364702926174097</v>
      </c>
      <c r="AW9" s="14">
        <v>0.24054451832523399</v>
      </c>
      <c r="AX9" s="14">
        <v>0.34576772703072001</v>
      </c>
      <c r="AY9" s="14"/>
      <c r="AZ9" s="14">
        <v>0.45909046181908703</v>
      </c>
      <c r="BA9" s="14">
        <v>0.29295075808195398</v>
      </c>
      <c r="BB9" s="14">
        <v>0.27301722617761598</v>
      </c>
      <c r="BC9" s="14"/>
      <c r="BD9" s="14">
        <v>0.34116682528022402</v>
      </c>
      <c r="BE9" s="14">
        <v>0.301044366682929</v>
      </c>
      <c r="BF9" s="14"/>
      <c r="BG9" s="14">
        <v>0.28573254142981203</v>
      </c>
      <c r="BH9" s="14">
        <v>0.32390195344872602</v>
      </c>
      <c r="BI9" s="14"/>
      <c r="BJ9" s="14">
        <v>0.31413332358387502</v>
      </c>
      <c r="BK9" s="14">
        <v>0.31079265964269398</v>
      </c>
      <c r="BL9" s="14"/>
      <c r="BM9" s="14">
        <v>0.33389528647755101</v>
      </c>
      <c r="BN9" s="14">
        <v>0.31459245978970002</v>
      </c>
      <c r="BO9" s="14"/>
      <c r="BP9" s="14">
        <v>0.40079320579842798</v>
      </c>
      <c r="BQ9" s="14">
        <v>0.29878437867938001</v>
      </c>
      <c r="BR9" s="14"/>
      <c r="BS9" s="14">
        <v>0.337552805876699</v>
      </c>
      <c r="BT9" s="14">
        <v>0.33469211794867099</v>
      </c>
      <c r="BU9" s="14"/>
      <c r="BV9" s="14">
        <v>0.38413594065515</v>
      </c>
      <c r="BW9" s="14">
        <v>0.32118180306508398</v>
      </c>
      <c r="BX9" s="14"/>
      <c r="BY9" s="14">
        <v>0.28488122885175698</v>
      </c>
      <c r="BZ9" s="14">
        <v>0.323433451441415</v>
      </c>
      <c r="CA9" s="14"/>
      <c r="CB9" s="14">
        <v>0.30801830188025597</v>
      </c>
      <c r="CC9" s="14">
        <v>0.32559100000100699</v>
      </c>
    </row>
    <row r="10" spans="2:81" x14ac:dyDescent="0.3">
      <c r="B10" s="15" t="s">
        <v>103</v>
      </c>
      <c r="C10" s="14">
        <v>0.43797308713185101</v>
      </c>
      <c r="D10" s="14">
        <v>0.45736927859770299</v>
      </c>
      <c r="E10" s="14">
        <v>0.41794001995382701</v>
      </c>
      <c r="F10" s="14"/>
      <c r="G10" s="14">
        <v>0.50497017225459095</v>
      </c>
      <c r="H10" s="14">
        <v>0.45973753424872599</v>
      </c>
      <c r="I10" s="14">
        <v>0.45277044236106401</v>
      </c>
      <c r="J10" s="14">
        <v>0.404489654187554</v>
      </c>
      <c r="K10" s="14">
        <v>0.45652218846986498</v>
      </c>
      <c r="L10" s="14">
        <v>0.37820833609288501</v>
      </c>
      <c r="M10" s="14"/>
      <c r="N10" s="14">
        <v>0.44075202891089699</v>
      </c>
      <c r="O10" s="14">
        <v>0.45167916735670499</v>
      </c>
      <c r="P10" s="14">
        <v>0.39814312913050898</v>
      </c>
      <c r="Q10" s="14">
        <v>0.45878892604830301</v>
      </c>
      <c r="R10" s="14"/>
      <c r="S10" s="14">
        <v>0.495162923307223</v>
      </c>
      <c r="T10" s="14">
        <v>0.399347296978185</v>
      </c>
      <c r="U10" s="14">
        <v>0.38366132111290802</v>
      </c>
      <c r="V10" s="14">
        <v>0.48231460321609498</v>
      </c>
      <c r="W10" s="14">
        <v>0.48376028133697901</v>
      </c>
      <c r="X10" s="14">
        <v>0.44757165080489197</v>
      </c>
      <c r="Y10" s="14">
        <v>0.39352479523735001</v>
      </c>
      <c r="Z10" s="14">
        <v>0.38916105382727101</v>
      </c>
      <c r="AA10" s="14">
        <v>0.53905846374824296</v>
      </c>
      <c r="AB10" s="14">
        <v>0.31097262810922699</v>
      </c>
      <c r="AC10" s="14">
        <v>0.41740282085515201</v>
      </c>
      <c r="AD10" s="14">
        <v>0.44305437044837398</v>
      </c>
      <c r="AE10" s="14"/>
      <c r="AF10" s="14">
        <v>0.47768083115398002</v>
      </c>
      <c r="AG10" s="14">
        <v>0.47871401710393402</v>
      </c>
      <c r="AH10" s="14">
        <v>0.439693185097355</v>
      </c>
      <c r="AI10" s="14">
        <v>0.41889549188214698</v>
      </c>
      <c r="AJ10" s="14">
        <v>0.31720696482646898</v>
      </c>
      <c r="AK10" s="14">
        <v>0.39415298078920502</v>
      </c>
      <c r="AL10" s="14"/>
      <c r="AM10" s="14">
        <v>0.44519792631009097</v>
      </c>
      <c r="AN10" s="14">
        <v>0.45268908352863602</v>
      </c>
      <c r="AO10" s="14">
        <v>0.44968830742763199</v>
      </c>
      <c r="AP10" s="14">
        <v>0.414643055167083</v>
      </c>
      <c r="AQ10" s="14">
        <v>0.35902390251021299</v>
      </c>
      <c r="AR10" s="14"/>
      <c r="AS10" s="14">
        <v>0.46405618338673799</v>
      </c>
      <c r="AT10" s="14">
        <v>0.42128119412458698</v>
      </c>
      <c r="AU10" s="14"/>
      <c r="AV10" s="14">
        <v>0.446308073366039</v>
      </c>
      <c r="AW10" s="14">
        <v>0.58314411064930805</v>
      </c>
      <c r="AX10" s="14">
        <v>0.43526368550635097</v>
      </c>
      <c r="AY10" s="14"/>
      <c r="AZ10" s="14">
        <v>0.41687686008657299</v>
      </c>
      <c r="BA10" s="14">
        <v>0.48663836125512999</v>
      </c>
      <c r="BB10" s="14">
        <v>0.528437816867944</v>
      </c>
      <c r="BC10" s="14"/>
      <c r="BD10" s="14">
        <v>0.41494453532965198</v>
      </c>
      <c r="BE10" s="14">
        <v>0.45465943320209301</v>
      </c>
      <c r="BF10" s="14"/>
      <c r="BG10" s="14">
        <v>0.485126857836369</v>
      </c>
      <c r="BH10" s="14">
        <v>0.42847115029323102</v>
      </c>
      <c r="BI10" s="14"/>
      <c r="BJ10" s="14">
        <v>0.41010512313604702</v>
      </c>
      <c r="BK10" s="14">
        <v>0.44569505290016598</v>
      </c>
      <c r="BL10" s="14"/>
      <c r="BM10" s="14">
        <v>0.40089103152017702</v>
      </c>
      <c r="BN10" s="14">
        <v>0.44069324498170798</v>
      </c>
      <c r="BO10" s="14"/>
      <c r="BP10" s="14">
        <v>0.35624619743568797</v>
      </c>
      <c r="BQ10" s="14">
        <v>0.45521730636723401</v>
      </c>
      <c r="BR10" s="14"/>
      <c r="BS10" s="14">
        <v>0.47138490539258798</v>
      </c>
      <c r="BT10" s="14">
        <v>0.44902031883506899</v>
      </c>
      <c r="BU10" s="14"/>
      <c r="BV10" s="14">
        <v>0.408992551161524</v>
      </c>
      <c r="BW10" s="14">
        <v>0.49331184121169802</v>
      </c>
      <c r="BX10" s="14"/>
      <c r="BY10" s="14">
        <v>0.43513624084230301</v>
      </c>
      <c r="BZ10" s="14">
        <v>0.439708691105759</v>
      </c>
      <c r="CA10" s="14"/>
      <c r="CB10" s="14">
        <v>0.462662761761372</v>
      </c>
      <c r="CC10" s="14">
        <v>0.42576627149228402</v>
      </c>
    </row>
    <row r="11" spans="2:81" x14ac:dyDescent="0.3">
      <c r="B11" s="15" t="s">
        <v>440</v>
      </c>
      <c r="C11" s="14">
        <v>0.121357777407866</v>
      </c>
      <c r="D11" s="14">
        <v>0.13394926928616599</v>
      </c>
      <c r="E11" s="14">
        <v>0.10929935564471301</v>
      </c>
      <c r="F11" s="14"/>
      <c r="G11" s="14">
        <v>0.13469479274855201</v>
      </c>
      <c r="H11" s="14">
        <v>0.101011407648242</v>
      </c>
      <c r="I11" s="14">
        <v>0.12534975618719299</v>
      </c>
      <c r="J11" s="14">
        <v>0.12905992192207499</v>
      </c>
      <c r="K11" s="14">
        <v>0.103599332936094</v>
      </c>
      <c r="L11" s="14">
        <v>0.13137916344560299</v>
      </c>
      <c r="M11" s="14"/>
      <c r="N11" s="14">
        <v>0.133276723166533</v>
      </c>
      <c r="O11" s="14">
        <v>0.13075480384111501</v>
      </c>
      <c r="P11" s="14">
        <v>0.121066021829644</v>
      </c>
      <c r="Q11" s="14">
        <v>0.100989725394938</v>
      </c>
      <c r="R11" s="14"/>
      <c r="S11" s="14">
        <v>8.9313023442393905E-2</v>
      </c>
      <c r="T11" s="14">
        <v>0.12586955844405201</v>
      </c>
      <c r="U11" s="14">
        <v>0.11081332919031101</v>
      </c>
      <c r="V11" s="14">
        <v>8.91183917315298E-2</v>
      </c>
      <c r="W11" s="14">
        <v>0.13025303238003899</v>
      </c>
      <c r="X11" s="14">
        <v>0.18334322752840401</v>
      </c>
      <c r="Y11" s="14">
        <v>0.13304706745016801</v>
      </c>
      <c r="Z11" s="14">
        <v>0.138930059892557</v>
      </c>
      <c r="AA11" s="14">
        <v>6.5061884308277002E-2</v>
      </c>
      <c r="AB11" s="14">
        <v>0.203424018540698</v>
      </c>
      <c r="AC11" s="14">
        <v>0.14148174307672601</v>
      </c>
      <c r="AD11" s="14">
        <v>4.0270988408482401E-2</v>
      </c>
      <c r="AE11" s="14"/>
      <c r="AF11" s="14">
        <v>8.0694186302404797E-2</v>
      </c>
      <c r="AG11" s="14">
        <v>0.14407686626236901</v>
      </c>
      <c r="AH11" s="14">
        <v>0.14701661053769999</v>
      </c>
      <c r="AI11" s="14">
        <v>0.128973737402829</v>
      </c>
      <c r="AJ11" s="14">
        <v>9.8215491131370805E-2</v>
      </c>
      <c r="AK11" s="14">
        <v>0.13065277558438801</v>
      </c>
      <c r="AL11" s="14"/>
      <c r="AM11" s="14">
        <v>0.100945762356976</v>
      </c>
      <c r="AN11" s="14">
        <v>0.124903484251899</v>
      </c>
      <c r="AO11" s="14">
        <v>0.14064450955819599</v>
      </c>
      <c r="AP11" s="14">
        <v>0.14141122290887001</v>
      </c>
      <c r="AQ11" s="14">
        <v>0</v>
      </c>
      <c r="AR11" s="14"/>
      <c r="AS11" s="14">
        <v>0.11615936311859899</v>
      </c>
      <c r="AT11" s="14">
        <v>0.12635523027293699</v>
      </c>
      <c r="AU11" s="14"/>
      <c r="AV11" s="14">
        <v>9.1791666192457905E-2</v>
      </c>
      <c r="AW11" s="14">
        <v>0.120411957511963</v>
      </c>
      <c r="AX11" s="14">
        <v>0.12777172682926399</v>
      </c>
      <c r="AY11" s="14"/>
      <c r="AZ11" s="14">
        <v>5.9216874422025702E-2</v>
      </c>
      <c r="BA11" s="14">
        <v>0.141322763409931</v>
      </c>
      <c r="BB11" s="14">
        <v>8.5381313267131401E-2</v>
      </c>
      <c r="BC11" s="14"/>
      <c r="BD11" s="14">
        <v>0.13098569292466</v>
      </c>
      <c r="BE11" s="14">
        <v>0.115340554646141</v>
      </c>
      <c r="BF11" s="14"/>
      <c r="BG11" s="14">
        <v>0.14820251328228301</v>
      </c>
      <c r="BH11" s="14">
        <v>0.11671724947631899</v>
      </c>
      <c r="BI11" s="14"/>
      <c r="BJ11" s="14">
        <v>0.17249133005770101</v>
      </c>
      <c r="BK11" s="14">
        <v>0.119898538116644</v>
      </c>
      <c r="BL11" s="14"/>
      <c r="BM11" s="14">
        <v>0.14227113662493501</v>
      </c>
      <c r="BN11" s="14">
        <v>0.120790157214075</v>
      </c>
      <c r="BO11" s="14"/>
      <c r="BP11" s="14">
        <v>0.109396703043488</v>
      </c>
      <c r="BQ11" s="14">
        <v>0.12679827947789199</v>
      </c>
      <c r="BR11" s="14"/>
      <c r="BS11" s="14">
        <v>0.12044521967558799</v>
      </c>
      <c r="BT11" s="14">
        <v>0.102501129657793</v>
      </c>
      <c r="BU11" s="14"/>
      <c r="BV11" s="14">
        <v>0.116010573748933</v>
      </c>
      <c r="BW11" s="14">
        <v>0.122003715068375</v>
      </c>
      <c r="BX11" s="14"/>
      <c r="BY11" s="14">
        <v>0.128970858431046</v>
      </c>
      <c r="BZ11" s="14">
        <v>0.120710172160112</v>
      </c>
      <c r="CA11" s="14"/>
      <c r="CB11" s="14">
        <v>0.118423546567221</v>
      </c>
      <c r="CC11" s="14">
        <v>0.119237343058579</v>
      </c>
    </row>
    <row r="12" spans="2:81" x14ac:dyDescent="0.3">
      <c r="B12" s="15" t="s">
        <v>441</v>
      </c>
      <c r="C12" s="14">
        <v>5.6902952626745697E-2</v>
      </c>
      <c r="D12" s="14">
        <v>8.4447525251008695E-2</v>
      </c>
      <c r="E12" s="14">
        <v>3.01184664739233E-2</v>
      </c>
      <c r="F12" s="14"/>
      <c r="G12" s="14">
        <v>4.2965842571556702E-2</v>
      </c>
      <c r="H12" s="14">
        <v>7.3491003113623707E-2</v>
      </c>
      <c r="I12" s="14">
        <v>5.7163363842919597E-2</v>
      </c>
      <c r="J12" s="14">
        <v>7.1894885334795794E-2</v>
      </c>
      <c r="K12" s="14">
        <v>6.4593574019460004E-2</v>
      </c>
      <c r="L12" s="14">
        <v>3.5149866581428303E-2</v>
      </c>
      <c r="M12" s="14"/>
      <c r="N12" s="14">
        <v>3.3603256592217801E-2</v>
      </c>
      <c r="O12" s="14">
        <v>6.7345112769021206E-2</v>
      </c>
      <c r="P12" s="14">
        <v>5.8825187547210903E-2</v>
      </c>
      <c r="Q12" s="14">
        <v>6.5992635864433102E-2</v>
      </c>
      <c r="R12" s="14"/>
      <c r="S12" s="14">
        <v>4.5144501226146501E-2</v>
      </c>
      <c r="T12" s="14">
        <v>5.2826774250308101E-2</v>
      </c>
      <c r="U12" s="14">
        <v>4.8936328680005199E-2</v>
      </c>
      <c r="V12" s="14">
        <v>8.1531613923307697E-2</v>
      </c>
      <c r="W12" s="14">
        <v>4.1244502753740898E-2</v>
      </c>
      <c r="X12" s="14">
        <v>8.47251643216997E-2</v>
      </c>
      <c r="Y12" s="14">
        <v>1.1512723131837901E-2</v>
      </c>
      <c r="Z12" s="14">
        <v>0.13698966851191899</v>
      </c>
      <c r="AA12" s="14">
        <v>5.1688485654373298E-2</v>
      </c>
      <c r="AB12" s="14">
        <v>5.62496931485542E-2</v>
      </c>
      <c r="AC12" s="14">
        <v>7.2515271260752107E-2</v>
      </c>
      <c r="AD12" s="14">
        <v>4.0360420297640302E-2</v>
      </c>
      <c r="AE12" s="14"/>
      <c r="AF12" s="14">
        <v>5.6043750860987798E-2</v>
      </c>
      <c r="AG12" s="14">
        <v>6.0888617799065597E-2</v>
      </c>
      <c r="AH12" s="14">
        <v>3.11576309532203E-2</v>
      </c>
      <c r="AI12" s="14">
        <v>0.12154802690541699</v>
      </c>
      <c r="AJ12" s="14">
        <v>1.37910049846455E-2</v>
      </c>
      <c r="AK12" s="14">
        <v>4.43639111221171E-2</v>
      </c>
      <c r="AL12" s="14"/>
      <c r="AM12" s="14">
        <v>7.6538490407869697E-2</v>
      </c>
      <c r="AN12" s="14">
        <v>4.9093587401265203E-2</v>
      </c>
      <c r="AO12" s="14">
        <v>5.6691597839781102E-2</v>
      </c>
      <c r="AP12" s="14">
        <v>3.9470736004919398E-2</v>
      </c>
      <c r="AQ12" s="14">
        <v>5.1154878399041197E-2</v>
      </c>
      <c r="AR12" s="14"/>
      <c r="AS12" s="14">
        <v>5.8592254067206202E-2</v>
      </c>
      <c r="AT12" s="14">
        <v>5.6729371938713101E-2</v>
      </c>
      <c r="AU12" s="14"/>
      <c r="AV12" s="14">
        <v>6.1757870888819601E-2</v>
      </c>
      <c r="AW12" s="14">
        <v>3.8734522739420199E-2</v>
      </c>
      <c r="AX12" s="14">
        <v>5.1838110649529E-2</v>
      </c>
      <c r="AY12" s="14"/>
      <c r="AZ12" s="14">
        <v>4.5075657765855398E-2</v>
      </c>
      <c r="BA12" s="14">
        <v>6.07343764746461E-2</v>
      </c>
      <c r="BB12" s="14">
        <v>7.1415530194374396E-2</v>
      </c>
      <c r="BC12" s="14"/>
      <c r="BD12" s="14">
        <v>5.7623564875088899E-2</v>
      </c>
      <c r="BE12" s="14">
        <v>5.6603223887233801E-2</v>
      </c>
      <c r="BF12" s="14"/>
      <c r="BG12" s="14">
        <v>3.5119458098665603E-2</v>
      </c>
      <c r="BH12" s="14">
        <v>6.1393063083464698E-2</v>
      </c>
      <c r="BI12" s="14"/>
      <c r="BJ12" s="14">
        <v>5.7722619244284998E-2</v>
      </c>
      <c r="BK12" s="14">
        <v>5.7192498762406702E-2</v>
      </c>
      <c r="BL12" s="14"/>
      <c r="BM12" s="14">
        <v>2.2501483142896701E-2</v>
      </c>
      <c r="BN12" s="14">
        <v>6.0225696330059003E-2</v>
      </c>
      <c r="BO12" s="14"/>
      <c r="BP12" s="14">
        <v>7.4585839520922903E-2</v>
      </c>
      <c r="BQ12" s="14">
        <v>5.0856301420734398E-2</v>
      </c>
      <c r="BR12" s="14"/>
      <c r="BS12" s="14">
        <v>5.0871427878125201E-2</v>
      </c>
      <c r="BT12" s="14">
        <v>5.8589268258582398E-2</v>
      </c>
      <c r="BU12" s="14"/>
      <c r="BV12" s="14">
        <v>7.2257190862004106E-2</v>
      </c>
      <c r="BW12" s="14">
        <v>4.3355695250797202E-2</v>
      </c>
      <c r="BX12" s="14"/>
      <c r="BY12" s="14">
        <v>0.111606105263363</v>
      </c>
      <c r="BZ12" s="14">
        <v>4.9216161756047698E-2</v>
      </c>
      <c r="CA12" s="14"/>
      <c r="CB12" s="14">
        <v>5.7763638836656597E-2</v>
      </c>
      <c r="CC12" s="14">
        <v>5.6267018891621903E-2</v>
      </c>
    </row>
    <row r="13" spans="2:81" x14ac:dyDescent="0.3">
      <c r="B13" s="15" t="s">
        <v>106</v>
      </c>
      <c r="C13" s="23">
        <v>6.63356875744536E-2</v>
      </c>
      <c r="D13" s="23">
        <v>5.5398894499337901E-2</v>
      </c>
      <c r="E13" s="23">
        <v>7.7143802402551295E-2</v>
      </c>
      <c r="F13" s="23"/>
      <c r="G13" s="23">
        <v>4.3746370904628601E-2</v>
      </c>
      <c r="H13" s="23">
        <v>8.3925589664946898E-2</v>
      </c>
      <c r="I13" s="23">
        <v>7.0434170511458394E-2</v>
      </c>
      <c r="J13" s="23">
        <v>6.5163075677280205E-2</v>
      </c>
      <c r="K13" s="23">
        <v>8.55315117620042E-2</v>
      </c>
      <c r="L13" s="23">
        <v>5.1850598979789497E-2</v>
      </c>
      <c r="M13" s="23"/>
      <c r="N13" s="23">
        <v>5.45556213017062E-2</v>
      </c>
      <c r="O13" s="23">
        <v>7.5571482757508301E-2</v>
      </c>
      <c r="P13" s="23">
        <v>5.82721355362706E-2</v>
      </c>
      <c r="Q13" s="23">
        <v>7.7562843002523196E-2</v>
      </c>
      <c r="R13" s="23"/>
      <c r="S13" s="23">
        <v>5.1602665439824398E-2</v>
      </c>
      <c r="T13" s="23">
        <v>8.28116157088407E-2</v>
      </c>
      <c r="U13" s="23">
        <v>6.4108425415707507E-2</v>
      </c>
      <c r="V13" s="23">
        <v>3.4557376625255001E-2</v>
      </c>
      <c r="W13" s="23">
        <v>5.7787103488202499E-2</v>
      </c>
      <c r="X13" s="23">
        <v>4.1239889276690797E-2</v>
      </c>
      <c r="Y13" s="23">
        <v>0.109640557927717</v>
      </c>
      <c r="Z13" s="23">
        <v>7.2301498889150495E-2</v>
      </c>
      <c r="AA13" s="23">
        <v>6.5690396654450894E-2</v>
      </c>
      <c r="AB13" s="23">
        <v>4.2478163110428298E-2</v>
      </c>
      <c r="AC13" s="23">
        <v>7.2035063736211893E-2</v>
      </c>
      <c r="AD13" s="23">
        <v>0.20266485494777101</v>
      </c>
      <c r="AE13" s="23"/>
      <c r="AF13" s="23">
        <v>4.9267245036738197E-2</v>
      </c>
      <c r="AG13" s="23">
        <v>3.09742277726015E-2</v>
      </c>
      <c r="AH13" s="23">
        <v>2.0264589436830901E-2</v>
      </c>
      <c r="AI13" s="23">
        <v>5.0532453270064302E-2</v>
      </c>
      <c r="AJ13" s="23">
        <v>7.9542101260427406E-2</v>
      </c>
      <c r="AK13" s="23">
        <v>0.167297767582338</v>
      </c>
      <c r="AL13" s="23"/>
      <c r="AM13" s="23">
        <v>7.8115923341022103E-2</v>
      </c>
      <c r="AN13" s="23">
        <v>5.9506909179048301E-2</v>
      </c>
      <c r="AO13" s="23">
        <v>7.3203504000206199E-2</v>
      </c>
      <c r="AP13" s="23">
        <v>4.2671504229212801E-2</v>
      </c>
      <c r="AQ13" s="23">
        <v>4.6880124413188201E-2</v>
      </c>
      <c r="AR13" s="23"/>
      <c r="AS13" s="23">
        <v>3.5135419355237701E-2</v>
      </c>
      <c r="AT13" s="23">
        <v>8.4891977531612303E-2</v>
      </c>
      <c r="AU13" s="23"/>
      <c r="AV13" s="23">
        <v>3.6495360290942802E-2</v>
      </c>
      <c r="AW13" s="23">
        <v>1.7164890774074199E-2</v>
      </c>
      <c r="AX13" s="23">
        <v>3.9358749984135799E-2</v>
      </c>
      <c r="AY13" s="23"/>
      <c r="AZ13" s="23">
        <v>1.9740145906458301E-2</v>
      </c>
      <c r="BA13" s="23">
        <v>1.8353740778338099E-2</v>
      </c>
      <c r="BB13" s="23">
        <v>4.1748113492934599E-2</v>
      </c>
      <c r="BC13" s="23"/>
      <c r="BD13" s="23">
        <v>5.5279381590375501E-2</v>
      </c>
      <c r="BE13" s="23">
        <v>7.2352421581602294E-2</v>
      </c>
      <c r="BF13" s="23"/>
      <c r="BG13" s="23">
        <v>4.5818629352869802E-2</v>
      </c>
      <c r="BH13" s="23">
        <v>6.9516583698259804E-2</v>
      </c>
      <c r="BI13" s="23"/>
      <c r="BJ13" s="23">
        <v>4.5547603978091197E-2</v>
      </c>
      <c r="BK13" s="23">
        <v>6.6421250578089494E-2</v>
      </c>
      <c r="BL13" s="23"/>
      <c r="BM13" s="23">
        <v>0.10044106223444001</v>
      </c>
      <c r="BN13" s="23">
        <v>6.3698441684457902E-2</v>
      </c>
      <c r="BO13" s="23"/>
      <c r="BP13" s="23">
        <v>5.8978054201473097E-2</v>
      </c>
      <c r="BQ13" s="23">
        <v>6.8343734054759797E-2</v>
      </c>
      <c r="BR13" s="23"/>
      <c r="BS13" s="23">
        <v>1.9745641176999802E-2</v>
      </c>
      <c r="BT13" s="23">
        <v>5.5197165299885498E-2</v>
      </c>
      <c r="BU13" s="23"/>
      <c r="BV13" s="23">
        <v>1.8603743572389201E-2</v>
      </c>
      <c r="BW13" s="23">
        <v>2.0146945404046001E-2</v>
      </c>
      <c r="BX13" s="23"/>
      <c r="BY13" s="23">
        <v>3.9405566611530399E-2</v>
      </c>
      <c r="BZ13" s="23">
        <v>6.6931523536665802E-2</v>
      </c>
      <c r="CA13" s="23"/>
      <c r="CB13" s="23">
        <v>5.3131750954494003E-2</v>
      </c>
      <c r="CC13" s="23">
        <v>7.3138366556508294E-2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G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9" t="s">
        <v>471</v>
      </c>
      <c r="E2" s="26"/>
      <c r="F2" s="26"/>
      <c r="G2" s="26"/>
    </row>
    <row r="6" spans="2:7" ht="49.95" customHeight="1" x14ac:dyDescent="0.3">
      <c r="B6" s="17" t="s">
        <v>15</v>
      </c>
      <c r="C6" s="17" t="s">
        <v>467</v>
      </c>
      <c r="D6" s="17" t="s">
        <v>468</v>
      </c>
      <c r="E6" s="17" t="s">
        <v>469</v>
      </c>
      <c r="F6" s="17" t="s">
        <v>470</v>
      </c>
    </row>
    <row r="7" spans="2:7" x14ac:dyDescent="0.3">
      <c r="B7" s="15" t="s">
        <v>420</v>
      </c>
      <c r="C7" s="14">
        <v>0.28489125463711301</v>
      </c>
      <c r="D7" s="14">
        <v>0.209452300779251</v>
      </c>
      <c r="E7" s="14">
        <v>0.17487166716084601</v>
      </c>
      <c r="F7" s="14">
        <v>0.15710924746448501</v>
      </c>
    </row>
    <row r="8" spans="2:7" x14ac:dyDescent="0.3">
      <c r="B8" s="15" t="s">
        <v>86</v>
      </c>
      <c r="C8" s="14">
        <v>0.33309984397299103</v>
      </c>
      <c r="D8" s="14">
        <v>0.288632369418441</v>
      </c>
      <c r="E8" s="14">
        <v>0.29539840362480901</v>
      </c>
      <c r="F8" s="14">
        <v>0.285546399364419</v>
      </c>
    </row>
    <row r="9" spans="2:7" x14ac:dyDescent="0.3">
      <c r="B9" s="15" t="s">
        <v>421</v>
      </c>
      <c r="C9" s="14">
        <v>0.187950674959217</v>
      </c>
      <c r="D9" s="14">
        <v>0.22967630317839899</v>
      </c>
      <c r="E9" s="14">
        <v>0.22596915724011299</v>
      </c>
      <c r="F9" s="14">
        <v>0.14339529763343201</v>
      </c>
    </row>
    <row r="10" spans="2:7" x14ac:dyDescent="0.3">
      <c r="B10" s="15" t="s">
        <v>88</v>
      </c>
      <c r="C10" s="14">
        <v>0.10974337867346</v>
      </c>
      <c r="D10" s="14">
        <v>0.12527884264108699</v>
      </c>
      <c r="E10" s="14">
        <v>0.173518294581576</v>
      </c>
      <c r="F10" s="14">
        <v>0.201580361563657</v>
      </c>
    </row>
    <row r="11" spans="2:7" x14ac:dyDescent="0.3">
      <c r="B11" s="15" t="s">
        <v>422</v>
      </c>
      <c r="C11" s="14">
        <v>2.85648885995664E-2</v>
      </c>
      <c r="D11" s="14">
        <v>9.3221664778758304E-2</v>
      </c>
      <c r="E11" s="14">
        <v>7.9567502263356599E-2</v>
      </c>
      <c r="F11" s="14">
        <v>0.17249804239281899</v>
      </c>
    </row>
    <row r="12" spans="2:7" x14ac:dyDescent="0.3">
      <c r="B12" s="15" t="s">
        <v>106</v>
      </c>
      <c r="C12" s="14">
        <v>5.5749959157652802E-2</v>
      </c>
      <c r="D12" s="14">
        <v>5.3738519204063098E-2</v>
      </c>
      <c r="E12" s="14">
        <v>5.0674975129299298E-2</v>
      </c>
      <c r="F12" s="14">
        <v>3.9870651581188903E-2</v>
      </c>
    </row>
    <row r="13" spans="2:7" x14ac:dyDescent="0.3">
      <c r="B13" s="20" t="s">
        <v>91</v>
      </c>
      <c r="C13" s="18">
        <v>0.61799109861010404</v>
      </c>
      <c r="D13" s="18">
        <v>0.49808467019769198</v>
      </c>
      <c r="E13" s="18">
        <v>0.47027007078565503</v>
      </c>
      <c r="F13" s="18">
        <v>0.44265564682890401</v>
      </c>
    </row>
    <row r="14" spans="2:7" x14ac:dyDescent="0.3">
      <c r="B14" s="20" t="s">
        <v>92</v>
      </c>
      <c r="C14" s="18">
        <v>0.138308267273027</v>
      </c>
      <c r="D14" s="18">
        <v>0.218500507419846</v>
      </c>
      <c r="E14" s="18">
        <v>0.25308579684493299</v>
      </c>
      <c r="F14" s="18">
        <v>0.37407840395647601</v>
      </c>
    </row>
    <row r="15" spans="2:7" x14ac:dyDescent="0.3">
      <c r="B15" s="20" t="s">
        <v>93</v>
      </c>
      <c r="C15" s="19">
        <v>0.47968283133707701</v>
      </c>
      <c r="D15" s="19">
        <v>0.27958416277784598</v>
      </c>
      <c r="E15" s="19">
        <v>0.21718427394072201</v>
      </c>
      <c r="F15" s="19">
        <v>6.8577242872428099E-2</v>
      </c>
    </row>
    <row r="16" spans="2:7" x14ac:dyDescent="0.3">
      <c r="B16" s="16" t="s">
        <v>198</v>
      </c>
      <c r="C16" s="16"/>
      <c r="D16" s="16"/>
      <c r="E16" s="16"/>
      <c r="F16" s="16"/>
    </row>
    <row r="17" spans="2:2" x14ac:dyDescent="0.3">
      <c r="B17" t="s">
        <v>95</v>
      </c>
    </row>
    <row r="18" spans="2:2" x14ac:dyDescent="0.3">
      <c r="B18" t="s">
        <v>96</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502</v>
      </c>
      <c r="D7" s="10">
        <v>247</v>
      </c>
      <c r="E7" s="10">
        <v>255</v>
      </c>
      <c r="F7" s="10"/>
      <c r="G7" s="10">
        <v>60</v>
      </c>
      <c r="H7" s="10">
        <v>73</v>
      </c>
      <c r="I7" s="10">
        <v>87</v>
      </c>
      <c r="J7" s="10">
        <v>95</v>
      </c>
      <c r="K7" s="10">
        <v>80</v>
      </c>
      <c r="L7" s="10">
        <v>107</v>
      </c>
      <c r="M7" s="10"/>
      <c r="N7" s="10">
        <v>157</v>
      </c>
      <c r="O7" s="10">
        <v>126</v>
      </c>
      <c r="P7" s="10">
        <v>98</v>
      </c>
      <c r="Q7" s="10">
        <v>120</v>
      </c>
      <c r="R7" s="10"/>
      <c r="S7" s="10">
        <v>79</v>
      </c>
      <c r="T7" s="10">
        <v>62</v>
      </c>
      <c r="U7" s="10">
        <v>44</v>
      </c>
      <c r="V7" s="10">
        <v>46</v>
      </c>
      <c r="W7" s="10">
        <v>37</v>
      </c>
      <c r="X7" s="10">
        <v>39</v>
      </c>
      <c r="Y7" s="10">
        <v>38</v>
      </c>
      <c r="Z7" s="10">
        <v>23</v>
      </c>
      <c r="AA7" s="10">
        <v>51</v>
      </c>
      <c r="AB7" s="10">
        <v>43</v>
      </c>
      <c r="AC7" s="10">
        <v>26</v>
      </c>
      <c r="AD7" s="10">
        <v>14</v>
      </c>
      <c r="AE7" s="10"/>
      <c r="AF7" s="10">
        <v>143</v>
      </c>
      <c r="AG7" s="10">
        <v>97</v>
      </c>
      <c r="AH7" s="10">
        <v>51</v>
      </c>
      <c r="AI7" s="10">
        <v>77</v>
      </c>
      <c r="AJ7" s="10">
        <v>36</v>
      </c>
      <c r="AK7" s="10">
        <v>45</v>
      </c>
      <c r="AL7" s="10"/>
      <c r="AM7" s="10">
        <v>127</v>
      </c>
      <c r="AN7" s="10">
        <v>97</v>
      </c>
      <c r="AO7" s="10">
        <v>132</v>
      </c>
      <c r="AP7" s="10">
        <v>73</v>
      </c>
      <c r="AQ7" s="10">
        <v>12</v>
      </c>
      <c r="AR7" s="10"/>
      <c r="AS7" s="10">
        <v>188</v>
      </c>
      <c r="AT7" s="10">
        <v>309</v>
      </c>
      <c r="AU7" s="10"/>
      <c r="AV7" s="10">
        <v>87</v>
      </c>
      <c r="AW7" s="10">
        <v>29</v>
      </c>
      <c r="AX7" s="10">
        <v>93</v>
      </c>
      <c r="AY7" s="10"/>
      <c r="AZ7" s="10">
        <v>26</v>
      </c>
      <c r="BA7" s="10">
        <v>26</v>
      </c>
      <c r="BB7" s="10">
        <v>51</v>
      </c>
      <c r="BC7" s="10"/>
      <c r="BD7" s="10">
        <v>194</v>
      </c>
      <c r="BE7" s="10">
        <v>308</v>
      </c>
      <c r="BF7" s="10"/>
      <c r="BG7" s="10">
        <v>75</v>
      </c>
      <c r="BH7" s="10">
        <v>427</v>
      </c>
      <c r="BI7" s="10"/>
      <c r="BJ7" s="10">
        <v>31</v>
      </c>
      <c r="BK7" s="10">
        <v>461</v>
      </c>
      <c r="BL7" s="10"/>
      <c r="BM7" s="10">
        <v>50</v>
      </c>
      <c r="BN7" s="10">
        <v>448</v>
      </c>
      <c r="BO7" s="10"/>
      <c r="BP7" s="10">
        <v>90</v>
      </c>
      <c r="BQ7" s="10">
        <v>405</v>
      </c>
      <c r="BR7" s="10"/>
      <c r="BS7" s="10">
        <v>83</v>
      </c>
      <c r="BT7" s="10">
        <v>131</v>
      </c>
      <c r="BU7" s="10"/>
      <c r="BV7" s="10">
        <v>22</v>
      </c>
      <c r="BW7" s="10">
        <v>61</v>
      </c>
      <c r="BX7" s="10"/>
      <c r="BY7" s="10">
        <v>46</v>
      </c>
      <c r="BZ7" s="10">
        <v>452</v>
      </c>
      <c r="CA7" s="10"/>
      <c r="CB7" s="10">
        <v>163</v>
      </c>
      <c r="CC7" s="10">
        <v>332</v>
      </c>
    </row>
    <row r="8" spans="2:81" ht="30" customHeight="1" x14ac:dyDescent="0.3">
      <c r="B8" s="11" t="s">
        <v>20</v>
      </c>
      <c r="C8" s="11">
        <v>505</v>
      </c>
      <c r="D8" s="11">
        <v>258</v>
      </c>
      <c r="E8" s="11">
        <v>247</v>
      </c>
      <c r="F8" s="11"/>
      <c r="G8" s="11">
        <v>78</v>
      </c>
      <c r="H8" s="11">
        <v>68</v>
      </c>
      <c r="I8" s="11">
        <v>85</v>
      </c>
      <c r="J8" s="11">
        <v>93</v>
      </c>
      <c r="K8" s="11">
        <v>75</v>
      </c>
      <c r="L8" s="11">
        <v>107</v>
      </c>
      <c r="M8" s="11"/>
      <c r="N8" s="11">
        <v>149</v>
      </c>
      <c r="O8" s="11">
        <v>120</v>
      </c>
      <c r="P8" s="11">
        <v>103</v>
      </c>
      <c r="Q8" s="11">
        <v>133</v>
      </c>
      <c r="R8" s="11"/>
      <c r="S8" s="11">
        <v>73</v>
      </c>
      <c r="T8" s="11">
        <v>60</v>
      </c>
      <c r="U8" s="11">
        <v>44</v>
      </c>
      <c r="V8" s="11">
        <v>50</v>
      </c>
      <c r="W8" s="11">
        <v>38</v>
      </c>
      <c r="X8" s="11">
        <v>42</v>
      </c>
      <c r="Y8" s="11">
        <v>36</v>
      </c>
      <c r="Z8" s="11">
        <v>21</v>
      </c>
      <c r="AA8" s="11">
        <v>52</v>
      </c>
      <c r="AB8" s="11">
        <v>47</v>
      </c>
      <c r="AC8" s="11">
        <v>25</v>
      </c>
      <c r="AD8" s="11">
        <v>17</v>
      </c>
      <c r="AE8" s="11"/>
      <c r="AF8" s="11">
        <v>142</v>
      </c>
      <c r="AG8" s="11">
        <v>95</v>
      </c>
      <c r="AH8" s="11">
        <v>48</v>
      </c>
      <c r="AI8" s="11">
        <v>80</v>
      </c>
      <c r="AJ8" s="11">
        <v>36</v>
      </c>
      <c r="AK8" s="11">
        <v>46</v>
      </c>
      <c r="AL8" s="11"/>
      <c r="AM8" s="11">
        <v>134</v>
      </c>
      <c r="AN8" s="11">
        <v>96</v>
      </c>
      <c r="AO8" s="11">
        <v>134</v>
      </c>
      <c r="AP8" s="11">
        <v>69</v>
      </c>
      <c r="AQ8" s="11">
        <v>11</v>
      </c>
      <c r="AR8" s="11"/>
      <c r="AS8" s="11">
        <v>194</v>
      </c>
      <c r="AT8" s="11">
        <v>306</v>
      </c>
      <c r="AU8" s="11"/>
      <c r="AV8" s="11">
        <v>88</v>
      </c>
      <c r="AW8" s="11">
        <v>30</v>
      </c>
      <c r="AX8" s="11">
        <v>98</v>
      </c>
      <c r="AY8" s="11"/>
      <c r="AZ8" s="11">
        <v>27</v>
      </c>
      <c r="BA8" s="11">
        <v>28</v>
      </c>
      <c r="BB8" s="11">
        <v>50</v>
      </c>
      <c r="BC8" s="11"/>
      <c r="BD8" s="11">
        <v>197</v>
      </c>
      <c r="BE8" s="11">
        <v>309</v>
      </c>
      <c r="BF8" s="11"/>
      <c r="BG8" s="11">
        <v>79</v>
      </c>
      <c r="BH8" s="11">
        <v>427</v>
      </c>
      <c r="BI8" s="11"/>
      <c r="BJ8" s="11">
        <v>33</v>
      </c>
      <c r="BK8" s="11">
        <v>462</v>
      </c>
      <c r="BL8" s="11"/>
      <c r="BM8" s="11">
        <v>47</v>
      </c>
      <c r="BN8" s="11">
        <v>454</v>
      </c>
      <c r="BO8" s="11"/>
      <c r="BP8" s="11">
        <v>91</v>
      </c>
      <c r="BQ8" s="11">
        <v>403</v>
      </c>
      <c r="BR8" s="11"/>
      <c r="BS8" s="11">
        <v>88</v>
      </c>
      <c r="BT8" s="11">
        <v>132</v>
      </c>
      <c r="BU8" s="11"/>
      <c r="BV8" s="11">
        <v>23</v>
      </c>
      <c r="BW8" s="11">
        <v>65</v>
      </c>
      <c r="BX8" s="11"/>
      <c r="BY8" s="11">
        <v>47</v>
      </c>
      <c r="BZ8" s="11">
        <v>455</v>
      </c>
      <c r="CA8" s="11"/>
      <c r="CB8" s="11">
        <v>166</v>
      </c>
      <c r="CC8" s="11">
        <v>332</v>
      </c>
    </row>
    <row r="9" spans="2:81" x14ac:dyDescent="0.3">
      <c r="B9" s="15" t="s">
        <v>420</v>
      </c>
      <c r="C9" s="14">
        <v>0.28489125463711301</v>
      </c>
      <c r="D9" s="14">
        <v>0.30154036070024698</v>
      </c>
      <c r="E9" s="14">
        <v>0.26746081472968403</v>
      </c>
      <c r="F9" s="14"/>
      <c r="G9" s="14">
        <v>0.29946395439043699</v>
      </c>
      <c r="H9" s="14">
        <v>0.28615329745310703</v>
      </c>
      <c r="I9" s="14">
        <v>0.235371617220831</v>
      </c>
      <c r="J9" s="14">
        <v>0.24282638074145699</v>
      </c>
      <c r="K9" s="14">
        <v>0.29028682451016802</v>
      </c>
      <c r="L9" s="14">
        <v>0.34559057285734002</v>
      </c>
      <c r="M9" s="14"/>
      <c r="N9" s="14">
        <v>0.25817037315621</v>
      </c>
      <c r="O9" s="14">
        <v>0.23228386440128801</v>
      </c>
      <c r="P9" s="14">
        <v>0.297219270067554</v>
      </c>
      <c r="Q9" s="14">
        <v>0.35493621060611502</v>
      </c>
      <c r="R9" s="14"/>
      <c r="S9" s="14">
        <v>0.189627057756143</v>
      </c>
      <c r="T9" s="14">
        <v>0.30548852554685402</v>
      </c>
      <c r="U9" s="14">
        <v>0.38668682785300601</v>
      </c>
      <c r="V9" s="14">
        <v>0.38017420396471602</v>
      </c>
      <c r="W9" s="14">
        <v>0.26494141647458103</v>
      </c>
      <c r="X9" s="14">
        <v>0.27641962210185</v>
      </c>
      <c r="Y9" s="14">
        <v>0.367491561514868</v>
      </c>
      <c r="Z9" s="14">
        <v>0.26665172718978802</v>
      </c>
      <c r="AA9" s="14">
        <v>0.28460503569606799</v>
      </c>
      <c r="AB9" s="14">
        <v>0.28360664558042697</v>
      </c>
      <c r="AC9" s="14">
        <v>0.139062181859162</v>
      </c>
      <c r="AD9" s="14">
        <v>0.210814299525377</v>
      </c>
      <c r="AE9" s="14"/>
      <c r="AF9" s="14">
        <v>0.24640699567513</v>
      </c>
      <c r="AG9" s="14">
        <v>0.327128401860795</v>
      </c>
      <c r="AH9" s="14">
        <v>0.29729058892141502</v>
      </c>
      <c r="AI9" s="14">
        <v>0.366679774093633</v>
      </c>
      <c r="AJ9" s="14">
        <v>0.19921014551049501</v>
      </c>
      <c r="AK9" s="14">
        <v>0.234773259569038</v>
      </c>
      <c r="AL9" s="14"/>
      <c r="AM9" s="14">
        <v>0.32881480495569199</v>
      </c>
      <c r="AN9" s="14">
        <v>0.35962655829213502</v>
      </c>
      <c r="AO9" s="14">
        <v>0.23154237567542299</v>
      </c>
      <c r="AP9" s="14">
        <v>0.16663438789860599</v>
      </c>
      <c r="AQ9" s="14">
        <v>0.31849396887963599</v>
      </c>
      <c r="AR9" s="14"/>
      <c r="AS9" s="14">
        <v>0.30673889198037402</v>
      </c>
      <c r="AT9" s="14">
        <v>0.26912638970882102</v>
      </c>
      <c r="AU9" s="14"/>
      <c r="AV9" s="14">
        <v>0.26850669407481897</v>
      </c>
      <c r="AW9" s="14">
        <v>0.22822808297446501</v>
      </c>
      <c r="AX9" s="14">
        <v>0.39720601126064897</v>
      </c>
      <c r="AY9" s="14"/>
      <c r="AZ9" s="14">
        <v>0.319398949634073</v>
      </c>
      <c r="BA9" s="14">
        <v>0.30292113927104602</v>
      </c>
      <c r="BB9" s="14">
        <v>0.17268393546935401</v>
      </c>
      <c r="BC9" s="14"/>
      <c r="BD9" s="14">
        <v>0.33177445976570702</v>
      </c>
      <c r="BE9" s="14">
        <v>0.25505205761298999</v>
      </c>
      <c r="BF9" s="14"/>
      <c r="BG9" s="14">
        <v>0.37481327664081099</v>
      </c>
      <c r="BH9" s="14">
        <v>0.26830858416483899</v>
      </c>
      <c r="BI9" s="14"/>
      <c r="BJ9" s="14">
        <v>0.272962420444336</v>
      </c>
      <c r="BK9" s="14">
        <v>0.28530195131418801</v>
      </c>
      <c r="BL9" s="14"/>
      <c r="BM9" s="14">
        <v>0.31731837225533899</v>
      </c>
      <c r="BN9" s="14">
        <v>0.28464202170839198</v>
      </c>
      <c r="BO9" s="14"/>
      <c r="BP9" s="14">
        <v>0.32798854057573401</v>
      </c>
      <c r="BQ9" s="14">
        <v>0.280355816048457</v>
      </c>
      <c r="BR9" s="14"/>
      <c r="BS9" s="14">
        <v>0.34898684115084599</v>
      </c>
      <c r="BT9" s="14">
        <v>0.31397410827625899</v>
      </c>
      <c r="BU9" s="14"/>
      <c r="BV9" s="14">
        <v>0.27892611968183301</v>
      </c>
      <c r="BW9" s="14">
        <v>0.374013926281139</v>
      </c>
      <c r="BX9" s="14"/>
      <c r="BY9" s="14">
        <v>0.16219527888105201</v>
      </c>
      <c r="BZ9" s="14">
        <v>0.296101376423136</v>
      </c>
      <c r="CA9" s="14"/>
      <c r="CB9" s="14">
        <v>0.25451829177683699</v>
      </c>
      <c r="CC9" s="14">
        <v>0.305892688908737</v>
      </c>
    </row>
    <row r="10" spans="2:81" x14ac:dyDescent="0.3">
      <c r="B10" s="15" t="s">
        <v>86</v>
      </c>
      <c r="C10" s="14">
        <v>0.33309984397299103</v>
      </c>
      <c r="D10" s="14">
        <v>0.321965975468611</v>
      </c>
      <c r="E10" s="14">
        <v>0.34475621910609999</v>
      </c>
      <c r="F10" s="14"/>
      <c r="G10" s="14">
        <v>0.392708673583331</v>
      </c>
      <c r="H10" s="14">
        <v>0.37626089775418903</v>
      </c>
      <c r="I10" s="14">
        <v>0.36910190967523399</v>
      </c>
      <c r="J10" s="14">
        <v>0.22577283241136401</v>
      </c>
      <c r="K10" s="14">
        <v>0.36633805180381401</v>
      </c>
      <c r="L10" s="14">
        <v>0.30458416110973002</v>
      </c>
      <c r="M10" s="14"/>
      <c r="N10" s="14">
        <v>0.31667717902329401</v>
      </c>
      <c r="O10" s="14">
        <v>0.348200117696008</v>
      </c>
      <c r="P10" s="14">
        <v>0.37498350318673801</v>
      </c>
      <c r="Q10" s="14">
        <v>0.30049911535730101</v>
      </c>
      <c r="R10" s="14"/>
      <c r="S10" s="14">
        <v>0.37045578014522901</v>
      </c>
      <c r="T10" s="14">
        <v>0.36266298792454799</v>
      </c>
      <c r="U10" s="14">
        <v>0.26847607190310502</v>
      </c>
      <c r="V10" s="14">
        <v>0.247888043098037</v>
      </c>
      <c r="W10" s="14">
        <v>0.37191783937888201</v>
      </c>
      <c r="X10" s="14">
        <v>0.252399060334143</v>
      </c>
      <c r="Y10" s="14">
        <v>0.31012769426585401</v>
      </c>
      <c r="Z10" s="14">
        <v>0.25185385776045099</v>
      </c>
      <c r="AA10" s="14">
        <v>0.51687836481959903</v>
      </c>
      <c r="AB10" s="14">
        <v>0.348632910706342</v>
      </c>
      <c r="AC10" s="14">
        <v>0.42797417726274201</v>
      </c>
      <c r="AD10" s="14">
        <v>0</v>
      </c>
      <c r="AE10" s="14"/>
      <c r="AF10" s="14">
        <v>0.38787115905557501</v>
      </c>
      <c r="AG10" s="14">
        <v>0.37978496102775</v>
      </c>
      <c r="AH10" s="14">
        <v>0.36304287760783999</v>
      </c>
      <c r="AI10" s="14">
        <v>0.34000606970604502</v>
      </c>
      <c r="AJ10" s="14">
        <v>0.18035758124999701</v>
      </c>
      <c r="AK10" s="14">
        <v>0.29223781627273898</v>
      </c>
      <c r="AL10" s="14"/>
      <c r="AM10" s="14">
        <v>0.34818226798681501</v>
      </c>
      <c r="AN10" s="14">
        <v>0.245664522674896</v>
      </c>
      <c r="AO10" s="14">
        <v>0.37014836705697501</v>
      </c>
      <c r="AP10" s="14">
        <v>0.390735540521086</v>
      </c>
      <c r="AQ10" s="14">
        <v>0.47124535673791201</v>
      </c>
      <c r="AR10" s="14"/>
      <c r="AS10" s="14">
        <v>0.37832559867375298</v>
      </c>
      <c r="AT10" s="14">
        <v>0.30353936985294699</v>
      </c>
      <c r="AU10" s="14"/>
      <c r="AV10" s="14">
        <v>0.44474849678841399</v>
      </c>
      <c r="AW10" s="14">
        <v>0.38729761190349299</v>
      </c>
      <c r="AX10" s="14">
        <v>0.27206819246481101</v>
      </c>
      <c r="AY10" s="14"/>
      <c r="AZ10" s="14">
        <v>0.54538207462662802</v>
      </c>
      <c r="BA10" s="14">
        <v>0.412458871122871</v>
      </c>
      <c r="BB10" s="14">
        <v>0.37179258338106203</v>
      </c>
      <c r="BC10" s="14"/>
      <c r="BD10" s="14">
        <v>0.31648007526310701</v>
      </c>
      <c r="BE10" s="14">
        <v>0.34367763087278402</v>
      </c>
      <c r="BF10" s="14"/>
      <c r="BG10" s="14">
        <v>0.39255276462993899</v>
      </c>
      <c r="BH10" s="14">
        <v>0.32213603143963998</v>
      </c>
      <c r="BI10" s="14"/>
      <c r="BJ10" s="14">
        <v>0.35870637601872801</v>
      </c>
      <c r="BK10" s="14">
        <v>0.33227289359789902</v>
      </c>
      <c r="BL10" s="14"/>
      <c r="BM10" s="14">
        <v>0.19315644832893</v>
      </c>
      <c r="BN10" s="14">
        <v>0.34448754816754801</v>
      </c>
      <c r="BO10" s="14"/>
      <c r="BP10" s="14">
        <v>0.30116563388697898</v>
      </c>
      <c r="BQ10" s="14">
        <v>0.33188700089447398</v>
      </c>
      <c r="BR10" s="14"/>
      <c r="BS10" s="14">
        <v>0.39952717353218797</v>
      </c>
      <c r="BT10" s="14">
        <v>0.33231319392453901</v>
      </c>
      <c r="BU10" s="14"/>
      <c r="BV10" s="14">
        <v>0.39514494934032102</v>
      </c>
      <c r="BW10" s="14">
        <v>0.40109259129566799</v>
      </c>
      <c r="BX10" s="14"/>
      <c r="BY10" s="14">
        <v>0.403958996242965</v>
      </c>
      <c r="BZ10" s="14">
        <v>0.32852901069641799</v>
      </c>
      <c r="CA10" s="14"/>
      <c r="CB10" s="14">
        <v>0.34742304396958801</v>
      </c>
      <c r="CC10" s="14">
        <v>0.315078316395346</v>
      </c>
    </row>
    <row r="11" spans="2:81" x14ac:dyDescent="0.3">
      <c r="B11" s="15" t="s">
        <v>421</v>
      </c>
      <c r="C11" s="14">
        <v>0.187950674959217</v>
      </c>
      <c r="D11" s="14">
        <v>0.19167261784434</v>
      </c>
      <c r="E11" s="14">
        <v>0.18405406324012399</v>
      </c>
      <c r="F11" s="14"/>
      <c r="G11" s="14">
        <v>0.20665335690529901</v>
      </c>
      <c r="H11" s="14">
        <v>0.15371263504943</v>
      </c>
      <c r="I11" s="14">
        <v>0.225038654325208</v>
      </c>
      <c r="J11" s="14">
        <v>0.275789390805951</v>
      </c>
      <c r="K11" s="14">
        <v>0.11221537658028</v>
      </c>
      <c r="L11" s="14">
        <v>0.14295004872321401</v>
      </c>
      <c r="M11" s="14"/>
      <c r="N11" s="14">
        <v>0.20176428639254901</v>
      </c>
      <c r="O11" s="14">
        <v>0.20225334017125901</v>
      </c>
      <c r="P11" s="14">
        <v>0.16191724513369499</v>
      </c>
      <c r="Q11" s="14">
        <v>0.18110215394128101</v>
      </c>
      <c r="R11" s="14"/>
      <c r="S11" s="14">
        <v>0.27680670980070199</v>
      </c>
      <c r="T11" s="14">
        <v>0.143242051769194</v>
      </c>
      <c r="U11" s="14">
        <v>0.115582737319132</v>
      </c>
      <c r="V11" s="14">
        <v>0.200542547647968</v>
      </c>
      <c r="W11" s="14">
        <v>0.204654345117948</v>
      </c>
      <c r="X11" s="14">
        <v>0.27284213437106503</v>
      </c>
      <c r="Y11" s="14">
        <v>0.108502902774034</v>
      </c>
      <c r="Z11" s="14">
        <v>0.17456194878769399</v>
      </c>
      <c r="AA11" s="14">
        <v>0.10790603260915101</v>
      </c>
      <c r="AB11" s="14">
        <v>8.7672871957155299E-2</v>
      </c>
      <c r="AC11" s="14">
        <v>0.32564069652009803</v>
      </c>
      <c r="AD11" s="14">
        <v>0.36784861888373299</v>
      </c>
      <c r="AE11" s="14"/>
      <c r="AF11" s="14">
        <v>0.212971612009864</v>
      </c>
      <c r="AG11" s="14">
        <v>0.12210955777250999</v>
      </c>
      <c r="AH11" s="14">
        <v>0.156830886602255</v>
      </c>
      <c r="AI11" s="14">
        <v>0.18277866109172999</v>
      </c>
      <c r="AJ11" s="14">
        <v>0.23098243984337699</v>
      </c>
      <c r="AK11" s="14">
        <v>0.19789703946655801</v>
      </c>
      <c r="AL11" s="14"/>
      <c r="AM11" s="14">
        <v>0.20091358092001799</v>
      </c>
      <c r="AN11" s="14">
        <v>0.17275096823765401</v>
      </c>
      <c r="AO11" s="14">
        <v>0.20408262655624701</v>
      </c>
      <c r="AP11" s="14">
        <v>0.16551594232785999</v>
      </c>
      <c r="AQ11" s="14">
        <v>0</v>
      </c>
      <c r="AR11" s="14"/>
      <c r="AS11" s="14">
        <v>0.15070456975166399</v>
      </c>
      <c r="AT11" s="14">
        <v>0.21440845111548701</v>
      </c>
      <c r="AU11" s="14"/>
      <c r="AV11" s="14">
        <v>0.12479499559702401</v>
      </c>
      <c r="AW11" s="14">
        <v>0.31309248735695</v>
      </c>
      <c r="AX11" s="14">
        <v>0.122423600770111</v>
      </c>
      <c r="AY11" s="14"/>
      <c r="AZ11" s="14">
        <v>0.10298204701805801</v>
      </c>
      <c r="BA11" s="14">
        <v>9.4776641241682405E-2</v>
      </c>
      <c r="BB11" s="14">
        <v>0.250851788544529</v>
      </c>
      <c r="BC11" s="14"/>
      <c r="BD11" s="14">
        <v>0.15276798298414199</v>
      </c>
      <c r="BE11" s="14">
        <v>0.21034298527170001</v>
      </c>
      <c r="BF11" s="14"/>
      <c r="BG11" s="14">
        <v>0.17455943369651999</v>
      </c>
      <c r="BH11" s="14">
        <v>0.19042017615731999</v>
      </c>
      <c r="BI11" s="14"/>
      <c r="BJ11" s="14">
        <v>0.16905745156357199</v>
      </c>
      <c r="BK11" s="14">
        <v>0.19161410546381999</v>
      </c>
      <c r="BL11" s="14"/>
      <c r="BM11" s="14">
        <v>0.21028900525455901</v>
      </c>
      <c r="BN11" s="14">
        <v>0.187688628436289</v>
      </c>
      <c r="BO11" s="14"/>
      <c r="BP11" s="14">
        <v>0.13015646967067901</v>
      </c>
      <c r="BQ11" s="14">
        <v>0.19895849636163801</v>
      </c>
      <c r="BR11" s="14"/>
      <c r="BS11" s="14">
        <v>9.9422196022225601E-2</v>
      </c>
      <c r="BT11" s="14">
        <v>0.17752065943140599</v>
      </c>
      <c r="BU11" s="14"/>
      <c r="BV11" s="14">
        <v>0.225996570762311</v>
      </c>
      <c r="BW11" s="14">
        <v>5.4207308343189098E-2</v>
      </c>
      <c r="BX11" s="14"/>
      <c r="BY11" s="14">
        <v>0.30225370458322398</v>
      </c>
      <c r="BZ11" s="14">
        <v>0.17564521165415101</v>
      </c>
      <c r="CA11" s="14"/>
      <c r="CB11" s="14">
        <v>0.20012719270924001</v>
      </c>
      <c r="CC11" s="14">
        <v>0.18571806157205101</v>
      </c>
    </row>
    <row r="12" spans="2:81" x14ac:dyDescent="0.3">
      <c r="B12" s="15" t="s">
        <v>88</v>
      </c>
      <c r="C12" s="14">
        <v>0.10974337867346</v>
      </c>
      <c r="D12" s="14">
        <v>0.123376403583455</v>
      </c>
      <c r="E12" s="14">
        <v>9.5470563031043607E-2</v>
      </c>
      <c r="F12" s="14"/>
      <c r="G12" s="14">
        <v>7.8245586370231199E-2</v>
      </c>
      <c r="H12" s="14">
        <v>9.8238257241902299E-2</v>
      </c>
      <c r="I12" s="14">
        <v>0.131042321303774</v>
      </c>
      <c r="J12" s="14">
        <v>0.138246802509609</v>
      </c>
      <c r="K12" s="14">
        <v>0.13203683390582099</v>
      </c>
      <c r="L12" s="14">
        <v>8.2618863929349098E-2</v>
      </c>
      <c r="M12" s="14"/>
      <c r="N12" s="14">
        <v>0.111702029528776</v>
      </c>
      <c r="O12" s="14">
        <v>0.14697785200657201</v>
      </c>
      <c r="P12" s="14">
        <v>0.119804100249764</v>
      </c>
      <c r="Q12" s="14">
        <v>6.6770725918394197E-2</v>
      </c>
      <c r="R12" s="14"/>
      <c r="S12" s="14">
        <v>9.3032274908512694E-2</v>
      </c>
      <c r="T12" s="14">
        <v>9.1682210553762702E-2</v>
      </c>
      <c r="U12" s="14">
        <v>0.135333669786106</v>
      </c>
      <c r="V12" s="14">
        <v>0.10523834075531099</v>
      </c>
      <c r="W12" s="14">
        <v>7.8035267531053595E-2</v>
      </c>
      <c r="X12" s="14">
        <v>0.132110153072131</v>
      </c>
      <c r="Y12" s="14">
        <v>0.102834096812531</v>
      </c>
      <c r="Z12" s="14">
        <v>0.21844502668292501</v>
      </c>
      <c r="AA12" s="14">
        <v>5.5039740442649102E-2</v>
      </c>
      <c r="AB12" s="14">
        <v>0.14936248483230999</v>
      </c>
      <c r="AC12" s="14">
        <v>6.8177847200658406E-2</v>
      </c>
      <c r="AD12" s="14">
        <v>0.21084195421729399</v>
      </c>
      <c r="AE12" s="14"/>
      <c r="AF12" s="14">
        <v>7.9079871257809006E-2</v>
      </c>
      <c r="AG12" s="14">
        <v>0.121509477400365</v>
      </c>
      <c r="AH12" s="14">
        <v>0.121612618874131</v>
      </c>
      <c r="AI12" s="14">
        <v>8.2866372359928303E-2</v>
      </c>
      <c r="AJ12" s="14">
        <v>0.222265298018474</v>
      </c>
      <c r="AK12" s="14">
        <v>0.131919694419082</v>
      </c>
      <c r="AL12" s="14"/>
      <c r="AM12" s="14">
        <v>8.2806928490494897E-2</v>
      </c>
      <c r="AN12" s="14">
        <v>0.115994370557225</v>
      </c>
      <c r="AO12" s="14">
        <v>8.2551756918160399E-2</v>
      </c>
      <c r="AP12" s="14">
        <v>0.17343452513577901</v>
      </c>
      <c r="AQ12" s="14">
        <v>0.210260674382452</v>
      </c>
      <c r="AR12" s="14"/>
      <c r="AS12" s="14">
        <v>0.115143686219907</v>
      </c>
      <c r="AT12" s="14">
        <v>0.107983722826734</v>
      </c>
      <c r="AU12" s="14"/>
      <c r="AV12" s="14">
        <v>0.11453632833987799</v>
      </c>
      <c r="AW12" s="14">
        <v>7.1381817765091699E-2</v>
      </c>
      <c r="AX12" s="14">
        <v>0.143174541513274</v>
      </c>
      <c r="AY12" s="14"/>
      <c r="AZ12" s="14">
        <v>3.2236928721241002E-2</v>
      </c>
      <c r="BA12" s="14">
        <v>0.18984334836440001</v>
      </c>
      <c r="BB12" s="14">
        <v>0.120731143125655</v>
      </c>
      <c r="BC12" s="14"/>
      <c r="BD12" s="14">
        <v>0.103092078287654</v>
      </c>
      <c r="BE12" s="14">
        <v>0.11397665287334301</v>
      </c>
      <c r="BF12" s="14"/>
      <c r="BG12" s="14">
        <v>1.32939329778887E-2</v>
      </c>
      <c r="BH12" s="14">
        <v>0.127529782265868</v>
      </c>
      <c r="BI12" s="14"/>
      <c r="BJ12" s="14">
        <v>6.2368994155635099E-2</v>
      </c>
      <c r="BK12" s="14">
        <v>0.115413840179751</v>
      </c>
      <c r="BL12" s="14"/>
      <c r="BM12" s="14">
        <v>0.15085749562360801</v>
      </c>
      <c r="BN12" s="14">
        <v>0.102500242845957</v>
      </c>
      <c r="BO12" s="14"/>
      <c r="BP12" s="14">
        <v>0.13020289633931301</v>
      </c>
      <c r="BQ12" s="14">
        <v>0.108104977578836</v>
      </c>
      <c r="BR12" s="14"/>
      <c r="BS12" s="14">
        <v>0.110198290023485</v>
      </c>
      <c r="BT12" s="14">
        <v>0.124483096973575</v>
      </c>
      <c r="BU12" s="14"/>
      <c r="BV12" s="14">
        <v>6.9194805483750399E-2</v>
      </c>
      <c r="BW12" s="14">
        <v>0.124845551380456</v>
      </c>
      <c r="BX12" s="14"/>
      <c r="BY12" s="14">
        <v>0.13159202029275899</v>
      </c>
      <c r="BZ12" s="14">
        <v>0.108392141688312</v>
      </c>
      <c r="CA12" s="14"/>
      <c r="CB12" s="14">
        <v>0.120489324343559</v>
      </c>
      <c r="CC12" s="14">
        <v>0.106623881480839</v>
      </c>
    </row>
    <row r="13" spans="2:81" x14ac:dyDescent="0.3">
      <c r="B13" s="15" t="s">
        <v>422</v>
      </c>
      <c r="C13" s="14">
        <v>2.85648885995664E-2</v>
      </c>
      <c r="D13" s="14">
        <v>1.7465795119202699E-2</v>
      </c>
      <c r="E13" s="14">
        <v>4.0184856734961402E-2</v>
      </c>
      <c r="F13" s="14"/>
      <c r="G13" s="14">
        <v>1.1428077799204499E-2</v>
      </c>
      <c r="H13" s="14">
        <v>5.8189274569474099E-2</v>
      </c>
      <c r="I13" s="14">
        <v>1.4235647197480999E-2</v>
      </c>
      <c r="J13" s="14">
        <v>2.76332624526365E-2</v>
      </c>
      <c r="K13" s="14">
        <v>5.1236710745870599E-2</v>
      </c>
      <c r="L13" s="14">
        <v>1.85226724374104E-2</v>
      </c>
      <c r="M13" s="14"/>
      <c r="N13" s="14">
        <v>4.5206753200465299E-2</v>
      </c>
      <c r="O13" s="14">
        <v>3.1037469299746101E-2</v>
      </c>
      <c r="P13" s="14">
        <v>1.8485244744060901E-2</v>
      </c>
      <c r="Q13" s="14">
        <v>1.5713803466154901E-2</v>
      </c>
      <c r="R13" s="14"/>
      <c r="S13" s="14">
        <v>2.18666852843547E-2</v>
      </c>
      <c r="T13" s="14">
        <v>3.1476387005062001E-2</v>
      </c>
      <c r="U13" s="14">
        <v>4.4559327961611203E-2</v>
      </c>
      <c r="V13" s="14">
        <v>0</v>
      </c>
      <c r="W13" s="14">
        <v>5.4667244852961497E-2</v>
      </c>
      <c r="X13" s="14">
        <v>0</v>
      </c>
      <c r="Y13" s="14">
        <v>2.5643253804233199E-2</v>
      </c>
      <c r="Z13" s="14">
        <v>4.39014957367952E-2</v>
      </c>
      <c r="AA13" s="14">
        <v>1.7381721630449001E-2</v>
      </c>
      <c r="AB13" s="14">
        <v>4.2381804677657599E-2</v>
      </c>
      <c r="AC13" s="14">
        <v>3.9145097157339798E-2</v>
      </c>
      <c r="AD13" s="14">
        <v>7.09896596646762E-2</v>
      </c>
      <c r="AE13" s="14"/>
      <c r="AF13" s="14">
        <v>3.15568171484613E-2</v>
      </c>
      <c r="AG13" s="14">
        <v>2.89447220497621E-2</v>
      </c>
      <c r="AH13" s="14">
        <v>2.2552330897406499E-2</v>
      </c>
      <c r="AI13" s="14">
        <v>0</v>
      </c>
      <c r="AJ13" s="14">
        <v>0.141892509014547</v>
      </c>
      <c r="AK13" s="14">
        <v>2.2021270152964199E-2</v>
      </c>
      <c r="AL13" s="14"/>
      <c r="AM13" s="14">
        <v>1.5691036638537902E-2</v>
      </c>
      <c r="AN13" s="14">
        <v>2.8720362903618499E-2</v>
      </c>
      <c r="AO13" s="14">
        <v>3.5622047296685798E-2</v>
      </c>
      <c r="AP13" s="14">
        <v>5.6464511963430303E-2</v>
      </c>
      <c r="AQ13" s="14">
        <v>0</v>
      </c>
      <c r="AR13" s="14"/>
      <c r="AS13" s="14">
        <v>3.4437840933208702E-2</v>
      </c>
      <c r="AT13" s="14">
        <v>2.52751997962073E-2</v>
      </c>
      <c r="AU13" s="14"/>
      <c r="AV13" s="14">
        <v>2.5068150347299301E-2</v>
      </c>
      <c r="AW13" s="14">
        <v>0</v>
      </c>
      <c r="AX13" s="14">
        <v>5.6180014561092402E-2</v>
      </c>
      <c r="AY13" s="14"/>
      <c r="AZ13" s="14">
        <v>0</v>
      </c>
      <c r="BA13" s="14">
        <v>0</v>
      </c>
      <c r="BB13" s="14">
        <v>4.4380502840371303E-2</v>
      </c>
      <c r="BC13" s="14"/>
      <c r="BD13" s="14">
        <v>4.4258095041545202E-2</v>
      </c>
      <c r="BE13" s="14">
        <v>1.85768197873332E-2</v>
      </c>
      <c r="BF13" s="14"/>
      <c r="BG13" s="14">
        <v>2.1362662405923199E-2</v>
      </c>
      <c r="BH13" s="14">
        <v>2.9893063177658701E-2</v>
      </c>
      <c r="BI13" s="14"/>
      <c r="BJ13" s="14">
        <v>2.14186449470063E-2</v>
      </c>
      <c r="BK13" s="14">
        <v>2.7315365292139002E-2</v>
      </c>
      <c r="BL13" s="14"/>
      <c r="BM13" s="14">
        <v>0.109724878500118</v>
      </c>
      <c r="BN13" s="14">
        <v>2.0493972402344199E-2</v>
      </c>
      <c r="BO13" s="14"/>
      <c r="BP13" s="14">
        <v>5.0970772947292999E-2</v>
      </c>
      <c r="BQ13" s="14">
        <v>2.4278156209335801E-2</v>
      </c>
      <c r="BR13" s="14"/>
      <c r="BS13" s="14">
        <v>4.1865499271255699E-2</v>
      </c>
      <c r="BT13" s="14">
        <v>3.0227002321537001E-2</v>
      </c>
      <c r="BU13" s="14"/>
      <c r="BV13" s="14">
        <v>3.0737554731784501E-2</v>
      </c>
      <c r="BW13" s="14">
        <v>4.5840622699547702E-2</v>
      </c>
      <c r="BX13" s="14"/>
      <c r="BY13" s="14">
        <v>0</v>
      </c>
      <c r="BZ13" s="14">
        <v>2.93602274156772E-2</v>
      </c>
      <c r="CA13" s="14"/>
      <c r="CB13" s="14">
        <v>5.3825367724049798E-2</v>
      </c>
      <c r="CC13" s="14">
        <v>1.6534701409351999E-2</v>
      </c>
    </row>
    <row r="14" spans="2:81" x14ac:dyDescent="0.3">
      <c r="B14" s="15" t="s">
        <v>106</v>
      </c>
      <c r="C14" s="14">
        <v>5.5749959157652802E-2</v>
      </c>
      <c r="D14" s="14">
        <v>4.3978847284144799E-2</v>
      </c>
      <c r="E14" s="14">
        <v>6.80734831580877E-2</v>
      </c>
      <c r="F14" s="14"/>
      <c r="G14" s="14">
        <v>1.15003509514967E-2</v>
      </c>
      <c r="H14" s="14">
        <v>2.7445637931898598E-2</v>
      </c>
      <c r="I14" s="14">
        <v>2.5209850277471899E-2</v>
      </c>
      <c r="J14" s="14">
        <v>8.9731331078982804E-2</v>
      </c>
      <c r="K14" s="14">
        <v>4.7886202454046199E-2</v>
      </c>
      <c r="L14" s="14">
        <v>0.105733680942956</v>
      </c>
      <c r="M14" s="14"/>
      <c r="N14" s="14">
        <v>6.6479378698705294E-2</v>
      </c>
      <c r="O14" s="14">
        <v>3.9247356425127701E-2</v>
      </c>
      <c r="P14" s="14">
        <v>2.7590636618188301E-2</v>
      </c>
      <c r="Q14" s="14">
        <v>8.0977990710754594E-2</v>
      </c>
      <c r="R14" s="14"/>
      <c r="S14" s="14">
        <v>4.8211492105058797E-2</v>
      </c>
      <c r="T14" s="14">
        <v>6.5447837200579201E-2</v>
      </c>
      <c r="U14" s="14">
        <v>4.9361365177040498E-2</v>
      </c>
      <c r="V14" s="14">
        <v>6.6156864533967005E-2</v>
      </c>
      <c r="W14" s="14">
        <v>2.57838866445733E-2</v>
      </c>
      <c r="X14" s="14">
        <v>6.6229030120811494E-2</v>
      </c>
      <c r="Y14" s="14">
        <v>8.5400490828479406E-2</v>
      </c>
      <c r="Z14" s="14">
        <v>4.4585943842346397E-2</v>
      </c>
      <c r="AA14" s="14">
        <v>1.81891048020832E-2</v>
      </c>
      <c r="AB14" s="14">
        <v>8.8343282246107505E-2</v>
      </c>
      <c r="AC14" s="14">
        <v>0</v>
      </c>
      <c r="AD14" s="14">
        <v>0.139505467708921</v>
      </c>
      <c r="AE14" s="14"/>
      <c r="AF14" s="14">
        <v>4.2113544853160899E-2</v>
      </c>
      <c r="AG14" s="14">
        <v>2.05228798888176E-2</v>
      </c>
      <c r="AH14" s="14">
        <v>3.8670697096952401E-2</v>
      </c>
      <c r="AI14" s="14">
        <v>2.76691227486629E-2</v>
      </c>
      <c r="AJ14" s="14">
        <v>2.5292026363109E-2</v>
      </c>
      <c r="AK14" s="14">
        <v>0.12115092011961801</v>
      </c>
      <c r="AL14" s="14"/>
      <c r="AM14" s="14">
        <v>2.3591381008443001E-2</v>
      </c>
      <c r="AN14" s="14">
        <v>7.7243217334471204E-2</v>
      </c>
      <c r="AO14" s="14">
        <v>7.6052826496508796E-2</v>
      </c>
      <c r="AP14" s="14">
        <v>4.7215092153237999E-2</v>
      </c>
      <c r="AQ14" s="14">
        <v>0</v>
      </c>
      <c r="AR14" s="14"/>
      <c r="AS14" s="14">
        <v>1.4649412441092999E-2</v>
      </c>
      <c r="AT14" s="14">
        <v>7.9666866699804703E-2</v>
      </c>
      <c r="AU14" s="14"/>
      <c r="AV14" s="14">
        <v>2.2345334852565402E-2</v>
      </c>
      <c r="AW14" s="14">
        <v>0</v>
      </c>
      <c r="AX14" s="14">
        <v>8.9476394300621095E-3</v>
      </c>
      <c r="AY14" s="14"/>
      <c r="AZ14" s="14">
        <v>0</v>
      </c>
      <c r="BA14" s="14">
        <v>0</v>
      </c>
      <c r="BB14" s="14">
        <v>3.9560046639027999E-2</v>
      </c>
      <c r="BC14" s="14"/>
      <c r="BD14" s="14">
        <v>5.1627308657844199E-2</v>
      </c>
      <c r="BE14" s="14">
        <v>5.8373853581849398E-2</v>
      </c>
      <c r="BF14" s="14"/>
      <c r="BG14" s="14">
        <v>2.3417929648918499E-2</v>
      </c>
      <c r="BH14" s="14">
        <v>6.1712362794674298E-2</v>
      </c>
      <c r="BI14" s="14"/>
      <c r="BJ14" s="14">
        <v>0.115486112870723</v>
      </c>
      <c r="BK14" s="14">
        <v>4.80818441522027E-2</v>
      </c>
      <c r="BL14" s="14"/>
      <c r="BM14" s="14">
        <v>1.8653800037445999E-2</v>
      </c>
      <c r="BN14" s="14">
        <v>6.0187586439468602E-2</v>
      </c>
      <c r="BO14" s="14"/>
      <c r="BP14" s="14">
        <v>5.9515686580002503E-2</v>
      </c>
      <c r="BQ14" s="14">
        <v>5.6415552907258699E-2</v>
      </c>
      <c r="BR14" s="14"/>
      <c r="BS14" s="14">
        <v>0</v>
      </c>
      <c r="BT14" s="14">
        <v>2.1481939072684302E-2</v>
      </c>
      <c r="BU14" s="14"/>
      <c r="BV14" s="14">
        <v>0</v>
      </c>
      <c r="BW14" s="14">
        <v>0</v>
      </c>
      <c r="BX14" s="14"/>
      <c r="BY14" s="14">
        <v>0</v>
      </c>
      <c r="BZ14" s="14">
        <v>6.1972032122304697E-2</v>
      </c>
      <c r="CA14" s="14"/>
      <c r="CB14" s="14">
        <v>2.3616779476727402E-2</v>
      </c>
      <c r="CC14" s="14">
        <v>7.0152350233675095E-2</v>
      </c>
    </row>
    <row r="15" spans="2:81" x14ac:dyDescent="0.3">
      <c r="B15" s="15" t="s">
        <v>91</v>
      </c>
      <c r="C15" s="18">
        <v>0.61799109861010404</v>
      </c>
      <c r="D15" s="18">
        <v>0.62350633616885798</v>
      </c>
      <c r="E15" s="18">
        <v>0.61221703383578296</v>
      </c>
      <c r="F15" s="18"/>
      <c r="G15" s="18">
        <v>0.692172627973768</v>
      </c>
      <c r="H15" s="18">
        <v>0.66241419520729505</v>
      </c>
      <c r="I15" s="18">
        <v>0.60447352689606504</v>
      </c>
      <c r="J15" s="18">
        <v>0.46859921315282099</v>
      </c>
      <c r="K15" s="18">
        <v>0.65662487631398203</v>
      </c>
      <c r="L15" s="18">
        <v>0.65017473396707004</v>
      </c>
      <c r="M15" s="18"/>
      <c r="N15" s="18">
        <v>0.57484755217950501</v>
      </c>
      <c r="O15" s="18">
        <v>0.58048398209729601</v>
      </c>
      <c r="P15" s="18">
        <v>0.67220277325429201</v>
      </c>
      <c r="Q15" s="18">
        <v>0.65543532596341603</v>
      </c>
      <c r="R15" s="18"/>
      <c r="S15" s="18">
        <v>0.56008283790137203</v>
      </c>
      <c r="T15" s="18">
        <v>0.668151513471402</v>
      </c>
      <c r="U15" s="18">
        <v>0.65516289975610997</v>
      </c>
      <c r="V15" s="18">
        <v>0.62806224706275304</v>
      </c>
      <c r="W15" s="18">
        <v>0.63685925585346403</v>
      </c>
      <c r="X15" s="18">
        <v>0.52881868243599295</v>
      </c>
      <c r="Y15" s="18">
        <v>0.67761925578072202</v>
      </c>
      <c r="Z15" s="18">
        <v>0.51850558495023902</v>
      </c>
      <c r="AA15" s="18">
        <v>0.80148340051566702</v>
      </c>
      <c r="AB15" s="18">
        <v>0.63223955628676998</v>
      </c>
      <c r="AC15" s="18">
        <v>0.56703635912190398</v>
      </c>
      <c r="AD15" s="18">
        <v>0.210814299525377</v>
      </c>
      <c r="AE15" s="18"/>
      <c r="AF15" s="18">
        <v>0.63427815473070503</v>
      </c>
      <c r="AG15" s="18">
        <v>0.706913362888545</v>
      </c>
      <c r="AH15" s="18">
        <v>0.66033346652925495</v>
      </c>
      <c r="AI15" s="18">
        <v>0.70668584379967803</v>
      </c>
      <c r="AJ15" s="18">
        <v>0.379567726760492</v>
      </c>
      <c r="AK15" s="18">
        <v>0.52701107584177798</v>
      </c>
      <c r="AL15" s="18"/>
      <c r="AM15" s="18">
        <v>0.676997072942506</v>
      </c>
      <c r="AN15" s="18">
        <v>0.60529108096703099</v>
      </c>
      <c r="AO15" s="18">
        <v>0.60169074273239798</v>
      </c>
      <c r="AP15" s="18">
        <v>0.55736992841969302</v>
      </c>
      <c r="AQ15" s="18">
        <v>0.789739325617548</v>
      </c>
      <c r="AR15" s="18"/>
      <c r="AS15" s="18">
        <v>0.685064490654127</v>
      </c>
      <c r="AT15" s="18">
        <v>0.57266575956176802</v>
      </c>
      <c r="AU15" s="18"/>
      <c r="AV15" s="18">
        <v>0.71325519086323297</v>
      </c>
      <c r="AW15" s="18">
        <v>0.61552569487795805</v>
      </c>
      <c r="AX15" s="18">
        <v>0.66927420372546098</v>
      </c>
      <c r="AY15" s="18"/>
      <c r="AZ15" s="18">
        <v>0.86478102426070103</v>
      </c>
      <c r="BA15" s="18">
        <v>0.71538001039391697</v>
      </c>
      <c r="BB15" s="18">
        <v>0.54447651885041704</v>
      </c>
      <c r="BC15" s="18"/>
      <c r="BD15" s="18">
        <v>0.64825453502881403</v>
      </c>
      <c r="BE15" s="18">
        <v>0.59872968848577501</v>
      </c>
      <c r="BF15" s="18"/>
      <c r="BG15" s="18">
        <v>0.76736604127074903</v>
      </c>
      <c r="BH15" s="18">
        <v>0.59044461560447903</v>
      </c>
      <c r="BI15" s="18"/>
      <c r="BJ15" s="18">
        <v>0.63166879646306395</v>
      </c>
      <c r="BK15" s="18">
        <v>0.61757484491208703</v>
      </c>
      <c r="BL15" s="18"/>
      <c r="BM15" s="18">
        <v>0.51047482058426896</v>
      </c>
      <c r="BN15" s="18">
        <v>0.62912956987594004</v>
      </c>
      <c r="BO15" s="18"/>
      <c r="BP15" s="18">
        <v>0.62915417446271205</v>
      </c>
      <c r="BQ15" s="18">
        <v>0.61224281694293203</v>
      </c>
      <c r="BR15" s="18"/>
      <c r="BS15" s="18">
        <v>0.74851401468303402</v>
      </c>
      <c r="BT15" s="18">
        <v>0.646287302200798</v>
      </c>
      <c r="BU15" s="18"/>
      <c r="BV15" s="18">
        <v>0.67407106902215497</v>
      </c>
      <c r="BW15" s="18">
        <v>0.77510651757680704</v>
      </c>
      <c r="BX15" s="18"/>
      <c r="BY15" s="18">
        <v>0.56615427512401695</v>
      </c>
      <c r="BZ15" s="18">
        <v>0.62463038711955499</v>
      </c>
      <c r="CA15" s="18"/>
      <c r="CB15" s="18">
        <v>0.60194133574642406</v>
      </c>
      <c r="CC15" s="18">
        <v>0.620971005304083</v>
      </c>
    </row>
    <row r="16" spans="2:81" x14ac:dyDescent="0.3">
      <c r="B16" s="15" t="s">
        <v>92</v>
      </c>
      <c r="C16" s="18">
        <v>0.138308267273027</v>
      </c>
      <c r="D16" s="18">
        <v>0.14084219870265699</v>
      </c>
      <c r="E16" s="18">
        <v>0.13565541976600501</v>
      </c>
      <c r="F16" s="18"/>
      <c r="G16" s="18">
        <v>8.9673664169435702E-2</v>
      </c>
      <c r="H16" s="18">
        <v>0.156427531811376</v>
      </c>
      <c r="I16" s="18">
        <v>0.14527796850125499</v>
      </c>
      <c r="J16" s="18">
        <v>0.165880064962245</v>
      </c>
      <c r="K16" s="18">
        <v>0.18327354465169099</v>
      </c>
      <c r="L16" s="18">
        <v>0.101141536366759</v>
      </c>
      <c r="M16" s="18"/>
      <c r="N16" s="18">
        <v>0.156908782729241</v>
      </c>
      <c r="O16" s="18">
        <v>0.178015321306318</v>
      </c>
      <c r="P16" s="18">
        <v>0.138289344993825</v>
      </c>
      <c r="Q16" s="18">
        <v>8.2484529384549102E-2</v>
      </c>
      <c r="R16" s="18"/>
      <c r="S16" s="18">
        <v>0.11489896019286699</v>
      </c>
      <c r="T16" s="18">
        <v>0.12315859755882499</v>
      </c>
      <c r="U16" s="18">
        <v>0.179892997747718</v>
      </c>
      <c r="V16" s="18">
        <v>0.10523834075531099</v>
      </c>
      <c r="W16" s="18">
        <v>0.13270251238401501</v>
      </c>
      <c r="X16" s="18">
        <v>0.132110153072131</v>
      </c>
      <c r="Y16" s="18">
        <v>0.12847735061676499</v>
      </c>
      <c r="Z16" s="18">
        <v>0.26234652241972101</v>
      </c>
      <c r="AA16" s="18">
        <v>7.2421462073098103E-2</v>
      </c>
      <c r="AB16" s="18">
        <v>0.191744289509968</v>
      </c>
      <c r="AC16" s="18">
        <v>0.107322944357998</v>
      </c>
      <c r="AD16" s="18">
        <v>0.28183161388196998</v>
      </c>
      <c r="AE16" s="18"/>
      <c r="AF16" s="18">
        <v>0.11063668840627</v>
      </c>
      <c r="AG16" s="18">
        <v>0.150454199450128</v>
      </c>
      <c r="AH16" s="18">
        <v>0.14416494977153799</v>
      </c>
      <c r="AI16" s="18">
        <v>8.2866372359928303E-2</v>
      </c>
      <c r="AJ16" s="18">
        <v>0.36415780703302097</v>
      </c>
      <c r="AK16" s="18">
        <v>0.15394096457204601</v>
      </c>
      <c r="AL16" s="18"/>
      <c r="AM16" s="18">
        <v>9.8497965129032805E-2</v>
      </c>
      <c r="AN16" s="18">
        <v>0.14471473346084299</v>
      </c>
      <c r="AO16" s="18">
        <v>0.118173804214846</v>
      </c>
      <c r="AP16" s="18">
        <v>0.229899037099209</v>
      </c>
      <c r="AQ16" s="18">
        <v>0.210260674382452</v>
      </c>
      <c r="AR16" s="18"/>
      <c r="AS16" s="18">
        <v>0.14958152715311501</v>
      </c>
      <c r="AT16" s="18">
        <v>0.13325892262294101</v>
      </c>
      <c r="AU16" s="18"/>
      <c r="AV16" s="18">
        <v>0.13960447868717701</v>
      </c>
      <c r="AW16" s="18">
        <v>7.1381817765091699E-2</v>
      </c>
      <c r="AX16" s="18">
        <v>0.199354556074366</v>
      </c>
      <c r="AY16" s="18"/>
      <c r="AZ16" s="18">
        <v>3.2236928721241002E-2</v>
      </c>
      <c r="BA16" s="18">
        <v>0.18984334836440001</v>
      </c>
      <c r="BB16" s="18">
        <v>0.16511164596602601</v>
      </c>
      <c r="BC16" s="18"/>
      <c r="BD16" s="18">
        <v>0.147350173329199</v>
      </c>
      <c r="BE16" s="18">
        <v>0.13255347266067599</v>
      </c>
      <c r="BF16" s="18"/>
      <c r="BG16" s="18">
        <v>3.4656595383811897E-2</v>
      </c>
      <c r="BH16" s="18">
        <v>0.157422845443527</v>
      </c>
      <c r="BI16" s="18"/>
      <c r="BJ16" s="18">
        <v>8.3787639102641406E-2</v>
      </c>
      <c r="BK16" s="18">
        <v>0.14272920547189</v>
      </c>
      <c r="BL16" s="18"/>
      <c r="BM16" s="18">
        <v>0.26058237412372598</v>
      </c>
      <c r="BN16" s="18">
        <v>0.12299421524830199</v>
      </c>
      <c r="BO16" s="18"/>
      <c r="BP16" s="18">
        <v>0.181173669286606</v>
      </c>
      <c r="BQ16" s="18">
        <v>0.13238313378817201</v>
      </c>
      <c r="BR16" s="18"/>
      <c r="BS16" s="18">
        <v>0.15206378929473999</v>
      </c>
      <c r="BT16" s="18">
        <v>0.15471009929511201</v>
      </c>
      <c r="BU16" s="18"/>
      <c r="BV16" s="18">
        <v>9.9932360215534893E-2</v>
      </c>
      <c r="BW16" s="18">
        <v>0.170686174080003</v>
      </c>
      <c r="BX16" s="18"/>
      <c r="BY16" s="18">
        <v>0.13159202029275899</v>
      </c>
      <c r="BZ16" s="18">
        <v>0.13775236910399</v>
      </c>
      <c r="CA16" s="18"/>
      <c r="CB16" s="18">
        <v>0.174314692067608</v>
      </c>
      <c r="CC16" s="18">
        <v>0.12315858289019101</v>
      </c>
    </row>
    <row r="17" spans="2:81" x14ac:dyDescent="0.3">
      <c r="B17" s="15" t="s">
        <v>93</v>
      </c>
      <c r="C17" s="19">
        <v>0.47968283133707701</v>
      </c>
      <c r="D17" s="19">
        <v>0.48266413746620102</v>
      </c>
      <c r="E17" s="19">
        <v>0.47656161406977798</v>
      </c>
      <c r="F17" s="19"/>
      <c r="G17" s="19">
        <v>0.60249896380433299</v>
      </c>
      <c r="H17" s="19">
        <v>0.50598666339591902</v>
      </c>
      <c r="I17" s="19">
        <v>0.45919555839481002</v>
      </c>
      <c r="J17" s="19">
        <v>0.30271914819057499</v>
      </c>
      <c r="K17" s="19">
        <v>0.47335133166229099</v>
      </c>
      <c r="L17" s="19">
        <v>0.549033197600311</v>
      </c>
      <c r="M17" s="19"/>
      <c r="N17" s="19">
        <v>0.41793876945026398</v>
      </c>
      <c r="O17" s="19">
        <v>0.40246866079097798</v>
      </c>
      <c r="P17" s="19">
        <v>0.53391342826046695</v>
      </c>
      <c r="Q17" s="19">
        <v>0.57295079657886605</v>
      </c>
      <c r="R17" s="19"/>
      <c r="S17" s="19">
        <v>0.44518387770850398</v>
      </c>
      <c r="T17" s="19">
        <v>0.54499291591257704</v>
      </c>
      <c r="U17" s="19">
        <v>0.47526990200839297</v>
      </c>
      <c r="V17" s="19">
        <v>0.52282390630744202</v>
      </c>
      <c r="W17" s="19">
        <v>0.50415674346944805</v>
      </c>
      <c r="X17" s="19">
        <v>0.39670852936386197</v>
      </c>
      <c r="Y17" s="19">
        <v>0.549141905163957</v>
      </c>
      <c r="Z17" s="19">
        <v>0.25615906253051801</v>
      </c>
      <c r="AA17" s="19">
        <v>0.72906193844256895</v>
      </c>
      <c r="AB17" s="19">
        <v>0.44049526677680201</v>
      </c>
      <c r="AC17" s="19">
        <v>0.45971341476390598</v>
      </c>
      <c r="AD17" s="19">
        <v>-7.1017314356593406E-2</v>
      </c>
      <c r="AE17" s="19"/>
      <c r="AF17" s="19">
        <v>0.52364146632443498</v>
      </c>
      <c r="AG17" s="19">
        <v>0.55645916343841795</v>
      </c>
      <c r="AH17" s="19">
        <v>0.51616851675771702</v>
      </c>
      <c r="AI17" s="19">
        <v>0.62381947143975003</v>
      </c>
      <c r="AJ17" s="19">
        <v>1.54099197274713E-2</v>
      </c>
      <c r="AK17" s="19">
        <v>0.373070111269732</v>
      </c>
      <c r="AL17" s="19"/>
      <c r="AM17" s="19">
        <v>0.57849910781347402</v>
      </c>
      <c r="AN17" s="19">
        <v>0.46057634750618798</v>
      </c>
      <c r="AO17" s="19">
        <v>0.48351693851755101</v>
      </c>
      <c r="AP17" s="19">
        <v>0.32747089132048302</v>
      </c>
      <c r="AQ17" s="19">
        <v>0.57947865123509601</v>
      </c>
      <c r="AR17" s="19"/>
      <c r="AS17" s="19">
        <v>0.53548296350101199</v>
      </c>
      <c r="AT17" s="19">
        <v>0.43940683693882698</v>
      </c>
      <c r="AU17" s="19"/>
      <c r="AV17" s="19">
        <v>0.57365071217605601</v>
      </c>
      <c r="AW17" s="19">
        <v>0.54414387711286605</v>
      </c>
      <c r="AX17" s="19">
        <v>0.46991964765109501</v>
      </c>
      <c r="AY17" s="19"/>
      <c r="AZ17" s="19">
        <v>0.83254409553945996</v>
      </c>
      <c r="BA17" s="19">
        <v>0.52553666202951699</v>
      </c>
      <c r="BB17" s="19">
        <v>0.37936487288439003</v>
      </c>
      <c r="BC17" s="19"/>
      <c r="BD17" s="19">
        <v>0.50090436169961405</v>
      </c>
      <c r="BE17" s="19">
        <v>0.46617621582509799</v>
      </c>
      <c r="BF17" s="19"/>
      <c r="BG17" s="19">
        <v>0.73270944588693798</v>
      </c>
      <c r="BH17" s="19">
        <v>0.433021770160952</v>
      </c>
      <c r="BI17" s="19"/>
      <c r="BJ17" s="19">
        <v>0.54788115736042198</v>
      </c>
      <c r="BK17" s="19">
        <v>0.47484563944019698</v>
      </c>
      <c r="BL17" s="19"/>
      <c r="BM17" s="19">
        <v>0.24989244646054301</v>
      </c>
      <c r="BN17" s="19">
        <v>0.50613535462763903</v>
      </c>
      <c r="BO17" s="19"/>
      <c r="BP17" s="19">
        <v>0.44798050517610599</v>
      </c>
      <c r="BQ17" s="19">
        <v>0.47985968315475902</v>
      </c>
      <c r="BR17" s="19"/>
      <c r="BS17" s="19">
        <v>0.59645022538829395</v>
      </c>
      <c r="BT17" s="19">
        <v>0.49157720290568602</v>
      </c>
      <c r="BU17" s="19"/>
      <c r="BV17" s="19">
        <v>0.57413870880661999</v>
      </c>
      <c r="BW17" s="19">
        <v>0.60442034349680396</v>
      </c>
      <c r="BX17" s="19"/>
      <c r="BY17" s="19">
        <v>0.43456225483125899</v>
      </c>
      <c r="BZ17" s="19">
        <v>0.48687801801556502</v>
      </c>
      <c r="CA17" s="19"/>
      <c r="CB17" s="19">
        <v>0.42762664367881598</v>
      </c>
      <c r="CC17" s="19">
        <v>0.49781242241389201</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502</v>
      </c>
      <c r="D7" s="10">
        <v>247</v>
      </c>
      <c r="E7" s="10">
        <v>255</v>
      </c>
      <c r="F7" s="10"/>
      <c r="G7" s="10">
        <v>60</v>
      </c>
      <c r="H7" s="10">
        <v>73</v>
      </c>
      <c r="I7" s="10">
        <v>87</v>
      </c>
      <c r="J7" s="10">
        <v>95</v>
      </c>
      <c r="K7" s="10">
        <v>80</v>
      </c>
      <c r="L7" s="10">
        <v>107</v>
      </c>
      <c r="M7" s="10"/>
      <c r="N7" s="10">
        <v>157</v>
      </c>
      <c r="O7" s="10">
        <v>126</v>
      </c>
      <c r="P7" s="10">
        <v>98</v>
      </c>
      <c r="Q7" s="10">
        <v>120</v>
      </c>
      <c r="R7" s="10"/>
      <c r="S7" s="10">
        <v>79</v>
      </c>
      <c r="T7" s="10">
        <v>62</v>
      </c>
      <c r="U7" s="10">
        <v>44</v>
      </c>
      <c r="V7" s="10">
        <v>46</v>
      </c>
      <c r="W7" s="10">
        <v>37</v>
      </c>
      <c r="X7" s="10">
        <v>39</v>
      </c>
      <c r="Y7" s="10">
        <v>38</v>
      </c>
      <c r="Z7" s="10">
        <v>23</v>
      </c>
      <c r="AA7" s="10">
        <v>51</v>
      </c>
      <c r="AB7" s="10">
        <v>43</v>
      </c>
      <c r="AC7" s="10">
        <v>26</v>
      </c>
      <c r="AD7" s="10">
        <v>14</v>
      </c>
      <c r="AE7" s="10"/>
      <c r="AF7" s="10">
        <v>143</v>
      </c>
      <c r="AG7" s="10">
        <v>97</v>
      </c>
      <c r="AH7" s="10">
        <v>51</v>
      </c>
      <c r="AI7" s="10">
        <v>77</v>
      </c>
      <c r="AJ7" s="10">
        <v>36</v>
      </c>
      <c r="AK7" s="10">
        <v>45</v>
      </c>
      <c r="AL7" s="10"/>
      <c r="AM7" s="10">
        <v>127</v>
      </c>
      <c r="AN7" s="10">
        <v>97</v>
      </c>
      <c r="AO7" s="10">
        <v>132</v>
      </c>
      <c r="AP7" s="10">
        <v>73</v>
      </c>
      <c r="AQ7" s="10">
        <v>12</v>
      </c>
      <c r="AR7" s="10"/>
      <c r="AS7" s="10">
        <v>188</v>
      </c>
      <c r="AT7" s="10">
        <v>309</v>
      </c>
      <c r="AU7" s="10"/>
      <c r="AV7" s="10">
        <v>87</v>
      </c>
      <c r="AW7" s="10">
        <v>29</v>
      </c>
      <c r="AX7" s="10">
        <v>93</v>
      </c>
      <c r="AY7" s="10"/>
      <c r="AZ7" s="10">
        <v>26</v>
      </c>
      <c r="BA7" s="10">
        <v>26</v>
      </c>
      <c r="BB7" s="10">
        <v>51</v>
      </c>
      <c r="BC7" s="10"/>
      <c r="BD7" s="10">
        <v>194</v>
      </c>
      <c r="BE7" s="10">
        <v>308</v>
      </c>
      <c r="BF7" s="10"/>
      <c r="BG7" s="10">
        <v>75</v>
      </c>
      <c r="BH7" s="10">
        <v>427</v>
      </c>
      <c r="BI7" s="10"/>
      <c r="BJ7" s="10">
        <v>31</v>
      </c>
      <c r="BK7" s="10">
        <v>461</v>
      </c>
      <c r="BL7" s="10"/>
      <c r="BM7" s="10">
        <v>50</v>
      </c>
      <c r="BN7" s="10">
        <v>448</v>
      </c>
      <c r="BO7" s="10"/>
      <c r="BP7" s="10">
        <v>90</v>
      </c>
      <c r="BQ7" s="10">
        <v>405</v>
      </c>
      <c r="BR7" s="10"/>
      <c r="BS7" s="10">
        <v>83</v>
      </c>
      <c r="BT7" s="10">
        <v>131</v>
      </c>
      <c r="BU7" s="10"/>
      <c r="BV7" s="10">
        <v>22</v>
      </c>
      <c r="BW7" s="10">
        <v>61</v>
      </c>
      <c r="BX7" s="10"/>
      <c r="BY7" s="10">
        <v>46</v>
      </c>
      <c r="BZ7" s="10">
        <v>452</v>
      </c>
      <c r="CA7" s="10"/>
      <c r="CB7" s="10">
        <v>163</v>
      </c>
      <c r="CC7" s="10">
        <v>332</v>
      </c>
    </row>
    <row r="8" spans="2:81" ht="30" customHeight="1" x14ac:dyDescent="0.3">
      <c r="B8" s="11" t="s">
        <v>20</v>
      </c>
      <c r="C8" s="11">
        <v>505</v>
      </c>
      <c r="D8" s="11">
        <v>258</v>
      </c>
      <c r="E8" s="11">
        <v>247</v>
      </c>
      <c r="F8" s="11"/>
      <c r="G8" s="11">
        <v>78</v>
      </c>
      <c r="H8" s="11">
        <v>68</v>
      </c>
      <c r="I8" s="11">
        <v>85</v>
      </c>
      <c r="J8" s="11">
        <v>93</v>
      </c>
      <c r="K8" s="11">
        <v>75</v>
      </c>
      <c r="L8" s="11">
        <v>107</v>
      </c>
      <c r="M8" s="11"/>
      <c r="N8" s="11">
        <v>149</v>
      </c>
      <c r="O8" s="11">
        <v>120</v>
      </c>
      <c r="P8" s="11">
        <v>103</v>
      </c>
      <c r="Q8" s="11">
        <v>133</v>
      </c>
      <c r="R8" s="11"/>
      <c r="S8" s="11">
        <v>73</v>
      </c>
      <c r="T8" s="11">
        <v>60</v>
      </c>
      <c r="U8" s="11">
        <v>44</v>
      </c>
      <c r="V8" s="11">
        <v>50</v>
      </c>
      <c r="W8" s="11">
        <v>38</v>
      </c>
      <c r="X8" s="11">
        <v>42</v>
      </c>
      <c r="Y8" s="11">
        <v>36</v>
      </c>
      <c r="Z8" s="11">
        <v>21</v>
      </c>
      <c r="AA8" s="11">
        <v>52</v>
      </c>
      <c r="AB8" s="11">
        <v>47</v>
      </c>
      <c r="AC8" s="11">
        <v>25</v>
      </c>
      <c r="AD8" s="11">
        <v>17</v>
      </c>
      <c r="AE8" s="11"/>
      <c r="AF8" s="11">
        <v>142</v>
      </c>
      <c r="AG8" s="11">
        <v>95</v>
      </c>
      <c r="AH8" s="11">
        <v>48</v>
      </c>
      <c r="AI8" s="11">
        <v>80</v>
      </c>
      <c r="AJ8" s="11">
        <v>36</v>
      </c>
      <c r="AK8" s="11">
        <v>46</v>
      </c>
      <c r="AL8" s="11"/>
      <c r="AM8" s="11">
        <v>134</v>
      </c>
      <c r="AN8" s="11">
        <v>96</v>
      </c>
      <c r="AO8" s="11">
        <v>134</v>
      </c>
      <c r="AP8" s="11">
        <v>69</v>
      </c>
      <c r="AQ8" s="11">
        <v>11</v>
      </c>
      <c r="AR8" s="11"/>
      <c r="AS8" s="11">
        <v>194</v>
      </c>
      <c r="AT8" s="11">
        <v>306</v>
      </c>
      <c r="AU8" s="11"/>
      <c r="AV8" s="11">
        <v>88</v>
      </c>
      <c r="AW8" s="11">
        <v>30</v>
      </c>
      <c r="AX8" s="11">
        <v>98</v>
      </c>
      <c r="AY8" s="11"/>
      <c r="AZ8" s="11">
        <v>27</v>
      </c>
      <c r="BA8" s="11">
        <v>28</v>
      </c>
      <c r="BB8" s="11">
        <v>50</v>
      </c>
      <c r="BC8" s="11"/>
      <c r="BD8" s="11">
        <v>197</v>
      </c>
      <c r="BE8" s="11">
        <v>309</v>
      </c>
      <c r="BF8" s="11"/>
      <c r="BG8" s="11">
        <v>79</v>
      </c>
      <c r="BH8" s="11">
        <v>427</v>
      </c>
      <c r="BI8" s="11"/>
      <c r="BJ8" s="11">
        <v>33</v>
      </c>
      <c r="BK8" s="11">
        <v>462</v>
      </c>
      <c r="BL8" s="11"/>
      <c r="BM8" s="11">
        <v>47</v>
      </c>
      <c r="BN8" s="11">
        <v>454</v>
      </c>
      <c r="BO8" s="11"/>
      <c r="BP8" s="11">
        <v>91</v>
      </c>
      <c r="BQ8" s="11">
        <v>403</v>
      </c>
      <c r="BR8" s="11"/>
      <c r="BS8" s="11">
        <v>88</v>
      </c>
      <c r="BT8" s="11">
        <v>132</v>
      </c>
      <c r="BU8" s="11"/>
      <c r="BV8" s="11">
        <v>23</v>
      </c>
      <c r="BW8" s="11">
        <v>65</v>
      </c>
      <c r="BX8" s="11"/>
      <c r="BY8" s="11">
        <v>47</v>
      </c>
      <c r="BZ8" s="11">
        <v>455</v>
      </c>
      <c r="CA8" s="11"/>
      <c r="CB8" s="11">
        <v>166</v>
      </c>
      <c r="CC8" s="11">
        <v>332</v>
      </c>
    </row>
    <row r="9" spans="2:81" x14ac:dyDescent="0.3">
      <c r="B9" s="15" t="s">
        <v>420</v>
      </c>
      <c r="C9" s="14">
        <v>0.209452300779251</v>
      </c>
      <c r="D9" s="14">
        <v>0.24042419068535101</v>
      </c>
      <c r="E9" s="14">
        <v>0.177026916270276</v>
      </c>
      <c r="F9" s="14"/>
      <c r="G9" s="14">
        <v>0.24623101045120999</v>
      </c>
      <c r="H9" s="14">
        <v>0.223709199447921</v>
      </c>
      <c r="I9" s="14">
        <v>0.20144177186967199</v>
      </c>
      <c r="J9" s="14">
        <v>0.199521986961016</v>
      </c>
      <c r="K9" s="14">
        <v>0.15111795463578101</v>
      </c>
      <c r="L9" s="14">
        <v>0.22944667173851499</v>
      </c>
      <c r="M9" s="14"/>
      <c r="N9" s="14">
        <v>0.19782424111378599</v>
      </c>
      <c r="O9" s="14">
        <v>0.171684068158446</v>
      </c>
      <c r="P9" s="14">
        <v>0.24994658552369201</v>
      </c>
      <c r="Q9" s="14">
        <v>0.22668022847989899</v>
      </c>
      <c r="R9" s="14"/>
      <c r="S9" s="14">
        <v>0.17812478219450101</v>
      </c>
      <c r="T9" s="14">
        <v>0.19558358599452899</v>
      </c>
      <c r="U9" s="14">
        <v>0.27755677927726702</v>
      </c>
      <c r="V9" s="14">
        <v>0.14559192923973999</v>
      </c>
      <c r="W9" s="14">
        <v>0.13347751801303001</v>
      </c>
      <c r="X9" s="14">
        <v>0.32536075532348702</v>
      </c>
      <c r="Y9" s="14">
        <v>0.20644688944855299</v>
      </c>
      <c r="Z9" s="14">
        <v>0.207975712454714</v>
      </c>
      <c r="AA9" s="14">
        <v>0.30753935915044101</v>
      </c>
      <c r="AB9" s="14">
        <v>0.147657261315252</v>
      </c>
      <c r="AC9" s="14">
        <v>0.17547819656330699</v>
      </c>
      <c r="AD9" s="14">
        <v>0.21552306973091201</v>
      </c>
      <c r="AE9" s="14"/>
      <c r="AF9" s="14">
        <v>0.24512123237220201</v>
      </c>
      <c r="AG9" s="14">
        <v>0.232751890763396</v>
      </c>
      <c r="AH9" s="14">
        <v>0.21493216957601599</v>
      </c>
      <c r="AI9" s="14">
        <v>0.23117867826069999</v>
      </c>
      <c r="AJ9" s="14">
        <v>9.8390471665238996E-2</v>
      </c>
      <c r="AK9" s="14">
        <v>0.155527393397314</v>
      </c>
      <c r="AL9" s="14"/>
      <c r="AM9" s="14">
        <v>0.205462847012122</v>
      </c>
      <c r="AN9" s="14">
        <v>0.17514484885234899</v>
      </c>
      <c r="AO9" s="14">
        <v>0.19397323072891801</v>
      </c>
      <c r="AP9" s="14">
        <v>0.176648137743106</v>
      </c>
      <c r="AQ9" s="14">
        <v>0.38505177336923202</v>
      </c>
      <c r="AR9" s="14"/>
      <c r="AS9" s="14">
        <v>0.25474024632401099</v>
      </c>
      <c r="AT9" s="14">
        <v>0.18392061668472401</v>
      </c>
      <c r="AU9" s="14"/>
      <c r="AV9" s="14">
        <v>0.240404972042773</v>
      </c>
      <c r="AW9" s="14">
        <v>0.254443448489304</v>
      </c>
      <c r="AX9" s="14">
        <v>0.22241917042057799</v>
      </c>
      <c r="AY9" s="14"/>
      <c r="AZ9" s="14">
        <v>0.37035799475458298</v>
      </c>
      <c r="BA9" s="14">
        <v>0.365987813306556</v>
      </c>
      <c r="BB9" s="14">
        <v>3.84474024733037E-2</v>
      </c>
      <c r="BC9" s="14"/>
      <c r="BD9" s="14">
        <v>0.26478648429719998</v>
      </c>
      <c r="BE9" s="14">
        <v>0.17423440986005601</v>
      </c>
      <c r="BF9" s="14"/>
      <c r="BG9" s="14">
        <v>0.33554970739456003</v>
      </c>
      <c r="BH9" s="14">
        <v>0.186198467127423</v>
      </c>
      <c r="BI9" s="14"/>
      <c r="BJ9" s="14">
        <v>0.29438135141260102</v>
      </c>
      <c r="BK9" s="14">
        <v>0.20162517104997399</v>
      </c>
      <c r="BL9" s="14"/>
      <c r="BM9" s="14">
        <v>0.249486976497861</v>
      </c>
      <c r="BN9" s="14">
        <v>0.207596624012129</v>
      </c>
      <c r="BO9" s="14"/>
      <c r="BP9" s="14">
        <v>0.23359053493500201</v>
      </c>
      <c r="BQ9" s="14">
        <v>0.19703707756269301</v>
      </c>
      <c r="BR9" s="14"/>
      <c r="BS9" s="14">
        <v>0.42545136683790502</v>
      </c>
      <c r="BT9" s="14">
        <v>0.113041059332198</v>
      </c>
      <c r="BU9" s="14"/>
      <c r="BV9" s="14">
        <v>0.46615026788462</v>
      </c>
      <c r="BW9" s="14">
        <v>0.41091290877112702</v>
      </c>
      <c r="BX9" s="14"/>
      <c r="BY9" s="14">
        <v>0.24589537268185599</v>
      </c>
      <c r="BZ9" s="14">
        <v>0.20359296125811799</v>
      </c>
      <c r="CA9" s="14"/>
      <c r="CB9" s="14">
        <v>0.23560152445465299</v>
      </c>
      <c r="CC9" s="14">
        <v>0.19476051256917301</v>
      </c>
    </row>
    <row r="10" spans="2:81" x14ac:dyDescent="0.3">
      <c r="B10" s="15" t="s">
        <v>86</v>
      </c>
      <c r="C10" s="14">
        <v>0.288632369418441</v>
      </c>
      <c r="D10" s="14">
        <v>0.25926551356779598</v>
      </c>
      <c r="E10" s="14">
        <v>0.31937739646276198</v>
      </c>
      <c r="F10" s="14"/>
      <c r="G10" s="14">
        <v>0.33812443872207598</v>
      </c>
      <c r="H10" s="14">
        <v>0.28966329793269102</v>
      </c>
      <c r="I10" s="14">
        <v>0.35837504894935801</v>
      </c>
      <c r="J10" s="14">
        <v>0.29029292540089702</v>
      </c>
      <c r="K10" s="14">
        <v>0.19955219500834201</v>
      </c>
      <c r="L10" s="14">
        <v>0.25772914700513899</v>
      </c>
      <c r="M10" s="14"/>
      <c r="N10" s="14">
        <v>0.206863301461642</v>
      </c>
      <c r="O10" s="14">
        <v>0.32945981222383097</v>
      </c>
      <c r="P10" s="14">
        <v>0.34861069187032601</v>
      </c>
      <c r="Q10" s="14">
        <v>0.29159297017374403</v>
      </c>
      <c r="R10" s="14"/>
      <c r="S10" s="14">
        <v>0.32994472317158802</v>
      </c>
      <c r="T10" s="14">
        <v>0.32775294926272203</v>
      </c>
      <c r="U10" s="14">
        <v>0.26980411581094399</v>
      </c>
      <c r="V10" s="14">
        <v>0.32371924674208102</v>
      </c>
      <c r="W10" s="14">
        <v>0.13184695292978699</v>
      </c>
      <c r="X10" s="14">
        <v>0.224515080592329</v>
      </c>
      <c r="Y10" s="14">
        <v>0.29371645484494002</v>
      </c>
      <c r="Z10" s="14">
        <v>0.34138689150724499</v>
      </c>
      <c r="AA10" s="14">
        <v>0.32847110854116002</v>
      </c>
      <c r="AB10" s="14">
        <v>0.24140626149818001</v>
      </c>
      <c r="AC10" s="14">
        <v>0.42867062530405903</v>
      </c>
      <c r="AD10" s="14">
        <v>0.14365809760159101</v>
      </c>
      <c r="AE10" s="14"/>
      <c r="AF10" s="14">
        <v>0.33878053287270399</v>
      </c>
      <c r="AG10" s="14">
        <v>0.27996719642294698</v>
      </c>
      <c r="AH10" s="14">
        <v>0.25355437777201201</v>
      </c>
      <c r="AI10" s="14">
        <v>0.27758300597830199</v>
      </c>
      <c r="AJ10" s="14">
        <v>0.27086925164383702</v>
      </c>
      <c r="AK10" s="14">
        <v>0.34961432871760401</v>
      </c>
      <c r="AL10" s="14"/>
      <c r="AM10" s="14">
        <v>0.32312110687557899</v>
      </c>
      <c r="AN10" s="14">
        <v>0.28166881477934602</v>
      </c>
      <c r="AO10" s="14">
        <v>0.30131059513504799</v>
      </c>
      <c r="AP10" s="14">
        <v>0.233748858452756</v>
      </c>
      <c r="AQ10" s="14">
        <v>0.14672883686934199</v>
      </c>
      <c r="AR10" s="14"/>
      <c r="AS10" s="14">
        <v>0.274275763590965</v>
      </c>
      <c r="AT10" s="14">
        <v>0.29867372693864702</v>
      </c>
      <c r="AU10" s="14"/>
      <c r="AV10" s="14">
        <v>0.26921108306279201</v>
      </c>
      <c r="AW10" s="14">
        <v>0.26244246707858199</v>
      </c>
      <c r="AX10" s="14">
        <v>0.31120312125745397</v>
      </c>
      <c r="AY10" s="14"/>
      <c r="AZ10" s="14">
        <v>0.298641496319281</v>
      </c>
      <c r="BA10" s="14">
        <v>0.215381118997934</v>
      </c>
      <c r="BB10" s="14">
        <v>0.31417184045979601</v>
      </c>
      <c r="BC10" s="14"/>
      <c r="BD10" s="14">
        <v>0.26195826690555601</v>
      </c>
      <c r="BE10" s="14">
        <v>0.30560931880021802</v>
      </c>
      <c r="BF10" s="14"/>
      <c r="BG10" s="14">
        <v>0.28150670978341003</v>
      </c>
      <c r="BH10" s="14">
        <v>0.28994642422940198</v>
      </c>
      <c r="BI10" s="14"/>
      <c r="BJ10" s="14">
        <v>0.170105856141127</v>
      </c>
      <c r="BK10" s="14">
        <v>0.29879631312854799</v>
      </c>
      <c r="BL10" s="14"/>
      <c r="BM10" s="14">
        <v>0.18826120949862499</v>
      </c>
      <c r="BN10" s="14">
        <v>0.299837822120818</v>
      </c>
      <c r="BO10" s="14"/>
      <c r="BP10" s="14">
        <v>0.30470300183399002</v>
      </c>
      <c r="BQ10" s="14">
        <v>0.29285251334357598</v>
      </c>
      <c r="BR10" s="14"/>
      <c r="BS10" s="14">
        <v>0.24367066972163001</v>
      </c>
      <c r="BT10" s="14">
        <v>0.30542050557502798</v>
      </c>
      <c r="BU10" s="14"/>
      <c r="BV10" s="14">
        <v>0.231289643938631</v>
      </c>
      <c r="BW10" s="14">
        <v>0.24809341872812701</v>
      </c>
      <c r="BX10" s="14"/>
      <c r="BY10" s="14">
        <v>0.33777791019280201</v>
      </c>
      <c r="BZ10" s="14">
        <v>0.285938131021994</v>
      </c>
      <c r="CA10" s="14"/>
      <c r="CB10" s="14">
        <v>0.22649134548181499</v>
      </c>
      <c r="CC10" s="14">
        <v>0.320036236908327</v>
      </c>
    </row>
    <row r="11" spans="2:81" x14ac:dyDescent="0.3">
      <c r="B11" s="15" t="s">
        <v>421</v>
      </c>
      <c r="C11" s="14">
        <v>0.22967630317839899</v>
      </c>
      <c r="D11" s="14">
        <v>0.23514372601736899</v>
      </c>
      <c r="E11" s="14">
        <v>0.22395229704366801</v>
      </c>
      <c r="F11" s="14"/>
      <c r="G11" s="14">
        <v>0.25407514993855901</v>
      </c>
      <c r="H11" s="14">
        <v>0.26076145381507798</v>
      </c>
      <c r="I11" s="14">
        <v>0.148770291092783</v>
      </c>
      <c r="J11" s="14">
        <v>0.24950002762901699</v>
      </c>
      <c r="K11" s="14">
        <v>0.29168928071525302</v>
      </c>
      <c r="L11" s="14">
        <v>0.19553923524462499</v>
      </c>
      <c r="M11" s="14"/>
      <c r="N11" s="14">
        <v>0.26122468321612202</v>
      </c>
      <c r="O11" s="14">
        <v>0.20867707746511999</v>
      </c>
      <c r="P11" s="14">
        <v>0.20152763744466601</v>
      </c>
      <c r="Q11" s="14">
        <v>0.236865208265466</v>
      </c>
      <c r="R11" s="14"/>
      <c r="S11" s="14">
        <v>0.27427924411953802</v>
      </c>
      <c r="T11" s="14">
        <v>0.14631748606928399</v>
      </c>
      <c r="U11" s="14">
        <v>0.157336862191819</v>
      </c>
      <c r="V11" s="14">
        <v>0.32654469716437301</v>
      </c>
      <c r="W11" s="14">
        <v>0.34082052996470202</v>
      </c>
      <c r="X11" s="14">
        <v>0.15933141459764899</v>
      </c>
      <c r="Y11" s="14">
        <v>0.22928880015003</v>
      </c>
      <c r="Z11" s="14">
        <v>0.22074915202986101</v>
      </c>
      <c r="AA11" s="14">
        <v>0.130194341770827</v>
      </c>
      <c r="AB11" s="14">
        <v>0.306246890442393</v>
      </c>
      <c r="AC11" s="14">
        <v>0.21367635147332201</v>
      </c>
      <c r="AD11" s="14">
        <v>0.293935995430399</v>
      </c>
      <c r="AE11" s="14"/>
      <c r="AF11" s="14">
        <v>0.17861595317871101</v>
      </c>
      <c r="AG11" s="14">
        <v>0.205753218684115</v>
      </c>
      <c r="AH11" s="14">
        <v>0.23764603563150799</v>
      </c>
      <c r="AI11" s="14">
        <v>0.24276873520585901</v>
      </c>
      <c r="AJ11" s="14">
        <v>0.245703313266636</v>
      </c>
      <c r="AK11" s="14">
        <v>0.222623175784632</v>
      </c>
      <c r="AL11" s="14"/>
      <c r="AM11" s="14">
        <v>0.25631796998428702</v>
      </c>
      <c r="AN11" s="14">
        <v>0.21163446777553999</v>
      </c>
      <c r="AO11" s="14">
        <v>0.18943511768202101</v>
      </c>
      <c r="AP11" s="14">
        <v>0.29873289611238701</v>
      </c>
      <c r="AQ11" s="14">
        <v>0.30767048756570298</v>
      </c>
      <c r="AR11" s="14"/>
      <c r="AS11" s="14">
        <v>0.217645923415766</v>
      </c>
      <c r="AT11" s="14">
        <v>0.23504610347749599</v>
      </c>
      <c r="AU11" s="14"/>
      <c r="AV11" s="14">
        <v>0.209795260887775</v>
      </c>
      <c r="AW11" s="14">
        <v>0.25645526286414899</v>
      </c>
      <c r="AX11" s="14">
        <v>0.208021211140343</v>
      </c>
      <c r="AY11" s="14"/>
      <c r="AZ11" s="14">
        <v>8.7584129165863195E-2</v>
      </c>
      <c r="BA11" s="14">
        <v>0.213030937420953</v>
      </c>
      <c r="BB11" s="14">
        <v>0.32038466575213598</v>
      </c>
      <c r="BC11" s="14"/>
      <c r="BD11" s="14">
        <v>0.229121580147368</v>
      </c>
      <c r="BE11" s="14">
        <v>0.23002936116091899</v>
      </c>
      <c r="BF11" s="14"/>
      <c r="BG11" s="14">
        <v>0.21750528731159199</v>
      </c>
      <c r="BH11" s="14">
        <v>0.23192078057042001</v>
      </c>
      <c r="BI11" s="14"/>
      <c r="BJ11" s="14">
        <v>0.30179307497837798</v>
      </c>
      <c r="BK11" s="14">
        <v>0.22582744851630901</v>
      </c>
      <c r="BL11" s="14"/>
      <c r="BM11" s="14">
        <v>0.22091935765818899</v>
      </c>
      <c r="BN11" s="14">
        <v>0.22450008863276499</v>
      </c>
      <c r="BO11" s="14"/>
      <c r="BP11" s="14">
        <v>0.18173927547083199</v>
      </c>
      <c r="BQ11" s="14">
        <v>0.23449643199703199</v>
      </c>
      <c r="BR11" s="14"/>
      <c r="BS11" s="14">
        <v>0.13535104929488501</v>
      </c>
      <c r="BT11" s="14">
        <v>0.267750825163169</v>
      </c>
      <c r="BU11" s="14"/>
      <c r="BV11" s="14">
        <v>0.18701079878412499</v>
      </c>
      <c r="BW11" s="14">
        <v>0.116897157853749</v>
      </c>
      <c r="BX11" s="14"/>
      <c r="BY11" s="14">
        <v>0.21062862130110999</v>
      </c>
      <c r="BZ11" s="14">
        <v>0.23149667160364901</v>
      </c>
      <c r="CA11" s="14"/>
      <c r="CB11" s="14">
        <v>0.254523096711393</v>
      </c>
      <c r="CC11" s="14">
        <v>0.21295588070956101</v>
      </c>
    </row>
    <row r="12" spans="2:81" x14ac:dyDescent="0.3">
      <c r="B12" s="15" t="s">
        <v>88</v>
      </c>
      <c r="C12" s="14">
        <v>0.12527884264108699</v>
      </c>
      <c r="D12" s="14">
        <v>0.126946838469743</v>
      </c>
      <c r="E12" s="14">
        <v>0.123532568640131</v>
      </c>
      <c r="F12" s="14"/>
      <c r="G12" s="14">
        <v>7.3034048928448697E-2</v>
      </c>
      <c r="H12" s="14">
        <v>6.7534270187800297E-2</v>
      </c>
      <c r="I12" s="14">
        <v>0.13832123381332101</v>
      </c>
      <c r="J12" s="14">
        <v>0.104783444715501</v>
      </c>
      <c r="K12" s="14">
        <v>0.17133938513755201</v>
      </c>
      <c r="L12" s="14">
        <v>0.175247715269506</v>
      </c>
      <c r="M12" s="14"/>
      <c r="N12" s="14">
        <v>0.165718644633709</v>
      </c>
      <c r="O12" s="14">
        <v>0.169140935196438</v>
      </c>
      <c r="P12" s="14">
        <v>6.6868724227243201E-2</v>
      </c>
      <c r="Q12" s="14">
        <v>8.6550464588461801E-2</v>
      </c>
      <c r="R12" s="14"/>
      <c r="S12" s="14">
        <v>9.6596375512655805E-2</v>
      </c>
      <c r="T12" s="14">
        <v>0.13879756075771199</v>
      </c>
      <c r="U12" s="14">
        <v>8.9973323455810397E-2</v>
      </c>
      <c r="V12" s="14">
        <v>0.16050288201577101</v>
      </c>
      <c r="W12" s="14">
        <v>0.25989310209441602</v>
      </c>
      <c r="X12" s="14">
        <v>0.17665525413771299</v>
      </c>
      <c r="Y12" s="14">
        <v>0.107730558792998</v>
      </c>
      <c r="Z12" s="14">
        <v>0.13322350406143199</v>
      </c>
      <c r="AA12" s="14">
        <v>3.4248570048013197E-2</v>
      </c>
      <c r="AB12" s="14">
        <v>0.13202414436524301</v>
      </c>
      <c r="AC12" s="14">
        <v>6.8934670107091797E-2</v>
      </c>
      <c r="AD12" s="14">
        <v>0.13638770986350099</v>
      </c>
      <c r="AE12" s="14"/>
      <c r="AF12" s="14">
        <v>0.138000298339368</v>
      </c>
      <c r="AG12" s="14">
        <v>0.142669187905964</v>
      </c>
      <c r="AH12" s="14">
        <v>0.113665900266708</v>
      </c>
      <c r="AI12" s="14">
        <v>7.1547655526378498E-2</v>
      </c>
      <c r="AJ12" s="14">
        <v>0.13798150318101399</v>
      </c>
      <c r="AK12" s="14">
        <v>0.126739433594458</v>
      </c>
      <c r="AL12" s="14"/>
      <c r="AM12" s="14">
        <v>0.12462944116819499</v>
      </c>
      <c r="AN12" s="14">
        <v>0.120671972151109</v>
      </c>
      <c r="AO12" s="14">
        <v>0.15987990173427499</v>
      </c>
      <c r="AP12" s="14">
        <v>0.10221687390742</v>
      </c>
      <c r="AQ12" s="14">
        <v>0.16054890219572299</v>
      </c>
      <c r="AR12" s="14"/>
      <c r="AS12" s="14">
        <v>0.118442177625513</v>
      </c>
      <c r="AT12" s="14">
        <v>0.12850500297732501</v>
      </c>
      <c r="AU12" s="14"/>
      <c r="AV12" s="14">
        <v>0.13812389451857399</v>
      </c>
      <c r="AW12" s="14">
        <v>9.6220657923694705E-2</v>
      </c>
      <c r="AX12" s="14">
        <v>0.13901849858318199</v>
      </c>
      <c r="AY12" s="14"/>
      <c r="AZ12" s="14">
        <v>0.139771148950388</v>
      </c>
      <c r="BA12" s="14">
        <v>7.1771450729358102E-2</v>
      </c>
      <c r="BB12" s="14">
        <v>0.170599737052643</v>
      </c>
      <c r="BC12" s="14"/>
      <c r="BD12" s="14">
        <v>0.114301945575702</v>
      </c>
      <c r="BE12" s="14">
        <v>0.132265178011059</v>
      </c>
      <c r="BF12" s="14"/>
      <c r="BG12" s="14">
        <v>0.102236470919619</v>
      </c>
      <c r="BH12" s="14">
        <v>0.12952812494860799</v>
      </c>
      <c r="BI12" s="14"/>
      <c r="BJ12" s="14">
        <v>8.5158140445526498E-2</v>
      </c>
      <c r="BK12" s="14">
        <v>0.13074599641623599</v>
      </c>
      <c r="BL12" s="14"/>
      <c r="BM12" s="14">
        <v>0.15264093402430601</v>
      </c>
      <c r="BN12" s="14">
        <v>0.12381609827619799</v>
      </c>
      <c r="BO12" s="14"/>
      <c r="BP12" s="14">
        <v>0.13016347135188899</v>
      </c>
      <c r="BQ12" s="14">
        <v>0.12529842444380601</v>
      </c>
      <c r="BR12" s="14"/>
      <c r="BS12" s="14">
        <v>0.117079417617584</v>
      </c>
      <c r="BT12" s="14">
        <v>0.146922556487462</v>
      </c>
      <c r="BU12" s="14"/>
      <c r="BV12" s="14">
        <v>0.115549289392624</v>
      </c>
      <c r="BW12" s="14">
        <v>0.117626009895588</v>
      </c>
      <c r="BX12" s="14"/>
      <c r="BY12" s="14">
        <v>8.5204519726044106E-2</v>
      </c>
      <c r="BZ12" s="14">
        <v>0.13045537214223499</v>
      </c>
      <c r="CA12" s="14"/>
      <c r="CB12" s="14">
        <v>0.124953939323986</v>
      </c>
      <c r="CC12" s="14">
        <v>0.128006208559026</v>
      </c>
    </row>
    <row r="13" spans="2:81" x14ac:dyDescent="0.3">
      <c r="B13" s="15" t="s">
        <v>422</v>
      </c>
      <c r="C13" s="14">
        <v>9.3221664778758304E-2</v>
      </c>
      <c r="D13" s="14">
        <v>8.6703693230701401E-2</v>
      </c>
      <c r="E13" s="14">
        <v>0.100045521324325</v>
      </c>
      <c r="F13" s="14"/>
      <c r="G13" s="14">
        <v>7.4729016121797304E-2</v>
      </c>
      <c r="H13" s="14">
        <v>8.7486659162133398E-2</v>
      </c>
      <c r="I13" s="14">
        <v>8.2402738759117605E-2</v>
      </c>
      <c r="J13" s="14">
        <v>8.8356152578593306E-2</v>
      </c>
      <c r="K13" s="14">
        <v>0.16179881029530699</v>
      </c>
      <c r="L13" s="14">
        <v>7.5193753882959402E-2</v>
      </c>
      <c r="M13" s="14"/>
      <c r="N13" s="14">
        <v>0.11531485963551</v>
      </c>
      <c r="O13" s="14">
        <v>9.0909969164356397E-2</v>
      </c>
      <c r="P13" s="14">
        <v>9.5397339426962394E-2</v>
      </c>
      <c r="Q13" s="14">
        <v>6.9516089406487694E-2</v>
      </c>
      <c r="R13" s="14"/>
      <c r="S13" s="14">
        <v>9.6061009785170001E-2</v>
      </c>
      <c r="T13" s="14">
        <v>9.2967850563212495E-2</v>
      </c>
      <c r="U13" s="14">
        <v>0.13370044105366299</v>
      </c>
      <c r="V13" s="14">
        <v>2.0419035402454998E-2</v>
      </c>
      <c r="W13" s="14">
        <v>8.1561402333853297E-2</v>
      </c>
      <c r="X13" s="14">
        <v>6.76637670838455E-2</v>
      </c>
      <c r="Y13" s="14">
        <v>7.7416805934999902E-2</v>
      </c>
      <c r="Z13" s="14">
        <v>9.6664739946748193E-2</v>
      </c>
      <c r="AA13" s="14">
        <v>0.128360768449572</v>
      </c>
      <c r="AB13" s="14">
        <v>0.104560735756384</v>
      </c>
      <c r="AC13" s="14">
        <v>0.11324015655222</v>
      </c>
      <c r="AD13" s="14">
        <v>0.14182235145063901</v>
      </c>
      <c r="AE13" s="14"/>
      <c r="AF13" s="14">
        <v>6.3974882252515797E-2</v>
      </c>
      <c r="AG13" s="14">
        <v>0.12859471757802901</v>
      </c>
      <c r="AH13" s="14">
        <v>9.7433623001913106E-2</v>
      </c>
      <c r="AI13" s="14">
        <v>9.9014143405760993E-2</v>
      </c>
      <c r="AJ13" s="14">
        <v>0.16859206941990201</v>
      </c>
      <c r="AK13" s="14">
        <v>4.34106194126666E-2</v>
      </c>
      <c r="AL13" s="14"/>
      <c r="AM13" s="14">
        <v>5.25496339496501E-2</v>
      </c>
      <c r="AN13" s="14">
        <v>0.14949233807023299</v>
      </c>
      <c r="AO13" s="14">
        <v>9.5337826216292804E-2</v>
      </c>
      <c r="AP13" s="14">
        <v>0.14506528493193499</v>
      </c>
      <c r="AQ13" s="14">
        <v>0</v>
      </c>
      <c r="AR13" s="14"/>
      <c r="AS13" s="14">
        <v>0.10995457036428399</v>
      </c>
      <c r="AT13" s="14">
        <v>8.4028259492046398E-2</v>
      </c>
      <c r="AU13" s="14"/>
      <c r="AV13" s="14">
        <v>0.120496782972358</v>
      </c>
      <c r="AW13" s="14">
        <v>0.130438163644269</v>
      </c>
      <c r="AX13" s="14">
        <v>8.9577324879361195E-2</v>
      </c>
      <c r="AY13" s="14"/>
      <c r="AZ13" s="14">
        <v>0.103645230809885</v>
      </c>
      <c r="BA13" s="14">
        <v>0.133828679545199</v>
      </c>
      <c r="BB13" s="14">
        <v>0.11750432744477</v>
      </c>
      <c r="BC13" s="14"/>
      <c r="BD13" s="14">
        <v>8.8633926839239E-2</v>
      </c>
      <c r="BE13" s="14">
        <v>9.6141567884718795E-2</v>
      </c>
      <c r="BF13" s="14"/>
      <c r="BG13" s="14">
        <v>5.1139261255320798E-2</v>
      </c>
      <c r="BH13" s="14">
        <v>0.10098215119533099</v>
      </c>
      <c r="BI13" s="14"/>
      <c r="BJ13" s="14">
        <v>9.1711324769337896E-2</v>
      </c>
      <c r="BK13" s="14">
        <v>9.0299515308369202E-2</v>
      </c>
      <c r="BL13" s="14"/>
      <c r="BM13" s="14">
        <v>0.16889680534981499</v>
      </c>
      <c r="BN13" s="14">
        <v>8.6420661133635501E-2</v>
      </c>
      <c r="BO13" s="14"/>
      <c r="BP13" s="14">
        <v>9.1922099618243797E-2</v>
      </c>
      <c r="BQ13" s="14">
        <v>9.6051447902529799E-2</v>
      </c>
      <c r="BR13" s="14"/>
      <c r="BS13" s="14">
        <v>5.6688702461686398E-2</v>
      </c>
      <c r="BT13" s="14">
        <v>0.14478563327552599</v>
      </c>
      <c r="BU13" s="14"/>
      <c r="BV13" s="14">
        <v>0</v>
      </c>
      <c r="BW13" s="14">
        <v>7.6939036067827704E-2</v>
      </c>
      <c r="BX13" s="14"/>
      <c r="BY13" s="14">
        <v>7.8637424882800497E-2</v>
      </c>
      <c r="BZ13" s="14">
        <v>9.3106374576638395E-2</v>
      </c>
      <c r="CA13" s="14"/>
      <c r="CB13" s="14">
        <v>0.12911314475678801</v>
      </c>
      <c r="CC13" s="14">
        <v>7.7206226468060898E-2</v>
      </c>
    </row>
    <row r="14" spans="2:81" x14ac:dyDescent="0.3">
      <c r="B14" s="15" t="s">
        <v>106</v>
      </c>
      <c r="C14" s="14">
        <v>5.3738519204063098E-2</v>
      </c>
      <c r="D14" s="14">
        <v>5.1516038029040298E-2</v>
      </c>
      <c r="E14" s="14">
        <v>5.6065300258837603E-2</v>
      </c>
      <c r="F14" s="14"/>
      <c r="G14" s="14">
        <v>1.3806335837909E-2</v>
      </c>
      <c r="H14" s="14">
        <v>7.0845119454376299E-2</v>
      </c>
      <c r="I14" s="14">
        <v>7.0688915515748393E-2</v>
      </c>
      <c r="J14" s="14">
        <v>6.7545462714975094E-2</v>
      </c>
      <c r="K14" s="14">
        <v>2.4502374207764001E-2</v>
      </c>
      <c r="L14" s="14">
        <v>6.6843476859254999E-2</v>
      </c>
      <c r="M14" s="14"/>
      <c r="N14" s="14">
        <v>5.30542699392317E-2</v>
      </c>
      <c r="O14" s="14">
        <v>3.0128137791808798E-2</v>
      </c>
      <c r="P14" s="14">
        <v>3.76490215071099E-2</v>
      </c>
      <c r="Q14" s="14">
        <v>8.8795039085941593E-2</v>
      </c>
      <c r="R14" s="14"/>
      <c r="S14" s="14">
        <v>2.49938652165476E-2</v>
      </c>
      <c r="T14" s="14">
        <v>9.8580567352540505E-2</v>
      </c>
      <c r="U14" s="14">
        <v>7.1628478210497004E-2</v>
      </c>
      <c r="V14" s="14">
        <v>2.32222094355795E-2</v>
      </c>
      <c r="W14" s="14">
        <v>5.2400494664210803E-2</v>
      </c>
      <c r="X14" s="14">
        <v>4.6473728264977199E-2</v>
      </c>
      <c r="Y14" s="14">
        <v>8.5400490828479406E-2</v>
      </c>
      <c r="Z14" s="14">
        <v>0</v>
      </c>
      <c r="AA14" s="14">
        <v>7.11858520399863E-2</v>
      </c>
      <c r="AB14" s="14">
        <v>6.8104706622547501E-2</v>
      </c>
      <c r="AC14" s="14">
        <v>0</v>
      </c>
      <c r="AD14" s="14">
        <v>6.8672775922957896E-2</v>
      </c>
      <c r="AE14" s="14"/>
      <c r="AF14" s="14">
        <v>3.5507100984499697E-2</v>
      </c>
      <c r="AG14" s="14">
        <v>1.02637886455481E-2</v>
      </c>
      <c r="AH14" s="14">
        <v>8.2767893751843805E-2</v>
      </c>
      <c r="AI14" s="14">
        <v>7.79077816229993E-2</v>
      </c>
      <c r="AJ14" s="14">
        <v>7.8463390823371795E-2</v>
      </c>
      <c r="AK14" s="14">
        <v>0.102085049093325</v>
      </c>
      <c r="AL14" s="14"/>
      <c r="AM14" s="14">
        <v>3.7919001010167298E-2</v>
      </c>
      <c r="AN14" s="14">
        <v>6.13875583714232E-2</v>
      </c>
      <c r="AO14" s="14">
        <v>6.0063328503444403E-2</v>
      </c>
      <c r="AP14" s="14">
        <v>4.3587948852396002E-2</v>
      </c>
      <c r="AQ14" s="14">
        <v>0</v>
      </c>
      <c r="AR14" s="14"/>
      <c r="AS14" s="14">
        <v>2.4941318679460301E-2</v>
      </c>
      <c r="AT14" s="14">
        <v>6.9826290429762003E-2</v>
      </c>
      <c r="AU14" s="14"/>
      <c r="AV14" s="14">
        <v>2.1968006515728299E-2</v>
      </c>
      <c r="AW14" s="14">
        <v>0</v>
      </c>
      <c r="AX14" s="14">
        <v>2.9760673719081501E-2</v>
      </c>
      <c r="AY14" s="14"/>
      <c r="AZ14" s="14">
        <v>0</v>
      </c>
      <c r="BA14" s="14">
        <v>0</v>
      </c>
      <c r="BB14" s="14">
        <v>3.8892026817351898E-2</v>
      </c>
      <c r="BC14" s="14"/>
      <c r="BD14" s="14">
        <v>4.1197796234934601E-2</v>
      </c>
      <c r="BE14" s="14">
        <v>6.1720164283028602E-2</v>
      </c>
      <c r="BF14" s="14"/>
      <c r="BG14" s="14">
        <v>1.2062563335496801E-2</v>
      </c>
      <c r="BH14" s="14">
        <v>6.14240519288171E-2</v>
      </c>
      <c r="BI14" s="14"/>
      <c r="BJ14" s="14">
        <v>5.6850252253029497E-2</v>
      </c>
      <c r="BK14" s="14">
        <v>5.2705555580564098E-2</v>
      </c>
      <c r="BL14" s="14"/>
      <c r="BM14" s="14">
        <v>1.9794716971205099E-2</v>
      </c>
      <c r="BN14" s="14">
        <v>5.7828705824455102E-2</v>
      </c>
      <c r="BO14" s="14"/>
      <c r="BP14" s="14">
        <v>5.7881616790042702E-2</v>
      </c>
      <c r="BQ14" s="14">
        <v>5.4264104750363598E-2</v>
      </c>
      <c r="BR14" s="14"/>
      <c r="BS14" s="14">
        <v>2.1758794066309001E-2</v>
      </c>
      <c r="BT14" s="14">
        <v>2.2079420166618201E-2</v>
      </c>
      <c r="BU14" s="14"/>
      <c r="BV14" s="14">
        <v>0</v>
      </c>
      <c r="BW14" s="14">
        <v>2.9531468683581901E-2</v>
      </c>
      <c r="BX14" s="14"/>
      <c r="BY14" s="14">
        <v>4.1856151215387903E-2</v>
      </c>
      <c r="BZ14" s="14">
        <v>5.5410489397365703E-2</v>
      </c>
      <c r="CA14" s="14"/>
      <c r="CB14" s="14">
        <v>2.9316949271364901E-2</v>
      </c>
      <c r="CC14" s="14">
        <v>6.7034934785852096E-2</v>
      </c>
    </row>
    <row r="15" spans="2:81" x14ac:dyDescent="0.3">
      <c r="B15" s="15" t="s">
        <v>91</v>
      </c>
      <c r="C15" s="18">
        <v>0.49808467019769198</v>
      </c>
      <c r="D15" s="18">
        <v>0.49968970425314702</v>
      </c>
      <c r="E15" s="18">
        <v>0.49640431273303898</v>
      </c>
      <c r="F15" s="18"/>
      <c r="G15" s="18">
        <v>0.58435544917328597</v>
      </c>
      <c r="H15" s="18">
        <v>0.51337249738061197</v>
      </c>
      <c r="I15" s="18">
        <v>0.55981682081902995</v>
      </c>
      <c r="J15" s="18">
        <v>0.48981491236191399</v>
      </c>
      <c r="K15" s="18">
        <v>0.35067014964412302</v>
      </c>
      <c r="L15" s="18">
        <v>0.48717581874365401</v>
      </c>
      <c r="M15" s="18"/>
      <c r="N15" s="18">
        <v>0.40468754257542799</v>
      </c>
      <c r="O15" s="18">
        <v>0.50114388038227697</v>
      </c>
      <c r="P15" s="18">
        <v>0.59855727739401798</v>
      </c>
      <c r="Q15" s="18">
        <v>0.51827319865364296</v>
      </c>
      <c r="R15" s="18"/>
      <c r="S15" s="18">
        <v>0.50806950536608897</v>
      </c>
      <c r="T15" s="18">
        <v>0.52333653525725099</v>
      </c>
      <c r="U15" s="18">
        <v>0.54736089508821095</v>
      </c>
      <c r="V15" s="18">
        <v>0.46931117598182198</v>
      </c>
      <c r="W15" s="18">
        <v>0.26532447094281703</v>
      </c>
      <c r="X15" s="18">
        <v>0.54987583591581601</v>
      </c>
      <c r="Y15" s="18">
        <v>0.50016334429349196</v>
      </c>
      <c r="Z15" s="18">
        <v>0.54936260396195902</v>
      </c>
      <c r="AA15" s="18">
        <v>0.63601046769160097</v>
      </c>
      <c r="AB15" s="18">
        <v>0.38906352281343198</v>
      </c>
      <c r="AC15" s="18">
        <v>0.60414882186736596</v>
      </c>
      <c r="AD15" s="18">
        <v>0.35918116733250299</v>
      </c>
      <c r="AE15" s="18"/>
      <c r="AF15" s="18">
        <v>0.583901765244905</v>
      </c>
      <c r="AG15" s="18">
        <v>0.51271908718634296</v>
      </c>
      <c r="AH15" s="18">
        <v>0.46848654734802803</v>
      </c>
      <c r="AI15" s="18">
        <v>0.50876168423900203</v>
      </c>
      <c r="AJ15" s="18">
        <v>0.36925972330907603</v>
      </c>
      <c r="AK15" s="18">
        <v>0.50514172211491803</v>
      </c>
      <c r="AL15" s="18"/>
      <c r="AM15" s="18">
        <v>0.52858395388770096</v>
      </c>
      <c r="AN15" s="18">
        <v>0.45681366363169601</v>
      </c>
      <c r="AO15" s="18">
        <v>0.49528382586396702</v>
      </c>
      <c r="AP15" s="18">
        <v>0.41039699619586101</v>
      </c>
      <c r="AQ15" s="18">
        <v>0.53178061023857404</v>
      </c>
      <c r="AR15" s="18"/>
      <c r="AS15" s="18">
        <v>0.52901600991497599</v>
      </c>
      <c r="AT15" s="18">
        <v>0.482594343623371</v>
      </c>
      <c r="AU15" s="18"/>
      <c r="AV15" s="18">
        <v>0.50961605510556496</v>
      </c>
      <c r="AW15" s="18">
        <v>0.51688591556788599</v>
      </c>
      <c r="AX15" s="18">
        <v>0.53362229167803199</v>
      </c>
      <c r="AY15" s="18"/>
      <c r="AZ15" s="18">
        <v>0.66899949107386403</v>
      </c>
      <c r="BA15" s="18">
        <v>0.58136893230449005</v>
      </c>
      <c r="BB15" s="18">
        <v>0.35261924293309899</v>
      </c>
      <c r="BC15" s="18"/>
      <c r="BD15" s="18">
        <v>0.52674475120275699</v>
      </c>
      <c r="BE15" s="18">
        <v>0.47984372866027403</v>
      </c>
      <c r="BF15" s="18"/>
      <c r="BG15" s="18">
        <v>0.61705641717797</v>
      </c>
      <c r="BH15" s="18">
        <v>0.47614489135682497</v>
      </c>
      <c r="BI15" s="18"/>
      <c r="BJ15" s="18">
        <v>0.46448720755372902</v>
      </c>
      <c r="BK15" s="18">
        <v>0.50042148417852095</v>
      </c>
      <c r="BL15" s="18"/>
      <c r="BM15" s="18">
        <v>0.43774818599648502</v>
      </c>
      <c r="BN15" s="18">
        <v>0.50743444613294697</v>
      </c>
      <c r="BO15" s="18"/>
      <c r="BP15" s="18">
        <v>0.53829353676899205</v>
      </c>
      <c r="BQ15" s="18">
        <v>0.48988959090626899</v>
      </c>
      <c r="BR15" s="18"/>
      <c r="BS15" s="18">
        <v>0.66912203655953595</v>
      </c>
      <c r="BT15" s="18">
        <v>0.41846156490722602</v>
      </c>
      <c r="BU15" s="18"/>
      <c r="BV15" s="18">
        <v>0.69743991182325005</v>
      </c>
      <c r="BW15" s="18">
        <v>0.65900632749925303</v>
      </c>
      <c r="BX15" s="18"/>
      <c r="BY15" s="18">
        <v>0.58367328287465803</v>
      </c>
      <c r="BZ15" s="18">
        <v>0.48953109228011199</v>
      </c>
      <c r="CA15" s="18"/>
      <c r="CB15" s="18">
        <v>0.46209286993646698</v>
      </c>
      <c r="CC15" s="18">
        <v>0.51479674947750098</v>
      </c>
    </row>
    <row r="16" spans="2:81" x14ac:dyDescent="0.3">
      <c r="B16" s="15" t="s">
        <v>92</v>
      </c>
      <c r="C16" s="18">
        <v>0.218500507419846</v>
      </c>
      <c r="D16" s="18">
        <v>0.21365053170044401</v>
      </c>
      <c r="E16" s="18">
        <v>0.223578089964455</v>
      </c>
      <c r="F16" s="18"/>
      <c r="G16" s="18">
        <v>0.147763065050246</v>
      </c>
      <c r="H16" s="18">
        <v>0.155020929349934</v>
      </c>
      <c r="I16" s="18">
        <v>0.220723972572438</v>
      </c>
      <c r="J16" s="18">
        <v>0.193139597294094</v>
      </c>
      <c r="K16" s="18">
        <v>0.33313819543286</v>
      </c>
      <c r="L16" s="18">
        <v>0.25044146915246601</v>
      </c>
      <c r="M16" s="18"/>
      <c r="N16" s="18">
        <v>0.28103350426921903</v>
      </c>
      <c r="O16" s="18">
        <v>0.26005090436079398</v>
      </c>
      <c r="P16" s="18">
        <v>0.16226606365420601</v>
      </c>
      <c r="Q16" s="18">
        <v>0.15606655399494901</v>
      </c>
      <c r="R16" s="18"/>
      <c r="S16" s="18">
        <v>0.192657385297826</v>
      </c>
      <c r="T16" s="18">
        <v>0.23176541132092501</v>
      </c>
      <c r="U16" s="18">
        <v>0.22367376450947299</v>
      </c>
      <c r="V16" s="18">
        <v>0.180921917418226</v>
      </c>
      <c r="W16" s="18">
        <v>0.34145450442827002</v>
      </c>
      <c r="X16" s="18">
        <v>0.24431902122155799</v>
      </c>
      <c r="Y16" s="18">
        <v>0.185147364727998</v>
      </c>
      <c r="Z16" s="18">
        <v>0.22988824400818</v>
      </c>
      <c r="AA16" s="18">
        <v>0.16260933849758499</v>
      </c>
      <c r="AB16" s="18">
        <v>0.23658488012162701</v>
      </c>
      <c r="AC16" s="18">
        <v>0.18217482665931201</v>
      </c>
      <c r="AD16" s="18">
        <v>0.27821006131414</v>
      </c>
      <c r="AE16" s="18"/>
      <c r="AF16" s="18">
        <v>0.20197518059188399</v>
      </c>
      <c r="AG16" s="18">
        <v>0.27126390548399298</v>
      </c>
      <c r="AH16" s="18">
        <v>0.211099523268621</v>
      </c>
      <c r="AI16" s="18">
        <v>0.17056179893213999</v>
      </c>
      <c r="AJ16" s="18">
        <v>0.306573572600916</v>
      </c>
      <c r="AK16" s="18">
        <v>0.17015005300712499</v>
      </c>
      <c r="AL16" s="18"/>
      <c r="AM16" s="18">
        <v>0.177179075117845</v>
      </c>
      <c r="AN16" s="18">
        <v>0.27016431022134202</v>
      </c>
      <c r="AO16" s="18">
        <v>0.25521772795056802</v>
      </c>
      <c r="AP16" s="18">
        <v>0.247282158839355</v>
      </c>
      <c r="AQ16" s="18">
        <v>0.16054890219572299</v>
      </c>
      <c r="AR16" s="18"/>
      <c r="AS16" s="18">
        <v>0.22839674798979701</v>
      </c>
      <c r="AT16" s="18">
        <v>0.21253326246937099</v>
      </c>
      <c r="AU16" s="18"/>
      <c r="AV16" s="18">
        <v>0.25862067749093198</v>
      </c>
      <c r="AW16" s="18">
        <v>0.22665882156796399</v>
      </c>
      <c r="AX16" s="18">
        <v>0.22859582346254401</v>
      </c>
      <c r="AY16" s="18"/>
      <c r="AZ16" s="18">
        <v>0.243416379760273</v>
      </c>
      <c r="BA16" s="18">
        <v>0.20560013027455701</v>
      </c>
      <c r="BB16" s="18">
        <v>0.28810406449741299</v>
      </c>
      <c r="BC16" s="18"/>
      <c r="BD16" s="18">
        <v>0.20293587241494099</v>
      </c>
      <c r="BE16" s="18">
        <v>0.228406745895778</v>
      </c>
      <c r="BF16" s="18"/>
      <c r="BG16" s="18">
        <v>0.15337573217493999</v>
      </c>
      <c r="BH16" s="18">
        <v>0.23051027614393799</v>
      </c>
      <c r="BI16" s="18"/>
      <c r="BJ16" s="18">
        <v>0.17686946521486399</v>
      </c>
      <c r="BK16" s="18">
        <v>0.22104551172460499</v>
      </c>
      <c r="BL16" s="18"/>
      <c r="BM16" s="18">
        <v>0.321537739374121</v>
      </c>
      <c r="BN16" s="18">
        <v>0.210236759409834</v>
      </c>
      <c r="BO16" s="18"/>
      <c r="BP16" s="18">
        <v>0.22208557097013301</v>
      </c>
      <c r="BQ16" s="18">
        <v>0.22134987234633599</v>
      </c>
      <c r="BR16" s="18"/>
      <c r="BS16" s="18">
        <v>0.173768120079271</v>
      </c>
      <c r="BT16" s="18">
        <v>0.29170818976298701</v>
      </c>
      <c r="BU16" s="18"/>
      <c r="BV16" s="18">
        <v>0.115549289392624</v>
      </c>
      <c r="BW16" s="18">
        <v>0.19456504596341601</v>
      </c>
      <c r="BX16" s="18"/>
      <c r="BY16" s="18">
        <v>0.16384194460884499</v>
      </c>
      <c r="BZ16" s="18">
        <v>0.22356174671887299</v>
      </c>
      <c r="CA16" s="18"/>
      <c r="CB16" s="18">
        <v>0.254067084080774</v>
      </c>
      <c r="CC16" s="18">
        <v>0.205212435027086</v>
      </c>
    </row>
    <row r="17" spans="2:81" x14ac:dyDescent="0.3">
      <c r="B17" s="15" t="s">
        <v>93</v>
      </c>
      <c r="C17" s="19">
        <v>0.27958416277784598</v>
      </c>
      <c r="D17" s="19">
        <v>0.286039172552702</v>
      </c>
      <c r="E17" s="19">
        <v>0.27282622276858298</v>
      </c>
      <c r="F17" s="19"/>
      <c r="G17" s="19">
        <v>0.43659238412304002</v>
      </c>
      <c r="H17" s="19">
        <v>0.35835156803067802</v>
      </c>
      <c r="I17" s="19">
        <v>0.33909284824659203</v>
      </c>
      <c r="J17" s="19">
        <v>0.29667531506781902</v>
      </c>
      <c r="K17" s="19">
        <v>1.75319542112637E-2</v>
      </c>
      <c r="L17" s="19">
        <v>0.236734349591189</v>
      </c>
      <c r="M17" s="19"/>
      <c r="N17" s="19">
        <v>0.123654038306209</v>
      </c>
      <c r="O17" s="19">
        <v>0.241092976021483</v>
      </c>
      <c r="P17" s="19">
        <v>0.436291213739813</v>
      </c>
      <c r="Q17" s="19">
        <v>0.36220664465869401</v>
      </c>
      <c r="R17" s="19"/>
      <c r="S17" s="19">
        <v>0.31541212006826302</v>
      </c>
      <c r="T17" s="19">
        <v>0.291571123936326</v>
      </c>
      <c r="U17" s="19">
        <v>0.32368713057873799</v>
      </c>
      <c r="V17" s="19">
        <v>0.28838925856359499</v>
      </c>
      <c r="W17" s="19">
        <v>-7.6130033485452095E-2</v>
      </c>
      <c r="X17" s="19">
        <v>0.30555681469425799</v>
      </c>
      <c r="Y17" s="19">
        <v>0.31501597956549399</v>
      </c>
      <c r="Z17" s="19">
        <v>0.31947435995377899</v>
      </c>
      <c r="AA17" s="19">
        <v>0.473401129194016</v>
      </c>
      <c r="AB17" s="19">
        <v>0.152478642691805</v>
      </c>
      <c r="AC17" s="19">
        <v>0.42197399520805401</v>
      </c>
      <c r="AD17" s="19">
        <v>8.0971106018362701E-2</v>
      </c>
      <c r="AE17" s="19"/>
      <c r="AF17" s="19">
        <v>0.38192658465302098</v>
      </c>
      <c r="AG17" s="19">
        <v>0.24145518170235</v>
      </c>
      <c r="AH17" s="19">
        <v>0.257387024079407</v>
      </c>
      <c r="AI17" s="19">
        <v>0.33819988530686201</v>
      </c>
      <c r="AJ17" s="19">
        <v>6.2686150708159499E-2</v>
      </c>
      <c r="AK17" s="19">
        <v>0.33499166910779299</v>
      </c>
      <c r="AL17" s="19"/>
      <c r="AM17" s="19">
        <v>0.35140487876985499</v>
      </c>
      <c r="AN17" s="19">
        <v>0.18664935341035399</v>
      </c>
      <c r="AO17" s="19">
        <v>0.240066097913399</v>
      </c>
      <c r="AP17" s="19">
        <v>0.163114837356506</v>
      </c>
      <c r="AQ17" s="19">
        <v>0.37123170804285099</v>
      </c>
      <c r="AR17" s="19"/>
      <c r="AS17" s="19">
        <v>0.30061926192517902</v>
      </c>
      <c r="AT17" s="19">
        <v>0.27006108115400002</v>
      </c>
      <c r="AU17" s="19"/>
      <c r="AV17" s="19">
        <v>0.25099537761463198</v>
      </c>
      <c r="AW17" s="19">
        <v>0.29022709399992203</v>
      </c>
      <c r="AX17" s="19">
        <v>0.30502646821548801</v>
      </c>
      <c r="AY17" s="19"/>
      <c r="AZ17" s="19">
        <v>0.425583111313591</v>
      </c>
      <c r="BA17" s="19">
        <v>0.37576880202993301</v>
      </c>
      <c r="BB17" s="19">
        <v>6.4515178435686299E-2</v>
      </c>
      <c r="BC17" s="19"/>
      <c r="BD17" s="19">
        <v>0.323808878787816</v>
      </c>
      <c r="BE17" s="19">
        <v>0.251436982764495</v>
      </c>
      <c r="BF17" s="19"/>
      <c r="BG17" s="19">
        <v>0.46368068500303</v>
      </c>
      <c r="BH17" s="19">
        <v>0.24563461521288599</v>
      </c>
      <c r="BI17" s="19"/>
      <c r="BJ17" s="19">
        <v>0.287617742338864</v>
      </c>
      <c r="BK17" s="19">
        <v>0.27937597245391599</v>
      </c>
      <c r="BL17" s="19"/>
      <c r="BM17" s="19">
        <v>0.116210446622364</v>
      </c>
      <c r="BN17" s="19">
        <v>0.29719768672311297</v>
      </c>
      <c r="BO17" s="19"/>
      <c r="BP17" s="19">
        <v>0.31620796579886001</v>
      </c>
      <c r="BQ17" s="19">
        <v>0.26853971855993303</v>
      </c>
      <c r="BR17" s="19"/>
      <c r="BS17" s="19">
        <v>0.495353916480265</v>
      </c>
      <c r="BT17" s="19">
        <v>0.12675337514423901</v>
      </c>
      <c r="BU17" s="19"/>
      <c r="BV17" s="19">
        <v>0.58189062243062595</v>
      </c>
      <c r="BW17" s="19">
        <v>0.46444128153583703</v>
      </c>
      <c r="BX17" s="19"/>
      <c r="BY17" s="19">
        <v>0.41983133826581298</v>
      </c>
      <c r="BZ17" s="19">
        <v>0.26596934556123902</v>
      </c>
      <c r="CA17" s="19"/>
      <c r="CB17" s="19">
        <v>0.20802578585569301</v>
      </c>
      <c r="CC17" s="19">
        <v>0.30958431445041401</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502</v>
      </c>
      <c r="D7" s="10">
        <v>247</v>
      </c>
      <c r="E7" s="10">
        <v>255</v>
      </c>
      <c r="F7" s="10"/>
      <c r="G7" s="10">
        <v>60</v>
      </c>
      <c r="H7" s="10">
        <v>73</v>
      </c>
      <c r="I7" s="10">
        <v>87</v>
      </c>
      <c r="J7" s="10">
        <v>95</v>
      </c>
      <c r="K7" s="10">
        <v>80</v>
      </c>
      <c r="L7" s="10">
        <v>107</v>
      </c>
      <c r="M7" s="10"/>
      <c r="N7" s="10">
        <v>157</v>
      </c>
      <c r="O7" s="10">
        <v>126</v>
      </c>
      <c r="P7" s="10">
        <v>98</v>
      </c>
      <c r="Q7" s="10">
        <v>120</v>
      </c>
      <c r="R7" s="10"/>
      <c r="S7" s="10">
        <v>79</v>
      </c>
      <c r="T7" s="10">
        <v>62</v>
      </c>
      <c r="U7" s="10">
        <v>44</v>
      </c>
      <c r="V7" s="10">
        <v>46</v>
      </c>
      <c r="W7" s="10">
        <v>37</v>
      </c>
      <c r="X7" s="10">
        <v>39</v>
      </c>
      <c r="Y7" s="10">
        <v>38</v>
      </c>
      <c r="Z7" s="10">
        <v>23</v>
      </c>
      <c r="AA7" s="10">
        <v>51</v>
      </c>
      <c r="AB7" s="10">
        <v>43</v>
      </c>
      <c r="AC7" s="10">
        <v>26</v>
      </c>
      <c r="AD7" s="10">
        <v>14</v>
      </c>
      <c r="AE7" s="10"/>
      <c r="AF7" s="10">
        <v>143</v>
      </c>
      <c r="AG7" s="10">
        <v>97</v>
      </c>
      <c r="AH7" s="10">
        <v>51</v>
      </c>
      <c r="AI7" s="10">
        <v>77</v>
      </c>
      <c r="AJ7" s="10">
        <v>36</v>
      </c>
      <c r="AK7" s="10">
        <v>45</v>
      </c>
      <c r="AL7" s="10"/>
      <c r="AM7" s="10">
        <v>127</v>
      </c>
      <c r="AN7" s="10">
        <v>97</v>
      </c>
      <c r="AO7" s="10">
        <v>132</v>
      </c>
      <c r="AP7" s="10">
        <v>73</v>
      </c>
      <c r="AQ7" s="10">
        <v>12</v>
      </c>
      <c r="AR7" s="10"/>
      <c r="AS7" s="10">
        <v>188</v>
      </c>
      <c r="AT7" s="10">
        <v>309</v>
      </c>
      <c r="AU7" s="10"/>
      <c r="AV7" s="10">
        <v>87</v>
      </c>
      <c r="AW7" s="10">
        <v>29</v>
      </c>
      <c r="AX7" s="10">
        <v>93</v>
      </c>
      <c r="AY7" s="10"/>
      <c r="AZ7" s="10">
        <v>26</v>
      </c>
      <c r="BA7" s="10">
        <v>26</v>
      </c>
      <c r="BB7" s="10">
        <v>51</v>
      </c>
      <c r="BC7" s="10"/>
      <c r="BD7" s="10">
        <v>194</v>
      </c>
      <c r="BE7" s="10">
        <v>308</v>
      </c>
      <c r="BF7" s="10"/>
      <c r="BG7" s="10">
        <v>75</v>
      </c>
      <c r="BH7" s="10">
        <v>427</v>
      </c>
      <c r="BI7" s="10"/>
      <c r="BJ7" s="10">
        <v>31</v>
      </c>
      <c r="BK7" s="10">
        <v>461</v>
      </c>
      <c r="BL7" s="10"/>
      <c r="BM7" s="10">
        <v>50</v>
      </c>
      <c r="BN7" s="10">
        <v>448</v>
      </c>
      <c r="BO7" s="10"/>
      <c r="BP7" s="10">
        <v>90</v>
      </c>
      <c r="BQ7" s="10">
        <v>405</v>
      </c>
      <c r="BR7" s="10"/>
      <c r="BS7" s="10">
        <v>83</v>
      </c>
      <c r="BT7" s="10">
        <v>131</v>
      </c>
      <c r="BU7" s="10"/>
      <c r="BV7" s="10">
        <v>22</v>
      </c>
      <c r="BW7" s="10">
        <v>61</v>
      </c>
      <c r="BX7" s="10"/>
      <c r="BY7" s="10">
        <v>46</v>
      </c>
      <c r="BZ7" s="10">
        <v>452</v>
      </c>
      <c r="CA7" s="10"/>
      <c r="CB7" s="10">
        <v>163</v>
      </c>
      <c r="CC7" s="10">
        <v>332</v>
      </c>
    </row>
    <row r="8" spans="2:81" ht="30" customHeight="1" x14ac:dyDescent="0.3">
      <c r="B8" s="11" t="s">
        <v>20</v>
      </c>
      <c r="C8" s="11">
        <v>505</v>
      </c>
      <c r="D8" s="11">
        <v>258</v>
      </c>
      <c r="E8" s="11">
        <v>247</v>
      </c>
      <c r="F8" s="11"/>
      <c r="G8" s="11">
        <v>78</v>
      </c>
      <c r="H8" s="11">
        <v>68</v>
      </c>
      <c r="I8" s="11">
        <v>85</v>
      </c>
      <c r="J8" s="11">
        <v>93</v>
      </c>
      <c r="K8" s="11">
        <v>75</v>
      </c>
      <c r="L8" s="11">
        <v>107</v>
      </c>
      <c r="M8" s="11"/>
      <c r="N8" s="11">
        <v>149</v>
      </c>
      <c r="O8" s="11">
        <v>120</v>
      </c>
      <c r="P8" s="11">
        <v>103</v>
      </c>
      <c r="Q8" s="11">
        <v>133</v>
      </c>
      <c r="R8" s="11"/>
      <c r="S8" s="11">
        <v>73</v>
      </c>
      <c r="T8" s="11">
        <v>60</v>
      </c>
      <c r="U8" s="11">
        <v>44</v>
      </c>
      <c r="V8" s="11">
        <v>50</v>
      </c>
      <c r="W8" s="11">
        <v>38</v>
      </c>
      <c r="X8" s="11">
        <v>42</v>
      </c>
      <c r="Y8" s="11">
        <v>36</v>
      </c>
      <c r="Z8" s="11">
        <v>21</v>
      </c>
      <c r="AA8" s="11">
        <v>52</v>
      </c>
      <c r="AB8" s="11">
        <v>47</v>
      </c>
      <c r="AC8" s="11">
        <v>25</v>
      </c>
      <c r="AD8" s="11">
        <v>17</v>
      </c>
      <c r="AE8" s="11"/>
      <c r="AF8" s="11">
        <v>142</v>
      </c>
      <c r="AG8" s="11">
        <v>95</v>
      </c>
      <c r="AH8" s="11">
        <v>48</v>
      </c>
      <c r="AI8" s="11">
        <v>80</v>
      </c>
      <c r="AJ8" s="11">
        <v>36</v>
      </c>
      <c r="AK8" s="11">
        <v>46</v>
      </c>
      <c r="AL8" s="11"/>
      <c r="AM8" s="11">
        <v>134</v>
      </c>
      <c r="AN8" s="11">
        <v>96</v>
      </c>
      <c r="AO8" s="11">
        <v>134</v>
      </c>
      <c r="AP8" s="11">
        <v>69</v>
      </c>
      <c r="AQ8" s="11">
        <v>11</v>
      </c>
      <c r="AR8" s="11"/>
      <c r="AS8" s="11">
        <v>194</v>
      </c>
      <c r="AT8" s="11">
        <v>306</v>
      </c>
      <c r="AU8" s="11"/>
      <c r="AV8" s="11">
        <v>88</v>
      </c>
      <c r="AW8" s="11">
        <v>30</v>
      </c>
      <c r="AX8" s="11">
        <v>98</v>
      </c>
      <c r="AY8" s="11"/>
      <c r="AZ8" s="11">
        <v>27</v>
      </c>
      <c r="BA8" s="11">
        <v>28</v>
      </c>
      <c r="BB8" s="11">
        <v>50</v>
      </c>
      <c r="BC8" s="11"/>
      <c r="BD8" s="11">
        <v>197</v>
      </c>
      <c r="BE8" s="11">
        <v>309</v>
      </c>
      <c r="BF8" s="11"/>
      <c r="BG8" s="11">
        <v>79</v>
      </c>
      <c r="BH8" s="11">
        <v>427</v>
      </c>
      <c r="BI8" s="11"/>
      <c r="BJ8" s="11">
        <v>33</v>
      </c>
      <c r="BK8" s="11">
        <v>462</v>
      </c>
      <c r="BL8" s="11"/>
      <c r="BM8" s="11">
        <v>47</v>
      </c>
      <c r="BN8" s="11">
        <v>454</v>
      </c>
      <c r="BO8" s="11"/>
      <c r="BP8" s="11">
        <v>91</v>
      </c>
      <c r="BQ8" s="11">
        <v>403</v>
      </c>
      <c r="BR8" s="11"/>
      <c r="BS8" s="11">
        <v>88</v>
      </c>
      <c r="BT8" s="11">
        <v>132</v>
      </c>
      <c r="BU8" s="11"/>
      <c r="BV8" s="11">
        <v>23</v>
      </c>
      <c r="BW8" s="11">
        <v>65</v>
      </c>
      <c r="BX8" s="11"/>
      <c r="BY8" s="11">
        <v>47</v>
      </c>
      <c r="BZ8" s="11">
        <v>455</v>
      </c>
      <c r="CA8" s="11"/>
      <c r="CB8" s="11">
        <v>166</v>
      </c>
      <c r="CC8" s="11">
        <v>332</v>
      </c>
    </row>
    <row r="9" spans="2:81" x14ac:dyDescent="0.3">
      <c r="B9" s="15" t="s">
        <v>420</v>
      </c>
      <c r="C9" s="14">
        <v>0.15710924746448501</v>
      </c>
      <c r="D9" s="14">
        <v>0.16792975229933099</v>
      </c>
      <c r="E9" s="14">
        <v>0.14578094199411001</v>
      </c>
      <c r="F9" s="14"/>
      <c r="G9" s="14">
        <v>0.21019836173279599</v>
      </c>
      <c r="H9" s="14">
        <v>0.19755589963821599</v>
      </c>
      <c r="I9" s="14">
        <v>0.197841818110331</v>
      </c>
      <c r="J9" s="14">
        <v>0.115797970314113</v>
      </c>
      <c r="K9" s="14">
        <v>6.3677445504481997E-2</v>
      </c>
      <c r="L9" s="14">
        <v>0.162086712613842</v>
      </c>
      <c r="M9" s="14"/>
      <c r="N9" s="14">
        <v>0.14493495431894801</v>
      </c>
      <c r="O9" s="14">
        <v>0.131086010339235</v>
      </c>
      <c r="P9" s="14">
        <v>0.188325514197759</v>
      </c>
      <c r="Q9" s="14">
        <v>0.164046008923215</v>
      </c>
      <c r="R9" s="14"/>
      <c r="S9" s="14">
        <v>0.15755120636887099</v>
      </c>
      <c r="T9" s="14">
        <v>0.17500000233855001</v>
      </c>
      <c r="U9" s="14">
        <v>0.18460709853730101</v>
      </c>
      <c r="V9" s="14">
        <v>0.14321511145289301</v>
      </c>
      <c r="W9" s="14">
        <v>0.10607437440287899</v>
      </c>
      <c r="X9" s="14">
        <v>0.138333775422947</v>
      </c>
      <c r="Y9" s="14">
        <v>0.180760147759361</v>
      </c>
      <c r="Z9" s="14">
        <v>0.19899196413388001</v>
      </c>
      <c r="AA9" s="14">
        <v>0.14788149600883499</v>
      </c>
      <c r="AB9" s="14">
        <v>0.13338262290203001</v>
      </c>
      <c r="AC9" s="14">
        <v>0.247832923442593</v>
      </c>
      <c r="AD9" s="14">
        <v>7.6129235096738301E-2</v>
      </c>
      <c r="AE9" s="14"/>
      <c r="AF9" s="14">
        <v>0.14791554040538499</v>
      </c>
      <c r="AG9" s="14">
        <v>0.16926596986415601</v>
      </c>
      <c r="AH9" s="14">
        <v>0.11459800033615</v>
      </c>
      <c r="AI9" s="14">
        <v>0.16284891439247901</v>
      </c>
      <c r="AJ9" s="14">
        <v>0.163047899196019</v>
      </c>
      <c r="AK9" s="14">
        <v>0.18937239983246701</v>
      </c>
      <c r="AL9" s="14"/>
      <c r="AM9" s="14">
        <v>0.15868519255659699</v>
      </c>
      <c r="AN9" s="14">
        <v>0.15495955290214999</v>
      </c>
      <c r="AO9" s="14">
        <v>0.12567549463968999</v>
      </c>
      <c r="AP9" s="14">
        <v>0.13202799571804899</v>
      </c>
      <c r="AQ9" s="14">
        <v>0.52915254762576902</v>
      </c>
      <c r="AR9" s="14"/>
      <c r="AS9" s="14">
        <v>0.20196089610383799</v>
      </c>
      <c r="AT9" s="14">
        <v>0.131060740977613</v>
      </c>
      <c r="AU9" s="14"/>
      <c r="AV9" s="14">
        <v>0.197941222679025</v>
      </c>
      <c r="AW9" s="14">
        <v>0.21855359392680401</v>
      </c>
      <c r="AX9" s="14">
        <v>0.19901356764615599</v>
      </c>
      <c r="AY9" s="14"/>
      <c r="AZ9" s="14">
        <v>0.47596320680645998</v>
      </c>
      <c r="BA9" s="14">
        <v>0.196297758875597</v>
      </c>
      <c r="BB9" s="14">
        <v>3.8301363632686602E-2</v>
      </c>
      <c r="BC9" s="14"/>
      <c r="BD9" s="14">
        <v>0.173982999610543</v>
      </c>
      <c r="BE9" s="14">
        <v>0.146369810742072</v>
      </c>
      <c r="BF9" s="14"/>
      <c r="BG9" s="14">
        <v>0.24644695869019201</v>
      </c>
      <c r="BH9" s="14">
        <v>0.14063433072004</v>
      </c>
      <c r="BI9" s="14"/>
      <c r="BJ9" s="14">
        <v>0.120077030501905</v>
      </c>
      <c r="BK9" s="14">
        <v>0.15940739696971701</v>
      </c>
      <c r="BL9" s="14"/>
      <c r="BM9" s="14">
        <v>0.13661030730787399</v>
      </c>
      <c r="BN9" s="14">
        <v>0.16093561346818</v>
      </c>
      <c r="BO9" s="14"/>
      <c r="BP9" s="14">
        <v>0.13407838652451401</v>
      </c>
      <c r="BQ9" s="14">
        <v>0.16404279551082299</v>
      </c>
      <c r="BR9" s="14"/>
      <c r="BS9" s="14">
        <v>0.26126846190214098</v>
      </c>
      <c r="BT9" s="14">
        <v>0.161399175174088</v>
      </c>
      <c r="BU9" s="14"/>
      <c r="BV9" s="14">
        <v>0.225398538227957</v>
      </c>
      <c r="BW9" s="14">
        <v>0.27408191307118102</v>
      </c>
      <c r="BX9" s="14"/>
      <c r="BY9" s="14">
        <v>0.10841285781314999</v>
      </c>
      <c r="BZ9" s="14">
        <v>0.161235386055017</v>
      </c>
      <c r="CA9" s="14"/>
      <c r="CB9" s="14">
        <v>0.157355386757388</v>
      </c>
      <c r="CC9" s="14">
        <v>0.157262073919268</v>
      </c>
    </row>
    <row r="10" spans="2:81" x14ac:dyDescent="0.3">
      <c r="B10" s="15" t="s">
        <v>86</v>
      </c>
      <c r="C10" s="14">
        <v>0.285546399364419</v>
      </c>
      <c r="D10" s="14">
        <v>0.295617784215706</v>
      </c>
      <c r="E10" s="14">
        <v>0.275002369686833</v>
      </c>
      <c r="F10" s="14"/>
      <c r="G10" s="14">
        <v>0.427911205567721</v>
      </c>
      <c r="H10" s="14">
        <v>0.30542962462746098</v>
      </c>
      <c r="I10" s="14">
        <v>0.33232517229605402</v>
      </c>
      <c r="J10" s="14">
        <v>0.28259826904018298</v>
      </c>
      <c r="K10" s="14">
        <v>0.17709789456887601</v>
      </c>
      <c r="L10" s="14">
        <v>0.210967958813363</v>
      </c>
      <c r="M10" s="14"/>
      <c r="N10" s="14">
        <v>0.227094118534026</v>
      </c>
      <c r="O10" s="14">
        <v>0.31697899253804601</v>
      </c>
      <c r="P10" s="14">
        <v>0.33752141054314799</v>
      </c>
      <c r="Q10" s="14">
        <v>0.28419345679123897</v>
      </c>
      <c r="R10" s="14"/>
      <c r="S10" s="14">
        <v>0.341352545267126</v>
      </c>
      <c r="T10" s="14">
        <v>0.331103489675805</v>
      </c>
      <c r="U10" s="14">
        <v>0.22494834107231501</v>
      </c>
      <c r="V10" s="14">
        <v>0.35542673043627998</v>
      </c>
      <c r="W10" s="14">
        <v>0.15653234005537101</v>
      </c>
      <c r="X10" s="14">
        <v>0.25240218147964399</v>
      </c>
      <c r="Y10" s="14">
        <v>0.26068310459534799</v>
      </c>
      <c r="Z10" s="14">
        <v>0.22420499923093001</v>
      </c>
      <c r="AA10" s="14">
        <v>0.44509345506915099</v>
      </c>
      <c r="AB10" s="14">
        <v>0.19189706296693901</v>
      </c>
      <c r="AC10" s="14">
        <v>0.21027260421094299</v>
      </c>
      <c r="AD10" s="14">
        <v>0.20951812517540599</v>
      </c>
      <c r="AE10" s="14"/>
      <c r="AF10" s="14">
        <v>0.36306709862915498</v>
      </c>
      <c r="AG10" s="14">
        <v>0.29718805116644498</v>
      </c>
      <c r="AH10" s="14">
        <v>0.342053335375814</v>
      </c>
      <c r="AI10" s="14">
        <v>0.207787438984365</v>
      </c>
      <c r="AJ10" s="14">
        <v>0.17730086823142499</v>
      </c>
      <c r="AK10" s="14">
        <v>0.25131598780292402</v>
      </c>
      <c r="AL10" s="14"/>
      <c r="AM10" s="14">
        <v>0.26492130503324002</v>
      </c>
      <c r="AN10" s="14">
        <v>0.249783723968174</v>
      </c>
      <c r="AO10" s="14">
        <v>0.28731056283414802</v>
      </c>
      <c r="AP10" s="14">
        <v>0.28271277584301802</v>
      </c>
      <c r="AQ10" s="14">
        <v>0.39209463507027997</v>
      </c>
      <c r="AR10" s="14"/>
      <c r="AS10" s="14">
        <v>0.35912490009702303</v>
      </c>
      <c r="AT10" s="14">
        <v>0.23406500263421201</v>
      </c>
      <c r="AU10" s="14"/>
      <c r="AV10" s="14">
        <v>0.40617862586829701</v>
      </c>
      <c r="AW10" s="14">
        <v>0.253167231470109</v>
      </c>
      <c r="AX10" s="14">
        <v>0.29681901106844599</v>
      </c>
      <c r="AY10" s="14"/>
      <c r="AZ10" s="14">
        <v>0.25485808773287799</v>
      </c>
      <c r="BA10" s="14">
        <v>0.53922427126375705</v>
      </c>
      <c r="BB10" s="14">
        <v>0.31580104785094998</v>
      </c>
      <c r="BC10" s="14"/>
      <c r="BD10" s="14">
        <v>0.314081633612391</v>
      </c>
      <c r="BE10" s="14">
        <v>0.26738491756044902</v>
      </c>
      <c r="BF10" s="14"/>
      <c r="BG10" s="14">
        <v>0.367615041435565</v>
      </c>
      <c r="BH10" s="14">
        <v>0.27041198382028397</v>
      </c>
      <c r="BI10" s="14"/>
      <c r="BJ10" s="14">
        <v>0.413950050505758</v>
      </c>
      <c r="BK10" s="14">
        <v>0.27651610629416101</v>
      </c>
      <c r="BL10" s="14"/>
      <c r="BM10" s="14">
        <v>0.279567636783908</v>
      </c>
      <c r="BN10" s="14">
        <v>0.28241438080171599</v>
      </c>
      <c r="BO10" s="14"/>
      <c r="BP10" s="14">
        <v>0.28030473900007002</v>
      </c>
      <c r="BQ10" s="14">
        <v>0.27443109126533899</v>
      </c>
      <c r="BR10" s="14"/>
      <c r="BS10" s="14">
        <v>0.39438503517947698</v>
      </c>
      <c r="BT10" s="14">
        <v>0.29098043185366701</v>
      </c>
      <c r="BU10" s="14"/>
      <c r="BV10" s="14">
        <v>0.55107369987028598</v>
      </c>
      <c r="BW10" s="14">
        <v>0.33841272333419797</v>
      </c>
      <c r="BX10" s="14"/>
      <c r="BY10" s="14">
        <v>0.43979669919528702</v>
      </c>
      <c r="BZ10" s="14">
        <v>0.27034541750857199</v>
      </c>
      <c r="CA10" s="14"/>
      <c r="CB10" s="14">
        <v>0.267414996132183</v>
      </c>
      <c r="CC10" s="14">
        <v>0.28861025980846</v>
      </c>
    </row>
    <row r="11" spans="2:81" x14ac:dyDescent="0.3">
      <c r="B11" s="15" t="s">
        <v>421</v>
      </c>
      <c r="C11" s="14">
        <v>0.14339529763343201</v>
      </c>
      <c r="D11" s="14">
        <v>0.13397208591835599</v>
      </c>
      <c r="E11" s="14">
        <v>0.153260735748353</v>
      </c>
      <c r="F11" s="14"/>
      <c r="G11" s="14">
        <v>0.109321021701227</v>
      </c>
      <c r="H11" s="14">
        <v>0.16617068960849399</v>
      </c>
      <c r="I11" s="14">
        <v>0.15887433797741199</v>
      </c>
      <c r="J11" s="14">
        <v>0.14380993004425899</v>
      </c>
      <c r="K11" s="14">
        <v>0.187212515454907</v>
      </c>
      <c r="L11" s="14">
        <v>0.11051135517154501</v>
      </c>
      <c r="M11" s="14"/>
      <c r="N11" s="14">
        <v>0.15282604034410799</v>
      </c>
      <c r="O11" s="14">
        <v>0.162322617831647</v>
      </c>
      <c r="P11" s="14">
        <v>0.13250720008849601</v>
      </c>
      <c r="Q11" s="14">
        <v>0.12516926973873599</v>
      </c>
      <c r="R11" s="14"/>
      <c r="S11" s="14">
        <v>0.23332283648301699</v>
      </c>
      <c r="T11" s="14">
        <v>9.4450465580851906E-2</v>
      </c>
      <c r="U11" s="14">
        <v>0.135235241709835</v>
      </c>
      <c r="V11" s="14">
        <v>0.103259538848309</v>
      </c>
      <c r="W11" s="14">
        <v>0.29225826937534999</v>
      </c>
      <c r="X11" s="14">
        <v>0.11489098731602899</v>
      </c>
      <c r="Y11" s="14">
        <v>9.82749950716445E-2</v>
      </c>
      <c r="Z11" s="14">
        <v>0.175753803141112</v>
      </c>
      <c r="AA11" s="14">
        <v>0.10823604740133599</v>
      </c>
      <c r="AB11" s="14">
        <v>8.6871937834101506E-2</v>
      </c>
      <c r="AC11" s="14">
        <v>0.177533567638128</v>
      </c>
      <c r="AD11" s="14">
        <v>7.9038550487936093E-2</v>
      </c>
      <c r="AE11" s="14"/>
      <c r="AF11" s="14">
        <v>0.17397916832261601</v>
      </c>
      <c r="AG11" s="14">
        <v>0.103766961849574</v>
      </c>
      <c r="AH11" s="14">
        <v>9.4242156927471094E-2</v>
      </c>
      <c r="AI11" s="14">
        <v>0.14557559998091599</v>
      </c>
      <c r="AJ11" s="14">
        <v>0.16989261589490201</v>
      </c>
      <c r="AK11" s="14">
        <v>0.23754678204580201</v>
      </c>
      <c r="AL11" s="14"/>
      <c r="AM11" s="14">
        <v>0.164843409681733</v>
      </c>
      <c r="AN11" s="14">
        <v>0.187507498415005</v>
      </c>
      <c r="AO11" s="14">
        <v>0.144757473627939</v>
      </c>
      <c r="AP11" s="14">
        <v>0.13204955862019199</v>
      </c>
      <c r="AQ11" s="14">
        <v>0</v>
      </c>
      <c r="AR11" s="14"/>
      <c r="AS11" s="14">
        <v>0.10869591423219301</v>
      </c>
      <c r="AT11" s="14">
        <v>0.167563462703055</v>
      </c>
      <c r="AU11" s="14"/>
      <c r="AV11" s="14">
        <v>9.3973828867147904E-2</v>
      </c>
      <c r="AW11" s="14">
        <v>9.9559241262109799E-2</v>
      </c>
      <c r="AX11" s="14">
        <v>0.120877797397935</v>
      </c>
      <c r="AY11" s="14"/>
      <c r="AZ11" s="14">
        <v>3.54983598357521E-2</v>
      </c>
      <c r="BA11" s="14">
        <v>0.102738474105542</v>
      </c>
      <c r="BB11" s="14">
        <v>0.115919695832641</v>
      </c>
      <c r="BC11" s="14"/>
      <c r="BD11" s="14">
        <v>0.112650339422391</v>
      </c>
      <c r="BE11" s="14">
        <v>0.162963176216847</v>
      </c>
      <c r="BF11" s="14"/>
      <c r="BG11" s="14">
        <v>0.13970689175031401</v>
      </c>
      <c r="BH11" s="14">
        <v>0.144075482731196</v>
      </c>
      <c r="BI11" s="14"/>
      <c r="BJ11" s="14">
        <v>8.4691816355918395E-2</v>
      </c>
      <c r="BK11" s="14">
        <v>0.15057410661482301</v>
      </c>
      <c r="BL11" s="14"/>
      <c r="BM11" s="14">
        <v>0.135180287127382</v>
      </c>
      <c r="BN11" s="14">
        <v>0.145803846037974</v>
      </c>
      <c r="BO11" s="14"/>
      <c r="BP11" s="14">
        <v>9.1037478606185607E-2</v>
      </c>
      <c r="BQ11" s="14">
        <v>0.15682314781179399</v>
      </c>
      <c r="BR11" s="14"/>
      <c r="BS11" s="14">
        <v>0.112963629565782</v>
      </c>
      <c r="BT11" s="14">
        <v>0.106004146023263</v>
      </c>
      <c r="BU11" s="14"/>
      <c r="BV11" s="14">
        <v>0.18660743414336001</v>
      </c>
      <c r="BW11" s="14">
        <v>8.6656595783709697E-2</v>
      </c>
      <c r="BX11" s="14"/>
      <c r="BY11" s="14">
        <v>0.206861711874614</v>
      </c>
      <c r="BZ11" s="14">
        <v>0.135975411789864</v>
      </c>
      <c r="CA11" s="14"/>
      <c r="CB11" s="14">
        <v>0.13680834127486399</v>
      </c>
      <c r="CC11" s="14">
        <v>0.14683448524113901</v>
      </c>
    </row>
    <row r="12" spans="2:81" x14ac:dyDescent="0.3">
      <c r="B12" s="15" t="s">
        <v>88</v>
      </c>
      <c r="C12" s="14">
        <v>0.201580361563657</v>
      </c>
      <c r="D12" s="14">
        <v>0.18743671135798001</v>
      </c>
      <c r="E12" s="14">
        <v>0.21638776587995501</v>
      </c>
      <c r="F12" s="14"/>
      <c r="G12" s="14">
        <v>8.69080051935021E-2</v>
      </c>
      <c r="H12" s="14">
        <v>0.16155274443819501</v>
      </c>
      <c r="I12" s="14">
        <v>0.107053098300257</v>
      </c>
      <c r="J12" s="14">
        <v>0.250913229405899</v>
      </c>
      <c r="K12" s="14">
        <v>0.17735000603030801</v>
      </c>
      <c r="L12" s="14">
        <v>0.35865145617578598</v>
      </c>
      <c r="M12" s="14"/>
      <c r="N12" s="14">
        <v>0.220339602940478</v>
      </c>
      <c r="O12" s="14">
        <v>0.20053658441952499</v>
      </c>
      <c r="P12" s="14">
        <v>0.16733253294147599</v>
      </c>
      <c r="Q12" s="14">
        <v>0.20957744569620601</v>
      </c>
      <c r="R12" s="14"/>
      <c r="S12" s="14">
        <v>0.122709577963343</v>
      </c>
      <c r="T12" s="14">
        <v>0.114504954197926</v>
      </c>
      <c r="U12" s="14">
        <v>0.18010413305675901</v>
      </c>
      <c r="V12" s="14">
        <v>0.29434735091618702</v>
      </c>
      <c r="W12" s="14">
        <v>0.311724706122605</v>
      </c>
      <c r="X12" s="14">
        <v>0.24887815741946101</v>
      </c>
      <c r="Y12" s="14">
        <v>0.191243793862721</v>
      </c>
      <c r="Z12" s="14">
        <v>0.168141236009546</v>
      </c>
      <c r="AA12" s="14">
        <v>8.5843182624756195E-2</v>
      </c>
      <c r="AB12" s="14">
        <v>0.29047419331981</v>
      </c>
      <c r="AC12" s="14">
        <v>0.218678015473281</v>
      </c>
      <c r="AD12" s="14">
        <v>0.42128175977081</v>
      </c>
      <c r="AE12" s="14"/>
      <c r="AF12" s="14">
        <v>0.16371900323227201</v>
      </c>
      <c r="AG12" s="14">
        <v>0.204639117230284</v>
      </c>
      <c r="AH12" s="14">
        <v>0.177938356395522</v>
      </c>
      <c r="AI12" s="14">
        <v>0.235316444446909</v>
      </c>
      <c r="AJ12" s="14">
        <v>0.24318693998013199</v>
      </c>
      <c r="AK12" s="14">
        <v>0.17627616167122201</v>
      </c>
      <c r="AL12" s="14"/>
      <c r="AM12" s="14">
        <v>0.24950708016879</v>
      </c>
      <c r="AN12" s="14">
        <v>0.18981335188530099</v>
      </c>
      <c r="AO12" s="14">
        <v>0.18599089116152301</v>
      </c>
      <c r="AP12" s="14">
        <v>0.196995522506062</v>
      </c>
      <c r="AQ12" s="14">
        <v>0</v>
      </c>
      <c r="AR12" s="14"/>
      <c r="AS12" s="14">
        <v>0.158705788281885</v>
      </c>
      <c r="AT12" s="14">
        <v>0.22582590964632099</v>
      </c>
      <c r="AU12" s="14"/>
      <c r="AV12" s="14">
        <v>0.148116511107974</v>
      </c>
      <c r="AW12" s="14">
        <v>0.23280411878006399</v>
      </c>
      <c r="AX12" s="14">
        <v>0.19238651337950199</v>
      </c>
      <c r="AY12" s="14"/>
      <c r="AZ12" s="14">
        <v>0.130035114815024</v>
      </c>
      <c r="BA12" s="14">
        <v>2.5730543734886702E-2</v>
      </c>
      <c r="BB12" s="14">
        <v>0.31565312050968503</v>
      </c>
      <c r="BC12" s="14"/>
      <c r="BD12" s="14">
        <v>0.19422864368795201</v>
      </c>
      <c r="BE12" s="14">
        <v>0.20625942216877599</v>
      </c>
      <c r="BF12" s="14"/>
      <c r="BG12" s="14">
        <v>7.3308661163039093E-2</v>
      </c>
      <c r="BH12" s="14">
        <v>0.22523516036894001</v>
      </c>
      <c r="BI12" s="14"/>
      <c r="BJ12" s="14">
        <v>0.110449242362573</v>
      </c>
      <c r="BK12" s="14">
        <v>0.20784166098811299</v>
      </c>
      <c r="BL12" s="14"/>
      <c r="BM12" s="14">
        <v>0.26049463243065102</v>
      </c>
      <c r="BN12" s="14">
        <v>0.19366542335040501</v>
      </c>
      <c r="BO12" s="14"/>
      <c r="BP12" s="14">
        <v>0.266032211455136</v>
      </c>
      <c r="BQ12" s="14">
        <v>0.19021324082757901</v>
      </c>
      <c r="BR12" s="14"/>
      <c r="BS12" s="14">
        <v>0.105653072400109</v>
      </c>
      <c r="BT12" s="14">
        <v>0.231230209362144</v>
      </c>
      <c r="BU12" s="14"/>
      <c r="BV12" s="14">
        <v>3.6920327758397403E-2</v>
      </c>
      <c r="BW12" s="14">
        <v>0.130205777757955</v>
      </c>
      <c r="BX12" s="14"/>
      <c r="BY12" s="14">
        <v>0.11172681025346499</v>
      </c>
      <c r="BZ12" s="14">
        <v>0.21253171843820401</v>
      </c>
      <c r="CA12" s="14"/>
      <c r="CB12" s="14">
        <v>0.19998191816321001</v>
      </c>
      <c r="CC12" s="14">
        <v>0.20359585974375399</v>
      </c>
    </row>
    <row r="13" spans="2:81" x14ac:dyDescent="0.3">
      <c r="B13" s="15" t="s">
        <v>422</v>
      </c>
      <c r="C13" s="14">
        <v>0.17249804239281899</v>
      </c>
      <c r="D13" s="14">
        <v>0.17881933735623301</v>
      </c>
      <c r="E13" s="14">
        <v>0.16588009236120099</v>
      </c>
      <c r="F13" s="14"/>
      <c r="G13" s="14">
        <v>0.140833208580078</v>
      </c>
      <c r="H13" s="14">
        <v>0.15530446377367299</v>
      </c>
      <c r="I13" s="14">
        <v>0.16421536384159399</v>
      </c>
      <c r="J13" s="14">
        <v>0.141147143139597</v>
      </c>
      <c r="K13" s="14">
        <v>0.34582496059545198</v>
      </c>
      <c r="L13" s="14">
        <v>0.119292509936408</v>
      </c>
      <c r="M13" s="14"/>
      <c r="N13" s="14">
        <v>0.21516282598856601</v>
      </c>
      <c r="O13" s="14">
        <v>0.15844369572087399</v>
      </c>
      <c r="P13" s="14">
        <v>0.15275356780885399</v>
      </c>
      <c r="Q13" s="14">
        <v>0.153986617022215</v>
      </c>
      <c r="R13" s="14"/>
      <c r="S13" s="14">
        <v>0.120709742864686</v>
      </c>
      <c r="T13" s="14">
        <v>0.21911424279899799</v>
      </c>
      <c r="U13" s="14">
        <v>0.203028348352571</v>
      </c>
      <c r="V13" s="14">
        <v>5.9683359185632598E-2</v>
      </c>
      <c r="W13" s="14">
        <v>0.133410310043794</v>
      </c>
      <c r="X13" s="14">
        <v>0.20278659451162201</v>
      </c>
      <c r="Y13" s="14">
        <v>0.15777075751681899</v>
      </c>
      <c r="Z13" s="14">
        <v>0.232907997484532</v>
      </c>
      <c r="AA13" s="14">
        <v>0.21294581889592301</v>
      </c>
      <c r="AB13" s="14">
        <v>0.25544136249044502</v>
      </c>
      <c r="AC13" s="14">
        <v>0.14568288923505601</v>
      </c>
      <c r="AD13" s="14">
        <v>0.14182235145063901</v>
      </c>
      <c r="AE13" s="14"/>
      <c r="AF13" s="14">
        <v>0.13006349059071801</v>
      </c>
      <c r="AG13" s="14">
        <v>0.195352576902524</v>
      </c>
      <c r="AH13" s="14">
        <v>0.23249745386809101</v>
      </c>
      <c r="AI13" s="14">
        <v>0.220802479446668</v>
      </c>
      <c r="AJ13" s="14">
        <v>0.220589267859404</v>
      </c>
      <c r="AK13" s="14">
        <v>6.4061679373296807E-2</v>
      </c>
      <c r="AL13" s="14"/>
      <c r="AM13" s="14">
        <v>0.13890525860876399</v>
      </c>
      <c r="AN13" s="14">
        <v>0.169235665540342</v>
      </c>
      <c r="AO13" s="14">
        <v>0.217313346883315</v>
      </c>
      <c r="AP13" s="14">
        <v>0.24056231982823501</v>
      </c>
      <c r="AQ13" s="14">
        <v>7.8752817303951103E-2</v>
      </c>
      <c r="AR13" s="14"/>
      <c r="AS13" s="14">
        <v>0.16130063606564299</v>
      </c>
      <c r="AT13" s="14">
        <v>0.182210266578264</v>
      </c>
      <c r="AU13" s="14"/>
      <c r="AV13" s="14">
        <v>0.141943126459768</v>
      </c>
      <c r="AW13" s="14">
        <v>0.16440049370608401</v>
      </c>
      <c r="AX13" s="14">
        <v>0.19090311050796099</v>
      </c>
      <c r="AY13" s="14"/>
      <c r="AZ13" s="14">
        <v>0.103645230809885</v>
      </c>
      <c r="BA13" s="14">
        <v>0.13600895202021701</v>
      </c>
      <c r="BB13" s="14">
        <v>0.17452819983939899</v>
      </c>
      <c r="BC13" s="14"/>
      <c r="BD13" s="14">
        <v>0.159964974918758</v>
      </c>
      <c r="BE13" s="14">
        <v>0.18047481506971599</v>
      </c>
      <c r="BF13" s="14"/>
      <c r="BG13" s="14">
        <v>0.14950451731197201</v>
      </c>
      <c r="BH13" s="14">
        <v>0.176738316809646</v>
      </c>
      <c r="BI13" s="14"/>
      <c r="BJ13" s="14">
        <v>0.188581384520319</v>
      </c>
      <c r="BK13" s="14">
        <v>0.16993802004579001</v>
      </c>
      <c r="BL13" s="14"/>
      <c r="BM13" s="14">
        <v>0.16894677934208499</v>
      </c>
      <c r="BN13" s="14">
        <v>0.17474158790740299</v>
      </c>
      <c r="BO13" s="14"/>
      <c r="BP13" s="14">
        <v>0.17125262574583999</v>
      </c>
      <c r="BQ13" s="14">
        <v>0.17747228451539099</v>
      </c>
      <c r="BR13" s="14"/>
      <c r="BS13" s="14">
        <v>0.125729800952492</v>
      </c>
      <c r="BT13" s="14">
        <v>0.195411330079345</v>
      </c>
      <c r="BU13" s="14"/>
      <c r="BV13" s="14">
        <v>0</v>
      </c>
      <c r="BW13" s="14">
        <v>0.170642990052956</v>
      </c>
      <c r="BX13" s="14"/>
      <c r="BY13" s="14">
        <v>0.13320192086348501</v>
      </c>
      <c r="BZ13" s="14">
        <v>0.17559157991812999</v>
      </c>
      <c r="CA13" s="14"/>
      <c r="CB13" s="14">
        <v>0.22049976554645401</v>
      </c>
      <c r="CC13" s="14">
        <v>0.15205796004693101</v>
      </c>
    </row>
    <row r="14" spans="2:81" x14ac:dyDescent="0.3">
      <c r="B14" s="15" t="s">
        <v>106</v>
      </c>
      <c r="C14" s="14">
        <v>3.9870651581188903E-2</v>
      </c>
      <c r="D14" s="14">
        <v>3.6224328852393302E-2</v>
      </c>
      <c r="E14" s="14">
        <v>4.3688094329547802E-2</v>
      </c>
      <c r="F14" s="14"/>
      <c r="G14" s="14">
        <v>2.4828197224676E-2</v>
      </c>
      <c r="H14" s="14">
        <v>1.39865779139594E-2</v>
      </c>
      <c r="I14" s="14">
        <v>3.9690209474352402E-2</v>
      </c>
      <c r="J14" s="14">
        <v>6.5733458055947602E-2</v>
      </c>
      <c r="K14" s="14">
        <v>4.8837177845974203E-2</v>
      </c>
      <c r="L14" s="14">
        <v>3.8490007289056299E-2</v>
      </c>
      <c r="M14" s="14"/>
      <c r="N14" s="14">
        <v>3.9642457873873903E-2</v>
      </c>
      <c r="O14" s="14">
        <v>3.0632099150674E-2</v>
      </c>
      <c r="P14" s="14">
        <v>2.15597744202673E-2</v>
      </c>
      <c r="Q14" s="14">
        <v>6.3027201828389195E-2</v>
      </c>
      <c r="R14" s="14"/>
      <c r="S14" s="14">
        <v>2.4354091052956699E-2</v>
      </c>
      <c r="T14" s="14">
        <v>6.5826845407869095E-2</v>
      </c>
      <c r="U14" s="14">
        <v>7.20768372712184E-2</v>
      </c>
      <c r="V14" s="14">
        <v>4.4067909160698901E-2</v>
      </c>
      <c r="W14" s="14">
        <v>0</v>
      </c>
      <c r="X14" s="14">
        <v>4.2708303850296198E-2</v>
      </c>
      <c r="Y14" s="14">
        <v>0.111267201194107</v>
      </c>
      <c r="Z14" s="14">
        <v>0</v>
      </c>
      <c r="AA14" s="14">
        <v>0</v>
      </c>
      <c r="AB14" s="14">
        <v>4.1932820486674599E-2</v>
      </c>
      <c r="AC14" s="14">
        <v>0</v>
      </c>
      <c r="AD14" s="14">
        <v>7.2209978018470705E-2</v>
      </c>
      <c r="AE14" s="14"/>
      <c r="AF14" s="14">
        <v>2.1255698819854299E-2</v>
      </c>
      <c r="AG14" s="14">
        <v>2.9787322987017199E-2</v>
      </c>
      <c r="AH14" s="14">
        <v>3.8670697096952401E-2</v>
      </c>
      <c r="AI14" s="14">
        <v>2.76691227486629E-2</v>
      </c>
      <c r="AJ14" s="14">
        <v>2.59824088381184E-2</v>
      </c>
      <c r="AK14" s="14">
        <v>8.1426989274288694E-2</v>
      </c>
      <c r="AL14" s="14"/>
      <c r="AM14" s="14">
        <v>2.31377539508755E-2</v>
      </c>
      <c r="AN14" s="14">
        <v>4.8700207289028602E-2</v>
      </c>
      <c r="AO14" s="14">
        <v>3.8952230853384097E-2</v>
      </c>
      <c r="AP14" s="14">
        <v>1.5651827484443999E-2</v>
      </c>
      <c r="AQ14" s="14">
        <v>0</v>
      </c>
      <c r="AR14" s="14"/>
      <c r="AS14" s="14">
        <v>1.02118652194171E-2</v>
      </c>
      <c r="AT14" s="14">
        <v>5.9274617460534397E-2</v>
      </c>
      <c r="AU14" s="14"/>
      <c r="AV14" s="14">
        <v>1.1846685017787101E-2</v>
      </c>
      <c r="AW14" s="14">
        <v>3.1515320854829401E-2</v>
      </c>
      <c r="AX14" s="14">
        <v>0</v>
      </c>
      <c r="AY14" s="14"/>
      <c r="AZ14" s="14">
        <v>0</v>
      </c>
      <c r="BA14" s="14">
        <v>0</v>
      </c>
      <c r="BB14" s="14">
        <v>3.9796572334637403E-2</v>
      </c>
      <c r="BC14" s="14"/>
      <c r="BD14" s="14">
        <v>4.5091408747964502E-2</v>
      </c>
      <c r="BE14" s="14">
        <v>3.6547858242140803E-2</v>
      </c>
      <c r="BF14" s="14"/>
      <c r="BG14" s="14">
        <v>2.3417929648918499E-2</v>
      </c>
      <c r="BH14" s="14">
        <v>4.29047255498946E-2</v>
      </c>
      <c r="BI14" s="14"/>
      <c r="BJ14" s="14">
        <v>8.22504757535263E-2</v>
      </c>
      <c r="BK14" s="14">
        <v>3.5722709087395797E-2</v>
      </c>
      <c r="BL14" s="14"/>
      <c r="BM14" s="14">
        <v>1.9200357008100001E-2</v>
      </c>
      <c r="BN14" s="14">
        <v>4.24391484343224E-2</v>
      </c>
      <c r="BO14" s="14"/>
      <c r="BP14" s="14">
        <v>5.72945586682546E-2</v>
      </c>
      <c r="BQ14" s="14">
        <v>3.7017440069074002E-2</v>
      </c>
      <c r="BR14" s="14"/>
      <c r="BS14" s="14">
        <v>0</v>
      </c>
      <c r="BT14" s="14">
        <v>1.4974707507492101E-2</v>
      </c>
      <c r="BU14" s="14"/>
      <c r="BV14" s="14">
        <v>0</v>
      </c>
      <c r="BW14" s="14">
        <v>0</v>
      </c>
      <c r="BX14" s="14"/>
      <c r="BY14" s="14">
        <v>0</v>
      </c>
      <c r="BZ14" s="14">
        <v>4.4320486290212603E-2</v>
      </c>
      <c r="CA14" s="14"/>
      <c r="CB14" s="14">
        <v>1.7939592125900801E-2</v>
      </c>
      <c r="CC14" s="14">
        <v>5.1639361240448302E-2</v>
      </c>
    </row>
    <row r="15" spans="2:81" x14ac:dyDescent="0.3">
      <c r="B15" s="15" t="s">
        <v>91</v>
      </c>
      <c r="C15" s="18">
        <v>0.44265564682890401</v>
      </c>
      <c r="D15" s="18">
        <v>0.463547536515037</v>
      </c>
      <c r="E15" s="18">
        <v>0.42078331168094302</v>
      </c>
      <c r="F15" s="18"/>
      <c r="G15" s="18">
        <v>0.63810956730051605</v>
      </c>
      <c r="H15" s="18">
        <v>0.502985524265678</v>
      </c>
      <c r="I15" s="18">
        <v>0.53016699040638504</v>
      </c>
      <c r="J15" s="18">
        <v>0.39839623935429602</v>
      </c>
      <c r="K15" s="18">
        <v>0.24077534007335799</v>
      </c>
      <c r="L15" s="18">
        <v>0.373054671427205</v>
      </c>
      <c r="M15" s="18"/>
      <c r="N15" s="18">
        <v>0.37202907285297399</v>
      </c>
      <c r="O15" s="18">
        <v>0.44806500287728102</v>
      </c>
      <c r="P15" s="18">
        <v>0.525846924740907</v>
      </c>
      <c r="Q15" s="18">
        <v>0.448239465714454</v>
      </c>
      <c r="R15" s="18"/>
      <c r="S15" s="18">
        <v>0.49890375163599698</v>
      </c>
      <c r="T15" s="18">
        <v>0.50610349201435501</v>
      </c>
      <c r="U15" s="18">
        <v>0.40955543960961599</v>
      </c>
      <c r="V15" s="18">
        <v>0.49864184188917199</v>
      </c>
      <c r="W15" s="18">
        <v>0.26260671445825101</v>
      </c>
      <c r="X15" s="18">
        <v>0.390735956902591</v>
      </c>
      <c r="Y15" s="18">
        <v>0.44144325235470899</v>
      </c>
      <c r="Z15" s="18">
        <v>0.42319696336481</v>
      </c>
      <c r="AA15" s="18">
        <v>0.59297495107798504</v>
      </c>
      <c r="AB15" s="18">
        <v>0.32527968586896899</v>
      </c>
      <c r="AC15" s="18">
        <v>0.45810552765353602</v>
      </c>
      <c r="AD15" s="18">
        <v>0.28564736027214399</v>
      </c>
      <c r="AE15" s="18"/>
      <c r="AF15" s="18">
        <v>0.51098263903454</v>
      </c>
      <c r="AG15" s="18">
        <v>0.46645402103060102</v>
      </c>
      <c r="AH15" s="18">
        <v>0.45665133571196398</v>
      </c>
      <c r="AI15" s="18">
        <v>0.37063635337684397</v>
      </c>
      <c r="AJ15" s="18">
        <v>0.34034876742744402</v>
      </c>
      <c r="AK15" s="18">
        <v>0.44068838763539098</v>
      </c>
      <c r="AL15" s="18"/>
      <c r="AM15" s="18">
        <v>0.42360649758983698</v>
      </c>
      <c r="AN15" s="18">
        <v>0.40474327687032402</v>
      </c>
      <c r="AO15" s="18">
        <v>0.41298605747383799</v>
      </c>
      <c r="AP15" s="18">
        <v>0.41474077156106698</v>
      </c>
      <c r="AQ15" s="18">
        <v>0.92124718269604899</v>
      </c>
      <c r="AR15" s="18"/>
      <c r="AS15" s="18">
        <v>0.56108579620086196</v>
      </c>
      <c r="AT15" s="18">
        <v>0.36512574361182598</v>
      </c>
      <c r="AU15" s="18"/>
      <c r="AV15" s="18">
        <v>0.60411984854732204</v>
      </c>
      <c r="AW15" s="18">
        <v>0.47172082539691301</v>
      </c>
      <c r="AX15" s="18">
        <v>0.49583257871460201</v>
      </c>
      <c r="AY15" s="18"/>
      <c r="AZ15" s="18">
        <v>0.73082129453933797</v>
      </c>
      <c r="BA15" s="18">
        <v>0.73552203013935402</v>
      </c>
      <c r="BB15" s="18">
        <v>0.35410241148363703</v>
      </c>
      <c r="BC15" s="18"/>
      <c r="BD15" s="18">
        <v>0.48806463322293397</v>
      </c>
      <c r="BE15" s="18">
        <v>0.41375472830252102</v>
      </c>
      <c r="BF15" s="18"/>
      <c r="BG15" s="18">
        <v>0.61406200012575696</v>
      </c>
      <c r="BH15" s="18">
        <v>0.41104631454032398</v>
      </c>
      <c r="BI15" s="18"/>
      <c r="BJ15" s="18">
        <v>0.53402708100766305</v>
      </c>
      <c r="BK15" s="18">
        <v>0.43592350326387902</v>
      </c>
      <c r="BL15" s="18"/>
      <c r="BM15" s="18">
        <v>0.41617794409178199</v>
      </c>
      <c r="BN15" s="18">
        <v>0.44334999426989502</v>
      </c>
      <c r="BO15" s="18"/>
      <c r="BP15" s="18">
        <v>0.41438312552458401</v>
      </c>
      <c r="BQ15" s="18">
        <v>0.438473886776163</v>
      </c>
      <c r="BR15" s="18"/>
      <c r="BS15" s="18">
        <v>0.65565349708161702</v>
      </c>
      <c r="BT15" s="18">
        <v>0.45237960702775498</v>
      </c>
      <c r="BU15" s="18"/>
      <c r="BV15" s="18">
        <v>0.77647223809824295</v>
      </c>
      <c r="BW15" s="18">
        <v>0.61249463640537904</v>
      </c>
      <c r="BX15" s="18"/>
      <c r="BY15" s="18">
        <v>0.54820955700843699</v>
      </c>
      <c r="BZ15" s="18">
        <v>0.43158080356359002</v>
      </c>
      <c r="CA15" s="18"/>
      <c r="CB15" s="18">
        <v>0.42477038288957097</v>
      </c>
      <c r="CC15" s="18">
        <v>0.445872333727728</v>
      </c>
    </row>
    <row r="16" spans="2:81" x14ac:dyDescent="0.3">
      <c r="B16" s="15" t="s">
        <v>92</v>
      </c>
      <c r="C16" s="18">
        <v>0.37407840395647601</v>
      </c>
      <c r="D16" s="18">
        <v>0.36625604871421302</v>
      </c>
      <c r="E16" s="18">
        <v>0.382267858241156</v>
      </c>
      <c r="F16" s="18"/>
      <c r="G16" s="18">
        <v>0.22774121377358</v>
      </c>
      <c r="H16" s="18">
        <v>0.31685720821186802</v>
      </c>
      <c r="I16" s="18">
        <v>0.27126846214185102</v>
      </c>
      <c r="J16" s="18">
        <v>0.39206037254549703</v>
      </c>
      <c r="K16" s="18">
        <v>0.52317496662576002</v>
      </c>
      <c r="L16" s="18">
        <v>0.47794396611219397</v>
      </c>
      <c r="M16" s="18"/>
      <c r="N16" s="18">
        <v>0.435502428929045</v>
      </c>
      <c r="O16" s="18">
        <v>0.35898028014039901</v>
      </c>
      <c r="P16" s="18">
        <v>0.32008610075033</v>
      </c>
      <c r="Q16" s="18">
        <v>0.36356406271842101</v>
      </c>
      <c r="R16" s="18"/>
      <c r="S16" s="18">
        <v>0.243419320828029</v>
      </c>
      <c r="T16" s="18">
        <v>0.33361919699692399</v>
      </c>
      <c r="U16" s="18">
        <v>0.38313248140933098</v>
      </c>
      <c r="V16" s="18">
        <v>0.35403071010182002</v>
      </c>
      <c r="W16" s="18">
        <v>0.445135016166399</v>
      </c>
      <c r="X16" s="18">
        <v>0.45166475193108402</v>
      </c>
      <c r="Y16" s="18">
        <v>0.34901455137954002</v>
      </c>
      <c r="Z16" s="18">
        <v>0.40104923349407801</v>
      </c>
      <c r="AA16" s="18">
        <v>0.298789001520679</v>
      </c>
      <c r="AB16" s="18">
        <v>0.54591555581025497</v>
      </c>
      <c r="AC16" s="18">
        <v>0.36436090470833599</v>
      </c>
      <c r="AD16" s="18">
        <v>0.56310411122144899</v>
      </c>
      <c r="AE16" s="18"/>
      <c r="AF16" s="18">
        <v>0.29378249382298999</v>
      </c>
      <c r="AG16" s="18">
        <v>0.399991694132807</v>
      </c>
      <c r="AH16" s="18">
        <v>0.41043581026361198</v>
      </c>
      <c r="AI16" s="18">
        <v>0.456118923893577</v>
      </c>
      <c r="AJ16" s="18">
        <v>0.46377620783953599</v>
      </c>
      <c r="AK16" s="18">
        <v>0.240337841044518</v>
      </c>
      <c r="AL16" s="18"/>
      <c r="AM16" s="18">
        <v>0.38841233877755399</v>
      </c>
      <c r="AN16" s="18">
        <v>0.35904901742564299</v>
      </c>
      <c r="AO16" s="18">
        <v>0.403304238044839</v>
      </c>
      <c r="AP16" s="18">
        <v>0.43755784233429701</v>
      </c>
      <c r="AQ16" s="18">
        <v>7.8752817303951103E-2</v>
      </c>
      <c r="AR16" s="18"/>
      <c r="AS16" s="18">
        <v>0.32000642434752802</v>
      </c>
      <c r="AT16" s="18">
        <v>0.40803617622458499</v>
      </c>
      <c r="AU16" s="18"/>
      <c r="AV16" s="18">
        <v>0.290059637567743</v>
      </c>
      <c r="AW16" s="18">
        <v>0.39720461248614802</v>
      </c>
      <c r="AX16" s="18">
        <v>0.38328962388746302</v>
      </c>
      <c r="AY16" s="18"/>
      <c r="AZ16" s="18">
        <v>0.23368034562491</v>
      </c>
      <c r="BA16" s="18">
        <v>0.16173949575510399</v>
      </c>
      <c r="BB16" s="18">
        <v>0.49018132034908501</v>
      </c>
      <c r="BC16" s="18"/>
      <c r="BD16" s="18">
        <v>0.35419361860671</v>
      </c>
      <c r="BE16" s="18">
        <v>0.38673423723849198</v>
      </c>
      <c r="BF16" s="18"/>
      <c r="BG16" s="18">
        <v>0.222813178475011</v>
      </c>
      <c r="BH16" s="18">
        <v>0.401973477178586</v>
      </c>
      <c r="BI16" s="18"/>
      <c r="BJ16" s="18">
        <v>0.299030626882892</v>
      </c>
      <c r="BK16" s="18">
        <v>0.37777968103390303</v>
      </c>
      <c r="BL16" s="18"/>
      <c r="BM16" s="18">
        <v>0.42944141177273598</v>
      </c>
      <c r="BN16" s="18">
        <v>0.368407011257808</v>
      </c>
      <c r="BO16" s="18"/>
      <c r="BP16" s="18">
        <v>0.437284837200976</v>
      </c>
      <c r="BQ16" s="18">
        <v>0.36768552534297</v>
      </c>
      <c r="BR16" s="18"/>
      <c r="BS16" s="18">
        <v>0.23138287335260099</v>
      </c>
      <c r="BT16" s="18">
        <v>0.42664153944149003</v>
      </c>
      <c r="BU16" s="18"/>
      <c r="BV16" s="18">
        <v>3.6920327758397403E-2</v>
      </c>
      <c r="BW16" s="18">
        <v>0.30084876781091202</v>
      </c>
      <c r="BX16" s="18"/>
      <c r="BY16" s="18">
        <v>0.24492873111694899</v>
      </c>
      <c r="BZ16" s="18">
        <v>0.38812329835633402</v>
      </c>
      <c r="CA16" s="18"/>
      <c r="CB16" s="18">
        <v>0.42048168370966399</v>
      </c>
      <c r="CC16" s="18">
        <v>0.355653819790685</v>
      </c>
    </row>
    <row r="17" spans="2:81" x14ac:dyDescent="0.3">
      <c r="B17" s="15" t="s">
        <v>93</v>
      </c>
      <c r="C17" s="19">
        <v>6.8577242872428099E-2</v>
      </c>
      <c r="D17" s="19">
        <v>9.7291487800824403E-2</v>
      </c>
      <c r="E17" s="19">
        <v>3.8515453439787101E-2</v>
      </c>
      <c r="F17" s="19"/>
      <c r="G17" s="19">
        <v>0.41036835352693601</v>
      </c>
      <c r="H17" s="19">
        <v>0.186128316053809</v>
      </c>
      <c r="I17" s="19">
        <v>0.25889852826453402</v>
      </c>
      <c r="J17" s="19">
        <v>6.3358668087995498E-3</v>
      </c>
      <c r="K17" s="19">
        <v>-0.28239962655240203</v>
      </c>
      <c r="L17" s="19">
        <v>-0.10488929468499</v>
      </c>
      <c r="M17" s="19"/>
      <c r="N17" s="19">
        <v>-6.3473356076071005E-2</v>
      </c>
      <c r="O17" s="19">
        <v>8.9084722736882199E-2</v>
      </c>
      <c r="P17" s="19">
        <v>0.20576082399057699</v>
      </c>
      <c r="Q17" s="19">
        <v>8.4675402996032503E-2</v>
      </c>
      <c r="R17" s="19"/>
      <c r="S17" s="19">
        <v>0.25548443080796801</v>
      </c>
      <c r="T17" s="19">
        <v>0.17248429501743201</v>
      </c>
      <c r="U17" s="19">
        <v>2.6422958200285101E-2</v>
      </c>
      <c r="V17" s="19">
        <v>0.14461113178735299</v>
      </c>
      <c r="W17" s="19">
        <v>-0.18252830170814899</v>
      </c>
      <c r="X17" s="19">
        <v>-6.0928795028492598E-2</v>
      </c>
      <c r="Y17" s="19">
        <v>9.2428700975168795E-2</v>
      </c>
      <c r="Z17" s="19">
        <v>2.2147729870732099E-2</v>
      </c>
      <c r="AA17" s="19">
        <v>0.29418594955730598</v>
      </c>
      <c r="AB17" s="19">
        <v>-0.22063586994128701</v>
      </c>
      <c r="AC17" s="19">
        <v>9.3744622945199793E-2</v>
      </c>
      <c r="AD17" s="19">
        <v>-0.277456750949304</v>
      </c>
      <c r="AE17" s="19"/>
      <c r="AF17" s="19">
        <v>0.21720014521154901</v>
      </c>
      <c r="AG17" s="19">
        <v>6.64623268977938E-2</v>
      </c>
      <c r="AH17" s="19">
        <v>4.6215525448352002E-2</v>
      </c>
      <c r="AI17" s="19">
        <v>-8.5482570516732706E-2</v>
      </c>
      <c r="AJ17" s="19">
        <v>-0.123427440412092</v>
      </c>
      <c r="AK17" s="19">
        <v>0.20035054659087201</v>
      </c>
      <c r="AL17" s="19"/>
      <c r="AM17" s="19">
        <v>3.5194158812282897E-2</v>
      </c>
      <c r="AN17" s="19">
        <v>4.5694259444681501E-2</v>
      </c>
      <c r="AO17" s="19">
        <v>9.6818194289992106E-3</v>
      </c>
      <c r="AP17" s="19">
        <v>-2.2817070773230301E-2</v>
      </c>
      <c r="AQ17" s="19">
        <v>0.84249436539209799</v>
      </c>
      <c r="AR17" s="19"/>
      <c r="AS17" s="19">
        <v>0.241079371853333</v>
      </c>
      <c r="AT17" s="19">
        <v>-4.29104326127598E-2</v>
      </c>
      <c r="AU17" s="19"/>
      <c r="AV17" s="19">
        <v>0.31406021097957898</v>
      </c>
      <c r="AW17" s="19">
        <v>7.4516212910765101E-2</v>
      </c>
      <c r="AX17" s="19">
        <v>0.112542954827139</v>
      </c>
      <c r="AY17" s="19"/>
      <c r="AZ17" s="19">
        <v>0.497140948914429</v>
      </c>
      <c r="BA17" s="19">
        <v>0.57378253438424998</v>
      </c>
      <c r="BB17" s="19">
        <v>-0.13607890886544799</v>
      </c>
      <c r="BC17" s="19"/>
      <c r="BD17" s="19">
        <v>0.133871014616224</v>
      </c>
      <c r="BE17" s="19">
        <v>2.7020491064029199E-2</v>
      </c>
      <c r="BF17" s="19"/>
      <c r="BG17" s="19">
        <v>0.39124882165074498</v>
      </c>
      <c r="BH17" s="19">
        <v>9.0728373617380807E-3</v>
      </c>
      <c r="BI17" s="19"/>
      <c r="BJ17" s="19">
        <v>0.23499645412477099</v>
      </c>
      <c r="BK17" s="19">
        <v>5.81438222299758E-2</v>
      </c>
      <c r="BL17" s="19"/>
      <c r="BM17" s="19">
        <v>-1.32634676809538E-2</v>
      </c>
      <c r="BN17" s="19">
        <v>7.4942983012087599E-2</v>
      </c>
      <c r="BO17" s="19"/>
      <c r="BP17" s="19">
        <v>-2.2901711676391899E-2</v>
      </c>
      <c r="BQ17" s="19">
        <v>7.07883614331931E-2</v>
      </c>
      <c r="BR17" s="19"/>
      <c r="BS17" s="19">
        <v>0.42427062372901703</v>
      </c>
      <c r="BT17" s="19">
        <v>2.5738067586265598E-2</v>
      </c>
      <c r="BU17" s="19"/>
      <c r="BV17" s="19">
        <v>0.73955191033984602</v>
      </c>
      <c r="BW17" s="19">
        <v>0.31164586859446702</v>
      </c>
      <c r="BX17" s="19"/>
      <c r="BY17" s="19">
        <v>0.30328082589148803</v>
      </c>
      <c r="BZ17" s="19">
        <v>4.3457505207255297E-2</v>
      </c>
      <c r="CA17" s="19"/>
      <c r="CB17" s="19">
        <v>4.2886991799076504E-3</v>
      </c>
      <c r="CC17" s="19">
        <v>9.0218513937042805E-2</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502</v>
      </c>
      <c r="D7" s="10">
        <v>247</v>
      </c>
      <c r="E7" s="10">
        <v>255</v>
      </c>
      <c r="F7" s="10"/>
      <c r="G7" s="10">
        <v>60</v>
      </c>
      <c r="H7" s="10">
        <v>73</v>
      </c>
      <c r="I7" s="10">
        <v>87</v>
      </c>
      <c r="J7" s="10">
        <v>95</v>
      </c>
      <c r="K7" s="10">
        <v>80</v>
      </c>
      <c r="L7" s="10">
        <v>107</v>
      </c>
      <c r="M7" s="10"/>
      <c r="N7" s="10">
        <v>157</v>
      </c>
      <c r="O7" s="10">
        <v>126</v>
      </c>
      <c r="P7" s="10">
        <v>98</v>
      </c>
      <c r="Q7" s="10">
        <v>120</v>
      </c>
      <c r="R7" s="10"/>
      <c r="S7" s="10">
        <v>79</v>
      </c>
      <c r="T7" s="10">
        <v>62</v>
      </c>
      <c r="U7" s="10">
        <v>44</v>
      </c>
      <c r="V7" s="10">
        <v>46</v>
      </c>
      <c r="W7" s="10">
        <v>37</v>
      </c>
      <c r="X7" s="10">
        <v>39</v>
      </c>
      <c r="Y7" s="10">
        <v>38</v>
      </c>
      <c r="Z7" s="10">
        <v>23</v>
      </c>
      <c r="AA7" s="10">
        <v>51</v>
      </c>
      <c r="AB7" s="10">
        <v>43</v>
      </c>
      <c r="AC7" s="10">
        <v>26</v>
      </c>
      <c r="AD7" s="10">
        <v>14</v>
      </c>
      <c r="AE7" s="10"/>
      <c r="AF7" s="10">
        <v>143</v>
      </c>
      <c r="AG7" s="10">
        <v>97</v>
      </c>
      <c r="AH7" s="10">
        <v>51</v>
      </c>
      <c r="AI7" s="10">
        <v>77</v>
      </c>
      <c r="AJ7" s="10">
        <v>36</v>
      </c>
      <c r="AK7" s="10">
        <v>45</v>
      </c>
      <c r="AL7" s="10"/>
      <c r="AM7" s="10">
        <v>127</v>
      </c>
      <c r="AN7" s="10">
        <v>97</v>
      </c>
      <c r="AO7" s="10">
        <v>132</v>
      </c>
      <c r="AP7" s="10">
        <v>73</v>
      </c>
      <c r="AQ7" s="10">
        <v>12</v>
      </c>
      <c r="AR7" s="10"/>
      <c r="AS7" s="10">
        <v>188</v>
      </c>
      <c r="AT7" s="10">
        <v>309</v>
      </c>
      <c r="AU7" s="10"/>
      <c r="AV7" s="10">
        <v>87</v>
      </c>
      <c r="AW7" s="10">
        <v>29</v>
      </c>
      <c r="AX7" s="10">
        <v>93</v>
      </c>
      <c r="AY7" s="10"/>
      <c r="AZ7" s="10">
        <v>26</v>
      </c>
      <c r="BA7" s="10">
        <v>26</v>
      </c>
      <c r="BB7" s="10">
        <v>51</v>
      </c>
      <c r="BC7" s="10"/>
      <c r="BD7" s="10">
        <v>194</v>
      </c>
      <c r="BE7" s="10">
        <v>308</v>
      </c>
      <c r="BF7" s="10"/>
      <c r="BG7" s="10">
        <v>75</v>
      </c>
      <c r="BH7" s="10">
        <v>427</v>
      </c>
      <c r="BI7" s="10"/>
      <c r="BJ7" s="10">
        <v>31</v>
      </c>
      <c r="BK7" s="10">
        <v>461</v>
      </c>
      <c r="BL7" s="10"/>
      <c r="BM7" s="10">
        <v>50</v>
      </c>
      <c r="BN7" s="10">
        <v>448</v>
      </c>
      <c r="BO7" s="10"/>
      <c r="BP7" s="10">
        <v>90</v>
      </c>
      <c r="BQ7" s="10">
        <v>405</v>
      </c>
      <c r="BR7" s="10"/>
      <c r="BS7" s="10">
        <v>83</v>
      </c>
      <c r="BT7" s="10">
        <v>131</v>
      </c>
      <c r="BU7" s="10"/>
      <c r="BV7" s="10">
        <v>22</v>
      </c>
      <c r="BW7" s="10">
        <v>61</v>
      </c>
      <c r="BX7" s="10"/>
      <c r="BY7" s="10">
        <v>46</v>
      </c>
      <c r="BZ7" s="10">
        <v>452</v>
      </c>
      <c r="CA7" s="10"/>
      <c r="CB7" s="10">
        <v>163</v>
      </c>
      <c r="CC7" s="10">
        <v>332</v>
      </c>
    </row>
    <row r="8" spans="2:81" ht="30" customHeight="1" x14ac:dyDescent="0.3">
      <c r="B8" s="11" t="s">
        <v>20</v>
      </c>
      <c r="C8" s="11">
        <v>505</v>
      </c>
      <c r="D8" s="11">
        <v>258</v>
      </c>
      <c r="E8" s="11">
        <v>247</v>
      </c>
      <c r="F8" s="11"/>
      <c r="G8" s="11">
        <v>78</v>
      </c>
      <c r="H8" s="11">
        <v>68</v>
      </c>
      <c r="I8" s="11">
        <v>85</v>
      </c>
      <c r="J8" s="11">
        <v>93</v>
      </c>
      <c r="K8" s="11">
        <v>75</v>
      </c>
      <c r="L8" s="11">
        <v>107</v>
      </c>
      <c r="M8" s="11"/>
      <c r="N8" s="11">
        <v>149</v>
      </c>
      <c r="O8" s="11">
        <v>120</v>
      </c>
      <c r="P8" s="11">
        <v>103</v>
      </c>
      <c r="Q8" s="11">
        <v>133</v>
      </c>
      <c r="R8" s="11"/>
      <c r="S8" s="11">
        <v>73</v>
      </c>
      <c r="T8" s="11">
        <v>60</v>
      </c>
      <c r="U8" s="11">
        <v>44</v>
      </c>
      <c r="V8" s="11">
        <v>50</v>
      </c>
      <c r="W8" s="11">
        <v>38</v>
      </c>
      <c r="X8" s="11">
        <v>42</v>
      </c>
      <c r="Y8" s="11">
        <v>36</v>
      </c>
      <c r="Z8" s="11">
        <v>21</v>
      </c>
      <c r="AA8" s="11">
        <v>52</v>
      </c>
      <c r="AB8" s="11">
        <v>47</v>
      </c>
      <c r="AC8" s="11">
        <v>25</v>
      </c>
      <c r="AD8" s="11">
        <v>17</v>
      </c>
      <c r="AE8" s="11"/>
      <c r="AF8" s="11">
        <v>142</v>
      </c>
      <c r="AG8" s="11">
        <v>95</v>
      </c>
      <c r="AH8" s="11">
        <v>48</v>
      </c>
      <c r="AI8" s="11">
        <v>80</v>
      </c>
      <c r="AJ8" s="11">
        <v>36</v>
      </c>
      <c r="AK8" s="11">
        <v>46</v>
      </c>
      <c r="AL8" s="11"/>
      <c r="AM8" s="11">
        <v>134</v>
      </c>
      <c r="AN8" s="11">
        <v>96</v>
      </c>
      <c r="AO8" s="11">
        <v>134</v>
      </c>
      <c r="AP8" s="11">
        <v>69</v>
      </c>
      <c r="AQ8" s="11">
        <v>11</v>
      </c>
      <c r="AR8" s="11"/>
      <c r="AS8" s="11">
        <v>194</v>
      </c>
      <c r="AT8" s="11">
        <v>306</v>
      </c>
      <c r="AU8" s="11"/>
      <c r="AV8" s="11">
        <v>88</v>
      </c>
      <c r="AW8" s="11">
        <v>30</v>
      </c>
      <c r="AX8" s="11">
        <v>98</v>
      </c>
      <c r="AY8" s="11"/>
      <c r="AZ8" s="11">
        <v>27</v>
      </c>
      <c r="BA8" s="11">
        <v>28</v>
      </c>
      <c r="BB8" s="11">
        <v>50</v>
      </c>
      <c r="BC8" s="11"/>
      <c r="BD8" s="11">
        <v>197</v>
      </c>
      <c r="BE8" s="11">
        <v>309</v>
      </c>
      <c r="BF8" s="11"/>
      <c r="BG8" s="11">
        <v>79</v>
      </c>
      <c r="BH8" s="11">
        <v>427</v>
      </c>
      <c r="BI8" s="11"/>
      <c r="BJ8" s="11">
        <v>33</v>
      </c>
      <c r="BK8" s="11">
        <v>462</v>
      </c>
      <c r="BL8" s="11"/>
      <c r="BM8" s="11">
        <v>47</v>
      </c>
      <c r="BN8" s="11">
        <v>454</v>
      </c>
      <c r="BO8" s="11"/>
      <c r="BP8" s="11">
        <v>91</v>
      </c>
      <c r="BQ8" s="11">
        <v>403</v>
      </c>
      <c r="BR8" s="11"/>
      <c r="BS8" s="11">
        <v>88</v>
      </c>
      <c r="BT8" s="11">
        <v>132</v>
      </c>
      <c r="BU8" s="11"/>
      <c r="BV8" s="11">
        <v>23</v>
      </c>
      <c r="BW8" s="11">
        <v>65</v>
      </c>
      <c r="BX8" s="11"/>
      <c r="BY8" s="11">
        <v>47</v>
      </c>
      <c r="BZ8" s="11">
        <v>455</v>
      </c>
      <c r="CA8" s="11"/>
      <c r="CB8" s="11">
        <v>166</v>
      </c>
      <c r="CC8" s="11">
        <v>332</v>
      </c>
    </row>
    <row r="9" spans="2:81" x14ac:dyDescent="0.3">
      <c r="B9" s="15" t="s">
        <v>420</v>
      </c>
      <c r="C9" s="14">
        <v>0.17487166716084601</v>
      </c>
      <c r="D9" s="14">
        <v>0.190673847769154</v>
      </c>
      <c r="E9" s="14">
        <v>0.15832789847711001</v>
      </c>
      <c r="F9" s="14"/>
      <c r="G9" s="14">
        <v>0.226958660486792</v>
      </c>
      <c r="H9" s="14">
        <v>0.130047705671164</v>
      </c>
      <c r="I9" s="14">
        <v>0.18901415729183901</v>
      </c>
      <c r="J9" s="14">
        <v>0.18013595245491401</v>
      </c>
      <c r="K9" s="14">
        <v>8.8941650028649302E-2</v>
      </c>
      <c r="L9" s="14">
        <v>0.20971074647493701</v>
      </c>
      <c r="M9" s="14"/>
      <c r="N9" s="14">
        <v>0.154929823005373</v>
      </c>
      <c r="O9" s="14">
        <v>0.124109809582766</v>
      </c>
      <c r="P9" s="14">
        <v>0.24680431302030501</v>
      </c>
      <c r="Q9" s="14">
        <v>0.188481179924985</v>
      </c>
      <c r="R9" s="14"/>
      <c r="S9" s="14">
        <v>0.16252417057766899</v>
      </c>
      <c r="T9" s="14">
        <v>0.13127737895748801</v>
      </c>
      <c r="U9" s="14">
        <v>0.253693117430834</v>
      </c>
      <c r="V9" s="14">
        <v>8.4788126719083895E-2</v>
      </c>
      <c r="W9" s="14">
        <v>0.13347751801303001</v>
      </c>
      <c r="X9" s="14">
        <v>0.16668409913992299</v>
      </c>
      <c r="Y9" s="14">
        <v>0.21503161944072199</v>
      </c>
      <c r="Z9" s="14">
        <v>0.24485626683321901</v>
      </c>
      <c r="AA9" s="14">
        <v>0.236932199556773</v>
      </c>
      <c r="AB9" s="14">
        <v>0.199106189041522</v>
      </c>
      <c r="AC9" s="14">
        <v>0.20980433313359101</v>
      </c>
      <c r="AD9" s="14">
        <v>7.6129235096738301E-2</v>
      </c>
      <c r="AE9" s="14"/>
      <c r="AF9" s="14">
        <v>0.177903075343119</v>
      </c>
      <c r="AG9" s="14">
        <v>0.18250505728484501</v>
      </c>
      <c r="AH9" s="14">
        <v>0.14213277517406001</v>
      </c>
      <c r="AI9" s="14">
        <v>0.162715360980275</v>
      </c>
      <c r="AJ9" s="14">
        <v>7.9867760787284595E-2</v>
      </c>
      <c r="AK9" s="14">
        <v>0.25811904520078399</v>
      </c>
      <c r="AL9" s="14"/>
      <c r="AM9" s="14">
        <v>0.18189413854419301</v>
      </c>
      <c r="AN9" s="14">
        <v>0.17438344305461501</v>
      </c>
      <c r="AO9" s="14">
        <v>0.130437112529491</v>
      </c>
      <c r="AP9" s="14">
        <v>0.15886729514417899</v>
      </c>
      <c r="AQ9" s="14">
        <v>0.29529930354773598</v>
      </c>
      <c r="AR9" s="14"/>
      <c r="AS9" s="14">
        <v>0.17915456206198199</v>
      </c>
      <c r="AT9" s="14">
        <v>0.174807462941348</v>
      </c>
      <c r="AU9" s="14"/>
      <c r="AV9" s="14">
        <v>0.15504340310454601</v>
      </c>
      <c r="AW9" s="14">
        <v>9.13502903679696E-2</v>
      </c>
      <c r="AX9" s="14">
        <v>0.23212783515428001</v>
      </c>
      <c r="AY9" s="14"/>
      <c r="AZ9" s="14">
        <v>0.23996732467321699</v>
      </c>
      <c r="BA9" s="14">
        <v>0.14972870055690701</v>
      </c>
      <c r="BB9" s="14">
        <v>1.9119661934876599E-2</v>
      </c>
      <c r="BC9" s="14"/>
      <c r="BD9" s="14">
        <v>0.215183843925948</v>
      </c>
      <c r="BE9" s="14">
        <v>0.14921465455546201</v>
      </c>
      <c r="BF9" s="14"/>
      <c r="BG9" s="14">
        <v>0.32285350931465101</v>
      </c>
      <c r="BH9" s="14">
        <v>0.14758208814964799</v>
      </c>
      <c r="BI9" s="14"/>
      <c r="BJ9" s="14">
        <v>0.17720777118098499</v>
      </c>
      <c r="BK9" s="14">
        <v>0.176148575799078</v>
      </c>
      <c r="BL9" s="14"/>
      <c r="BM9" s="14">
        <v>0.120971906559904</v>
      </c>
      <c r="BN9" s="14">
        <v>0.17548448430633701</v>
      </c>
      <c r="BO9" s="14"/>
      <c r="BP9" s="14">
        <v>0.187439893550019</v>
      </c>
      <c r="BQ9" s="14">
        <v>0.164257872730382</v>
      </c>
      <c r="BR9" s="14"/>
      <c r="BS9" s="14">
        <v>0.245718152235226</v>
      </c>
      <c r="BT9" s="14">
        <v>0.13900483089898</v>
      </c>
      <c r="BU9" s="14"/>
      <c r="BV9" s="14">
        <v>0.327435933053977</v>
      </c>
      <c r="BW9" s="14">
        <v>0.21652693332786599</v>
      </c>
      <c r="BX9" s="14"/>
      <c r="BY9" s="14">
        <v>0.15212801385906299</v>
      </c>
      <c r="BZ9" s="14">
        <v>0.17646248127620401</v>
      </c>
      <c r="CA9" s="14"/>
      <c r="CB9" s="14">
        <v>0.16536300958509501</v>
      </c>
      <c r="CC9" s="14">
        <v>0.18320081420367201</v>
      </c>
    </row>
    <row r="10" spans="2:81" x14ac:dyDescent="0.3">
      <c r="B10" s="15" t="s">
        <v>86</v>
      </c>
      <c r="C10" s="14">
        <v>0.29539840362480901</v>
      </c>
      <c r="D10" s="14">
        <v>0.29809179806571601</v>
      </c>
      <c r="E10" s="14">
        <v>0.29257860959074999</v>
      </c>
      <c r="F10" s="14"/>
      <c r="G10" s="14">
        <v>0.30579886071471601</v>
      </c>
      <c r="H10" s="14">
        <v>0.44142221037888402</v>
      </c>
      <c r="I10" s="14">
        <v>0.35745580000575999</v>
      </c>
      <c r="J10" s="14">
        <v>0.217502828317054</v>
      </c>
      <c r="K10" s="14">
        <v>0.262257799245321</v>
      </c>
      <c r="L10" s="14">
        <v>0.23745189100394301</v>
      </c>
      <c r="M10" s="14"/>
      <c r="N10" s="14">
        <v>0.29002280146554099</v>
      </c>
      <c r="O10" s="14">
        <v>0.33160606581083502</v>
      </c>
      <c r="P10" s="14">
        <v>0.290638475915381</v>
      </c>
      <c r="Q10" s="14">
        <v>0.26731971308239599</v>
      </c>
      <c r="R10" s="14"/>
      <c r="S10" s="14">
        <v>0.25871149235192098</v>
      </c>
      <c r="T10" s="14">
        <v>0.42492159101031102</v>
      </c>
      <c r="U10" s="14">
        <v>0.29260618845926001</v>
      </c>
      <c r="V10" s="14">
        <v>0.45132771617434397</v>
      </c>
      <c r="W10" s="14">
        <v>0.180764016386598</v>
      </c>
      <c r="X10" s="14">
        <v>0.29430200862510397</v>
      </c>
      <c r="Y10" s="14">
        <v>0.227875107749549</v>
      </c>
      <c r="Z10" s="14">
        <v>0.21433100901430199</v>
      </c>
      <c r="AA10" s="14">
        <v>0.250918938134922</v>
      </c>
      <c r="AB10" s="14">
        <v>0.22947616595144299</v>
      </c>
      <c r="AC10" s="14">
        <v>0.43957664023059001</v>
      </c>
      <c r="AD10" s="14">
        <v>0.140155693069524</v>
      </c>
      <c r="AE10" s="14"/>
      <c r="AF10" s="14">
        <v>0.32067465938628598</v>
      </c>
      <c r="AG10" s="14">
        <v>0.36515743875677398</v>
      </c>
      <c r="AH10" s="14">
        <v>0.30403813686797698</v>
      </c>
      <c r="AI10" s="14">
        <v>0.31676144901120501</v>
      </c>
      <c r="AJ10" s="14">
        <v>0.21893095746661101</v>
      </c>
      <c r="AK10" s="14">
        <v>0.20553893202215501</v>
      </c>
      <c r="AL10" s="14"/>
      <c r="AM10" s="14">
        <v>0.24625316805762501</v>
      </c>
      <c r="AN10" s="14">
        <v>0.27159893926596101</v>
      </c>
      <c r="AO10" s="14">
        <v>0.32333867399087102</v>
      </c>
      <c r="AP10" s="14">
        <v>0.29596571393974602</v>
      </c>
      <c r="AQ10" s="14">
        <v>0.32362098507838899</v>
      </c>
      <c r="AR10" s="14"/>
      <c r="AS10" s="14">
        <v>0.33659207354537701</v>
      </c>
      <c r="AT10" s="14">
        <v>0.26753004391528701</v>
      </c>
      <c r="AU10" s="14"/>
      <c r="AV10" s="14">
        <v>0.32719570012287502</v>
      </c>
      <c r="AW10" s="14">
        <v>0.37258247048597698</v>
      </c>
      <c r="AX10" s="14">
        <v>0.31748124646670001</v>
      </c>
      <c r="AY10" s="14"/>
      <c r="AZ10" s="14">
        <v>0.37832601399808002</v>
      </c>
      <c r="BA10" s="14">
        <v>0.27509608343944397</v>
      </c>
      <c r="BB10" s="14">
        <v>0.37100586830788002</v>
      </c>
      <c r="BC10" s="14"/>
      <c r="BD10" s="14">
        <v>0.26697304732524002</v>
      </c>
      <c r="BE10" s="14">
        <v>0.313489952715305</v>
      </c>
      <c r="BF10" s="14"/>
      <c r="BG10" s="14">
        <v>0.250623210611086</v>
      </c>
      <c r="BH10" s="14">
        <v>0.30365547185497499</v>
      </c>
      <c r="BI10" s="14"/>
      <c r="BJ10" s="14">
        <v>0.14965147087349701</v>
      </c>
      <c r="BK10" s="14">
        <v>0.30269978231412298</v>
      </c>
      <c r="BL10" s="14"/>
      <c r="BM10" s="14">
        <v>0.26971556870211399</v>
      </c>
      <c r="BN10" s="14">
        <v>0.30126472780410801</v>
      </c>
      <c r="BO10" s="14"/>
      <c r="BP10" s="14">
        <v>0.27941355158381598</v>
      </c>
      <c r="BQ10" s="14">
        <v>0.30221565562622599</v>
      </c>
      <c r="BR10" s="14"/>
      <c r="BS10" s="14">
        <v>0.32375296917062002</v>
      </c>
      <c r="BT10" s="14">
        <v>0.320082600982532</v>
      </c>
      <c r="BU10" s="14"/>
      <c r="BV10" s="14">
        <v>0.38123851362641598</v>
      </c>
      <c r="BW10" s="14">
        <v>0.303217987733228</v>
      </c>
      <c r="BX10" s="14"/>
      <c r="BY10" s="14">
        <v>0.30969137955673798</v>
      </c>
      <c r="BZ10" s="14">
        <v>0.29474267068420801</v>
      </c>
      <c r="CA10" s="14"/>
      <c r="CB10" s="14">
        <v>0.31608154427075602</v>
      </c>
      <c r="CC10" s="14">
        <v>0.279927614452053</v>
      </c>
    </row>
    <row r="11" spans="2:81" x14ac:dyDescent="0.3">
      <c r="B11" s="15" t="s">
        <v>421</v>
      </c>
      <c r="C11" s="14">
        <v>0.22596915724011299</v>
      </c>
      <c r="D11" s="14">
        <v>0.218345884001268</v>
      </c>
      <c r="E11" s="14">
        <v>0.233950186707026</v>
      </c>
      <c r="F11" s="14"/>
      <c r="G11" s="14">
        <v>0.27569190014777201</v>
      </c>
      <c r="H11" s="14">
        <v>0.22313070882643399</v>
      </c>
      <c r="I11" s="14">
        <v>0.19317281083551399</v>
      </c>
      <c r="J11" s="14">
        <v>0.24495454471747399</v>
      </c>
      <c r="K11" s="14">
        <v>0.263857561073714</v>
      </c>
      <c r="L11" s="14">
        <v>0.17454372477986099</v>
      </c>
      <c r="M11" s="14"/>
      <c r="N11" s="14">
        <v>0.18895632877346599</v>
      </c>
      <c r="O11" s="14">
        <v>0.244235093643943</v>
      </c>
      <c r="P11" s="14">
        <v>0.261396317936611</v>
      </c>
      <c r="Q11" s="14">
        <v>0.224959362106632</v>
      </c>
      <c r="R11" s="14"/>
      <c r="S11" s="14">
        <v>0.33368777155178603</v>
      </c>
      <c r="T11" s="14">
        <v>0.20917078417424201</v>
      </c>
      <c r="U11" s="14">
        <v>0.15628852666902701</v>
      </c>
      <c r="V11" s="14">
        <v>0.19103985690188099</v>
      </c>
      <c r="W11" s="14">
        <v>0.13146526687495799</v>
      </c>
      <c r="X11" s="14">
        <v>0.27461538123886098</v>
      </c>
      <c r="Y11" s="14">
        <v>0.23634816177527701</v>
      </c>
      <c r="Z11" s="14">
        <v>0.18171627428137099</v>
      </c>
      <c r="AA11" s="14">
        <v>0.29541084614496799</v>
      </c>
      <c r="AB11" s="14">
        <v>0.12954559234552401</v>
      </c>
      <c r="AC11" s="14">
        <v>0.17037541570741799</v>
      </c>
      <c r="AD11" s="14">
        <v>0.360731856118366</v>
      </c>
      <c r="AE11" s="14"/>
      <c r="AF11" s="14">
        <v>0.26741630577103498</v>
      </c>
      <c r="AG11" s="14">
        <v>0.17411334027233399</v>
      </c>
      <c r="AH11" s="14">
        <v>0.23657394862778</v>
      </c>
      <c r="AI11" s="14">
        <v>0.17500687294835701</v>
      </c>
      <c r="AJ11" s="14">
        <v>0.34857758049360699</v>
      </c>
      <c r="AK11" s="14">
        <v>0.241067869948388</v>
      </c>
      <c r="AL11" s="14"/>
      <c r="AM11" s="14">
        <v>0.30206352620643501</v>
      </c>
      <c r="AN11" s="14">
        <v>0.20496694196270701</v>
      </c>
      <c r="AO11" s="14">
        <v>0.22438092667079701</v>
      </c>
      <c r="AP11" s="14">
        <v>0.21563018268523401</v>
      </c>
      <c r="AQ11" s="14">
        <v>0.38107971137387597</v>
      </c>
      <c r="AR11" s="14"/>
      <c r="AS11" s="14">
        <v>0.22782912939453301</v>
      </c>
      <c r="AT11" s="14">
        <v>0.222272888714967</v>
      </c>
      <c r="AU11" s="14"/>
      <c r="AV11" s="14">
        <v>0.25481606756698999</v>
      </c>
      <c r="AW11" s="14">
        <v>0.20496582353503401</v>
      </c>
      <c r="AX11" s="14">
        <v>0.170450970624624</v>
      </c>
      <c r="AY11" s="14"/>
      <c r="AZ11" s="14">
        <v>0.175107545397928</v>
      </c>
      <c r="BA11" s="14">
        <v>0.439166263983432</v>
      </c>
      <c r="BB11" s="14">
        <v>0.17786031187210399</v>
      </c>
      <c r="BC11" s="14"/>
      <c r="BD11" s="14">
        <v>0.23342165400032799</v>
      </c>
      <c r="BE11" s="14">
        <v>0.221225955094702</v>
      </c>
      <c r="BF11" s="14"/>
      <c r="BG11" s="14">
        <v>0.233320171613247</v>
      </c>
      <c r="BH11" s="14">
        <v>0.22461354438499301</v>
      </c>
      <c r="BI11" s="14"/>
      <c r="BJ11" s="14">
        <v>0.31152221336186298</v>
      </c>
      <c r="BK11" s="14">
        <v>0.224449981879834</v>
      </c>
      <c r="BL11" s="14"/>
      <c r="BM11" s="14">
        <v>0.30989994732928899</v>
      </c>
      <c r="BN11" s="14">
        <v>0.219759864546622</v>
      </c>
      <c r="BO11" s="14"/>
      <c r="BP11" s="14">
        <v>0.20128085091470199</v>
      </c>
      <c r="BQ11" s="14">
        <v>0.227853798461889</v>
      </c>
      <c r="BR11" s="14"/>
      <c r="BS11" s="14">
        <v>0.25389494026903497</v>
      </c>
      <c r="BT11" s="14">
        <v>0.19383511533845799</v>
      </c>
      <c r="BU11" s="14"/>
      <c r="BV11" s="14">
        <v>0.22213074783585701</v>
      </c>
      <c r="BW11" s="14">
        <v>0.26524174246364002</v>
      </c>
      <c r="BX11" s="14"/>
      <c r="BY11" s="14">
        <v>0.28272696635947397</v>
      </c>
      <c r="BZ11" s="14">
        <v>0.21992479940655199</v>
      </c>
      <c r="CA11" s="14"/>
      <c r="CB11" s="14">
        <v>0.216617377889888</v>
      </c>
      <c r="CC11" s="14">
        <v>0.22889114133647401</v>
      </c>
    </row>
    <row r="12" spans="2:81" x14ac:dyDescent="0.3">
      <c r="B12" s="15" t="s">
        <v>88</v>
      </c>
      <c r="C12" s="14">
        <v>0.173518294581576</v>
      </c>
      <c r="D12" s="14">
        <v>0.17789834211258501</v>
      </c>
      <c r="E12" s="14">
        <v>0.168932693709587</v>
      </c>
      <c r="F12" s="14"/>
      <c r="G12" s="14">
        <v>0.105377289827481</v>
      </c>
      <c r="H12" s="14">
        <v>0.104430122389485</v>
      </c>
      <c r="I12" s="14">
        <v>0.14191665741038201</v>
      </c>
      <c r="J12" s="14">
        <v>0.20304527218412</v>
      </c>
      <c r="K12" s="14">
        <v>0.17462641309661001</v>
      </c>
      <c r="L12" s="14">
        <v>0.26516087211373002</v>
      </c>
      <c r="M12" s="14"/>
      <c r="N12" s="14">
        <v>0.22135083679923401</v>
      </c>
      <c r="O12" s="14">
        <v>0.19318939817107</v>
      </c>
      <c r="P12" s="14">
        <v>0.12647070656672699</v>
      </c>
      <c r="Q12" s="14">
        <v>0.13991618972836101</v>
      </c>
      <c r="R12" s="14"/>
      <c r="S12" s="14">
        <v>0.149622720545142</v>
      </c>
      <c r="T12" s="14">
        <v>0.10590407021890599</v>
      </c>
      <c r="U12" s="14">
        <v>0.114414838316183</v>
      </c>
      <c r="V12" s="14">
        <v>0.18636425204667401</v>
      </c>
      <c r="W12" s="14">
        <v>0.44950861345864801</v>
      </c>
      <c r="X12" s="14">
        <v>0.11103915820723601</v>
      </c>
      <c r="Y12" s="14">
        <v>0.16663754544878601</v>
      </c>
      <c r="Z12" s="14">
        <v>0.214429349116221</v>
      </c>
      <c r="AA12" s="14">
        <v>5.1177427117994202E-2</v>
      </c>
      <c r="AB12" s="14">
        <v>0.29163564711881401</v>
      </c>
      <c r="AC12" s="14">
        <v>6.7003454376180702E-2</v>
      </c>
      <c r="AD12" s="14">
        <v>0.35199355605069499</v>
      </c>
      <c r="AE12" s="14"/>
      <c r="AF12" s="14">
        <v>0.14107502451037199</v>
      </c>
      <c r="AG12" s="14">
        <v>0.191594907701397</v>
      </c>
      <c r="AH12" s="14">
        <v>0.19781072067549199</v>
      </c>
      <c r="AI12" s="14">
        <v>0.19644200417636201</v>
      </c>
      <c r="AJ12" s="14">
        <v>0.16633912463056399</v>
      </c>
      <c r="AK12" s="14">
        <v>0.10756038177329499</v>
      </c>
      <c r="AL12" s="14"/>
      <c r="AM12" s="14">
        <v>0.17293650814036399</v>
      </c>
      <c r="AN12" s="14">
        <v>0.180320175055281</v>
      </c>
      <c r="AO12" s="14">
        <v>0.194691515586462</v>
      </c>
      <c r="AP12" s="14">
        <v>0.175432409052936</v>
      </c>
      <c r="AQ12" s="14">
        <v>0</v>
      </c>
      <c r="AR12" s="14"/>
      <c r="AS12" s="14">
        <v>0.14624304480199701</v>
      </c>
      <c r="AT12" s="14">
        <v>0.193437149436087</v>
      </c>
      <c r="AU12" s="14"/>
      <c r="AV12" s="14">
        <v>0.13959200520694701</v>
      </c>
      <c r="AW12" s="14">
        <v>0.204390736265254</v>
      </c>
      <c r="AX12" s="14">
        <v>0.20142270778223401</v>
      </c>
      <c r="AY12" s="14"/>
      <c r="AZ12" s="14">
        <v>0.13617691977798499</v>
      </c>
      <c r="BA12" s="14">
        <v>6.8586433091275795E-2</v>
      </c>
      <c r="BB12" s="14">
        <v>0.23634468360421601</v>
      </c>
      <c r="BC12" s="14"/>
      <c r="BD12" s="14">
        <v>0.16860066507635599</v>
      </c>
      <c r="BE12" s="14">
        <v>0.17664815985626101</v>
      </c>
      <c r="BF12" s="14"/>
      <c r="BG12" s="14">
        <v>0.120577106969859</v>
      </c>
      <c r="BH12" s="14">
        <v>0.183281267533183</v>
      </c>
      <c r="BI12" s="14"/>
      <c r="BJ12" s="14">
        <v>0.18594851121866701</v>
      </c>
      <c r="BK12" s="14">
        <v>0.173594350976055</v>
      </c>
      <c r="BL12" s="14"/>
      <c r="BM12" s="14">
        <v>0.17244736516838599</v>
      </c>
      <c r="BN12" s="14">
        <v>0.17149294128125001</v>
      </c>
      <c r="BO12" s="14"/>
      <c r="BP12" s="14">
        <v>0.20052387244506001</v>
      </c>
      <c r="BQ12" s="14">
        <v>0.17213543632501699</v>
      </c>
      <c r="BR12" s="14"/>
      <c r="BS12" s="14">
        <v>0.133701720006038</v>
      </c>
      <c r="BT12" s="14">
        <v>0.20714270054894299</v>
      </c>
      <c r="BU12" s="14"/>
      <c r="BV12" s="14">
        <v>3.6920327758397403E-2</v>
      </c>
      <c r="BW12" s="14">
        <v>0.16827396094251201</v>
      </c>
      <c r="BX12" s="14"/>
      <c r="BY12" s="14">
        <v>0.195772257915032</v>
      </c>
      <c r="BZ12" s="14">
        <v>0.17265208104704</v>
      </c>
      <c r="CA12" s="14"/>
      <c r="CB12" s="14">
        <v>0.16299066675629501</v>
      </c>
      <c r="CC12" s="14">
        <v>0.179418442425716</v>
      </c>
    </row>
    <row r="13" spans="2:81" x14ac:dyDescent="0.3">
      <c r="B13" s="15" t="s">
        <v>422</v>
      </c>
      <c r="C13" s="14">
        <v>7.9567502263356599E-2</v>
      </c>
      <c r="D13" s="14">
        <v>7.9253868934763202E-2</v>
      </c>
      <c r="E13" s="14">
        <v>7.9895854240110295E-2</v>
      </c>
      <c r="F13" s="14"/>
      <c r="G13" s="14">
        <v>6.1345091598563099E-2</v>
      </c>
      <c r="H13" s="14">
        <v>5.9078928663792697E-2</v>
      </c>
      <c r="I13" s="14">
        <v>8.2402738759117605E-2</v>
      </c>
      <c r="J13" s="14">
        <v>6.9578950947324303E-2</v>
      </c>
      <c r="K13" s="14">
        <v>0.16208780062325501</v>
      </c>
      <c r="L13" s="14">
        <v>5.4654446754332703E-2</v>
      </c>
      <c r="M13" s="14"/>
      <c r="N13" s="14">
        <v>8.7579221049136194E-2</v>
      </c>
      <c r="O13" s="14">
        <v>6.0077366633100697E-2</v>
      </c>
      <c r="P13" s="14">
        <v>6.5518296090668199E-2</v>
      </c>
      <c r="Q13" s="14">
        <v>9.9738375924340705E-2</v>
      </c>
      <c r="R13" s="14"/>
      <c r="S13" s="14">
        <v>7.1442288059901396E-2</v>
      </c>
      <c r="T13" s="14">
        <v>7.8250059130461097E-2</v>
      </c>
      <c r="U13" s="14">
        <v>0.1113688509142</v>
      </c>
      <c r="V13" s="14">
        <v>2.2088955373268201E-2</v>
      </c>
      <c r="W13" s="14">
        <v>7.9000698622191501E-2</v>
      </c>
      <c r="X13" s="14">
        <v>6.7038951648753897E-2</v>
      </c>
      <c r="Y13" s="14">
        <v>4.8041407344230798E-2</v>
      </c>
      <c r="Z13" s="14">
        <v>0.14466710075488701</v>
      </c>
      <c r="AA13" s="14">
        <v>0.109555702164872</v>
      </c>
      <c r="AB13" s="14">
        <v>8.4394579468768202E-2</v>
      </c>
      <c r="AC13" s="14">
        <v>0.11324015655222</v>
      </c>
      <c r="AD13" s="14">
        <v>7.09896596646762E-2</v>
      </c>
      <c r="AE13" s="14"/>
      <c r="AF13" s="14">
        <v>5.7637867371126E-2</v>
      </c>
      <c r="AG13" s="14">
        <v>7.7150707194928794E-2</v>
      </c>
      <c r="AH13" s="14">
        <v>7.9087653787909398E-2</v>
      </c>
      <c r="AI13" s="14">
        <v>0.10992520161546999</v>
      </c>
      <c r="AJ13" s="14">
        <v>0.140234447970353</v>
      </c>
      <c r="AK13" s="14">
        <v>4.34106194126666E-2</v>
      </c>
      <c r="AL13" s="14"/>
      <c r="AM13" s="14">
        <v>5.87837790969356E-2</v>
      </c>
      <c r="AN13" s="14">
        <v>0.12009598273788299</v>
      </c>
      <c r="AO13" s="14">
        <v>8.3064910555181906E-2</v>
      </c>
      <c r="AP13" s="14">
        <v>0.113250243209585</v>
      </c>
      <c r="AQ13" s="14">
        <v>0</v>
      </c>
      <c r="AR13" s="14"/>
      <c r="AS13" s="14">
        <v>9.0480319424036795E-2</v>
      </c>
      <c r="AT13" s="14">
        <v>7.3856282442367596E-2</v>
      </c>
      <c r="AU13" s="14"/>
      <c r="AV13" s="14">
        <v>9.9588232325221501E-2</v>
      </c>
      <c r="AW13" s="14">
        <v>0.12671067934576499</v>
      </c>
      <c r="AX13" s="14">
        <v>6.0804027788946703E-2</v>
      </c>
      <c r="AY13" s="14"/>
      <c r="AZ13" s="14">
        <v>7.04221961527908E-2</v>
      </c>
      <c r="BA13" s="14">
        <v>6.7422518928941397E-2</v>
      </c>
      <c r="BB13" s="14">
        <v>0.15359678388890499</v>
      </c>
      <c r="BC13" s="14"/>
      <c r="BD13" s="14">
        <v>7.8044401339750394E-2</v>
      </c>
      <c r="BE13" s="14">
        <v>8.0536892227682802E-2</v>
      </c>
      <c r="BF13" s="14"/>
      <c r="BG13" s="14">
        <v>4.9208071842238299E-2</v>
      </c>
      <c r="BH13" s="14">
        <v>8.5166135603459106E-2</v>
      </c>
      <c r="BI13" s="14"/>
      <c r="BJ13" s="14">
        <v>0.120388063814372</v>
      </c>
      <c r="BK13" s="14">
        <v>7.5909938732217103E-2</v>
      </c>
      <c r="BL13" s="14"/>
      <c r="BM13" s="14">
        <v>8.9111055194760799E-2</v>
      </c>
      <c r="BN13" s="14">
        <v>7.9447603798383906E-2</v>
      </c>
      <c r="BO13" s="14"/>
      <c r="BP13" s="14">
        <v>8.9547589978348399E-2</v>
      </c>
      <c r="BQ13" s="14">
        <v>7.9476572832576906E-2</v>
      </c>
      <c r="BR13" s="14"/>
      <c r="BS13" s="14">
        <v>3.4437584459538297E-2</v>
      </c>
      <c r="BT13" s="14">
        <v>0.116704032441278</v>
      </c>
      <c r="BU13" s="14"/>
      <c r="BV13" s="14">
        <v>0</v>
      </c>
      <c r="BW13" s="14">
        <v>4.6739375532753397E-2</v>
      </c>
      <c r="BX13" s="14"/>
      <c r="BY13" s="14">
        <v>5.9681382309692298E-2</v>
      </c>
      <c r="BZ13" s="14">
        <v>7.9887322075938599E-2</v>
      </c>
      <c r="CA13" s="14"/>
      <c r="CB13" s="14">
        <v>0.10530433033059899</v>
      </c>
      <c r="CC13" s="14">
        <v>6.8343715646399794E-2</v>
      </c>
    </row>
    <row r="14" spans="2:81" x14ac:dyDescent="0.3">
      <c r="B14" s="15" t="s">
        <v>106</v>
      </c>
      <c r="C14" s="14">
        <v>5.0674975129299298E-2</v>
      </c>
      <c r="D14" s="14">
        <v>3.5736259116513902E-2</v>
      </c>
      <c r="E14" s="14">
        <v>6.6314757275416802E-2</v>
      </c>
      <c r="F14" s="14"/>
      <c r="G14" s="14">
        <v>2.4828197224676E-2</v>
      </c>
      <c r="H14" s="14">
        <v>4.1890324070240598E-2</v>
      </c>
      <c r="I14" s="14">
        <v>3.6037835697387298E-2</v>
      </c>
      <c r="J14" s="14">
        <v>8.4782451379113596E-2</v>
      </c>
      <c r="K14" s="14">
        <v>4.8228775932450799E-2</v>
      </c>
      <c r="L14" s="14">
        <v>5.8478318873195698E-2</v>
      </c>
      <c r="M14" s="14"/>
      <c r="N14" s="14">
        <v>5.71609889072505E-2</v>
      </c>
      <c r="O14" s="14">
        <v>4.67822661582862E-2</v>
      </c>
      <c r="P14" s="14">
        <v>9.1718904703083793E-3</v>
      </c>
      <c r="Q14" s="14">
        <v>7.9585179233284606E-2</v>
      </c>
      <c r="R14" s="14"/>
      <c r="S14" s="14">
        <v>2.4011556913579798E-2</v>
      </c>
      <c r="T14" s="14">
        <v>5.0476116508591497E-2</v>
      </c>
      <c r="U14" s="14">
        <v>7.1628478210497004E-2</v>
      </c>
      <c r="V14" s="14">
        <v>6.4391092784748499E-2</v>
      </c>
      <c r="W14" s="14">
        <v>2.57838866445733E-2</v>
      </c>
      <c r="X14" s="14">
        <v>8.6320401140121406E-2</v>
      </c>
      <c r="Y14" s="14">
        <v>0.106066158241435</v>
      </c>
      <c r="Z14" s="14">
        <v>0</v>
      </c>
      <c r="AA14" s="14">
        <v>5.6004886880472102E-2</v>
      </c>
      <c r="AB14" s="14">
        <v>6.5841826073929494E-2</v>
      </c>
      <c r="AC14" s="14">
        <v>0</v>
      </c>
      <c r="AD14" s="14">
        <v>0</v>
      </c>
      <c r="AE14" s="14"/>
      <c r="AF14" s="14">
        <v>3.52930676180628E-2</v>
      </c>
      <c r="AG14" s="14">
        <v>9.4785487897226899E-3</v>
      </c>
      <c r="AH14" s="14">
        <v>4.0356764866781698E-2</v>
      </c>
      <c r="AI14" s="14">
        <v>3.91491112683321E-2</v>
      </c>
      <c r="AJ14" s="14">
        <v>4.6050128651581701E-2</v>
      </c>
      <c r="AK14" s="14">
        <v>0.14430315164271201</v>
      </c>
      <c r="AL14" s="14"/>
      <c r="AM14" s="14">
        <v>3.8068879954447403E-2</v>
      </c>
      <c r="AN14" s="14">
        <v>4.8634517923553798E-2</v>
      </c>
      <c r="AO14" s="14">
        <v>4.4086860667197199E-2</v>
      </c>
      <c r="AP14" s="14">
        <v>4.0854155968320698E-2</v>
      </c>
      <c r="AQ14" s="14">
        <v>0</v>
      </c>
      <c r="AR14" s="14"/>
      <c r="AS14" s="14">
        <v>1.97008707720744E-2</v>
      </c>
      <c r="AT14" s="14">
        <v>6.8096172549943101E-2</v>
      </c>
      <c r="AU14" s="14"/>
      <c r="AV14" s="14">
        <v>2.37645916734203E-2</v>
      </c>
      <c r="AW14" s="14">
        <v>0</v>
      </c>
      <c r="AX14" s="14">
        <v>1.7713212183216202E-2</v>
      </c>
      <c r="AY14" s="14"/>
      <c r="AZ14" s="14">
        <v>0</v>
      </c>
      <c r="BA14" s="14">
        <v>0</v>
      </c>
      <c r="BB14" s="14">
        <v>4.2072690392018303E-2</v>
      </c>
      <c r="BC14" s="14"/>
      <c r="BD14" s="14">
        <v>3.77763883323783E-2</v>
      </c>
      <c r="BE14" s="14">
        <v>5.8884385550587601E-2</v>
      </c>
      <c r="BF14" s="14"/>
      <c r="BG14" s="14">
        <v>2.3417929648918499E-2</v>
      </c>
      <c r="BH14" s="14">
        <v>5.5701492473741898E-2</v>
      </c>
      <c r="BI14" s="14"/>
      <c r="BJ14" s="14">
        <v>5.5281969550616303E-2</v>
      </c>
      <c r="BK14" s="14">
        <v>4.7197370298692899E-2</v>
      </c>
      <c r="BL14" s="14"/>
      <c r="BM14" s="14">
        <v>3.7854157045545997E-2</v>
      </c>
      <c r="BN14" s="14">
        <v>5.2550378263299398E-2</v>
      </c>
      <c r="BO14" s="14"/>
      <c r="BP14" s="14">
        <v>4.1794241528054103E-2</v>
      </c>
      <c r="BQ14" s="14">
        <v>5.4060664023909501E-2</v>
      </c>
      <c r="BR14" s="14"/>
      <c r="BS14" s="14">
        <v>8.4946338595430892E-3</v>
      </c>
      <c r="BT14" s="14">
        <v>2.32307197898085E-2</v>
      </c>
      <c r="BU14" s="14"/>
      <c r="BV14" s="14">
        <v>3.2274477725353003E-2</v>
      </c>
      <c r="BW14" s="14">
        <v>0</v>
      </c>
      <c r="BX14" s="14"/>
      <c r="BY14" s="14">
        <v>0</v>
      </c>
      <c r="BZ14" s="14">
        <v>5.6330645510057599E-2</v>
      </c>
      <c r="CA14" s="14"/>
      <c r="CB14" s="14">
        <v>3.36430711673677E-2</v>
      </c>
      <c r="CC14" s="14">
        <v>6.0218271935684999E-2</v>
      </c>
    </row>
    <row r="15" spans="2:81" x14ac:dyDescent="0.3">
      <c r="B15" s="15" t="s">
        <v>91</v>
      </c>
      <c r="C15" s="18">
        <v>0.47027007078565503</v>
      </c>
      <c r="D15" s="18">
        <v>0.48876564583486998</v>
      </c>
      <c r="E15" s="18">
        <v>0.45090650806785998</v>
      </c>
      <c r="F15" s="18"/>
      <c r="G15" s="18">
        <v>0.53275752120150799</v>
      </c>
      <c r="H15" s="18">
        <v>0.57146991605004804</v>
      </c>
      <c r="I15" s="18">
        <v>0.54646995729759895</v>
      </c>
      <c r="J15" s="18">
        <v>0.39763878077196801</v>
      </c>
      <c r="K15" s="18">
        <v>0.35119944927397001</v>
      </c>
      <c r="L15" s="18">
        <v>0.44716263747888002</v>
      </c>
      <c r="M15" s="18"/>
      <c r="N15" s="18">
        <v>0.44495262447091299</v>
      </c>
      <c r="O15" s="18">
        <v>0.45571587539360098</v>
      </c>
      <c r="P15" s="18">
        <v>0.53744278893568498</v>
      </c>
      <c r="Q15" s="18">
        <v>0.45580089300738102</v>
      </c>
      <c r="R15" s="18"/>
      <c r="S15" s="18">
        <v>0.42123566292959103</v>
      </c>
      <c r="T15" s="18">
        <v>0.55619896996780005</v>
      </c>
      <c r="U15" s="18">
        <v>0.54629930589009401</v>
      </c>
      <c r="V15" s="18">
        <v>0.53611584289342795</v>
      </c>
      <c r="W15" s="18">
        <v>0.31424153439962899</v>
      </c>
      <c r="X15" s="18">
        <v>0.46098610776502802</v>
      </c>
      <c r="Y15" s="18">
        <v>0.44290672719027102</v>
      </c>
      <c r="Z15" s="18">
        <v>0.459187275847521</v>
      </c>
      <c r="AA15" s="18">
        <v>0.48785113769169502</v>
      </c>
      <c r="AB15" s="18">
        <v>0.42858235499296399</v>
      </c>
      <c r="AC15" s="18">
        <v>0.64938097336418199</v>
      </c>
      <c r="AD15" s="18">
        <v>0.21628492816626299</v>
      </c>
      <c r="AE15" s="18"/>
      <c r="AF15" s="18">
        <v>0.49857773472940398</v>
      </c>
      <c r="AG15" s="18">
        <v>0.54766249604161799</v>
      </c>
      <c r="AH15" s="18">
        <v>0.44617091204203702</v>
      </c>
      <c r="AI15" s="18">
        <v>0.47947680999148001</v>
      </c>
      <c r="AJ15" s="18">
        <v>0.29879871825389498</v>
      </c>
      <c r="AK15" s="18">
        <v>0.463657977222938</v>
      </c>
      <c r="AL15" s="18"/>
      <c r="AM15" s="18">
        <v>0.42814730660181799</v>
      </c>
      <c r="AN15" s="18">
        <v>0.44598238232057502</v>
      </c>
      <c r="AO15" s="18">
        <v>0.45377578652036199</v>
      </c>
      <c r="AP15" s="18">
        <v>0.45483300908392499</v>
      </c>
      <c r="AQ15" s="18">
        <v>0.61892028862612403</v>
      </c>
      <c r="AR15" s="18"/>
      <c r="AS15" s="18">
        <v>0.51574663560735901</v>
      </c>
      <c r="AT15" s="18">
        <v>0.44233750685663498</v>
      </c>
      <c r="AU15" s="18"/>
      <c r="AV15" s="18">
        <v>0.48223910322742097</v>
      </c>
      <c r="AW15" s="18">
        <v>0.46393276085394702</v>
      </c>
      <c r="AX15" s="18">
        <v>0.54960908162097999</v>
      </c>
      <c r="AY15" s="18"/>
      <c r="AZ15" s="18">
        <v>0.61829333867129699</v>
      </c>
      <c r="BA15" s="18">
        <v>0.42482478399634999</v>
      </c>
      <c r="BB15" s="18">
        <v>0.39012553024275698</v>
      </c>
      <c r="BC15" s="18"/>
      <c r="BD15" s="18">
        <v>0.48215689125118699</v>
      </c>
      <c r="BE15" s="18">
        <v>0.46270460727076701</v>
      </c>
      <c r="BF15" s="18"/>
      <c r="BG15" s="18">
        <v>0.57347671992573701</v>
      </c>
      <c r="BH15" s="18">
        <v>0.45123756000462301</v>
      </c>
      <c r="BI15" s="18"/>
      <c r="BJ15" s="18">
        <v>0.32685924205448202</v>
      </c>
      <c r="BK15" s="18">
        <v>0.47884835811320098</v>
      </c>
      <c r="BL15" s="18"/>
      <c r="BM15" s="18">
        <v>0.39068747526201802</v>
      </c>
      <c r="BN15" s="18">
        <v>0.47674921211044502</v>
      </c>
      <c r="BO15" s="18"/>
      <c r="BP15" s="18">
        <v>0.46685344513383498</v>
      </c>
      <c r="BQ15" s="18">
        <v>0.46647352835660799</v>
      </c>
      <c r="BR15" s="18"/>
      <c r="BS15" s="18">
        <v>0.56947112140584499</v>
      </c>
      <c r="BT15" s="18">
        <v>0.45908743188151202</v>
      </c>
      <c r="BU15" s="18"/>
      <c r="BV15" s="18">
        <v>0.70867444668039303</v>
      </c>
      <c r="BW15" s="18">
        <v>0.51974492106109405</v>
      </c>
      <c r="BX15" s="18"/>
      <c r="BY15" s="18">
        <v>0.46181939341580103</v>
      </c>
      <c r="BZ15" s="18">
        <v>0.47120515196041202</v>
      </c>
      <c r="CA15" s="18"/>
      <c r="CB15" s="18">
        <v>0.48144455385585</v>
      </c>
      <c r="CC15" s="18">
        <v>0.46312842865572501</v>
      </c>
    </row>
    <row r="16" spans="2:81" x14ac:dyDescent="0.3">
      <c r="B16" s="15" t="s">
        <v>92</v>
      </c>
      <c r="C16" s="18">
        <v>0.25308579684493299</v>
      </c>
      <c r="D16" s="18">
        <v>0.25715221104734798</v>
      </c>
      <c r="E16" s="18">
        <v>0.248828547949698</v>
      </c>
      <c r="F16" s="18"/>
      <c r="G16" s="18">
        <v>0.16672238142604501</v>
      </c>
      <c r="H16" s="18">
        <v>0.16350905105327701</v>
      </c>
      <c r="I16" s="18">
        <v>0.224319396169499</v>
      </c>
      <c r="J16" s="18">
        <v>0.27262422313144502</v>
      </c>
      <c r="K16" s="18">
        <v>0.33671421371986499</v>
      </c>
      <c r="L16" s="18">
        <v>0.31981531886806303</v>
      </c>
      <c r="M16" s="18"/>
      <c r="N16" s="18">
        <v>0.30893005784837102</v>
      </c>
      <c r="O16" s="18">
        <v>0.25326676480416999</v>
      </c>
      <c r="P16" s="18">
        <v>0.19198900265739499</v>
      </c>
      <c r="Q16" s="18">
        <v>0.23965456565270199</v>
      </c>
      <c r="R16" s="18"/>
      <c r="S16" s="18">
        <v>0.221065008605043</v>
      </c>
      <c r="T16" s="18">
        <v>0.18415412934936701</v>
      </c>
      <c r="U16" s="18">
        <v>0.225783689230383</v>
      </c>
      <c r="V16" s="18">
        <v>0.208453207419942</v>
      </c>
      <c r="W16" s="18">
        <v>0.52850931208083995</v>
      </c>
      <c r="X16" s="18">
        <v>0.17807810985599001</v>
      </c>
      <c r="Y16" s="18">
        <v>0.21467895279301699</v>
      </c>
      <c r="Z16" s="18">
        <v>0.359096449871108</v>
      </c>
      <c r="AA16" s="18">
        <v>0.16073312928286601</v>
      </c>
      <c r="AB16" s="18">
        <v>0.37603022658758201</v>
      </c>
      <c r="AC16" s="18">
        <v>0.18024361092840099</v>
      </c>
      <c r="AD16" s="18">
        <v>0.42298321571537101</v>
      </c>
      <c r="AE16" s="18"/>
      <c r="AF16" s="18">
        <v>0.19871289188149799</v>
      </c>
      <c r="AG16" s="18">
        <v>0.26874561489632498</v>
      </c>
      <c r="AH16" s="18">
        <v>0.27689837446340099</v>
      </c>
      <c r="AI16" s="18">
        <v>0.30636720579183202</v>
      </c>
      <c r="AJ16" s="18">
        <v>0.306573572600916</v>
      </c>
      <c r="AK16" s="18">
        <v>0.15097100118596099</v>
      </c>
      <c r="AL16" s="18"/>
      <c r="AM16" s="18">
        <v>0.23172028723730001</v>
      </c>
      <c r="AN16" s="18">
        <v>0.300416157793164</v>
      </c>
      <c r="AO16" s="18">
        <v>0.27775642614164398</v>
      </c>
      <c r="AP16" s="18">
        <v>0.28868265226252099</v>
      </c>
      <c r="AQ16" s="18">
        <v>0</v>
      </c>
      <c r="AR16" s="18"/>
      <c r="AS16" s="18">
        <v>0.23672336422603399</v>
      </c>
      <c r="AT16" s="18">
        <v>0.267293431878455</v>
      </c>
      <c r="AU16" s="18"/>
      <c r="AV16" s="18">
        <v>0.23918023753216799</v>
      </c>
      <c r="AW16" s="18">
        <v>0.33110141561101902</v>
      </c>
      <c r="AX16" s="18">
        <v>0.26222673557117998</v>
      </c>
      <c r="AY16" s="18"/>
      <c r="AZ16" s="18">
        <v>0.20659911593077501</v>
      </c>
      <c r="BA16" s="18">
        <v>0.13600895202021701</v>
      </c>
      <c r="BB16" s="18">
        <v>0.38994146749312097</v>
      </c>
      <c r="BC16" s="18"/>
      <c r="BD16" s="18">
        <v>0.24664506641610701</v>
      </c>
      <c r="BE16" s="18">
        <v>0.25718505208394299</v>
      </c>
      <c r="BF16" s="18"/>
      <c r="BG16" s="18">
        <v>0.16978517881209701</v>
      </c>
      <c r="BH16" s="18">
        <v>0.268447403136643</v>
      </c>
      <c r="BI16" s="18"/>
      <c r="BJ16" s="18">
        <v>0.30633657503303902</v>
      </c>
      <c r="BK16" s="18">
        <v>0.24950428970827199</v>
      </c>
      <c r="BL16" s="18"/>
      <c r="BM16" s="18">
        <v>0.26155842036314703</v>
      </c>
      <c r="BN16" s="18">
        <v>0.25094054507963398</v>
      </c>
      <c r="BO16" s="18"/>
      <c r="BP16" s="18">
        <v>0.29007146242340898</v>
      </c>
      <c r="BQ16" s="18">
        <v>0.25161200915759402</v>
      </c>
      <c r="BR16" s="18"/>
      <c r="BS16" s="18">
        <v>0.16813930446557601</v>
      </c>
      <c r="BT16" s="18">
        <v>0.32384673299022199</v>
      </c>
      <c r="BU16" s="18"/>
      <c r="BV16" s="18">
        <v>3.6920327758397403E-2</v>
      </c>
      <c r="BW16" s="18">
        <v>0.21501333647526599</v>
      </c>
      <c r="BX16" s="18"/>
      <c r="BY16" s="18">
        <v>0.255453640224724</v>
      </c>
      <c r="BZ16" s="18">
        <v>0.25253940312297901</v>
      </c>
      <c r="CA16" s="18"/>
      <c r="CB16" s="18">
        <v>0.26829499708689403</v>
      </c>
      <c r="CC16" s="18">
        <v>0.24776215807211599</v>
      </c>
    </row>
    <row r="17" spans="2:81" x14ac:dyDescent="0.3">
      <c r="B17" s="15" t="s">
        <v>93</v>
      </c>
      <c r="C17" s="19">
        <v>0.21718427394072201</v>
      </c>
      <c r="D17" s="19">
        <v>0.231613434787522</v>
      </c>
      <c r="E17" s="19">
        <v>0.20207796011816201</v>
      </c>
      <c r="F17" s="19"/>
      <c r="G17" s="19">
        <v>0.36603513977546298</v>
      </c>
      <c r="H17" s="19">
        <v>0.40796086499676998</v>
      </c>
      <c r="I17" s="19">
        <v>0.32215056112809998</v>
      </c>
      <c r="J17" s="19">
        <v>0.12501455764052299</v>
      </c>
      <c r="K17" s="19">
        <v>1.4485235554105601E-2</v>
      </c>
      <c r="L17" s="19">
        <v>0.12734731861081799</v>
      </c>
      <c r="M17" s="19"/>
      <c r="N17" s="19">
        <v>0.136022566622543</v>
      </c>
      <c r="O17" s="19">
        <v>0.20244911058942999</v>
      </c>
      <c r="P17" s="19">
        <v>0.34545378627829099</v>
      </c>
      <c r="Q17" s="19">
        <v>0.21614632735467901</v>
      </c>
      <c r="R17" s="19"/>
      <c r="S17" s="19">
        <v>0.200170654324548</v>
      </c>
      <c r="T17" s="19">
        <v>0.37204484061843301</v>
      </c>
      <c r="U17" s="19">
        <v>0.32051561665971101</v>
      </c>
      <c r="V17" s="19">
        <v>0.32766263547348601</v>
      </c>
      <c r="W17" s="19">
        <v>-0.214267777681211</v>
      </c>
      <c r="X17" s="19">
        <v>0.28290799790903698</v>
      </c>
      <c r="Y17" s="19">
        <v>0.228227774397254</v>
      </c>
      <c r="Z17" s="19">
        <v>0.100090825976413</v>
      </c>
      <c r="AA17" s="19">
        <v>0.32711800840882899</v>
      </c>
      <c r="AB17" s="19">
        <v>5.2552128405382099E-2</v>
      </c>
      <c r="AC17" s="19">
        <v>0.46913736243578102</v>
      </c>
      <c r="AD17" s="19">
        <v>-0.20669828754910799</v>
      </c>
      <c r="AE17" s="19"/>
      <c r="AF17" s="19">
        <v>0.29986484284790599</v>
      </c>
      <c r="AG17" s="19">
        <v>0.27891688114529301</v>
      </c>
      <c r="AH17" s="19">
        <v>0.169272537578636</v>
      </c>
      <c r="AI17" s="19">
        <v>0.17310960419964799</v>
      </c>
      <c r="AJ17" s="19">
        <v>-7.7748543470209097E-3</v>
      </c>
      <c r="AK17" s="19">
        <v>0.31268697603697698</v>
      </c>
      <c r="AL17" s="19"/>
      <c r="AM17" s="19">
        <v>0.19642701936451801</v>
      </c>
      <c r="AN17" s="19">
        <v>0.145566224527411</v>
      </c>
      <c r="AO17" s="19">
        <v>0.17601936037871799</v>
      </c>
      <c r="AP17" s="19">
        <v>0.166150356821404</v>
      </c>
      <c r="AQ17" s="19">
        <v>0.61892028862612403</v>
      </c>
      <c r="AR17" s="19"/>
      <c r="AS17" s="19">
        <v>0.27902327138132499</v>
      </c>
      <c r="AT17" s="19">
        <v>0.17504407497818</v>
      </c>
      <c r="AU17" s="19"/>
      <c r="AV17" s="19">
        <v>0.24305886569525301</v>
      </c>
      <c r="AW17" s="19">
        <v>0.132831345242927</v>
      </c>
      <c r="AX17" s="19">
        <v>0.28738234604980001</v>
      </c>
      <c r="AY17" s="19"/>
      <c r="AZ17" s="19">
        <v>0.41169422274052198</v>
      </c>
      <c r="BA17" s="19">
        <v>0.28881583197613298</v>
      </c>
      <c r="BB17" s="19">
        <v>1.8406274963611601E-4</v>
      </c>
      <c r="BC17" s="19"/>
      <c r="BD17" s="19">
        <v>0.23551182483508001</v>
      </c>
      <c r="BE17" s="19">
        <v>0.20551955518682299</v>
      </c>
      <c r="BF17" s="19"/>
      <c r="BG17" s="19">
        <v>0.40369154111363997</v>
      </c>
      <c r="BH17" s="19">
        <v>0.18279015686798</v>
      </c>
      <c r="BI17" s="19"/>
      <c r="BJ17" s="19">
        <v>2.0522667021443501E-2</v>
      </c>
      <c r="BK17" s="19">
        <v>0.22934406840492899</v>
      </c>
      <c r="BL17" s="19"/>
      <c r="BM17" s="19">
        <v>0.129129054898872</v>
      </c>
      <c r="BN17" s="19">
        <v>0.22580866703081101</v>
      </c>
      <c r="BO17" s="19"/>
      <c r="BP17" s="19">
        <v>0.176781982710427</v>
      </c>
      <c r="BQ17" s="19">
        <v>0.214861519199014</v>
      </c>
      <c r="BR17" s="19"/>
      <c r="BS17" s="19">
        <v>0.40133181694026898</v>
      </c>
      <c r="BT17" s="19">
        <v>0.13524069889129001</v>
      </c>
      <c r="BU17" s="19"/>
      <c r="BV17" s="19">
        <v>0.67175411892199599</v>
      </c>
      <c r="BW17" s="19">
        <v>0.304731584585828</v>
      </c>
      <c r="BX17" s="19"/>
      <c r="BY17" s="19">
        <v>0.206365753191077</v>
      </c>
      <c r="BZ17" s="19">
        <v>0.218665748837433</v>
      </c>
      <c r="CA17" s="19"/>
      <c r="CB17" s="19">
        <v>0.213149556768956</v>
      </c>
      <c r="CC17" s="19">
        <v>0.21536627058360999</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G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9" t="s">
        <v>476</v>
      </c>
      <c r="E2" s="26"/>
      <c r="F2" s="26"/>
      <c r="G2" s="26"/>
    </row>
    <row r="6" spans="2:7" ht="49.95" customHeight="1" x14ac:dyDescent="0.3">
      <c r="B6" s="17" t="s">
        <v>15</v>
      </c>
      <c r="C6" s="17" t="s">
        <v>467</v>
      </c>
      <c r="D6" s="17" t="s">
        <v>468</v>
      </c>
      <c r="E6" s="17" t="s">
        <v>469</v>
      </c>
      <c r="F6" s="17" t="s">
        <v>470</v>
      </c>
    </row>
    <row r="7" spans="2:7" x14ac:dyDescent="0.3">
      <c r="B7" s="15" t="s">
        <v>420</v>
      </c>
      <c r="C7" s="14">
        <v>0.229317205871233</v>
      </c>
      <c r="D7" s="14">
        <v>0.251770975848221</v>
      </c>
      <c r="E7" s="14">
        <v>0.24134352814565399</v>
      </c>
      <c r="F7" s="14">
        <v>0.201533468597409</v>
      </c>
    </row>
    <row r="8" spans="2:7" x14ac:dyDescent="0.3">
      <c r="B8" s="15" t="s">
        <v>86</v>
      </c>
      <c r="C8" s="14">
        <v>0.32838780005510199</v>
      </c>
      <c r="D8" s="14">
        <v>0.34119080107056099</v>
      </c>
      <c r="E8" s="14">
        <v>0.37042523147712803</v>
      </c>
      <c r="F8" s="14">
        <v>0.35040141221336202</v>
      </c>
    </row>
    <row r="9" spans="2:7" x14ac:dyDescent="0.3">
      <c r="B9" s="15" t="s">
        <v>421</v>
      </c>
      <c r="C9" s="14">
        <v>0.22414966614298401</v>
      </c>
      <c r="D9" s="14">
        <v>0.188288081683262</v>
      </c>
      <c r="E9" s="14">
        <v>0.14741209815609299</v>
      </c>
      <c r="F9" s="14">
        <v>0.16810059068836</v>
      </c>
    </row>
    <row r="10" spans="2:7" x14ac:dyDescent="0.3">
      <c r="B10" s="15" t="s">
        <v>88</v>
      </c>
      <c r="C10" s="14">
        <v>0.144874694637318</v>
      </c>
      <c r="D10" s="14">
        <v>0.10564837158051001</v>
      </c>
      <c r="E10" s="14">
        <v>0.12786692290721799</v>
      </c>
      <c r="F10" s="14">
        <v>0.124667383409254</v>
      </c>
    </row>
    <row r="11" spans="2:7" x14ac:dyDescent="0.3">
      <c r="B11" s="15" t="s">
        <v>422</v>
      </c>
      <c r="C11" s="14">
        <v>3.7224318754010902E-2</v>
      </c>
      <c r="D11" s="14">
        <v>7.8992155610692699E-2</v>
      </c>
      <c r="E11" s="14">
        <v>7.31673259883069E-2</v>
      </c>
      <c r="F11" s="14">
        <v>0.11285072063273401</v>
      </c>
    </row>
    <row r="12" spans="2:7" x14ac:dyDescent="0.3">
      <c r="B12" s="15" t="s">
        <v>106</v>
      </c>
      <c r="C12" s="14">
        <v>3.60463145393514E-2</v>
      </c>
      <c r="D12" s="14">
        <v>3.4109614206753298E-2</v>
      </c>
      <c r="E12" s="14">
        <v>3.9784893325599299E-2</v>
      </c>
      <c r="F12" s="14">
        <v>4.2446424458880597E-2</v>
      </c>
    </row>
    <row r="13" spans="2:7" x14ac:dyDescent="0.3">
      <c r="B13" s="20" t="s">
        <v>91</v>
      </c>
      <c r="C13" s="18">
        <v>0.55770500592633598</v>
      </c>
      <c r="D13" s="18">
        <v>0.59296177691878105</v>
      </c>
      <c r="E13" s="18">
        <v>0.61176875962278299</v>
      </c>
      <c r="F13" s="18">
        <v>0.55193488081077102</v>
      </c>
    </row>
    <row r="14" spans="2:7" x14ac:dyDescent="0.3">
      <c r="B14" s="20" t="s">
        <v>92</v>
      </c>
      <c r="C14" s="18">
        <v>0.182099013391329</v>
      </c>
      <c r="D14" s="18">
        <v>0.184640527191203</v>
      </c>
      <c r="E14" s="18">
        <v>0.20103424889552499</v>
      </c>
      <c r="F14" s="18">
        <v>0.237518104041988</v>
      </c>
    </row>
    <row r="15" spans="2:7" x14ac:dyDescent="0.3">
      <c r="B15" s="20" t="s">
        <v>93</v>
      </c>
      <c r="C15" s="19">
        <v>0.37560599253500698</v>
      </c>
      <c r="D15" s="19">
        <v>0.40832124972757899</v>
      </c>
      <c r="E15" s="19">
        <v>0.41073451072725797</v>
      </c>
      <c r="F15" s="19">
        <v>0.31441677676878399</v>
      </c>
    </row>
    <row r="16" spans="2:7" x14ac:dyDescent="0.3">
      <c r="B16" s="16" t="s">
        <v>198</v>
      </c>
      <c r="C16" s="16"/>
      <c r="D16" s="16"/>
      <c r="E16" s="16"/>
      <c r="F16" s="16"/>
    </row>
    <row r="17" spans="2:2" x14ac:dyDescent="0.3">
      <c r="B17" t="s">
        <v>95</v>
      </c>
    </row>
    <row r="18" spans="2:2" x14ac:dyDescent="0.3">
      <c r="B18" t="s">
        <v>96</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507</v>
      </c>
      <c r="D7" s="10">
        <v>233</v>
      </c>
      <c r="E7" s="10">
        <v>273</v>
      </c>
      <c r="F7" s="10"/>
      <c r="G7" s="10">
        <v>51</v>
      </c>
      <c r="H7" s="10">
        <v>108</v>
      </c>
      <c r="I7" s="10">
        <v>91</v>
      </c>
      <c r="J7" s="10">
        <v>81</v>
      </c>
      <c r="K7" s="10">
        <v>72</v>
      </c>
      <c r="L7" s="10">
        <v>104</v>
      </c>
      <c r="M7" s="10"/>
      <c r="N7" s="10">
        <v>129</v>
      </c>
      <c r="O7" s="10">
        <v>147</v>
      </c>
      <c r="P7" s="10">
        <v>114</v>
      </c>
      <c r="Q7" s="10">
        <v>114</v>
      </c>
      <c r="R7" s="10"/>
      <c r="S7" s="10">
        <v>72</v>
      </c>
      <c r="T7" s="10">
        <v>70</v>
      </c>
      <c r="U7" s="10">
        <v>36</v>
      </c>
      <c r="V7" s="10">
        <v>37</v>
      </c>
      <c r="W7" s="10">
        <v>33</v>
      </c>
      <c r="X7" s="10">
        <v>50</v>
      </c>
      <c r="Y7" s="10">
        <v>45</v>
      </c>
      <c r="Z7" s="10">
        <v>21</v>
      </c>
      <c r="AA7" s="10">
        <v>62</v>
      </c>
      <c r="AB7" s="10">
        <v>44</v>
      </c>
      <c r="AC7" s="10">
        <v>26</v>
      </c>
      <c r="AD7" s="10">
        <v>11</v>
      </c>
      <c r="AE7" s="10"/>
      <c r="AF7" s="10">
        <v>129</v>
      </c>
      <c r="AG7" s="10">
        <v>105</v>
      </c>
      <c r="AH7" s="10">
        <v>46</v>
      </c>
      <c r="AI7" s="10">
        <v>85</v>
      </c>
      <c r="AJ7" s="10">
        <v>34</v>
      </c>
      <c r="AK7" s="10">
        <v>52</v>
      </c>
      <c r="AL7" s="10"/>
      <c r="AM7" s="10">
        <v>106</v>
      </c>
      <c r="AN7" s="10">
        <v>125</v>
      </c>
      <c r="AO7" s="10">
        <v>124</v>
      </c>
      <c r="AP7" s="10">
        <v>71</v>
      </c>
      <c r="AQ7" s="10">
        <v>9</v>
      </c>
      <c r="AR7" s="10"/>
      <c r="AS7" s="10">
        <v>183</v>
      </c>
      <c r="AT7" s="10">
        <v>319</v>
      </c>
      <c r="AU7" s="10"/>
      <c r="AV7" s="10">
        <v>92</v>
      </c>
      <c r="AW7" s="10">
        <v>28</v>
      </c>
      <c r="AX7" s="10">
        <v>97</v>
      </c>
      <c r="AY7" s="10"/>
      <c r="AZ7" s="10">
        <v>21</v>
      </c>
      <c r="BA7" s="10">
        <v>20</v>
      </c>
      <c r="BB7" s="10">
        <v>65</v>
      </c>
      <c r="BC7" s="10"/>
      <c r="BD7" s="10">
        <v>208</v>
      </c>
      <c r="BE7" s="10">
        <v>297</v>
      </c>
      <c r="BF7" s="10"/>
      <c r="BG7" s="10">
        <v>82</v>
      </c>
      <c r="BH7" s="10">
        <v>421</v>
      </c>
      <c r="BI7" s="10"/>
      <c r="BJ7" s="10">
        <v>51</v>
      </c>
      <c r="BK7" s="10">
        <v>440</v>
      </c>
      <c r="BL7" s="10"/>
      <c r="BM7" s="10">
        <v>47</v>
      </c>
      <c r="BN7" s="10">
        <v>453</v>
      </c>
      <c r="BO7" s="10"/>
      <c r="BP7" s="10">
        <v>114</v>
      </c>
      <c r="BQ7" s="10">
        <v>388</v>
      </c>
      <c r="BR7" s="10"/>
      <c r="BS7" s="10">
        <v>97</v>
      </c>
      <c r="BT7" s="10">
        <v>122</v>
      </c>
      <c r="BU7" s="10"/>
      <c r="BV7" s="10">
        <v>24</v>
      </c>
      <c r="BW7" s="10">
        <v>73</v>
      </c>
      <c r="BX7" s="10"/>
      <c r="BY7" s="10">
        <v>47</v>
      </c>
      <c r="BZ7" s="10">
        <v>454</v>
      </c>
      <c r="CA7" s="10"/>
      <c r="CB7" s="10">
        <v>173</v>
      </c>
      <c r="CC7" s="10">
        <v>327</v>
      </c>
    </row>
    <row r="8" spans="2:81" ht="30" customHeight="1" x14ac:dyDescent="0.3">
      <c r="B8" s="11" t="s">
        <v>20</v>
      </c>
      <c r="C8" s="11">
        <v>504</v>
      </c>
      <c r="D8" s="11">
        <v>240</v>
      </c>
      <c r="E8" s="11">
        <v>263</v>
      </c>
      <c r="F8" s="11"/>
      <c r="G8" s="11">
        <v>63</v>
      </c>
      <c r="H8" s="11">
        <v>103</v>
      </c>
      <c r="I8" s="11">
        <v>88</v>
      </c>
      <c r="J8" s="11">
        <v>78</v>
      </c>
      <c r="K8" s="11">
        <v>67</v>
      </c>
      <c r="L8" s="11">
        <v>104</v>
      </c>
      <c r="M8" s="11"/>
      <c r="N8" s="11">
        <v>122</v>
      </c>
      <c r="O8" s="11">
        <v>141</v>
      </c>
      <c r="P8" s="11">
        <v>118</v>
      </c>
      <c r="Q8" s="11">
        <v>119</v>
      </c>
      <c r="R8" s="11"/>
      <c r="S8" s="11">
        <v>68</v>
      </c>
      <c r="T8" s="11">
        <v>71</v>
      </c>
      <c r="U8" s="11">
        <v>37</v>
      </c>
      <c r="V8" s="11">
        <v>41</v>
      </c>
      <c r="W8" s="11">
        <v>33</v>
      </c>
      <c r="X8" s="11">
        <v>49</v>
      </c>
      <c r="Y8" s="11">
        <v>45</v>
      </c>
      <c r="Z8" s="11">
        <v>19</v>
      </c>
      <c r="AA8" s="11">
        <v>59</v>
      </c>
      <c r="AB8" s="11">
        <v>44</v>
      </c>
      <c r="AC8" s="11">
        <v>25</v>
      </c>
      <c r="AD8" s="11">
        <v>13</v>
      </c>
      <c r="AE8" s="11"/>
      <c r="AF8" s="11">
        <v>129</v>
      </c>
      <c r="AG8" s="11">
        <v>103</v>
      </c>
      <c r="AH8" s="11">
        <v>44</v>
      </c>
      <c r="AI8" s="11">
        <v>85</v>
      </c>
      <c r="AJ8" s="11">
        <v>34</v>
      </c>
      <c r="AK8" s="11">
        <v>51</v>
      </c>
      <c r="AL8" s="11"/>
      <c r="AM8" s="11">
        <v>106</v>
      </c>
      <c r="AN8" s="11">
        <v>129</v>
      </c>
      <c r="AO8" s="11">
        <v>120</v>
      </c>
      <c r="AP8" s="11">
        <v>67</v>
      </c>
      <c r="AQ8" s="11">
        <v>8</v>
      </c>
      <c r="AR8" s="11"/>
      <c r="AS8" s="11">
        <v>184</v>
      </c>
      <c r="AT8" s="11">
        <v>315</v>
      </c>
      <c r="AU8" s="11"/>
      <c r="AV8" s="11">
        <v>90</v>
      </c>
      <c r="AW8" s="11">
        <v>28</v>
      </c>
      <c r="AX8" s="11">
        <v>99</v>
      </c>
      <c r="AY8" s="11"/>
      <c r="AZ8" s="11">
        <v>19</v>
      </c>
      <c r="BA8" s="11">
        <v>21</v>
      </c>
      <c r="BB8" s="11">
        <v>65</v>
      </c>
      <c r="BC8" s="11"/>
      <c r="BD8" s="11">
        <v>206</v>
      </c>
      <c r="BE8" s="11">
        <v>296</v>
      </c>
      <c r="BF8" s="11"/>
      <c r="BG8" s="11">
        <v>85</v>
      </c>
      <c r="BH8" s="11">
        <v>415</v>
      </c>
      <c r="BI8" s="11"/>
      <c r="BJ8" s="11">
        <v>51</v>
      </c>
      <c r="BK8" s="11">
        <v>437</v>
      </c>
      <c r="BL8" s="11"/>
      <c r="BM8" s="11">
        <v>46</v>
      </c>
      <c r="BN8" s="11">
        <v>451</v>
      </c>
      <c r="BO8" s="11"/>
      <c r="BP8" s="11">
        <v>110</v>
      </c>
      <c r="BQ8" s="11">
        <v>389</v>
      </c>
      <c r="BR8" s="11"/>
      <c r="BS8" s="11">
        <v>98</v>
      </c>
      <c r="BT8" s="11">
        <v>122</v>
      </c>
      <c r="BU8" s="11"/>
      <c r="BV8" s="11">
        <v>25</v>
      </c>
      <c r="BW8" s="11">
        <v>73</v>
      </c>
      <c r="BX8" s="11"/>
      <c r="BY8" s="11">
        <v>51</v>
      </c>
      <c r="BZ8" s="11">
        <v>447</v>
      </c>
      <c r="CA8" s="11"/>
      <c r="CB8" s="11">
        <v>173</v>
      </c>
      <c r="CC8" s="11">
        <v>324</v>
      </c>
    </row>
    <row r="9" spans="2:81" x14ac:dyDescent="0.3">
      <c r="B9" s="15" t="s">
        <v>420</v>
      </c>
      <c r="C9" s="14">
        <v>0.201533468597409</v>
      </c>
      <c r="D9" s="14">
        <v>0.19629796348562001</v>
      </c>
      <c r="E9" s="14">
        <v>0.207059657984007</v>
      </c>
      <c r="F9" s="14"/>
      <c r="G9" s="14">
        <v>0.34336171247817399</v>
      </c>
      <c r="H9" s="14">
        <v>0.21859280735855599</v>
      </c>
      <c r="I9" s="14">
        <v>0.19244158409361201</v>
      </c>
      <c r="J9" s="14">
        <v>0.17315629451756001</v>
      </c>
      <c r="K9" s="14">
        <v>0.12774404736568601</v>
      </c>
      <c r="L9" s="14">
        <v>0.174917807514959</v>
      </c>
      <c r="M9" s="14"/>
      <c r="N9" s="14">
        <v>0.17733891607689201</v>
      </c>
      <c r="O9" s="14">
        <v>0.16009858827272999</v>
      </c>
      <c r="P9" s="14">
        <v>0.23656617253469001</v>
      </c>
      <c r="Q9" s="14">
        <v>0.23658565511000201</v>
      </c>
      <c r="R9" s="14"/>
      <c r="S9" s="14">
        <v>0.12765315650231501</v>
      </c>
      <c r="T9" s="14">
        <v>0.17209536776686099</v>
      </c>
      <c r="U9" s="14">
        <v>0.29305511564031</v>
      </c>
      <c r="V9" s="14">
        <v>0.203272169603956</v>
      </c>
      <c r="W9" s="14">
        <v>0.236603181384586</v>
      </c>
      <c r="X9" s="14">
        <v>0.23842020176831499</v>
      </c>
      <c r="Y9" s="14">
        <v>0.203257887410321</v>
      </c>
      <c r="Z9" s="14">
        <v>4.5392515174083603E-2</v>
      </c>
      <c r="AA9" s="14">
        <v>0.20506448095446</v>
      </c>
      <c r="AB9" s="14">
        <v>0.241231412774014</v>
      </c>
      <c r="AC9" s="14">
        <v>0.22600717878888801</v>
      </c>
      <c r="AD9" s="14">
        <v>0.27648226957153399</v>
      </c>
      <c r="AE9" s="14"/>
      <c r="AF9" s="14">
        <v>0.22887546589409</v>
      </c>
      <c r="AG9" s="14">
        <v>0.19378889828710399</v>
      </c>
      <c r="AH9" s="14">
        <v>0.102505632732957</v>
      </c>
      <c r="AI9" s="14">
        <v>0.142573588996594</v>
      </c>
      <c r="AJ9" s="14">
        <v>0.47004075187292998</v>
      </c>
      <c r="AK9" s="14">
        <v>0.134683700689681</v>
      </c>
      <c r="AL9" s="14"/>
      <c r="AM9" s="14">
        <v>0.16410862127798601</v>
      </c>
      <c r="AN9" s="14">
        <v>0.22427843015282301</v>
      </c>
      <c r="AO9" s="14">
        <v>0.176602294096628</v>
      </c>
      <c r="AP9" s="14">
        <v>0.178490223178871</v>
      </c>
      <c r="AQ9" s="14">
        <v>0.34053025122795599</v>
      </c>
      <c r="AR9" s="14"/>
      <c r="AS9" s="14">
        <v>0.235539955992837</v>
      </c>
      <c r="AT9" s="14">
        <v>0.18176207591388799</v>
      </c>
      <c r="AU9" s="14"/>
      <c r="AV9" s="14">
        <v>0.25260926443345599</v>
      </c>
      <c r="AW9" s="14">
        <v>0.158325308951517</v>
      </c>
      <c r="AX9" s="14">
        <v>0.230957345052899</v>
      </c>
      <c r="AY9" s="14"/>
      <c r="AZ9" s="14">
        <v>0.33425154183137701</v>
      </c>
      <c r="BA9" s="14">
        <v>0.22997615785747799</v>
      </c>
      <c r="BB9" s="14">
        <v>0.19281808564738101</v>
      </c>
      <c r="BC9" s="14"/>
      <c r="BD9" s="14">
        <v>0.219893794063861</v>
      </c>
      <c r="BE9" s="14">
        <v>0.19008611043291199</v>
      </c>
      <c r="BF9" s="14"/>
      <c r="BG9" s="14">
        <v>0.21062231954375699</v>
      </c>
      <c r="BH9" s="14">
        <v>0.20158701481293001</v>
      </c>
      <c r="BI9" s="14"/>
      <c r="BJ9" s="14">
        <v>0.21692698193489601</v>
      </c>
      <c r="BK9" s="14">
        <v>0.19821820906974699</v>
      </c>
      <c r="BL9" s="14"/>
      <c r="BM9" s="14">
        <v>0.20676849196456901</v>
      </c>
      <c r="BN9" s="14">
        <v>0.19932198089703501</v>
      </c>
      <c r="BO9" s="14"/>
      <c r="BP9" s="14">
        <v>0.24195164292642701</v>
      </c>
      <c r="BQ9" s="14">
        <v>0.19005336212980201</v>
      </c>
      <c r="BR9" s="14"/>
      <c r="BS9" s="14">
        <v>0.25999286455845999</v>
      </c>
      <c r="BT9" s="14">
        <v>0.20209292147280999</v>
      </c>
      <c r="BU9" s="14"/>
      <c r="BV9" s="14">
        <v>0.185425141012969</v>
      </c>
      <c r="BW9" s="14">
        <v>0.28581326774427002</v>
      </c>
      <c r="BX9" s="14"/>
      <c r="BY9" s="14">
        <v>0.37486298292627601</v>
      </c>
      <c r="BZ9" s="14">
        <v>0.18418718138457599</v>
      </c>
      <c r="CA9" s="14"/>
      <c r="CB9" s="14">
        <v>0.21871021798698001</v>
      </c>
      <c r="CC9" s="14">
        <v>0.19643592843190999</v>
      </c>
    </row>
    <row r="10" spans="2:81" x14ac:dyDescent="0.3">
      <c r="B10" s="15" t="s">
        <v>86</v>
      </c>
      <c r="C10" s="14">
        <v>0.35040141221336202</v>
      </c>
      <c r="D10" s="14">
        <v>0.36623408041097899</v>
      </c>
      <c r="E10" s="14">
        <v>0.33353823519201797</v>
      </c>
      <c r="F10" s="14"/>
      <c r="G10" s="14">
        <v>0.346453957347652</v>
      </c>
      <c r="H10" s="14">
        <v>0.41509541960068003</v>
      </c>
      <c r="I10" s="14">
        <v>0.365051604628857</v>
      </c>
      <c r="J10" s="14">
        <v>0.42740231777586601</v>
      </c>
      <c r="K10" s="14">
        <v>0.31916195921681101</v>
      </c>
      <c r="L10" s="14">
        <v>0.23823091364234</v>
      </c>
      <c r="M10" s="14"/>
      <c r="N10" s="14">
        <v>0.38470530673222397</v>
      </c>
      <c r="O10" s="14">
        <v>0.37285768249288398</v>
      </c>
      <c r="P10" s="14">
        <v>0.345532090997064</v>
      </c>
      <c r="Q10" s="14">
        <v>0.29434340835992301</v>
      </c>
      <c r="R10" s="14"/>
      <c r="S10" s="14">
        <v>0.39338616564782403</v>
      </c>
      <c r="T10" s="14">
        <v>0.321243386430075</v>
      </c>
      <c r="U10" s="14">
        <v>0.24501813812256901</v>
      </c>
      <c r="V10" s="14">
        <v>0.46000269194397703</v>
      </c>
      <c r="W10" s="14">
        <v>0.34742271552624299</v>
      </c>
      <c r="X10" s="14">
        <v>0.35296998330328699</v>
      </c>
      <c r="Y10" s="14">
        <v>0.34007583841384897</v>
      </c>
      <c r="Z10" s="14">
        <v>0.38303881900456999</v>
      </c>
      <c r="AA10" s="14">
        <v>0.40041420994847399</v>
      </c>
      <c r="AB10" s="14">
        <v>0.30576271246437298</v>
      </c>
      <c r="AC10" s="14">
        <v>0.292022720190936</v>
      </c>
      <c r="AD10" s="14">
        <v>0.26194955521069802</v>
      </c>
      <c r="AE10" s="14"/>
      <c r="AF10" s="14">
        <v>0.50230008389751402</v>
      </c>
      <c r="AG10" s="14">
        <v>0.32233528186718002</v>
      </c>
      <c r="AH10" s="14">
        <v>0.36056927220669499</v>
      </c>
      <c r="AI10" s="14">
        <v>0.318727037796393</v>
      </c>
      <c r="AJ10" s="14">
        <v>0.195604653511249</v>
      </c>
      <c r="AK10" s="14">
        <v>0.19366672459045201</v>
      </c>
      <c r="AL10" s="14"/>
      <c r="AM10" s="14">
        <v>0.306620109571625</v>
      </c>
      <c r="AN10" s="14">
        <v>0.35059509924674398</v>
      </c>
      <c r="AO10" s="14">
        <v>0.41044774405770101</v>
      </c>
      <c r="AP10" s="14">
        <v>0.40189231994416902</v>
      </c>
      <c r="AQ10" s="14">
        <v>0.2012520913677</v>
      </c>
      <c r="AR10" s="14"/>
      <c r="AS10" s="14">
        <v>0.37296772332293099</v>
      </c>
      <c r="AT10" s="14">
        <v>0.33029137182942703</v>
      </c>
      <c r="AU10" s="14"/>
      <c r="AV10" s="14">
        <v>0.377267040364758</v>
      </c>
      <c r="AW10" s="14">
        <v>0.59583089293682101</v>
      </c>
      <c r="AX10" s="14">
        <v>0.33745768172645402</v>
      </c>
      <c r="AY10" s="14"/>
      <c r="AZ10" s="14">
        <v>0.241539918407601</v>
      </c>
      <c r="BA10" s="14">
        <v>0.58209610192299499</v>
      </c>
      <c r="BB10" s="14">
        <v>0.41061801277285598</v>
      </c>
      <c r="BC10" s="14"/>
      <c r="BD10" s="14">
        <v>0.35123079929489198</v>
      </c>
      <c r="BE10" s="14">
        <v>0.35208022295407998</v>
      </c>
      <c r="BF10" s="14"/>
      <c r="BG10" s="14">
        <v>0.481779752935238</v>
      </c>
      <c r="BH10" s="14">
        <v>0.32460408352898401</v>
      </c>
      <c r="BI10" s="14"/>
      <c r="BJ10" s="14">
        <v>0.45962062308684098</v>
      </c>
      <c r="BK10" s="14">
        <v>0.33962116075548199</v>
      </c>
      <c r="BL10" s="14"/>
      <c r="BM10" s="14">
        <v>0.399099169364736</v>
      </c>
      <c r="BN10" s="14">
        <v>0.34664785056978398</v>
      </c>
      <c r="BO10" s="14"/>
      <c r="BP10" s="14">
        <v>0.295483159131539</v>
      </c>
      <c r="BQ10" s="14">
        <v>0.360599386784547</v>
      </c>
      <c r="BR10" s="14"/>
      <c r="BS10" s="14">
        <v>0.38477742767891099</v>
      </c>
      <c r="BT10" s="14">
        <v>0.39491115600300702</v>
      </c>
      <c r="BU10" s="14"/>
      <c r="BV10" s="14">
        <v>0.36905534291075398</v>
      </c>
      <c r="BW10" s="14">
        <v>0.39022147972091398</v>
      </c>
      <c r="BX10" s="14"/>
      <c r="BY10" s="14">
        <v>0.33788671146425198</v>
      </c>
      <c r="BZ10" s="14">
        <v>0.34994523961510898</v>
      </c>
      <c r="CA10" s="14"/>
      <c r="CB10" s="14">
        <v>0.33719899116826701</v>
      </c>
      <c r="CC10" s="14">
        <v>0.35893703807796601</v>
      </c>
    </row>
    <row r="11" spans="2:81" x14ac:dyDescent="0.3">
      <c r="B11" s="15" t="s">
        <v>421</v>
      </c>
      <c r="C11" s="14">
        <v>0.16810059068836</v>
      </c>
      <c r="D11" s="14">
        <v>0.17227093782032499</v>
      </c>
      <c r="E11" s="14">
        <v>0.16493859244199499</v>
      </c>
      <c r="F11" s="14"/>
      <c r="G11" s="14">
        <v>0.14522647159421301</v>
      </c>
      <c r="H11" s="14">
        <v>9.5264845300100306E-2</v>
      </c>
      <c r="I11" s="14">
        <v>0.18598417867228101</v>
      </c>
      <c r="J11" s="14">
        <v>0.13967182923752799</v>
      </c>
      <c r="K11" s="14">
        <v>0.23716462824756299</v>
      </c>
      <c r="L11" s="14">
        <v>0.216125826256793</v>
      </c>
      <c r="M11" s="14"/>
      <c r="N11" s="14">
        <v>0.210571214872049</v>
      </c>
      <c r="O11" s="14">
        <v>0.13952748859158601</v>
      </c>
      <c r="P11" s="14">
        <v>0.149658891792145</v>
      </c>
      <c r="Q11" s="14">
        <v>0.17260286865122401</v>
      </c>
      <c r="R11" s="14"/>
      <c r="S11" s="14">
        <v>0.203783999247588</v>
      </c>
      <c r="T11" s="14">
        <v>0.23382276453908099</v>
      </c>
      <c r="U11" s="14">
        <v>0.16425059358161101</v>
      </c>
      <c r="V11" s="14">
        <v>0.12487942666882999</v>
      </c>
      <c r="W11" s="14">
        <v>0.115676461804575</v>
      </c>
      <c r="X11" s="14">
        <v>0.118950168056514</v>
      </c>
      <c r="Y11" s="14">
        <v>0.179316698632561</v>
      </c>
      <c r="Z11" s="14">
        <v>0.24141801398116799</v>
      </c>
      <c r="AA11" s="14">
        <v>0.15923588068347599</v>
      </c>
      <c r="AB11" s="14">
        <v>9.1533953729748499E-2</v>
      </c>
      <c r="AC11" s="14">
        <v>0.152821233843319</v>
      </c>
      <c r="AD11" s="14">
        <v>0.276389510820504</v>
      </c>
      <c r="AE11" s="14"/>
      <c r="AF11" s="14">
        <v>0.121406444231412</v>
      </c>
      <c r="AG11" s="14">
        <v>0.12942097758225099</v>
      </c>
      <c r="AH11" s="14">
        <v>0.289290418040687</v>
      </c>
      <c r="AI11" s="14">
        <v>0.12497945030683399</v>
      </c>
      <c r="AJ11" s="14">
        <v>0.17434420143350199</v>
      </c>
      <c r="AK11" s="14">
        <v>0.32123055652320198</v>
      </c>
      <c r="AL11" s="14"/>
      <c r="AM11" s="14">
        <v>0.223918295150696</v>
      </c>
      <c r="AN11" s="14">
        <v>0.15351235372344299</v>
      </c>
      <c r="AO11" s="14">
        <v>0.14981862884972899</v>
      </c>
      <c r="AP11" s="14">
        <v>0.20141116631889799</v>
      </c>
      <c r="AQ11" s="14">
        <v>0.11828719240345401</v>
      </c>
      <c r="AR11" s="14"/>
      <c r="AS11" s="14">
        <v>0.145479855504971</v>
      </c>
      <c r="AT11" s="14">
        <v>0.18388185681220201</v>
      </c>
      <c r="AU11" s="14"/>
      <c r="AV11" s="14">
        <v>0.136506046307629</v>
      </c>
      <c r="AW11" s="14">
        <v>0.102598788894565</v>
      </c>
      <c r="AX11" s="14">
        <v>0.173935228451122</v>
      </c>
      <c r="AY11" s="14"/>
      <c r="AZ11" s="14">
        <v>0</v>
      </c>
      <c r="BA11" s="14">
        <v>0.13541453562824901</v>
      </c>
      <c r="BB11" s="14">
        <v>0.17628385066167801</v>
      </c>
      <c r="BC11" s="14"/>
      <c r="BD11" s="14">
        <v>0.16736519658320301</v>
      </c>
      <c r="BE11" s="14">
        <v>0.16640637956179399</v>
      </c>
      <c r="BF11" s="14"/>
      <c r="BG11" s="14">
        <v>0.16600866827756</v>
      </c>
      <c r="BH11" s="14">
        <v>0.16525068707778701</v>
      </c>
      <c r="BI11" s="14"/>
      <c r="BJ11" s="14">
        <v>0.18195446539808199</v>
      </c>
      <c r="BK11" s="14">
        <v>0.163667387692253</v>
      </c>
      <c r="BL11" s="14"/>
      <c r="BM11" s="14">
        <v>0.101432977241074</v>
      </c>
      <c r="BN11" s="14">
        <v>0.17307878411736899</v>
      </c>
      <c r="BO11" s="14"/>
      <c r="BP11" s="14">
        <v>0.141512948444071</v>
      </c>
      <c r="BQ11" s="14">
        <v>0.17766865733169299</v>
      </c>
      <c r="BR11" s="14"/>
      <c r="BS11" s="14">
        <v>0.128176875367849</v>
      </c>
      <c r="BT11" s="14">
        <v>0.163021036762514</v>
      </c>
      <c r="BU11" s="14"/>
      <c r="BV11" s="14">
        <v>0.190297324257484</v>
      </c>
      <c r="BW11" s="14">
        <v>0.106666562860651</v>
      </c>
      <c r="BX11" s="14"/>
      <c r="BY11" s="14">
        <v>0.129769179962994</v>
      </c>
      <c r="BZ11" s="14">
        <v>0.172555623820184</v>
      </c>
      <c r="CA11" s="14"/>
      <c r="CB11" s="14">
        <v>0.17706079653534401</v>
      </c>
      <c r="CC11" s="14">
        <v>0.15846047799357399</v>
      </c>
    </row>
    <row r="12" spans="2:81" x14ac:dyDescent="0.3">
      <c r="B12" s="15" t="s">
        <v>88</v>
      </c>
      <c r="C12" s="14">
        <v>0.124667383409254</v>
      </c>
      <c r="D12" s="14">
        <v>0.118793981753877</v>
      </c>
      <c r="E12" s="14">
        <v>0.13048423600608899</v>
      </c>
      <c r="F12" s="14"/>
      <c r="G12" s="14">
        <v>7.2505652617560201E-2</v>
      </c>
      <c r="H12" s="14">
        <v>0.10919841653638</v>
      </c>
      <c r="I12" s="14">
        <v>0.12255001289292</v>
      </c>
      <c r="J12" s="14">
        <v>6.2585340601952505E-2</v>
      </c>
      <c r="K12" s="14">
        <v>0.15615632096346699</v>
      </c>
      <c r="L12" s="14">
        <v>0.200131094540725</v>
      </c>
      <c r="M12" s="14"/>
      <c r="N12" s="14">
        <v>0.10872799664902399</v>
      </c>
      <c r="O12" s="14">
        <v>0.142573501901509</v>
      </c>
      <c r="P12" s="14">
        <v>0.13228008267302499</v>
      </c>
      <c r="Q12" s="14">
        <v>0.11555302352206701</v>
      </c>
      <c r="R12" s="14"/>
      <c r="S12" s="14">
        <v>0.110913213131619</v>
      </c>
      <c r="T12" s="14">
        <v>0.17709644937858801</v>
      </c>
      <c r="U12" s="14">
        <v>8.4751172493989294E-2</v>
      </c>
      <c r="V12" s="14">
        <v>0.102371321395933</v>
      </c>
      <c r="W12" s="14">
        <v>8.8672889137055996E-2</v>
      </c>
      <c r="X12" s="14">
        <v>0.13411862018639301</v>
      </c>
      <c r="Y12" s="14">
        <v>0.170251468903067</v>
      </c>
      <c r="Z12" s="14">
        <v>4.6290836164291499E-2</v>
      </c>
      <c r="AA12" s="14">
        <v>9.3510960748925204E-2</v>
      </c>
      <c r="AB12" s="14">
        <v>0.22710296945580799</v>
      </c>
      <c r="AC12" s="14">
        <v>7.3855833984359506E-2</v>
      </c>
      <c r="AD12" s="14">
        <v>0</v>
      </c>
      <c r="AE12" s="14"/>
      <c r="AF12" s="14">
        <v>4.9231660859567698E-2</v>
      </c>
      <c r="AG12" s="14">
        <v>0.170196529804646</v>
      </c>
      <c r="AH12" s="14">
        <v>0.11666391174815501</v>
      </c>
      <c r="AI12" s="14">
        <v>0.17056410937723199</v>
      </c>
      <c r="AJ12" s="14">
        <v>0.13907731096169301</v>
      </c>
      <c r="AK12" s="14">
        <v>0.155991667090218</v>
      </c>
      <c r="AL12" s="14"/>
      <c r="AM12" s="14">
        <v>0.105251048523862</v>
      </c>
      <c r="AN12" s="14">
        <v>0.14867320043357701</v>
      </c>
      <c r="AO12" s="14">
        <v>9.74004261948479E-2</v>
      </c>
      <c r="AP12" s="14">
        <v>9.3517895432283699E-2</v>
      </c>
      <c r="AQ12" s="14">
        <v>0.220926276029316</v>
      </c>
      <c r="AR12" s="14"/>
      <c r="AS12" s="14">
        <v>0.114323250249491</v>
      </c>
      <c r="AT12" s="14">
        <v>0.13259877391810601</v>
      </c>
      <c r="AU12" s="14"/>
      <c r="AV12" s="14">
        <v>0.117357188701828</v>
      </c>
      <c r="AW12" s="14">
        <v>3.3974630596000699E-2</v>
      </c>
      <c r="AX12" s="14">
        <v>0.115507735197318</v>
      </c>
      <c r="AY12" s="14"/>
      <c r="AZ12" s="14">
        <v>0.15861057250284899</v>
      </c>
      <c r="BA12" s="14">
        <v>0</v>
      </c>
      <c r="BB12" s="14">
        <v>0.120063532557625</v>
      </c>
      <c r="BC12" s="14"/>
      <c r="BD12" s="14">
        <v>0.135066935396284</v>
      </c>
      <c r="BE12" s="14">
        <v>0.118251095224272</v>
      </c>
      <c r="BF12" s="14"/>
      <c r="BG12" s="14">
        <v>8.4739807570818906E-2</v>
      </c>
      <c r="BH12" s="14">
        <v>0.133980843592339</v>
      </c>
      <c r="BI12" s="14"/>
      <c r="BJ12" s="14">
        <v>7.3495100832761798E-2</v>
      </c>
      <c r="BK12" s="14">
        <v>0.13509142815670999</v>
      </c>
      <c r="BL12" s="14"/>
      <c r="BM12" s="14">
        <v>0.14188022924534999</v>
      </c>
      <c r="BN12" s="14">
        <v>0.12480067320572399</v>
      </c>
      <c r="BO12" s="14"/>
      <c r="BP12" s="14">
        <v>0.167303732875283</v>
      </c>
      <c r="BQ12" s="14">
        <v>0.114071777820124</v>
      </c>
      <c r="BR12" s="14"/>
      <c r="BS12" s="14">
        <v>9.3880414482425997E-2</v>
      </c>
      <c r="BT12" s="14">
        <v>0.120201907800793</v>
      </c>
      <c r="BU12" s="14"/>
      <c r="BV12" s="14">
        <v>0.17727070252376101</v>
      </c>
      <c r="BW12" s="14">
        <v>6.5005041108656597E-2</v>
      </c>
      <c r="BX12" s="14"/>
      <c r="BY12" s="14">
        <v>6.1568309114426199E-2</v>
      </c>
      <c r="BZ12" s="14">
        <v>0.13127967929019699</v>
      </c>
      <c r="CA12" s="14"/>
      <c r="CB12" s="14">
        <v>0.122212340286547</v>
      </c>
      <c r="CC12" s="14">
        <v>0.125530763943833</v>
      </c>
    </row>
    <row r="13" spans="2:81" x14ac:dyDescent="0.3">
      <c r="B13" s="15" t="s">
        <v>422</v>
      </c>
      <c r="C13" s="14">
        <v>0.11285072063273401</v>
      </c>
      <c r="D13" s="14">
        <v>0.11943016961141099</v>
      </c>
      <c r="E13" s="14">
        <v>0.10728729041433301</v>
      </c>
      <c r="F13" s="14"/>
      <c r="G13" s="14">
        <v>4.9963719710580501E-2</v>
      </c>
      <c r="H13" s="14">
        <v>0.11621230122001</v>
      </c>
      <c r="I13" s="14">
        <v>0.11072861366803401</v>
      </c>
      <c r="J13" s="14">
        <v>0.137437659124378</v>
      </c>
      <c r="K13" s="14">
        <v>0.119920064790086</v>
      </c>
      <c r="L13" s="14">
        <v>0.12654084269586299</v>
      </c>
      <c r="M13" s="14"/>
      <c r="N13" s="14">
        <v>9.5037958303425804E-2</v>
      </c>
      <c r="O13" s="14">
        <v>0.126315211281669</v>
      </c>
      <c r="P13" s="14">
        <v>0.11120284630402499</v>
      </c>
      <c r="Q13" s="14">
        <v>0.119730846393587</v>
      </c>
      <c r="R13" s="14"/>
      <c r="S13" s="14">
        <v>0.11171139521370201</v>
      </c>
      <c r="T13" s="14">
        <v>4.3221316186416302E-2</v>
      </c>
      <c r="U13" s="14">
        <v>0.18855471772382201</v>
      </c>
      <c r="V13" s="14">
        <v>8.3627887864127795E-2</v>
      </c>
      <c r="W13" s="14">
        <v>0.15206320987890301</v>
      </c>
      <c r="X13" s="14">
        <v>0.13663494581329699</v>
      </c>
      <c r="Y13" s="14">
        <v>8.6595183325297698E-2</v>
      </c>
      <c r="Z13" s="14">
        <v>0.237568979511596</v>
      </c>
      <c r="AA13" s="14">
        <v>9.5792469194005594E-2</v>
      </c>
      <c r="AB13" s="14">
        <v>9.0673652264794305E-2</v>
      </c>
      <c r="AC13" s="14">
        <v>0.14228891358930101</v>
      </c>
      <c r="AD13" s="14">
        <v>0.18517866439726399</v>
      </c>
      <c r="AE13" s="14"/>
      <c r="AF13" s="14">
        <v>6.9895696030952498E-2</v>
      </c>
      <c r="AG13" s="14">
        <v>0.15784411963825401</v>
      </c>
      <c r="AH13" s="14">
        <v>6.4134517483922099E-2</v>
      </c>
      <c r="AI13" s="14">
        <v>0.19826673599726199</v>
      </c>
      <c r="AJ13" s="14">
        <v>2.09330822206262E-2</v>
      </c>
      <c r="AK13" s="14">
        <v>0.102882360726299</v>
      </c>
      <c r="AL13" s="14"/>
      <c r="AM13" s="14">
        <v>0.14737447354830799</v>
      </c>
      <c r="AN13" s="14">
        <v>0.102137527191524</v>
      </c>
      <c r="AO13" s="14">
        <v>0.11141919275166901</v>
      </c>
      <c r="AP13" s="14">
        <v>9.4846755100172903E-2</v>
      </c>
      <c r="AQ13" s="14">
        <v>0.119004188971574</v>
      </c>
      <c r="AR13" s="14"/>
      <c r="AS13" s="14">
        <v>0.111595262382718</v>
      </c>
      <c r="AT13" s="14">
        <v>0.115274822985081</v>
      </c>
      <c r="AU13" s="14"/>
      <c r="AV13" s="14">
        <v>0.116260460192329</v>
      </c>
      <c r="AW13" s="14">
        <v>0.10927037862109699</v>
      </c>
      <c r="AX13" s="14">
        <v>0.104699293840688</v>
      </c>
      <c r="AY13" s="14"/>
      <c r="AZ13" s="14">
        <v>0.26559796725817297</v>
      </c>
      <c r="BA13" s="14">
        <v>5.25132045912787E-2</v>
      </c>
      <c r="BB13" s="14">
        <v>0.10021651836046</v>
      </c>
      <c r="BC13" s="14"/>
      <c r="BD13" s="14">
        <v>0.108022476924287</v>
      </c>
      <c r="BE13" s="14">
        <v>0.116928123792213</v>
      </c>
      <c r="BF13" s="14"/>
      <c r="BG13" s="14">
        <v>4.4359981552444201E-2</v>
      </c>
      <c r="BH13" s="14">
        <v>0.127871926426736</v>
      </c>
      <c r="BI13" s="14"/>
      <c r="BJ13" s="14">
        <v>6.8002828747419503E-2</v>
      </c>
      <c r="BK13" s="14">
        <v>0.11884592610577401</v>
      </c>
      <c r="BL13" s="14"/>
      <c r="BM13" s="14">
        <v>0.13086481600951799</v>
      </c>
      <c r="BN13" s="14">
        <v>0.112723284989152</v>
      </c>
      <c r="BO13" s="14"/>
      <c r="BP13" s="14">
        <v>0.12898933039389701</v>
      </c>
      <c r="BQ13" s="14">
        <v>0.109630881546861</v>
      </c>
      <c r="BR13" s="14"/>
      <c r="BS13" s="14">
        <v>0.13317241791235301</v>
      </c>
      <c r="BT13" s="14">
        <v>8.9340658722101299E-2</v>
      </c>
      <c r="BU13" s="14"/>
      <c r="BV13" s="14">
        <v>7.7951489295031498E-2</v>
      </c>
      <c r="BW13" s="14">
        <v>0.152293648565509</v>
      </c>
      <c r="BX13" s="14"/>
      <c r="BY13" s="14">
        <v>6.0224828372375097E-2</v>
      </c>
      <c r="BZ13" s="14">
        <v>0.120277264501759</v>
      </c>
      <c r="CA13" s="14"/>
      <c r="CB13" s="14">
        <v>0.11856787686310501</v>
      </c>
      <c r="CC13" s="14">
        <v>0.108662416356733</v>
      </c>
    </row>
    <row r="14" spans="2:81" x14ac:dyDescent="0.3">
      <c r="B14" s="15" t="s">
        <v>106</v>
      </c>
      <c r="C14" s="14">
        <v>4.2446424458880597E-2</v>
      </c>
      <c r="D14" s="14">
        <v>2.6972866917788298E-2</v>
      </c>
      <c r="E14" s="14">
        <v>5.6691987961558499E-2</v>
      </c>
      <c r="F14" s="14"/>
      <c r="G14" s="14">
        <v>4.24884862518203E-2</v>
      </c>
      <c r="H14" s="14">
        <v>4.5636209984274298E-2</v>
      </c>
      <c r="I14" s="14">
        <v>2.3244006044295801E-2</v>
      </c>
      <c r="J14" s="14">
        <v>5.9746558742714798E-2</v>
      </c>
      <c r="K14" s="14">
        <v>3.9852979416386901E-2</v>
      </c>
      <c r="L14" s="14">
        <v>4.4053515349320997E-2</v>
      </c>
      <c r="M14" s="14"/>
      <c r="N14" s="14">
        <v>2.3618607366385502E-2</v>
      </c>
      <c r="O14" s="14">
        <v>5.8627527459621499E-2</v>
      </c>
      <c r="P14" s="14">
        <v>2.47599156990513E-2</v>
      </c>
      <c r="Q14" s="14">
        <v>6.1184197963197802E-2</v>
      </c>
      <c r="R14" s="14"/>
      <c r="S14" s="14">
        <v>5.2552070256952001E-2</v>
      </c>
      <c r="T14" s="14">
        <v>5.2520715698977698E-2</v>
      </c>
      <c r="U14" s="14">
        <v>2.43702624376987E-2</v>
      </c>
      <c r="V14" s="14">
        <v>2.58465025231767E-2</v>
      </c>
      <c r="W14" s="14">
        <v>5.9561542268636802E-2</v>
      </c>
      <c r="X14" s="14">
        <v>1.8906080872193701E-2</v>
      </c>
      <c r="Y14" s="14">
        <v>2.0502923314904799E-2</v>
      </c>
      <c r="Z14" s="14">
        <v>4.6290836164291499E-2</v>
      </c>
      <c r="AA14" s="14">
        <v>4.5981998470659403E-2</v>
      </c>
      <c r="AB14" s="14">
        <v>4.3695299311262398E-2</v>
      </c>
      <c r="AC14" s="14">
        <v>0.11300411960319599</v>
      </c>
      <c r="AD14" s="14">
        <v>0</v>
      </c>
      <c r="AE14" s="14"/>
      <c r="AF14" s="14">
        <v>2.8290649086463601E-2</v>
      </c>
      <c r="AG14" s="14">
        <v>2.64141928205649E-2</v>
      </c>
      <c r="AH14" s="14">
        <v>6.6836247787583694E-2</v>
      </c>
      <c r="AI14" s="14">
        <v>4.48890775256841E-2</v>
      </c>
      <c r="AJ14" s="14">
        <v>0</v>
      </c>
      <c r="AK14" s="14">
        <v>9.15449903801481E-2</v>
      </c>
      <c r="AL14" s="14"/>
      <c r="AM14" s="14">
        <v>5.2727451927523199E-2</v>
      </c>
      <c r="AN14" s="14">
        <v>2.08033892518882E-2</v>
      </c>
      <c r="AO14" s="14">
        <v>5.4311714049425197E-2</v>
      </c>
      <c r="AP14" s="14">
        <v>2.9841640025605E-2</v>
      </c>
      <c r="AQ14" s="14">
        <v>0</v>
      </c>
      <c r="AR14" s="14"/>
      <c r="AS14" s="14">
        <v>2.00939525470522E-2</v>
      </c>
      <c r="AT14" s="14">
        <v>5.6191098541296697E-2</v>
      </c>
      <c r="AU14" s="14"/>
      <c r="AV14" s="14">
        <v>0</v>
      </c>
      <c r="AW14" s="14">
        <v>0</v>
      </c>
      <c r="AX14" s="14">
        <v>3.7442715731518202E-2</v>
      </c>
      <c r="AY14" s="14"/>
      <c r="AZ14" s="14">
        <v>0</v>
      </c>
      <c r="BA14" s="14">
        <v>0</v>
      </c>
      <c r="BB14" s="14">
        <v>0</v>
      </c>
      <c r="BC14" s="14"/>
      <c r="BD14" s="14">
        <v>1.8420797737472999E-2</v>
      </c>
      <c r="BE14" s="14">
        <v>5.6248068034727899E-2</v>
      </c>
      <c r="BF14" s="14"/>
      <c r="BG14" s="14">
        <v>1.24894701201819E-2</v>
      </c>
      <c r="BH14" s="14">
        <v>4.6705444561223899E-2</v>
      </c>
      <c r="BI14" s="14"/>
      <c r="BJ14" s="14">
        <v>0</v>
      </c>
      <c r="BK14" s="14">
        <v>4.4555888220034499E-2</v>
      </c>
      <c r="BL14" s="14"/>
      <c r="BM14" s="14">
        <v>1.9954316174751598E-2</v>
      </c>
      <c r="BN14" s="14">
        <v>4.3427426220935997E-2</v>
      </c>
      <c r="BO14" s="14"/>
      <c r="BP14" s="14">
        <v>2.47591862287826E-2</v>
      </c>
      <c r="BQ14" s="14">
        <v>4.7975934386974103E-2</v>
      </c>
      <c r="BR14" s="14"/>
      <c r="BS14" s="14">
        <v>0</v>
      </c>
      <c r="BT14" s="14">
        <v>3.04323192387763E-2</v>
      </c>
      <c r="BU14" s="14"/>
      <c r="BV14" s="14">
        <v>0</v>
      </c>
      <c r="BW14" s="14">
        <v>0</v>
      </c>
      <c r="BX14" s="14"/>
      <c r="BY14" s="14">
        <v>3.5687988159676998E-2</v>
      </c>
      <c r="BZ14" s="14">
        <v>4.1755011388175202E-2</v>
      </c>
      <c r="CA14" s="14"/>
      <c r="CB14" s="14">
        <v>2.6249777159757699E-2</v>
      </c>
      <c r="CC14" s="14">
        <v>5.1973375195983898E-2</v>
      </c>
    </row>
    <row r="15" spans="2:81" x14ac:dyDescent="0.3">
      <c r="B15" s="15" t="s">
        <v>91</v>
      </c>
      <c r="C15" s="18">
        <v>0.55193488081077102</v>
      </c>
      <c r="D15" s="18">
        <v>0.56253204389659905</v>
      </c>
      <c r="E15" s="18">
        <v>0.54059789317602502</v>
      </c>
      <c r="F15" s="18"/>
      <c r="G15" s="18">
        <v>0.68981566982582598</v>
      </c>
      <c r="H15" s="18">
        <v>0.63368822695923499</v>
      </c>
      <c r="I15" s="18">
        <v>0.55749318872247</v>
      </c>
      <c r="J15" s="18">
        <v>0.600558612293426</v>
      </c>
      <c r="K15" s="18">
        <v>0.44690600658249702</v>
      </c>
      <c r="L15" s="18">
        <v>0.413148721157299</v>
      </c>
      <c r="M15" s="18"/>
      <c r="N15" s="18">
        <v>0.56204422280911503</v>
      </c>
      <c r="O15" s="18">
        <v>0.53295627076561403</v>
      </c>
      <c r="P15" s="18">
        <v>0.58209826353175398</v>
      </c>
      <c r="Q15" s="18">
        <v>0.53092906346992497</v>
      </c>
      <c r="R15" s="18"/>
      <c r="S15" s="18">
        <v>0.52103932215013904</v>
      </c>
      <c r="T15" s="18">
        <v>0.49333875419693601</v>
      </c>
      <c r="U15" s="18">
        <v>0.53807325376287796</v>
      </c>
      <c r="V15" s="18">
        <v>0.66327486154793303</v>
      </c>
      <c r="W15" s="18">
        <v>0.58402589691082996</v>
      </c>
      <c r="X15" s="18">
        <v>0.59139018507160201</v>
      </c>
      <c r="Y15" s="18">
        <v>0.54333372582417006</v>
      </c>
      <c r="Z15" s="18">
        <v>0.42843133417865298</v>
      </c>
      <c r="AA15" s="18">
        <v>0.60547869090293405</v>
      </c>
      <c r="AB15" s="18">
        <v>0.54699412523838697</v>
      </c>
      <c r="AC15" s="18">
        <v>0.51802989897982399</v>
      </c>
      <c r="AD15" s="18">
        <v>0.53843182478223195</v>
      </c>
      <c r="AE15" s="18"/>
      <c r="AF15" s="18">
        <v>0.73117554979160404</v>
      </c>
      <c r="AG15" s="18">
        <v>0.51612418015428396</v>
      </c>
      <c r="AH15" s="18">
        <v>0.46307490493965298</v>
      </c>
      <c r="AI15" s="18">
        <v>0.461300626792988</v>
      </c>
      <c r="AJ15" s="18">
        <v>0.66564540538417905</v>
      </c>
      <c r="AK15" s="18">
        <v>0.32835042528013297</v>
      </c>
      <c r="AL15" s="18"/>
      <c r="AM15" s="18">
        <v>0.47072873084961098</v>
      </c>
      <c r="AN15" s="18">
        <v>0.57487352939956804</v>
      </c>
      <c r="AO15" s="18">
        <v>0.58705003815432899</v>
      </c>
      <c r="AP15" s="18">
        <v>0.58038254312304005</v>
      </c>
      <c r="AQ15" s="18">
        <v>0.54178234259565605</v>
      </c>
      <c r="AR15" s="18"/>
      <c r="AS15" s="18">
        <v>0.60850767931576799</v>
      </c>
      <c r="AT15" s="18">
        <v>0.51205344774331396</v>
      </c>
      <c r="AU15" s="18"/>
      <c r="AV15" s="18">
        <v>0.62987630479821399</v>
      </c>
      <c r="AW15" s="18">
        <v>0.75415620188833798</v>
      </c>
      <c r="AX15" s="18">
        <v>0.56841502677935296</v>
      </c>
      <c r="AY15" s="18"/>
      <c r="AZ15" s="18">
        <v>0.57579146023897798</v>
      </c>
      <c r="BA15" s="18">
        <v>0.81207225978047304</v>
      </c>
      <c r="BB15" s="18">
        <v>0.60343609842023804</v>
      </c>
      <c r="BC15" s="18"/>
      <c r="BD15" s="18">
        <v>0.57112459335875299</v>
      </c>
      <c r="BE15" s="18">
        <v>0.54216633338699205</v>
      </c>
      <c r="BF15" s="18"/>
      <c r="BG15" s="18">
        <v>0.69240207247899499</v>
      </c>
      <c r="BH15" s="18">
        <v>0.52619109834191402</v>
      </c>
      <c r="BI15" s="18"/>
      <c r="BJ15" s="18">
        <v>0.67654760502173705</v>
      </c>
      <c r="BK15" s="18">
        <v>0.53783936982522895</v>
      </c>
      <c r="BL15" s="18"/>
      <c r="BM15" s="18">
        <v>0.60586766132930503</v>
      </c>
      <c r="BN15" s="18">
        <v>0.54596983146681899</v>
      </c>
      <c r="BO15" s="18"/>
      <c r="BP15" s="18">
        <v>0.53743480205796601</v>
      </c>
      <c r="BQ15" s="18">
        <v>0.55065274891434901</v>
      </c>
      <c r="BR15" s="18"/>
      <c r="BS15" s="18">
        <v>0.64477029223737103</v>
      </c>
      <c r="BT15" s="18">
        <v>0.59700407747581596</v>
      </c>
      <c r="BU15" s="18"/>
      <c r="BV15" s="18">
        <v>0.55448048392372296</v>
      </c>
      <c r="BW15" s="18">
        <v>0.67603474746518299</v>
      </c>
      <c r="BX15" s="18"/>
      <c r="BY15" s="18">
        <v>0.71274969439052804</v>
      </c>
      <c r="BZ15" s="18">
        <v>0.53413242099968505</v>
      </c>
      <c r="CA15" s="18"/>
      <c r="CB15" s="18">
        <v>0.555909209155247</v>
      </c>
      <c r="CC15" s="18">
        <v>0.555372966509876</v>
      </c>
    </row>
    <row r="16" spans="2:81" x14ac:dyDescent="0.3">
      <c r="B16" s="15" t="s">
        <v>92</v>
      </c>
      <c r="C16" s="18">
        <v>0.237518104041988</v>
      </c>
      <c r="D16" s="18">
        <v>0.23822415136528799</v>
      </c>
      <c r="E16" s="18">
        <v>0.23777152642042201</v>
      </c>
      <c r="F16" s="18"/>
      <c r="G16" s="18">
        <v>0.12246937232814099</v>
      </c>
      <c r="H16" s="18">
        <v>0.22541071775638999</v>
      </c>
      <c r="I16" s="18">
        <v>0.23327862656095399</v>
      </c>
      <c r="J16" s="18">
        <v>0.200022999726331</v>
      </c>
      <c r="K16" s="18">
        <v>0.27607638575355298</v>
      </c>
      <c r="L16" s="18">
        <v>0.326671937236587</v>
      </c>
      <c r="M16" s="18"/>
      <c r="N16" s="18">
        <v>0.20376595495245001</v>
      </c>
      <c r="O16" s="18">
        <v>0.26888871318317797</v>
      </c>
      <c r="P16" s="18">
        <v>0.24348292897704901</v>
      </c>
      <c r="Q16" s="18">
        <v>0.235283869915653</v>
      </c>
      <c r="R16" s="18"/>
      <c r="S16" s="18">
        <v>0.222624608345321</v>
      </c>
      <c r="T16" s="18">
        <v>0.22031776556500501</v>
      </c>
      <c r="U16" s="18">
        <v>0.27330589021781099</v>
      </c>
      <c r="V16" s="18">
        <v>0.18599920926006</v>
      </c>
      <c r="W16" s="18">
        <v>0.24073609901595899</v>
      </c>
      <c r="X16" s="18">
        <v>0.27075356599969003</v>
      </c>
      <c r="Y16" s="18">
        <v>0.256846652228365</v>
      </c>
      <c r="Z16" s="18">
        <v>0.28385981567588697</v>
      </c>
      <c r="AA16" s="18">
        <v>0.18930342994293101</v>
      </c>
      <c r="AB16" s="18">
        <v>0.317776621720602</v>
      </c>
      <c r="AC16" s="18">
        <v>0.21614474757366101</v>
      </c>
      <c r="AD16" s="18">
        <v>0.18517866439726399</v>
      </c>
      <c r="AE16" s="18"/>
      <c r="AF16" s="18">
        <v>0.11912735689051999</v>
      </c>
      <c r="AG16" s="18">
        <v>0.32804064944290001</v>
      </c>
      <c r="AH16" s="18">
        <v>0.18079842923207701</v>
      </c>
      <c r="AI16" s="18">
        <v>0.36883084537449401</v>
      </c>
      <c r="AJ16" s="18">
        <v>0.16001039318231899</v>
      </c>
      <c r="AK16" s="18">
        <v>0.25887402781651703</v>
      </c>
      <c r="AL16" s="18"/>
      <c r="AM16" s="18">
        <v>0.25262552207216898</v>
      </c>
      <c r="AN16" s="18">
        <v>0.25081072762510098</v>
      </c>
      <c r="AO16" s="18">
        <v>0.20881961894651699</v>
      </c>
      <c r="AP16" s="18">
        <v>0.18836465053245699</v>
      </c>
      <c r="AQ16" s="18">
        <v>0.33993046500089003</v>
      </c>
      <c r="AR16" s="18"/>
      <c r="AS16" s="18">
        <v>0.225918512632209</v>
      </c>
      <c r="AT16" s="18">
        <v>0.247873596903187</v>
      </c>
      <c r="AU16" s="18"/>
      <c r="AV16" s="18">
        <v>0.23361764889415701</v>
      </c>
      <c r="AW16" s="18">
        <v>0.14324500921709801</v>
      </c>
      <c r="AX16" s="18">
        <v>0.22020702903800701</v>
      </c>
      <c r="AY16" s="18"/>
      <c r="AZ16" s="18">
        <v>0.42420853976102202</v>
      </c>
      <c r="BA16" s="18">
        <v>5.25132045912787E-2</v>
      </c>
      <c r="BB16" s="18">
        <v>0.220280050918084</v>
      </c>
      <c r="BC16" s="18"/>
      <c r="BD16" s="18">
        <v>0.24308941232056999</v>
      </c>
      <c r="BE16" s="18">
        <v>0.235179219016486</v>
      </c>
      <c r="BF16" s="18"/>
      <c r="BG16" s="18">
        <v>0.129099789123263</v>
      </c>
      <c r="BH16" s="18">
        <v>0.26185277001907498</v>
      </c>
      <c r="BI16" s="18"/>
      <c r="BJ16" s="18">
        <v>0.14149792958018101</v>
      </c>
      <c r="BK16" s="18">
        <v>0.25393735426248398</v>
      </c>
      <c r="BL16" s="18"/>
      <c r="BM16" s="18">
        <v>0.27274504525486798</v>
      </c>
      <c r="BN16" s="18">
        <v>0.23752395819487601</v>
      </c>
      <c r="BO16" s="18"/>
      <c r="BP16" s="18">
        <v>0.29629306326917998</v>
      </c>
      <c r="BQ16" s="18">
        <v>0.223702659366985</v>
      </c>
      <c r="BR16" s="18"/>
      <c r="BS16" s="18">
        <v>0.227052832394779</v>
      </c>
      <c r="BT16" s="18">
        <v>0.20954256652289399</v>
      </c>
      <c r="BU16" s="18"/>
      <c r="BV16" s="18">
        <v>0.25522219181879302</v>
      </c>
      <c r="BW16" s="18">
        <v>0.21729868967416499</v>
      </c>
      <c r="BX16" s="18"/>
      <c r="BY16" s="18">
        <v>0.121793137486801</v>
      </c>
      <c r="BZ16" s="18">
        <v>0.25155694379195598</v>
      </c>
      <c r="CA16" s="18"/>
      <c r="CB16" s="18">
        <v>0.240780217149652</v>
      </c>
      <c r="CC16" s="18">
        <v>0.23419318030056599</v>
      </c>
    </row>
    <row r="17" spans="2:81" x14ac:dyDescent="0.3">
      <c r="B17" s="15" t="s">
        <v>93</v>
      </c>
      <c r="C17" s="19">
        <v>0.31441677676878399</v>
      </c>
      <c r="D17" s="19">
        <v>0.32430789253131098</v>
      </c>
      <c r="E17" s="19">
        <v>0.30282636675560298</v>
      </c>
      <c r="F17" s="19"/>
      <c r="G17" s="19">
        <v>0.56734629749768495</v>
      </c>
      <c r="H17" s="19">
        <v>0.408277509202845</v>
      </c>
      <c r="I17" s="19">
        <v>0.32421456216151601</v>
      </c>
      <c r="J17" s="19">
        <v>0.40053561256709502</v>
      </c>
      <c r="K17" s="19">
        <v>0.17082962082894401</v>
      </c>
      <c r="L17" s="19">
        <v>8.6476783920711106E-2</v>
      </c>
      <c r="M17" s="19"/>
      <c r="N17" s="19">
        <v>0.358278267856666</v>
      </c>
      <c r="O17" s="19">
        <v>0.264067557582436</v>
      </c>
      <c r="P17" s="19">
        <v>0.338615334554704</v>
      </c>
      <c r="Q17" s="19">
        <v>0.29564519355427199</v>
      </c>
      <c r="R17" s="19"/>
      <c r="S17" s="19">
        <v>0.29841471380481799</v>
      </c>
      <c r="T17" s="19">
        <v>0.27302098863193203</v>
      </c>
      <c r="U17" s="19">
        <v>0.26476736354506702</v>
      </c>
      <c r="V17" s="19">
        <v>0.477275652287873</v>
      </c>
      <c r="W17" s="19">
        <v>0.34328979789487102</v>
      </c>
      <c r="X17" s="19">
        <v>0.32063661907191199</v>
      </c>
      <c r="Y17" s="19">
        <v>0.286487073595805</v>
      </c>
      <c r="Z17" s="19">
        <v>0.14457151850276601</v>
      </c>
      <c r="AA17" s="19">
        <v>0.41617526096000401</v>
      </c>
      <c r="AB17" s="19">
        <v>0.229217503517785</v>
      </c>
      <c r="AC17" s="19">
        <v>0.30188515140616301</v>
      </c>
      <c r="AD17" s="19">
        <v>0.35325316038496801</v>
      </c>
      <c r="AE17" s="19"/>
      <c r="AF17" s="19">
        <v>0.61204819290108403</v>
      </c>
      <c r="AG17" s="19">
        <v>0.18808353071138401</v>
      </c>
      <c r="AH17" s="19">
        <v>0.28227647570757503</v>
      </c>
      <c r="AI17" s="19">
        <v>9.2469781418493505E-2</v>
      </c>
      <c r="AJ17" s="19">
        <v>0.50563501220186002</v>
      </c>
      <c r="AK17" s="19">
        <v>6.94763974636156E-2</v>
      </c>
      <c r="AL17" s="19"/>
      <c r="AM17" s="19">
        <v>0.21810320877744199</v>
      </c>
      <c r="AN17" s="19">
        <v>0.324062801774467</v>
      </c>
      <c r="AO17" s="19">
        <v>0.37823041920781197</v>
      </c>
      <c r="AP17" s="19">
        <v>0.39201789259058401</v>
      </c>
      <c r="AQ17" s="19">
        <v>0.201851877594767</v>
      </c>
      <c r="AR17" s="19"/>
      <c r="AS17" s="19">
        <v>0.38258916668355902</v>
      </c>
      <c r="AT17" s="19">
        <v>0.26417985084012702</v>
      </c>
      <c r="AU17" s="19"/>
      <c r="AV17" s="19">
        <v>0.39625865590405701</v>
      </c>
      <c r="AW17" s="19">
        <v>0.61091119267124006</v>
      </c>
      <c r="AX17" s="19">
        <v>0.34820799774134698</v>
      </c>
      <c r="AY17" s="19"/>
      <c r="AZ17" s="19">
        <v>0.15158292047795599</v>
      </c>
      <c r="BA17" s="19">
        <v>0.75955905518919398</v>
      </c>
      <c r="BB17" s="19">
        <v>0.38315604750215299</v>
      </c>
      <c r="BC17" s="19"/>
      <c r="BD17" s="19">
        <v>0.32803518103818302</v>
      </c>
      <c r="BE17" s="19">
        <v>0.30698711437050702</v>
      </c>
      <c r="BF17" s="19"/>
      <c r="BG17" s="19">
        <v>0.56330228335573196</v>
      </c>
      <c r="BH17" s="19">
        <v>0.26433832832283799</v>
      </c>
      <c r="BI17" s="19"/>
      <c r="BJ17" s="19">
        <v>0.53504967544155602</v>
      </c>
      <c r="BK17" s="19">
        <v>0.28390201556274602</v>
      </c>
      <c r="BL17" s="19"/>
      <c r="BM17" s="19">
        <v>0.33312261607443699</v>
      </c>
      <c r="BN17" s="19">
        <v>0.30844587327194301</v>
      </c>
      <c r="BO17" s="19"/>
      <c r="BP17" s="19">
        <v>0.241141738788786</v>
      </c>
      <c r="BQ17" s="19">
        <v>0.32695008954736399</v>
      </c>
      <c r="BR17" s="19"/>
      <c r="BS17" s="19">
        <v>0.41771745984259201</v>
      </c>
      <c r="BT17" s="19">
        <v>0.38746151095292197</v>
      </c>
      <c r="BU17" s="19"/>
      <c r="BV17" s="19">
        <v>0.29925829210493099</v>
      </c>
      <c r="BW17" s="19">
        <v>0.458736057791018</v>
      </c>
      <c r="BX17" s="19"/>
      <c r="BY17" s="19">
        <v>0.59095655690372695</v>
      </c>
      <c r="BZ17" s="19">
        <v>0.28257547720772902</v>
      </c>
      <c r="CA17" s="19"/>
      <c r="CB17" s="19">
        <v>0.31512899200559502</v>
      </c>
      <c r="CC17" s="19">
        <v>0.32117978620930998</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507</v>
      </c>
      <c r="D7" s="10">
        <v>233</v>
      </c>
      <c r="E7" s="10">
        <v>273</v>
      </c>
      <c r="F7" s="10"/>
      <c r="G7" s="10">
        <v>51</v>
      </c>
      <c r="H7" s="10">
        <v>108</v>
      </c>
      <c r="I7" s="10">
        <v>91</v>
      </c>
      <c r="J7" s="10">
        <v>81</v>
      </c>
      <c r="K7" s="10">
        <v>72</v>
      </c>
      <c r="L7" s="10">
        <v>104</v>
      </c>
      <c r="M7" s="10"/>
      <c r="N7" s="10">
        <v>129</v>
      </c>
      <c r="O7" s="10">
        <v>147</v>
      </c>
      <c r="P7" s="10">
        <v>114</v>
      </c>
      <c r="Q7" s="10">
        <v>114</v>
      </c>
      <c r="R7" s="10"/>
      <c r="S7" s="10">
        <v>72</v>
      </c>
      <c r="T7" s="10">
        <v>70</v>
      </c>
      <c r="U7" s="10">
        <v>36</v>
      </c>
      <c r="V7" s="10">
        <v>37</v>
      </c>
      <c r="W7" s="10">
        <v>33</v>
      </c>
      <c r="X7" s="10">
        <v>50</v>
      </c>
      <c r="Y7" s="10">
        <v>45</v>
      </c>
      <c r="Z7" s="10">
        <v>21</v>
      </c>
      <c r="AA7" s="10">
        <v>62</v>
      </c>
      <c r="AB7" s="10">
        <v>44</v>
      </c>
      <c r="AC7" s="10">
        <v>26</v>
      </c>
      <c r="AD7" s="10">
        <v>11</v>
      </c>
      <c r="AE7" s="10"/>
      <c r="AF7" s="10">
        <v>129</v>
      </c>
      <c r="AG7" s="10">
        <v>105</v>
      </c>
      <c r="AH7" s="10">
        <v>46</v>
      </c>
      <c r="AI7" s="10">
        <v>85</v>
      </c>
      <c r="AJ7" s="10">
        <v>34</v>
      </c>
      <c r="AK7" s="10">
        <v>52</v>
      </c>
      <c r="AL7" s="10"/>
      <c r="AM7" s="10">
        <v>106</v>
      </c>
      <c r="AN7" s="10">
        <v>125</v>
      </c>
      <c r="AO7" s="10">
        <v>124</v>
      </c>
      <c r="AP7" s="10">
        <v>71</v>
      </c>
      <c r="AQ7" s="10">
        <v>9</v>
      </c>
      <c r="AR7" s="10"/>
      <c r="AS7" s="10">
        <v>183</v>
      </c>
      <c r="AT7" s="10">
        <v>319</v>
      </c>
      <c r="AU7" s="10"/>
      <c r="AV7" s="10">
        <v>92</v>
      </c>
      <c r="AW7" s="10">
        <v>28</v>
      </c>
      <c r="AX7" s="10">
        <v>97</v>
      </c>
      <c r="AY7" s="10"/>
      <c r="AZ7" s="10">
        <v>21</v>
      </c>
      <c r="BA7" s="10">
        <v>20</v>
      </c>
      <c r="BB7" s="10">
        <v>65</v>
      </c>
      <c r="BC7" s="10"/>
      <c r="BD7" s="10">
        <v>208</v>
      </c>
      <c r="BE7" s="10">
        <v>297</v>
      </c>
      <c r="BF7" s="10"/>
      <c r="BG7" s="10">
        <v>82</v>
      </c>
      <c r="BH7" s="10">
        <v>421</v>
      </c>
      <c r="BI7" s="10"/>
      <c r="BJ7" s="10">
        <v>51</v>
      </c>
      <c r="BK7" s="10">
        <v>440</v>
      </c>
      <c r="BL7" s="10"/>
      <c r="BM7" s="10">
        <v>47</v>
      </c>
      <c r="BN7" s="10">
        <v>453</v>
      </c>
      <c r="BO7" s="10"/>
      <c r="BP7" s="10">
        <v>114</v>
      </c>
      <c r="BQ7" s="10">
        <v>388</v>
      </c>
      <c r="BR7" s="10"/>
      <c r="BS7" s="10">
        <v>97</v>
      </c>
      <c r="BT7" s="10">
        <v>122</v>
      </c>
      <c r="BU7" s="10"/>
      <c r="BV7" s="10">
        <v>24</v>
      </c>
      <c r="BW7" s="10">
        <v>73</v>
      </c>
      <c r="BX7" s="10"/>
      <c r="BY7" s="10">
        <v>47</v>
      </c>
      <c r="BZ7" s="10">
        <v>454</v>
      </c>
      <c r="CA7" s="10"/>
      <c r="CB7" s="10">
        <v>173</v>
      </c>
      <c r="CC7" s="10">
        <v>327</v>
      </c>
    </row>
    <row r="8" spans="2:81" ht="30" customHeight="1" x14ac:dyDescent="0.3">
      <c r="B8" s="11" t="s">
        <v>20</v>
      </c>
      <c r="C8" s="11">
        <v>504</v>
      </c>
      <c r="D8" s="11">
        <v>240</v>
      </c>
      <c r="E8" s="11">
        <v>263</v>
      </c>
      <c r="F8" s="11"/>
      <c r="G8" s="11">
        <v>63</v>
      </c>
      <c r="H8" s="11">
        <v>103</v>
      </c>
      <c r="I8" s="11">
        <v>88</v>
      </c>
      <c r="J8" s="11">
        <v>78</v>
      </c>
      <c r="K8" s="11">
        <v>67</v>
      </c>
      <c r="L8" s="11">
        <v>104</v>
      </c>
      <c r="M8" s="11"/>
      <c r="N8" s="11">
        <v>122</v>
      </c>
      <c r="O8" s="11">
        <v>141</v>
      </c>
      <c r="P8" s="11">
        <v>118</v>
      </c>
      <c r="Q8" s="11">
        <v>119</v>
      </c>
      <c r="R8" s="11"/>
      <c r="S8" s="11">
        <v>68</v>
      </c>
      <c r="T8" s="11">
        <v>71</v>
      </c>
      <c r="U8" s="11">
        <v>37</v>
      </c>
      <c r="V8" s="11">
        <v>41</v>
      </c>
      <c r="W8" s="11">
        <v>33</v>
      </c>
      <c r="X8" s="11">
        <v>49</v>
      </c>
      <c r="Y8" s="11">
        <v>45</v>
      </c>
      <c r="Z8" s="11">
        <v>19</v>
      </c>
      <c r="AA8" s="11">
        <v>59</v>
      </c>
      <c r="AB8" s="11">
        <v>44</v>
      </c>
      <c r="AC8" s="11">
        <v>25</v>
      </c>
      <c r="AD8" s="11">
        <v>13</v>
      </c>
      <c r="AE8" s="11"/>
      <c r="AF8" s="11">
        <v>129</v>
      </c>
      <c r="AG8" s="11">
        <v>103</v>
      </c>
      <c r="AH8" s="11">
        <v>44</v>
      </c>
      <c r="AI8" s="11">
        <v>85</v>
      </c>
      <c r="AJ8" s="11">
        <v>34</v>
      </c>
      <c r="AK8" s="11">
        <v>51</v>
      </c>
      <c r="AL8" s="11"/>
      <c r="AM8" s="11">
        <v>106</v>
      </c>
      <c r="AN8" s="11">
        <v>129</v>
      </c>
      <c r="AO8" s="11">
        <v>120</v>
      </c>
      <c r="AP8" s="11">
        <v>67</v>
      </c>
      <c r="AQ8" s="11">
        <v>8</v>
      </c>
      <c r="AR8" s="11"/>
      <c r="AS8" s="11">
        <v>184</v>
      </c>
      <c r="AT8" s="11">
        <v>315</v>
      </c>
      <c r="AU8" s="11"/>
      <c r="AV8" s="11">
        <v>90</v>
      </c>
      <c r="AW8" s="11">
        <v>28</v>
      </c>
      <c r="AX8" s="11">
        <v>99</v>
      </c>
      <c r="AY8" s="11"/>
      <c r="AZ8" s="11">
        <v>19</v>
      </c>
      <c r="BA8" s="11">
        <v>21</v>
      </c>
      <c r="BB8" s="11">
        <v>65</v>
      </c>
      <c r="BC8" s="11"/>
      <c r="BD8" s="11">
        <v>206</v>
      </c>
      <c r="BE8" s="11">
        <v>296</v>
      </c>
      <c r="BF8" s="11"/>
      <c r="BG8" s="11">
        <v>85</v>
      </c>
      <c r="BH8" s="11">
        <v>415</v>
      </c>
      <c r="BI8" s="11"/>
      <c r="BJ8" s="11">
        <v>51</v>
      </c>
      <c r="BK8" s="11">
        <v>437</v>
      </c>
      <c r="BL8" s="11"/>
      <c r="BM8" s="11">
        <v>46</v>
      </c>
      <c r="BN8" s="11">
        <v>451</v>
      </c>
      <c r="BO8" s="11"/>
      <c r="BP8" s="11">
        <v>110</v>
      </c>
      <c r="BQ8" s="11">
        <v>389</v>
      </c>
      <c r="BR8" s="11"/>
      <c r="BS8" s="11">
        <v>98</v>
      </c>
      <c r="BT8" s="11">
        <v>122</v>
      </c>
      <c r="BU8" s="11"/>
      <c r="BV8" s="11">
        <v>25</v>
      </c>
      <c r="BW8" s="11">
        <v>73</v>
      </c>
      <c r="BX8" s="11"/>
      <c r="BY8" s="11">
        <v>51</v>
      </c>
      <c r="BZ8" s="11">
        <v>447</v>
      </c>
      <c r="CA8" s="11"/>
      <c r="CB8" s="11">
        <v>173</v>
      </c>
      <c r="CC8" s="11">
        <v>324</v>
      </c>
    </row>
    <row r="9" spans="2:81" x14ac:dyDescent="0.3">
      <c r="B9" s="15" t="s">
        <v>420</v>
      </c>
      <c r="C9" s="14">
        <v>0.251770975848221</v>
      </c>
      <c r="D9" s="14">
        <v>0.24464632853461499</v>
      </c>
      <c r="E9" s="14">
        <v>0.25920637227641302</v>
      </c>
      <c r="F9" s="14"/>
      <c r="G9" s="14">
        <v>0.40607712412790098</v>
      </c>
      <c r="H9" s="14">
        <v>0.28432270410475502</v>
      </c>
      <c r="I9" s="14">
        <v>0.234597269712919</v>
      </c>
      <c r="J9" s="14">
        <v>0.25587981186896103</v>
      </c>
      <c r="K9" s="14">
        <v>0.139077699921348</v>
      </c>
      <c r="L9" s="14">
        <v>0.20964268208897499</v>
      </c>
      <c r="M9" s="14"/>
      <c r="N9" s="14">
        <v>0.27133367383351498</v>
      </c>
      <c r="O9" s="14">
        <v>0.21198221117458599</v>
      </c>
      <c r="P9" s="14">
        <v>0.254184470974534</v>
      </c>
      <c r="Q9" s="14">
        <v>0.28273288506612598</v>
      </c>
      <c r="R9" s="14"/>
      <c r="S9" s="14">
        <v>0.20787263944871401</v>
      </c>
      <c r="T9" s="14">
        <v>0.24641331589450499</v>
      </c>
      <c r="U9" s="14">
        <v>0.23347268813983399</v>
      </c>
      <c r="V9" s="14">
        <v>0.28439107175176298</v>
      </c>
      <c r="W9" s="14">
        <v>0.297312724358473</v>
      </c>
      <c r="X9" s="14">
        <v>0.22427510461482</v>
      </c>
      <c r="Y9" s="14">
        <v>0.28972857887372799</v>
      </c>
      <c r="Z9" s="14">
        <v>9.6996280368211604E-2</v>
      </c>
      <c r="AA9" s="14">
        <v>0.25215309606365099</v>
      </c>
      <c r="AB9" s="14">
        <v>0.28420244414966001</v>
      </c>
      <c r="AC9" s="14">
        <v>0.338566870282969</v>
      </c>
      <c r="AD9" s="14">
        <v>0.26669235228300903</v>
      </c>
      <c r="AE9" s="14"/>
      <c r="AF9" s="14">
        <v>0.28705529922434198</v>
      </c>
      <c r="AG9" s="14">
        <v>0.18765388894874499</v>
      </c>
      <c r="AH9" s="14">
        <v>0.18610580824774201</v>
      </c>
      <c r="AI9" s="14">
        <v>0.23605389178791999</v>
      </c>
      <c r="AJ9" s="14">
        <v>0.46878943655623601</v>
      </c>
      <c r="AK9" s="14">
        <v>0.19662918752158001</v>
      </c>
      <c r="AL9" s="14"/>
      <c r="AM9" s="14">
        <v>0.224042925890964</v>
      </c>
      <c r="AN9" s="14">
        <v>0.19157436251465701</v>
      </c>
      <c r="AO9" s="14">
        <v>0.27452724617225599</v>
      </c>
      <c r="AP9" s="14">
        <v>0.30273452416191099</v>
      </c>
      <c r="AQ9" s="14">
        <v>0.338680854642328</v>
      </c>
      <c r="AR9" s="14"/>
      <c r="AS9" s="14">
        <v>0.26915038835597399</v>
      </c>
      <c r="AT9" s="14">
        <v>0.24250280003750699</v>
      </c>
      <c r="AU9" s="14"/>
      <c r="AV9" s="14">
        <v>0.295322655527259</v>
      </c>
      <c r="AW9" s="14">
        <v>0.32936513673512102</v>
      </c>
      <c r="AX9" s="14">
        <v>0.263084716268773</v>
      </c>
      <c r="AY9" s="14"/>
      <c r="AZ9" s="14">
        <v>0.385666830073983</v>
      </c>
      <c r="BA9" s="14">
        <v>0.27145997375952302</v>
      </c>
      <c r="BB9" s="14">
        <v>0.30847508850427502</v>
      </c>
      <c r="BC9" s="14"/>
      <c r="BD9" s="14">
        <v>0.30565628210887302</v>
      </c>
      <c r="BE9" s="14">
        <v>0.21598870831575601</v>
      </c>
      <c r="BF9" s="14"/>
      <c r="BG9" s="14">
        <v>0.320131036511902</v>
      </c>
      <c r="BH9" s="14">
        <v>0.24022354968510901</v>
      </c>
      <c r="BI9" s="14"/>
      <c r="BJ9" s="14">
        <v>0.27961521201842598</v>
      </c>
      <c r="BK9" s="14">
        <v>0.24645736886085601</v>
      </c>
      <c r="BL9" s="14"/>
      <c r="BM9" s="14">
        <v>0.36507812977228599</v>
      </c>
      <c r="BN9" s="14">
        <v>0.23929950184941401</v>
      </c>
      <c r="BO9" s="14"/>
      <c r="BP9" s="14">
        <v>0.33507394884139102</v>
      </c>
      <c r="BQ9" s="14">
        <v>0.228728393196555</v>
      </c>
      <c r="BR9" s="14"/>
      <c r="BS9" s="14">
        <v>0.27470010368971298</v>
      </c>
      <c r="BT9" s="14">
        <v>0.29506048558556103</v>
      </c>
      <c r="BU9" s="14"/>
      <c r="BV9" s="14">
        <v>0.160036772075527</v>
      </c>
      <c r="BW9" s="14">
        <v>0.31440432573291699</v>
      </c>
      <c r="BX9" s="14"/>
      <c r="BY9" s="14">
        <v>0.38841109333037699</v>
      </c>
      <c r="BZ9" s="14">
        <v>0.23924934047427199</v>
      </c>
      <c r="CA9" s="14"/>
      <c r="CB9" s="14">
        <v>0.25274661877159998</v>
      </c>
      <c r="CC9" s="14">
        <v>0.25362247755876599</v>
      </c>
    </row>
    <row r="10" spans="2:81" x14ac:dyDescent="0.3">
      <c r="B10" s="15" t="s">
        <v>86</v>
      </c>
      <c r="C10" s="14">
        <v>0.34119080107056099</v>
      </c>
      <c r="D10" s="14">
        <v>0.364523013401296</v>
      </c>
      <c r="E10" s="14">
        <v>0.317466116742608</v>
      </c>
      <c r="F10" s="14"/>
      <c r="G10" s="14">
        <v>0.30167874335815997</v>
      </c>
      <c r="H10" s="14">
        <v>0.345579212064337</v>
      </c>
      <c r="I10" s="14">
        <v>0.417252352913834</v>
      </c>
      <c r="J10" s="14">
        <v>0.33876423195772598</v>
      </c>
      <c r="K10" s="14">
        <v>0.390080651798699</v>
      </c>
      <c r="L10" s="14">
        <v>0.26696368512907598</v>
      </c>
      <c r="M10" s="14"/>
      <c r="N10" s="14">
        <v>0.32143039541688401</v>
      </c>
      <c r="O10" s="14">
        <v>0.37824150802678802</v>
      </c>
      <c r="P10" s="14">
        <v>0.35408600978412202</v>
      </c>
      <c r="Q10" s="14">
        <v>0.297356570262228</v>
      </c>
      <c r="R10" s="14"/>
      <c r="S10" s="14">
        <v>0.37364042321427299</v>
      </c>
      <c r="T10" s="14">
        <v>0.330601868504939</v>
      </c>
      <c r="U10" s="14">
        <v>0.33365628983677798</v>
      </c>
      <c r="V10" s="14">
        <v>0.304201121123228</v>
      </c>
      <c r="W10" s="14">
        <v>0.32282517053031201</v>
      </c>
      <c r="X10" s="14">
        <v>0.34126984763859203</v>
      </c>
      <c r="Y10" s="14">
        <v>0.35835817374805201</v>
      </c>
      <c r="Z10" s="14">
        <v>0.423834001060654</v>
      </c>
      <c r="AA10" s="14">
        <v>0.41082058267930199</v>
      </c>
      <c r="AB10" s="14">
        <v>0.329966356039261</v>
      </c>
      <c r="AC10" s="14">
        <v>0.219680659764455</v>
      </c>
      <c r="AD10" s="14">
        <v>0.185928307710921</v>
      </c>
      <c r="AE10" s="14"/>
      <c r="AF10" s="14">
        <v>0.43325903920756698</v>
      </c>
      <c r="AG10" s="14">
        <v>0.36057016469276798</v>
      </c>
      <c r="AH10" s="14">
        <v>0.41782066683087599</v>
      </c>
      <c r="AI10" s="14">
        <v>0.26682586075154102</v>
      </c>
      <c r="AJ10" s="14">
        <v>0.28866255538148899</v>
      </c>
      <c r="AK10" s="14">
        <v>0.26896552057975298</v>
      </c>
      <c r="AL10" s="14"/>
      <c r="AM10" s="14">
        <v>0.28598668113134801</v>
      </c>
      <c r="AN10" s="14">
        <v>0.37607197571020601</v>
      </c>
      <c r="AO10" s="14">
        <v>0.35388692975699598</v>
      </c>
      <c r="AP10" s="14">
        <v>0.33307400155392902</v>
      </c>
      <c r="AQ10" s="14">
        <v>8.7322024085619704E-2</v>
      </c>
      <c r="AR10" s="14"/>
      <c r="AS10" s="14">
        <v>0.35502480383927598</v>
      </c>
      <c r="AT10" s="14">
        <v>0.329341293491279</v>
      </c>
      <c r="AU10" s="14"/>
      <c r="AV10" s="14">
        <v>0.36668007625835503</v>
      </c>
      <c r="AW10" s="14">
        <v>0.36063230022662901</v>
      </c>
      <c r="AX10" s="14">
        <v>0.35024512243232703</v>
      </c>
      <c r="AY10" s="14"/>
      <c r="AZ10" s="14">
        <v>0.19012463016499501</v>
      </c>
      <c r="BA10" s="14">
        <v>0.445313242101254</v>
      </c>
      <c r="BB10" s="14">
        <v>0.38760799665463602</v>
      </c>
      <c r="BC10" s="14"/>
      <c r="BD10" s="14">
        <v>0.27697135413942597</v>
      </c>
      <c r="BE10" s="14">
        <v>0.38796120382823801</v>
      </c>
      <c r="BF10" s="14"/>
      <c r="BG10" s="14">
        <v>0.320739238369455</v>
      </c>
      <c r="BH10" s="14">
        <v>0.346240230750119</v>
      </c>
      <c r="BI10" s="14"/>
      <c r="BJ10" s="14">
        <v>0.35405485588290903</v>
      </c>
      <c r="BK10" s="14">
        <v>0.345064554635933</v>
      </c>
      <c r="BL10" s="14"/>
      <c r="BM10" s="14">
        <v>0.282241498997652</v>
      </c>
      <c r="BN10" s="14">
        <v>0.34813316946649597</v>
      </c>
      <c r="BO10" s="14"/>
      <c r="BP10" s="14">
        <v>0.227336280616451</v>
      </c>
      <c r="BQ10" s="14">
        <v>0.36799955687227498</v>
      </c>
      <c r="BR10" s="14"/>
      <c r="BS10" s="14">
        <v>0.37158647044811199</v>
      </c>
      <c r="BT10" s="14">
        <v>0.34073295756848199</v>
      </c>
      <c r="BU10" s="14"/>
      <c r="BV10" s="14">
        <v>0.397422593099443</v>
      </c>
      <c r="BW10" s="14">
        <v>0.36264025254180299</v>
      </c>
      <c r="BX10" s="14"/>
      <c r="BY10" s="14">
        <v>0.24429938736217</v>
      </c>
      <c r="BZ10" s="14">
        <v>0.352242127128856</v>
      </c>
      <c r="CA10" s="14"/>
      <c r="CB10" s="14">
        <v>0.32911377376252199</v>
      </c>
      <c r="CC10" s="14">
        <v>0.34822156922727798</v>
      </c>
    </row>
    <row r="11" spans="2:81" x14ac:dyDescent="0.3">
      <c r="B11" s="15" t="s">
        <v>421</v>
      </c>
      <c r="C11" s="14">
        <v>0.188288081683262</v>
      </c>
      <c r="D11" s="14">
        <v>0.180276646510864</v>
      </c>
      <c r="E11" s="14">
        <v>0.19629119780465101</v>
      </c>
      <c r="F11" s="14"/>
      <c r="G11" s="14">
        <v>0.20471641857036699</v>
      </c>
      <c r="H11" s="14">
        <v>0.141696803375917</v>
      </c>
      <c r="I11" s="14">
        <v>0.152953456776736</v>
      </c>
      <c r="J11" s="14">
        <v>0.19344272409079</v>
      </c>
      <c r="K11" s="14">
        <v>0.195418187299713</v>
      </c>
      <c r="L11" s="14">
        <v>0.24587764489800401</v>
      </c>
      <c r="M11" s="14"/>
      <c r="N11" s="14">
        <v>0.186461081012465</v>
      </c>
      <c r="O11" s="14">
        <v>0.154272609681147</v>
      </c>
      <c r="P11" s="14">
        <v>0.233579400637204</v>
      </c>
      <c r="Q11" s="14">
        <v>0.18120724363021801</v>
      </c>
      <c r="R11" s="14"/>
      <c r="S11" s="14">
        <v>0.175928112877971</v>
      </c>
      <c r="T11" s="14">
        <v>0.16327469695465299</v>
      </c>
      <c r="U11" s="14">
        <v>0.22028621937206799</v>
      </c>
      <c r="V11" s="14">
        <v>0.20324371841097599</v>
      </c>
      <c r="W11" s="14">
        <v>0.23166503547584</v>
      </c>
      <c r="X11" s="14">
        <v>0.118504380537291</v>
      </c>
      <c r="Y11" s="14">
        <v>0.19939485179697999</v>
      </c>
      <c r="Z11" s="14">
        <v>0.19566706343519999</v>
      </c>
      <c r="AA11" s="14">
        <v>0.193567097560536</v>
      </c>
      <c r="AB11" s="14">
        <v>0.16123643511927699</v>
      </c>
      <c r="AC11" s="14">
        <v>0.22072262597297401</v>
      </c>
      <c r="AD11" s="14">
        <v>0.35879321225369798</v>
      </c>
      <c r="AE11" s="14"/>
      <c r="AF11" s="14">
        <v>0.15770664858862399</v>
      </c>
      <c r="AG11" s="14">
        <v>0.14424750883280801</v>
      </c>
      <c r="AH11" s="14">
        <v>0.26137046843034101</v>
      </c>
      <c r="AI11" s="14">
        <v>0.19221818856688</v>
      </c>
      <c r="AJ11" s="14">
        <v>0.13528978717273399</v>
      </c>
      <c r="AK11" s="14">
        <v>0.22946307610583599</v>
      </c>
      <c r="AL11" s="14"/>
      <c r="AM11" s="14">
        <v>0.27545699279245001</v>
      </c>
      <c r="AN11" s="14">
        <v>0.23373412355665599</v>
      </c>
      <c r="AO11" s="14">
        <v>0.13377321076273099</v>
      </c>
      <c r="AP11" s="14">
        <v>0.128545111747772</v>
      </c>
      <c r="AQ11" s="14">
        <v>0.34593332040660202</v>
      </c>
      <c r="AR11" s="14"/>
      <c r="AS11" s="14">
        <v>0.18416338296416701</v>
      </c>
      <c r="AT11" s="14">
        <v>0.190246499038075</v>
      </c>
      <c r="AU11" s="14"/>
      <c r="AV11" s="14">
        <v>0.142365215061206</v>
      </c>
      <c r="AW11" s="14">
        <v>6.6164691592694294E-2</v>
      </c>
      <c r="AX11" s="14">
        <v>0.234335425150097</v>
      </c>
      <c r="AY11" s="14"/>
      <c r="AZ11" s="14">
        <v>5.3947503987762303E-2</v>
      </c>
      <c r="BA11" s="14">
        <v>0.19061497312141601</v>
      </c>
      <c r="BB11" s="14">
        <v>0.106937283003919</v>
      </c>
      <c r="BC11" s="14"/>
      <c r="BD11" s="14">
        <v>0.22080764300335001</v>
      </c>
      <c r="BE11" s="14">
        <v>0.163641258982169</v>
      </c>
      <c r="BF11" s="14"/>
      <c r="BG11" s="14">
        <v>0.19210734351872599</v>
      </c>
      <c r="BH11" s="14">
        <v>0.18694558937887501</v>
      </c>
      <c r="BI11" s="14"/>
      <c r="BJ11" s="14">
        <v>0.187849339349212</v>
      </c>
      <c r="BK11" s="14">
        <v>0.18492558968575201</v>
      </c>
      <c r="BL11" s="14"/>
      <c r="BM11" s="14">
        <v>0.182596058532665</v>
      </c>
      <c r="BN11" s="14">
        <v>0.19172099367109999</v>
      </c>
      <c r="BO11" s="14"/>
      <c r="BP11" s="14">
        <v>0.220917369428448</v>
      </c>
      <c r="BQ11" s="14">
        <v>0.18129793358093399</v>
      </c>
      <c r="BR11" s="14"/>
      <c r="BS11" s="14">
        <v>0.186190147236899</v>
      </c>
      <c r="BT11" s="14">
        <v>0.17377442118342001</v>
      </c>
      <c r="BU11" s="14"/>
      <c r="BV11" s="14">
        <v>0.22011167902174</v>
      </c>
      <c r="BW11" s="14">
        <v>0.174444212324047</v>
      </c>
      <c r="BX11" s="14"/>
      <c r="BY11" s="14">
        <v>0.21558985722239299</v>
      </c>
      <c r="BZ11" s="14">
        <v>0.18351810415584999</v>
      </c>
      <c r="CA11" s="14"/>
      <c r="CB11" s="14">
        <v>0.21263947003508199</v>
      </c>
      <c r="CC11" s="14">
        <v>0.170856931509764</v>
      </c>
    </row>
    <row r="12" spans="2:81" x14ac:dyDescent="0.3">
      <c r="B12" s="15" t="s">
        <v>88</v>
      </c>
      <c r="C12" s="14">
        <v>0.10564837158051001</v>
      </c>
      <c r="D12" s="14">
        <v>0.100071067399573</v>
      </c>
      <c r="E12" s="14">
        <v>0.111123933084068</v>
      </c>
      <c r="F12" s="14"/>
      <c r="G12" s="14">
        <v>4.3425727327330597E-2</v>
      </c>
      <c r="H12" s="14">
        <v>9.2029953069384995E-2</v>
      </c>
      <c r="I12" s="14">
        <v>0.12969706188745</v>
      </c>
      <c r="J12" s="14">
        <v>8.7840919550190702E-2</v>
      </c>
      <c r="K12" s="14">
        <v>0.146747484530693</v>
      </c>
      <c r="L12" s="14">
        <v>0.12370295642266101</v>
      </c>
      <c r="M12" s="14"/>
      <c r="N12" s="14">
        <v>0.129900448534326</v>
      </c>
      <c r="O12" s="14">
        <v>0.132508386349803</v>
      </c>
      <c r="P12" s="14">
        <v>6.6064997336918105E-2</v>
      </c>
      <c r="Q12" s="14">
        <v>9.0868060091980701E-2</v>
      </c>
      <c r="R12" s="14"/>
      <c r="S12" s="14">
        <v>9.8584395645165496E-2</v>
      </c>
      <c r="T12" s="14">
        <v>0.17787888832499599</v>
      </c>
      <c r="U12" s="14">
        <v>2.56133563745276E-2</v>
      </c>
      <c r="V12" s="14">
        <v>7.53919794927565E-2</v>
      </c>
      <c r="W12" s="14">
        <v>2.9614212110236401E-2</v>
      </c>
      <c r="X12" s="14">
        <v>0.156536961543639</v>
      </c>
      <c r="Y12" s="14">
        <v>6.6240613371443102E-2</v>
      </c>
      <c r="Z12" s="14">
        <v>0.138566150758415</v>
      </c>
      <c r="AA12" s="14">
        <v>6.4808743304403504E-2</v>
      </c>
      <c r="AB12" s="14">
        <v>0.17806756346352001</v>
      </c>
      <c r="AC12" s="14">
        <v>0.109009155408099</v>
      </c>
      <c r="AD12" s="14">
        <v>9.6099490508811197E-2</v>
      </c>
      <c r="AE12" s="14"/>
      <c r="AF12" s="14">
        <v>5.8029155379700603E-2</v>
      </c>
      <c r="AG12" s="14">
        <v>0.13649526165749001</v>
      </c>
      <c r="AH12" s="14">
        <v>4.5547629967032197E-2</v>
      </c>
      <c r="AI12" s="14">
        <v>0.16635936469262499</v>
      </c>
      <c r="AJ12" s="14">
        <v>5.6791501648102302E-2</v>
      </c>
      <c r="AK12" s="14">
        <v>0.14982153207412699</v>
      </c>
      <c r="AL12" s="14"/>
      <c r="AM12" s="14">
        <v>5.6750818321516003E-2</v>
      </c>
      <c r="AN12" s="14">
        <v>8.6799868962717505E-2</v>
      </c>
      <c r="AO12" s="14">
        <v>0.151735922627072</v>
      </c>
      <c r="AP12" s="14">
        <v>0.123664346507401</v>
      </c>
      <c r="AQ12" s="14">
        <v>0.228063800865451</v>
      </c>
      <c r="AR12" s="14"/>
      <c r="AS12" s="14">
        <v>9.4526837449705803E-2</v>
      </c>
      <c r="AT12" s="14">
        <v>0.113751268447033</v>
      </c>
      <c r="AU12" s="14"/>
      <c r="AV12" s="14">
        <v>9.21660047673558E-2</v>
      </c>
      <c r="AW12" s="14">
        <v>6.4176247965043801E-2</v>
      </c>
      <c r="AX12" s="14">
        <v>9.3089383934958497E-2</v>
      </c>
      <c r="AY12" s="14"/>
      <c r="AZ12" s="14">
        <v>0.145243460515385</v>
      </c>
      <c r="BA12" s="14">
        <v>4.4834706242175899E-2</v>
      </c>
      <c r="BB12" s="14">
        <v>8.5708755714763898E-2</v>
      </c>
      <c r="BC12" s="14"/>
      <c r="BD12" s="14">
        <v>8.8628221369933299E-2</v>
      </c>
      <c r="BE12" s="14">
        <v>0.118141922679425</v>
      </c>
      <c r="BF12" s="14"/>
      <c r="BG12" s="14">
        <v>5.1133185501042698E-2</v>
      </c>
      <c r="BH12" s="14">
        <v>0.115233203018621</v>
      </c>
      <c r="BI12" s="14"/>
      <c r="BJ12" s="14">
        <v>6.49956815050175E-2</v>
      </c>
      <c r="BK12" s="14">
        <v>0.114162561572091</v>
      </c>
      <c r="BL12" s="14"/>
      <c r="BM12" s="14">
        <v>0.112679262438283</v>
      </c>
      <c r="BN12" s="14">
        <v>0.10230701660656399</v>
      </c>
      <c r="BO12" s="14"/>
      <c r="BP12" s="14">
        <v>0.101699611778897</v>
      </c>
      <c r="BQ12" s="14">
        <v>0.10804108657144</v>
      </c>
      <c r="BR12" s="14"/>
      <c r="BS12" s="14">
        <v>0.103283328688742</v>
      </c>
      <c r="BT12" s="14">
        <v>7.56284174171266E-2</v>
      </c>
      <c r="BU12" s="14"/>
      <c r="BV12" s="14">
        <v>0.14447746650825799</v>
      </c>
      <c r="BW12" s="14">
        <v>8.9019124327684204E-2</v>
      </c>
      <c r="BX12" s="14"/>
      <c r="BY12" s="14">
        <v>7.2525226823333594E-2</v>
      </c>
      <c r="BZ12" s="14">
        <v>0.10859218730923501</v>
      </c>
      <c r="CA12" s="14"/>
      <c r="CB12" s="14">
        <v>0.102426114694639</v>
      </c>
      <c r="CC12" s="14">
        <v>0.10653604597592201</v>
      </c>
    </row>
    <row r="13" spans="2:81" x14ac:dyDescent="0.3">
      <c r="B13" s="15" t="s">
        <v>422</v>
      </c>
      <c r="C13" s="14">
        <v>7.8992155610692699E-2</v>
      </c>
      <c r="D13" s="14">
        <v>9.4697440829586005E-2</v>
      </c>
      <c r="E13" s="14">
        <v>6.4993827330990406E-2</v>
      </c>
      <c r="F13" s="14"/>
      <c r="G13" s="14">
        <v>1.5844261379108101E-2</v>
      </c>
      <c r="H13" s="14">
        <v>8.9321513008598002E-2</v>
      </c>
      <c r="I13" s="14">
        <v>4.1753562776243501E-2</v>
      </c>
      <c r="J13" s="14">
        <v>8.7836306564299499E-2</v>
      </c>
      <c r="K13" s="14">
        <v>8.6791394666030197E-2</v>
      </c>
      <c r="L13" s="14">
        <v>0.12691803397951501</v>
      </c>
      <c r="M13" s="14"/>
      <c r="N13" s="14">
        <v>5.8658819395677603E-2</v>
      </c>
      <c r="O13" s="14">
        <v>9.6156380771877895E-2</v>
      </c>
      <c r="P13" s="14">
        <v>7.5658856482980194E-2</v>
      </c>
      <c r="Q13" s="14">
        <v>8.4886249356654397E-2</v>
      </c>
      <c r="R13" s="14"/>
      <c r="S13" s="14">
        <v>0.104011712292381</v>
      </c>
      <c r="T13" s="14">
        <v>4.2176124508356401E-2</v>
      </c>
      <c r="U13" s="14">
        <v>0.13208364280322499</v>
      </c>
      <c r="V13" s="14">
        <v>8.1937578592520599E-2</v>
      </c>
      <c r="W13" s="14">
        <v>8.8777393205313596E-2</v>
      </c>
      <c r="X13" s="14">
        <v>0.13798117139303601</v>
      </c>
      <c r="Y13" s="14">
        <v>6.5494383785970098E-2</v>
      </c>
      <c r="Z13" s="14">
        <v>9.8645668213227206E-2</v>
      </c>
      <c r="AA13" s="14">
        <v>3.2633516201325298E-2</v>
      </c>
      <c r="AB13" s="14">
        <v>4.6527201228281502E-2</v>
      </c>
      <c r="AC13" s="14">
        <v>7.1982270741821702E-2</v>
      </c>
      <c r="AD13" s="14">
        <v>9.2486637243560793E-2</v>
      </c>
      <c r="AE13" s="14"/>
      <c r="AF13" s="14">
        <v>5.0311562531948302E-2</v>
      </c>
      <c r="AG13" s="14">
        <v>0.14353737163789401</v>
      </c>
      <c r="AH13" s="14">
        <v>4.1566371222974102E-2</v>
      </c>
      <c r="AI13" s="14">
        <v>9.3285127339242505E-2</v>
      </c>
      <c r="AJ13" s="14">
        <v>5.04667192414383E-2</v>
      </c>
      <c r="AK13" s="14">
        <v>5.9802346280694203E-2</v>
      </c>
      <c r="AL13" s="14"/>
      <c r="AM13" s="14">
        <v>9.3419951190503003E-2</v>
      </c>
      <c r="AN13" s="14">
        <v>9.0759154357120495E-2</v>
      </c>
      <c r="AO13" s="14">
        <v>6.2235550538244699E-2</v>
      </c>
      <c r="AP13" s="14">
        <v>5.3646110162206898E-2</v>
      </c>
      <c r="AQ13" s="14">
        <v>0</v>
      </c>
      <c r="AR13" s="14"/>
      <c r="AS13" s="14">
        <v>6.5463279278778402E-2</v>
      </c>
      <c r="AT13" s="14">
        <v>8.8108308666043494E-2</v>
      </c>
      <c r="AU13" s="14"/>
      <c r="AV13" s="14">
        <v>8.1066719631029099E-2</v>
      </c>
      <c r="AW13" s="14">
        <v>0.17966162348051201</v>
      </c>
      <c r="AX13" s="14">
        <v>2.05763525145366E-2</v>
      </c>
      <c r="AY13" s="14"/>
      <c r="AZ13" s="14">
        <v>0.171210022084331</v>
      </c>
      <c r="BA13" s="14">
        <v>4.7777104775630401E-2</v>
      </c>
      <c r="BB13" s="14">
        <v>9.5939489482015194E-2</v>
      </c>
      <c r="BC13" s="14"/>
      <c r="BD13" s="14">
        <v>8.3238432808353094E-2</v>
      </c>
      <c r="BE13" s="14">
        <v>7.6553022843259905E-2</v>
      </c>
      <c r="BF13" s="14"/>
      <c r="BG13" s="14">
        <v>7.9880469699105103E-2</v>
      </c>
      <c r="BH13" s="14">
        <v>7.9557966967332402E-2</v>
      </c>
      <c r="BI13" s="14"/>
      <c r="BJ13" s="14">
        <v>7.4824624165921005E-2</v>
      </c>
      <c r="BK13" s="14">
        <v>7.9001221891482606E-2</v>
      </c>
      <c r="BL13" s="14"/>
      <c r="BM13" s="14">
        <v>5.7405050259114E-2</v>
      </c>
      <c r="BN13" s="14">
        <v>8.2390261996091396E-2</v>
      </c>
      <c r="BO13" s="14"/>
      <c r="BP13" s="14">
        <v>9.6550606940431605E-2</v>
      </c>
      <c r="BQ13" s="14">
        <v>7.4961703695672399E-2</v>
      </c>
      <c r="BR13" s="14"/>
      <c r="BS13" s="14">
        <v>6.4239949936534493E-2</v>
      </c>
      <c r="BT13" s="14">
        <v>6.6837477809631493E-2</v>
      </c>
      <c r="BU13" s="14"/>
      <c r="BV13" s="14">
        <v>7.7951489295031498E-2</v>
      </c>
      <c r="BW13" s="14">
        <v>5.9492085073548501E-2</v>
      </c>
      <c r="BX13" s="14"/>
      <c r="BY13" s="14">
        <v>7.9174435261726295E-2</v>
      </c>
      <c r="BZ13" s="14">
        <v>7.9951608405923094E-2</v>
      </c>
      <c r="CA13" s="14"/>
      <c r="CB13" s="14">
        <v>7.58325778796477E-2</v>
      </c>
      <c r="CC13" s="14">
        <v>8.22863670453476E-2</v>
      </c>
    </row>
    <row r="14" spans="2:81" x14ac:dyDescent="0.3">
      <c r="B14" s="15" t="s">
        <v>106</v>
      </c>
      <c r="C14" s="14">
        <v>3.4109614206753298E-2</v>
      </c>
      <c r="D14" s="14">
        <v>1.57855033240662E-2</v>
      </c>
      <c r="E14" s="14">
        <v>5.0918552761268901E-2</v>
      </c>
      <c r="F14" s="14"/>
      <c r="G14" s="14">
        <v>2.82577252371338E-2</v>
      </c>
      <c r="H14" s="14">
        <v>4.7049814377008101E-2</v>
      </c>
      <c r="I14" s="14">
        <v>2.3746295932817501E-2</v>
      </c>
      <c r="J14" s="14">
        <v>3.6236005968032302E-2</v>
      </c>
      <c r="K14" s="14">
        <v>4.1884581783516402E-2</v>
      </c>
      <c r="L14" s="14">
        <v>2.6894997481769201E-2</v>
      </c>
      <c r="M14" s="14"/>
      <c r="N14" s="14">
        <v>3.2215581807132597E-2</v>
      </c>
      <c r="O14" s="14">
        <v>2.6838903995798101E-2</v>
      </c>
      <c r="P14" s="14">
        <v>1.6426264784242101E-2</v>
      </c>
      <c r="Q14" s="14">
        <v>6.29489915927927E-2</v>
      </c>
      <c r="R14" s="14"/>
      <c r="S14" s="14">
        <v>3.9962716521495301E-2</v>
      </c>
      <c r="T14" s="14">
        <v>3.9655105812549697E-2</v>
      </c>
      <c r="U14" s="14">
        <v>5.48878034735681E-2</v>
      </c>
      <c r="V14" s="14">
        <v>5.08345306287563E-2</v>
      </c>
      <c r="W14" s="14">
        <v>2.9805464319825399E-2</v>
      </c>
      <c r="X14" s="14">
        <v>2.1432534272622299E-2</v>
      </c>
      <c r="Y14" s="14">
        <v>2.0783398423826299E-2</v>
      </c>
      <c r="Z14" s="14">
        <v>4.6290836164291499E-2</v>
      </c>
      <c r="AA14" s="14">
        <v>4.6016964190782099E-2</v>
      </c>
      <c r="AB14" s="14">
        <v>0</v>
      </c>
      <c r="AC14" s="14">
        <v>4.0038417829680803E-2</v>
      </c>
      <c r="AD14" s="14">
        <v>0</v>
      </c>
      <c r="AE14" s="14"/>
      <c r="AF14" s="14">
        <v>1.3638295067817699E-2</v>
      </c>
      <c r="AG14" s="14">
        <v>2.7495804230294699E-2</v>
      </c>
      <c r="AH14" s="14">
        <v>4.7589055301035001E-2</v>
      </c>
      <c r="AI14" s="14">
        <v>4.5257566861791103E-2</v>
      </c>
      <c r="AJ14" s="14">
        <v>0</v>
      </c>
      <c r="AK14" s="14">
        <v>9.5318337438009798E-2</v>
      </c>
      <c r="AL14" s="14"/>
      <c r="AM14" s="14">
        <v>6.4342630673219506E-2</v>
      </c>
      <c r="AN14" s="14">
        <v>2.10605148986431E-2</v>
      </c>
      <c r="AO14" s="14">
        <v>2.3841140142701001E-2</v>
      </c>
      <c r="AP14" s="14">
        <v>5.8335905866780301E-2</v>
      </c>
      <c r="AQ14" s="14">
        <v>0</v>
      </c>
      <c r="AR14" s="14"/>
      <c r="AS14" s="14">
        <v>3.1671308112099297E-2</v>
      </c>
      <c r="AT14" s="14">
        <v>3.6049830320062898E-2</v>
      </c>
      <c r="AU14" s="14"/>
      <c r="AV14" s="14">
        <v>2.2399328754795701E-2</v>
      </c>
      <c r="AW14" s="14">
        <v>0</v>
      </c>
      <c r="AX14" s="14">
        <v>3.86689996993069E-2</v>
      </c>
      <c r="AY14" s="14"/>
      <c r="AZ14" s="14">
        <v>5.3807553173543798E-2</v>
      </c>
      <c r="BA14" s="14">
        <v>0</v>
      </c>
      <c r="BB14" s="14">
        <v>1.5331386640391799E-2</v>
      </c>
      <c r="BC14" s="14"/>
      <c r="BD14" s="14">
        <v>2.4698066570064701E-2</v>
      </c>
      <c r="BE14" s="14">
        <v>3.7713883351151598E-2</v>
      </c>
      <c r="BF14" s="14"/>
      <c r="BG14" s="14">
        <v>3.6008726399769903E-2</v>
      </c>
      <c r="BH14" s="14">
        <v>3.1799460199943202E-2</v>
      </c>
      <c r="BI14" s="14"/>
      <c r="BJ14" s="14">
        <v>3.8660287078514398E-2</v>
      </c>
      <c r="BK14" s="14">
        <v>3.0388703353885001E-2</v>
      </c>
      <c r="BL14" s="14"/>
      <c r="BM14" s="14">
        <v>0</v>
      </c>
      <c r="BN14" s="14">
        <v>3.61490564103348E-2</v>
      </c>
      <c r="BO14" s="14"/>
      <c r="BP14" s="14">
        <v>1.8422182394381599E-2</v>
      </c>
      <c r="BQ14" s="14">
        <v>3.89713260831238E-2</v>
      </c>
      <c r="BR14" s="14"/>
      <c r="BS14" s="14">
        <v>0</v>
      </c>
      <c r="BT14" s="14">
        <v>4.7966240435779503E-2</v>
      </c>
      <c r="BU14" s="14"/>
      <c r="BV14" s="14">
        <v>0</v>
      </c>
      <c r="BW14" s="14">
        <v>0</v>
      </c>
      <c r="BX14" s="14"/>
      <c r="BY14" s="14">
        <v>0</v>
      </c>
      <c r="BZ14" s="14">
        <v>3.6446632525863797E-2</v>
      </c>
      <c r="CA14" s="14"/>
      <c r="CB14" s="14">
        <v>2.7241444856510599E-2</v>
      </c>
      <c r="CC14" s="14">
        <v>3.8476608682922298E-2</v>
      </c>
    </row>
    <row r="15" spans="2:81" x14ac:dyDescent="0.3">
      <c r="B15" s="15" t="s">
        <v>91</v>
      </c>
      <c r="C15" s="18">
        <v>0.59296177691878105</v>
      </c>
      <c r="D15" s="18">
        <v>0.60916934193591099</v>
      </c>
      <c r="E15" s="18">
        <v>0.57667248901902102</v>
      </c>
      <c r="F15" s="18"/>
      <c r="G15" s="18">
        <v>0.70775586748606101</v>
      </c>
      <c r="H15" s="18">
        <v>0.62990191616909197</v>
      </c>
      <c r="I15" s="18">
        <v>0.65184962262675294</v>
      </c>
      <c r="J15" s="18">
        <v>0.59464404382668701</v>
      </c>
      <c r="K15" s="18">
        <v>0.52915835172004699</v>
      </c>
      <c r="L15" s="18">
        <v>0.476606367218051</v>
      </c>
      <c r="M15" s="18"/>
      <c r="N15" s="18">
        <v>0.59276406925039904</v>
      </c>
      <c r="O15" s="18">
        <v>0.59022371920137495</v>
      </c>
      <c r="P15" s="18">
        <v>0.60827048075865597</v>
      </c>
      <c r="Q15" s="18">
        <v>0.58008945532835399</v>
      </c>
      <c r="R15" s="18"/>
      <c r="S15" s="18">
        <v>0.58151306266298797</v>
      </c>
      <c r="T15" s="18">
        <v>0.57701518439944399</v>
      </c>
      <c r="U15" s="18">
        <v>0.56712897797661199</v>
      </c>
      <c r="V15" s="18">
        <v>0.58859219287498998</v>
      </c>
      <c r="W15" s="18">
        <v>0.62013789488878501</v>
      </c>
      <c r="X15" s="18">
        <v>0.56554495225341195</v>
      </c>
      <c r="Y15" s="18">
        <v>0.64808675262177995</v>
      </c>
      <c r="Z15" s="18">
        <v>0.520830281428866</v>
      </c>
      <c r="AA15" s="18">
        <v>0.66297367874295399</v>
      </c>
      <c r="AB15" s="18">
        <v>0.61416880018892095</v>
      </c>
      <c r="AC15" s="18">
        <v>0.558247530047424</v>
      </c>
      <c r="AD15" s="18">
        <v>0.45262065999392997</v>
      </c>
      <c r="AE15" s="18"/>
      <c r="AF15" s="18">
        <v>0.72031433843190895</v>
      </c>
      <c r="AG15" s="18">
        <v>0.54822405364151305</v>
      </c>
      <c r="AH15" s="18">
        <v>0.60392647507861796</v>
      </c>
      <c r="AI15" s="18">
        <v>0.50287975253946104</v>
      </c>
      <c r="AJ15" s="18">
        <v>0.75745199193772506</v>
      </c>
      <c r="AK15" s="18">
        <v>0.46559470810133202</v>
      </c>
      <c r="AL15" s="18"/>
      <c r="AM15" s="18">
        <v>0.51002960702231204</v>
      </c>
      <c r="AN15" s="18">
        <v>0.56764633822486299</v>
      </c>
      <c r="AO15" s="18">
        <v>0.62841417592925197</v>
      </c>
      <c r="AP15" s="18">
        <v>0.63580852571584001</v>
      </c>
      <c r="AQ15" s="18">
        <v>0.42600287872794701</v>
      </c>
      <c r="AR15" s="18"/>
      <c r="AS15" s="18">
        <v>0.62417519219524897</v>
      </c>
      <c r="AT15" s="18">
        <v>0.57184409352878596</v>
      </c>
      <c r="AU15" s="18"/>
      <c r="AV15" s="18">
        <v>0.66200273178561297</v>
      </c>
      <c r="AW15" s="18">
        <v>0.68999743696174998</v>
      </c>
      <c r="AX15" s="18">
        <v>0.61332983870110103</v>
      </c>
      <c r="AY15" s="18"/>
      <c r="AZ15" s="18">
        <v>0.57579146023897798</v>
      </c>
      <c r="BA15" s="18">
        <v>0.71677321586077702</v>
      </c>
      <c r="BB15" s="18">
        <v>0.69608308515891004</v>
      </c>
      <c r="BC15" s="18"/>
      <c r="BD15" s="18">
        <v>0.58262763624829905</v>
      </c>
      <c r="BE15" s="18">
        <v>0.60394991214399396</v>
      </c>
      <c r="BF15" s="18"/>
      <c r="BG15" s="18">
        <v>0.64087027488135595</v>
      </c>
      <c r="BH15" s="18">
        <v>0.58646378043522795</v>
      </c>
      <c r="BI15" s="18"/>
      <c r="BJ15" s="18">
        <v>0.63367006790133495</v>
      </c>
      <c r="BK15" s="18">
        <v>0.591521923496789</v>
      </c>
      <c r="BL15" s="18"/>
      <c r="BM15" s="18">
        <v>0.64731962876993798</v>
      </c>
      <c r="BN15" s="18">
        <v>0.58743267131591004</v>
      </c>
      <c r="BO15" s="18"/>
      <c r="BP15" s="18">
        <v>0.56241022945784203</v>
      </c>
      <c r="BQ15" s="18">
        <v>0.59672795006882995</v>
      </c>
      <c r="BR15" s="18"/>
      <c r="BS15" s="18">
        <v>0.64628657413782498</v>
      </c>
      <c r="BT15" s="18">
        <v>0.63579344315404196</v>
      </c>
      <c r="BU15" s="18"/>
      <c r="BV15" s="18">
        <v>0.55745936517496997</v>
      </c>
      <c r="BW15" s="18">
        <v>0.67704457827471998</v>
      </c>
      <c r="BX15" s="18"/>
      <c r="BY15" s="18">
        <v>0.63271048069254698</v>
      </c>
      <c r="BZ15" s="18">
        <v>0.59149146760312798</v>
      </c>
      <c r="CA15" s="18"/>
      <c r="CB15" s="18">
        <v>0.58186039253412103</v>
      </c>
      <c r="CC15" s="18">
        <v>0.60184404678604397</v>
      </c>
    </row>
    <row r="16" spans="2:81" x14ac:dyDescent="0.3">
      <c r="B16" s="15" t="s">
        <v>92</v>
      </c>
      <c r="C16" s="18">
        <v>0.184640527191203</v>
      </c>
      <c r="D16" s="18">
        <v>0.194768508229159</v>
      </c>
      <c r="E16" s="18">
        <v>0.176117760415058</v>
      </c>
      <c r="F16" s="18"/>
      <c r="G16" s="18">
        <v>5.9269988706438702E-2</v>
      </c>
      <c r="H16" s="18">
        <v>0.181351466077983</v>
      </c>
      <c r="I16" s="18">
        <v>0.17145062466369301</v>
      </c>
      <c r="J16" s="18">
        <v>0.17567722611448999</v>
      </c>
      <c r="K16" s="18">
        <v>0.233538879196724</v>
      </c>
      <c r="L16" s="18">
        <v>0.250620990402176</v>
      </c>
      <c r="M16" s="18"/>
      <c r="N16" s="18">
        <v>0.18855926793000399</v>
      </c>
      <c r="O16" s="18">
        <v>0.22866476712168099</v>
      </c>
      <c r="P16" s="18">
        <v>0.14172385381989799</v>
      </c>
      <c r="Q16" s="18">
        <v>0.17575430944863499</v>
      </c>
      <c r="R16" s="18"/>
      <c r="S16" s="18">
        <v>0.20259610793754601</v>
      </c>
      <c r="T16" s="18">
        <v>0.22005501283335299</v>
      </c>
      <c r="U16" s="18">
        <v>0.15769699917775201</v>
      </c>
      <c r="V16" s="18">
        <v>0.15732955808527699</v>
      </c>
      <c r="W16" s="18">
        <v>0.11839160531555</v>
      </c>
      <c r="X16" s="18">
        <v>0.294518132936675</v>
      </c>
      <c r="Y16" s="18">
        <v>0.13173499715741299</v>
      </c>
      <c r="Z16" s="18">
        <v>0.23721181897164201</v>
      </c>
      <c r="AA16" s="18">
        <v>9.7442259505728906E-2</v>
      </c>
      <c r="AB16" s="18">
        <v>0.22459476469180201</v>
      </c>
      <c r="AC16" s="18">
        <v>0.180991426149921</v>
      </c>
      <c r="AD16" s="18">
        <v>0.18858612775237199</v>
      </c>
      <c r="AE16" s="18"/>
      <c r="AF16" s="18">
        <v>0.108340717911649</v>
      </c>
      <c r="AG16" s="18">
        <v>0.28003263329538403</v>
      </c>
      <c r="AH16" s="18">
        <v>8.7114001190006299E-2</v>
      </c>
      <c r="AI16" s="18">
        <v>0.25964449203186701</v>
      </c>
      <c r="AJ16" s="18">
        <v>0.107258220889541</v>
      </c>
      <c r="AK16" s="18">
        <v>0.20962387835482199</v>
      </c>
      <c r="AL16" s="18"/>
      <c r="AM16" s="18">
        <v>0.15017076951201899</v>
      </c>
      <c r="AN16" s="18">
        <v>0.177559023319838</v>
      </c>
      <c r="AO16" s="18">
        <v>0.21397147316531601</v>
      </c>
      <c r="AP16" s="18">
        <v>0.17731045666960801</v>
      </c>
      <c r="AQ16" s="18">
        <v>0.228063800865451</v>
      </c>
      <c r="AR16" s="18"/>
      <c r="AS16" s="18">
        <v>0.15999011672848401</v>
      </c>
      <c r="AT16" s="18">
        <v>0.20185957711307601</v>
      </c>
      <c r="AU16" s="18"/>
      <c r="AV16" s="18">
        <v>0.173232724398385</v>
      </c>
      <c r="AW16" s="18">
        <v>0.24383787144555599</v>
      </c>
      <c r="AX16" s="18">
        <v>0.113665736449495</v>
      </c>
      <c r="AY16" s="18"/>
      <c r="AZ16" s="18">
        <v>0.31645348259971601</v>
      </c>
      <c r="BA16" s="18">
        <v>9.2611811017806397E-2</v>
      </c>
      <c r="BB16" s="18">
        <v>0.181648245196779</v>
      </c>
      <c r="BC16" s="18"/>
      <c r="BD16" s="18">
        <v>0.171866654178286</v>
      </c>
      <c r="BE16" s="18">
        <v>0.19469494552268499</v>
      </c>
      <c r="BF16" s="18"/>
      <c r="BG16" s="18">
        <v>0.13101365520014799</v>
      </c>
      <c r="BH16" s="18">
        <v>0.194791169985953</v>
      </c>
      <c r="BI16" s="18"/>
      <c r="BJ16" s="18">
        <v>0.139820305670939</v>
      </c>
      <c r="BK16" s="18">
        <v>0.19316378346357399</v>
      </c>
      <c r="BL16" s="18"/>
      <c r="BM16" s="18">
        <v>0.17008431269739699</v>
      </c>
      <c r="BN16" s="18">
        <v>0.184697278602656</v>
      </c>
      <c r="BO16" s="18"/>
      <c r="BP16" s="18">
        <v>0.19825021871932899</v>
      </c>
      <c r="BQ16" s="18">
        <v>0.183002790267112</v>
      </c>
      <c r="BR16" s="18"/>
      <c r="BS16" s="18">
        <v>0.167523278625276</v>
      </c>
      <c r="BT16" s="18">
        <v>0.14246589522675801</v>
      </c>
      <c r="BU16" s="18"/>
      <c r="BV16" s="18">
        <v>0.222428955803289</v>
      </c>
      <c r="BW16" s="18">
        <v>0.148511209401233</v>
      </c>
      <c r="BX16" s="18"/>
      <c r="BY16" s="18">
        <v>0.15169966208506</v>
      </c>
      <c r="BZ16" s="18">
        <v>0.188543795715158</v>
      </c>
      <c r="CA16" s="18"/>
      <c r="CB16" s="18">
        <v>0.178258692574287</v>
      </c>
      <c r="CC16" s="18">
        <v>0.18882241302127001</v>
      </c>
    </row>
    <row r="17" spans="2:81" x14ac:dyDescent="0.3">
      <c r="B17" s="15" t="s">
        <v>93</v>
      </c>
      <c r="C17" s="19">
        <v>0.40832124972757899</v>
      </c>
      <c r="D17" s="19">
        <v>0.41440083370675201</v>
      </c>
      <c r="E17" s="19">
        <v>0.40055472860396302</v>
      </c>
      <c r="F17" s="19"/>
      <c r="G17" s="19">
        <v>0.64848587877962205</v>
      </c>
      <c r="H17" s="19">
        <v>0.448550450091109</v>
      </c>
      <c r="I17" s="19">
        <v>0.48039899796305902</v>
      </c>
      <c r="J17" s="19">
        <v>0.41896681771219701</v>
      </c>
      <c r="K17" s="19">
        <v>0.29561947252332299</v>
      </c>
      <c r="L17" s="19">
        <v>0.22598537681587499</v>
      </c>
      <c r="M17" s="19"/>
      <c r="N17" s="19">
        <v>0.40420480132039499</v>
      </c>
      <c r="O17" s="19">
        <v>0.36155895207969402</v>
      </c>
      <c r="P17" s="19">
        <v>0.46654662693875798</v>
      </c>
      <c r="Q17" s="19">
        <v>0.40433514587971903</v>
      </c>
      <c r="R17" s="19"/>
      <c r="S17" s="19">
        <v>0.37891695472544201</v>
      </c>
      <c r="T17" s="19">
        <v>0.356960171566091</v>
      </c>
      <c r="U17" s="19">
        <v>0.40943197879885901</v>
      </c>
      <c r="V17" s="19">
        <v>0.431262634789713</v>
      </c>
      <c r="W17" s="19">
        <v>0.50174628957323497</v>
      </c>
      <c r="X17" s="19">
        <v>0.271026819316737</v>
      </c>
      <c r="Y17" s="19">
        <v>0.51635175546436696</v>
      </c>
      <c r="Z17" s="19">
        <v>0.283618462457223</v>
      </c>
      <c r="AA17" s="19">
        <v>0.56553141923722505</v>
      </c>
      <c r="AB17" s="19">
        <v>0.389574035497119</v>
      </c>
      <c r="AC17" s="19">
        <v>0.37725610389750303</v>
      </c>
      <c r="AD17" s="19">
        <v>0.26403453224155798</v>
      </c>
      <c r="AE17" s="19"/>
      <c r="AF17" s="19">
        <v>0.61197362052026005</v>
      </c>
      <c r="AG17" s="19">
        <v>0.26819142034612897</v>
      </c>
      <c r="AH17" s="19">
        <v>0.51681247388861096</v>
      </c>
      <c r="AI17" s="19">
        <v>0.243235260507594</v>
      </c>
      <c r="AJ17" s="19">
        <v>0.65019377104818499</v>
      </c>
      <c r="AK17" s="19">
        <v>0.25597082974651097</v>
      </c>
      <c r="AL17" s="19"/>
      <c r="AM17" s="19">
        <v>0.35985883751029302</v>
      </c>
      <c r="AN17" s="19">
        <v>0.39008731490502502</v>
      </c>
      <c r="AO17" s="19">
        <v>0.41444270276393502</v>
      </c>
      <c r="AP17" s="19">
        <v>0.45849806904623303</v>
      </c>
      <c r="AQ17" s="19">
        <v>0.19793907786249601</v>
      </c>
      <c r="AR17" s="19"/>
      <c r="AS17" s="19">
        <v>0.46418507546676502</v>
      </c>
      <c r="AT17" s="19">
        <v>0.36998451641571001</v>
      </c>
      <c r="AU17" s="19"/>
      <c r="AV17" s="19">
        <v>0.48877000738722798</v>
      </c>
      <c r="AW17" s="19">
        <v>0.44615956551619501</v>
      </c>
      <c r="AX17" s="19">
        <v>0.49966410225160601</v>
      </c>
      <c r="AY17" s="19"/>
      <c r="AZ17" s="19">
        <v>0.25933797763926197</v>
      </c>
      <c r="BA17" s="19">
        <v>0.624161404842971</v>
      </c>
      <c r="BB17" s="19">
        <v>0.51443483996213102</v>
      </c>
      <c r="BC17" s="19"/>
      <c r="BD17" s="19">
        <v>0.41076098207001199</v>
      </c>
      <c r="BE17" s="19">
        <v>0.409254966621309</v>
      </c>
      <c r="BF17" s="19"/>
      <c r="BG17" s="19">
        <v>0.50985661968120799</v>
      </c>
      <c r="BH17" s="19">
        <v>0.39167261044927498</v>
      </c>
      <c r="BI17" s="19"/>
      <c r="BJ17" s="19">
        <v>0.49384976223039601</v>
      </c>
      <c r="BK17" s="19">
        <v>0.39835814003321501</v>
      </c>
      <c r="BL17" s="19"/>
      <c r="BM17" s="19">
        <v>0.47723531607254099</v>
      </c>
      <c r="BN17" s="19">
        <v>0.40273539271325398</v>
      </c>
      <c r="BO17" s="19"/>
      <c r="BP17" s="19">
        <v>0.36416001073851301</v>
      </c>
      <c r="BQ17" s="19">
        <v>0.41372515980171798</v>
      </c>
      <c r="BR17" s="19"/>
      <c r="BS17" s="19">
        <v>0.47876329551254898</v>
      </c>
      <c r="BT17" s="19">
        <v>0.493327547927284</v>
      </c>
      <c r="BU17" s="19"/>
      <c r="BV17" s="19">
        <v>0.33503040937168099</v>
      </c>
      <c r="BW17" s="19">
        <v>0.52853336887348801</v>
      </c>
      <c r="BX17" s="19"/>
      <c r="BY17" s="19">
        <v>0.48101081860748701</v>
      </c>
      <c r="BZ17" s="19">
        <v>0.40294767188796998</v>
      </c>
      <c r="CA17" s="19"/>
      <c r="CB17" s="19">
        <v>0.40360169995983403</v>
      </c>
      <c r="CC17" s="19">
        <v>0.41302163376477402</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507</v>
      </c>
      <c r="D7" s="10">
        <v>233</v>
      </c>
      <c r="E7" s="10">
        <v>273</v>
      </c>
      <c r="F7" s="10"/>
      <c r="G7" s="10">
        <v>51</v>
      </c>
      <c r="H7" s="10">
        <v>108</v>
      </c>
      <c r="I7" s="10">
        <v>91</v>
      </c>
      <c r="J7" s="10">
        <v>81</v>
      </c>
      <c r="K7" s="10">
        <v>72</v>
      </c>
      <c r="L7" s="10">
        <v>104</v>
      </c>
      <c r="M7" s="10"/>
      <c r="N7" s="10">
        <v>129</v>
      </c>
      <c r="O7" s="10">
        <v>147</v>
      </c>
      <c r="P7" s="10">
        <v>114</v>
      </c>
      <c r="Q7" s="10">
        <v>114</v>
      </c>
      <c r="R7" s="10"/>
      <c r="S7" s="10">
        <v>72</v>
      </c>
      <c r="T7" s="10">
        <v>70</v>
      </c>
      <c r="U7" s="10">
        <v>36</v>
      </c>
      <c r="V7" s="10">
        <v>37</v>
      </c>
      <c r="W7" s="10">
        <v>33</v>
      </c>
      <c r="X7" s="10">
        <v>50</v>
      </c>
      <c r="Y7" s="10">
        <v>45</v>
      </c>
      <c r="Z7" s="10">
        <v>21</v>
      </c>
      <c r="AA7" s="10">
        <v>62</v>
      </c>
      <c r="AB7" s="10">
        <v>44</v>
      </c>
      <c r="AC7" s="10">
        <v>26</v>
      </c>
      <c r="AD7" s="10">
        <v>11</v>
      </c>
      <c r="AE7" s="10"/>
      <c r="AF7" s="10">
        <v>129</v>
      </c>
      <c r="AG7" s="10">
        <v>105</v>
      </c>
      <c r="AH7" s="10">
        <v>46</v>
      </c>
      <c r="AI7" s="10">
        <v>85</v>
      </c>
      <c r="AJ7" s="10">
        <v>34</v>
      </c>
      <c r="AK7" s="10">
        <v>52</v>
      </c>
      <c r="AL7" s="10"/>
      <c r="AM7" s="10">
        <v>106</v>
      </c>
      <c r="AN7" s="10">
        <v>125</v>
      </c>
      <c r="AO7" s="10">
        <v>124</v>
      </c>
      <c r="AP7" s="10">
        <v>71</v>
      </c>
      <c r="AQ7" s="10">
        <v>9</v>
      </c>
      <c r="AR7" s="10"/>
      <c r="AS7" s="10">
        <v>183</v>
      </c>
      <c r="AT7" s="10">
        <v>319</v>
      </c>
      <c r="AU7" s="10"/>
      <c r="AV7" s="10">
        <v>92</v>
      </c>
      <c r="AW7" s="10">
        <v>28</v>
      </c>
      <c r="AX7" s="10">
        <v>97</v>
      </c>
      <c r="AY7" s="10"/>
      <c r="AZ7" s="10">
        <v>21</v>
      </c>
      <c r="BA7" s="10">
        <v>20</v>
      </c>
      <c r="BB7" s="10">
        <v>65</v>
      </c>
      <c r="BC7" s="10"/>
      <c r="BD7" s="10">
        <v>208</v>
      </c>
      <c r="BE7" s="10">
        <v>297</v>
      </c>
      <c r="BF7" s="10"/>
      <c r="BG7" s="10">
        <v>82</v>
      </c>
      <c r="BH7" s="10">
        <v>421</v>
      </c>
      <c r="BI7" s="10"/>
      <c r="BJ7" s="10">
        <v>51</v>
      </c>
      <c r="BK7" s="10">
        <v>440</v>
      </c>
      <c r="BL7" s="10"/>
      <c r="BM7" s="10">
        <v>47</v>
      </c>
      <c r="BN7" s="10">
        <v>453</v>
      </c>
      <c r="BO7" s="10"/>
      <c r="BP7" s="10">
        <v>114</v>
      </c>
      <c r="BQ7" s="10">
        <v>388</v>
      </c>
      <c r="BR7" s="10"/>
      <c r="BS7" s="10">
        <v>97</v>
      </c>
      <c r="BT7" s="10">
        <v>122</v>
      </c>
      <c r="BU7" s="10"/>
      <c r="BV7" s="10">
        <v>24</v>
      </c>
      <c r="BW7" s="10">
        <v>73</v>
      </c>
      <c r="BX7" s="10"/>
      <c r="BY7" s="10">
        <v>47</v>
      </c>
      <c r="BZ7" s="10">
        <v>454</v>
      </c>
      <c r="CA7" s="10"/>
      <c r="CB7" s="10">
        <v>173</v>
      </c>
      <c r="CC7" s="10">
        <v>327</v>
      </c>
    </row>
    <row r="8" spans="2:81" ht="30" customHeight="1" x14ac:dyDescent="0.3">
      <c r="B8" s="11" t="s">
        <v>20</v>
      </c>
      <c r="C8" s="11">
        <v>504</v>
      </c>
      <c r="D8" s="11">
        <v>240</v>
      </c>
      <c r="E8" s="11">
        <v>263</v>
      </c>
      <c r="F8" s="11"/>
      <c r="G8" s="11">
        <v>63</v>
      </c>
      <c r="H8" s="11">
        <v>103</v>
      </c>
      <c r="I8" s="11">
        <v>88</v>
      </c>
      <c r="J8" s="11">
        <v>78</v>
      </c>
      <c r="K8" s="11">
        <v>67</v>
      </c>
      <c r="L8" s="11">
        <v>104</v>
      </c>
      <c r="M8" s="11"/>
      <c r="N8" s="11">
        <v>122</v>
      </c>
      <c r="O8" s="11">
        <v>141</v>
      </c>
      <c r="P8" s="11">
        <v>118</v>
      </c>
      <c r="Q8" s="11">
        <v>119</v>
      </c>
      <c r="R8" s="11"/>
      <c r="S8" s="11">
        <v>68</v>
      </c>
      <c r="T8" s="11">
        <v>71</v>
      </c>
      <c r="U8" s="11">
        <v>37</v>
      </c>
      <c r="V8" s="11">
        <v>41</v>
      </c>
      <c r="W8" s="11">
        <v>33</v>
      </c>
      <c r="X8" s="11">
        <v>49</v>
      </c>
      <c r="Y8" s="11">
        <v>45</v>
      </c>
      <c r="Z8" s="11">
        <v>19</v>
      </c>
      <c r="AA8" s="11">
        <v>59</v>
      </c>
      <c r="AB8" s="11">
        <v>44</v>
      </c>
      <c r="AC8" s="11">
        <v>25</v>
      </c>
      <c r="AD8" s="11">
        <v>13</v>
      </c>
      <c r="AE8" s="11"/>
      <c r="AF8" s="11">
        <v>129</v>
      </c>
      <c r="AG8" s="11">
        <v>103</v>
      </c>
      <c r="AH8" s="11">
        <v>44</v>
      </c>
      <c r="AI8" s="11">
        <v>85</v>
      </c>
      <c r="AJ8" s="11">
        <v>34</v>
      </c>
      <c r="AK8" s="11">
        <v>51</v>
      </c>
      <c r="AL8" s="11"/>
      <c r="AM8" s="11">
        <v>106</v>
      </c>
      <c r="AN8" s="11">
        <v>129</v>
      </c>
      <c r="AO8" s="11">
        <v>120</v>
      </c>
      <c r="AP8" s="11">
        <v>67</v>
      </c>
      <c r="AQ8" s="11">
        <v>8</v>
      </c>
      <c r="AR8" s="11"/>
      <c r="AS8" s="11">
        <v>184</v>
      </c>
      <c r="AT8" s="11">
        <v>315</v>
      </c>
      <c r="AU8" s="11"/>
      <c r="AV8" s="11">
        <v>90</v>
      </c>
      <c r="AW8" s="11">
        <v>28</v>
      </c>
      <c r="AX8" s="11">
        <v>99</v>
      </c>
      <c r="AY8" s="11"/>
      <c r="AZ8" s="11">
        <v>19</v>
      </c>
      <c r="BA8" s="11">
        <v>21</v>
      </c>
      <c r="BB8" s="11">
        <v>65</v>
      </c>
      <c r="BC8" s="11"/>
      <c r="BD8" s="11">
        <v>206</v>
      </c>
      <c r="BE8" s="11">
        <v>296</v>
      </c>
      <c r="BF8" s="11"/>
      <c r="BG8" s="11">
        <v>85</v>
      </c>
      <c r="BH8" s="11">
        <v>415</v>
      </c>
      <c r="BI8" s="11"/>
      <c r="BJ8" s="11">
        <v>51</v>
      </c>
      <c r="BK8" s="11">
        <v>437</v>
      </c>
      <c r="BL8" s="11"/>
      <c r="BM8" s="11">
        <v>46</v>
      </c>
      <c r="BN8" s="11">
        <v>451</v>
      </c>
      <c r="BO8" s="11"/>
      <c r="BP8" s="11">
        <v>110</v>
      </c>
      <c r="BQ8" s="11">
        <v>389</v>
      </c>
      <c r="BR8" s="11"/>
      <c r="BS8" s="11">
        <v>98</v>
      </c>
      <c r="BT8" s="11">
        <v>122</v>
      </c>
      <c r="BU8" s="11"/>
      <c r="BV8" s="11">
        <v>25</v>
      </c>
      <c r="BW8" s="11">
        <v>73</v>
      </c>
      <c r="BX8" s="11"/>
      <c r="BY8" s="11">
        <v>51</v>
      </c>
      <c r="BZ8" s="11">
        <v>447</v>
      </c>
      <c r="CA8" s="11"/>
      <c r="CB8" s="11">
        <v>173</v>
      </c>
      <c r="CC8" s="11">
        <v>324</v>
      </c>
    </row>
    <row r="9" spans="2:81" x14ac:dyDescent="0.3">
      <c r="B9" s="15" t="s">
        <v>420</v>
      </c>
      <c r="C9" s="14">
        <v>0.24134352814565399</v>
      </c>
      <c r="D9" s="14">
        <v>0.251205932868103</v>
      </c>
      <c r="E9" s="14">
        <v>0.23327644694831401</v>
      </c>
      <c r="F9" s="14"/>
      <c r="G9" s="14">
        <v>0.43603186670940502</v>
      </c>
      <c r="H9" s="14">
        <v>0.276206922446181</v>
      </c>
      <c r="I9" s="14">
        <v>0.20794474685634401</v>
      </c>
      <c r="J9" s="14">
        <v>0.23034196629898401</v>
      </c>
      <c r="K9" s="14">
        <v>0.13705843349248201</v>
      </c>
      <c r="L9" s="14">
        <v>0.191891611283379</v>
      </c>
      <c r="M9" s="14"/>
      <c r="N9" s="14">
        <v>0.30222962333877301</v>
      </c>
      <c r="O9" s="14">
        <v>0.18583097584984501</v>
      </c>
      <c r="P9" s="14">
        <v>0.24925542059421299</v>
      </c>
      <c r="Q9" s="14">
        <v>0.24282336658984099</v>
      </c>
      <c r="R9" s="14"/>
      <c r="S9" s="14">
        <v>0.19869800553470901</v>
      </c>
      <c r="T9" s="14">
        <v>0.23365792721249101</v>
      </c>
      <c r="U9" s="14">
        <v>0.31828376385108798</v>
      </c>
      <c r="V9" s="14">
        <v>0.30950523191443802</v>
      </c>
      <c r="W9" s="14">
        <v>0.25954347560921298</v>
      </c>
      <c r="X9" s="14">
        <v>0.25678101415170301</v>
      </c>
      <c r="Y9" s="14">
        <v>0.26793381421551798</v>
      </c>
      <c r="Z9" s="14">
        <v>0.150699347505514</v>
      </c>
      <c r="AA9" s="14">
        <v>0.19010615689646301</v>
      </c>
      <c r="AB9" s="14">
        <v>0.25621438672296198</v>
      </c>
      <c r="AC9" s="14">
        <v>0.29786321439528601</v>
      </c>
      <c r="AD9" s="14">
        <v>8.4789856868524693E-2</v>
      </c>
      <c r="AE9" s="14"/>
      <c r="AF9" s="14">
        <v>0.29615452472207299</v>
      </c>
      <c r="AG9" s="14">
        <v>0.22205106486307599</v>
      </c>
      <c r="AH9" s="14">
        <v>0.188820860216388</v>
      </c>
      <c r="AI9" s="14">
        <v>0.21270579917528901</v>
      </c>
      <c r="AJ9" s="14">
        <v>0.56044894844675097</v>
      </c>
      <c r="AK9" s="14">
        <v>5.8592917366099402E-2</v>
      </c>
      <c r="AL9" s="14"/>
      <c r="AM9" s="14">
        <v>0.15103840083321801</v>
      </c>
      <c r="AN9" s="14">
        <v>0.20660132541533399</v>
      </c>
      <c r="AO9" s="14">
        <v>0.25388279071550102</v>
      </c>
      <c r="AP9" s="14">
        <v>0.36978361167496798</v>
      </c>
      <c r="AQ9" s="14">
        <v>0.45446031851003699</v>
      </c>
      <c r="AR9" s="14"/>
      <c r="AS9" s="14">
        <v>0.28412452548682099</v>
      </c>
      <c r="AT9" s="14">
        <v>0.21702122397166199</v>
      </c>
      <c r="AU9" s="14"/>
      <c r="AV9" s="14">
        <v>0.31390994119334598</v>
      </c>
      <c r="AW9" s="14">
        <v>0.366873443372009</v>
      </c>
      <c r="AX9" s="14">
        <v>0.29353265906960102</v>
      </c>
      <c r="AY9" s="14"/>
      <c r="AZ9" s="14">
        <v>0.400139716512734</v>
      </c>
      <c r="BA9" s="14">
        <v>0.35657196711648997</v>
      </c>
      <c r="BB9" s="14">
        <v>0.29018935363349602</v>
      </c>
      <c r="BC9" s="14"/>
      <c r="BD9" s="14">
        <v>0.28162511527273698</v>
      </c>
      <c r="BE9" s="14">
        <v>0.21493660724379701</v>
      </c>
      <c r="BF9" s="14"/>
      <c r="BG9" s="14">
        <v>0.28976477521078298</v>
      </c>
      <c r="BH9" s="14">
        <v>0.23375985566547799</v>
      </c>
      <c r="BI9" s="14"/>
      <c r="BJ9" s="14">
        <v>0.322744454714534</v>
      </c>
      <c r="BK9" s="14">
        <v>0.229353088161726</v>
      </c>
      <c r="BL9" s="14"/>
      <c r="BM9" s="14">
        <v>0.35836848600370302</v>
      </c>
      <c r="BN9" s="14">
        <v>0.23092125122676199</v>
      </c>
      <c r="BO9" s="14"/>
      <c r="BP9" s="14">
        <v>0.30592499865933098</v>
      </c>
      <c r="BQ9" s="14">
        <v>0.223487127850548</v>
      </c>
      <c r="BR9" s="14"/>
      <c r="BS9" s="14">
        <v>0.292894018774843</v>
      </c>
      <c r="BT9" s="14">
        <v>0.320412301483878</v>
      </c>
      <c r="BU9" s="14"/>
      <c r="BV9" s="14">
        <v>0.31269954523062199</v>
      </c>
      <c r="BW9" s="14">
        <v>0.28603600227547399</v>
      </c>
      <c r="BX9" s="14"/>
      <c r="BY9" s="14">
        <v>0.37141476900583598</v>
      </c>
      <c r="BZ9" s="14">
        <v>0.22944466461444299</v>
      </c>
      <c r="CA9" s="14"/>
      <c r="CB9" s="14">
        <v>0.27822417733797</v>
      </c>
      <c r="CC9" s="14">
        <v>0.22309183526630999</v>
      </c>
    </row>
    <row r="10" spans="2:81" x14ac:dyDescent="0.3">
      <c r="B10" s="15" t="s">
        <v>86</v>
      </c>
      <c r="C10" s="14">
        <v>0.37042523147712803</v>
      </c>
      <c r="D10" s="14">
        <v>0.34857943671043601</v>
      </c>
      <c r="E10" s="14">
        <v>0.38793591334716299</v>
      </c>
      <c r="F10" s="14"/>
      <c r="G10" s="14">
        <v>0.36019234640474601</v>
      </c>
      <c r="H10" s="14">
        <v>0.322226196901294</v>
      </c>
      <c r="I10" s="14">
        <v>0.42681323387988401</v>
      </c>
      <c r="J10" s="14">
        <v>0.42996033743714701</v>
      </c>
      <c r="K10" s="14">
        <v>0.40839213183789003</v>
      </c>
      <c r="L10" s="14">
        <v>0.307531597789796</v>
      </c>
      <c r="M10" s="14"/>
      <c r="N10" s="14">
        <v>0.34669953714087298</v>
      </c>
      <c r="O10" s="14">
        <v>0.426571784322967</v>
      </c>
      <c r="P10" s="14">
        <v>0.38225018014314199</v>
      </c>
      <c r="Q10" s="14">
        <v>0.30071120420542902</v>
      </c>
      <c r="R10" s="14"/>
      <c r="S10" s="14">
        <v>0.36359120918784499</v>
      </c>
      <c r="T10" s="14">
        <v>0.34648807877156801</v>
      </c>
      <c r="U10" s="14">
        <v>0.246732355444928</v>
      </c>
      <c r="V10" s="14">
        <v>0.37871114967397301</v>
      </c>
      <c r="W10" s="14">
        <v>0.290501735961606</v>
      </c>
      <c r="X10" s="14">
        <v>0.36329788479590303</v>
      </c>
      <c r="Y10" s="14">
        <v>0.38714926915138298</v>
      </c>
      <c r="Z10" s="14">
        <v>0.32342754890077002</v>
      </c>
      <c r="AA10" s="14">
        <v>0.57288651483067998</v>
      </c>
      <c r="AB10" s="14">
        <v>0.33380127931374898</v>
      </c>
      <c r="AC10" s="14">
        <v>0.29523963864740699</v>
      </c>
      <c r="AD10" s="14">
        <v>0.45364196791370698</v>
      </c>
      <c r="AE10" s="14"/>
      <c r="AF10" s="14">
        <v>0.47572216607935303</v>
      </c>
      <c r="AG10" s="14">
        <v>0.35794356290955798</v>
      </c>
      <c r="AH10" s="14">
        <v>0.40862801879246202</v>
      </c>
      <c r="AI10" s="14">
        <v>0.28932792369306398</v>
      </c>
      <c r="AJ10" s="14">
        <v>0.24687709317098699</v>
      </c>
      <c r="AK10" s="14">
        <v>0.36407540229885899</v>
      </c>
      <c r="AL10" s="14"/>
      <c r="AM10" s="14">
        <v>0.34214639919381301</v>
      </c>
      <c r="AN10" s="14">
        <v>0.42331062251250701</v>
      </c>
      <c r="AO10" s="14">
        <v>0.41321138511394201</v>
      </c>
      <c r="AP10" s="14">
        <v>0.278828052968771</v>
      </c>
      <c r="AQ10" s="14">
        <v>0.20560921648907399</v>
      </c>
      <c r="AR10" s="14"/>
      <c r="AS10" s="14">
        <v>0.36809577027646501</v>
      </c>
      <c r="AT10" s="14">
        <v>0.36521617852543298</v>
      </c>
      <c r="AU10" s="14"/>
      <c r="AV10" s="14">
        <v>0.34395932183806899</v>
      </c>
      <c r="AW10" s="14">
        <v>0.388661966512938</v>
      </c>
      <c r="AX10" s="14">
        <v>0.35944878573328798</v>
      </c>
      <c r="AY10" s="14"/>
      <c r="AZ10" s="14">
        <v>0.27590298449917999</v>
      </c>
      <c r="BA10" s="14">
        <v>0.40648522777615498</v>
      </c>
      <c r="BB10" s="14">
        <v>0.39914314127758199</v>
      </c>
      <c r="BC10" s="14"/>
      <c r="BD10" s="14">
        <v>0.34335344328602402</v>
      </c>
      <c r="BE10" s="14">
        <v>0.39159927820346402</v>
      </c>
      <c r="BF10" s="14"/>
      <c r="BG10" s="14">
        <v>0.40807265667127501</v>
      </c>
      <c r="BH10" s="14">
        <v>0.36391395300350698</v>
      </c>
      <c r="BI10" s="14"/>
      <c r="BJ10" s="14">
        <v>0.314489384707488</v>
      </c>
      <c r="BK10" s="14">
        <v>0.38130170985284301</v>
      </c>
      <c r="BL10" s="14"/>
      <c r="BM10" s="14">
        <v>0.31122226299079597</v>
      </c>
      <c r="BN10" s="14">
        <v>0.37539228860693802</v>
      </c>
      <c r="BO10" s="14"/>
      <c r="BP10" s="14">
        <v>0.307908668348016</v>
      </c>
      <c r="BQ10" s="14">
        <v>0.38302019077074301</v>
      </c>
      <c r="BR10" s="14"/>
      <c r="BS10" s="14">
        <v>0.38935536509846502</v>
      </c>
      <c r="BT10" s="14">
        <v>0.33093042265429901</v>
      </c>
      <c r="BU10" s="14"/>
      <c r="BV10" s="14">
        <v>0.20698913259054399</v>
      </c>
      <c r="BW10" s="14">
        <v>0.45250292314291801</v>
      </c>
      <c r="BX10" s="14"/>
      <c r="BY10" s="14">
        <v>0.29508606460419001</v>
      </c>
      <c r="BZ10" s="14">
        <v>0.37937149096081002</v>
      </c>
      <c r="CA10" s="14"/>
      <c r="CB10" s="14">
        <v>0.33145419241940399</v>
      </c>
      <c r="CC10" s="14">
        <v>0.395858700997475</v>
      </c>
    </row>
    <row r="11" spans="2:81" x14ac:dyDescent="0.3">
      <c r="B11" s="15" t="s">
        <v>421</v>
      </c>
      <c r="C11" s="14">
        <v>0.14741209815609299</v>
      </c>
      <c r="D11" s="14">
        <v>0.16302210546773499</v>
      </c>
      <c r="E11" s="14">
        <v>0.13375864133496099</v>
      </c>
      <c r="F11" s="14"/>
      <c r="G11" s="14">
        <v>0.11555923814388</v>
      </c>
      <c r="H11" s="14">
        <v>0.178910402924286</v>
      </c>
      <c r="I11" s="14">
        <v>0.12137489844654201</v>
      </c>
      <c r="J11" s="14">
        <v>0.109874205241944</v>
      </c>
      <c r="K11" s="14">
        <v>0.17113816828975401</v>
      </c>
      <c r="L11" s="14">
        <v>0.170416464242026</v>
      </c>
      <c r="M11" s="14"/>
      <c r="N11" s="14">
        <v>0.110967832799673</v>
      </c>
      <c r="O11" s="14">
        <v>0.12681122008961501</v>
      </c>
      <c r="P11" s="14">
        <v>0.156329584902554</v>
      </c>
      <c r="Q11" s="14">
        <v>0.20403414271665299</v>
      </c>
      <c r="R11" s="14"/>
      <c r="S11" s="14">
        <v>0.14787020142742599</v>
      </c>
      <c r="T11" s="14">
        <v>0.18577680546441599</v>
      </c>
      <c r="U11" s="14">
        <v>0.138569455948266</v>
      </c>
      <c r="V11" s="14">
        <v>7.2644589513383206E-2</v>
      </c>
      <c r="W11" s="14">
        <v>0.18582444145000401</v>
      </c>
      <c r="X11" s="14">
        <v>8.1789533559880098E-2</v>
      </c>
      <c r="Y11" s="14">
        <v>0.17279619827729301</v>
      </c>
      <c r="Z11" s="14">
        <v>0.28770885014545899</v>
      </c>
      <c r="AA11" s="14">
        <v>7.8465068937014604E-2</v>
      </c>
      <c r="AB11" s="14">
        <v>0.17923895491240399</v>
      </c>
      <c r="AC11" s="14">
        <v>0.18523250890930401</v>
      </c>
      <c r="AD11" s="14">
        <v>0.183749372857238</v>
      </c>
      <c r="AE11" s="14"/>
      <c r="AF11" s="14">
        <v>9.5779551202455501E-2</v>
      </c>
      <c r="AG11" s="14">
        <v>0.137595372763023</v>
      </c>
      <c r="AH11" s="14">
        <v>0.180843004351847</v>
      </c>
      <c r="AI11" s="14">
        <v>0.16669879728822801</v>
      </c>
      <c r="AJ11" s="14">
        <v>0.11571521381026301</v>
      </c>
      <c r="AK11" s="14">
        <v>0.209332656961005</v>
      </c>
      <c r="AL11" s="14"/>
      <c r="AM11" s="14">
        <v>0.23542306987468301</v>
      </c>
      <c r="AN11" s="14">
        <v>0.10877167977970099</v>
      </c>
      <c r="AO11" s="14">
        <v>0.12657761709785001</v>
      </c>
      <c r="AP11" s="14">
        <v>0.16952769796463699</v>
      </c>
      <c r="AQ11" s="14">
        <v>0.109059611893878</v>
      </c>
      <c r="AR11" s="14"/>
      <c r="AS11" s="14">
        <v>0.13437924114653499</v>
      </c>
      <c r="AT11" s="14">
        <v>0.15726060549966001</v>
      </c>
      <c r="AU11" s="14"/>
      <c r="AV11" s="14">
        <v>0.11060663122259699</v>
      </c>
      <c r="AW11" s="14">
        <v>6.5750451266319093E-2</v>
      </c>
      <c r="AX11" s="14">
        <v>0.158735763842238</v>
      </c>
      <c r="AY11" s="14"/>
      <c r="AZ11" s="14">
        <v>0</v>
      </c>
      <c r="BA11" s="14">
        <v>0.144330994089549</v>
      </c>
      <c r="BB11" s="14">
        <v>7.97729691735094E-2</v>
      </c>
      <c r="BC11" s="14"/>
      <c r="BD11" s="14">
        <v>0.14180750424984701</v>
      </c>
      <c r="BE11" s="14">
        <v>0.148964522434754</v>
      </c>
      <c r="BF11" s="14"/>
      <c r="BG11" s="14">
        <v>0.15508308379532401</v>
      </c>
      <c r="BH11" s="14">
        <v>0.14489841137312101</v>
      </c>
      <c r="BI11" s="14"/>
      <c r="BJ11" s="14">
        <v>0.14047453435823401</v>
      </c>
      <c r="BK11" s="14">
        <v>0.14550684644776299</v>
      </c>
      <c r="BL11" s="14"/>
      <c r="BM11" s="14">
        <v>9.9001520820151706E-2</v>
      </c>
      <c r="BN11" s="14">
        <v>0.152536331853215</v>
      </c>
      <c r="BO11" s="14"/>
      <c r="BP11" s="14">
        <v>0.112166608433958</v>
      </c>
      <c r="BQ11" s="14">
        <v>0.159187457576036</v>
      </c>
      <c r="BR11" s="14"/>
      <c r="BS11" s="14">
        <v>0.15958606820651899</v>
      </c>
      <c r="BT11" s="14">
        <v>0.11017804430962699</v>
      </c>
      <c r="BU11" s="14"/>
      <c r="BV11" s="14">
        <v>0.181384238692298</v>
      </c>
      <c r="BW11" s="14">
        <v>0.15203806319987001</v>
      </c>
      <c r="BX11" s="14"/>
      <c r="BY11" s="14">
        <v>0.117806556746253</v>
      </c>
      <c r="BZ11" s="14">
        <v>0.14865110510163601</v>
      </c>
      <c r="CA11" s="14"/>
      <c r="CB11" s="14">
        <v>0.15640875274763999</v>
      </c>
      <c r="CC11" s="14">
        <v>0.13735991034220599</v>
      </c>
    </row>
    <row r="12" spans="2:81" x14ac:dyDescent="0.3">
      <c r="B12" s="15" t="s">
        <v>88</v>
      </c>
      <c r="C12" s="14">
        <v>0.12786692290721799</v>
      </c>
      <c r="D12" s="14">
        <v>0.13551853393998101</v>
      </c>
      <c r="E12" s="14">
        <v>0.12138416926404801</v>
      </c>
      <c r="F12" s="14"/>
      <c r="G12" s="14">
        <v>4.5728062490148901E-2</v>
      </c>
      <c r="H12" s="14">
        <v>9.6760859152084405E-2</v>
      </c>
      <c r="I12" s="14">
        <v>0.13072527842027701</v>
      </c>
      <c r="J12" s="14">
        <v>9.0676092379769105E-2</v>
      </c>
      <c r="K12" s="14">
        <v>0.17539510433112801</v>
      </c>
      <c r="L12" s="14">
        <v>0.203801769854979</v>
      </c>
      <c r="M12" s="14"/>
      <c r="N12" s="14">
        <v>0.120466158120317</v>
      </c>
      <c r="O12" s="14">
        <v>0.15840747464243601</v>
      </c>
      <c r="P12" s="14">
        <v>0.120693153979754</v>
      </c>
      <c r="Q12" s="14">
        <v>0.109768259406215</v>
      </c>
      <c r="R12" s="14"/>
      <c r="S12" s="14">
        <v>0.15017334620120901</v>
      </c>
      <c r="T12" s="14">
        <v>0.152699973231365</v>
      </c>
      <c r="U12" s="14">
        <v>0.160042067167178</v>
      </c>
      <c r="V12" s="14">
        <v>0.10590869169870799</v>
      </c>
      <c r="W12" s="14">
        <v>8.6075940401962495E-2</v>
      </c>
      <c r="X12" s="14">
        <v>0.21829940256459299</v>
      </c>
      <c r="Y12" s="14">
        <v>8.7921830925289907E-2</v>
      </c>
      <c r="Z12" s="14">
        <v>9.3227749070737803E-2</v>
      </c>
      <c r="AA12" s="14">
        <v>4.78668025644843E-2</v>
      </c>
      <c r="AB12" s="14">
        <v>0.13554850411471001</v>
      </c>
      <c r="AC12" s="14">
        <v>0.107484229128854</v>
      </c>
      <c r="AD12" s="14">
        <v>0.18512677520682599</v>
      </c>
      <c r="AE12" s="14"/>
      <c r="AF12" s="14">
        <v>5.2746084032628503E-2</v>
      </c>
      <c r="AG12" s="14">
        <v>0.178786511851213</v>
      </c>
      <c r="AH12" s="14">
        <v>0.155070528121005</v>
      </c>
      <c r="AI12" s="14">
        <v>0.17101313577979299</v>
      </c>
      <c r="AJ12" s="14">
        <v>5.6025662351372803E-2</v>
      </c>
      <c r="AK12" s="14">
        <v>0.11613567631956399</v>
      </c>
      <c r="AL12" s="14"/>
      <c r="AM12" s="14">
        <v>0.100595099321009</v>
      </c>
      <c r="AN12" s="14">
        <v>0.145790531358967</v>
      </c>
      <c r="AO12" s="14">
        <v>0.112682640339407</v>
      </c>
      <c r="AP12" s="14">
        <v>6.9521187708621701E-2</v>
      </c>
      <c r="AQ12" s="14">
        <v>0.230870853107012</v>
      </c>
      <c r="AR12" s="14"/>
      <c r="AS12" s="14">
        <v>0.103113095458467</v>
      </c>
      <c r="AT12" s="14">
        <v>0.14429753486419999</v>
      </c>
      <c r="AU12" s="14"/>
      <c r="AV12" s="14">
        <v>0.128720025765728</v>
      </c>
      <c r="AW12" s="14">
        <v>6.9443760227637305E-2</v>
      </c>
      <c r="AX12" s="14">
        <v>7.4146898936942596E-2</v>
      </c>
      <c r="AY12" s="14"/>
      <c r="AZ12" s="14">
        <v>9.8939723730210802E-2</v>
      </c>
      <c r="BA12" s="14">
        <v>9.26118110178063E-2</v>
      </c>
      <c r="BB12" s="14">
        <v>0.13453188169923</v>
      </c>
      <c r="BC12" s="14"/>
      <c r="BD12" s="14">
        <v>0.140927848077844</v>
      </c>
      <c r="BE12" s="14">
        <v>0.119623942811126</v>
      </c>
      <c r="BF12" s="14"/>
      <c r="BG12" s="14">
        <v>8.86482942980725E-2</v>
      </c>
      <c r="BH12" s="14">
        <v>0.13454528807256699</v>
      </c>
      <c r="BI12" s="14"/>
      <c r="BJ12" s="14">
        <v>0.15115124747047701</v>
      </c>
      <c r="BK12" s="14">
        <v>0.12963254106118599</v>
      </c>
      <c r="BL12" s="14"/>
      <c r="BM12" s="14">
        <v>0.120655669341887</v>
      </c>
      <c r="BN12" s="14">
        <v>0.128218134679285</v>
      </c>
      <c r="BO12" s="14"/>
      <c r="BP12" s="14">
        <v>0.18543267819637099</v>
      </c>
      <c r="BQ12" s="14">
        <v>0.11307400086083701</v>
      </c>
      <c r="BR12" s="14"/>
      <c r="BS12" s="14">
        <v>8.4521977030342102E-2</v>
      </c>
      <c r="BT12" s="14">
        <v>0.103535190037795</v>
      </c>
      <c r="BU12" s="14"/>
      <c r="BV12" s="14">
        <v>0.144405250159754</v>
      </c>
      <c r="BW12" s="14">
        <v>6.3786326499934307E-2</v>
      </c>
      <c r="BX12" s="14"/>
      <c r="BY12" s="14">
        <v>0.135469016448548</v>
      </c>
      <c r="BZ12" s="14">
        <v>0.12642316509109799</v>
      </c>
      <c r="CA12" s="14"/>
      <c r="CB12" s="14">
        <v>0.104791379389177</v>
      </c>
      <c r="CC12" s="14">
        <v>0.13709443370902599</v>
      </c>
    </row>
    <row r="13" spans="2:81" x14ac:dyDescent="0.3">
      <c r="B13" s="15" t="s">
        <v>422</v>
      </c>
      <c r="C13" s="14">
        <v>7.31673259883069E-2</v>
      </c>
      <c r="D13" s="14">
        <v>8.27016698202762E-2</v>
      </c>
      <c r="E13" s="14">
        <v>6.4764364738512506E-2</v>
      </c>
      <c r="F13" s="14"/>
      <c r="G13" s="14">
        <v>0</v>
      </c>
      <c r="H13" s="14">
        <v>6.9962774466257996E-2</v>
      </c>
      <c r="I13" s="14">
        <v>7.67340626834975E-2</v>
      </c>
      <c r="J13" s="14">
        <v>0.100935498192322</v>
      </c>
      <c r="K13" s="14">
        <v>6.8420523307498607E-2</v>
      </c>
      <c r="L13" s="14">
        <v>0.100133006761937</v>
      </c>
      <c r="M13" s="14"/>
      <c r="N13" s="14">
        <v>8.8164224305714203E-2</v>
      </c>
      <c r="O13" s="14">
        <v>6.2751237608835497E-2</v>
      </c>
      <c r="P13" s="14">
        <v>7.5167351051254494E-2</v>
      </c>
      <c r="Q13" s="14">
        <v>6.9989485921688604E-2</v>
      </c>
      <c r="R13" s="14"/>
      <c r="S13" s="14">
        <v>0.113579676192349</v>
      </c>
      <c r="T13" s="14">
        <v>2.91798945040951E-2</v>
      </c>
      <c r="U13" s="14">
        <v>0.106442810231985</v>
      </c>
      <c r="V13" s="14">
        <v>8.2395806570741997E-2</v>
      </c>
      <c r="W13" s="14">
        <v>0.115624909386803</v>
      </c>
      <c r="X13" s="14">
        <v>5.8399630655298101E-2</v>
      </c>
      <c r="Y13" s="14">
        <v>4.2912565691785601E-2</v>
      </c>
      <c r="Z13" s="14">
        <v>9.8645668213227206E-2</v>
      </c>
      <c r="AA13" s="14">
        <v>4.9389228365568298E-2</v>
      </c>
      <c r="AB13" s="14">
        <v>9.5196874936174194E-2</v>
      </c>
      <c r="AC13" s="14">
        <v>3.6579280028887703E-2</v>
      </c>
      <c r="AD13" s="14">
        <v>9.2692027153702894E-2</v>
      </c>
      <c r="AE13" s="14"/>
      <c r="AF13" s="14">
        <v>4.3204553659996599E-2</v>
      </c>
      <c r="AG13" s="14">
        <v>9.4822261777751896E-2</v>
      </c>
      <c r="AH13" s="14">
        <v>4.2643619868273697E-2</v>
      </c>
      <c r="AI13" s="14">
        <v>0.114996777201834</v>
      </c>
      <c r="AJ13" s="14">
        <v>2.09330822206262E-2</v>
      </c>
      <c r="AK13" s="14">
        <v>0.12148142060884699</v>
      </c>
      <c r="AL13" s="14"/>
      <c r="AM13" s="14">
        <v>0.106459131161548</v>
      </c>
      <c r="AN13" s="14">
        <v>8.7604169451542799E-2</v>
      </c>
      <c r="AO13" s="14">
        <v>5.4636400349014999E-2</v>
      </c>
      <c r="AP13" s="14">
        <v>6.8074113954518206E-2</v>
      </c>
      <c r="AQ13" s="14">
        <v>0</v>
      </c>
      <c r="AR13" s="14"/>
      <c r="AS13" s="14">
        <v>7.9860118501345501E-2</v>
      </c>
      <c r="AT13" s="14">
        <v>7.0336237341810895E-2</v>
      </c>
      <c r="AU13" s="14"/>
      <c r="AV13" s="14">
        <v>8.1606772554773804E-2</v>
      </c>
      <c r="AW13" s="14">
        <v>0.10927037862109699</v>
      </c>
      <c r="AX13" s="14">
        <v>7.6693176686412096E-2</v>
      </c>
      <c r="AY13" s="14"/>
      <c r="AZ13" s="14">
        <v>0.171210022084331</v>
      </c>
      <c r="BA13" s="14">
        <v>0</v>
      </c>
      <c r="BB13" s="14">
        <v>8.2700346613834894E-2</v>
      </c>
      <c r="BC13" s="14"/>
      <c r="BD13" s="14">
        <v>6.7688939341878598E-2</v>
      </c>
      <c r="BE13" s="14">
        <v>7.7440673676217306E-2</v>
      </c>
      <c r="BF13" s="14"/>
      <c r="BG13" s="14">
        <v>3.3508493433550203E-2</v>
      </c>
      <c r="BH13" s="14">
        <v>8.1939147789154496E-2</v>
      </c>
      <c r="BI13" s="14"/>
      <c r="BJ13" s="14">
        <v>5.07029933591924E-2</v>
      </c>
      <c r="BK13" s="14">
        <v>7.5126434249958601E-2</v>
      </c>
      <c r="BL13" s="14"/>
      <c r="BM13" s="14">
        <v>9.0797744668710198E-2</v>
      </c>
      <c r="BN13" s="14">
        <v>7.2477838513680004E-2</v>
      </c>
      <c r="BO13" s="14"/>
      <c r="BP13" s="14">
        <v>6.1830384848084403E-2</v>
      </c>
      <c r="BQ13" s="14">
        <v>7.7265076483895107E-2</v>
      </c>
      <c r="BR13" s="14"/>
      <c r="BS13" s="14">
        <v>7.36425708898302E-2</v>
      </c>
      <c r="BT13" s="14">
        <v>8.88619301465738E-2</v>
      </c>
      <c r="BU13" s="14"/>
      <c r="BV13" s="14">
        <v>0.15452183332678299</v>
      </c>
      <c r="BW13" s="14">
        <v>4.5636684881804099E-2</v>
      </c>
      <c r="BX13" s="14"/>
      <c r="BY13" s="14">
        <v>5.8576637769804603E-2</v>
      </c>
      <c r="BZ13" s="14">
        <v>7.5746094869636696E-2</v>
      </c>
      <c r="CA13" s="14"/>
      <c r="CB13" s="14">
        <v>9.1162598829026595E-2</v>
      </c>
      <c r="CC13" s="14">
        <v>6.5025538081487505E-2</v>
      </c>
    </row>
    <row r="14" spans="2:81" x14ac:dyDescent="0.3">
      <c r="B14" s="15" t="s">
        <v>106</v>
      </c>
      <c r="C14" s="14">
        <v>3.9784893325599299E-2</v>
      </c>
      <c r="D14" s="14">
        <v>1.8972321193468498E-2</v>
      </c>
      <c r="E14" s="14">
        <v>5.8880464367001499E-2</v>
      </c>
      <c r="F14" s="14"/>
      <c r="G14" s="14">
        <v>4.24884862518203E-2</v>
      </c>
      <c r="H14" s="14">
        <v>5.5932844109897101E-2</v>
      </c>
      <c r="I14" s="14">
        <v>3.64077797134559E-2</v>
      </c>
      <c r="J14" s="14">
        <v>3.8211900449833497E-2</v>
      </c>
      <c r="K14" s="14">
        <v>3.9595638741247101E-2</v>
      </c>
      <c r="L14" s="14">
        <v>2.6225550067883598E-2</v>
      </c>
      <c r="M14" s="14"/>
      <c r="N14" s="14">
        <v>3.1472624294649698E-2</v>
      </c>
      <c r="O14" s="14">
        <v>3.9627307486302402E-2</v>
      </c>
      <c r="P14" s="14">
        <v>1.6304309329082702E-2</v>
      </c>
      <c r="Q14" s="14">
        <v>7.2673541160172106E-2</v>
      </c>
      <c r="R14" s="14"/>
      <c r="S14" s="14">
        <v>2.6087561456461499E-2</v>
      </c>
      <c r="T14" s="14">
        <v>5.2197320816065401E-2</v>
      </c>
      <c r="U14" s="14">
        <v>2.9929547356556299E-2</v>
      </c>
      <c r="V14" s="14">
        <v>5.08345306287563E-2</v>
      </c>
      <c r="W14" s="14">
        <v>6.24294971904115E-2</v>
      </c>
      <c r="X14" s="14">
        <v>2.1432534272622299E-2</v>
      </c>
      <c r="Y14" s="14">
        <v>4.1286321738731098E-2</v>
      </c>
      <c r="Z14" s="14">
        <v>4.6290836164291499E-2</v>
      </c>
      <c r="AA14" s="14">
        <v>6.1286228405790198E-2</v>
      </c>
      <c r="AB14" s="14">
        <v>0</v>
      </c>
      <c r="AC14" s="14">
        <v>7.7601128890261703E-2</v>
      </c>
      <c r="AD14" s="14">
        <v>0</v>
      </c>
      <c r="AE14" s="14"/>
      <c r="AF14" s="14">
        <v>3.6393120303493898E-2</v>
      </c>
      <c r="AG14" s="14">
        <v>8.8012258353783596E-3</v>
      </c>
      <c r="AH14" s="14">
        <v>2.3993968650024199E-2</v>
      </c>
      <c r="AI14" s="14">
        <v>4.5257566861791103E-2</v>
      </c>
      <c r="AJ14" s="14">
        <v>0</v>
      </c>
      <c r="AK14" s="14">
        <v>0.13038192644562499</v>
      </c>
      <c r="AL14" s="14"/>
      <c r="AM14" s="14">
        <v>6.4337899615728306E-2</v>
      </c>
      <c r="AN14" s="14">
        <v>2.7921671481948299E-2</v>
      </c>
      <c r="AO14" s="14">
        <v>3.9009166384284998E-2</v>
      </c>
      <c r="AP14" s="14">
        <v>4.4265335728485102E-2</v>
      </c>
      <c r="AQ14" s="14">
        <v>0</v>
      </c>
      <c r="AR14" s="14"/>
      <c r="AS14" s="14">
        <v>3.0427249130366301E-2</v>
      </c>
      <c r="AT14" s="14">
        <v>4.5868219797234398E-2</v>
      </c>
      <c r="AU14" s="14"/>
      <c r="AV14" s="14">
        <v>2.1197307425486801E-2</v>
      </c>
      <c r="AW14" s="14">
        <v>0</v>
      </c>
      <c r="AX14" s="14">
        <v>3.7442715731518202E-2</v>
      </c>
      <c r="AY14" s="14"/>
      <c r="AZ14" s="14">
        <v>5.3807553173543798E-2</v>
      </c>
      <c r="BA14" s="14">
        <v>0</v>
      </c>
      <c r="BB14" s="14">
        <v>1.3662307602347301E-2</v>
      </c>
      <c r="BC14" s="14"/>
      <c r="BD14" s="14">
        <v>2.4597149771670001E-2</v>
      </c>
      <c r="BE14" s="14">
        <v>4.7434975630641599E-2</v>
      </c>
      <c r="BF14" s="14"/>
      <c r="BG14" s="14">
        <v>2.4922696590995899E-2</v>
      </c>
      <c r="BH14" s="14">
        <v>4.0943344096173097E-2</v>
      </c>
      <c r="BI14" s="14"/>
      <c r="BJ14" s="14">
        <v>2.0437385390073799E-2</v>
      </c>
      <c r="BK14" s="14">
        <v>3.9079380226523699E-2</v>
      </c>
      <c r="BL14" s="14"/>
      <c r="BM14" s="14">
        <v>1.9954316174751598E-2</v>
      </c>
      <c r="BN14" s="14">
        <v>4.0454155120120502E-2</v>
      </c>
      <c r="BO14" s="14"/>
      <c r="BP14" s="14">
        <v>2.6736661514239E-2</v>
      </c>
      <c r="BQ14" s="14">
        <v>4.3966146457940503E-2</v>
      </c>
      <c r="BR14" s="14"/>
      <c r="BS14" s="14">
        <v>0</v>
      </c>
      <c r="BT14" s="14">
        <v>4.6082111367826702E-2</v>
      </c>
      <c r="BU14" s="14"/>
      <c r="BV14" s="14">
        <v>0</v>
      </c>
      <c r="BW14" s="14">
        <v>0</v>
      </c>
      <c r="BX14" s="14"/>
      <c r="BY14" s="14">
        <v>2.1646955425368E-2</v>
      </c>
      <c r="BZ14" s="14">
        <v>4.0363479362375602E-2</v>
      </c>
      <c r="CA14" s="14"/>
      <c r="CB14" s="14">
        <v>3.7958899276783198E-2</v>
      </c>
      <c r="CC14" s="14">
        <v>4.1569581603495102E-2</v>
      </c>
    </row>
    <row r="15" spans="2:81" x14ac:dyDescent="0.3">
      <c r="B15" s="15" t="s">
        <v>91</v>
      </c>
      <c r="C15" s="18">
        <v>0.61176875962278299</v>
      </c>
      <c r="D15" s="18">
        <v>0.59978536957854001</v>
      </c>
      <c r="E15" s="18">
        <v>0.621212360295477</v>
      </c>
      <c r="F15" s="18"/>
      <c r="G15" s="18">
        <v>0.79622421311415104</v>
      </c>
      <c r="H15" s="18">
        <v>0.59843311934747501</v>
      </c>
      <c r="I15" s="18">
        <v>0.63475798073622802</v>
      </c>
      <c r="J15" s="18">
        <v>0.66030230373613097</v>
      </c>
      <c r="K15" s="18">
        <v>0.54545056533037195</v>
      </c>
      <c r="L15" s="18">
        <v>0.499423209073175</v>
      </c>
      <c r="M15" s="18"/>
      <c r="N15" s="18">
        <v>0.64892916047964699</v>
      </c>
      <c r="O15" s="18">
        <v>0.61240276017281203</v>
      </c>
      <c r="P15" s="18">
        <v>0.63150560073735496</v>
      </c>
      <c r="Q15" s="18">
        <v>0.54353457079527101</v>
      </c>
      <c r="R15" s="18"/>
      <c r="S15" s="18">
        <v>0.562289214722554</v>
      </c>
      <c r="T15" s="18">
        <v>0.58014600598405897</v>
      </c>
      <c r="U15" s="18">
        <v>0.56501611929601603</v>
      </c>
      <c r="V15" s="18">
        <v>0.68821638158841103</v>
      </c>
      <c r="W15" s="18">
        <v>0.55004521157081898</v>
      </c>
      <c r="X15" s="18">
        <v>0.62007889894760604</v>
      </c>
      <c r="Y15" s="18">
        <v>0.65508308336690002</v>
      </c>
      <c r="Z15" s="18">
        <v>0.47412689640628403</v>
      </c>
      <c r="AA15" s="18">
        <v>0.76299267172714302</v>
      </c>
      <c r="AB15" s="18">
        <v>0.59001566603671096</v>
      </c>
      <c r="AC15" s="18">
        <v>0.59310285304269295</v>
      </c>
      <c r="AD15" s="18">
        <v>0.53843182478223195</v>
      </c>
      <c r="AE15" s="18"/>
      <c r="AF15" s="18">
        <v>0.77187669080142596</v>
      </c>
      <c r="AG15" s="18">
        <v>0.579994627772633</v>
      </c>
      <c r="AH15" s="18">
        <v>0.59744887900885002</v>
      </c>
      <c r="AI15" s="18">
        <v>0.50203372286835302</v>
      </c>
      <c r="AJ15" s="18">
        <v>0.80732604161773802</v>
      </c>
      <c r="AK15" s="18">
        <v>0.42266831966495899</v>
      </c>
      <c r="AL15" s="18"/>
      <c r="AM15" s="18">
        <v>0.49318480002703202</v>
      </c>
      <c r="AN15" s="18">
        <v>0.629911947927841</v>
      </c>
      <c r="AO15" s="18">
        <v>0.66709417582944297</v>
      </c>
      <c r="AP15" s="18">
        <v>0.64861166464373898</v>
      </c>
      <c r="AQ15" s="18">
        <v>0.66006953499911103</v>
      </c>
      <c r="AR15" s="18"/>
      <c r="AS15" s="18">
        <v>0.652220295763286</v>
      </c>
      <c r="AT15" s="18">
        <v>0.58223740249709399</v>
      </c>
      <c r="AU15" s="18"/>
      <c r="AV15" s="18">
        <v>0.65786926303141502</v>
      </c>
      <c r="AW15" s="18">
        <v>0.75553540988494705</v>
      </c>
      <c r="AX15" s="18">
        <v>0.652981444802889</v>
      </c>
      <c r="AY15" s="18"/>
      <c r="AZ15" s="18">
        <v>0.67604270101191399</v>
      </c>
      <c r="BA15" s="18">
        <v>0.76305719489264501</v>
      </c>
      <c r="BB15" s="18">
        <v>0.68933249491107795</v>
      </c>
      <c r="BC15" s="18"/>
      <c r="BD15" s="18">
        <v>0.62497855855876105</v>
      </c>
      <c r="BE15" s="18">
        <v>0.606535885447261</v>
      </c>
      <c r="BF15" s="18"/>
      <c r="BG15" s="18">
        <v>0.69783743188205705</v>
      </c>
      <c r="BH15" s="18">
        <v>0.59767380866898501</v>
      </c>
      <c r="BI15" s="18"/>
      <c r="BJ15" s="18">
        <v>0.63723383942202205</v>
      </c>
      <c r="BK15" s="18">
        <v>0.61065479801456901</v>
      </c>
      <c r="BL15" s="18"/>
      <c r="BM15" s="18">
        <v>0.669590748994499</v>
      </c>
      <c r="BN15" s="18">
        <v>0.60631353983369896</v>
      </c>
      <c r="BO15" s="18"/>
      <c r="BP15" s="18">
        <v>0.61383366700734798</v>
      </c>
      <c r="BQ15" s="18">
        <v>0.60650731862129104</v>
      </c>
      <c r="BR15" s="18"/>
      <c r="BS15" s="18">
        <v>0.68224938387330802</v>
      </c>
      <c r="BT15" s="18">
        <v>0.65134272413817695</v>
      </c>
      <c r="BU15" s="18"/>
      <c r="BV15" s="18">
        <v>0.51968867782116601</v>
      </c>
      <c r="BW15" s="18">
        <v>0.73853892541839194</v>
      </c>
      <c r="BX15" s="18"/>
      <c r="BY15" s="18">
        <v>0.66650083361002599</v>
      </c>
      <c r="BZ15" s="18">
        <v>0.60881615557525304</v>
      </c>
      <c r="CA15" s="18"/>
      <c r="CB15" s="18">
        <v>0.609678369757373</v>
      </c>
      <c r="CC15" s="18">
        <v>0.61895053626378504</v>
      </c>
    </row>
    <row r="16" spans="2:81" x14ac:dyDescent="0.3">
      <c r="B16" s="15" t="s">
        <v>92</v>
      </c>
      <c r="C16" s="18">
        <v>0.20103424889552499</v>
      </c>
      <c r="D16" s="18">
        <v>0.218220203760257</v>
      </c>
      <c r="E16" s="18">
        <v>0.18614853400256101</v>
      </c>
      <c r="F16" s="18"/>
      <c r="G16" s="18">
        <v>4.5728062490148901E-2</v>
      </c>
      <c r="H16" s="18">
        <v>0.166723633618342</v>
      </c>
      <c r="I16" s="18">
        <v>0.20745934110377401</v>
      </c>
      <c r="J16" s="18">
        <v>0.19161159057209101</v>
      </c>
      <c r="K16" s="18">
        <v>0.24381562763862699</v>
      </c>
      <c r="L16" s="18">
        <v>0.30393477661691498</v>
      </c>
      <c r="M16" s="18"/>
      <c r="N16" s="18">
        <v>0.20863038242603099</v>
      </c>
      <c r="O16" s="18">
        <v>0.22115871225127101</v>
      </c>
      <c r="P16" s="18">
        <v>0.19586050503100899</v>
      </c>
      <c r="Q16" s="18">
        <v>0.17975774532790401</v>
      </c>
      <c r="R16" s="18"/>
      <c r="S16" s="18">
        <v>0.26375302239355802</v>
      </c>
      <c r="T16" s="18">
        <v>0.18187986773546</v>
      </c>
      <c r="U16" s="18">
        <v>0.26648487739916299</v>
      </c>
      <c r="V16" s="18">
        <v>0.18830449826945</v>
      </c>
      <c r="W16" s="18">
        <v>0.20170084978876601</v>
      </c>
      <c r="X16" s="18">
        <v>0.27669903321989098</v>
      </c>
      <c r="Y16" s="18">
        <v>0.13083439661707499</v>
      </c>
      <c r="Z16" s="18">
        <v>0.19187341728396501</v>
      </c>
      <c r="AA16" s="18">
        <v>9.7256030930052501E-2</v>
      </c>
      <c r="AB16" s="18">
        <v>0.23074537905088499</v>
      </c>
      <c r="AC16" s="18">
        <v>0.14406350915774099</v>
      </c>
      <c r="AD16" s="18">
        <v>0.27781880236052903</v>
      </c>
      <c r="AE16" s="18"/>
      <c r="AF16" s="18">
        <v>9.5950637692625101E-2</v>
      </c>
      <c r="AG16" s="18">
        <v>0.27360877362896502</v>
      </c>
      <c r="AH16" s="18">
        <v>0.197714147989279</v>
      </c>
      <c r="AI16" s="18">
        <v>0.28600991298162798</v>
      </c>
      <c r="AJ16" s="18">
        <v>7.6958744571998999E-2</v>
      </c>
      <c r="AK16" s="18">
        <v>0.23761709692841099</v>
      </c>
      <c r="AL16" s="18"/>
      <c r="AM16" s="18">
        <v>0.207054230482557</v>
      </c>
      <c r="AN16" s="18">
        <v>0.23339470081051</v>
      </c>
      <c r="AO16" s="18">
        <v>0.16731904068842199</v>
      </c>
      <c r="AP16" s="18">
        <v>0.13759530166313999</v>
      </c>
      <c r="AQ16" s="18">
        <v>0.230870853107012</v>
      </c>
      <c r="AR16" s="18"/>
      <c r="AS16" s="18">
        <v>0.182973213959813</v>
      </c>
      <c r="AT16" s="18">
        <v>0.21463377220601099</v>
      </c>
      <c r="AU16" s="18"/>
      <c r="AV16" s="18">
        <v>0.210326798320501</v>
      </c>
      <c r="AW16" s="18">
        <v>0.17871413884873399</v>
      </c>
      <c r="AX16" s="18">
        <v>0.150840075623355</v>
      </c>
      <c r="AY16" s="18"/>
      <c r="AZ16" s="18">
        <v>0.27014974581454199</v>
      </c>
      <c r="BA16" s="18">
        <v>9.26118110178063E-2</v>
      </c>
      <c r="BB16" s="18">
        <v>0.21723222831306499</v>
      </c>
      <c r="BC16" s="18"/>
      <c r="BD16" s="18">
        <v>0.20861678741972201</v>
      </c>
      <c r="BE16" s="18">
        <v>0.197064616487343</v>
      </c>
      <c r="BF16" s="18"/>
      <c r="BG16" s="18">
        <v>0.122156787731623</v>
      </c>
      <c r="BH16" s="18">
        <v>0.216484435861721</v>
      </c>
      <c r="BI16" s="18"/>
      <c r="BJ16" s="18">
        <v>0.20185424082966999</v>
      </c>
      <c r="BK16" s="18">
        <v>0.20475897531114401</v>
      </c>
      <c r="BL16" s="18"/>
      <c r="BM16" s="18">
        <v>0.211453414010597</v>
      </c>
      <c r="BN16" s="18">
        <v>0.200695973192965</v>
      </c>
      <c r="BO16" s="18"/>
      <c r="BP16" s="18">
        <v>0.247263063044455</v>
      </c>
      <c r="BQ16" s="18">
        <v>0.19033907734473299</v>
      </c>
      <c r="BR16" s="18"/>
      <c r="BS16" s="18">
        <v>0.15816454792017201</v>
      </c>
      <c r="BT16" s="18">
        <v>0.192397120184369</v>
      </c>
      <c r="BU16" s="18"/>
      <c r="BV16" s="18">
        <v>0.29892708348653602</v>
      </c>
      <c r="BW16" s="18">
        <v>0.109423011381738</v>
      </c>
      <c r="BX16" s="18"/>
      <c r="BY16" s="18">
        <v>0.19404565421835299</v>
      </c>
      <c r="BZ16" s="18">
        <v>0.20216925996073501</v>
      </c>
      <c r="CA16" s="18"/>
      <c r="CB16" s="18">
        <v>0.19595397821820301</v>
      </c>
      <c r="CC16" s="18">
        <v>0.202119971790514</v>
      </c>
    </row>
    <row r="17" spans="2:81" x14ac:dyDescent="0.3">
      <c r="B17" s="15" t="s">
        <v>93</v>
      </c>
      <c r="C17" s="19">
        <v>0.41073451072725797</v>
      </c>
      <c r="D17" s="19">
        <v>0.38156516581828298</v>
      </c>
      <c r="E17" s="19">
        <v>0.43506382629291601</v>
      </c>
      <c r="F17" s="19"/>
      <c r="G17" s="19">
        <v>0.75049615062400199</v>
      </c>
      <c r="H17" s="19">
        <v>0.43170948572913298</v>
      </c>
      <c r="I17" s="19">
        <v>0.42729863963245401</v>
      </c>
      <c r="J17" s="19">
        <v>0.46869071316403998</v>
      </c>
      <c r="K17" s="19">
        <v>0.30163493769174499</v>
      </c>
      <c r="L17" s="19">
        <v>0.19548843245625899</v>
      </c>
      <c r="M17" s="19"/>
      <c r="N17" s="19">
        <v>0.440298778053616</v>
      </c>
      <c r="O17" s="19">
        <v>0.39124404792154099</v>
      </c>
      <c r="P17" s="19">
        <v>0.43564509570634602</v>
      </c>
      <c r="Q17" s="19">
        <v>0.36377682546736601</v>
      </c>
      <c r="R17" s="19"/>
      <c r="S17" s="19">
        <v>0.29853619232899598</v>
      </c>
      <c r="T17" s="19">
        <v>0.39826613824859902</v>
      </c>
      <c r="U17" s="19">
        <v>0.29853124189685298</v>
      </c>
      <c r="V17" s="19">
        <v>0.49991188331896103</v>
      </c>
      <c r="W17" s="19">
        <v>0.34834436178205302</v>
      </c>
      <c r="X17" s="19">
        <v>0.34337986572771501</v>
      </c>
      <c r="Y17" s="19">
        <v>0.52424868674982505</v>
      </c>
      <c r="Z17" s="19">
        <v>0.28225347912231902</v>
      </c>
      <c r="AA17" s="19">
        <v>0.66573664079709005</v>
      </c>
      <c r="AB17" s="19">
        <v>0.35927028698582603</v>
      </c>
      <c r="AC17" s="19">
        <v>0.44903934388495198</v>
      </c>
      <c r="AD17" s="19">
        <v>0.26061302242170298</v>
      </c>
      <c r="AE17" s="19"/>
      <c r="AF17" s="19">
        <v>0.67592605310880005</v>
      </c>
      <c r="AG17" s="19">
        <v>0.30638585414366798</v>
      </c>
      <c r="AH17" s="19">
        <v>0.39973473101957102</v>
      </c>
      <c r="AI17" s="19">
        <v>0.21602380988672601</v>
      </c>
      <c r="AJ17" s="19">
        <v>0.73036729704573899</v>
      </c>
      <c r="AK17" s="19">
        <v>0.185051222736548</v>
      </c>
      <c r="AL17" s="19"/>
      <c r="AM17" s="19">
        <v>0.28613056954447502</v>
      </c>
      <c r="AN17" s="19">
        <v>0.39651724711733</v>
      </c>
      <c r="AO17" s="19">
        <v>0.49977513514102101</v>
      </c>
      <c r="AP17" s="19">
        <v>0.51101636298059905</v>
      </c>
      <c r="AQ17" s="19">
        <v>0.42919868189209898</v>
      </c>
      <c r="AR17" s="19"/>
      <c r="AS17" s="19">
        <v>0.46924708180347402</v>
      </c>
      <c r="AT17" s="19">
        <v>0.36760363029108301</v>
      </c>
      <c r="AU17" s="19"/>
      <c r="AV17" s="19">
        <v>0.44754246471091302</v>
      </c>
      <c r="AW17" s="19">
        <v>0.57682127103621295</v>
      </c>
      <c r="AX17" s="19">
        <v>0.502141369179534</v>
      </c>
      <c r="AY17" s="19"/>
      <c r="AZ17" s="19">
        <v>0.40589295519737201</v>
      </c>
      <c r="BA17" s="19">
        <v>0.67044538387483799</v>
      </c>
      <c r="BB17" s="19">
        <v>0.47210026659801302</v>
      </c>
      <c r="BC17" s="19"/>
      <c r="BD17" s="19">
        <v>0.41636177113903799</v>
      </c>
      <c r="BE17" s="19">
        <v>0.40947126895991798</v>
      </c>
      <c r="BF17" s="19"/>
      <c r="BG17" s="19">
        <v>0.57568064415043496</v>
      </c>
      <c r="BH17" s="19">
        <v>0.381189372807264</v>
      </c>
      <c r="BI17" s="19"/>
      <c r="BJ17" s="19">
        <v>0.43537959859235198</v>
      </c>
      <c r="BK17" s="19">
        <v>0.405895822703425</v>
      </c>
      <c r="BL17" s="19"/>
      <c r="BM17" s="19">
        <v>0.45813733498390202</v>
      </c>
      <c r="BN17" s="19">
        <v>0.40561756664073401</v>
      </c>
      <c r="BO17" s="19"/>
      <c r="BP17" s="19">
        <v>0.36657060396289198</v>
      </c>
      <c r="BQ17" s="19">
        <v>0.41616824127655799</v>
      </c>
      <c r="BR17" s="19"/>
      <c r="BS17" s="19">
        <v>0.52408483595313604</v>
      </c>
      <c r="BT17" s="19">
        <v>0.45894560395380801</v>
      </c>
      <c r="BU17" s="19"/>
      <c r="BV17" s="19">
        <v>0.220761594334629</v>
      </c>
      <c r="BW17" s="19">
        <v>0.62911591403665301</v>
      </c>
      <c r="BX17" s="19"/>
      <c r="BY17" s="19">
        <v>0.47245517939167397</v>
      </c>
      <c r="BZ17" s="19">
        <v>0.406646895614518</v>
      </c>
      <c r="CA17" s="19"/>
      <c r="CB17" s="19">
        <v>0.41372439153917001</v>
      </c>
      <c r="CC17" s="19">
        <v>0.41683056447327199</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507</v>
      </c>
      <c r="D7" s="10">
        <v>233</v>
      </c>
      <c r="E7" s="10">
        <v>273</v>
      </c>
      <c r="F7" s="10"/>
      <c r="G7" s="10">
        <v>51</v>
      </c>
      <c r="H7" s="10">
        <v>108</v>
      </c>
      <c r="I7" s="10">
        <v>91</v>
      </c>
      <c r="J7" s="10">
        <v>81</v>
      </c>
      <c r="K7" s="10">
        <v>72</v>
      </c>
      <c r="L7" s="10">
        <v>104</v>
      </c>
      <c r="M7" s="10"/>
      <c r="N7" s="10">
        <v>129</v>
      </c>
      <c r="O7" s="10">
        <v>147</v>
      </c>
      <c r="P7" s="10">
        <v>114</v>
      </c>
      <c r="Q7" s="10">
        <v>114</v>
      </c>
      <c r="R7" s="10"/>
      <c r="S7" s="10">
        <v>72</v>
      </c>
      <c r="T7" s="10">
        <v>70</v>
      </c>
      <c r="U7" s="10">
        <v>36</v>
      </c>
      <c r="V7" s="10">
        <v>37</v>
      </c>
      <c r="W7" s="10">
        <v>33</v>
      </c>
      <c r="X7" s="10">
        <v>50</v>
      </c>
      <c r="Y7" s="10">
        <v>45</v>
      </c>
      <c r="Z7" s="10">
        <v>21</v>
      </c>
      <c r="AA7" s="10">
        <v>62</v>
      </c>
      <c r="AB7" s="10">
        <v>44</v>
      </c>
      <c r="AC7" s="10">
        <v>26</v>
      </c>
      <c r="AD7" s="10">
        <v>11</v>
      </c>
      <c r="AE7" s="10"/>
      <c r="AF7" s="10">
        <v>129</v>
      </c>
      <c r="AG7" s="10">
        <v>105</v>
      </c>
      <c r="AH7" s="10">
        <v>46</v>
      </c>
      <c r="AI7" s="10">
        <v>85</v>
      </c>
      <c r="AJ7" s="10">
        <v>34</v>
      </c>
      <c r="AK7" s="10">
        <v>52</v>
      </c>
      <c r="AL7" s="10"/>
      <c r="AM7" s="10">
        <v>106</v>
      </c>
      <c r="AN7" s="10">
        <v>125</v>
      </c>
      <c r="AO7" s="10">
        <v>124</v>
      </c>
      <c r="AP7" s="10">
        <v>71</v>
      </c>
      <c r="AQ7" s="10">
        <v>9</v>
      </c>
      <c r="AR7" s="10"/>
      <c r="AS7" s="10">
        <v>183</v>
      </c>
      <c r="AT7" s="10">
        <v>319</v>
      </c>
      <c r="AU7" s="10"/>
      <c r="AV7" s="10">
        <v>92</v>
      </c>
      <c r="AW7" s="10">
        <v>28</v>
      </c>
      <c r="AX7" s="10">
        <v>97</v>
      </c>
      <c r="AY7" s="10"/>
      <c r="AZ7" s="10">
        <v>21</v>
      </c>
      <c r="BA7" s="10">
        <v>20</v>
      </c>
      <c r="BB7" s="10">
        <v>65</v>
      </c>
      <c r="BC7" s="10"/>
      <c r="BD7" s="10">
        <v>208</v>
      </c>
      <c r="BE7" s="10">
        <v>297</v>
      </c>
      <c r="BF7" s="10"/>
      <c r="BG7" s="10">
        <v>82</v>
      </c>
      <c r="BH7" s="10">
        <v>421</v>
      </c>
      <c r="BI7" s="10"/>
      <c r="BJ7" s="10">
        <v>51</v>
      </c>
      <c r="BK7" s="10">
        <v>440</v>
      </c>
      <c r="BL7" s="10"/>
      <c r="BM7" s="10">
        <v>47</v>
      </c>
      <c r="BN7" s="10">
        <v>453</v>
      </c>
      <c r="BO7" s="10"/>
      <c r="BP7" s="10">
        <v>114</v>
      </c>
      <c r="BQ7" s="10">
        <v>388</v>
      </c>
      <c r="BR7" s="10"/>
      <c r="BS7" s="10">
        <v>97</v>
      </c>
      <c r="BT7" s="10">
        <v>122</v>
      </c>
      <c r="BU7" s="10"/>
      <c r="BV7" s="10">
        <v>24</v>
      </c>
      <c r="BW7" s="10">
        <v>73</v>
      </c>
      <c r="BX7" s="10"/>
      <c r="BY7" s="10">
        <v>47</v>
      </c>
      <c r="BZ7" s="10">
        <v>454</v>
      </c>
      <c r="CA7" s="10"/>
      <c r="CB7" s="10">
        <v>173</v>
      </c>
      <c r="CC7" s="10">
        <v>327</v>
      </c>
    </row>
    <row r="8" spans="2:81" ht="30" customHeight="1" x14ac:dyDescent="0.3">
      <c r="B8" s="11" t="s">
        <v>20</v>
      </c>
      <c r="C8" s="11">
        <v>504</v>
      </c>
      <c r="D8" s="11">
        <v>240</v>
      </c>
      <c r="E8" s="11">
        <v>263</v>
      </c>
      <c r="F8" s="11"/>
      <c r="G8" s="11">
        <v>63</v>
      </c>
      <c r="H8" s="11">
        <v>103</v>
      </c>
      <c r="I8" s="11">
        <v>88</v>
      </c>
      <c r="J8" s="11">
        <v>78</v>
      </c>
      <c r="K8" s="11">
        <v>67</v>
      </c>
      <c r="L8" s="11">
        <v>104</v>
      </c>
      <c r="M8" s="11"/>
      <c r="N8" s="11">
        <v>122</v>
      </c>
      <c r="O8" s="11">
        <v>141</v>
      </c>
      <c r="P8" s="11">
        <v>118</v>
      </c>
      <c r="Q8" s="11">
        <v>119</v>
      </c>
      <c r="R8" s="11"/>
      <c r="S8" s="11">
        <v>68</v>
      </c>
      <c r="T8" s="11">
        <v>71</v>
      </c>
      <c r="U8" s="11">
        <v>37</v>
      </c>
      <c r="V8" s="11">
        <v>41</v>
      </c>
      <c r="W8" s="11">
        <v>33</v>
      </c>
      <c r="X8" s="11">
        <v>49</v>
      </c>
      <c r="Y8" s="11">
        <v>45</v>
      </c>
      <c r="Z8" s="11">
        <v>19</v>
      </c>
      <c r="AA8" s="11">
        <v>59</v>
      </c>
      <c r="AB8" s="11">
        <v>44</v>
      </c>
      <c r="AC8" s="11">
        <v>25</v>
      </c>
      <c r="AD8" s="11">
        <v>13</v>
      </c>
      <c r="AE8" s="11"/>
      <c r="AF8" s="11">
        <v>129</v>
      </c>
      <c r="AG8" s="11">
        <v>103</v>
      </c>
      <c r="AH8" s="11">
        <v>44</v>
      </c>
      <c r="AI8" s="11">
        <v>85</v>
      </c>
      <c r="AJ8" s="11">
        <v>34</v>
      </c>
      <c r="AK8" s="11">
        <v>51</v>
      </c>
      <c r="AL8" s="11"/>
      <c r="AM8" s="11">
        <v>106</v>
      </c>
      <c r="AN8" s="11">
        <v>129</v>
      </c>
      <c r="AO8" s="11">
        <v>120</v>
      </c>
      <c r="AP8" s="11">
        <v>67</v>
      </c>
      <c r="AQ8" s="11">
        <v>8</v>
      </c>
      <c r="AR8" s="11"/>
      <c r="AS8" s="11">
        <v>184</v>
      </c>
      <c r="AT8" s="11">
        <v>315</v>
      </c>
      <c r="AU8" s="11"/>
      <c r="AV8" s="11">
        <v>90</v>
      </c>
      <c r="AW8" s="11">
        <v>28</v>
      </c>
      <c r="AX8" s="11">
        <v>99</v>
      </c>
      <c r="AY8" s="11"/>
      <c r="AZ8" s="11">
        <v>19</v>
      </c>
      <c r="BA8" s="11">
        <v>21</v>
      </c>
      <c r="BB8" s="11">
        <v>65</v>
      </c>
      <c r="BC8" s="11"/>
      <c r="BD8" s="11">
        <v>206</v>
      </c>
      <c r="BE8" s="11">
        <v>296</v>
      </c>
      <c r="BF8" s="11"/>
      <c r="BG8" s="11">
        <v>85</v>
      </c>
      <c r="BH8" s="11">
        <v>415</v>
      </c>
      <c r="BI8" s="11"/>
      <c r="BJ8" s="11">
        <v>51</v>
      </c>
      <c r="BK8" s="11">
        <v>437</v>
      </c>
      <c r="BL8" s="11"/>
      <c r="BM8" s="11">
        <v>46</v>
      </c>
      <c r="BN8" s="11">
        <v>451</v>
      </c>
      <c r="BO8" s="11"/>
      <c r="BP8" s="11">
        <v>110</v>
      </c>
      <c r="BQ8" s="11">
        <v>389</v>
      </c>
      <c r="BR8" s="11"/>
      <c r="BS8" s="11">
        <v>98</v>
      </c>
      <c r="BT8" s="11">
        <v>122</v>
      </c>
      <c r="BU8" s="11"/>
      <c r="BV8" s="11">
        <v>25</v>
      </c>
      <c r="BW8" s="11">
        <v>73</v>
      </c>
      <c r="BX8" s="11"/>
      <c r="BY8" s="11">
        <v>51</v>
      </c>
      <c r="BZ8" s="11">
        <v>447</v>
      </c>
      <c r="CA8" s="11"/>
      <c r="CB8" s="11">
        <v>173</v>
      </c>
      <c r="CC8" s="11">
        <v>324</v>
      </c>
    </row>
    <row r="9" spans="2:81" x14ac:dyDescent="0.3">
      <c r="B9" s="15" t="s">
        <v>420</v>
      </c>
      <c r="C9" s="14">
        <v>0.229317205871233</v>
      </c>
      <c r="D9" s="14">
        <v>0.240125983193928</v>
      </c>
      <c r="E9" s="14">
        <v>0.22034327758147701</v>
      </c>
      <c r="F9" s="14"/>
      <c r="G9" s="14">
        <v>0.152209647400394</v>
      </c>
      <c r="H9" s="14">
        <v>0.25363440905829898</v>
      </c>
      <c r="I9" s="14">
        <v>0.181979465069395</v>
      </c>
      <c r="J9" s="14">
        <v>0.26554876730830701</v>
      </c>
      <c r="K9" s="14">
        <v>0.13772957094357299</v>
      </c>
      <c r="L9" s="14">
        <v>0.32414242776816099</v>
      </c>
      <c r="M9" s="14"/>
      <c r="N9" s="14">
        <v>0.23376994394237799</v>
      </c>
      <c r="O9" s="14">
        <v>0.23119524759108501</v>
      </c>
      <c r="P9" s="14">
        <v>0.22504692800142401</v>
      </c>
      <c r="Q9" s="14">
        <v>0.22340442205407801</v>
      </c>
      <c r="R9" s="14"/>
      <c r="S9" s="14">
        <v>0.152942275204972</v>
      </c>
      <c r="T9" s="14">
        <v>0.196187624493948</v>
      </c>
      <c r="U9" s="14">
        <v>0.185807840412752</v>
      </c>
      <c r="V9" s="14">
        <v>0.28304512369631302</v>
      </c>
      <c r="W9" s="14">
        <v>0.41290156756107999</v>
      </c>
      <c r="X9" s="14">
        <v>0.299374933171071</v>
      </c>
      <c r="Y9" s="14">
        <v>0.243222231145031</v>
      </c>
      <c r="Z9" s="14">
        <v>0.18362746229799901</v>
      </c>
      <c r="AA9" s="14">
        <v>0.161206219984803</v>
      </c>
      <c r="AB9" s="14">
        <v>0.19806194125665999</v>
      </c>
      <c r="AC9" s="14">
        <v>0.22342365516748899</v>
      </c>
      <c r="AD9" s="14">
        <v>0.46951121506353899</v>
      </c>
      <c r="AE9" s="14"/>
      <c r="AF9" s="14">
        <v>0.187875765716566</v>
      </c>
      <c r="AG9" s="14">
        <v>0.37382771970113698</v>
      </c>
      <c r="AH9" s="14">
        <v>0.124379136760999</v>
      </c>
      <c r="AI9" s="14">
        <v>0.24657949869945101</v>
      </c>
      <c r="AJ9" s="14">
        <v>7.4673445246451003E-2</v>
      </c>
      <c r="AK9" s="14">
        <v>0.22335219537474901</v>
      </c>
      <c r="AL9" s="14"/>
      <c r="AM9" s="14">
        <v>0.29348605987713799</v>
      </c>
      <c r="AN9" s="14">
        <v>0.23498233090588599</v>
      </c>
      <c r="AO9" s="14">
        <v>0.17331655375229699</v>
      </c>
      <c r="AP9" s="14">
        <v>0.17199284295512901</v>
      </c>
      <c r="AQ9" s="14">
        <v>0.35634326698412699</v>
      </c>
      <c r="AR9" s="14"/>
      <c r="AS9" s="14">
        <v>0.21258602043191199</v>
      </c>
      <c r="AT9" s="14">
        <v>0.23625892138913701</v>
      </c>
      <c r="AU9" s="14"/>
      <c r="AV9" s="14">
        <v>0.23087257584023299</v>
      </c>
      <c r="AW9" s="14">
        <v>0.30638092799871602</v>
      </c>
      <c r="AX9" s="14">
        <v>0.16156463154353001</v>
      </c>
      <c r="AY9" s="14"/>
      <c r="AZ9" s="14">
        <v>0.57576043048797698</v>
      </c>
      <c r="BA9" s="14">
        <v>8.6280019240509404E-2</v>
      </c>
      <c r="BB9" s="14">
        <v>0.18813347735928301</v>
      </c>
      <c r="BC9" s="14"/>
      <c r="BD9" s="14">
        <v>0.226819276340881</v>
      </c>
      <c r="BE9" s="14">
        <v>0.23252647073924801</v>
      </c>
      <c r="BF9" s="14"/>
      <c r="BG9" s="14">
        <v>0.213310779460817</v>
      </c>
      <c r="BH9" s="14">
        <v>0.23474633490151101</v>
      </c>
      <c r="BI9" s="14"/>
      <c r="BJ9" s="14">
        <v>0.23578275388606301</v>
      </c>
      <c r="BK9" s="14">
        <v>0.233374124317378</v>
      </c>
      <c r="BL9" s="14"/>
      <c r="BM9" s="14">
        <v>0.17559151253338001</v>
      </c>
      <c r="BN9" s="14">
        <v>0.235683790621904</v>
      </c>
      <c r="BO9" s="14"/>
      <c r="BP9" s="14">
        <v>0.21328417877265399</v>
      </c>
      <c r="BQ9" s="14">
        <v>0.23418106030083199</v>
      </c>
      <c r="BR9" s="14"/>
      <c r="BS9" s="14">
        <v>0.22768117019038001</v>
      </c>
      <c r="BT9" s="14">
        <v>0.190170852880122</v>
      </c>
      <c r="BU9" s="14"/>
      <c r="BV9" s="14">
        <v>0.30511301502923399</v>
      </c>
      <c r="BW9" s="14">
        <v>0.200869013963826</v>
      </c>
      <c r="BX9" s="14"/>
      <c r="BY9" s="14">
        <v>0.25209172413149</v>
      </c>
      <c r="BZ9" s="14">
        <v>0.227427289019351</v>
      </c>
      <c r="CA9" s="14"/>
      <c r="CB9" s="14">
        <v>0.206618911802189</v>
      </c>
      <c r="CC9" s="14">
        <v>0.243179790796163</v>
      </c>
    </row>
    <row r="10" spans="2:81" x14ac:dyDescent="0.3">
      <c r="B10" s="15" t="s">
        <v>86</v>
      </c>
      <c r="C10" s="14">
        <v>0.32838780005510199</v>
      </c>
      <c r="D10" s="14">
        <v>0.34802731711428397</v>
      </c>
      <c r="E10" s="14">
        <v>0.30797623332966401</v>
      </c>
      <c r="F10" s="14"/>
      <c r="G10" s="14">
        <v>0.44581077861997298</v>
      </c>
      <c r="H10" s="14">
        <v>0.35129123366389597</v>
      </c>
      <c r="I10" s="14">
        <v>0.32349207747466802</v>
      </c>
      <c r="J10" s="14">
        <v>0.29741741774407399</v>
      </c>
      <c r="K10" s="14">
        <v>0.33207117598174901</v>
      </c>
      <c r="L10" s="14">
        <v>0.25903350789535001</v>
      </c>
      <c r="M10" s="14"/>
      <c r="N10" s="14">
        <v>0.35000243144177101</v>
      </c>
      <c r="O10" s="14">
        <v>0.29784650645463201</v>
      </c>
      <c r="P10" s="14">
        <v>0.38559452025262397</v>
      </c>
      <c r="Q10" s="14">
        <v>0.29423544655751899</v>
      </c>
      <c r="R10" s="14"/>
      <c r="S10" s="14">
        <v>0.459338452798494</v>
      </c>
      <c r="T10" s="14">
        <v>0.41531228239624102</v>
      </c>
      <c r="U10" s="14">
        <v>0.24128516930972499</v>
      </c>
      <c r="V10" s="14">
        <v>0.33231621928687699</v>
      </c>
      <c r="W10" s="14">
        <v>0.211986775013393</v>
      </c>
      <c r="X10" s="14">
        <v>0.32958130185877998</v>
      </c>
      <c r="Y10" s="14">
        <v>0.31570110425416598</v>
      </c>
      <c r="Z10" s="14">
        <v>0.38939928817223501</v>
      </c>
      <c r="AA10" s="14">
        <v>0.33540805295068599</v>
      </c>
      <c r="AB10" s="14">
        <v>0.244156524348077</v>
      </c>
      <c r="AC10" s="14">
        <v>0.18546292455770499</v>
      </c>
      <c r="AD10" s="14">
        <v>0.18717404898075399</v>
      </c>
      <c r="AE10" s="14"/>
      <c r="AF10" s="14">
        <v>0.39072961561639502</v>
      </c>
      <c r="AG10" s="14">
        <v>0.33354233020739799</v>
      </c>
      <c r="AH10" s="14">
        <v>0.326746372160647</v>
      </c>
      <c r="AI10" s="14">
        <v>0.36199606870283602</v>
      </c>
      <c r="AJ10" s="14">
        <v>0.20653883322479599</v>
      </c>
      <c r="AK10" s="14">
        <v>0.282940935510687</v>
      </c>
      <c r="AL10" s="14"/>
      <c r="AM10" s="14">
        <v>0.263090344169574</v>
      </c>
      <c r="AN10" s="14">
        <v>0.39929760290115102</v>
      </c>
      <c r="AO10" s="14">
        <v>0.28373863126312898</v>
      </c>
      <c r="AP10" s="14">
        <v>0.37745105285730901</v>
      </c>
      <c r="AQ10" s="14">
        <v>0.44039286932835697</v>
      </c>
      <c r="AR10" s="14"/>
      <c r="AS10" s="14">
        <v>0.34544101368658098</v>
      </c>
      <c r="AT10" s="14">
        <v>0.323297281088611</v>
      </c>
      <c r="AU10" s="14"/>
      <c r="AV10" s="14">
        <v>0.34579443794842002</v>
      </c>
      <c r="AW10" s="14">
        <v>0.26715265972128199</v>
      </c>
      <c r="AX10" s="14">
        <v>0.35040451644814902</v>
      </c>
      <c r="AY10" s="14"/>
      <c r="AZ10" s="14">
        <v>0.186003134815553</v>
      </c>
      <c r="BA10" s="14">
        <v>0.48989796816085601</v>
      </c>
      <c r="BB10" s="14">
        <v>0.31567329977755598</v>
      </c>
      <c r="BC10" s="14"/>
      <c r="BD10" s="14">
        <v>0.33731450597385898</v>
      </c>
      <c r="BE10" s="14">
        <v>0.321018350465616</v>
      </c>
      <c r="BF10" s="14"/>
      <c r="BG10" s="14">
        <v>0.41922992583492602</v>
      </c>
      <c r="BH10" s="14">
        <v>0.30811887123210602</v>
      </c>
      <c r="BI10" s="14"/>
      <c r="BJ10" s="14">
        <v>0.40247618371381499</v>
      </c>
      <c r="BK10" s="14">
        <v>0.32240933073705502</v>
      </c>
      <c r="BL10" s="14"/>
      <c r="BM10" s="14">
        <v>0.34059311131195602</v>
      </c>
      <c r="BN10" s="14">
        <v>0.32760448537826797</v>
      </c>
      <c r="BO10" s="14"/>
      <c r="BP10" s="14">
        <v>0.26368350607757202</v>
      </c>
      <c r="BQ10" s="14">
        <v>0.348229092380269</v>
      </c>
      <c r="BR10" s="14"/>
      <c r="BS10" s="14">
        <v>0.43313510950846401</v>
      </c>
      <c r="BT10" s="14">
        <v>0.25414056626021198</v>
      </c>
      <c r="BU10" s="14"/>
      <c r="BV10" s="14">
        <v>0.439647158895276</v>
      </c>
      <c r="BW10" s="14">
        <v>0.43088019635383601</v>
      </c>
      <c r="BX10" s="14"/>
      <c r="BY10" s="14">
        <v>0.28854355368821999</v>
      </c>
      <c r="BZ10" s="14">
        <v>0.33487595085557398</v>
      </c>
      <c r="CA10" s="14"/>
      <c r="CB10" s="14">
        <v>0.31350606605085901</v>
      </c>
      <c r="CC10" s="14">
        <v>0.33959605013238497</v>
      </c>
    </row>
    <row r="11" spans="2:81" x14ac:dyDescent="0.3">
      <c r="B11" s="15" t="s">
        <v>421</v>
      </c>
      <c r="C11" s="14">
        <v>0.22414966614298401</v>
      </c>
      <c r="D11" s="14">
        <v>0.216485414283832</v>
      </c>
      <c r="E11" s="14">
        <v>0.231972046765136</v>
      </c>
      <c r="F11" s="14"/>
      <c r="G11" s="14">
        <v>0.18152616593104701</v>
      </c>
      <c r="H11" s="14">
        <v>0.228130458392373</v>
      </c>
      <c r="I11" s="14">
        <v>0.27542474953874302</v>
      </c>
      <c r="J11" s="14">
        <v>0.198626206290833</v>
      </c>
      <c r="K11" s="14">
        <v>0.25588519015475902</v>
      </c>
      <c r="L11" s="14">
        <v>0.201680190991891</v>
      </c>
      <c r="M11" s="14"/>
      <c r="N11" s="14">
        <v>0.166989721041611</v>
      </c>
      <c r="O11" s="14">
        <v>0.26556290866927201</v>
      </c>
      <c r="P11" s="14">
        <v>0.182512391262667</v>
      </c>
      <c r="Q11" s="14">
        <v>0.26429879098470799</v>
      </c>
      <c r="R11" s="14"/>
      <c r="S11" s="14">
        <v>0.16419070458712801</v>
      </c>
      <c r="T11" s="14">
        <v>0.255038845773149</v>
      </c>
      <c r="U11" s="14">
        <v>0.27781933254660002</v>
      </c>
      <c r="V11" s="14">
        <v>0.15075557951037599</v>
      </c>
      <c r="W11" s="14">
        <v>0.20085326705794501</v>
      </c>
      <c r="X11" s="14">
        <v>0.19860387371459201</v>
      </c>
      <c r="Y11" s="14">
        <v>0.20156461067760001</v>
      </c>
      <c r="Z11" s="14">
        <v>0.28368613299726297</v>
      </c>
      <c r="AA11" s="14">
        <v>0.24931311801071701</v>
      </c>
      <c r="AB11" s="14">
        <v>0.24818644851153701</v>
      </c>
      <c r="AC11" s="14">
        <v>0.29667359322749398</v>
      </c>
      <c r="AD11" s="14">
        <v>0.25852487908718302</v>
      </c>
      <c r="AE11" s="14"/>
      <c r="AF11" s="14">
        <v>0.19425331752625999</v>
      </c>
      <c r="AG11" s="14">
        <v>0.17812965566412001</v>
      </c>
      <c r="AH11" s="14">
        <v>0.33226030997941602</v>
      </c>
      <c r="AI11" s="14">
        <v>0.19474025896352701</v>
      </c>
      <c r="AJ11" s="14">
        <v>0.24762418014906401</v>
      </c>
      <c r="AK11" s="14">
        <v>0.28386374016357302</v>
      </c>
      <c r="AL11" s="14"/>
      <c r="AM11" s="14">
        <v>0.29598345606815502</v>
      </c>
      <c r="AN11" s="14">
        <v>0.20995071288836301</v>
      </c>
      <c r="AO11" s="14">
        <v>0.27589873808759902</v>
      </c>
      <c r="AP11" s="14">
        <v>0.12955929407957001</v>
      </c>
      <c r="AQ11" s="14">
        <v>0</v>
      </c>
      <c r="AR11" s="14"/>
      <c r="AS11" s="14">
        <v>0.20463456385170101</v>
      </c>
      <c r="AT11" s="14">
        <v>0.23313326577924501</v>
      </c>
      <c r="AU11" s="14"/>
      <c r="AV11" s="14">
        <v>0.17263013307890299</v>
      </c>
      <c r="AW11" s="14">
        <v>0.19099356833749201</v>
      </c>
      <c r="AX11" s="14">
        <v>0.22381739431631201</v>
      </c>
      <c r="AY11" s="14"/>
      <c r="AZ11" s="14">
        <v>9.4102996571535993E-2</v>
      </c>
      <c r="BA11" s="14">
        <v>0.33263168805216897</v>
      </c>
      <c r="BB11" s="14">
        <v>0.174045676873852</v>
      </c>
      <c r="BC11" s="14"/>
      <c r="BD11" s="14">
        <v>0.206119077835859</v>
      </c>
      <c r="BE11" s="14">
        <v>0.23810701064051401</v>
      </c>
      <c r="BF11" s="14"/>
      <c r="BG11" s="14">
        <v>0.17943975085619701</v>
      </c>
      <c r="BH11" s="14">
        <v>0.23537799194427</v>
      </c>
      <c r="BI11" s="14"/>
      <c r="BJ11" s="14">
        <v>0.18536019181021199</v>
      </c>
      <c r="BK11" s="14">
        <v>0.22877132659322</v>
      </c>
      <c r="BL11" s="14"/>
      <c r="BM11" s="14">
        <v>0.202327747840263</v>
      </c>
      <c r="BN11" s="14">
        <v>0.225580519665395</v>
      </c>
      <c r="BO11" s="14"/>
      <c r="BP11" s="14">
        <v>0.23580487522573701</v>
      </c>
      <c r="BQ11" s="14">
        <v>0.216417675170235</v>
      </c>
      <c r="BR11" s="14"/>
      <c r="BS11" s="14">
        <v>0.17699152106493199</v>
      </c>
      <c r="BT11" s="14">
        <v>0.23133143016598601</v>
      </c>
      <c r="BU11" s="14"/>
      <c r="BV11" s="14">
        <v>0.111324353270136</v>
      </c>
      <c r="BW11" s="14">
        <v>0.19972994820086801</v>
      </c>
      <c r="BX11" s="14"/>
      <c r="BY11" s="14">
        <v>0.246044685369991</v>
      </c>
      <c r="BZ11" s="14">
        <v>0.21845177849103001</v>
      </c>
      <c r="CA11" s="14"/>
      <c r="CB11" s="14">
        <v>0.24424857012110701</v>
      </c>
      <c r="CC11" s="14">
        <v>0.20972170488696601</v>
      </c>
    </row>
    <row r="12" spans="2:81" x14ac:dyDescent="0.3">
      <c r="B12" s="15" t="s">
        <v>88</v>
      </c>
      <c r="C12" s="14">
        <v>0.144874694637318</v>
      </c>
      <c r="D12" s="14">
        <v>0.13607943206442499</v>
      </c>
      <c r="E12" s="14">
        <v>0.153427526682062</v>
      </c>
      <c r="F12" s="14"/>
      <c r="G12" s="14">
        <v>0.145950034271009</v>
      </c>
      <c r="H12" s="14">
        <v>0.103028527571161</v>
      </c>
      <c r="I12" s="14">
        <v>0.15514411886846399</v>
      </c>
      <c r="J12" s="14">
        <v>0.13889099077949399</v>
      </c>
      <c r="K12" s="14">
        <v>0.23568235034186999</v>
      </c>
      <c r="L12" s="14">
        <v>0.12281942116661999</v>
      </c>
      <c r="M12" s="14"/>
      <c r="N12" s="14">
        <v>0.18849900422645999</v>
      </c>
      <c r="O12" s="14">
        <v>0.119287262958786</v>
      </c>
      <c r="P12" s="14">
        <v>0.13299447070211401</v>
      </c>
      <c r="Q12" s="14">
        <v>0.145794150120787</v>
      </c>
      <c r="R12" s="14"/>
      <c r="S12" s="14">
        <v>0.10573316603221999</v>
      </c>
      <c r="T12" s="14">
        <v>8.0359766716936301E-2</v>
      </c>
      <c r="U12" s="14">
        <v>0.186032929121106</v>
      </c>
      <c r="V12" s="14">
        <v>0.18233822332942401</v>
      </c>
      <c r="W12" s="14">
        <v>8.1125472948413796E-2</v>
      </c>
      <c r="X12" s="14">
        <v>0.13136342856573799</v>
      </c>
      <c r="Y12" s="14">
        <v>0.19695118862258101</v>
      </c>
      <c r="Z12" s="14">
        <v>9.6996280368211604E-2</v>
      </c>
      <c r="AA12" s="14">
        <v>0.17604643988950799</v>
      </c>
      <c r="AB12" s="14">
        <v>0.27054588299425403</v>
      </c>
      <c r="AC12" s="14">
        <v>0.14498266255065201</v>
      </c>
      <c r="AD12" s="14">
        <v>0</v>
      </c>
      <c r="AE12" s="14"/>
      <c r="AF12" s="14">
        <v>0.167401529274535</v>
      </c>
      <c r="AG12" s="14">
        <v>8.7182052230174306E-2</v>
      </c>
      <c r="AH12" s="14">
        <v>0.15883113826421699</v>
      </c>
      <c r="AI12" s="14">
        <v>0.116145490026169</v>
      </c>
      <c r="AJ12" s="14">
        <v>0.28017346860061698</v>
      </c>
      <c r="AK12" s="14">
        <v>0.134374090781606</v>
      </c>
      <c r="AL12" s="14"/>
      <c r="AM12" s="14">
        <v>9.4299596803230204E-2</v>
      </c>
      <c r="AN12" s="14">
        <v>0.103874652417315</v>
      </c>
      <c r="AO12" s="14">
        <v>0.19465132159707699</v>
      </c>
      <c r="AP12" s="14">
        <v>0.167998725480621</v>
      </c>
      <c r="AQ12" s="14">
        <v>0.109059611893878</v>
      </c>
      <c r="AR12" s="14"/>
      <c r="AS12" s="14">
        <v>0.17325063771930599</v>
      </c>
      <c r="AT12" s="14">
        <v>0.12755827383433199</v>
      </c>
      <c r="AU12" s="14"/>
      <c r="AV12" s="14">
        <v>0.18916352687444599</v>
      </c>
      <c r="AW12" s="14">
        <v>0.205271226573467</v>
      </c>
      <c r="AX12" s="14">
        <v>0.16918747588605701</v>
      </c>
      <c r="AY12" s="14"/>
      <c r="AZ12" s="14">
        <v>5.3227106323944597E-2</v>
      </c>
      <c r="BA12" s="14">
        <v>9.1190324546465598E-2</v>
      </c>
      <c r="BB12" s="14">
        <v>0.263341867976913</v>
      </c>
      <c r="BC12" s="14"/>
      <c r="BD12" s="14">
        <v>0.16074472577649601</v>
      </c>
      <c r="BE12" s="14">
        <v>0.134791322882513</v>
      </c>
      <c r="BF12" s="14"/>
      <c r="BG12" s="14">
        <v>0.15416380416408601</v>
      </c>
      <c r="BH12" s="14">
        <v>0.14200877335940401</v>
      </c>
      <c r="BI12" s="14"/>
      <c r="BJ12" s="14">
        <v>0.14085544320073301</v>
      </c>
      <c r="BK12" s="14">
        <v>0.143704410521203</v>
      </c>
      <c r="BL12" s="14"/>
      <c r="BM12" s="14">
        <v>0.20164613196587799</v>
      </c>
      <c r="BN12" s="14">
        <v>0.14127997965922801</v>
      </c>
      <c r="BO12" s="14"/>
      <c r="BP12" s="14">
        <v>0.19112546579186099</v>
      </c>
      <c r="BQ12" s="14">
        <v>0.13349694851149499</v>
      </c>
      <c r="BR12" s="14"/>
      <c r="BS12" s="14">
        <v>0.12542962349897999</v>
      </c>
      <c r="BT12" s="14">
        <v>0.224203315649075</v>
      </c>
      <c r="BU12" s="14"/>
      <c r="BV12" s="14">
        <v>0.109844337193111</v>
      </c>
      <c r="BW12" s="14">
        <v>0.13082630663546099</v>
      </c>
      <c r="BX12" s="14"/>
      <c r="BY12" s="14">
        <v>0.15736313423467599</v>
      </c>
      <c r="BZ12" s="14">
        <v>0.14308249061337</v>
      </c>
      <c r="CA12" s="14"/>
      <c r="CB12" s="14">
        <v>0.15436543229461699</v>
      </c>
      <c r="CC12" s="14">
        <v>0.13701895040405301</v>
      </c>
    </row>
    <row r="13" spans="2:81" x14ac:dyDescent="0.3">
      <c r="B13" s="15" t="s">
        <v>422</v>
      </c>
      <c r="C13" s="14">
        <v>3.7224318754010902E-2</v>
      </c>
      <c r="D13" s="14">
        <v>3.1550784809197201E-2</v>
      </c>
      <c r="E13" s="14">
        <v>4.2529320723690499E-2</v>
      </c>
      <c r="F13" s="14"/>
      <c r="G13" s="14">
        <v>4.6245648540442497E-2</v>
      </c>
      <c r="H13" s="14">
        <v>1.7852880587039498E-2</v>
      </c>
      <c r="I13" s="14">
        <v>6.3959589048729698E-2</v>
      </c>
      <c r="J13" s="14">
        <v>2.4419636657966599E-2</v>
      </c>
      <c r="K13" s="14">
        <v>2.5945020568937199E-2</v>
      </c>
      <c r="L13" s="14">
        <v>4.5437474602662301E-2</v>
      </c>
      <c r="M13" s="14"/>
      <c r="N13" s="14">
        <v>3.73048109540145E-2</v>
      </c>
      <c r="O13" s="14">
        <v>5.2745186573681199E-2</v>
      </c>
      <c r="P13" s="14">
        <v>3.18076495121059E-2</v>
      </c>
      <c r="Q13" s="14">
        <v>2.5127072079919401E-2</v>
      </c>
      <c r="R13" s="14"/>
      <c r="S13" s="14">
        <v>6.4666931208604506E-2</v>
      </c>
      <c r="T13" s="14">
        <v>2.65871358360814E-2</v>
      </c>
      <c r="U13" s="14">
        <v>0.10905472860981701</v>
      </c>
      <c r="V13" s="14">
        <v>2.5531431774306799E-2</v>
      </c>
      <c r="W13" s="14">
        <v>0</v>
      </c>
      <c r="X13" s="14">
        <v>4.10764626898188E-2</v>
      </c>
      <c r="Y13" s="14">
        <v>0</v>
      </c>
      <c r="Z13" s="14">
        <v>4.6290836164291499E-2</v>
      </c>
      <c r="AA13" s="14">
        <v>1.4528200471234499E-2</v>
      </c>
      <c r="AB13" s="14">
        <v>1.76597191565202E-2</v>
      </c>
      <c r="AC13" s="14">
        <v>7.1856035606398694E-2</v>
      </c>
      <c r="AD13" s="14">
        <v>8.4789856868524693E-2</v>
      </c>
      <c r="AE13" s="14"/>
      <c r="AF13" s="14">
        <v>3.0463651884199399E-2</v>
      </c>
      <c r="AG13" s="14">
        <v>0</v>
      </c>
      <c r="AH13" s="14">
        <v>3.7574174478244897E-2</v>
      </c>
      <c r="AI13" s="14">
        <v>3.4036618341015401E-2</v>
      </c>
      <c r="AJ13" s="14">
        <v>0.16305862742323801</v>
      </c>
      <c r="AK13" s="14">
        <v>1.7440732495696699E-2</v>
      </c>
      <c r="AL13" s="14"/>
      <c r="AM13" s="14">
        <v>8.2024603881710005E-3</v>
      </c>
      <c r="AN13" s="14">
        <v>3.0834185988642401E-2</v>
      </c>
      <c r="AO13" s="14">
        <v>3.2162326979162298E-2</v>
      </c>
      <c r="AP13" s="14">
        <v>0.110514018269184</v>
      </c>
      <c r="AQ13" s="14">
        <v>9.4204251793639407E-2</v>
      </c>
      <c r="AR13" s="14"/>
      <c r="AS13" s="14">
        <v>4.8967601984998103E-2</v>
      </c>
      <c r="AT13" s="14">
        <v>3.0893532657173602E-2</v>
      </c>
      <c r="AU13" s="14"/>
      <c r="AV13" s="14">
        <v>6.15393262579981E-2</v>
      </c>
      <c r="AW13" s="14">
        <v>3.0201617369043001E-2</v>
      </c>
      <c r="AX13" s="14">
        <v>5.6464214722740602E-2</v>
      </c>
      <c r="AY13" s="14"/>
      <c r="AZ13" s="14">
        <v>9.0906331800989101E-2</v>
      </c>
      <c r="BA13" s="14">
        <v>0</v>
      </c>
      <c r="BB13" s="14">
        <v>5.8805678012395501E-2</v>
      </c>
      <c r="BC13" s="14"/>
      <c r="BD13" s="14">
        <v>4.5859083357034203E-2</v>
      </c>
      <c r="BE13" s="14">
        <v>3.14703703710634E-2</v>
      </c>
      <c r="BF13" s="14"/>
      <c r="BG13" s="14">
        <v>2.2769709875199499E-2</v>
      </c>
      <c r="BH13" s="14">
        <v>4.0521222785386397E-2</v>
      </c>
      <c r="BI13" s="14"/>
      <c r="BJ13" s="14">
        <v>1.7302525700736399E-2</v>
      </c>
      <c r="BK13" s="14">
        <v>3.67113723796356E-2</v>
      </c>
      <c r="BL13" s="14"/>
      <c r="BM13" s="14">
        <v>7.9841496348522598E-2</v>
      </c>
      <c r="BN13" s="14">
        <v>3.1538625987326499E-2</v>
      </c>
      <c r="BO13" s="14"/>
      <c r="BP13" s="14">
        <v>6.1463133459245103E-2</v>
      </c>
      <c r="BQ13" s="14">
        <v>3.0795457634337799E-2</v>
      </c>
      <c r="BR13" s="14"/>
      <c r="BS13" s="14">
        <v>3.67625757372445E-2</v>
      </c>
      <c r="BT13" s="14">
        <v>6.8811984343860697E-2</v>
      </c>
      <c r="BU13" s="14"/>
      <c r="BV13" s="14">
        <v>3.4071135612243002E-2</v>
      </c>
      <c r="BW13" s="14">
        <v>3.76945348460083E-2</v>
      </c>
      <c r="BX13" s="14"/>
      <c r="BY13" s="14">
        <v>5.5956902575623302E-2</v>
      </c>
      <c r="BZ13" s="14">
        <v>3.5541280432057301E-2</v>
      </c>
      <c r="CA13" s="14"/>
      <c r="CB13" s="14">
        <v>4.9204847277383099E-2</v>
      </c>
      <c r="CC13" s="14">
        <v>3.1570601294447803E-2</v>
      </c>
    </row>
    <row r="14" spans="2:81" x14ac:dyDescent="0.3">
      <c r="B14" s="15" t="s">
        <v>106</v>
      </c>
      <c r="C14" s="14">
        <v>3.60463145393514E-2</v>
      </c>
      <c r="D14" s="14">
        <v>2.7731068534333901E-2</v>
      </c>
      <c r="E14" s="14">
        <v>4.3751594917970697E-2</v>
      </c>
      <c r="F14" s="14"/>
      <c r="G14" s="14">
        <v>2.82577252371338E-2</v>
      </c>
      <c r="H14" s="14">
        <v>4.6062490727232203E-2</v>
      </c>
      <c r="I14" s="14">
        <v>0</v>
      </c>
      <c r="J14" s="14">
        <v>7.5096981219324899E-2</v>
      </c>
      <c r="K14" s="14">
        <v>1.26866920091127E-2</v>
      </c>
      <c r="L14" s="14">
        <v>4.6886977575315597E-2</v>
      </c>
      <c r="M14" s="14"/>
      <c r="N14" s="14">
        <v>2.3434088393765901E-2</v>
      </c>
      <c r="O14" s="14">
        <v>3.3362887752543098E-2</v>
      </c>
      <c r="P14" s="14">
        <v>4.20440402690654E-2</v>
      </c>
      <c r="Q14" s="14">
        <v>4.7140118202988399E-2</v>
      </c>
      <c r="R14" s="14"/>
      <c r="S14" s="14">
        <v>5.3128470168581902E-2</v>
      </c>
      <c r="T14" s="14">
        <v>2.6514344783644599E-2</v>
      </c>
      <c r="U14" s="14">
        <v>0</v>
      </c>
      <c r="V14" s="14">
        <v>2.60134224027029E-2</v>
      </c>
      <c r="W14" s="14">
        <v>9.3132917419168695E-2</v>
      </c>
      <c r="X14" s="14">
        <v>0</v>
      </c>
      <c r="Y14" s="14">
        <v>4.25608653006221E-2</v>
      </c>
      <c r="Z14" s="14">
        <v>0</v>
      </c>
      <c r="AA14" s="14">
        <v>6.3497968693052506E-2</v>
      </c>
      <c r="AB14" s="14">
        <v>2.1389483732951999E-2</v>
      </c>
      <c r="AC14" s="14">
        <v>7.7601128890261703E-2</v>
      </c>
      <c r="AD14" s="14">
        <v>0</v>
      </c>
      <c r="AE14" s="14"/>
      <c r="AF14" s="14">
        <v>2.9276119982045001E-2</v>
      </c>
      <c r="AG14" s="14">
        <v>2.73182421971708E-2</v>
      </c>
      <c r="AH14" s="14">
        <v>2.0208868356476999E-2</v>
      </c>
      <c r="AI14" s="14">
        <v>4.65020652670022E-2</v>
      </c>
      <c r="AJ14" s="14">
        <v>2.7931445355834601E-2</v>
      </c>
      <c r="AK14" s="14">
        <v>5.8028305673688899E-2</v>
      </c>
      <c r="AL14" s="14"/>
      <c r="AM14" s="14">
        <v>4.49380826937315E-2</v>
      </c>
      <c r="AN14" s="14">
        <v>2.10605148986431E-2</v>
      </c>
      <c r="AO14" s="14">
        <v>4.0232428320736001E-2</v>
      </c>
      <c r="AP14" s="14">
        <v>4.2484066358187397E-2</v>
      </c>
      <c r="AQ14" s="14">
        <v>0</v>
      </c>
      <c r="AR14" s="14"/>
      <c r="AS14" s="14">
        <v>1.5120162325502199E-2</v>
      </c>
      <c r="AT14" s="14">
        <v>4.8858725251501797E-2</v>
      </c>
      <c r="AU14" s="14"/>
      <c r="AV14" s="14">
        <v>0</v>
      </c>
      <c r="AW14" s="14">
        <v>0</v>
      </c>
      <c r="AX14" s="14">
        <v>3.8561767083212101E-2</v>
      </c>
      <c r="AY14" s="14"/>
      <c r="AZ14" s="14">
        <v>0</v>
      </c>
      <c r="BA14" s="14">
        <v>0</v>
      </c>
      <c r="BB14" s="14">
        <v>0</v>
      </c>
      <c r="BC14" s="14"/>
      <c r="BD14" s="14">
        <v>2.3143330715869902E-2</v>
      </c>
      <c r="BE14" s="14">
        <v>4.2086474901046202E-2</v>
      </c>
      <c r="BF14" s="14"/>
      <c r="BG14" s="14">
        <v>1.1086029808774E-2</v>
      </c>
      <c r="BH14" s="14">
        <v>3.9226805777322897E-2</v>
      </c>
      <c r="BI14" s="14"/>
      <c r="BJ14" s="14">
        <v>1.8222901688440599E-2</v>
      </c>
      <c r="BK14" s="14">
        <v>3.5029435451508197E-2</v>
      </c>
      <c r="BL14" s="14"/>
      <c r="BM14" s="14">
        <v>0</v>
      </c>
      <c r="BN14" s="14">
        <v>3.8312598687878799E-2</v>
      </c>
      <c r="BO14" s="14"/>
      <c r="BP14" s="14">
        <v>3.4638840672930701E-2</v>
      </c>
      <c r="BQ14" s="14">
        <v>3.6879766002831001E-2</v>
      </c>
      <c r="BR14" s="14"/>
      <c r="BS14" s="14">
        <v>0</v>
      </c>
      <c r="BT14" s="14">
        <v>3.1341850700744099E-2</v>
      </c>
      <c r="BU14" s="14"/>
      <c r="BV14" s="14">
        <v>0</v>
      </c>
      <c r="BW14" s="14">
        <v>0</v>
      </c>
      <c r="BX14" s="14"/>
      <c r="BY14" s="14">
        <v>0</v>
      </c>
      <c r="BZ14" s="14">
        <v>4.0621210588616799E-2</v>
      </c>
      <c r="CA14" s="14"/>
      <c r="CB14" s="14">
        <v>3.2056172453844803E-2</v>
      </c>
      <c r="CC14" s="14">
        <v>3.8912902485986098E-2</v>
      </c>
    </row>
    <row r="15" spans="2:81" x14ac:dyDescent="0.3">
      <c r="B15" s="15" t="s">
        <v>91</v>
      </c>
      <c r="C15" s="18">
        <v>0.55770500592633598</v>
      </c>
      <c r="D15" s="18">
        <v>0.588153300308212</v>
      </c>
      <c r="E15" s="18">
        <v>0.52831951091114104</v>
      </c>
      <c r="F15" s="18"/>
      <c r="G15" s="18">
        <v>0.59802042602036798</v>
      </c>
      <c r="H15" s="18">
        <v>0.60492564272219496</v>
      </c>
      <c r="I15" s="18">
        <v>0.50547154254406301</v>
      </c>
      <c r="J15" s="18">
        <v>0.56296618505238105</v>
      </c>
      <c r="K15" s="18">
        <v>0.46980074692532198</v>
      </c>
      <c r="L15" s="18">
        <v>0.583175935663511</v>
      </c>
      <c r="M15" s="18"/>
      <c r="N15" s="18">
        <v>0.58377237538414894</v>
      </c>
      <c r="O15" s="18">
        <v>0.52904175404571696</v>
      </c>
      <c r="P15" s="18">
        <v>0.61064144825404798</v>
      </c>
      <c r="Q15" s="18">
        <v>0.51763986861159705</v>
      </c>
      <c r="R15" s="18"/>
      <c r="S15" s="18">
        <v>0.612280728003466</v>
      </c>
      <c r="T15" s="18">
        <v>0.61149990689018896</v>
      </c>
      <c r="U15" s="18">
        <v>0.42709300972247699</v>
      </c>
      <c r="V15" s="18">
        <v>0.61536134298319001</v>
      </c>
      <c r="W15" s="18">
        <v>0.62488834257447301</v>
      </c>
      <c r="X15" s="18">
        <v>0.62895623502985099</v>
      </c>
      <c r="Y15" s="18">
        <v>0.55892333539919703</v>
      </c>
      <c r="Z15" s="18">
        <v>0.57302675047023399</v>
      </c>
      <c r="AA15" s="18">
        <v>0.49661427293548799</v>
      </c>
      <c r="AB15" s="18">
        <v>0.44221846560473599</v>
      </c>
      <c r="AC15" s="18">
        <v>0.40888657972519399</v>
      </c>
      <c r="AD15" s="18">
        <v>0.65668526404429195</v>
      </c>
      <c r="AE15" s="18"/>
      <c r="AF15" s="18">
        <v>0.57860538133296102</v>
      </c>
      <c r="AG15" s="18">
        <v>0.70737004990853503</v>
      </c>
      <c r="AH15" s="18">
        <v>0.45112550892164599</v>
      </c>
      <c r="AI15" s="18">
        <v>0.60857556740228702</v>
      </c>
      <c r="AJ15" s="18">
        <v>0.28121227847124702</v>
      </c>
      <c r="AK15" s="18">
        <v>0.50629313088543604</v>
      </c>
      <c r="AL15" s="18"/>
      <c r="AM15" s="18">
        <v>0.55657640404671205</v>
      </c>
      <c r="AN15" s="18">
        <v>0.63427993380703696</v>
      </c>
      <c r="AO15" s="18">
        <v>0.45705518501542602</v>
      </c>
      <c r="AP15" s="18">
        <v>0.54944389581243802</v>
      </c>
      <c r="AQ15" s="18">
        <v>0.79673613631248297</v>
      </c>
      <c r="AR15" s="18"/>
      <c r="AS15" s="18">
        <v>0.55802703411849297</v>
      </c>
      <c r="AT15" s="18">
        <v>0.55955620247774696</v>
      </c>
      <c r="AU15" s="18"/>
      <c r="AV15" s="18">
        <v>0.57666701378865304</v>
      </c>
      <c r="AW15" s="18">
        <v>0.57353358771999796</v>
      </c>
      <c r="AX15" s="18">
        <v>0.51196914799167903</v>
      </c>
      <c r="AY15" s="18"/>
      <c r="AZ15" s="18">
        <v>0.76176356530352995</v>
      </c>
      <c r="BA15" s="18">
        <v>0.57617798740136605</v>
      </c>
      <c r="BB15" s="18">
        <v>0.50380677713683897</v>
      </c>
      <c r="BC15" s="18"/>
      <c r="BD15" s="18">
        <v>0.56413378231473998</v>
      </c>
      <c r="BE15" s="18">
        <v>0.55354482120486403</v>
      </c>
      <c r="BF15" s="18"/>
      <c r="BG15" s="18">
        <v>0.63254070529574402</v>
      </c>
      <c r="BH15" s="18">
        <v>0.542865206133617</v>
      </c>
      <c r="BI15" s="18"/>
      <c r="BJ15" s="18">
        <v>0.63825893759987795</v>
      </c>
      <c r="BK15" s="18">
        <v>0.55578345505443305</v>
      </c>
      <c r="BL15" s="18"/>
      <c r="BM15" s="18">
        <v>0.51618462384533603</v>
      </c>
      <c r="BN15" s="18">
        <v>0.56328827600017195</v>
      </c>
      <c r="BO15" s="18"/>
      <c r="BP15" s="18">
        <v>0.476967684850226</v>
      </c>
      <c r="BQ15" s="18">
        <v>0.58241015268110197</v>
      </c>
      <c r="BR15" s="18"/>
      <c r="BS15" s="18">
        <v>0.66081627969884404</v>
      </c>
      <c r="BT15" s="18">
        <v>0.44431141914033401</v>
      </c>
      <c r="BU15" s="18"/>
      <c r="BV15" s="18">
        <v>0.74476017392450999</v>
      </c>
      <c r="BW15" s="18">
        <v>0.63174921031766196</v>
      </c>
      <c r="BX15" s="18"/>
      <c r="BY15" s="18">
        <v>0.54063527781970999</v>
      </c>
      <c r="BZ15" s="18">
        <v>0.56230323987492503</v>
      </c>
      <c r="CA15" s="18"/>
      <c r="CB15" s="18">
        <v>0.52012497785304801</v>
      </c>
      <c r="CC15" s="18">
        <v>0.58277584092854695</v>
      </c>
    </row>
    <row r="16" spans="2:81" x14ac:dyDescent="0.3">
      <c r="B16" s="15" t="s">
        <v>92</v>
      </c>
      <c r="C16" s="18">
        <v>0.182099013391329</v>
      </c>
      <c r="D16" s="18">
        <v>0.16763021687362201</v>
      </c>
      <c r="E16" s="18">
        <v>0.195956847405752</v>
      </c>
      <c r="F16" s="18"/>
      <c r="G16" s="18">
        <v>0.192195682811452</v>
      </c>
      <c r="H16" s="18">
        <v>0.1208814081582</v>
      </c>
      <c r="I16" s="18">
        <v>0.219103707917193</v>
      </c>
      <c r="J16" s="18">
        <v>0.163310627437461</v>
      </c>
      <c r="K16" s="18">
        <v>0.26162737091080701</v>
      </c>
      <c r="L16" s="18">
        <v>0.16825689576928199</v>
      </c>
      <c r="M16" s="18"/>
      <c r="N16" s="18">
        <v>0.22580381518047399</v>
      </c>
      <c r="O16" s="18">
        <v>0.17203244953246799</v>
      </c>
      <c r="P16" s="18">
        <v>0.16480212021422</v>
      </c>
      <c r="Q16" s="18">
        <v>0.17092122220070699</v>
      </c>
      <c r="R16" s="18"/>
      <c r="S16" s="18">
        <v>0.170400097240824</v>
      </c>
      <c r="T16" s="18">
        <v>0.106946902553018</v>
      </c>
      <c r="U16" s="18">
        <v>0.29508765773092299</v>
      </c>
      <c r="V16" s="18">
        <v>0.20786965510373001</v>
      </c>
      <c r="W16" s="18">
        <v>8.1125472948413796E-2</v>
      </c>
      <c r="X16" s="18">
        <v>0.172439891255557</v>
      </c>
      <c r="Y16" s="18">
        <v>0.19695118862258101</v>
      </c>
      <c r="Z16" s="18">
        <v>0.14328711653250301</v>
      </c>
      <c r="AA16" s="18">
        <v>0.19057464036074201</v>
      </c>
      <c r="AB16" s="18">
        <v>0.28820560215077501</v>
      </c>
      <c r="AC16" s="18">
        <v>0.21683869815705101</v>
      </c>
      <c r="AD16" s="18">
        <v>8.4789856868524693E-2</v>
      </c>
      <c r="AE16" s="18"/>
      <c r="AF16" s="18">
        <v>0.197865181158734</v>
      </c>
      <c r="AG16" s="18">
        <v>8.7182052230174306E-2</v>
      </c>
      <c r="AH16" s="18">
        <v>0.19640531274246201</v>
      </c>
      <c r="AI16" s="18">
        <v>0.15018210836718399</v>
      </c>
      <c r="AJ16" s="18">
        <v>0.44323209602385499</v>
      </c>
      <c r="AK16" s="18">
        <v>0.151814823277303</v>
      </c>
      <c r="AL16" s="18"/>
      <c r="AM16" s="18">
        <v>0.102502057191401</v>
      </c>
      <c r="AN16" s="18">
        <v>0.13470883840595699</v>
      </c>
      <c r="AO16" s="18">
        <v>0.22681364857624001</v>
      </c>
      <c r="AP16" s="18">
        <v>0.278512743749805</v>
      </c>
      <c r="AQ16" s="18">
        <v>0.203263863687517</v>
      </c>
      <c r="AR16" s="18"/>
      <c r="AS16" s="18">
        <v>0.22221823970430399</v>
      </c>
      <c r="AT16" s="18">
        <v>0.158451806491505</v>
      </c>
      <c r="AU16" s="18"/>
      <c r="AV16" s="18">
        <v>0.250702853132445</v>
      </c>
      <c r="AW16" s="18">
        <v>0.23547284394251</v>
      </c>
      <c r="AX16" s="18">
        <v>0.225651690608798</v>
      </c>
      <c r="AY16" s="18"/>
      <c r="AZ16" s="18">
        <v>0.14413343812493401</v>
      </c>
      <c r="BA16" s="18">
        <v>9.1190324546465598E-2</v>
      </c>
      <c r="BB16" s="18">
        <v>0.322147545989309</v>
      </c>
      <c r="BC16" s="18"/>
      <c r="BD16" s="18">
        <v>0.20660380913352999</v>
      </c>
      <c r="BE16" s="18">
        <v>0.16626169325357601</v>
      </c>
      <c r="BF16" s="18"/>
      <c r="BG16" s="18">
        <v>0.17693351403928601</v>
      </c>
      <c r="BH16" s="18">
        <v>0.18252999614479001</v>
      </c>
      <c r="BI16" s="18"/>
      <c r="BJ16" s="18">
        <v>0.15815796890146899</v>
      </c>
      <c r="BK16" s="18">
        <v>0.18041578290083901</v>
      </c>
      <c r="BL16" s="18"/>
      <c r="BM16" s="18">
        <v>0.28148762831440099</v>
      </c>
      <c r="BN16" s="18">
        <v>0.17281860564655399</v>
      </c>
      <c r="BO16" s="18"/>
      <c r="BP16" s="18">
        <v>0.25258859925110599</v>
      </c>
      <c r="BQ16" s="18">
        <v>0.16429240614583199</v>
      </c>
      <c r="BR16" s="18"/>
      <c r="BS16" s="18">
        <v>0.16219219923622399</v>
      </c>
      <c r="BT16" s="18">
        <v>0.29301529999293602</v>
      </c>
      <c r="BU16" s="18"/>
      <c r="BV16" s="18">
        <v>0.14391547280535399</v>
      </c>
      <c r="BW16" s="18">
        <v>0.16852084148147001</v>
      </c>
      <c r="BX16" s="18"/>
      <c r="BY16" s="18">
        <v>0.21332003681030001</v>
      </c>
      <c r="BZ16" s="18">
        <v>0.17862377104542701</v>
      </c>
      <c r="CA16" s="18"/>
      <c r="CB16" s="18">
        <v>0.203570279572</v>
      </c>
      <c r="CC16" s="18">
        <v>0.16858955169850101</v>
      </c>
    </row>
    <row r="17" spans="2:81" x14ac:dyDescent="0.3">
      <c r="B17" s="15" t="s">
        <v>93</v>
      </c>
      <c r="C17" s="19">
        <v>0.37560599253500698</v>
      </c>
      <c r="D17" s="19">
        <v>0.42052308343458999</v>
      </c>
      <c r="E17" s="19">
        <v>0.33236266350538901</v>
      </c>
      <c r="F17" s="19"/>
      <c r="G17" s="19">
        <v>0.40582474320891598</v>
      </c>
      <c r="H17" s="19">
        <v>0.48404423456399398</v>
      </c>
      <c r="I17" s="19">
        <v>0.28636783462686999</v>
      </c>
      <c r="J17" s="19">
        <v>0.39965555761492</v>
      </c>
      <c r="K17" s="19">
        <v>0.20817337601451499</v>
      </c>
      <c r="L17" s="19">
        <v>0.41491903989422901</v>
      </c>
      <c r="M17" s="19"/>
      <c r="N17" s="19">
        <v>0.35796856020367401</v>
      </c>
      <c r="O17" s="19">
        <v>0.35700930451325003</v>
      </c>
      <c r="P17" s="19">
        <v>0.44583932803982801</v>
      </c>
      <c r="Q17" s="19">
        <v>0.34671864641089101</v>
      </c>
      <c r="R17" s="19"/>
      <c r="S17" s="19">
        <v>0.441880630762642</v>
      </c>
      <c r="T17" s="19">
        <v>0.50455300433717198</v>
      </c>
      <c r="U17" s="19">
        <v>0.132005351991554</v>
      </c>
      <c r="V17" s="19">
        <v>0.40749168787946</v>
      </c>
      <c r="W17" s="19">
        <v>0.54376286962605902</v>
      </c>
      <c r="X17" s="19">
        <v>0.45651634377429401</v>
      </c>
      <c r="Y17" s="19">
        <v>0.36197214677661599</v>
      </c>
      <c r="Z17" s="19">
        <v>0.42973963393773101</v>
      </c>
      <c r="AA17" s="19">
        <v>0.30603963257474598</v>
      </c>
      <c r="AB17" s="19">
        <v>0.15401286345396201</v>
      </c>
      <c r="AC17" s="19">
        <v>0.19204788156814301</v>
      </c>
      <c r="AD17" s="19">
        <v>0.57189540717576703</v>
      </c>
      <c r="AE17" s="19"/>
      <c r="AF17" s="19">
        <v>0.38074020017422699</v>
      </c>
      <c r="AG17" s="19">
        <v>0.62018799767836097</v>
      </c>
      <c r="AH17" s="19">
        <v>0.25472019617918501</v>
      </c>
      <c r="AI17" s="19">
        <v>0.45839345903510298</v>
      </c>
      <c r="AJ17" s="19">
        <v>-0.162019817552608</v>
      </c>
      <c r="AK17" s="19">
        <v>0.35447830760813298</v>
      </c>
      <c r="AL17" s="19"/>
      <c r="AM17" s="19">
        <v>0.45407434685531101</v>
      </c>
      <c r="AN17" s="19">
        <v>0.49957109540108002</v>
      </c>
      <c r="AO17" s="19">
        <v>0.23024153643918599</v>
      </c>
      <c r="AP17" s="19">
        <v>0.27093115206263302</v>
      </c>
      <c r="AQ17" s="19">
        <v>0.59347227262496605</v>
      </c>
      <c r="AR17" s="19"/>
      <c r="AS17" s="19">
        <v>0.33580879441418998</v>
      </c>
      <c r="AT17" s="19">
        <v>0.40110439598624198</v>
      </c>
      <c r="AU17" s="19"/>
      <c r="AV17" s="19">
        <v>0.32596416065620798</v>
      </c>
      <c r="AW17" s="19">
        <v>0.33806074377748802</v>
      </c>
      <c r="AX17" s="19">
        <v>0.286317457382881</v>
      </c>
      <c r="AY17" s="19"/>
      <c r="AZ17" s="19">
        <v>0.617630127178597</v>
      </c>
      <c r="BA17" s="19">
        <v>0.48498766285490003</v>
      </c>
      <c r="BB17" s="19">
        <v>0.18165923114752999</v>
      </c>
      <c r="BC17" s="19"/>
      <c r="BD17" s="19">
        <v>0.35752997318120999</v>
      </c>
      <c r="BE17" s="19">
        <v>0.387283127951287</v>
      </c>
      <c r="BF17" s="19"/>
      <c r="BG17" s="19">
        <v>0.45560719125645799</v>
      </c>
      <c r="BH17" s="19">
        <v>0.36033520998882601</v>
      </c>
      <c r="BI17" s="19"/>
      <c r="BJ17" s="19">
        <v>0.48010096869840901</v>
      </c>
      <c r="BK17" s="19">
        <v>0.37536767215359501</v>
      </c>
      <c r="BL17" s="19"/>
      <c r="BM17" s="19">
        <v>0.23469699553093601</v>
      </c>
      <c r="BN17" s="19">
        <v>0.39046967035361702</v>
      </c>
      <c r="BO17" s="19"/>
      <c r="BP17" s="19">
        <v>0.22437908559912001</v>
      </c>
      <c r="BQ17" s="19">
        <v>0.41811774653526901</v>
      </c>
      <c r="BR17" s="19"/>
      <c r="BS17" s="19">
        <v>0.49862408046262002</v>
      </c>
      <c r="BT17" s="19">
        <v>0.15129611914739799</v>
      </c>
      <c r="BU17" s="19"/>
      <c r="BV17" s="19">
        <v>0.600844701119155</v>
      </c>
      <c r="BW17" s="19">
        <v>0.46322836883619201</v>
      </c>
      <c r="BX17" s="19"/>
      <c r="BY17" s="19">
        <v>0.32731524100941001</v>
      </c>
      <c r="BZ17" s="19">
        <v>0.38367946882949799</v>
      </c>
      <c r="CA17" s="19"/>
      <c r="CB17" s="19">
        <v>0.31655469828104799</v>
      </c>
      <c r="CC17" s="19">
        <v>0.41418628923004602</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G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9" t="s">
        <v>481</v>
      </c>
      <c r="E2" s="26"/>
      <c r="F2" s="26"/>
      <c r="G2" s="26"/>
    </row>
    <row r="6" spans="2:7" ht="49.95" customHeight="1" x14ac:dyDescent="0.3">
      <c r="B6" s="17" t="s">
        <v>15</v>
      </c>
      <c r="C6" s="17" t="s">
        <v>468</v>
      </c>
      <c r="D6" s="17" t="s">
        <v>467</v>
      </c>
      <c r="E6" s="17" t="s">
        <v>469</v>
      </c>
      <c r="F6" s="17" t="s">
        <v>470</v>
      </c>
    </row>
    <row r="7" spans="2:7" x14ac:dyDescent="0.3">
      <c r="B7" s="15" t="s">
        <v>420</v>
      </c>
      <c r="C7" s="14">
        <v>0.23760467898594601</v>
      </c>
      <c r="D7" s="14">
        <v>0.19866730518929901</v>
      </c>
      <c r="E7" s="14">
        <v>0.20943388171278801</v>
      </c>
      <c r="F7" s="14">
        <v>0.24798104663617601</v>
      </c>
    </row>
    <row r="8" spans="2:7" x14ac:dyDescent="0.3">
      <c r="B8" s="15" t="s">
        <v>86</v>
      </c>
      <c r="C8" s="14">
        <v>0.38461278306784602</v>
      </c>
      <c r="D8" s="14">
        <v>0.29964460109618002</v>
      </c>
      <c r="E8" s="14">
        <v>0.362423410388097</v>
      </c>
      <c r="F8" s="14">
        <v>0.34464360459176402</v>
      </c>
    </row>
    <row r="9" spans="2:7" x14ac:dyDescent="0.3">
      <c r="B9" s="15" t="s">
        <v>421</v>
      </c>
      <c r="C9" s="14">
        <v>0.21034620997834899</v>
      </c>
      <c r="D9" s="14">
        <v>0.26513413724888502</v>
      </c>
      <c r="E9" s="14">
        <v>0.20296279993302399</v>
      </c>
      <c r="F9" s="14">
        <v>0.17437333898360799</v>
      </c>
    </row>
    <row r="10" spans="2:7" x14ac:dyDescent="0.3">
      <c r="B10" s="15" t="s">
        <v>88</v>
      </c>
      <c r="C10" s="14">
        <v>7.8158457750046206E-2</v>
      </c>
      <c r="D10" s="14">
        <v>0.132812420896502</v>
      </c>
      <c r="E10" s="14">
        <v>0.13565919330270601</v>
      </c>
      <c r="F10" s="14">
        <v>0.148466999410131</v>
      </c>
    </row>
    <row r="11" spans="2:7" x14ac:dyDescent="0.3">
      <c r="B11" s="15" t="s">
        <v>422</v>
      </c>
      <c r="C11" s="14">
        <v>4.4385109050229903E-2</v>
      </c>
      <c r="D11" s="14">
        <v>5.4203755583373203E-2</v>
      </c>
      <c r="E11" s="14">
        <v>5.7369416367724302E-2</v>
      </c>
      <c r="F11" s="14">
        <v>5.2782214500472498E-2</v>
      </c>
    </row>
    <row r="12" spans="2:7" x14ac:dyDescent="0.3">
      <c r="B12" s="15" t="s">
        <v>106</v>
      </c>
      <c r="C12" s="14">
        <v>4.4892761167582403E-2</v>
      </c>
      <c r="D12" s="14">
        <v>4.95377799857597E-2</v>
      </c>
      <c r="E12" s="14">
        <v>3.2151298295660498E-2</v>
      </c>
      <c r="F12" s="14">
        <v>3.1752795877849703E-2</v>
      </c>
    </row>
    <row r="13" spans="2:7" x14ac:dyDescent="0.3">
      <c r="B13" s="20" t="s">
        <v>91</v>
      </c>
      <c r="C13" s="18">
        <v>0.62221746205379203</v>
      </c>
      <c r="D13" s="18">
        <v>0.498311906285479</v>
      </c>
      <c r="E13" s="18">
        <v>0.57185729210088498</v>
      </c>
      <c r="F13" s="18">
        <v>0.59262465122793995</v>
      </c>
    </row>
    <row r="14" spans="2:7" x14ac:dyDescent="0.3">
      <c r="B14" s="20" t="s">
        <v>92</v>
      </c>
      <c r="C14" s="18">
        <v>0.122543566800276</v>
      </c>
      <c r="D14" s="18">
        <v>0.18701617647987501</v>
      </c>
      <c r="E14" s="18">
        <v>0.19302860967043001</v>
      </c>
      <c r="F14" s="18">
        <v>0.20124921391060299</v>
      </c>
    </row>
    <row r="15" spans="2:7" x14ac:dyDescent="0.3">
      <c r="B15" s="20" t="s">
        <v>93</v>
      </c>
      <c r="C15" s="19">
        <v>0.49967389525351602</v>
      </c>
      <c r="D15" s="19">
        <v>0.31129572980560399</v>
      </c>
      <c r="E15" s="19">
        <v>0.37882868243045398</v>
      </c>
      <c r="F15" s="19">
        <v>0.39137543731733698</v>
      </c>
    </row>
    <row r="16" spans="2:7" x14ac:dyDescent="0.3">
      <c r="B16" s="16" t="s">
        <v>198</v>
      </c>
      <c r="C16" s="16"/>
      <c r="D16" s="16"/>
      <c r="E16" s="16"/>
      <c r="F16" s="16"/>
    </row>
    <row r="17" spans="2:2" x14ac:dyDescent="0.3">
      <c r="B17" t="s">
        <v>95</v>
      </c>
    </row>
    <row r="18" spans="2:2" x14ac:dyDescent="0.3">
      <c r="B18" t="s">
        <v>96</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514</v>
      </c>
      <c r="D7" s="10">
        <v>254</v>
      </c>
      <c r="E7" s="10">
        <v>260</v>
      </c>
      <c r="F7" s="10"/>
      <c r="G7" s="10">
        <v>59</v>
      </c>
      <c r="H7" s="10">
        <v>83</v>
      </c>
      <c r="I7" s="10">
        <v>98</v>
      </c>
      <c r="J7" s="10">
        <v>89</v>
      </c>
      <c r="K7" s="10">
        <v>78</v>
      </c>
      <c r="L7" s="10">
        <v>107</v>
      </c>
      <c r="M7" s="10"/>
      <c r="N7" s="10">
        <v>144</v>
      </c>
      <c r="O7" s="10">
        <v>130</v>
      </c>
      <c r="P7" s="10">
        <v>103</v>
      </c>
      <c r="Q7" s="10">
        <v>133</v>
      </c>
      <c r="R7" s="10"/>
      <c r="S7" s="10">
        <v>62</v>
      </c>
      <c r="T7" s="10">
        <v>77</v>
      </c>
      <c r="U7" s="10">
        <v>38</v>
      </c>
      <c r="V7" s="10">
        <v>44</v>
      </c>
      <c r="W7" s="10">
        <v>37</v>
      </c>
      <c r="X7" s="10">
        <v>48</v>
      </c>
      <c r="Y7" s="10">
        <v>43</v>
      </c>
      <c r="Z7" s="10">
        <v>21</v>
      </c>
      <c r="AA7" s="10">
        <v>56</v>
      </c>
      <c r="AB7" s="10">
        <v>43</v>
      </c>
      <c r="AC7" s="10">
        <v>30</v>
      </c>
      <c r="AD7" s="10">
        <v>15</v>
      </c>
      <c r="AE7" s="10"/>
      <c r="AF7" s="10">
        <v>150</v>
      </c>
      <c r="AG7" s="10">
        <v>106</v>
      </c>
      <c r="AH7" s="10">
        <v>46</v>
      </c>
      <c r="AI7" s="10">
        <v>78</v>
      </c>
      <c r="AJ7" s="10">
        <v>38</v>
      </c>
      <c r="AK7" s="10">
        <v>43</v>
      </c>
      <c r="AL7" s="10"/>
      <c r="AM7" s="10">
        <v>122</v>
      </c>
      <c r="AN7" s="10">
        <v>111</v>
      </c>
      <c r="AO7" s="10">
        <v>126</v>
      </c>
      <c r="AP7" s="10">
        <v>77</v>
      </c>
      <c r="AQ7" s="10">
        <v>11</v>
      </c>
      <c r="AR7" s="10"/>
      <c r="AS7" s="10">
        <v>180</v>
      </c>
      <c r="AT7" s="10">
        <v>331</v>
      </c>
      <c r="AU7" s="10"/>
      <c r="AV7" s="10">
        <v>83</v>
      </c>
      <c r="AW7" s="10">
        <v>25</v>
      </c>
      <c r="AX7" s="10">
        <v>100</v>
      </c>
      <c r="AY7" s="10"/>
      <c r="AZ7" s="10">
        <v>22</v>
      </c>
      <c r="BA7" s="10">
        <v>23</v>
      </c>
      <c r="BB7" s="10">
        <v>54</v>
      </c>
      <c r="BC7" s="10"/>
      <c r="BD7" s="10">
        <v>201</v>
      </c>
      <c r="BE7" s="10">
        <v>313</v>
      </c>
      <c r="BF7" s="10"/>
      <c r="BG7" s="10">
        <v>81</v>
      </c>
      <c r="BH7" s="10">
        <v>433</v>
      </c>
      <c r="BI7" s="10"/>
      <c r="BJ7" s="10">
        <v>49</v>
      </c>
      <c r="BK7" s="10">
        <v>454</v>
      </c>
      <c r="BL7" s="10"/>
      <c r="BM7" s="10">
        <v>45</v>
      </c>
      <c r="BN7" s="10">
        <v>463</v>
      </c>
      <c r="BO7" s="10"/>
      <c r="BP7" s="10">
        <v>94</v>
      </c>
      <c r="BQ7" s="10">
        <v>418</v>
      </c>
      <c r="BR7" s="10"/>
      <c r="BS7" s="10">
        <v>88</v>
      </c>
      <c r="BT7" s="10">
        <v>125</v>
      </c>
      <c r="BU7" s="10"/>
      <c r="BV7" s="10">
        <v>23</v>
      </c>
      <c r="BW7" s="10">
        <v>65</v>
      </c>
      <c r="BX7" s="10"/>
      <c r="BY7" s="10">
        <v>50</v>
      </c>
      <c r="BZ7" s="10">
        <v>462</v>
      </c>
      <c r="CA7" s="10"/>
      <c r="CB7" s="10">
        <v>164</v>
      </c>
      <c r="CC7" s="10">
        <v>345</v>
      </c>
    </row>
    <row r="8" spans="2:81" ht="30" customHeight="1" x14ac:dyDescent="0.3">
      <c r="B8" s="11" t="s">
        <v>20</v>
      </c>
      <c r="C8" s="11">
        <v>519</v>
      </c>
      <c r="D8" s="11">
        <v>266</v>
      </c>
      <c r="E8" s="11">
        <v>253</v>
      </c>
      <c r="F8" s="11"/>
      <c r="G8" s="11">
        <v>75</v>
      </c>
      <c r="H8" s="11">
        <v>79</v>
      </c>
      <c r="I8" s="11">
        <v>96</v>
      </c>
      <c r="J8" s="11">
        <v>87</v>
      </c>
      <c r="K8" s="11">
        <v>73</v>
      </c>
      <c r="L8" s="11">
        <v>108</v>
      </c>
      <c r="M8" s="11"/>
      <c r="N8" s="11">
        <v>137</v>
      </c>
      <c r="O8" s="11">
        <v>125</v>
      </c>
      <c r="P8" s="11">
        <v>108</v>
      </c>
      <c r="Q8" s="11">
        <v>145</v>
      </c>
      <c r="R8" s="11"/>
      <c r="S8" s="11">
        <v>57</v>
      </c>
      <c r="T8" s="11">
        <v>77</v>
      </c>
      <c r="U8" s="11">
        <v>39</v>
      </c>
      <c r="V8" s="11">
        <v>50</v>
      </c>
      <c r="W8" s="11">
        <v>38</v>
      </c>
      <c r="X8" s="11">
        <v>47</v>
      </c>
      <c r="Y8" s="11">
        <v>43</v>
      </c>
      <c r="Z8" s="11">
        <v>19</v>
      </c>
      <c r="AA8" s="11">
        <v>54</v>
      </c>
      <c r="AB8" s="11">
        <v>46</v>
      </c>
      <c r="AC8" s="11">
        <v>30</v>
      </c>
      <c r="AD8" s="11">
        <v>18</v>
      </c>
      <c r="AE8" s="11"/>
      <c r="AF8" s="11">
        <v>149</v>
      </c>
      <c r="AG8" s="11">
        <v>105</v>
      </c>
      <c r="AH8" s="11">
        <v>44</v>
      </c>
      <c r="AI8" s="11">
        <v>81</v>
      </c>
      <c r="AJ8" s="11">
        <v>40</v>
      </c>
      <c r="AK8" s="11">
        <v>43</v>
      </c>
      <c r="AL8" s="11"/>
      <c r="AM8" s="11">
        <v>126</v>
      </c>
      <c r="AN8" s="11">
        <v>117</v>
      </c>
      <c r="AO8" s="11">
        <v>124</v>
      </c>
      <c r="AP8" s="11">
        <v>73</v>
      </c>
      <c r="AQ8" s="11">
        <v>10</v>
      </c>
      <c r="AR8" s="11"/>
      <c r="AS8" s="11">
        <v>186</v>
      </c>
      <c r="AT8" s="11">
        <v>330</v>
      </c>
      <c r="AU8" s="11"/>
      <c r="AV8" s="11">
        <v>82</v>
      </c>
      <c r="AW8" s="11">
        <v>26</v>
      </c>
      <c r="AX8" s="11">
        <v>106</v>
      </c>
      <c r="AY8" s="11"/>
      <c r="AZ8" s="11">
        <v>22</v>
      </c>
      <c r="BA8" s="11">
        <v>24</v>
      </c>
      <c r="BB8" s="11">
        <v>54</v>
      </c>
      <c r="BC8" s="11"/>
      <c r="BD8" s="11">
        <v>200</v>
      </c>
      <c r="BE8" s="11">
        <v>318</v>
      </c>
      <c r="BF8" s="11"/>
      <c r="BG8" s="11">
        <v>83</v>
      </c>
      <c r="BH8" s="11">
        <v>436</v>
      </c>
      <c r="BI8" s="11"/>
      <c r="BJ8" s="11">
        <v>52</v>
      </c>
      <c r="BK8" s="11">
        <v>456</v>
      </c>
      <c r="BL8" s="11"/>
      <c r="BM8" s="11">
        <v>44</v>
      </c>
      <c r="BN8" s="11">
        <v>469</v>
      </c>
      <c r="BO8" s="11"/>
      <c r="BP8" s="11">
        <v>92</v>
      </c>
      <c r="BQ8" s="11">
        <v>424</v>
      </c>
      <c r="BR8" s="11"/>
      <c r="BS8" s="11">
        <v>91</v>
      </c>
      <c r="BT8" s="11">
        <v>128</v>
      </c>
      <c r="BU8" s="11"/>
      <c r="BV8" s="11">
        <v>23</v>
      </c>
      <c r="BW8" s="11">
        <v>67</v>
      </c>
      <c r="BX8" s="11"/>
      <c r="BY8" s="11">
        <v>52</v>
      </c>
      <c r="BZ8" s="11">
        <v>465</v>
      </c>
      <c r="CA8" s="11"/>
      <c r="CB8" s="11">
        <v>167</v>
      </c>
      <c r="CC8" s="11">
        <v>347</v>
      </c>
    </row>
    <row r="9" spans="2:81" x14ac:dyDescent="0.3">
      <c r="B9" s="15" t="s">
        <v>420</v>
      </c>
      <c r="C9" s="14">
        <v>0.19866730518929901</v>
      </c>
      <c r="D9" s="14">
        <v>0.19041694871626799</v>
      </c>
      <c r="E9" s="14">
        <v>0.207334873724319</v>
      </c>
      <c r="F9" s="14"/>
      <c r="G9" s="14">
        <v>0.226945460215175</v>
      </c>
      <c r="H9" s="14">
        <v>0.30960426230000898</v>
      </c>
      <c r="I9" s="14">
        <v>0.19450208808061001</v>
      </c>
      <c r="J9" s="14">
        <v>0.18329431811681299</v>
      </c>
      <c r="K9" s="14">
        <v>0.114322793574507</v>
      </c>
      <c r="L9" s="14">
        <v>0.17105626532940801</v>
      </c>
      <c r="M9" s="14"/>
      <c r="N9" s="14">
        <v>0.18262843916409399</v>
      </c>
      <c r="O9" s="14">
        <v>0.17185009015084601</v>
      </c>
      <c r="P9" s="14">
        <v>0.20768252556640199</v>
      </c>
      <c r="Q9" s="14">
        <v>0.221537997216807</v>
      </c>
      <c r="R9" s="14"/>
      <c r="S9" s="14">
        <v>0.172059250734306</v>
      </c>
      <c r="T9" s="14">
        <v>0.24442069177376299</v>
      </c>
      <c r="U9" s="14">
        <v>2.44913951699119E-2</v>
      </c>
      <c r="V9" s="14">
        <v>0.230085029234256</v>
      </c>
      <c r="W9" s="14">
        <v>0.19159484480298</v>
      </c>
      <c r="X9" s="14">
        <v>0.20458425631677099</v>
      </c>
      <c r="Y9" s="14">
        <v>0.20725438144275701</v>
      </c>
      <c r="Z9" s="14">
        <v>0.132476464927232</v>
      </c>
      <c r="AA9" s="14">
        <v>0.23969221103729799</v>
      </c>
      <c r="AB9" s="14">
        <v>0.2149005672248</v>
      </c>
      <c r="AC9" s="14">
        <v>0.27331770708450298</v>
      </c>
      <c r="AD9" s="14">
        <v>0.13798484388832799</v>
      </c>
      <c r="AE9" s="14"/>
      <c r="AF9" s="14">
        <v>0.25891999564301399</v>
      </c>
      <c r="AG9" s="14">
        <v>0.19796971690914</v>
      </c>
      <c r="AH9" s="14">
        <v>0.13439123880059101</v>
      </c>
      <c r="AI9" s="14">
        <v>0.17596880373304299</v>
      </c>
      <c r="AJ9" s="14">
        <v>0.214719257852929</v>
      </c>
      <c r="AK9" s="14">
        <v>0.157475024968498</v>
      </c>
      <c r="AL9" s="14"/>
      <c r="AM9" s="14">
        <v>0.16097702175532799</v>
      </c>
      <c r="AN9" s="14">
        <v>0.20123992040204999</v>
      </c>
      <c r="AO9" s="14">
        <v>0.18837499198482899</v>
      </c>
      <c r="AP9" s="14">
        <v>0.20217183251340701</v>
      </c>
      <c r="AQ9" s="14">
        <v>0.36544323986634297</v>
      </c>
      <c r="AR9" s="14"/>
      <c r="AS9" s="14">
        <v>0.23971246110128</v>
      </c>
      <c r="AT9" s="14">
        <v>0.17409314742798801</v>
      </c>
      <c r="AU9" s="14"/>
      <c r="AV9" s="14">
        <v>0.22924269680025799</v>
      </c>
      <c r="AW9" s="14">
        <v>0.43597427972511299</v>
      </c>
      <c r="AX9" s="14">
        <v>0.20255748308063001</v>
      </c>
      <c r="AY9" s="14"/>
      <c r="AZ9" s="14">
        <v>0.30121334598046401</v>
      </c>
      <c r="BA9" s="14">
        <v>0.32717260651614599</v>
      </c>
      <c r="BB9" s="14">
        <v>0.228407970125828</v>
      </c>
      <c r="BC9" s="14"/>
      <c r="BD9" s="14">
        <v>0.23425689885541501</v>
      </c>
      <c r="BE9" s="14">
        <v>0.176253116412841</v>
      </c>
      <c r="BF9" s="14"/>
      <c r="BG9" s="14">
        <v>0.281874575679192</v>
      </c>
      <c r="BH9" s="14">
        <v>0.18278669940449799</v>
      </c>
      <c r="BI9" s="14"/>
      <c r="BJ9" s="14">
        <v>0.274405275748419</v>
      </c>
      <c r="BK9" s="14">
        <v>0.18886320742542301</v>
      </c>
      <c r="BL9" s="14"/>
      <c r="BM9" s="14">
        <v>0.20982568966941201</v>
      </c>
      <c r="BN9" s="14">
        <v>0.196040144367603</v>
      </c>
      <c r="BO9" s="14"/>
      <c r="BP9" s="14">
        <v>0.220589017410075</v>
      </c>
      <c r="BQ9" s="14">
        <v>0.195281626430722</v>
      </c>
      <c r="BR9" s="14"/>
      <c r="BS9" s="14">
        <v>0.29155765426603297</v>
      </c>
      <c r="BT9" s="14">
        <v>0.203990103053694</v>
      </c>
      <c r="BU9" s="14"/>
      <c r="BV9" s="14">
        <v>0.27572179852891399</v>
      </c>
      <c r="BW9" s="14">
        <v>0.297063240610284</v>
      </c>
      <c r="BX9" s="14"/>
      <c r="BY9" s="14">
        <v>0.152232877088403</v>
      </c>
      <c r="BZ9" s="14">
        <v>0.20460474071842399</v>
      </c>
      <c r="CA9" s="14"/>
      <c r="CB9" s="14">
        <v>0.18473516511353699</v>
      </c>
      <c r="CC9" s="14">
        <v>0.20227196567153999</v>
      </c>
    </row>
    <row r="10" spans="2:81" x14ac:dyDescent="0.3">
      <c r="B10" s="15" t="s">
        <v>86</v>
      </c>
      <c r="C10" s="14">
        <v>0.29964460109618002</v>
      </c>
      <c r="D10" s="14">
        <v>0.32044076177843001</v>
      </c>
      <c r="E10" s="14">
        <v>0.27779679990505801</v>
      </c>
      <c r="F10" s="14"/>
      <c r="G10" s="14">
        <v>0.41486096574847198</v>
      </c>
      <c r="H10" s="14">
        <v>0.34840152868771801</v>
      </c>
      <c r="I10" s="14">
        <v>0.31526339964540101</v>
      </c>
      <c r="J10" s="14">
        <v>0.25297053095807998</v>
      </c>
      <c r="K10" s="14">
        <v>0.19021889681115101</v>
      </c>
      <c r="L10" s="14">
        <v>0.281641275894643</v>
      </c>
      <c r="M10" s="14"/>
      <c r="N10" s="14">
        <v>0.33317705160914102</v>
      </c>
      <c r="O10" s="14">
        <v>0.254801159751947</v>
      </c>
      <c r="P10" s="14">
        <v>0.30268421556328101</v>
      </c>
      <c r="Q10" s="14">
        <v>0.31246489591996601</v>
      </c>
      <c r="R10" s="14"/>
      <c r="S10" s="14">
        <v>0.31778827511195201</v>
      </c>
      <c r="T10" s="14">
        <v>0.234884558172616</v>
      </c>
      <c r="U10" s="14">
        <v>0.43413963168575997</v>
      </c>
      <c r="V10" s="14">
        <v>0.38957191346735298</v>
      </c>
      <c r="W10" s="14">
        <v>0.46949020509050599</v>
      </c>
      <c r="X10" s="14">
        <v>0.451682715221076</v>
      </c>
      <c r="Y10" s="14">
        <v>0.24561785433777999</v>
      </c>
      <c r="Z10" s="14">
        <v>0.42902567003834102</v>
      </c>
      <c r="AA10" s="14">
        <v>0.23675707249165401</v>
      </c>
      <c r="AB10" s="14">
        <v>0.15369164221221901</v>
      </c>
      <c r="AC10" s="14">
        <v>9.3428474135409903E-2</v>
      </c>
      <c r="AD10" s="14">
        <v>0.13089811203096799</v>
      </c>
      <c r="AE10" s="14"/>
      <c r="AF10" s="14">
        <v>0.37436516039275702</v>
      </c>
      <c r="AG10" s="14">
        <v>0.30150689571046901</v>
      </c>
      <c r="AH10" s="14">
        <v>0.36454082339299498</v>
      </c>
      <c r="AI10" s="14">
        <v>0.23338323084198101</v>
      </c>
      <c r="AJ10" s="14">
        <v>0.27089566581945101</v>
      </c>
      <c r="AK10" s="14">
        <v>0.20514958161757599</v>
      </c>
      <c r="AL10" s="14"/>
      <c r="AM10" s="14">
        <v>0.294494396502816</v>
      </c>
      <c r="AN10" s="14">
        <v>0.33126848653198898</v>
      </c>
      <c r="AO10" s="14">
        <v>0.25475038250940801</v>
      </c>
      <c r="AP10" s="14">
        <v>0.29717879082461701</v>
      </c>
      <c r="AQ10" s="14">
        <v>0.356674884227411</v>
      </c>
      <c r="AR10" s="14"/>
      <c r="AS10" s="14">
        <v>0.36688334560153302</v>
      </c>
      <c r="AT10" s="14">
        <v>0.25895520239237202</v>
      </c>
      <c r="AU10" s="14"/>
      <c r="AV10" s="14">
        <v>0.381361242393911</v>
      </c>
      <c r="AW10" s="14">
        <v>0.23237713294285001</v>
      </c>
      <c r="AX10" s="14">
        <v>0.34861872048628001</v>
      </c>
      <c r="AY10" s="14"/>
      <c r="AZ10" s="14">
        <v>0.346902614112788</v>
      </c>
      <c r="BA10" s="14">
        <v>0.46771349708958299</v>
      </c>
      <c r="BB10" s="14">
        <v>0.29737939619803599</v>
      </c>
      <c r="BC10" s="14"/>
      <c r="BD10" s="14">
        <v>0.35406008039331699</v>
      </c>
      <c r="BE10" s="14">
        <v>0.26537394218475902</v>
      </c>
      <c r="BF10" s="14"/>
      <c r="BG10" s="14">
        <v>0.37792605451141897</v>
      </c>
      <c r="BH10" s="14">
        <v>0.28470411699389597</v>
      </c>
      <c r="BI10" s="14"/>
      <c r="BJ10" s="14">
        <v>0.39266121156421502</v>
      </c>
      <c r="BK10" s="14">
        <v>0.29020080712447399</v>
      </c>
      <c r="BL10" s="14"/>
      <c r="BM10" s="14">
        <v>0.40109589897848102</v>
      </c>
      <c r="BN10" s="14">
        <v>0.29393173893394098</v>
      </c>
      <c r="BO10" s="14"/>
      <c r="BP10" s="14">
        <v>0.35067633306682</v>
      </c>
      <c r="BQ10" s="14">
        <v>0.28378532335106199</v>
      </c>
      <c r="BR10" s="14"/>
      <c r="BS10" s="14">
        <v>0.38384404601884597</v>
      </c>
      <c r="BT10" s="14">
        <v>0.30635767739592501</v>
      </c>
      <c r="BU10" s="14"/>
      <c r="BV10" s="14">
        <v>0.34011654434799898</v>
      </c>
      <c r="BW10" s="14">
        <v>0.399046605328788</v>
      </c>
      <c r="BX10" s="14"/>
      <c r="BY10" s="14">
        <v>0.36920389557990202</v>
      </c>
      <c r="BZ10" s="14">
        <v>0.29106143448212601</v>
      </c>
      <c r="CA10" s="14"/>
      <c r="CB10" s="14">
        <v>0.33166150092255697</v>
      </c>
      <c r="CC10" s="14">
        <v>0.28545707999381698</v>
      </c>
    </row>
    <row r="11" spans="2:81" x14ac:dyDescent="0.3">
      <c r="B11" s="15" t="s">
        <v>421</v>
      </c>
      <c r="C11" s="14">
        <v>0.26513413724888502</v>
      </c>
      <c r="D11" s="14">
        <v>0.22565778649802001</v>
      </c>
      <c r="E11" s="14">
        <v>0.306606766554545</v>
      </c>
      <c r="F11" s="14"/>
      <c r="G11" s="14">
        <v>0.248123207010465</v>
      </c>
      <c r="H11" s="14">
        <v>0.19644160490408999</v>
      </c>
      <c r="I11" s="14">
        <v>0.20091098053600301</v>
      </c>
      <c r="J11" s="14">
        <v>0.25134872542959502</v>
      </c>
      <c r="K11" s="14">
        <v>0.37964033287904297</v>
      </c>
      <c r="L11" s="14">
        <v>0.31775916101843799</v>
      </c>
      <c r="M11" s="14"/>
      <c r="N11" s="14">
        <v>0.24513561185865301</v>
      </c>
      <c r="O11" s="14">
        <v>0.31402529786855299</v>
      </c>
      <c r="P11" s="14">
        <v>0.218399421243932</v>
      </c>
      <c r="Q11" s="14">
        <v>0.27755295521200002</v>
      </c>
      <c r="R11" s="14"/>
      <c r="S11" s="14">
        <v>0.29038852610556098</v>
      </c>
      <c r="T11" s="14">
        <v>0.31858227953148899</v>
      </c>
      <c r="U11" s="14">
        <v>0.36102949729020301</v>
      </c>
      <c r="V11" s="14">
        <v>0.106885551890567</v>
      </c>
      <c r="W11" s="14">
        <v>0.15699625581266</v>
      </c>
      <c r="X11" s="14">
        <v>0.11873098741862401</v>
      </c>
      <c r="Y11" s="14">
        <v>0.34259918217253599</v>
      </c>
      <c r="Z11" s="14">
        <v>9.8297487317302701E-2</v>
      </c>
      <c r="AA11" s="14">
        <v>0.29795322624470499</v>
      </c>
      <c r="AB11" s="14">
        <v>0.24281598357868101</v>
      </c>
      <c r="AC11" s="14">
        <v>0.42532555015708601</v>
      </c>
      <c r="AD11" s="14">
        <v>0.47305363609193402</v>
      </c>
      <c r="AE11" s="14"/>
      <c r="AF11" s="14">
        <v>0.220868685292988</v>
      </c>
      <c r="AG11" s="14">
        <v>0.29113498515893299</v>
      </c>
      <c r="AH11" s="14">
        <v>0.26095332263848497</v>
      </c>
      <c r="AI11" s="14">
        <v>0.19977790336312501</v>
      </c>
      <c r="AJ11" s="14">
        <v>0.26920461630563097</v>
      </c>
      <c r="AK11" s="14">
        <v>0.41356570152393402</v>
      </c>
      <c r="AL11" s="14"/>
      <c r="AM11" s="14">
        <v>0.32567992979781502</v>
      </c>
      <c r="AN11" s="14">
        <v>0.22995438145296401</v>
      </c>
      <c r="AO11" s="14">
        <v>0.26504773784115598</v>
      </c>
      <c r="AP11" s="14">
        <v>0.276027595701134</v>
      </c>
      <c r="AQ11" s="14">
        <v>0.179295865666</v>
      </c>
      <c r="AR11" s="14"/>
      <c r="AS11" s="14">
        <v>0.24837143807305401</v>
      </c>
      <c r="AT11" s="14">
        <v>0.27685285163970003</v>
      </c>
      <c r="AU11" s="14"/>
      <c r="AV11" s="14">
        <v>0.24364472489625699</v>
      </c>
      <c r="AW11" s="14">
        <v>0.25764497511651102</v>
      </c>
      <c r="AX11" s="14">
        <v>0.25349975823068999</v>
      </c>
      <c r="AY11" s="14"/>
      <c r="AZ11" s="14">
        <v>0.25920344640737403</v>
      </c>
      <c r="BA11" s="14">
        <v>8.84950784594013E-2</v>
      </c>
      <c r="BB11" s="14">
        <v>0.30503388281273103</v>
      </c>
      <c r="BC11" s="14"/>
      <c r="BD11" s="14">
        <v>0.23249781085603699</v>
      </c>
      <c r="BE11" s="14">
        <v>0.28568836969115902</v>
      </c>
      <c r="BF11" s="14"/>
      <c r="BG11" s="14">
        <v>0.19075454211791701</v>
      </c>
      <c r="BH11" s="14">
        <v>0.27932992833485198</v>
      </c>
      <c r="BI11" s="14"/>
      <c r="BJ11" s="14">
        <v>0.12529927148450601</v>
      </c>
      <c r="BK11" s="14">
        <v>0.27748432077947</v>
      </c>
      <c r="BL11" s="14"/>
      <c r="BM11" s="14">
        <v>0.23493851675251101</v>
      </c>
      <c r="BN11" s="14">
        <v>0.26719859594735301</v>
      </c>
      <c r="BO11" s="14"/>
      <c r="BP11" s="14">
        <v>0.245399688133461</v>
      </c>
      <c r="BQ11" s="14">
        <v>0.27122796422360401</v>
      </c>
      <c r="BR11" s="14"/>
      <c r="BS11" s="14">
        <v>0.229303915744522</v>
      </c>
      <c r="BT11" s="14">
        <v>0.28073941333233698</v>
      </c>
      <c r="BU11" s="14"/>
      <c r="BV11" s="14">
        <v>0.23404143233465599</v>
      </c>
      <c r="BW11" s="14">
        <v>0.22765684298272701</v>
      </c>
      <c r="BX11" s="14"/>
      <c r="BY11" s="14">
        <v>0.208822362118045</v>
      </c>
      <c r="BZ11" s="14">
        <v>0.27243086149475798</v>
      </c>
      <c r="CA11" s="14"/>
      <c r="CB11" s="14">
        <v>0.22122670752005799</v>
      </c>
      <c r="CC11" s="14">
        <v>0.28742480877793603</v>
      </c>
    </row>
    <row r="12" spans="2:81" x14ac:dyDescent="0.3">
      <c r="B12" s="15" t="s">
        <v>88</v>
      </c>
      <c r="C12" s="14">
        <v>0.132812420896502</v>
      </c>
      <c r="D12" s="14">
        <v>0.14908359272826299</v>
      </c>
      <c r="E12" s="14">
        <v>0.11571843259940801</v>
      </c>
      <c r="F12" s="14"/>
      <c r="G12" s="14">
        <v>9.4579666734822807E-2</v>
      </c>
      <c r="H12" s="14">
        <v>3.63336442756136E-2</v>
      </c>
      <c r="I12" s="14">
        <v>0.14602357674109601</v>
      </c>
      <c r="J12" s="14">
        <v>0.143435773815839</v>
      </c>
      <c r="K12" s="14">
        <v>0.24167142766781</v>
      </c>
      <c r="L12" s="14">
        <v>0.13589960146871399</v>
      </c>
      <c r="M12" s="14"/>
      <c r="N12" s="14">
        <v>0.13543877031106</v>
      </c>
      <c r="O12" s="14">
        <v>0.137471073198597</v>
      </c>
      <c r="P12" s="14">
        <v>0.15222713148150899</v>
      </c>
      <c r="Q12" s="14">
        <v>0.108712303517795</v>
      </c>
      <c r="R12" s="14"/>
      <c r="S12" s="14">
        <v>0.15827798581623001</v>
      </c>
      <c r="T12" s="14">
        <v>0.15287717774284601</v>
      </c>
      <c r="U12" s="14">
        <v>0.100274854689254</v>
      </c>
      <c r="V12" s="14">
        <v>0.102932538359446</v>
      </c>
      <c r="W12" s="14">
        <v>2.5219370200923099E-2</v>
      </c>
      <c r="X12" s="14">
        <v>0.10135341809795601</v>
      </c>
      <c r="Y12" s="14">
        <v>9.1576763308387404E-2</v>
      </c>
      <c r="Z12" s="14">
        <v>0.146822910572242</v>
      </c>
      <c r="AA12" s="14">
        <v>0.157516654665946</v>
      </c>
      <c r="AB12" s="14">
        <v>0.234683877785336</v>
      </c>
      <c r="AC12" s="14">
        <v>0.120188993278474</v>
      </c>
      <c r="AD12" s="14">
        <v>0.19446599663428299</v>
      </c>
      <c r="AE12" s="14"/>
      <c r="AF12" s="14">
        <v>7.0058121970612106E-2</v>
      </c>
      <c r="AG12" s="14">
        <v>0.15284965728358199</v>
      </c>
      <c r="AH12" s="14">
        <v>0.123413630388943</v>
      </c>
      <c r="AI12" s="14">
        <v>0.18480995700917199</v>
      </c>
      <c r="AJ12" s="14">
        <v>0.24518046002198901</v>
      </c>
      <c r="AK12" s="14">
        <v>0.11750243505409599</v>
      </c>
      <c r="AL12" s="14"/>
      <c r="AM12" s="14">
        <v>0.107466912839577</v>
      </c>
      <c r="AN12" s="14">
        <v>0.14817077769907899</v>
      </c>
      <c r="AO12" s="14">
        <v>0.19666142584523799</v>
      </c>
      <c r="AP12" s="14">
        <v>0.107814531754013</v>
      </c>
      <c r="AQ12" s="14">
        <v>0</v>
      </c>
      <c r="AR12" s="14"/>
      <c r="AS12" s="14">
        <v>7.3831807120885801E-2</v>
      </c>
      <c r="AT12" s="14">
        <v>0.16715004750234799</v>
      </c>
      <c r="AU12" s="14"/>
      <c r="AV12" s="14">
        <v>8.5052738171764702E-2</v>
      </c>
      <c r="AW12" s="14">
        <v>7.4003612215526607E-2</v>
      </c>
      <c r="AX12" s="14">
        <v>9.9107480390910802E-2</v>
      </c>
      <c r="AY12" s="14"/>
      <c r="AZ12" s="14">
        <v>9.2680593499374103E-2</v>
      </c>
      <c r="BA12" s="14">
        <v>7.9957755727240301E-2</v>
      </c>
      <c r="BB12" s="14">
        <v>9.2661324518740207E-2</v>
      </c>
      <c r="BC12" s="14"/>
      <c r="BD12" s="14">
        <v>0.106716197985306</v>
      </c>
      <c r="BE12" s="14">
        <v>0.149247721399553</v>
      </c>
      <c r="BF12" s="14"/>
      <c r="BG12" s="14">
        <v>0.105698166636795</v>
      </c>
      <c r="BH12" s="14">
        <v>0.13798733867126101</v>
      </c>
      <c r="BI12" s="14"/>
      <c r="BJ12" s="14">
        <v>9.7729836264491499E-2</v>
      </c>
      <c r="BK12" s="14">
        <v>0.13800179404394</v>
      </c>
      <c r="BL12" s="14"/>
      <c r="BM12" s="14">
        <v>0.111959746291066</v>
      </c>
      <c r="BN12" s="14">
        <v>0.13639497038626799</v>
      </c>
      <c r="BO12" s="14"/>
      <c r="BP12" s="14">
        <v>0.100453749053424</v>
      </c>
      <c r="BQ12" s="14">
        <v>0.140733086097548</v>
      </c>
      <c r="BR12" s="14"/>
      <c r="BS12" s="14">
        <v>5.6267352802632203E-2</v>
      </c>
      <c r="BT12" s="14">
        <v>0.118345363097449</v>
      </c>
      <c r="BU12" s="14"/>
      <c r="BV12" s="14">
        <v>4.0007558194149598E-2</v>
      </c>
      <c r="BW12" s="14">
        <v>6.1920328217592399E-2</v>
      </c>
      <c r="BX12" s="14"/>
      <c r="BY12" s="14">
        <v>0.15382900350975201</v>
      </c>
      <c r="BZ12" s="14">
        <v>0.13101116176605401</v>
      </c>
      <c r="CA12" s="14"/>
      <c r="CB12" s="14">
        <v>0.14651840968370899</v>
      </c>
      <c r="CC12" s="14">
        <v>0.12810012230051601</v>
      </c>
    </row>
    <row r="13" spans="2:81" x14ac:dyDescent="0.3">
      <c r="B13" s="15" t="s">
        <v>422</v>
      </c>
      <c r="C13" s="14">
        <v>5.4203755583373203E-2</v>
      </c>
      <c r="D13" s="14">
        <v>5.8074554396396E-2</v>
      </c>
      <c r="E13" s="14">
        <v>5.0137214445809798E-2</v>
      </c>
      <c r="F13" s="14"/>
      <c r="G13" s="14">
        <v>1.54907002910651E-2</v>
      </c>
      <c r="H13" s="14">
        <v>7.4632646116217796E-2</v>
      </c>
      <c r="I13" s="14">
        <v>5.9861346108443299E-2</v>
      </c>
      <c r="J13" s="14">
        <v>0.120239712646562</v>
      </c>
      <c r="K13" s="14">
        <v>1.2115494702238499E-2</v>
      </c>
      <c r="L13" s="14">
        <v>3.65900727141035E-2</v>
      </c>
      <c r="M13" s="14"/>
      <c r="N13" s="14">
        <v>4.0629828825806201E-2</v>
      </c>
      <c r="O13" s="14">
        <v>6.0636914990191901E-2</v>
      </c>
      <c r="P13" s="14">
        <v>0.110274413167783</v>
      </c>
      <c r="Q13" s="14">
        <v>2.1076868718913899E-2</v>
      </c>
      <c r="R13" s="14"/>
      <c r="S13" s="14">
        <v>4.6028791922024498E-2</v>
      </c>
      <c r="T13" s="14">
        <v>2.4957693443638299E-2</v>
      </c>
      <c r="U13" s="14">
        <v>4.9892806186965302E-2</v>
      </c>
      <c r="V13" s="14">
        <v>6.37554155500583E-2</v>
      </c>
      <c r="W13" s="14">
        <v>7.7382052466791501E-2</v>
      </c>
      <c r="X13" s="14">
        <v>8.1988160961634804E-2</v>
      </c>
      <c r="Y13" s="14">
        <v>0</v>
      </c>
      <c r="Z13" s="14">
        <v>4.8400349621248798E-2</v>
      </c>
      <c r="AA13" s="14">
        <v>1.7501398158522499E-2</v>
      </c>
      <c r="AB13" s="14">
        <v>0.12980748005006601</v>
      </c>
      <c r="AC13" s="14">
        <v>8.7739275344527495E-2</v>
      </c>
      <c r="AD13" s="14">
        <v>6.3597411354487807E-2</v>
      </c>
      <c r="AE13" s="14"/>
      <c r="AF13" s="14">
        <v>2.3738942324716201E-2</v>
      </c>
      <c r="AG13" s="14">
        <v>2.8652328845483799E-2</v>
      </c>
      <c r="AH13" s="14">
        <v>7.0820914666915494E-2</v>
      </c>
      <c r="AI13" s="14">
        <v>0.144683667936926</v>
      </c>
      <c r="AJ13" s="14">
        <v>0</v>
      </c>
      <c r="AK13" s="14">
        <v>2.0569682910765299E-2</v>
      </c>
      <c r="AL13" s="14"/>
      <c r="AM13" s="14">
        <v>4.7848364060070397E-2</v>
      </c>
      <c r="AN13" s="14">
        <v>4.97915429005251E-2</v>
      </c>
      <c r="AO13" s="14">
        <v>4.7003121534163701E-2</v>
      </c>
      <c r="AP13" s="14">
        <v>7.4783394374301704E-2</v>
      </c>
      <c r="AQ13" s="14">
        <v>9.85860102402457E-2</v>
      </c>
      <c r="AR13" s="14"/>
      <c r="AS13" s="14">
        <v>5.5849616640210403E-2</v>
      </c>
      <c r="AT13" s="14">
        <v>5.37446514428487E-2</v>
      </c>
      <c r="AU13" s="14"/>
      <c r="AV13" s="14">
        <v>4.7954253293988697E-2</v>
      </c>
      <c r="AW13" s="14">
        <v>0</v>
      </c>
      <c r="AX13" s="14">
        <v>6.0817229625103497E-2</v>
      </c>
      <c r="AY13" s="14"/>
      <c r="AZ13" s="14">
        <v>0</v>
      </c>
      <c r="BA13" s="14">
        <v>3.6661062207629401E-2</v>
      </c>
      <c r="BB13" s="14">
        <v>5.7046179175689299E-2</v>
      </c>
      <c r="BC13" s="14"/>
      <c r="BD13" s="14">
        <v>4.3089875701495903E-2</v>
      </c>
      <c r="BE13" s="14">
        <v>6.1203234252567899E-2</v>
      </c>
      <c r="BF13" s="14"/>
      <c r="BG13" s="14">
        <v>1.9625704160413E-2</v>
      </c>
      <c r="BH13" s="14">
        <v>6.0803183736965999E-2</v>
      </c>
      <c r="BI13" s="14"/>
      <c r="BJ13" s="14">
        <v>7.0239964718485606E-2</v>
      </c>
      <c r="BK13" s="14">
        <v>5.3640050525369701E-2</v>
      </c>
      <c r="BL13" s="14"/>
      <c r="BM13" s="14">
        <v>2.2142774382732499E-2</v>
      </c>
      <c r="BN13" s="14">
        <v>5.5369251864146901E-2</v>
      </c>
      <c r="BO13" s="14"/>
      <c r="BP13" s="14">
        <v>6.2165527217367497E-2</v>
      </c>
      <c r="BQ13" s="14">
        <v>5.2850956431420702E-2</v>
      </c>
      <c r="BR13" s="14"/>
      <c r="BS13" s="14">
        <v>2.9595479410529101E-2</v>
      </c>
      <c r="BT13" s="14">
        <v>5.9883635834607402E-2</v>
      </c>
      <c r="BU13" s="14"/>
      <c r="BV13" s="14">
        <v>7.35529065645458E-2</v>
      </c>
      <c r="BW13" s="14">
        <v>1.4312982860607899E-2</v>
      </c>
      <c r="BX13" s="14"/>
      <c r="BY13" s="14">
        <v>9.6683935053595002E-2</v>
      </c>
      <c r="BZ13" s="14">
        <v>4.9710609448694897E-2</v>
      </c>
      <c r="CA13" s="14"/>
      <c r="CB13" s="14">
        <v>7.07754298744451E-2</v>
      </c>
      <c r="CC13" s="14">
        <v>4.7005193978217202E-2</v>
      </c>
    </row>
    <row r="14" spans="2:81" x14ac:dyDescent="0.3">
      <c r="B14" s="15" t="s">
        <v>106</v>
      </c>
      <c r="C14" s="14">
        <v>4.95377799857597E-2</v>
      </c>
      <c r="D14" s="14">
        <v>5.6326355882623899E-2</v>
      </c>
      <c r="E14" s="14">
        <v>4.2405912770860102E-2</v>
      </c>
      <c r="F14" s="14"/>
      <c r="G14" s="14">
        <v>0</v>
      </c>
      <c r="H14" s="14">
        <v>3.4586313716351597E-2</v>
      </c>
      <c r="I14" s="14">
        <v>8.34386088884458E-2</v>
      </c>
      <c r="J14" s="14">
        <v>4.8710939033110197E-2</v>
      </c>
      <c r="K14" s="14">
        <v>6.2031054365250603E-2</v>
      </c>
      <c r="L14" s="14">
        <v>5.7053623574693298E-2</v>
      </c>
      <c r="M14" s="14"/>
      <c r="N14" s="14">
        <v>6.2990298231246203E-2</v>
      </c>
      <c r="O14" s="14">
        <v>6.12154640398654E-2</v>
      </c>
      <c r="P14" s="14">
        <v>8.7322929770927808E-3</v>
      </c>
      <c r="Q14" s="14">
        <v>5.8654979414519297E-2</v>
      </c>
      <c r="R14" s="14"/>
      <c r="S14" s="14">
        <v>1.5457170309926599E-2</v>
      </c>
      <c r="T14" s="14">
        <v>2.4277599335648301E-2</v>
      </c>
      <c r="U14" s="14">
        <v>3.01718149779064E-2</v>
      </c>
      <c r="V14" s="14">
        <v>0.106769551498319</v>
      </c>
      <c r="W14" s="14">
        <v>7.9317271626139899E-2</v>
      </c>
      <c r="X14" s="14">
        <v>4.1660461983937497E-2</v>
      </c>
      <c r="Y14" s="14">
        <v>0.112951818738539</v>
      </c>
      <c r="Z14" s="14">
        <v>0.14497711752363299</v>
      </c>
      <c r="AA14" s="14">
        <v>5.0579437401874601E-2</v>
      </c>
      <c r="AB14" s="14">
        <v>2.4100449148898601E-2</v>
      </c>
      <c r="AC14" s="14">
        <v>0</v>
      </c>
      <c r="AD14" s="14">
        <v>0</v>
      </c>
      <c r="AE14" s="14"/>
      <c r="AF14" s="14">
        <v>5.2049094375912403E-2</v>
      </c>
      <c r="AG14" s="14">
        <v>2.7886416092392001E-2</v>
      </c>
      <c r="AH14" s="14">
        <v>4.5880070112070098E-2</v>
      </c>
      <c r="AI14" s="14">
        <v>6.1376437115753003E-2</v>
      </c>
      <c r="AJ14" s="14">
        <v>0</v>
      </c>
      <c r="AK14" s="14">
        <v>8.5737573925130803E-2</v>
      </c>
      <c r="AL14" s="14"/>
      <c r="AM14" s="14">
        <v>6.3533375044393894E-2</v>
      </c>
      <c r="AN14" s="14">
        <v>3.9574891013392198E-2</v>
      </c>
      <c r="AO14" s="14">
        <v>4.8162340285206801E-2</v>
      </c>
      <c r="AP14" s="14">
        <v>4.20238548325262E-2</v>
      </c>
      <c r="AQ14" s="14">
        <v>0</v>
      </c>
      <c r="AR14" s="14"/>
      <c r="AS14" s="14">
        <v>1.53513314630375E-2</v>
      </c>
      <c r="AT14" s="14">
        <v>6.9204099594744301E-2</v>
      </c>
      <c r="AU14" s="14"/>
      <c r="AV14" s="14">
        <v>1.27443444438198E-2</v>
      </c>
      <c r="AW14" s="14">
        <v>0</v>
      </c>
      <c r="AX14" s="14">
        <v>3.5399328186385901E-2</v>
      </c>
      <c r="AY14" s="14"/>
      <c r="AZ14" s="14">
        <v>0</v>
      </c>
      <c r="BA14" s="14">
        <v>0</v>
      </c>
      <c r="BB14" s="14">
        <v>1.9471247168974599E-2</v>
      </c>
      <c r="BC14" s="14"/>
      <c r="BD14" s="14">
        <v>2.9379136208428799E-2</v>
      </c>
      <c r="BE14" s="14">
        <v>6.2233616059119201E-2</v>
      </c>
      <c r="BF14" s="14"/>
      <c r="BG14" s="14">
        <v>2.4120956894263301E-2</v>
      </c>
      <c r="BH14" s="14">
        <v>5.4388732858527203E-2</v>
      </c>
      <c r="BI14" s="14"/>
      <c r="BJ14" s="14">
        <v>3.9664440219882399E-2</v>
      </c>
      <c r="BK14" s="14">
        <v>5.1809820101322901E-2</v>
      </c>
      <c r="BL14" s="14"/>
      <c r="BM14" s="14">
        <v>2.0037373925797599E-2</v>
      </c>
      <c r="BN14" s="14">
        <v>5.1065298500688701E-2</v>
      </c>
      <c r="BO14" s="14"/>
      <c r="BP14" s="14">
        <v>2.0715685118853001E-2</v>
      </c>
      <c r="BQ14" s="14">
        <v>5.6121043465642798E-2</v>
      </c>
      <c r="BR14" s="14"/>
      <c r="BS14" s="14">
        <v>9.4315517574381207E-3</v>
      </c>
      <c r="BT14" s="14">
        <v>3.0683807285986998E-2</v>
      </c>
      <c r="BU14" s="14"/>
      <c r="BV14" s="14">
        <v>3.6559760029735301E-2</v>
      </c>
      <c r="BW14" s="14">
        <v>0</v>
      </c>
      <c r="BX14" s="14"/>
      <c r="BY14" s="14">
        <v>1.9227926650303099E-2</v>
      </c>
      <c r="BZ14" s="14">
        <v>5.11811920899422E-2</v>
      </c>
      <c r="CA14" s="14"/>
      <c r="CB14" s="14">
        <v>4.5082786885692797E-2</v>
      </c>
      <c r="CC14" s="14">
        <v>4.9740829277973297E-2</v>
      </c>
    </row>
    <row r="15" spans="2:81" x14ac:dyDescent="0.3">
      <c r="B15" s="15" t="s">
        <v>91</v>
      </c>
      <c r="C15" s="18">
        <v>0.498311906285479</v>
      </c>
      <c r="D15" s="18">
        <v>0.51085771049469797</v>
      </c>
      <c r="E15" s="18">
        <v>0.48513167362937698</v>
      </c>
      <c r="F15" s="18"/>
      <c r="G15" s="18">
        <v>0.64180642596364701</v>
      </c>
      <c r="H15" s="18">
        <v>0.65800579098772705</v>
      </c>
      <c r="I15" s="18">
        <v>0.50976548772601105</v>
      </c>
      <c r="J15" s="18">
        <v>0.43626484907489399</v>
      </c>
      <c r="K15" s="18">
        <v>0.30454169038565798</v>
      </c>
      <c r="L15" s="18">
        <v>0.45269754122405098</v>
      </c>
      <c r="M15" s="18"/>
      <c r="N15" s="18">
        <v>0.51580549077323501</v>
      </c>
      <c r="O15" s="18">
        <v>0.42665124990279302</v>
      </c>
      <c r="P15" s="18">
        <v>0.51036674112968305</v>
      </c>
      <c r="Q15" s="18">
        <v>0.53400289313677196</v>
      </c>
      <c r="R15" s="18"/>
      <c r="S15" s="18">
        <v>0.48984752584625801</v>
      </c>
      <c r="T15" s="18">
        <v>0.47930524994637902</v>
      </c>
      <c r="U15" s="18">
        <v>0.45863102685567197</v>
      </c>
      <c r="V15" s="18">
        <v>0.61965694270160998</v>
      </c>
      <c r="W15" s="18">
        <v>0.66108504989348504</v>
      </c>
      <c r="X15" s="18">
        <v>0.65626697153784797</v>
      </c>
      <c r="Y15" s="18">
        <v>0.45287223578053698</v>
      </c>
      <c r="Z15" s="18">
        <v>0.561502134965574</v>
      </c>
      <c r="AA15" s="18">
        <v>0.47644928352895199</v>
      </c>
      <c r="AB15" s="18">
        <v>0.36859220943701898</v>
      </c>
      <c r="AC15" s="18">
        <v>0.36674618121991298</v>
      </c>
      <c r="AD15" s="18">
        <v>0.26888295591929501</v>
      </c>
      <c r="AE15" s="18"/>
      <c r="AF15" s="18">
        <v>0.63328515603577096</v>
      </c>
      <c r="AG15" s="18">
        <v>0.49947661261960902</v>
      </c>
      <c r="AH15" s="18">
        <v>0.49893206219358599</v>
      </c>
      <c r="AI15" s="18">
        <v>0.409352034575023</v>
      </c>
      <c r="AJ15" s="18">
        <v>0.48561492367238002</v>
      </c>
      <c r="AK15" s="18">
        <v>0.36262460658607398</v>
      </c>
      <c r="AL15" s="18"/>
      <c r="AM15" s="18">
        <v>0.45547141825814402</v>
      </c>
      <c r="AN15" s="18">
        <v>0.532508406934039</v>
      </c>
      <c r="AO15" s="18">
        <v>0.443125374494236</v>
      </c>
      <c r="AP15" s="18">
        <v>0.49935062333802399</v>
      </c>
      <c r="AQ15" s="18">
        <v>0.72211812409375398</v>
      </c>
      <c r="AR15" s="18"/>
      <c r="AS15" s="18">
        <v>0.60659580670281199</v>
      </c>
      <c r="AT15" s="18">
        <v>0.43304834982036</v>
      </c>
      <c r="AU15" s="18"/>
      <c r="AV15" s="18">
        <v>0.61060393919417</v>
      </c>
      <c r="AW15" s="18">
        <v>0.66835141266796305</v>
      </c>
      <c r="AX15" s="18">
        <v>0.55117620356690999</v>
      </c>
      <c r="AY15" s="18"/>
      <c r="AZ15" s="18">
        <v>0.64811596009325201</v>
      </c>
      <c r="BA15" s="18">
        <v>0.79488610360572898</v>
      </c>
      <c r="BB15" s="18">
        <v>0.52578736632386502</v>
      </c>
      <c r="BC15" s="18"/>
      <c r="BD15" s="18">
        <v>0.58831697924873205</v>
      </c>
      <c r="BE15" s="18">
        <v>0.44162705859760099</v>
      </c>
      <c r="BF15" s="18"/>
      <c r="BG15" s="18">
        <v>0.65980063019061097</v>
      </c>
      <c r="BH15" s="18">
        <v>0.46749081639839402</v>
      </c>
      <c r="BI15" s="18"/>
      <c r="BJ15" s="18">
        <v>0.66706648731263496</v>
      </c>
      <c r="BK15" s="18">
        <v>0.479064014549897</v>
      </c>
      <c r="BL15" s="18"/>
      <c r="BM15" s="18">
        <v>0.61092158864789303</v>
      </c>
      <c r="BN15" s="18">
        <v>0.48997188330154301</v>
      </c>
      <c r="BO15" s="18"/>
      <c r="BP15" s="18">
        <v>0.57126535047689497</v>
      </c>
      <c r="BQ15" s="18">
        <v>0.47906694978178399</v>
      </c>
      <c r="BR15" s="18"/>
      <c r="BS15" s="18">
        <v>0.675401700284879</v>
      </c>
      <c r="BT15" s="18">
        <v>0.51034778044961904</v>
      </c>
      <c r="BU15" s="18"/>
      <c r="BV15" s="18">
        <v>0.61583834287691297</v>
      </c>
      <c r="BW15" s="18">
        <v>0.69610984593907199</v>
      </c>
      <c r="BX15" s="18"/>
      <c r="BY15" s="18">
        <v>0.52143677266830502</v>
      </c>
      <c r="BZ15" s="18">
        <v>0.49566617520055001</v>
      </c>
      <c r="CA15" s="18"/>
      <c r="CB15" s="18">
        <v>0.51639666603609502</v>
      </c>
      <c r="CC15" s="18">
        <v>0.48772904566535702</v>
      </c>
    </row>
    <row r="16" spans="2:81" x14ac:dyDescent="0.3">
      <c r="B16" s="15" t="s">
        <v>92</v>
      </c>
      <c r="C16" s="18">
        <v>0.18701617647987501</v>
      </c>
      <c r="D16" s="18">
        <v>0.20715814712465899</v>
      </c>
      <c r="E16" s="18">
        <v>0.16585564704521799</v>
      </c>
      <c r="F16" s="18"/>
      <c r="G16" s="18">
        <v>0.110070367025888</v>
      </c>
      <c r="H16" s="18">
        <v>0.11096629039183099</v>
      </c>
      <c r="I16" s="18">
        <v>0.20588492284953899</v>
      </c>
      <c r="J16" s="18">
        <v>0.26367548646240102</v>
      </c>
      <c r="K16" s="18">
        <v>0.25378692237004802</v>
      </c>
      <c r="L16" s="18">
        <v>0.17248967418281799</v>
      </c>
      <c r="M16" s="18"/>
      <c r="N16" s="18">
        <v>0.17606859913686601</v>
      </c>
      <c r="O16" s="18">
        <v>0.198107988188789</v>
      </c>
      <c r="P16" s="18">
        <v>0.26250154464929198</v>
      </c>
      <c r="Q16" s="18">
        <v>0.12978917223670799</v>
      </c>
      <c r="R16" s="18"/>
      <c r="S16" s="18">
        <v>0.20430677773825501</v>
      </c>
      <c r="T16" s="18">
        <v>0.177834871186484</v>
      </c>
      <c r="U16" s="18">
        <v>0.15016766087621899</v>
      </c>
      <c r="V16" s="18">
        <v>0.166687953909505</v>
      </c>
      <c r="W16" s="18">
        <v>0.10260142266771501</v>
      </c>
      <c r="X16" s="18">
        <v>0.183341579059591</v>
      </c>
      <c r="Y16" s="18">
        <v>9.1576763308387404E-2</v>
      </c>
      <c r="Z16" s="18">
        <v>0.19522326019349101</v>
      </c>
      <c r="AA16" s="18">
        <v>0.175018052824468</v>
      </c>
      <c r="AB16" s="18">
        <v>0.36449135783540199</v>
      </c>
      <c r="AC16" s="18">
        <v>0.20792826862300101</v>
      </c>
      <c r="AD16" s="18">
        <v>0.25806340798876998</v>
      </c>
      <c r="AE16" s="18"/>
      <c r="AF16" s="18">
        <v>9.37970642953284E-2</v>
      </c>
      <c r="AG16" s="18">
        <v>0.18150198612906601</v>
      </c>
      <c r="AH16" s="18">
        <v>0.19423454505585899</v>
      </c>
      <c r="AI16" s="18">
        <v>0.32949362494609902</v>
      </c>
      <c r="AJ16" s="18">
        <v>0.24518046002198901</v>
      </c>
      <c r="AK16" s="18">
        <v>0.13807211796486099</v>
      </c>
      <c r="AL16" s="18"/>
      <c r="AM16" s="18">
        <v>0.155315276899647</v>
      </c>
      <c r="AN16" s="18">
        <v>0.197962320599604</v>
      </c>
      <c r="AO16" s="18">
        <v>0.24366454737940099</v>
      </c>
      <c r="AP16" s="18">
        <v>0.18259792612831499</v>
      </c>
      <c r="AQ16" s="18">
        <v>9.85860102402457E-2</v>
      </c>
      <c r="AR16" s="18"/>
      <c r="AS16" s="18">
        <v>0.12968142376109601</v>
      </c>
      <c r="AT16" s="18">
        <v>0.22089469894519601</v>
      </c>
      <c r="AU16" s="18"/>
      <c r="AV16" s="18">
        <v>0.13300699146575301</v>
      </c>
      <c r="AW16" s="18">
        <v>7.4003612215526607E-2</v>
      </c>
      <c r="AX16" s="18">
        <v>0.15992471001601399</v>
      </c>
      <c r="AY16" s="18"/>
      <c r="AZ16" s="18">
        <v>9.2680593499374103E-2</v>
      </c>
      <c r="BA16" s="18">
        <v>0.11661881793487</v>
      </c>
      <c r="BB16" s="18">
        <v>0.14970750369443001</v>
      </c>
      <c r="BC16" s="18"/>
      <c r="BD16" s="18">
        <v>0.14980607368680199</v>
      </c>
      <c r="BE16" s="18">
        <v>0.21045095565212099</v>
      </c>
      <c r="BF16" s="18"/>
      <c r="BG16" s="18">
        <v>0.125323870797208</v>
      </c>
      <c r="BH16" s="18">
        <v>0.19879052240822701</v>
      </c>
      <c r="BI16" s="18"/>
      <c r="BJ16" s="18">
        <v>0.16796980098297701</v>
      </c>
      <c r="BK16" s="18">
        <v>0.19164184456930999</v>
      </c>
      <c r="BL16" s="18"/>
      <c r="BM16" s="18">
        <v>0.13410252067379799</v>
      </c>
      <c r="BN16" s="18">
        <v>0.19176422225041501</v>
      </c>
      <c r="BO16" s="18"/>
      <c r="BP16" s="18">
        <v>0.16261927627079101</v>
      </c>
      <c r="BQ16" s="18">
        <v>0.19358404252896899</v>
      </c>
      <c r="BR16" s="18"/>
      <c r="BS16" s="18">
        <v>8.5862832213161294E-2</v>
      </c>
      <c r="BT16" s="18">
        <v>0.17822899893205699</v>
      </c>
      <c r="BU16" s="18"/>
      <c r="BV16" s="18">
        <v>0.113560464758695</v>
      </c>
      <c r="BW16" s="18">
        <v>7.6233311078200305E-2</v>
      </c>
      <c r="BX16" s="18"/>
      <c r="BY16" s="18">
        <v>0.250512938563347</v>
      </c>
      <c r="BZ16" s="18">
        <v>0.180721771214749</v>
      </c>
      <c r="CA16" s="18"/>
      <c r="CB16" s="18">
        <v>0.21729383955815401</v>
      </c>
      <c r="CC16" s="18">
        <v>0.17510531627873299</v>
      </c>
    </row>
    <row r="17" spans="2:81" x14ac:dyDescent="0.3">
      <c r="B17" s="15" t="s">
        <v>93</v>
      </c>
      <c r="C17" s="19">
        <v>0.31129572980560399</v>
      </c>
      <c r="D17" s="19">
        <v>0.30369956337003901</v>
      </c>
      <c r="E17" s="19">
        <v>0.31927602658415999</v>
      </c>
      <c r="F17" s="19"/>
      <c r="G17" s="19">
        <v>0.53173605893775899</v>
      </c>
      <c r="H17" s="19">
        <v>0.54703950059589601</v>
      </c>
      <c r="I17" s="19">
        <v>0.30388056487647203</v>
      </c>
      <c r="J17" s="19">
        <v>0.172589362612493</v>
      </c>
      <c r="K17" s="19">
        <v>5.0754768015609901E-2</v>
      </c>
      <c r="L17" s="19">
        <v>0.28020786704123302</v>
      </c>
      <c r="M17" s="19"/>
      <c r="N17" s="19">
        <v>0.339736891636369</v>
      </c>
      <c r="O17" s="19">
        <v>0.22854326171400399</v>
      </c>
      <c r="P17" s="19">
        <v>0.24786519648039099</v>
      </c>
      <c r="Q17" s="19">
        <v>0.40421372090006402</v>
      </c>
      <c r="R17" s="19"/>
      <c r="S17" s="19">
        <v>0.28554074810800301</v>
      </c>
      <c r="T17" s="19">
        <v>0.30147037875989402</v>
      </c>
      <c r="U17" s="19">
        <v>0.30846336597945301</v>
      </c>
      <c r="V17" s="19">
        <v>0.45296898879210501</v>
      </c>
      <c r="W17" s="19">
        <v>0.55848362722577105</v>
      </c>
      <c r="X17" s="19">
        <v>0.47292539247825699</v>
      </c>
      <c r="Y17" s="19">
        <v>0.36129547247214999</v>
      </c>
      <c r="Z17" s="19">
        <v>0.36627887477208299</v>
      </c>
      <c r="AA17" s="19">
        <v>0.30143123070448402</v>
      </c>
      <c r="AB17" s="19">
        <v>4.1008516016170504E-3</v>
      </c>
      <c r="AC17" s="19">
        <v>0.158817912596912</v>
      </c>
      <c r="AD17" s="19">
        <v>1.08195479305251E-2</v>
      </c>
      <c r="AE17" s="19"/>
      <c r="AF17" s="19">
        <v>0.53948809174044199</v>
      </c>
      <c r="AG17" s="19">
        <v>0.31797462649054298</v>
      </c>
      <c r="AH17" s="19">
        <v>0.30469751713772802</v>
      </c>
      <c r="AI17" s="19">
        <v>7.9858409628924307E-2</v>
      </c>
      <c r="AJ17" s="19">
        <v>0.24043446365039201</v>
      </c>
      <c r="AK17" s="19">
        <v>0.22455248862121299</v>
      </c>
      <c r="AL17" s="19"/>
      <c r="AM17" s="19">
        <v>0.300156141358496</v>
      </c>
      <c r="AN17" s="19">
        <v>0.334546086334435</v>
      </c>
      <c r="AO17" s="19">
        <v>0.19946082711483501</v>
      </c>
      <c r="AP17" s="19">
        <v>0.316752697209709</v>
      </c>
      <c r="AQ17" s="19">
        <v>0.62353211385350804</v>
      </c>
      <c r="AR17" s="19"/>
      <c r="AS17" s="19">
        <v>0.47691438294171601</v>
      </c>
      <c r="AT17" s="19">
        <v>0.212153650875163</v>
      </c>
      <c r="AU17" s="19"/>
      <c r="AV17" s="19">
        <v>0.47759694772841599</v>
      </c>
      <c r="AW17" s="19">
        <v>0.59434780045243596</v>
      </c>
      <c r="AX17" s="19">
        <v>0.391251493550896</v>
      </c>
      <c r="AY17" s="19"/>
      <c r="AZ17" s="19">
        <v>0.55543536659387804</v>
      </c>
      <c r="BA17" s="19">
        <v>0.67826728567085903</v>
      </c>
      <c r="BB17" s="19">
        <v>0.37607986262943499</v>
      </c>
      <c r="BC17" s="19"/>
      <c r="BD17" s="19">
        <v>0.43851090556193001</v>
      </c>
      <c r="BE17" s="19">
        <v>0.23117610294547999</v>
      </c>
      <c r="BF17" s="19"/>
      <c r="BG17" s="19">
        <v>0.534476759393403</v>
      </c>
      <c r="BH17" s="19">
        <v>0.26870029399016798</v>
      </c>
      <c r="BI17" s="19"/>
      <c r="BJ17" s="19">
        <v>0.49909668632965698</v>
      </c>
      <c r="BK17" s="19">
        <v>0.28742216998058701</v>
      </c>
      <c r="BL17" s="19"/>
      <c r="BM17" s="19">
        <v>0.47681906797409501</v>
      </c>
      <c r="BN17" s="19">
        <v>0.298207661051128</v>
      </c>
      <c r="BO17" s="19"/>
      <c r="BP17" s="19">
        <v>0.40864607420610399</v>
      </c>
      <c r="BQ17" s="19">
        <v>0.285482907252815</v>
      </c>
      <c r="BR17" s="19"/>
      <c r="BS17" s="19">
        <v>0.58953886807171796</v>
      </c>
      <c r="BT17" s="19">
        <v>0.33211878151756202</v>
      </c>
      <c r="BU17" s="19"/>
      <c r="BV17" s="19">
        <v>0.502277878118218</v>
      </c>
      <c r="BW17" s="19">
        <v>0.61987653486087202</v>
      </c>
      <c r="BX17" s="19"/>
      <c r="BY17" s="19">
        <v>0.27092383410495802</v>
      </c>
      <c r="BZ17" s="19">
        <v>0.31494440398580098</v>
      </c>
      <c r="CA17" s="19"/>
      <c r="CB17" s="19">
        <v>0.29910282647794101</v>
      </c>
      <c r="CC17" s="19">
        <v>0.31262372938662403</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514</v>
      </c>
      <c r="D7" s="10">
        <v>254</v>
      </c>
      <c r="E7" s="10">
        <v>260</v>
      </c>
      <c r="F7" s="10"/>
      <c r="G7" s="10">
        <v>59</v>
      </c>
      <c r="H7" s="10">
        <v>83</v>
      </c>
      <c r="I7" s="10">
        <v>98</v>
      </c>
      <c r="J7" s="10">
        <v>89</v>
      </c>
      <c r="K7" s="10">
        <v>78</v>
      </c>
      <c r="L7" s="10">
        <v>107</v>
      </c>
      <c r="M7" s="10"/>
      <c r="N7" s="10">
        <v>144</v>
      </c>
      <c r="O7" s="10">
        <v>130</v>
      </c>
      <c r="P7" s="10">
        <v>103</v>
      </c>
      <c r="Q7" s="10">
        <v>133</v>
      </c>
      <c r="R7" s="10"/>
      <c r="S7" s="10">
        <v>62</v>
      </c>
      <c r="T7" s="10">
        <v>77</v>
      </c>
      <c r="U7" s="10">
        <v>38</v>
      </c>
      <c r="V7" s="10">
        <v>44</v>
      </c>
      <c r="W7" s="10">
        <v>37</v>
      </c>
      <c r="X7" s="10">
        <v>48</v>
      </c>
      <c r="Y7" s="10">
        <v>43</v>
      </c>
      <c r="Z7" s="10">
        <v>21</v>
      </c>
      <c r="AA7" s="10">
        <v>56</v>
      </c>
      <c r="AB7" s="10">
        <v>43</v>
      </c>
      <c r="AC7" s="10">
        <v>30</v>
      </c>
      <c r="AD7" s="10">
        <v>15</v>
      </c>
      <c r="AE7" s="10"/>
      <c r="AF7" s="10">
        <v>150</v>
      </c>
      <c r="AG7" s="10">
        <v>106</v>
      </c>
      <c r="AH7" s="10">
        <v>46</v>
      </c>
      <c r="AI7" s="10">
        <v>78</v>
      </c>
      <c r="AJ7" s="10">
        <v>38</v>
      </c>
      <c r="AK7" s="10">
        <v>43</v>
      </c>
      <c r="AL7" s="10"/>
      <c r="AM7" s="10">
        <v>122</v>
      </c>
      <c r="AN7" s="10">
        <v>111</v>
      </c>
      <c r="AO7" s="10">
        <v>126</v>
      </c>
      <c r="AP7" s="10">
        <v>77</v>
      </c>
      <c r="AQ7" s="10">
        <v>11</v>
      </c>
      <c r="AR7" s="10"/>
      <c r="AS7" s="10">
        <v>180</v>
      </c>
      <c r="AT7" s="10">
        <v>331</v>
      </c>
      <c r="AU7" s="10"/>
      <c r="AV7" s="10">
        <v>83</v>
      </c>
      <c r="AW7" s="10">
        <v>25</v>
      </c>
      <c r="AX7" s="10">
        <v>100</v>
      </c>
      <c r="AY7" s="10"/>
      <c r="AZ7" s="10">
        <v>22</v>
      </c>
      <c r="BA7" s="10">
        <v>23</v>
      </c>
      <c r="BB7" s="10">
        <v>54</v>
      </c>
      <c r="BC7" s="10"/>
      <c r="BD7" s="10">
        <v>201</v>
      </c>
      <c r="BE7" s="10">
        <v>313</v>
      </c>
      <c r="BF7" s="10"/>
      <c r="BG7" s="10">
        <v>81</v>
      </c>
      <c r="BH7" s="10">
        <v>433</v>
      </c>
      <c r="BI7" s="10"/>
      <c r="BJ7" s="10">
        <v>49</v>
      </c>
      <c r="BK7" s="10">
        <v>454</v>
      </c>
      <c r="BL7" s="10"/>
      <c r="BM7" s="10">
        <v>45</v>
      </c>
      <c r="BN7" s="10">
        <v>463</v>
      </c>
      <c r="BO7" s="10"/>
      <c r="BP7" s="10">
        <v>94</v>
      </c>
      <c r="BQ7" s="10">
        <v>418</v>
      </c>
      <c r="BR7" s="10"/>
      <c r="BS7" s="10">
        <v>88</v>
      </c>
      <c r="BT7" s="10">
        <v>125</v>
      </c>
      <c r="BU7" s="10"/>
      <c r="BV7" s="10">
        <v>23</v>
      </c>
      <c r="BW7" s="10">
        <v>65</v>
      </c>
      <c r="BX7" s="10"/>
      <c r="BY7" s="10">
        <v>50</v>
      </c>
      <c r="BZ7" s="10">
        <v>462</v>
      </c>
      <c r="CA7" s="10"/>
      <c r="CB7" s="10">
        <v>164</v>
      </c>
      <c r="CC7" s="10">
        <v>345</v>
      </c>
    </row>
    <row r="8" spans="2:81" ht="30" customHeight="1" x14ac:dyDescent="0.3">
      <c r="B8" s="11" t="s">
        <v>20</v>
      </c>
      <c r="C8" s="11">
        <v>519</v>
      </c>
      <c r="D8" s="11">
        <v>266</v>
      </c>
      <c r="E8" s="11">
        <v>253</v>
      </c>
      <c r="F8" s="11"/>
      <c r="G8" s="11">
        <v>75</v>
      </c>
      <c r="H8" s="11">
        <v>79</v>
      </c>
      <c r="I8" s="11">
        <v>96</v>
      </c>
      <c r="J8" s="11">
        <v>87</v>
      </c>
      <c r="K8" s="11">
        <v>73</v>
      </c>
      <c r="L8" s="11">
        <v>108</v>
      </c>
      <c r="M8" s="11"/>
      <c r="N8" s="11">
        <v>137</v>
      </c>
      <c r="O8" s="11">
        <v>125</v>
      </c>
      <c r="P8" s="11">
        <v>108</v>
      </c>
      <c r="Q8" s="11">
        <v>145</v>
      </c>
      <c r="R8" s="11"/>
      <c r="S8" s="11">
        <v>57</v>
      </c>
      <c r="T8" s="11">
        <v>77</v>
      </c>
      <c r="U8" s="11">
        <v>39</v>
      </c>
      <c r="V8" s="11">
        <v>50</v>
      </c>
      <c r="W8" s="11">
        <v>38</v>
      </c>
      <c r="X8" s="11">
        <v>47</v>
      </c>
      <c r="Y8" s="11">
        <v>43</v>
      </c>
      <c r="Z8" s="11">
        <v>19</v>
      </c>
      <c r="AA8" s="11">
        <v>54</v>
      </c>
      <c r="AB8" s="11">
        <v>46</v>
      </c>
      <c r="AC8" s="11">
        <v>30</v>
      </c>
      <c r="AD8" s="11">
        <v>18</v>
      </c>
      <c r="AE8" s="11"/>
      <c r="AF8" s="11">
        <v>149</v>
      </c>
      <c r="AG8" s="11">
        <v>105</v>
      </c>
      <c r="AH8" s="11">
        <v>44</v>
      </c>
      <c r="AI8" s="11">
        <v>81</v>
      </c>
      <c r="AJ8" s="11">
        <v>40</v>
      </c>
      <c r="AK8" s="11">
        <v>43</v>
      </c>
      <c r="AL8" s="11"/>
      <c r="AM8" s="11">
        <v>126</v>
      </c>
      <c r="AN8" s="11">
        <v>117</v>
      </c>
      <c r="AO8" s="11">
        <v>124</v>
      </c>
      <c r="AP8" s="11">
        <v>73</v>
      </c>
      <c r="AQ8" s="11">
        <v>10</v>
      </c>
      <c r="AR8" s="11"/>
      <c r="AS8" s="11">
        <v>186</v>
      </c>
      <c r="AT8" s="11">
        <v>330</v>
      </c>
      <c r="AU8" s="11"/>
      <c r="AV8" s="11">
        <v>82</v>
      </c>
      <c r="AW8" s="11">
        <v>26</v>
      </c>
      <c r="AX8" s="11">
        <v>106</v>
      </c>
      <c r="AY8" s="11"/>
      <c r="AZ8" s="11">
        <v>22</v>
      </c>
      <c r="BA8" s="11">
        <v>24</v>
      </c>
      <c r="BB8" s="11">
        <v>54</v>
      </c>
      <c r="BC8" s="11"/>
      <c r="BD8" s="11">
        <v>200</v>
      </c>
      <c r="BE8" s="11">
        <v>318</v>
      </c>
      <c r="BF8" s="11"/>
      <c r="BG8" s="11">
        <v>83</v>
      </c>
      <c r="BH8" s="11">
        <v>436</v>
      </c>
      <c r="BI8" s="11"/>
      <c r="BJ8" s="11">
        <v>52</v>
      </c>
      <c r="BK8" s="11">
        <v>456</v>
      </c>
      <c r="BL8" s="11"/>
      <c r="BM8" s="11">
        <v>44</v>
      </c>
      <c r="BN8" s="11">
        <v>469</v>
      </c>
      <c r="BO8" s="11"/>
      <c r="BP8" s="11">
        <v>92</v>
      </c>
      <c r="BQ8" s="11">
        <v>424</v>
      </c>
      <c r="BR8" s="11"/>
      <c r="BS8" s="11">
        <v>91</v>
      </c>
      <c r="BT8" s="11">
        <v>128</v>
      </c>
      <c r="BU8" s="11"/>
      <c r="BV8" s="11">
        <v>23</v>
      </c>
      <c r="BW8" s="11">
        <v>67</v>
      </c>
      <c r="BX8" s="11"/>
      <c r="BY8" s="11">
        <v>52</v>
      </c>
      <c r="BZ8" s="11">
        <v>465</v>
      </c>
      <c r="CA8" s="11"/>
      <c r="CB8" s="11">
        <v>167</v>
      </c>
      <c r="CC8" s="11">
        <v>347</v>
      </c>
    </row>
    <row r="9" spans="2:81" x14ac:dyDescent="0.3">
      <c r="B9" s="15" t="s">
        <v>420</v>
      </c>
      <c r="C9" s="14">
        <v>0.23760467898594601</v>
      </c>
      <c r="D9" s="14">
        <v>0.23053999682670201</v>
      </c>
      <c r="E9" s="14">
        <v>0.24502661487363001</v>
      </c>
      <c r="F9" s="14"/>
      <c r="G9" s="14">
        <v>0.297696997303599</v>
      </c>
      <c r="H9" s="14">
        <v>0.26798933207546799</v>
      </c>
      <c r="I9" s="14">
        <v>0.218848153452187</v>
      </c>
      <c r="J9" s="14">
        <v>0.194585242577032</v>
      </c>
      <c r="K9" s="14">
        <v>0.19145583542035</v>
      </c>
      <c r="L9" s="14">
        <v>0.25613268699187602</v>
      </c>
      <c r="M9" s="14"/>
      <c r="N9" s="14">
        <v>0.21418493603745001</v>
      </c>
      <c r="O9" s="14">
        <v>0.19312056044997</v>
      </c>
      <c r="P9" s="14">
        <v>0.213951475178668</v>
      </c>
      <c r="Q9" s="14">
        <v>0.30900894587381</v>
      </c>
      <c r="R9" s="14"/>
      <c r="S9" s="14">
        <v>0.27564633499814301</v>
      </c>
      <c r="T9" s="14">
        <v>0.26556138596548601</v>
      </c>
      <c r="U9" s="14">
        <v>0.15280623845422001</v>
      </c>
      <c r="V9" s="14">
        <v>0.15321259063694501</v>
      </c>
      <c r="W9" s="14">
        <v>0.18733610182344199</v>
      </c>
      <c r="X9" s="14">
        <v>0.37075833690258297</v>
      </c>
      <c r="Y9" s="14">
        <v>0.20951268829984199</v>
      </c>
      <c r="Z9" s="14">
        <v>0.195896668366493</v>
      </c>
      <c r="AA9" s="14">
        <v>0.29211437386873501</v>
      </c>
      <c r="AB9" s="14">
        <v>0.22980325971250101</v>
      </c>
      <c r="AC9" s="14">
        <v>0.32753145671400602</v>
      </c>
      <c r="AD9" s="14">
        <v>0</v>
      </c>
      <c r="AE9" s="14"/>
      <c r="AF9" s="14">
        <v>0.26994898989261901</v>
      </c>
      <c r="AG9" s="14">
        <v>0.31031288149623498</v>
      </c>
      <c r="AH9" s="14">
        <v>0.166932344058698</v>
      </c>
      <c r="AI9" s="14">
        <v>0.22747443002140599</v>
      </c>
      <c r="AJ9" s="14">
        <v>0.190191799084024</v>
      </c>
      <c r="AK9" s="14">
        <v>0.197543887968717</v>
      </c>
      <c r="AL9" s="14"/>
      <c r="AM9" s="14">
        <v>0.19873257289117399</v>
      </c>
      <c r="AN9" s="14">
        <v>0.26620550213794197</v>
      </c>
      <c r="AO9" s="14">
        <v>0.262926277419615</v>
      </c>
      <c r="AP9" s="14">
        <v>0.25468978176742202</v>
      </c>
      <c r="AQ9" s="14">
        <v>0.20260150379890901</v>
      </c>
      <c r="AR9" s="14"/>
      <c r="AS9" s="14">
        <v>0.27399098240484199</v>
      </c>
      <c r="AT9" s="14">
        <v>0.21917504149651701</v>
      </c>
      <c r="AU9" s="14"/>
      <c r="AV9" s="14">
        <v>0.27453758101949599</v>
      </c>
      <c r="AW9" s="14">
        <v>0.53633188278706601</v>
      </c>
      <c r="AX9" s="14">
        <v>0.22385862484378899</v>
      </c>
      <c r="AY9" s="14"/>
      <c r="AZ9" s="14">
        <v>0.47194353847199899</v>
      </c>
      <c r="BA9" s="14">
        <v>0.40282139460177302</v>
      </c>
      <c r="BB9" s="14">
        <v>0.27220108728196102</v>
      </c>
      <c r="BC9" s="14"/>
      <c r="BD9" s="14">
        <v>0.28374852385610599</v>
      </c>
      <c r="BE9" s="14">
        <v>0.208543463522391</v>
      </c>
      <c r="BF9" s="14"/>
      <c r="BG9" s="14">
        <v>0.35509012764819198</v>
      </c>
      <c r="BH9" s="14">
        <v>0.21518187765295199</v>
      </c>
      <c r="BI9" s="14"/>
      <c r="BJ9" s="14">
        <v>0.38009426804403601</v>
      </c>
      <c r="BK9" s="14">
        <v>0.21900085578610501</v>
      </c>
      <c r="BL9" s="14"/>
      <c r="BM9" s="14">
        <v>0.30561571007285299</v>
      </c>
      <c r="BN9" s="14">
        <v>0.23216987302803499</v>
      </c>
      <c r="BO9" s="14"/>
      <c r="BP9" s="14">
        <v>0.238543728249071</v>
      </c>
      <c r="BQ9" s="14">
        <v>0.23903137101216801</v>
      </c>
      <c r="BR9" s="14"/>
      <c r="BS9" s="14">
        <v>0.27232092497284099</v>
      </c>
      <c r="BT9" s="14">
        <v>0.282136443842675</v>
      </c>
      <c r="BU9" s="14"/>
      <c r="BV9" s="14">
        <v>0.118909488324368</v>
      </c>
      <c r="BW9" s="14">
        <v>0.32565684345333201</v>
      </c>
      <c r="BX9" s="14"/>
      <c r="BY9" s="14">
        <v>0.113167692603832</v>
      </c>
      <c r="BZ9" s="14">
        <v>0.25234332796539999</v>
      </c>
      <c r="CA9" s="14"/>
      <c r="CB9" s="14">
        <v>0.23612958048188701</v>
      </c>
      <c r="CC9" s="14">
        <v>0.23577262055128301</v>
      </c>
    </row>
    <row r="10" spans="2:81" x14ac:dyDescent="0.3">
      <c r="B10" s="15" t="s">
        <v>86</v>
      </c>
      <c r="C10" s="14">
        <v>0.38461278306784602</v>
      </c>
      <c r="D10" s="14">
        <v>0.424627171748793</v>
      </c>
      <c r="E10" s="14">
        <v>0.34257490780600702</v>
      </c>
      <c r="F10" s="14"/>
      <c r="G10" s="14">
        <v>0.302790497132926</v>
      </c>
      <c r="H10" s="14">
        <v>0.43350315804704498</v>
      </c>
      <c r="I10" s="14">
        <v>0.39547364792987399</v>
      </c>
      <c r="J10" s="14">
        <v>0.322593991882343</v>
      </c>
      <c r="K10" s="14">
        <v>0.48929249339499797</v>
      </c>
      <c r="L10" s="14">
        <v>0.37502031382447298</v>
      </c>
      <c r="M10" s="14"/>
      <c r="N10" s="14">
        <v>0.38813331603351398</v>
      </c>
      <c r="O10" s="14">
        <v>0.422553361924701</v>
      </c>
      <c r="P10" s="14">
        <v>0.38807771737462399</v>
      </c>
      <c r="Q10" s="14">
        <v>0.34908821081430302</v>
      </c>
      <c r="R10" s="14"/>
      <c r="S10" s="14">
        <v>0.39121690328956898</v>
      </c>
      <c r="T10" s="14">
        <v>0.41310505174275097</v>
      </c>
      <c r="U10" s="14">
        <v>0.33558647087374699</v>
      </c>
      <c r="V10" s="14">
        <v>0.50315411464008897</v>
      </c>
      <c r="W10" s="14">
        <v>0.445748946604823</v>
      </c>
      <c r="X10" s="14">
        <v>0.33928740195399798</v>
      </c>
      <c r="Y10" s="14">
        <v>0.36462960795087801</v>
      </c>
      <c r="Z10" s="14">
        <v>0.27701820304362401</v>
      </c>
      <c r="AA10" s="14">
        <v>0.41951043254910098</v>
      </c>
      <c r="AB10" s="14">
        <v>0.32424800620836403</v>
      </c>
      <c r="AC10" s="14">
        <v>0.18989906918367899</v>
      </c>
      <c r="AD10" s="14">
        <v>0.53905850260928101</v>
      </c>
      <c r="AE10" s="14"/>
      <c r="AF10" s="14">
        <v>0.44789505441641397</v>
      </c>
      <c r="AG10" s="14">
        <v>0.36439944904933302</v>
      </c>
      <c r="AH10" s="14">
        <v>0.38509328805105197</v>
      </c>
      <c r="AI10" s="14">
        <v>0.30878245831046303</v>
      </c>
      <c r="AJ10" s="14">
        <v>0.40092217402672797</v>
      </c>
      <c r="AK10" s="14">
        <v>0.45431304619802798</v>
      </c>
      <c r="AL10" s="14"/>
      <c r="AM10" s="14">
        <v>0.40155886826225801</v>
      </c>
      <c r="AN10" s="14">
        <v>0.35171830538659499</v>
      </c>
      <c r="AO10" s="14">
        <v>0.39081999141282903</v>
      </c>
      <c r="AP10" s="14">
        <v>0.34343169749747399</v>
      </c>
      <c r="AQ10" s="14">
        <v>0.698812485960845</v>
      </c>
      <c r="AR10" s="14"/>
      <c r="AS10" s="14">
        <v>0.358026310415683</v>
      </c>
      <c r="AT10" s="14">
        <v>0.39427140523897802</v>
      </c>
      <c r="AU10" s="14"/>
      <c r="AV10" s="14">
        <v>0.39876215165033901</v>
      </c>
      <c r="AW10" s="14">
        <v>0.287291021694485</v>
      </c>
      <c r="AX10" s="14">
        <v>0.32692366090677599</v>
      </c>
      <c r="AY10" s="14"/>
      <c r="AZ10" s="14">
        <v>0.32423184218048201</v>
      </c>
      <c r="BA10" s="14">
        <v>0.34351747632547702</v>
      </c>
      <c r="BB10" s="14">
        <v>0.36876368247970698</v>
      </c>
      <c r="BC10" s="14"/>
      <c r="BD10" s="14">
        <v>0.38962606046848303</v>
      </c>
      <c r="BE10" s="14">
        <v>0.38145544030353101</v>
      </c>
      <c r="BF10" s="14"/>
      <c r="BG10" s="14">
        <v>0.386730466569631</v>
      </c>
      <c r="BH10" s="14">
        <v>0.38420861049168897</v>
      </c>
      <c r="BI10" s="14"/>
      <c r="BJ10" s="14">
        <v>0.320426252937831</v>
      </c>
      <c r="BK10" s="14">
        <v>0.39870874624344099</v>
      </c>
      <c r="BL10" s="14"/>
      <c r="BM10" s="14">
        <v>0.312726570164711</v>
      </c>
      <c r="BN10" s="14">
        <v>0.38951960080711701</v>
      </c>
      <c r="BO10" s="14"/>
      <c r="BP10" s="14">
        <v>0.41249223840325999</v>
      </c>
      <c r="BQ10" s="14">
        <v>0.38121224084718702</v>
      </c>
      <c r="BR10" s="14"/>
      <c r="BS10" s="14">
        <v>0.36375806713599401</v>
      </c>
      <c r="BT10" s="14">
        <v>0.34156034540361901</v>
      </c>
      <c r="BU10" s="14"/>
      <c r="BV10" s="14">
        <v>0.54358003919910303</v>
      </c>
      <c r="BW10" s="14">
        <v>0.30124010724662997</v>
      </c>
      <c r="BX10" s="14"/>
      <c r="BY10" s="14">
        <v>0.56841774828393499</v>
      </c>
      <c r="BZ10" s="14">
        <v>0.36576871305909298</v>
      </c>
      <c r="CA10" s="14"/>
      <c r="CB10" s="14">
        <v>0.38029813499993698</v>
      </c>
      <c r="CC10" s="14">
        <v>0.392113100352602</v>
      </c>
    </row>
    <row r="11" spans="2:81" x14ac:dyDescent="0.3">
      <c r="B11" s="15" t="s">
        <v>421</v>
      </c>
      <c r="C11" s="14">
        <v>0.21034620997834899</v>
      </c>
      <c r="D11" s="14">
        <v>0.18220968142076599</v>
      </c>
      <c r="E11" s="14">
        <v>0.239905573917053</v>
      </c>
      <c r="F11" s="14"/>
      <c r="G11" s="14">
        <v>0.20233529741708201</v>
      </c>
      <c r="H11" s="14">
        <v>0.15425764389050201</v>
      </c>
      <c r="I11" s="14">
        <v>0.201207085253129</v>
      </c>
      <c r="J11" s="14">
        <v>0.27637914151075998</v>
      </c>
      <c r="K11" s="14">
        <v>0.15681477740034899</v>
      </c>
      <c r="L11" s="14">
        <v>0.24832453758964401</v>
      </c>
      <c r="M11" s="14"/>
      <c r="N11" s="14">
        <v>0.22762418434289799</v>
      </c>
      <c r="O11" s="14">
        <v>0.21331716496592801</v>
      </c>
      <c r="P11" s="14">
        <v>0.181771853070781</v>
      </c>
      <c r="Q11" s="14">
        <v>0.211868705177437</v>
      </c>
      <c r="R11" s="14"/>
      <c r="S11" s="14">
        <v>0.26090329787463001</v>
      </c>
      <c r="T11" s="14">
        <v>0.208598047004356</v>
      </c>
      <c r="U11" s="14">
        <v>0.28436654951928603</v>
      </c>
      <c r="V11" s="14">
        <v>0.14781216376593601</v>
      </c>
      <c r="W11" s="14">
        <v>0.13054206175393199</v>
      </c>
      <c r="X11" s="14">
        <v>0.187004361836491</v>
      </c>
      <c r="Y11" s="14">
        <v>0.17971072029059601</v>
      </c>
      <c r="Z11" s="14">
        <v>0.28679529293061101</v>
      </c>
      <c r="AA11" s="14">
        <v>0.121498119746157</v>
      </c>
      <c r="AB11" s="14">
        <v>0.25224519148343399</v>
      </c>
      <c r="AC11" s="14">
        <v>0.242417076270839</v>
      </c>
      <c r="AD11" s="14">
        <v>0.39532287572351898</v>
      </c>
      <c r="AE11" s="14"/>
      <c r="AF11" s="14">
        <v>0.158721651880491</v>
      </c>
      <c r="AG11" s="14">
        <v>0.22747627907961601</v>
      </c>
      <c r="AH11" s="14">
        <v>0.33379142703838199</v>
      </c>
      <c r="AI11" s="14">
        <v>0.17259865541185601</v>
      </c>
      <c r="AJ11" s="14">
        <v>0.16720608590421199</v>
      </c>
      <c r="AK11" s="14">
        <v>0.23824142566494599</v>
      </c>
      <c r="AL11" s="14"/>
      <c r="AM11" s="14">
        <v>0.25852692910027703</v>
      </c>
      <c r="AN11" s="14">
        <v>0.210134748543335</v>
      </c>
      <c r="AO11" s="14">
        <v>0.203632742814848</v>
      </c>
      <c r="AP11" s="14">
        <v>0.21967841199489099</v>
      </c>
      <c r="AQ11" s="14">
        <v>0</v>
      </c>
      <c r="AR11" s="14"/>
      <c r="AS11" s="14">
        <v>0.19831908419768199</v>
      </c>
      <c r="AT11" s="14">
        <v>0.21892766268639299</v>
      </c>
      <c r="AU11" s="14"/>
      <c r="AV11" s="14">
        <v>0.19741939778797199</v>
      </c>
      <c r="AW11" s="14">
        <v>3.6614342907204001E-2</v>
      </c>
      <c r="AX11" s="14">
        <v>0.25980172852150601</v>
      </c>
      <c r="AY11" s="14"/>
      <c r="AZ11" s="14">
        <v>0.203824619347519</v>
      </c>
      <c r="BA11" s="14">
        <v>0.25366112907275001</v>
      </c>
      <c r="BB11" s="14">
        <v>0.107737743945323</v>
      </c>
      <c r="BC11" s="14"/>
      <c r="BD11" s="14">
        <v>0.18503162276399701</v>
      </c>
      <c r="BE11" s="14">
        <v>0.22628923933529399</v>
      </c>
      <c r="BF11" s="14"/>
      <c r="BG11" s="14">
        <v>0.131798095273851</v>
      </c>
      <c r="BH11" s="14">
        <v>0.225337587984349</v>
      </c>
      <c r="BI11" s="14"/>
      <c r="BJ11" s="14">
        <v>0.14792089151006299</v>
      </c>
      <c r="BK11" s="14">
        <v>0.213156493498737</v>
      </c>
      <c r="BL11" s="14"/>
      <c r="BM11" s="14">
        <v>0.25021252827278501</v>
      </c>
      <c r="BN11" s="14">
        <v>0.207283127051027</v>
      </c>
      <c r="BO11" s="14"/>
      <c r="BP11" s="14">
        <v>0.17928310018851401</v>
      </c>
      <c r="BQ11" s="14">
        <v>0.211657572103231</v>
      </c>
      <c r="BR11" s="14"/>
      <c r="BS11" s="14">
        <v>0.25547779392032899</v>
      </c>
      <c r="BT11" s="14">
        <v>0.17887336747739899</v>
      </c>
      <c r="BU11" s="14"/>
      <c r="BV11" s="14">
        <v>0.20774108091080801</v>
      </c>
      <c r="BW11" s="14">
        <v>0.27207421912320701</v>
      </c>
      <c r="BX11" s="14"/>
      <c r="BY11" s="14">
        <v>0.165451280885555</v>
      </c>
      <c r="BZ11" s="14">
        <v>0.21409464809089801</v>
      </c>
      <c r="CA11" s="14"/>
      <c r="CB11" s="14">
        <v>0.19580736523183701</v>
      </c>
      <c r="CC11" s="14">
        <v>0.212084139431654</v>
      </c>
    </row>
    <row r="12" spans="2:81" x14ac:dyDescent="0.3">
      <c r="B12" s="15" t="s">
        <v>88</v>
      </c>
      <c r="C12" s="14">
        <v>7.8158457750046206E-2</v>
      </c>
      <c r="D12" s="14">
        <v>6.7031436192028698E-2</v>
      </c>
      <c r="E12" s="14">
        <v>8.9848161371944998E-2</v>
      </c>
      <c r="F12" s="14"/>
      <c r="G12" s="14">
        <v>0.15881889421815701</v>
      </c>
      <c r="H12" s="14">
        <v>4.7953582462753698E-2</v>
      </c>
      <c r="I12" s="14">
        <v>8.05702148026715E-2</v>
      </c>
      <c r="J12" s="14">
        <v>7.63965783435719E-2</v>
      </c>
      <c r="K12" s="14">
        <v>8.8243893159154305E-2</v>
      </c>
      <c r="L12" s="14">
        <v>3.6486959757381698E-2</v>
      </c>
      <c r="M12" s="14"/>
      <c r="N12" s="14">
        <v>7.7625312648963496E-2</v>
      </c>
      <c r="O12" s="14">
        <v>8.7561001008904807E-2</v>
      </c>
      <c r="P12" s="14">
        <v>9.8673013413050001E-2</v>
      </c>
      <c r="Q12" s="14">
        <v>5.7392782638428702E-2</v>
      </c>
      <c r="R12" s="14"/>
      <c r="S12" s="14">
        <v>2.8441515752425001E-2</v>
      </c>
      <c r="T12" s="14">
        <v>3.6573074933103002E-2</v>
      </c>
      <c r="U12" s="14">
        <v>0.12392043811588301</v>
      </c>
      <c r="V12" s="14">
        <v>0.128990836393168</v>
      </c>
      <c r="W12" s="14">
        <v>0.13173836516847201</v>
      </c>
      <c r="X12" s="14">
        <v>1.9662580313200999E-2</v>
      </c>
      <c r="Y12" s="14">
        <v>0.13729820390049599</v>
      </c>
      <c r="Z12" s="14">
        <v>4.6912368514389402E-2</v>
      </c>
      <c r="AA12" s="14">
        <v>3.2089847551755299E-2</v>
      </c>
      <c r="AB12" s="14">
        <v>8.0473475945145201E-2</v>
      </c>
      <c r="AC12" s="14">
        <v>0.18038934027524001</v>
      </c>
      <c r="AD12" s="14">
        <v>6.5618621667200103E-2</v>
      </c>
      <c r="AE12" s="14"/>
      <c r="AF12" s="14">
        <v>5.5382283157989702E-2</v>
      </c>
      <c r="AG12" s="14">
        <v>7.0246299031941906E-2</v>
      </c>
      <c r="AH12" s="14">
        <v>6.6341820733576001E-2</v>
      </c>
      <c r="AI12" s="14">
        <v>0.12255310441558</v>
      </c>
      <c r="AJ12" s="14">
        <v>0.12959222911569099</v>
      </c>
      <c r="AK12" s="14">
        <v>2.01822718698699E-2</v>
      </c>
      <c r="AL12" s="14"/>
      <c r="AM12" s="14">
        <v>6.7945312729214405E-2</v>
      </c>
      <c r="AN12" s="14">
        <v>7.4770587764331195E-2</v>
      </c>
      <c r="AO12" s="14">
        <v>6.4991174088433204E-2</v>
      </c>
      <c r="AP12" s="14">
        <v>9.6286795924173094E-2</v>
      </c>
      <c r="AQ12" s="14">
        <v>0</v>
      </c>
      <c r="AR12" s="14"/>
      <c r="AS12" s="14">
        <v>0.105234495052115</v>
      </c>
      <c r="AT12" s="14">
        <v>6.3594260299979805E-2</v>
      </c>
      <c r="AU12" s="14"/>
      <c r="AV12" s="14">
        <v>5.6638163523686197E-2</v>
      </c>
      <c r="AW12" s="14">
        <v>7.0329475982004799E-2</v>
      </c>
      <c r="AX12" s="14">
        <v>0.131340471331689</v>
      </c>
      <c r="AY12" s="14"/>
      <c r="AZ12" s="14">
        <v>0</v>
      </c>
      <c r="BA12" s="14">
        <v>0</v>
      </c>
      <c r="BB12" s="14">
        <v>0.10690783336823</v>
      </c>
      <c r="BC12" s="14"/>
      <c r="BD12" s="14">
        <v>6.3262731537744907E-2</v>
      </c>
      <c r="BE12" s="14">
        <v>8.7539728646736495E-2</v>
      </c>
      <c r="BF12" s="14"/>
      <c r="BG12" s="14">
        <v>8.2906779496348795E-2</v>
      </c>
      <c r="BH12" s="14">
        <v>7.7252212113715801E-2</v>
      </c>
      <c r="BI12" s="14"/>
      <c r="BJ12" s="14">
        <v>0.11795896529300499</v>
      </c>
      <c r="BK12" s="14">
        <v>7.5450605722323497E-2</v>
      </c>
      <c r="BL12" s="14"/>
      <c r="BM12" s="14">
        <v>4.9248806505424798E-2</v>
      </c>
      <c r="BN12" s="14">
        <v>8.1812442024323195E-2</v>
      </c>
      <c r="BO12" s="14"/>
      <c r="BP12" s="14">
        <v>2.99536497693434E-2</v>
      </c>
      <c r="BQ12" s="14">
        <v>8.9136734337325801E-2</v>
      </c>
      <c r="BR12" s="14"/>
      <c r="BS12" s="14">
        <v>6.1703142592023599E-2</v>
      </c>
      <c r="BT12" s="14">
        <v>0.12220356587264</v>
      </c>
      <c r="BU12" s="14"/>
      <c r="BV12" s="14">
        <v>3.0812981086562798E-2</v>
      </c>
      <c r="BW12" s="14">
        <v>7.2442597041431106E-2</v>
      </c>
      <c r="BX12" s="14"/>
      <c r="BY12" s="14">
        <v>1.8650571037006802E-2</v>
      </c>
      <c r="BZ12" s="14">
        <v>8.5065630960574207E-2</v>
      </c>
      <c r="CA12" s="14"/>
      <c r="CB12" s="14">
        <v>9.70820540488571E-2</v>
      </c>
      <c r="CC12" s="14">
        <v>7.0167703546545598E-2</v>
      </c>
    </row>
    <row r="13" spans="2:81" x14ac:dyDescent="0.3">
      <c r="B13" s="15" t="s">
        <v>422</v>
      </c>
      <c r="C13" s="14">
        <v>4.4385109050229903E-2</v>
      </c>
      <c r="D13" s="14">
        <v>4.3723747895050499E-2</v>
      </c>
      <c r="E13" s="14">
        <v>4.5079914560471203E-2</v>
      </c>
      <c r="F13" s="14"/>
      <c r="G13" s="14">
        <v>2.4604660410582398E-2</v>
      </c>
      <c r="H13" s="14">
        <v>7.3704609686827099E-2</v>
      </c>
      <c r="I13" s="14">
        <v>4.1125338854808E-2</v>
      </c>
      <c r="J13" s="14">
        <v>7.4922090264193095E-2</v>
      </c>
      <c r="K13" s="14">
        <v>1.2939178997825001E-2</v>
      </c>
      <c r="L13" s="14">
        <v>3.6355043420520601E-2</v>
      </c>
      <c r="M13" s="14"/>
      <c r="N13" s="14">
        <v>4.58706407930237E-2</v>
      </c>
      <c r="O13" s="14">
        <v>2.28333489786544E-2</v>
      </c>
      <c r="P13" s="14">
        <v>8.9814955349982697E-2</v>
      </c>
      <c r="Q13" s="14">
        <v>2.87540311714626E-2</v>
      </c>
      <c r="R13" s="14"/>
      <c r="S13" s="14">
        <v>2.83347777753063E-2</v>
      </c>
      <c r="T13" s="14">
        <v>3.7523760084034102E-2</v>
      </c>
      <c r="U13" s="14">
        <v>7.31484880589581E-2</v>
      </c>
      <c r="V13" s="14">
        <v>2.2660496034299E-2</v>
      </c>
      <c r="W13" s="14">
        <v>5.0847842975732402E-2</v>
      </c>
      <c r="X13" s="14">
        <v>6.1976345384836401E-2</v>
      </c>
      <c r="Y13" s="14">
        <v>0</v>
      </c>
      <c r="Z13" s="14">
        <v>4.8400349621248798E-2</v>
      </c>
      <c r="AA13" s="14">
        <v>5.1378529196601998E-2</v>
      </c>
      <c r="AB13" s="14">
        <v>9.0548437409445903E-2</v>
      </c>
      <c r="AC13" s="14">
        <v>5.9763057556235698E-2</v>
      </c>
      <c r="AD13" s="14">
        <v>0</v>
      </c>
      <c r="AE13" s="14"/>
      <c r="AF13" s="14">
        <v>3.6643200168418703E-2</v>
      </c>
      <c r="AG13" s="14">
        <v>1.8071456003918299E-2</v>
      </c>
      <c r="AH13" s="14">
        <v>2.5924716827261E-2</v>
      </c>
      <c r="AI13" s="14">
        <v>9.5589381360201106E-2</v>
      </c>
      <c r="AJ13" s="14">
        <v>4.6626052219617103E-2</v>
      </c>
      <c r="AK13" s="14">
        <v>0</v>
      </c>
      <c r="AL13" s="14"/>
      <c r="AM13" s="14">
        <v>4.0955146581691602E-2</v>
      </c>
      <c r="AN13" s="14">
        <v>6.6268867285949995E-2</v>
      </c>
      <c r="AO13" s="14">
        <v>3.0627855116585102E-2</v>
      </c>
      <c r="AP13" s="14">
        <v>3.4919329542786898E-2</v>
      </c>
      <c r="AQ13" s="14">
        <v>9.85860102402457E-2</v>
      </c>
      <c r="AR13" s="14"/>
      <c r="AS13" s="14">
        <v>5.0436824161492602E-2</v>
      </c>
      <c r="AT13" s="14">
        <v>4.1361865842551401E-2</v>
      </c>
      <c r="AU13" s="14"/>
      <c r="AV13" s="14">
        <v>6.0539365217387599E-2</v>
      </c>
      <c r="AW13" s="14">
        <v>6.9433276629240898E-2</v>
      </c>
      <c r="AX13" s="14">
        <v>3.3201652038029397E-2</v>
      </c>
      <c r="AY13" s="14"/>
      <c r="AZ13" s="14">
        <v>0</v>
      </c>
      <c r="BA13" s="14">
        <v>0</v>
      </c>
      <c r="BB13" s="14">
        <v>0.12589775313755899</v>
      </c>
      <c r="BC13" s="14"/>
      <c r="BD13" s="14">
        <v>5.6723897658907903E-2</v>
      </c>
      <c r="BE13" s="14">
        <v>3.6614187590931699E-2</v>
      </c>
      <c r="BF13" s="14"/>
      <c r="BG13" s="14">
        <v>4.3474531011977201E-2</v>
      </c>
      <c r="BH13" s="14">
        <v>4.4558898321006998E-2</v>
      </c>
      <c r="BI13" s="14"/>
      <c r="BJ13" s="14">
        <v>3.3599622215065399E-2</v>
      </c>
      <c r="BK13" s="14">
        <v>4.4527715525241297E-2</v>
      </c>
      <c r="BL13" s="14"/>
      <c r="BM13" s="14">
        <v>4.24779327790911E-2</v>
      </c>
      <c r="BN13" s="14">
        <v>4.5112141644683801E-2</v>
      </c>
      <c r="BO13" s="14"/>
      <c r="BP13" s="14">
        <v>0.10208054025135201</v>
      </c>
      <c r="BQ13" s="14">
        <v>3.2191706691413698E-2</v>
      </c>
      <c r="BR13" s="14"/>
      <c r="BS13" s="14">
        <v>1.8143647463528801E-2</v>
      </c>
      <c r="BT13" s="14">
        <v>6.7214630362490702E-2</v>
      </c>
      <c r="BU13" s="14"/>
      <c r="BV13" s="14">
        <v>3.0437368602159901E-2</v>
      </c>
      <c r="BW13" s="14">
        <v>1.38695403774034E-2</v>
      </c>
      <c r="BX13" s="14"/>
      <c r="BY13" s="14">
        <v>0.11508478053936801</v>
      </c>
      <c r="BZ13" s="14">
        <v>3.67248697042519E-2</v>
      </c>
      <c r="CA13" s="14"/>
      <c r="CB13" s="14">
        <v>6.4117096826571005E-2</v>
      </c>
      <c r="CC13" s="14">
        <v>3.5529341462790499E-2</v>
      </c>
    </row>
    <row r="14" spans="2:81" x14ac:dyDescent="0.3">
      <c r="B14" s="15" t="s">
        <v>106</v>
      </c>
      <c r="C14" s="14">
        <v>4.4892761167582403E-2</v>
      </c>
      <c r="D14" s="14">
        <v>5.1867965916660201E-2</v>
      </c>
      <c r="E14" s="14">
        <v>3.7564827470893597E-2</v>
      </c>
      <c r="F14" s="14"/>
      <c r="G14" s="14">
        <v>1.37536535176534E-2</v>
      </c>
      <c r="H14" s="14">
        <v>2.2591673837405402E-2</v>
      </c>
      <c r="I14" s="14">
        <v>6.2775559707331202E-2</v>
      </c>
      <c r="J14" s="14">
        <v>5.5122955422099398E-2</v>
      </c>
      <c r="K14" s="14">
        <v>6.1253821627323901E-2</v>
      </c>
      <c r="L14" s="14">
        <v>4.7680458416104701E-2</v>
      </c>
      <c r="M14" s="14"/>
      <c r="N14" s="14">
        <v>4.6561610144151798E-2</v>
      </c>
      <c r="O14" s="14">
        <v>6.0614562671841503E-2</v>
      </c>
      <c r="P14" s="14">
        <v>2.77109856128946E-2</v>
      </c>
      <c r="Q14" s="14">
        <v>4.3887324324559301E-2</v>
      </c>
      <c r="R14" s="14"/>
      <c r="S14" s="14">
        <v>1.5457170309926599E-2</v>
      </c>
      <c r="T14" s="14">
        <v>3.8638680270270197E-2</v>
      </c>
      <c r="U14" s="14">
        <v>3.01718149779064E-2</v>
      </c>
      <c r="V14" s="14">
        <v>4.4169798529563903E-2</v>
      </c>
      <c r="W14" s="14">
        <v>5.3786681673599498E-2</v>
      </c>
      <c r="X14" s="14">
        <v>2.13109736088909E-2</v>
      </c>
      <c r="Y14" s="14">
        <v>0.108848779558188</v>
      </c>
      <c r="Z14" s="14">
        <v>0.14497711752363299</v>
      </c>
      <c r="AA14" s="14">
        <v>8.3408697087649697E-2</v>
      </c>
      <c r="AB14" s="14">
        <v>2.2681629241110099E-2</v>
      </c>
      <c r="AC14" s="14">
        <v>0</v>
      </c>
      <c r="AD14" s="14">
        <v>0</v>
      </c>
      <c r="AE14" s="14"/>
      <c r="AF14" s="14">
        <v>3.1408820484067498E-2</v>
      </c>
      <c r="AG14" s="14">
        <v>9.4936353389559608E-3</v>
      </c>
      <c r="AH14" s="14">
        <v>2.19164032910306E-2</v>
      </c>
      <c r="AI14" s="14">
        <v>7.3001970480493797E-2</v>
      </c>
      <c r="AJ14" s="14">
        <v>6.5461659649727902E-2</v>
      </c>
      <c r="AK14" s="14">
        <v>8.9719368298438101E-2</v>
      </c>
      <c r="AL14" s="14"/>
      <c r="AM14" s="14">
        <v>3.2281170435385899E-2</v>
      </c>
      <c r="AN14" s="14">
        <v>3.0901988881847101E-2</v>
      </c>
      <c r="AO14" s="14">
        <v>4.7001959147689197E-2</v>
      </c>
      <c r="AP14" s="14">
        <v>5.0993983273252101E-2</v>
      </c>
      <c r="AQ14" s="14">
        <v>0</v>
      </c>
      <c r="AR14" s="14"/>
      <c r="AS14" s="14">
        <v>1.39923037681859E-2</v>
      </c>
      <c r="AT14" s="14">
        <v>6.2669764435580505E-2</v>
      </c>
      <c r="AU14" s="14"/>
      <c r="AV14" s="14">
        <v>1.21033408011196E-2</v>
      </c>
      <c r="AW14" s="14">
        <v>0</v>
      </c>
      <c r="AX14" s="14">
        <v>2.4873862358210898E-2</v>
      </c>
      <c r="AY14" s="14"/>
      <c r="AZ14" s="14">
        <v>0</v>
      </c>
      <c r="BA14" s="14">
        <v>0</v>
      </c>
      <c r="BB14" s="14">
        <v>1.8491899787220399E-2</v>
      </c>
      <c r="BC14" s="14"/>
      <c r="BD14" s="14">
        <v>2.1607163714762002E-2</v>
      </c>
      <c r="BE14" s="14">
        <v>5.9557940601116001E-2</v>
      </c>
      <c r="BF14" s="14"/>
      <c r="BG14" s="14">
        <v>0</v>
      </c>
      <c r="BH14" s="14">
        <v>5.3460813436286503E-2</v>
      </c>
      <c r="BI14" s="14"/>
      <c r="BJ14" s="14">
        <v>0</v>
      </c>
      <c r="BK14" s="14">
        <v>4.9155583224151402E-2</v>
      </c>
      <c r="BL14" s="14"/>
      <c r="BM14" s="14">
        <v>3.9718452205135701E-2</v>
      </c>
      <c r="BN14" s="14">
        <v>4.4102815444813002E-2</v>
      </c>
      <c r="BO14" s="14"/>
      <c r="BP14" s="14">
        <v>3.7646743138458998E-2</v>
      </c>
      <c r="BQ14" s="14">
        <v>4.67703750086748E-2</v>
      </c>
      <c r="BR14" s="14"/>
      <c r="BS14" s="14">
        <v>2.8596423915282901E-2</v>
      </c>
      <c r="BT14" s="14">
        <v>8.01164704117578E-3</v>
      </c>
      <c r="BU14" s="14"/>
      <c r="BV14" s="14">
        <v>6.8519041876998005E-2</v>
      </c>
      <c r="BW14" s="14">
        <v>1.4716692757997E-2</v>
      </c>
      <c r="BX14" s="14"/>
      <c r="BY14" s="14">
        <v>1.9227926650303099E-2</v>
      </c>
      <c r="BZ14" s="14">
        <v>4.60028102197831E-2</v>
      </c>
      <c r="CA14" s="14"/>
      <c r="CB14" s="14">
        <v>2.6565768410911499E-2</v>
      </c>
      <c r="CC14" s="14">
        <v>5.4333094655125598E-2</v>
      </c>
    </row>
    <row r="15" spans="2:81" x14ac:dyDescent="0.3">
      <c r="B15" s="15" t="s">
        <v>91</v>
      </c>
      <c r="C15" s="18">
        <v>0.62221746205379203</v>
      </c>
      <c r="D15" s="18">
        <v>0.65516716857549495</v>
      </c>
      <c r="E15" s="18">
        <v>0.58760152267963695</v>
      </c>
      <c r="F15" s="18"/>
      <c r="G15" s="18">
        <v>0.60048749443652505</v>
      </c>
      <c r="H15" s="18">
        <v>0.70149249012251202</v>
      </c>
      <c r="I15" s="18">
        <v>0.61432180138206005</v>
      </c>
      <c r="J15" s="18">
        <v>0.51717923445937597</v>
      </c>
      <c r="K15" s="18">
        <v>0.68074832881534797</v>
      </c>
      <c r="L15" s="18">
        <v>0.63115300081634895</v>
      </c>
      <c r="M15" s="18"/>
      <c r="N15" s="18">
        <v>0.60231825207096301</v>
      </c>
      <c r="O15" s="18">
        <v>0.615673922374671</v>
      </c>
      <c r="P15" s="18">
        <v>0.60202919255329201</v>
      </c>
      <c r="Q15" s="18">
        <v>0.65809715668811297</v>
      </c>
      <c r="R15" s="18"/>
      <c r="S15" s="18">
        <v>0.66686323828771199</v>
      </c>
      <c r="T15" s="18">
        <v>0.67866643770823698</v>
      </c>
      <c r="U15" s="18">
        <v>0.48839270932796602</v>
      </c>
      <c r="V15" s="18">
        <v>0.656366705277034</v>
      </c>
      <c r="W15" s="18">
        <v>0.63308504842826496</v>
      </c>
      <c r="X15" s="18">
        <v>0.71004573885658095</v>
      </c>
      <c r="Y15" s="18">
        <v>0.57414229625072</v>
      </c>
      <c r="Z15" s="18">
        <v>0.47291487141011701</v>
      </c>
      <c r="AA15" s="18">
        <v>0.71162480641783599</v>
      </c>
      <c r="AB15" s="18">
        <v>0.55405126592086495</v>
      </c>
      <c r="AC15" s="18">
        <v>0.51743052589768501</v>
      </c>
      <c r="AD15" s="18">
        <v>0.53905850260928101</v>
      </c>
      <c r="AE15" s="18"/>
      <c r="AF15" s="18">
        <v>0.71784404430903304</v>
      </c>
      <c r="AG15" s="18">
        <v>0.67471233054556801</v>
      </c>
      <c r="AH15" s="18">
        <v>0.55202563210974998</v>
      </c>
      <c r="AI15" s="18">
        <v>0.53625688833186902</v>
      </c>
      <c r="AJ15" s="18">
        <v>0.59111397311075298</v>
      </c>
      <c r="AK15" s="18">
        <v>0.65185693416674595</v>
      </c>
      <c r="AL15" s="18"/>
      <c r="AM15" s="18">
        <v>0.60029144115343103</v>
      </c>
      <c r="AN15" s="18">
        <v>0.61792380752453702</v>
      </c>
      <c r="AO15" s="18">
        <v>0.65374626883244502</v>
      </c>
      <c r="AP15" s="18">
        <v>0.598121479264897</v>
      </c>
      <c r="AQ15" s="18">
        <v>0.90141398975975395</v>
      </c>
      <c r="AR15" s="18"/>
      <c r="AS15" s="18">
        <v>0.63201729282052499</v>
      </c>
      <c r="AT15" s="18">
        <v>0.61344644673549498</v>
      </c>
      <c r="AU15" s="18"/>
      <c r="AV15" s="18">
        <v>0.673299732669835</v>
      </c>
      <c r="AW15" s="18">
        <v>0.82362290448154996</v>
      </c>
      <c r="AX15" s="18">
        <v>0.55078228575056498</v>
      </c>
      <c r="AY15" s="18"/>
      <c r="AZ15" s="18">
        <v>0.79617538065248095</v>
      </c>
      <c r="BA15" s="18">
        <v>0.74633887092725004</v>
      </c>
      <c r="BB15" s="18">
        <v>0.64096476976166705</v>
      </c>
      <c r="BC15" s="18"/>
      <c r="BD15" s="18">
        <v>0.67337458432458897</v>
      </c>
      <c r="BE15" s="18">
        <v>0.58999890382592202</v>
      </c>
      <c r="BF15" s="18"/>
      <c r="BG15" s="18">
        <v>0.74182059421782298</v>
      </c>
      <c r="BH15" s="18">
        <v>0.59939048814464102</v>
      </c>
      <c r="BI15" s="18"/>
      <c r="BJ15" s="18">
        <v>0.70052052098186701</v>
      </c>
      <c r="BK15" s="18">
        <v>0.61770960202954694</v>
      </c>
      <c r="BL15" s="18"/>
      <c r="BM15" s="18">
        <v>0.61834228023756399</v>
      </c>
      <c r="BN15" s="18">
        <v>0.62168947383515305</v>
      </c>
      <c r="BO15" s="18"/>
      <c r="BP15" s="18">
        <v>0.65103596665233099</v>
      </c>
      <c r="BQ15" s="18">
        <v>0.62024361185935495</v>
      </c>
      <c r="BR15" s="18"/>
      <c r="BS15" s="18">
        <v>0.63607899210883501</v>
      </c>
      <c r="BT15" s="18">
        <v>0.62369678924629501</v>
      </c>
      <c r="BU15" s="18"/>
      <c r="BV15" s="18">
        <v>0.66248952752347101</v>
      </c>
      <c r="BW15" s="18">
        <v>0.62689695069996099</v>
      </c>
      <c r="BX15" s="18"/>
      <c r="BY15" s="18">
        <v>0.68158544088776696</v>
      </c>
      <c r="BZ15" s="18">
        <v>0.61811204102449302</v>
      </c>
      <c r="CA15" s="18"/>
      <c r="CB15" s="18">
        <v>0.61642771548182396</v>
      </c>
      <c r="CC15" s="18">
        <v>0.62788572090388495</v>
      </c>
    </row>
    <row r="16" spans="2:81" x14ac:dyDescent="0.3">
      <c r="B16" s="15" t="s">
        <v>92</v>
      </c>
      <c r="C16" s="18">
        <v>0.122543566800276</v>
      </c>
      <c r="D16" s="18">
        <v>0.110755184087079</v>
      </c>
      <c r="E16" s="18">
        <v>0.13492807593241599</v>
      </c>
      <c r="F16" s="18"/>
      <c r="G16" s="18">
        <v>0.18342355462873899</v>
      </c>
      <c r="H16" s="18">
        <v>0.121658192149581</v>
      </c>
      <c r="I16" s="18">
        <v>0.12169555365748</v>
      </c>
      <c r="J16" s="18">
        <v>0.15131866860776499</v>
      </c>
      <c r="K16" s="18">
        <v>0.101183072156979</v>
      </c>
      <c r="L16" s="18">
        <v>7.2842003177902306E-2</v>
      </c>
      <c r="M16" s="18"/>
      <c r="N16" s="18">
        <v>0.12349595344198699</v>
      </c>
      <c r="O16" s="18">
        <v>0.110394349987559</v>
      </c>
      <c r="P16" s="18">
        <v>0.188487968763033</v>
      </c>
      <c r="Q16" s="18">
        <v>8.6146813809891296E-2</v>
      </c>
      <c r="R16" s="18"/>
      <c r="S16" s="18">
        <v>5.6776293527731302E-2</v>
      </c>
      <c r="T16" s="18">
        <v>7.4096835017137097E-2</v>
      </c>
      <c r="U16" s="18">
        <v>0.19706892617484101</v>
      </c>
      <c r="V16" s="18">
        <v>0.15165133242746701</v>
      </c>
      <c r="W16" s="18">
        <v>0.18258620814420401</v>
      </c>
      <c r="X16" s="18">
        <v>8.1638925698037407E-2</v>
      </c>
      <c r="Y16" s="18">
        <v>0.13729820390049599</v>
      </c>
      <c r="Z16" s="18">
        <v>9.53127181356382E-2</v>
      </c>
      <c r="AA16" s="18">
        <v>8.3468376748357304E-2</v>
      </c>
      <c r="AB16" s="18">
        <v>0.17102191335459099</v>
      </c>
      <c r="AC16" s="18">
        <v>0.24015239783147599</v>
      </c>
      <c r="AD16" s="18">
        <v>6.5618621667200103E-2</v>
      </c>
      <c r="AE16" s="18"/>
      <c r="AF16" s="18">
        <v>9.2025483326408294E-2</v>
      </c>
      <c r="AG16" s="18">
        <v>8.8317755035860104E-2</v>
      </c>
      <c r="AH16" s="18">
        <v>9.2266537560836998E-2</v>
      </c>
      <c r="AI16" s="18">
        <v>0.21814248577578099</v>
      </c>
      <c r="AJ16" s="18">
        <v>0.17621828133530801</v>
      </c>
      <c r="AK16" s="18">
        <v>2.01822718698699E-2</v>
      </c>
      <c r="AL16" s="18"/>
      <c r="AM16" s="18">
        <v>0.108900459310906</v>
      </c>
      <c r="AN16" s="18">
        <v>0.14103945505028101</v>
      </c>
      <c r="AO16" s="18">
        <v>9.5619029205018302E-2</v>
      </c>
      <c r="AP16" s="18">
        <v>0.13120612546696001</v>
      </c>
      <c r="AQ16" s="18">
        <v>9.85860102402457E-2</v>
      </c>
      <c r="AR16" s="18"/>
      <c r="AS16" s="18">
        <v>0.155671319213607</v>
      </c>
      <c r="AT16" s="18">
        <v>0.104956126142531</v>
      </c>
      <c r="AU16" s="18"/>
      <c r="AV16" s="18">
        <v>0.117177528741074</v>
      </c>
      <c r="AW16" s="18">
        <v>0.13976275261124599</v>
      </c>
      <c r="AX16" s="18">
        <v>0.16454212336971799</v>
      </c>
      <c r="AY16" s="18"/>
      <c r="AZ16" s="18">
        <v>0</v>
      </c>
      <c r="BA16" s="18">
        <v>0</v>
      </c>
      <c r="BB16" s="18">
        <v>0.232805586505789</v>
      </c>
      <c r="BC16" s="18"/>
      <c r="BD16" s="18">
        <v>0.119986629196653</v>
      </c>
      <c r="BE16" s="18">
        <v>0.124153916237668</v>
      </c>
      <c r="BF16" s="18"/>
      <c r="BG16" s="18">
        <v>0.12638131050832599</v>
      </c>
      <c r="BH16" s="18">
        <v>0.12181111043472299</v>
      </c>
      <c r="BI16" s="18"/>
      <c r="BJ16" s="18">
        <v>0.15155858750807</v>
      </c>
      <c r="BK16" s="18">
        <v>0.119978321247565</v>
      </c>
      <c r="BL16" s="18"/>
      <c r="BM16" s="18">
        <v>9.1726739284515899E-2</v>
      </c>
      <c r="BN16" s="18">
        <v>0.126924583669007</v>
      </c>
      <c r="BO16" s="18"/>
      <c r="BP16" s="18">
        <v>0.132034190020696</v>
      </c>
      <c r="BQ16" s="18">
        <v>0.12132844102873901</v>
      </c>
      <c r="BR16" s="18"/>
      <c r="BS16" s="18">
        <v>7.98467900555523E-2</v>
      </c>
      <c r="BT16" s="18">
        <v>0.18941819623513101</v>
      </c>
      <c r="BU16" s="18"/>
      <c r="BV16" s="18">
        <v>6.1250349688722699E-2</v>
      </c>
      <c r="BW16" s="18">
        <v>8.6312137418834506E-2</v>
      </c>
      <c r="BX16" s="18"/>
      <c r="BY16" s="18">
        <v>0.13373535157637501</v>
      </c>
      <c r="BZ16" s="18">
        <v>0.121790500664826</v>
      </c>
      <c r="CA16" s="18"/>
      <c r="CB16" s="18">
        <v>0.16119915087542799</v>
      </c>
      <c r="CC16" s="18">
        <v>0.10569704500933599</v>
      </c>
    </row>
    <row r="17" spans="2:81" x14ac:dyDescent="0.3">
      <c r="B17" s="15" t="s">
        <v>93</v>
      </c>
      <c r="C17" s="19">
        <v>0.49967389525351602</v>
      </c>
      <c r="D17" s="19">
        <v>0.54441198448841599</v>
      </c>
      <c r="E17" s="19">
        <v>0.45267344674722099</v>
      </c>
      <c r="F17" s="19"/>
      <c r="G17" s="19">
        <v>0.417063939807786</v>
      </c>
      <c r="H17" s="19">
        <v>0.57983429797293196</v>
      </c>
      <c r="I17" s="19">
        <v>0.49262624772458102</v>
      </c>
      <c r="J17" s="19">
        <v>0.36586056585161097</v>
      </c>
      <c r="K17" s="19">
        <v>0.579565256658369</v>
      </c>
      <c r="L17" s="19">
        <v>0.55831099763844605</v>
      </c>
      <c r="M17" s="19"/>
      <c r="N17" s="19">
        <v>0.47882229862897602</v>
      </c>
      <c r="O17" s="19">
        <v>0.50527957238711196</v>
      </c>
      <c r="P17" s="19">
        <v>0.41354122379025898</v>
      </c>
      <c r="Q17" s="19">
        <v>0.571950342878222</v>
      </c>
      <c r="R17" s="19"/>
      <c r="S17" s="19">
        <v>0.61008694475998104</v>
      </c>
      <c r="T17" s="19">
        <v>0.60456960269110005</v>
      </c>
      <c r="U17" s="19">
        <v>0.29132378315312502</v>
      </c>
      <c r="V17" s="19">
        <v>0.50471537284956702</v>
      </c>
      <c r="W17" s="19">
        <v>0.45049884028406101</v>
      </c>
      <c r="X17" s="19">
        <v>0.62840681315854396</v>
      </c>
      <c r="Y17" s="19">
        <v>0.43684409235022398</v>
      </c>
      <c r="Z17" s="19">
        <v>0.37760215327447899</v>
      </c>
      <c r="AA17" s="19">
        <v>0.62815642966947904</v>
      </c>
      <c r="AB17" s="19">
        <v>0.38302935256627402</v>
      </c>
      <c r="AC17" s="19">
        <v>0.27727812806620999</v>
      </c>
      <c r="AD17" s="19">
        <v>0.473439880942081</v>
      </c>
      <c r="AE17" s="19"/>
      <c r="AF17" s="19">
        <v>0.62581856098262501</v>
      </c>
      <c r="AG17" s="19">
        <v>0.58639457550970797</v>
      </c>
      <c r="AH17" s="19">
        <v>0.45975909454891301</v>
      </c>
      <c r="AI17" s="19">
        <v>0.31811440255608903</v>
      </c>
      <c r="AJ17" s="19">
        <v>0.414895691775445</v>
      </c>
      <c r="AK17" s="19">
        <v>0.63167466229687597</v>
      </c>
      <c r="AL17" s="19"/>
      <c r="AM17" s="19">
        <v>0.491390981842525</v>
      </c>
      <c r="AN17" s="19">
        <v>0.47688435247425598</v>
      </c>
      <c r="AO17" s="19">
        <v>0.55812723962742605</v>
      </c>
      <c r="AP17" s="19">
        <v>0.46691535379793703</v>
      </c>
      <c r="AQ17" s="19">
        <v>0.80282797951950902</v>
      </c>
      <c r="AR17" s="19"/>
      <c r="AS17" s="19">
        <v>0.47634597360691799</v>
      </c>
      <c r="AT17" s="19">
        <v>0.50849032059296395</v>
      </c>
      <c r="AU17" s="19"/>
      <c r="AV17" s="19">
        <v>0.55612220392876099</v>
      </c>
      <c r="AW17" s="19">
        <v>0.68386015187030502</v>
      </c>
      <c r="AX17" s="19">
        <v>0.38624016238084702</v>
      </c>
      <c r="AY17" s="19"/>
      <c r="AZ17" s="19">
        <v>0.79617538065248095</v>
      </c>
      <c r="BA17" s="19">
        <v>0.74633887092725004</v>
      </c>
      <c r="BB17" s="19">
        <v>0.40815918325587802</v>
      </c>
      <c r="BC17" s="19"/>
      <c r="BD17" s="19">
        <v>0.55338795512793604</v>
      </c>
      <c r="BE17" s="19">
        <v>0.46584498758825299</v>
      </c>
      <c r="BF17" s="19"/>
      <c r="BG17" s="19">
        <v>0.61543928370949696</v>
      </c>
      <c r="BH17" s="19">
        <v>0.47757937770991898</v>
      </c>
      <c r="BI17" s="19"/>
      <c r="BJ17" s="19">
        <v>0.54896193347379796</v>
      </c>
      <c r="BK17" s="19">
        <v>0.49773128078198198</v>
      </c>
      <c r="BL17" s="19"/>
      <c r="BM17" s="19">
        <v>0.52661554095304797</v>
      </c>
      <c r="BN17" s="19">
        <v>0.494764890166146</v>
      </c>
      <c r="BO17" s="19"/>
      <c r="BP17" s="19">
        <v>0.51900177663163505</v>
      </c>
      <c r="BQ17" s="19">
        <v>0.49891517083061498</v>
      </c>
      <c r="BR17" s="19"/>
      <c r="BS17" s="19">
        <v>0.55623220205328305</v>
      </c>
      <c r="BT17" s="19">
        <v>0.434278593011164</v>
      </c>
      <c r="BU17" s="19"/>
      <c r="BV17" s="19">
        <v>0.60123917783474801</v>
      </c>
      <c r="BW17" s="19">
        <v>0.54058481328112695</v>
      </c>
      <c r="BX17" s="19"/>
      <c r="BY17" s="19">
        <v>0.54785008931139201</v>
      </c>
      <c r="BZ17" s="19">
        <v>0.49632154035966702</v>
      </c>
      <c r="CA17" s="19"/>
      <c r="CB17" s="19">
        <v>0.45522856460639599</v>
      </c>
      <c r="CC17" s="19">
        <v>0.52218867589454898</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514</v>
      </c>
      <c r="D7" s="10">
        <v>254</v>
      </c>
      <c r="E7" s="10">
        <v>260</v>
      </c>
      <c r="F7" s="10"/>
      <c r="G7" s="10">
        <v>59</v>
      </c>
      <c r="H7" s="10">
        <v>83</v>
      </c>
      <c r="I7" s="10">
        <v>98</v>
      </c>
      <c r="J7" s="10">
        <v>89</v>
      </c>
      <c r="K7" s="10">
        <v>78</v>
      </c>
      <c r="L7" s="10">
        <v>107</v>
      </c>
      <c r="M7" s="10"/>
      <c r="N7" s="10">
        <v>144</v>
      </c>
      <c r="O7" s="10">
        <v>130</v>
      </c>
      <c r="P7" s="10">
        <v>103</v>
      </c>
      <c r="Q7" s="10">
        <v>133</v>
      </c>
      <c r="R7" s="10"/>
      <c r="S7" s="10">
        <v>62</v>
      </c>
      <c r="T7" s="10">
        <v>77</v>
      </c>
      <c r="U7" s="10">
        <v>38</v>
      </c>
      <c r="V7" s="10">
        <v>44</v>
      </c>
      <c r="W7" s="10">
        <v>37</v>
      </c>
      <c r="X7" s="10">
        <v>48</v>
      </c>
      <c r="Y7" s="10">
        <v>43</v>
      </c>
      <c r="Z7" s="10">
        <v>21</v>
      </c>
      <c r="AA7" s="10">
        <v>56</v>
      </c>
      <c r="AB7" s="10">
        <v>43</v>
      </c>
      <c r="AC7" s="10">
        <v>30</v>
      </c>
      <c r="AD7" s="10">
        <v>15</v>
      </c>
      <c r="AE7" s="10"/>
      <c r="AF7" s="10">
        <v>150</v>
      </c>
      <c r="AG7" s="10">
        <v>106</v>
      </c>
      <c r="AH7" s="10">
        <v>46</v>
      </c>
      <c r="AI7" s="10">
        <v>78</v>
      </c>
      <c r="AJ7" s="10">
        <v>38</v>
      </c>
      <c r="AK7" s="10">
        <v>43</v>
      </c>
      <c r="AL7" s="10"/>
      <c r="AM7" s="10">
        <v>122</v>
      </c>
      <c r="AN7" s="10">
        <v>111</v>
      </c>
      <c r="AO7" s="10">
        <v>126</v>
      </c>
      <c r="AP7" s="10">
        <v>77</v>
      </c>
      <c r="AQ7" s="10">
        <v>11</v>
      </c>
      <c r="AR7" s="10"/>
      <c r="AS7" s="10">
        <v>180</v>
      </c>
      <c r="AT7" s="10">
        <v>331</v>
      </c>
      <c r="AU7" s="10"/>
      <c r="AV7" s="10">
        <v>83</v>
      </c>
      <c r="AW7" s="10">
        <v>25</v>
      </c>
      <c r="AX7" s="10">
        <v>100</v>
      </c>
      <c r="AY7" s="10"/>
      <c r="AZ7" s="10">
        <v>22</v>
      </c>
      <c r="BA7" s="10">
        <v>23</v>
      </c>
      <c r="BB7" s="10">
        <v>54</v>
      </c>
      <c r="BC7" s="10"/>
      <c r="BD7" s="10">
        <v>201</v>
      </c>
      <c r="BE7" s="10">
        <v>313</v>
      </c>
      <c r="BF7" s="10"/>
      <c r="BG7" s="10">
        <v>81</v>
      </c>
      <c r="BH7" s="10">
        <v>433</v>
      </c>
      <c r="BI7" s="10"/>
      <c r="BJ7" s="10">
        <v>49</v>
      </c>
      <c r="BK7" s="10">
        <v>454</v>
      </c>
      <c r="BL7" s="10"/>
      <c r="BM7" s="10">
        <v>45</v>
      </c>
      <c r="BN7" s="10">
        <v>463</v>
      </c>
      <c r="BO7" s="10"/>
      <c r="BP7" s="10">
        <v>94</v>
      </c>
      <c r="BQ7" s="10">
        <v>418</v>
      </c>
      <c r="BR7" s="10"/>
      <c r="BS7" s="10">
        <v>88</v>
      </c>
      <c r="BT7" s="10">
        <v>125</v>
      </c>
      <c r="BU7" s="10"/>
      <c r="BV7" s="10">
        <v>23</v>
      </c>
      <c r="BW7" s="10">
        <v>65</v>
      </c>
      <c r="BX7" s="10"/>
      <c r="BY7" s="10">
        <v>50</v>
      </c>
      <c r="BZ7" s="10">
        <v>462</v>
      </c>
      <c r="CA7" s="10"/>
      <c r="CB7" s="10">
        <v>164</v>
      </c>
      <c r="CC7" s="10">
        <v>345</v>
      </c>
    </row>
    <row r="8" spans="2:81" ht="30" customHeight="1" x14ac:dyDescent="0.3">
      <c r="B8" s="11" t="s">
        <v>20</v>
      </c>
      <c r="C8" s="11">
        <v>519</v>
      </c>
      <c r="D8" s="11">
        <v>266</v>
      </c>
      <c r="E8" s="11">
        <v>253</v>
      </c>
      <c r="F8" s="11"/>
      <c r="G8" s="11">
        <v>75</v>
      </c>
      <c r="H8" s="11">
        <v>79</v>
      </c>
      <c r="I8" s="11">
        <v>96</v>
      </c>
      <c r="J8" s="11">
        <v>87</v>
      </c>
      <c r="K8" s="11">
        <v>73</v>
      </c>
      <c r="L8" s="11">
        <v>108</v>
      </c>
      <c r="M8" s="11"/>
      <c r="N8" s="11">
        <v>137</v>
      </c>
      <c r="O8" s="11">
        <v>125</v>
      </c>
      <c r="P8" s="11">
        <v>108</v>
      </c>
      <c r="Q8" s="11">
        <v>145</v>
      </c>
      <c r="R8" s="11"/>
      <c r="S8" s="11">
        <v>57</v>
      </c>
      <c r="T8" s="11">
        <v>77</v>
      </c>
      <c r="U8" s="11">
        <v>39</v>
      </c>
      <c r="V8" s="11">
        <v>50</v>
      </c>
      <c r="W8" s="11">
        <v>38</v>
      </c>
      <c r="X8" s="11">
        <v>47</v>
      </c>
      <c r="Y8" s="11">
        <v>43</v>
      </c>
      <c r="Z8" s="11">
        <v>19</v>
      </c>
      <c r="AA8" s="11">
        <v>54</v>
      </c>
      <c r="AB8" s="11">
        <v>46</v>
      </c>
      <c r="AC8" s="11">
        <v>30</v>
      </c>
      <c r="AD8" s="11">
        <v>18</v>
      </c>
      <c r="AE8" s="11"/>
      <c r="AF8" s="11">
        <v>149</v>
      </c>
      <c r="AG8" s="11">
        <v>105</v>
      </c>
      <c r="AH8" s="11">
        <v>44</v>
      </c>
      <c r="AI8" s="11">
        <v>81</v>
      </c>
      <c r="AJ8" s="11">
        <v>40</v>
      </c>
      <c r="AK8" s="11">
        <v>43</v>
      </c>
      <c r="AL8" s="11"/>
      <c r="AM8" s="11">
        <v>126</v>
      </c>
      <c r="AN8" s="11">
        <v>117</v>
      </c>
      <c r="AO8" s="11">
        <v>124</v>
      </c>
      <c r="AP8" s="11">
        <v>73</v>
      </c>
      <c r="AQ8" s="11">
        <v>10</v>
      </c>
      <c r="AR8" s="11"/>
      <c r="AS8" s="11">
        <v>186</v>
      </c>
      <c r="AT8" s="11">
        <v>330</v>
      </c>
      <c r="AU8" s="11"/>
      <c r="AV8" s="11">
        <v>82</v>
      </c>
      <c r="AW8" s="11">
        <v>26</v>
      </c>
      <c r="AX8" s="11">
        <v>106</v>
      </c>
      <c r="AY8" s="11"/>
      <c r="AZ8" s="11">
        <v>22</v>
      </c>
      <c r="BA8" s="11">
        <v>24</v>
      </c>
      <c r="BB8" s="11">
        <v>54</v>
      </c>
      <c r="BC8" s="11"/>
      <c r="BD8" s="11">
        <v>200</v>
      </c>
      <c r="BE8" s="11">
        <v>318</v>
      </c>
      <c r="BF8" s="11"/>
      <c r="BG8" s="11">
        <v>83</v>
      </c>
      <c r="BH8" s="11">
        <v>436</v>
      </c>
      <c r="BI8" s="11"/>
      <c r="BJ8" s="11">
        <v>52</v>
      </c>
      <c r="BK8" s="11">
        <v>456</v>
      </c>
      <c r="BL8" s="11"/>
      <c r="BM8" s="11">
        <v>44</v>
      </c>
      <c r="BN8" s="11">
        <v>469</v>
      </c>
      <c r="BO8" s="11"/>
      <c r="BP8" s="11">
        <v>92</v>
      </c>
      <c r="BQ8" s="11">
        <v>424</v>
      </c>
      <c r="BR8" s="11"/>
      <c r="BS8" s="11">
        <v>91</v>
      </c>
      <c r="BT8" s="11">
        <v>128</v>
      </c>
      <c r="BU8" s="11"/>
      <c r="BV8" s="11">
        <v>23</v>
      </c>
      <c r="BW8" s="11">
        <v>67</v>
      </c>
      <c r="BX8" s="11"/>
      <c r="BY8" s="11">
        <v>52</v>
      </c>
      <c r="BZ8" s="11">
        <v>465</v>
      </c>
      <c r="CA8" s="11"/>
      <c r="CB8" s="11">
        <v>167</v>
      </c>
      <c r="CC8" s="11">
        <v>347</v>
      </c>
    </row>
    <row r="9" spans="2:81" x14ac:dyDescent="0.3">
      <c r="B9" s="15" t="s">
        <v>420</v>
      </c>
      <c r="C9" s="14">
        <v>0.24798104663617601</v>
      </c>
      <c r="D9" s="14">
        <v>0.24204212369657099</v>
      </c>
      <c r="E9" s="14">
        <v>0.25422029481551001</v>
      </c>
      <c r="F9" s="14"/>
      <c r="G9" s="14">
        <v>0.32966349581587701</v>
      </c>
      <c r="H9" s="14">
        <v>0.38481703949676799</v>
      </c>
      <c r="I9" s="14">
        <v>0.19398728055050801</v>
      </c>
      <c r="J9" s="14">
        <v>0.22933885567367901</v>
      </c>
      <c r="K9" s="14">
        <v>0.14188014157335399</v>
      </c>
      <c r="L9" s="14">
        <v>0.22589420725648701</v>
      </c>
      <c r="M9" s="14"/>
      <c r="N9" s="14">
        <v>0.19599935590882001</v>
      </c>
      <c r="O9" s="14">
        <v>0.19509804764373101</v>
      </c>
      <c r="P9" s="14">
        <v>0.27317405539715101</v>
      </c>
      <c r="Q9" s="14">
        <v>0.316543120695437</v>
      </c>
      <c r="R9" s="14"/>
      <c r="S9" s="14">
        <v>0.30450259086542197</v>
      </c>
      <c r="T9" s="14">
        <v>0.21440735351981599</v>
      </c>
      <c r="U9" s="14">
        <v>0.256477268656917</v>
      </c>
      <c r="V9" s="14">
        <v>0.23524998229539501</v>
      </c>
      <c r="W9" s="14">
        <v>0.26946617366810399</v>
      </c>
      <c r="X9" s="14">
        <v>0.360290435900816</v>
      </c>
      <c r="Y9" s="14">
        <v>0.25111478857198699</v>
      </c>
      <c r="Z9" s="14">
        <v>0.18192996603625</v>
      </c>
      <c r="AA9" s="14">
        <v>0.174797876569731</v>
      </c>
      <c r="AB9" s="14">
        <v>0.18223221842589599</v>
      </c>
      <c r="AC9" s="14">
        <v>0.33409348794836702</v>
      </c>
      <c r="AD9" s="14">
        <v>0.205143327435241</v>
      </c>
      <c r="AE9" s="14"/>
      <c r="AF9" s="14">
        <v>0.323120561944925</v>
      </c>
      <c r="AG9" s="14">
        <v>0.262506947902586</v>
      </c>
      <c r="AH9" s="14">
        <v>0.217959329735533</v>
      </c>
      <c r="AI9" s="14">
        <v>0.237715550973922</v>
      </c>
      <c r="AJ9" s="14">
        <v>0.21677875053019599</v>
      </c>
      <c r="AK9" s="14">
        <v>0.20412692535035301</v>
      </c>
      <c r="AL9" s="14"/>
      <c r="AM9" s="14">
        <v>0.26747826400696001</v>
      </c>
      <c r="AN9" s="14">
        <v>0.25114562095861498</v>
      </c>
      <c r="AO9" s="14">
        <v>0.21819474957443899</v>
      </c>
      <c r="AP9" s="14">
        <v>0.228888363756858</v>
      </c>
      <c r="AQ9" s="14">
        <v>0.554030916488646</v>
      </c>
      <c r="AR9" s="14"/>
      <c r="AS9" s="14">
        <v>0.28757293989570898</v>
      </c>
      <c r="AT9" s="14">
        <v>0.225111542712333</v>
      </c>
      <c r="AU9" s="14"/>
      <c r="AV9" s="14">
        <v>0.38953744283521902</v>
      </c>
      <c r="AW9" s="14">
        <v>0.389920903636094</v>
      </c>
      <c r="AX9" s="14">
        <v>0.20361777296724101</v>
      </c>
      <c r="AY9" s="14"/>
      <c r="AZ9" s="14">
        <v>0.43177526330917199</v>
      </c>
      <c r="BA9" s="14">
        <v>0.461351265585002</v>
      </c>
      <c r="BB9" s="14">
        <v>0.33231989432569098</v>
      </c>
      <c r="BC9" s="14"/>
      <c r="BD9" s="14">
        <v>0.28563088829241501</v>
      </c>
      <c r="BE9" s="14">
        <v>0.224269321624542</v>
      </c>
      <c r="BF9" s="14"/>
      <c r="BG9" s="14">
        <v>0.41078645583913798</v>
      </c>
      <c r="BH9" s="14">
        <v>0.21690865947621599</v>
      </c>
      <c r="BI9" s="14"/>
      <c r="BJ9" s="14">
        <v>0.37837958209348399</v>
      </c>
      <c r="BK9" s="14">
        <v>0.229453305945791</v>
      </c>
      <c r="BL9" s="14"/>
      <c r="BM9" s="14">
        <v>0.25026617430654002</v>
      </c>
      <c r="BN9" s="14">
        <v>0.246557757575424</v>
      </c>
      <c r="BO9" s="14"/>
      <c r="BP9" s="14">
        <v>0.210804137306626</v>
      </c>
      <c r="BQ9" s="14">
        <v>0.25773555668491799</v>
      </c>
      <c r="BR9" s="14"/>
      <c r="BS9" s="14">
        <v>0.34222294774581202</v>
      </c>
      <c r="BT9" s="14">
        <v>0.25307640207631599</v>
      </c>
      <c r="BU9" s="14"/>
      <c r="BV9" s="14">
        <v>0.29089258955731601</v>
      </c>
      <c r="BW9" s="14">
        <v>0.36006876067688698</v>
      </c>
      <c r="BX9" s="14"/>
      <c r="BY9" s="14">
        <v>0.22855772842838401</v>
      </c>
      <c r="BZ9" s="14">
        <v>0.25112057508503299</v>
      </c>
      <c r="CA9" s="14"/>
      <c r="CB9" s="14">
        <v>0.248291898643658</v>
      </c>
      <c r="CC9" s="14">
        <v>0.24522426690059901</v>
      </c>
    </row>
    <row r="10" spans="2:81" x14ac:dyDescent="0.3">
      <c r="B10" s="15" t="s">
        <v>86</v>
      </c>
      <c r="C10" s="14">
        <v>0.34464360459176402</v>
      </c>
      <c r="D10" s="14">
        <v>0.34837696439974702</v>
      </c>
      <c r="E10" s="14">
        <v>0.340721452608713</v>
      </c>
      <c r="F10" s="14"/>
      <c r="G10" s="14">
        <v>0.28563883592902301</v>
      </c>
      <c r="H10" s="14">
        <v>0.34791846240880703</v>
      </c>
      <c r="I10" s="14">
        <v>0.328228457345559</v>
      </c>
      <c r="J10" s="14">
        <v>0.37122520282400701</v>
      </c>
      <c r="K10" s="14">
        <v>0.38652013106678201</v>
      </c>
      <c r="L10" s="14">
        <v>0.34811788681315098</v>
      </c>
      <c r="M10" s="14"/>
      <c r="N10" s="14">
        <v>0.38610773840457102</v>
      </c>
      <c r="O10" s="14">
        <v>0.39136090359259301</v>
      </c>
      <c r="P10" s="14">
        <v>0.32662204373461301</v>
      </c>
      <c r="Q10" s="14">
        <v>0.28147485492676499</v>
      </c>
      <c r="R10" s="14"/>
      <c r="S10" s="14">
        <v>0.36725659212477202</v>
      </c>
      <c r="T10" s="14">
        <v>0.37251668999843301</v>
      </c>
      <c r="U10" s="14">
        <v>0.33200393563165997</v>
      </c>
      <c r="V10" s="14">
        <v>0.30098712253895799</v>
      </c>
      <c r="W10" s="14">
        <v>0.36704275896716099</v>
      </c>
      <c r="X10" s="14">
        <v>0.31691978348111199</v>
      </c>
      <c r="Y10" s="14">
        <v>0.21054796814821</v>
      </c>
      <c r="Z10" s="14">
        <v>0.48258220339177199</v>
      </c>
      <c r="AA10" s="14">
        <v>0.48207957605804003</v>
      </c>
      <c r="AB10" s="14">
        <v>0.28902511161038102</v>
      </c>
      <c r="AC10" s="14">
        <v>0.20761395774018099</v>
      </c>
      <c r="AD10" s="14">
        <v>0.45666528203698498</v>
      </c>
      <c r="AE10" s="14"/>
      <c r="AF10" s="14">
        <v>0.37676721150820403</v>
      </c>
      <c r="AG10" s="14">
        <v>0.34195284279933003</v>
      </c>
      <c r="AH10" s="14">
        <v>0.36242999288640798</v>
      </c>
      <c r="AI10" s="14">
        <v>0.24714338089486601</v>
      </c>
      <c r="AJ10" s="14">
        <v>0.38470032285099798</v>
      </c>
      <c r="AK10" s="14">
        <v>0.31050776953152798</v>
      </c>
      <c r="AL10" s="14"/>
      <c r="AM10" s="14">
        <v>0.29595845956468197</v>
      </c>
      <c r="AN10" s="14">
        <v>0.36518335138258101</v>
      </c>
      <c r="AO10" s="14">
        <v>0.36971629757070801</v>
      </c>
      <c r="AP10" s="14">
        <v>0.40774655746177801</v>
      </c>
      <c r="AQ10" s="14">
        <v>0.26085091740758398</v>
      </c>
      <c r="AR10" s="14"/>
      <c r="AS10" s="14">
        <v>0.37222424052862602</v>
      </c>
      <c r="AT10" s="14">
        <v>0.328905066989157</v>
      </c>
      <c r="AU10" s="14"/>
      <c r="AV10" s="14">
        <v>0.34137189690047598</v>
      </c>
      <c r="AW10" s="14">
        <v>0.32294624359016999</v>
      </c>
      <c r="AX10" s="14">
        <v>0.39805987372670498</v>
      </c>
      <c r="AY10" s="14"/>
      <c r="AZ10" s="14">
        <v>0.35659038654229702</v>
      </c>
      <c r="BA10" s="14">
        <v>0.33052963038059202</v>
      </c>
      <c r="BB10" s="14">
        <v>0.32639110680835898</v>
      </c>
      <c r="BC10" s="14"/>
      <c r="BD10" s="14">
        <v>0.33439234042878602</v>
      </c>
      <c r="BE10" s="14">
        <v>0.35109981120940498</v>
      </c>
      <c r="BF10" s="14"/>
      <c r="BG10" s="14">
        <v>0.27921082457640301</v>
      </c>
      <c r="BH10" s="14">
        <v>0.35713184244297203</v>
      </c>
      <c r="BI10" s="14"/>
      <c r="BJ10" s="14">
        <v>0.31866758490909503</v>
      </c>
      <c r="BK10" s="14">
        <v>0.35160022349954301</v>
      </c>
      <c r="BL10" s="14"/>
      <c r="BM10" s="14">
        <v>0.33857428468960399</v>
      </c>
      <c r="BN10" s="14">
        <v>0.34516384923770799</v>
      </c>
      <c r="BO10" s="14"/>
      <c r="BP10" s="14">
        <v>0.30070415648821702</v>
      </c>
      <c r="BQ10" s="14">
        <v>0.35652616904251999</v>
      </c>
      <c r="BR10" s="14"/>
      <c r="BS10" s="14">
        <v>0.370673525296215</v>
      </c>
      <c r="BT10" s="14">
        <v>0.36367720817402299</v>
      </c>
      <c r="BU10" s="14"/>
      <c r="BV10" s="14">
        <v>0.42163918975171899</v>
      </c>
      <c r="BW10" s="14">
        <v>0.35295450392409</v>
      </c>
      <c r="BX10" s="14"/>
      <c r="BY10" s="14">
        <v>0.29896745771037903</v>
      </c>
      <c r="BZ10" s="14">
        <v>0.35107771194877202</v>
      </c>
      <c r="CA10" s="14"/>
      <c r="CB10" s="14">
        <v>0.312507282781887</v>
      </c>
      <c r="CC10" s="14">
        <v>0.35694572755954301</v>
      </c>
    </row>
    <row r="11" spans="2:81" x14ac:dyDescent="0.3">
      <c r="B11" s="15" t="s">
        <v>421</v>
      </c>
      <c r="C11" s="14">
        <v>0.17437333898360799</v>
      </c>
      <c r="D11" s="14">
        <v>0.165976249337566</v>
      </c>
      <c r="E11" s="14">
        <v>0.183195060837648</v>
      </c>
      <c r="F11" s="14"/>
      <c r="G11" s="14">
        <v>0.124537828019049</v>
      </c>
      <c r="H11" s="14">
        <v>9.7521141254586399E-2</v>
      </c>
      <c r="I11" s="14">
        <v>0.16760307097284199</v>
      </c>
      <c r="J11" s="14">
        <v>0.167287208161398</v>
      </c>
      <c r="K11" s="14">
        <v>0.25761325421145798</v>
      </c>
      <c r="L11" s="14">
        <v>0.220604352060324</v>
      </c>
      <c r="M11" s="14"/>
      <c r="N11" s="14">
        <v>0.19266374393695401</v>
      </c>
      <c r="O11" s="14">
        <v>0.17382313118780601</v>
      </c>
      <c r="P11" s="14">
        <v>0.16569936316134201</v>
      </c>
      <c r="Q11" s="14">
        <v>0.16883878230368901</v>
      </c>
      <c r="R11" s="14"/>
      <c r="S11" s="14">
        <v>0.144446369208796</v>
      </c>
      <c r="T11" s="14">
        <v>0.25367099429314</v>
      </c>
      <c r="U11" s="14">
        <v>0.15038639553010399</v>
      </c>
      <c r="V11" s="14">
        <v>8.2557264451499995E-2</v>
      </c>
      <c r="W11" s="14">
        <v>0.15543340329926</v>
      </c>
      <c r="X11" s="14">
        <v>0.11725847655471</v>
      </c>
      <c r="Y11" s="14">
        <v>0.26780615773187899</v>
      </c>
      <c r="Z11" s="14">
        <v>0.14021444553547499</v>
      </c>
      <c r="AA11" s="14">
        <v>0.13871238879292699</v>
      </c>
      <c r="AB11" s="14">
        <v>0.25280616328361999</v>
      </c>
      <c r="AC11" s="14">
        <v>9.6546209116390405E-2</v>
      </c>
      <c r="AD11" s="14">
        <v>0.27257276886057302</v>
      </c>
      <c r="AE11" s="14"/>
      <c r="AF11" s="14">
        <v>0.121585737692506</v>
      </c>
      <c r="AG11" s="14">
        <v>0.184209668036147</v>
      </c>
      <c r="AH11" s="14">
        <v>0.171537258738619</v>
      </c>
      <c r="AI11" s="14">
        <v>0.16845177132724301</v>
      </c>
      <c r="AJ11" s="14">
        <v>0.166699531060989</v>
      </c>
      <c r="AK11" s="14">
        <v>0.28139365281901701</v>
      </c>
      <c r="AL11" s="14"/>
      <c r="AM11" s="14">
        <v>0.20749304027842799</v>
      </c>
      <c r="AN11" s="14">
        <v>0.173392163739891</v>
      </c>
      <c r="AO11" s="14">
        <v>0.197970947848357</v>
      </c>
      <c r="AP11" s="14">
        <v>0.117022184143802</v>
      </c>
      <c r="AQ11" s="14">
        <v>8.6532155863523905E-2</v>
      </c>
      <c r="AR11" s="14"/>
      <c r="AS11" s="14">
        <v>0.10722918680934899</v>
      </c>
      <c r="AT11" s="14">
        <v>0.213663414886406</v>
      </c>
      <c r="AU11" s="14"/>
      <c r="AV11" s="14">
        <v>0.114905368719914</v>
      </c>
      <c r="AW11" s="14">
        <v>3.6567428528927901E-2</v>
      </c>
      <c r="AX11" s="14">
        <v>0.129158206411191</v>
      </c>
      <c r="AY11" s="14"/>
      <c r="AZ11" s="14">
        <v>4.4527493185209301E-2</v>
      </c>
      <c r="BA11" s="14">
        <v>3.9824156130428001E-2</v>
      </c>
      <c r="BB11" s="14">
        <v>0.14072976147049501</v>
      </c>
      <c r="BC11" s="14"/>
      <c r="BD11" s="14">
        <v>0.15375657808992399</v>
      </c>
      <c r="BE11" s="14">
        <v>0.187357695449304</v>
      </c>
      <c r="BF11" s="14"/>
      <c r="BG11" s="14">
        <v>0.14963156941119701</v>
      </c>
      <c r="BH11" s="14">
        <v>0.17909545385030701</v>
      </c>
      <c r="BI11" s="14"/>
      <c r="BJ11" s="14">
        <v>9.0561114912593804E-2</v>
      </c>
      <c r="BK11" s="14">
        <v>0.18363890152384801</v>
      </c>
      <c r="BL11" s="14"/>
      <c r="BM11" s="14">
        <v>0.106542619633375</v>
      </c>
      <c r="BN11" s="14">
        <v>0.180869785711637</v>
      </c>
      <c r="BO11" s="14"/>
      <c r="BP11" s="14">
        <v>0.18131688830184001</v>
      </c>
      <c r="BQ11" s="14">
        <v>0.16720495235111901</v>
      </c>
      <c r="BR11" s="14"/>
      <c r="BS11" s="14">
        <v>9.3891347757937296E-2</v>
      </c>
      <c r="BT11" s="14">
        <v>0.12089785672992499</v>
      </c>
      <c r="BU11" s="14"/>
      <c r="BV11" s="14">
        <v>0.110119817704557</v>
      </c>
      <c r="BW11" s="14">
        <v>8.8249262858365193E-2</v>
      </c>
      <c r="BX11" s="14"/>
      <c r="BY11" s="14">
        <v>0.25523239522969499</v>
      </c>
      <c r="BZ11" s="14">
        <v>0.162125875915406</v>
      </c>
      <c r="CA11" s="14"/>
      <c r="CB11" s="14">
        <v>0.173182570211044</v>
      </c>
      <c r="CC11" s="14">
        <v>0.17740598900979501</v>
      </c>
    </row>
    <row r="12" spans="2:81" x14ac:dyDescent="0.3">
      <c r="B12" s="15" t="s">
        <v>88</v>
      </c>
      <c r="C12" s="14">
        <v>0.148466999410131</v>
      </c>
      <c r="D12" s="14">
        <v>0.155476767381969</v>
      </c>
      <c r="E12" s="14">
        <v>0.14110275466396699</v>
      </c>
      <c r="F12" s="14"/>
      <c r="G12" s="14">
        <v>0.19725484065408799</v>
      </c>
      <c r="H12" s="14">
        <v>0.10011265739333899</v>
      </c>
      <c r="I12" s="14">
        <v>0.17481730622498701</v>
      </c>
      <c r="J12" s="14">
        <v>9.6715510491771906E-2</v>
      </c>
      <c r="K12" s="14">
        <v>0.17774541478154399</v>
      </c>
      <c r="L12" s="14">
        <v>0.14824754775805599</v>
      </c>
      <c r="M12" s="14"/>
      <c r="N12" s="14">
        <v>0.134325169338261</v>
      </c>
      <c r="O12" s="14">
        <v>0.15748133181138699</v>
      </c>
      <c r="P12" s="14">
        <v>0.118146184847188</v>
      </c>
      <c r="Q12" s="14">
        <v>0.17412892082380799</v>
      </c>
      <c r="R12" s="14"/>
      <c r="S12" s="14">
        <v>0.168088415724441</v>
      </c>
      <c r="T12" s="14">
        <v>0.109734220497302</v>
      </c>
      <c r="U12" s="14">
        <v>0.15123504207279001</v>
      </c>
      <c r="V12" s="14">
        <v>0.27574008873218803</v>
      </c>
      <c r="W12" s="14">
        <v>0.13041954259781799</v>
      </c>
      <c r="X12" s="14">
        <v>8.2907811124418807E-2</v>
      </c>
      <c r="Y12" s="14">
        <v>0.17936865833933299</v>
      </c>
      <c r="Z12" s="14">
        <v>4.8808286406010197E-2</v>
      </c>
      <c r="AA12" s="14">
        <v>8.4546384643936198E-2</v>
      </c>
      <c r="AB12" s="14">
        <v>0.20760119857172801</v>
      </c>
      <c r="AC12" s="14">
        <v>0.21268381874070799</v>
      </c>
      <c r="AD12" s="14">
        <v>6.5618621667200103E-2</v>
      </c>
      <c r="AE12" s="14"/>
      <c r="AF12" s="14">
        <v>0.113485613856134</v>
      </c>
      <c r="AG12" s="14">
        <v>0.15665095048104299</v>
      </c>
      <c r="AH12" s="14">
        <v>0.20219334852737</v>
      </c>
      <c r="AI12" s="14">
        <v>0.178827149417084</v>
      </c>
      <c r="AJ12" s="14">
        <v>0.13396535999416001</v>
      </c>
      <c r="AK12" s="14">
        <v>0.135452022853423</v>
      </c>
      <c r="AL12" s="14"/>
      <c r="AM12" s="14">
        <v>0.12660570546820199</v>
      </c>
      <c r="AN12" s="14">
        <v>0.11385814719921999</v>
      </c>
      <c r="AO12" s="14">
        <v>0.15922797140019401</v>
      </c>
      <c r="AP12" s="14">
        <v>0.152987134251169</v>
      </c>
      <c r="AQ12" s="14">
        <v>9.85860102402457E-2</v>
      </c>
      <c r="AR12" s="14"/>
      <c r="AS12" s="14">
        <v>0.17198272020289401</v>
      </c>
      <c r="AT12" s="14">
        <v>0.13380630615901101</v>
      </c>
      <c r="AU12" s="14"/>
      <c r="AV12" s="14">
        <v>0.13072715189265499</v>
      </c>
      <c r="AW12" s="14">
        <v>0.14198130318897001</v>
      </c>
      <c r="AX12" s="14">
        <v>0.19050445369746799</v>
      </c>
      <c r="AY12" s="14"/>
      <c r="AZ12" s="14">
        <v>0.167106856963322</v>
      </c>
      <c r="BA12" s="14">
        <v>0.12572314987204999</v>
      </c>
      <c r="BB12" s="14">
        <v>0.13131545429928401</v>
      </c>
      <c r="BC12" s="14"/>
      <c r="BD12" s="14">
        <v>0.15983699423394501</v>
      </c>
      <c r="BE12" s="14">
        <v>0.14130622053866601</v>
      </c>
      <c r="BF12" s="14"/>
      <c r="BG12" s="14">
        <v>0.113418253760771</v>
      </c>
      <c r="BH12" s="14">
        <v>0.15515626237516</v>
      </c>
      <c r="BI12" s="14"/>
      <c r="BJ12" s="14">
        <v>0.17494230819790699</v>
      </c>
      <c r="BK12" s="14">
        <v>0.14345957769322401</v>
      </c>
      <c r="BL12" s="14"/>
      <c r="BM12" s="14">
        <v>0.284256944007311</v>
      </c>
      <c r="BN12" s="14">
        <v>0.13769121397942</v>
      </c>
      <c r="BO12" s="14"/>
      <c r="BP12" s="14">
        <v>0.19493255932859099</v>
      </c>
      <c r="BQ12" s="14">
        <v>0.139420260268072</v>
      </c>
      <c r="BR12" s="14"/>
      <c r="BS12" s="14">
        <v>0.15161730457146799</v>
      </c>
      <c r="BT12" s="14">
        <v>0.182892804519381</v>
      </c>
      <c r="BU12" s="14"/>
      <c r="BV12" s="14">
        <v>0.14078864295667201</v>
      </c>
      <c r="BW12" s="14">
        <v>0.155382060483787</v>
      </c>
      <c r="BX12" s="14"/>
      <c r="BY12" s="14">
        <v>0.12076662444021399</v>
      </c>
      <c r="BZ12" s="14">
        <v>0.15212812284118901</v>
      </c>
      <c r="CA12" s="14"/>
      <c r="CB12" s="14">
        <v>0.168659719604176</v>
      </c>
      <c r="CC12" s="14">
        <v>0.14085844263361899</v>
      </c>
    </row>
    <row r="13" spans="2:81" x14ac:dyDescent="0.3">
      <c r="B13" s="15" t="s">
        <v>422</v>
      </c>
      <c r="C13" s="14">
        <v>5.2782214500472498E-2</v>
      </c>
      <c r="D13" s="14">
        <v>5.6726876596226897E-2</v>
      </c>
      <c r="E13" s="14">
        <v>4.8638074889753302E-2</v>
      </c>
      <c r="F13" s="14"/>
      <c r="G13" s="14">
        <v>6.2904999581962995E-2</v>
      </c>
      <c r="H13" s="14">
        <v>5.78758196835122E-2</v>
      </c>
      <c r="I13" s="14">
        <v>8.0316397055932201E-2</v>
      </c>
      <c r="J13" s="14">
        <v>7.5969024659221104E-2</v>
      </c>
      <c r="K13" s="14">
        <v>1.1243873903616201E-2</v>
      </c>
      <c r="L13" s="14">
        <v>2.7046469276037599E-2</v>
      </c>
      <c r="M13" s="14"/>
      <c r="N13" s="14">
        <v>5.4653663100862601E-2</v>
      </c>
      <c r="O13" s="14">
        <v>5.9416136418927103E-2</v>
      </c>
      <c r="P13" s="14">
        <v>9.78111191664576E-2</v>
      </c>
      <c r="Q13" s="14">
        <v>1.30838471367707E-2</v>
      </c>
      <c r="R13" s="14"/>
      <c r="S13" s="14">
        <v>1.57060320765686E-2</v>
      </c>
      <c r="T13" s="14">
        <v>3.7202721872672997E-2</v>
      </c>
      <c r="U13" s="14">
        <v>2.44913951699119E-2</v>
      </c>
      <c r="V13" s="14">
        <v>4.0349378615175097E-2</v>
      </c>
      <c r="W13" s="14">
        <v>5.1230417152677503E-2</v>
      </c>
      <c r="X13" s="14">
        <v>8.16499390168514E-2</v>
      </c>
      <c r="Y13" s="14">
        <v>4.43288106334584E-2</v>
      </c>
      <c r="Z13" s="14">
        <v>9.3575527078173404E-2</v>
      </c>
      <c r="AA13" s="14">
        <v>8.61237686685212E-2</v>
      </c>
      <c r="AB13" s="14">
        <v>4.4234858959476799E-2</v>
      </c>
      <c r="AC13" s="14">
        <v>0.149062526454354</v>
      </c>
      <c r="AD13" s="14">
        <v>0</v>
      </c>
      <c r="AE13" s="14"/>
      <c r="AF13" s="14">
        <v>4.4343345348517901E-2</v>
      </c>
      <c r="AG13" s="14">
        <v>3.4997087675517603E-2</v>
      </c>
      <c r="AH13" s="14">
        <v>0</v>
      </c>
      <c r="AI13" s="14">
        <v>0.105741632392591</v>
      </c>
      <c r="AJ13" s="14">
        <v>9.7856035563657004E-2</v>
      </c>
      <c r="AK13" s="14">
        <v>2.20143131043837E-2</v>
      </c>
      <c r="AL13" s="14"/>
      <c r="AM13" s="14">
        <v>6.7648134918083205E-2</v>
      </c>
      <c r="AN13" s="14">
        <v>7.2961344546713297E-2</v>
      </c>
      <c r="AO13" s="14">
        <v>3.0608000434528802E-2</v>
      </c>
      <c r="AP13" s="14">
        <v>6.4285851909078803E-2</v>
      </c>
      <c r="AQ13" s="14">
        <v>0</v>
      </c>
      <c r="AR13" s="14"/>
      <c r="AS13" s="14">
        <v>6.0990912563421699E-2</v>
      </c>
      <c r="AT13" s="14">
        <v>4.8617438367451797E-2</v>
      </c>
      <c r="AU13" s="14"/>
      <c r="AV13" s="14">
        <v>2.3458139651736602E-2</v>
      </c>
      <c r="AW13" s="14">
        <v>0.10858412105583699</v>
      </c>
      <c r="AX13" s="14">
        <v>7.8659693197395797E-2</v>
      </c>
      <c r="AY13" s="14"/>
      <c r="AZ13" s="14">
        <v>0</v>
      </c>
      <c r="BA13" s="14">
        <v>4.2571798031928301E-2</v>
      </c>
      <c r="BB13" s="14">
        <v>6.9243783096171296E-2</v>
      </c>
      <c r="BC13" s="14"/>
      <c r="BD13" s="14">
        <v>5.5586664919857601E-2</v>
      </c>
      <c r="BE13" s="14">
        <v>5.1015982446686398E-2</v>
      </c>
      <c r="BF13" s="14"/>
      <c r="BG13" s="14">
        <v>3.4246307631623299E-2</v>
      </c>
      <c r="BH13" s="14">
        <v>5.6319903311977698E-2</v>
      </c>
      <c r="BI13" s="14"/>
      <c r="BJ13" s="14">
        <v>3.7449409886919999E-2</v>
      </c>
      <c r="BK13" s="14">
        <v>5.5749935960376799E-2</v>
      </c>
      <c r="BL13" s="14"/>
      <c r="BM13" s="14">
        <v>2.0359977363170498E-2</v>
      </c>
      <c r="BN13" s="14">
        <v>5.4621367133293103E-2</v>
      </c>
      <c r="BO13" s="14"/>
      <c r="BP13" s="14">
        <v>0.10018018621248601</v>
      </c>
      <c r="BQ13" s="14">
        <v>4.2877043679937499E-2</v>
      </c>
      <c r="BR13" s="14"/>
      <c r="BS13" s="14">
        <v>4.15948746285668E-2</v>
      </c>
      <c r="BT13" s="14">
        <v>7.2308051492400396E-2</v>
      </c>
      <c r="BU13" s="14"/>
      <c r="BV13" s="14">
        <v>3.6559760029735301E-2</v>
      </c>
      <c r="BW13" s="14">
        <v>4.3345412056871903E-2</v>
      </c>
      <c r="BX13" s="14"/>
      <c r="BY13" s="14">
        <v>5.5769275734889698E-2</v>
      </c>
      <c r="BZ13" s="14">
        <v>5.2661087988876899E-2</v>
      </c>
      <c r="CA13" s="14"/>
      <c r="CB13" s="14">
        <v>7.9346896274005901E-2</v>
      </c>
      <c r="CC13" s="14">
        <v>4.0761535079888903E-2</v>
      </c>
    </row>
    <row r="14" spans="2:81" x14ac:dyDescent="0.3">
      <c r="B14" s="15" t="s">
        <v>106</v>
      </c>
      <c r="C14" s="14">
        <v>3.1752795877849703E-2</v>
      </c>
      <c r="D14" s="14">
        <v>3.1401018587919799E-2</v>
      </c>
      <c r="E14" s="14">
        <v>3.2122362184408303E-2</v>
      </c>
      <c r="F14" s="14"/>
      <c r="G14" s="14">
        <v>0</v>
      </c>
      <c r="H14" s="14">
        <v>1.17548797629869E-2</v>
      </c>
      <c r="I14" s="14">
        <v>5.50474878501718E-2</v>
      </c>
      <c r="J14" s="14">
        <v>5.9464198189922601E-2</v>
      </c>
      <c r="K14" s="14">
        <v>2.49971844632455E-2</v>
      </c>
      <c r="L14" s="14">
        <v>3.00895368359438E-2</v>
      </c>
      <c r="M14" s="14"/>
      <c r="N14" s="14">
        <v>3.6250329310530002E-2</v>
      </c>
      <c r="O14" s="14">
        <v>2.28204493455555E-2</v>
      </c>
      <c r="P14" s="14">
        <v>1.8547233693248899E-2</v>
      </c>
      <c r="Q14" s="14">
        <v>4.5930474113529803E-2</v>
      </c>
      <c r="R14" s="14"/>
      <c r="S14" s="14">
        <v>0</v>
      </c>
      <c r="T14" s="14">
        <v>1.24680198186369E-2</v>
      </c>
      <c r="U14" s="14">
        <v>8.5405962938618102E-2</v>
      </c>
      <c r="V14" s="14">
        <v>6.5116163366783997E-2</v>
      </c>
      <c r="W14" s="14">
        <v>2.6407704314978801E-2</v>
      </c>
      <c r="X14" s="14">
        <v>4.0973553922091899E-2</v>
      </c>
      <c r="Y14" s="14">
        <v>4.6833616575131402E-2</v>
      </c>
      <c r="Z14" s="14">
        <v>5.2889571552319103E-2</v>
      </c>
      <c r="AA14" s="14">
        <v>3.3740005266843801E-2</v>
      </c>
      <c r="AB14" s="14">
        <v>2.4100449148898601E-2</v>
      </c>
      <c r="AC14" s="14">
        <v>0</v>
      </c>
      <c r="AD14" s="14">
        <v>0</v>
      </c>
      <c r="AE14" s="14"/>
      <c r="AF14" s="14">
        <v>2.0697529649714101E-2</v>
      </c>
      <c r="AG14" s="14">
        <v>1.9682503105375799E-2</v>
      </c>
      <c r="AH14" s="14">
        <v>4.5880070112070098E-2</v>
      </c>
      <c r="AI14" s="14">
        <v>6.2120514994293101E-2</v>
      </c>
      <c r="AJ14" s="14">
        <v>0</v>
      </c>
      <c r="AK14" s="14">
        <v>4.6505316341295101E-2</v>
      </c>
      <c r="AL14" s="14"/>
      <c r="AM14" s="14">
        <v>3.4816395763644703E-2</v>
      </c>
      <c r="AN14" s="14">
        <v>2.3459372172979401E-2</v>
      </c>
      <c r="AO14" s="14">
        <v>2.4282033171773E-2</v>
      </c>
      <c r="AP14" s="14">
        <v>2.9069908477313802E-2</v>
      </c>
      <c r="AQ14" s="14">
        <v>0</v>
      </c>
      <c r="AR14" s="14"/>
      <c r="AS14" s="14">
        <v>0</v>
      </c>
      <c r="AT14" s="14">
        <v>4.9896230885641601E-2</v>
      </c>
      <c r="AU14" s="14"/>
      <c r="AV14" s="14">
        <v>0</v>
      </c>
      <c r="AW14" s="14">
        <v>0</v>
      </c>
      <c r="AX14" s="14">
        <v>0</v>
      </c>
      <c r="AY14" s="14"/>
      <c r="AZ14" s="14">
        <v>0</v>
      </c>
      <c r="BA14" s="14">
        <v>0</v>
      </c>
      <c r="BB14" s="14">
        <v>0</v>
      </c>
      <c r="BC14" s="14"/>
      <c r="BD14" s="14">
        <v>1.0796534035072899E-2</v>
      </c>
      <c r="BE14" s="14">
        <v>4.4950968731396597E-2</v>
      </c>
      <c r="BF14" s="14"/>
      <c r="BG14" s="14">
        <v>1.27065887808674E-2</v>
      </c>
      <c r="BH14" s="14">
        <v>3.5387878543367501E-2</v>
      </c>
      <c r="BI14" s="14"/>
      <c r="BJ14" s="14">
        <v>0</v>
      </c>
      <c r="BK14" s="14">
        <v>3.6098055377216602E-2</v>
      </c>
      <c r="BL14" s="14"/>
      <c r="BM14" s="14">
        <v>0</v>
      </c>
      <c r="BN14" s="14">
        <v>3.5096026362517602E-2</v>
      </c>
      <c r="BO14" s="14"/>
      <c r="BP14" s="14">
        <v>1.2062072362239801E-2</v>
      </c>
      <c r="BQ14" s="14">
        <v>3.6236017973432899E-2</v>
      </c>
      <c r="BR14" s="14"/>
      <c r="BS14" s="14">
        <v>0</v>
      </c>
      <c r="BT14" s="14">
        <v>7.1476770079553298E-3</v>
      </c>
      <c r="BU14" s="14"/>
      <c r="BV14" s="14">
        <v>0</v>
      </c>
      <c r="BW14" s="14">
        <v>0</v>
      </c>
      <c r="BX14" s="14"/>
      <c r="BY14" s="14">
        <v>4.0706518456438502E-2</v>
      </c>
      <c r="BZ14" s="14">
        <v>3.0886626220722999E-2</v>
      </c>
      <c r="CA14" s="14"/>
      <c r="CB14" s="14">
        <v>1.80116324852291E-2</v>
      </c>
      <c r="CC14" s="14">
        <v>3.8804038816555503E-2</v>
      </c>
    </row>
    <row r="15" spans="2:81" x14ac:dyDescent="0.3">
      <c r="B15" s="15" t="s">
        <v>91</v>
      </c>
      <c r="C15" s="18">
        <v>0.59262465122793995</v>
      </c>
      <c r="D15" s="18">
        <v>0.59041908809631805</v>
      </c>
      <c r="E15" s="18">
        <v>0.59494174742422301</v>
      </c>
      <c r="F15" s="18"/>
      <c r="G15" s="18">
        <v>0.61530233174490001</v>
      </c>
      <c r="H15" s="18">
        <v>0.73273550190557601</v>
      </c>
      <c r="I15" s="18">
        <v>0.52221573789606701</v>
      </c>
      <c r="J15" s="18">
        <v>0.60056405849768602</v>
      </c>
      <c r="K15" s="18">
        <v>0.528400272640137</v>
      </c>
      <c r="L15" s="18">
        <v>0.57401209406963805</v>
      </c>
      <c r="M15" s="18"/>
      <c r="N15" s="18">
        <v>0.58210709431339203</v>
      </c>
      <c r="O15" s="18">
        <v>0.58645895123632497</v>
      </c>
      <c r="P15" s="18">
        <v>0.59979609913176402</v>
      </c>
      <c r="Q15" s="18">
        <v>0.59801797562220205</v>
      </c>
      <c r="R15" s="18"/>
      <c r="S15" s="18">
        <v>0.67175918299019399</v>
      </c>
      <c r="T15" s="18">
        <v>0.58692404351824901</v>
      </c>
      <c r="U15" s="18">
        <v>0.58848120428857698</v>
      </c>
      <c r="V15" s="18">
        <v>0.53623710483435305</v>
      </c>
      <c r="W15" s="18">
        <v>0.63650893263526498</v>
      </c>
      <c r="X15" s="18">
        <v>0.67721021938192805</v>
      </c>
      <c r="Y15" s="18">
        <v>0.46166275672019802</v>
      </c>
      <c r="Z15" s="18">
        <v>0.66451216942802205</v>
      </c>
      <c r="AA15" s="18">
        <v>0.65687745262777197</v>
      </c>
      <c r="AB15" s="18">
        <v>0.47125733003627701</v>
      </c>
      <c r="AC15" s="18">
        <v>0.54170744568854801</v>
      </c>
      <c r="AD15" s="18">
        <v>0.66180860947222697</v>
      </c>
      <c r="AE15" s="18"/>
      <c r="AF15" s="18">
        <v>0.69988777345312903</v>
      </c>
      <c r="AG15" s="18">
        <v>0.60445979070191702</v>
      </c>
      <c r="AH15" s="18">
        <v>0.58038932262194098</v>
      </c>
      <c r="AI15" s="18">
        <v>0.48485893186878798</v>
      </c>
      <c r="AJ15" s="18">
        <v>0.601479073381194</v>
      </c>
      <c r="AK15" s="18">
        <v>0.51463469488188096</v>
      </c>
      <c r="AL15" s="18"/>
      <c r="AM15" s="18">
        <v>0.56343672357164198</v>
      </c>
      <c r="AN15" s="18">
        <v>0.61632897234119599</v>
      </c>
      <c r="AO15" s="18">
        <v>0.58791104714514697</v>
      </c>
      <c r="AP15" s="18">
        <v>0.63663492121863596</v>
      </c>
      <c r="AQ15" s="18">
        <v>0.81488183389623003</v>
      </c>
      <c r="AR15" s="18"/>
      <c r="AS15" s="18">
        <v>0.65979718042433499</v>
      </c>
      <c r="AT15" s="18">
        <v>0.55401660970149003</v>
      </c>
      <c r="AU15" s="18"/>
      <c r="AV15" s="18">
        <v>0.73090933973569505</v>
      </c>
      <c r="AW15" s="18">
        <v>0.71286714722626499</v>
      </c>
      <c r="AX15" s="18">
        <v>0.60167764669394497</v>
      </c>
      <c r="AY15" s="18"/>
      <c r="AZ15" s="18">
        <v>0.78836564985146895</v>
      </c>
      <c r="BA15" s="18">
        <v>0.79188089596559397</v>
      </c>
      <c r="BB15" s="18">
        <v>0.65871100113405001</v>
      </c>
      <c r="BC15" s="18"/>
      <c r="BD15" s="18">
        <v>0.62002322872120097</v>
      </c>
      <c r="BE15" s="18">
        <v>0.57536913283394697</v>
      </c>
      <c r="BF15" s="18"/>
      <c r="BG15" s="18">
        <v>0.68999728041554098</v>
      </c>
      <c r="BH15" s="18">
        <v>0.57404050191918699</v>
      </c>
      <c r="BI15" s="18"/>
      <c r="BJ15" s="18">
        <v>0.69704716700257896</v>
      </c>
      <c r="BK15" s="18">
        <v>0.58105352944533395</v>
      </c>
      <c r="BL15" s="18"/>
      <c r="BM15" s="18">
        <v>0.58884045899614401</v>
      </c>
      <c r="BN15" s="18">
        <v>0.59172160681313202</v>
      </c>
      <c r="BO15" s="18"/>
      <c r="BP15" s="18">
        <v>0.51150829379484297</v>
      </c>
      <c r="BQ15" s="18">
        <v>0.61426172572743898</v>
      </c>
      <c r="BR15" s="18"/>
      <c r="BS15" s="18">
        <v>0.71289647304202797</v>
      </c>
      <c r="BT15" s="18">
        <v>0.61675361025033903</v>
      </c>
      <c r="BU15" s="18"/>
      <c r="BV15" s="18">
        <v>0.712531779309035</v>
      </c>
      <c r="BW15" s="18">
        <v>0.71302326460097598</v>
      </c>
      <c r="BX15" s="18"/>
      <c r="BY15" s="18">
        <v>0.52752518613876298</v>
      </c>
      <c r="BZ15" s="18">
        <v>0.60219828703380496</v>
      </c>
      <c r="CA15" s="18"/>
      <c r="CB15" s="18">
        <v>0.56079918142554497</v>
      </c>
      <c r="CC15" s="18">
        <v>0.60216999446014197</v>
      </c>
    </row>
    <row r="16" spans="2:81" x14ac:dyDescent="0.3">
      <c r="B16" s="15" t="s">
        <v>92</v>
      </c>
      <c r="C16" s="18">
        <v>0.20124921391060299</v>
      </c>
      <c r="D16" s="18">
        <v>0.21220364397819599</v>
      </c>
      <c r="E16" s="18">
        <v>0.18974082955372101</v>
      </c>
      <c r="F16" s="18"/>
      <c r="G16" s="18">
        <v>0.26015984023605099</v>
      </c>
      <c r="H16" s="18">
        <v>0.15798847707685101</v>
      </c>
      <c r="I16" s="18">
        <v>0.255133703280919</v>
      </c>
      <c r="J16" s="18">
        <v>0.172684535150993</v>
      </c>
      <c r="K16" s="18">
        <v>0.18898928868515999</v>
      </c>
      <c r="L16" s="18">
        <v>0.175294017034094</v>
      </c>
      <c r="M16" s="18"/>
      <c r="N16" s="18">
        <v>0.188978832439124</v>
      </c>
      <c r="O16" s="18">
        <v>0.216897468230314</v>
      </c>
      <c r="P16" s="18">
        <v>0.21595730401364499</v>
      </c>
      <c r="Q16" s="18">
        <v>0.18721276796057901</v>
      </c>
      <c r="R16" s="18"/>
      <c r="S16" s="18">
        <v>0.18379444780101001</v>
      </c>
      <c r="T16" s="18">
        <v>0.14693694236997501</v>
      </c>
      <c r="U16" s="18">
        <v>0.17572643724270201</v>
      </c>
      <c r="V16" s="18">
        <v>0.31608946734736398</v>
      </c>
      <c r="W16" s="18">
        <v>0.181649959750496</v>
      </c>
      <c r="X16" s="18">
        <v>0.16455775014127</v>
      </c>
      <c r="Y16" s="18">
        <v>0.223697468972792</v>
      </c>
      <c r="Z16" s="18">
        <v>0.142383813484184</v>
      </c>
      <c r="AA16" s="18">
        <v>0.170670153312457</v>
      </c>
      <c r="AB16" s="18">
        <v>0.25183605753120503</v>
      </c>
      <c r="AC16" s="18">
        <v>0.36174634519506199</v>
      </c>
      <c r="AD16" s="18">
        <v>6.5618621667200103E-2</v>
      </c>
      <c r="AE16" s="18"/>
      <c r="AF16" s="18">
        <v>0.15782895920465201</v>
      </c>
      <c r="AG16" s="18">
        <v>0.19164803815656101</v>
      </c>
      <c r="AH16" s="18">
        <v>0.20219334852737</v>
      </c>
      <c r="AI16" s="18">
        <v>0.28456878180967599</v>
      </c>
      <c r="AJ16" s="18">
        <v>0.231821395557817</v>
      </c>
      <c r="AK16" s="18">
        <v>0.15746633595780701</v>
      </c>
      <c r="AL16" s="18"/>
      <c r="AM16" s="18">
        <v>0.19425384038628499</v>
      </c>
      <c r="AN16" s="18">
        <v>0.18681949174593299</v>
      </c>
      <c r="AO16" s="18">
        <v>0.18983597183472301</v>
      </c>
      <c r="AP16" s="18">
        <v>0.21727298616024801</v>
      </c>
      <c r="AQ16" s="18">
        <v>9.85860102402457E-2</v>
      </c>
      <c r="AR16" s="18"/>
      <c r="AS16" s="18">
        <v>0.232973632766316</v>
      </c>
      <c r="AT16" s="18">
        <v>0.18242374452646201</v>
      </c>
      <c r="AU16" s="18"/>
      <c r="AV16" s="18">
        <v>0.15418529154439201</v>
      </c>
      <c r="AW16" s="18">
        <v>0.25056542424480699</v>
      </c>
      <c r="AX16" s="18">
        <v>0.26916414689486401</v>
      </c>
      <c r="AY16" s="18"/>
      <c r="AZ16" s="18">
        <v>0.167106856963322</v>
      </c>
      <c r="BA16" s="18">
        <v>0.168294947903978</v>
      </c>
      <c r="BB16" s="18">
        <v>0.200559237395455</v>
      </c>
      <c r="BC16" s="18"/>
      <c r="BD16" s="18">
        <v>0.21542365915380199</v>
      </c>
      <c r="BE16" s="18">
        <v>0.19232220298535199</v>
      </c>
      <c r="BF16" s="18"/>
      <c r="BG16" s="18">
        <v>0.14766456139239401</v>
      </c>
      <c r="BH16" s="18">
        <v>0.21147616568713801</v>
      </c>
      <c r="BI16" s="18"/>
      <c r="BJ16" s="18">
        <v>0.21239171808482701</v>
      </c>
      <c r="BK16" s="18">
        <v>0.19920951365360101</v>
      </c>
      <c r="BL16" s="18"/>
      <c r="BM16" s="18">
        <v>0.30461692137048102</v>
      </c>
      <c r="BN16" s="18">
        <v>0.19231258111271299</v>
      </c>
      <c r="BO16" s="18"/>
      <c r="BP16" s="18">
        <v>0.29511274554107703</v>
      </c>
      <c r="BQ16" s="18">
        <v>0.182297303948009</v>
      </c>
      <c r="BR16" s="18"/>
      <c r="BS16" s="18">
        <v>0.193212179200035</v>
      </c>
      <c r="BT16" s="18">
        <v>0.255200856011781</v>
      </c>
      <c r="BU16" s="18"/>
      <c r="BV16" s="18">
        <v>0.177348402986407</v>
      </c>
      <c r="BW16" s="18">
        <v>0.19872747254065801</v>
      </c>
      <c r="BX16" s="18"/>
      <c r="BY16" s="18">
        <v>0.17653590017510401</v>
      </c>
      <c r="BZ16" s="18">
        <v>0.20478921083006599</v>
      </c>
      <c r="CA16" s="18"/>
      <c r="CB16" s="18">
        <v>0.24800661587818201</v>
      </c>
      <c r="CC16" s="18">
        <v>0.18161997771350799</v>
      </c>
    </row>
    <row r="17" spans="2:81" x14ac:dyDescent="0.3">
      <c r="B17" s="15" t="s">
        <v>93</v>
      </c>
      <c r="C17" s="19">
        <v>0.39137543731733698</v>
      </c>
      <c r="D17" s="19">
        <v>0.37821544411812202</v>
      </c>
      <c r="E17" s="19">
        <v>0.405200917870502</v>
      </c>
      <c r="F17" s="19"/>
      <c r="G17" s="19">
        <v>0.35514249150885002</v>
      </c>
      <c r="H17" s="19">
        <v>0.57474702482872497</v>
      </c>
      <c r="I17" s="19">
        <v>0.26708203461514701</v>
      </c>
      <c r="J17" s="19">
        <v>0.42787952334669299</v>
      </c>
      <c r="K17" s="19">
        <v>0.33941098395497699</v>
      </c>
      <c r="L17" s="19">
        <v>0.39871807703554502</v>
      </c>
      <c r="M17" s="19"/>
      <c r="N17" s="19">
        <v>0.39312826187426803</v>
      </c>
      <c r="O17" s="19">
        <v>0.36956148300601099</v>
      </c>
      <c r="P17" s="19">
        <v>0.38383879511811902</v>
      </c>
      <c r="Q17" s="19">
        <v>0.41080520766162398</v>
      </c>
      <c r="R17" s="19"/>
      <c r="S17" s="19">
        <v>0.48796473518918398</v>
      </c>
      <c r="T17" s="19">
        <v>0.439987101148274</v>
      </c>
      <c r="U17" s="19">
        <v>0.41275476704587499</v>
      </c>
      <c r="V17" s="19">
        <v>0.22014763748698901</v>
      </c>
      <c r="W17" s="19">
        <v>0.45485897288476901</v>
      </c>
      <c r="X17" s="19">
        <v>0.51265246924065799</v>
      </c>
      <c r="Y17" s="19">
        <v>0.237965287747406</v>
      </c>
      <c r="Z17" s="19">
        <v>0.522128355943838</v>
      </c>
      <c r="AA17" s="19">
        <v>0.48620729931531398</v>
      </c>
      <c r="AB17" s="19">
        <v>0.21942127250507201</v>
      </c>
      <c r="AC17" s="19">
        <v>0.17996110049348599</v>
      </c>
      <c r="AD17" s="19">
        <v>0.59618998780502597</v>
      </c>
      <c r="AE17" s="19"/>
      <c r="AF17" s="19">
        <v>0.54205881424847702</v>
      </c>
      <c r="AG17" s="19">
        <v>0.41281175254535601</v>
      </c>
      <c r="AH17" s="19">
        <v>0.37819597409457101</v>
      </c>
      <c r="AI17" s="19">
        <v>0.20029015005911299</v>
      </c>
      <c r="AJ17" s="19">
        <v>0.369657677823376</v>
      </c>
      <c r="AK17" s="19">
        <v>0.357168358924074</v>
      </c>
      <c r="AL17" s="19"/>
      <c r="AM17" s="19">
        <v>0.36918288318535603</v>
      </c>
      <c r="AN17" s="19">
        <v>0.429509480595263</v>
      </c>
      <c r="AO17" s="19">
        <v>0.39807507531042402</v>
      </c>
      <c r="AP17" s="19">
        <v>0.41936193505838698</v>
      </c>
      <c r="AQ17" s="19">
        <v>0.71629582365598499</v>
      </c>
      <c r="AR17" s="19"/>
      <c r="AS17" s="19">
        <v>0.426823547658019</v>
      </c>
      <c r="AT17" s="19">
        <v>0.37159286517502799</v>
      </c>
      <c r="AU17" s="19"/>
      <c r="AV17" s="19">
        <v>0.57672404819130296</v>
      </c>
      <c r="AW17" s="19">
        <v>0.462301722981458</v>
      </c>
      <c r="AX17" s="19">
        <v>0.33251349979908201</v>
      </c>
      <c r="AY17" s="19"/>
      <c r="AZ17" s="19">
        <v>0.621258792888147</v>
      </c>
      <c r="BA17" s="19">
        <v>0.62358594806161605</v>
      </c>
      <c r="BB17" s="19">
        <v>0.45815176373859501</v>
      </c>
      <c r="BC17" s="19"/>
      <c r="BD17" s="19">
        <v>0.40459956956739901</v>
      </c>
      <c r="BE17" s="19">
        <v>0.38304692984859501</v>
      </c>
      <c r="BF17" s="19"/>
      <c r="BG17" s="19">
        <v>0.54233271902314695</v>
      </c>
      <c r="BH17" s="19">
        <v>0.36256433623204998</v>
      </c>
      <c r="BI17" s="19"/>
      <c r="BJ17" s="19">
        <v>0.48465544891775098</v>
      </c>
      <c r="BK17" s="19">
        <v>0.38184401579173299</v>
      </c>
      <c r="BL17" s="19"/>
      <c r="BM17" s="19">
        <v>0.28422353762566199</v>
      </c>
      <c r="BN17" s="19">
        <v>0.39940902570041897</v>
      </c>
      <c r="BO17" s="19"/>
      <c r="BP17" s="19">
        <v>0.216395548253766</v>
      </c>
      <c r="BQ17" s="19">
        <v>0.43196442177942901</v>
      </c>
      <c r="BR17" s="19"/>
      <c r="BS17" s="19">
        <v>0.51968429384199299</v>
      </c>
      <c r="BT17" s="19">
        <v>0.36155275423855798</v>
      </c>
      <c r="BU17" s="19"/>
      <c r="BV17" s="19">
        <v>0.53518337632262802</v>
      </c>
      <c r="BW17" s="19">
        <v>0.51429579206031795</v>
      </c>
      <c r="BX17" s="19"/>
      <c r="BY17" s="19">
        <v>0.35098928596365903</v>
      </c>
      <c r="BZ17" s="19">
        <v>0.397409076203739</v>
      </c>
      <c r="CA17" s="19"/>
      <c r="CB17" s="19">
        <v>0.31279256554736301</v>
      </c>
      <c r="CC17" s="19">
        <v>0.420550016746635</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514</v>
      </c>
      <c r="D7" s="10">
        <v>254</v>
      </c>
      <c r="E7" s="10">
        <v>260</v>
      </c>
      <c r="F7" s="10"/>
      <c r="G7" s="10">
        <v>59</v>
      </c>
      <c r="H7" s="10">
        <v>83</v>
      </c>
      <c r="I7" s="10">
        <v>98</v>
      </c>
      <c r="J7" s="10">
        <v>89</v>
      </c>
      <c r="K7" s="10">
        <v>78</v>
      </c>
      <c r="L7" s="10">
        <v>107</v>
      </c>
      <c r="M7" s="10"/>
      <c r="N7" s="10">
        <v>144</v>
      </c>
      <c r="O7" s="10">
        <v>130</v>
      </c>
      <c r="P7" s="10">
        <v>103</v>
      </c>
      <c r="Q7" s="10">
        <v>133</v>
      </c>
      <c r="R7" s="10"/>
      <c r="S7" s="10">
        <v>62</v>
      </c>
      <c r="T7" s="10">
        <v>77</v>
      </c>
      <c r="U7" s="10">
        <v>38</v>
      </c>
      <c r="V7" s="10">
        <v>44</v>
      </c>
      <c r="W7" s="10">
        <v>37</v>
      </c>
      <c r="X7" s="10">
        <v>48</v>
      </c>
      <c r="Y7" s="10">
        <v>43</v>
      </c>
      <c r="Z7" s="10">
        <v>21</v>
      </c>
      <c r="AA7" s="10">
        <v>56</v>
      </c>
      <c r="AB7" s="10">
        <v>43</v>
      </c>
      <c r="AC7" s="10">
        <v>30</v>
      </c>
      <c r="AD7" s="10">
        <v>15</v>
      </c>
      <c r="AE7" s="10"/>
      <c r="AF7" s="10">
        <v>150</v>
      </c>
      <c r="AG7" s="10">
        <v>106</v>
      </c>
      <c r="AH7" s="10">
        <v>46</v>
      </c>
      <c r="AI7" s="10">
        <v>78</v>
      </c>
      <c r="AJ7" s="10">
        <v>38</v>
      </c>
      <c r="AK7" s="10">
        <v>43</v>
      </c>
      <c r="AL7" s="10"/>
      <c r="AM7" s="10">
        <v>122</v>
      </c>
      <c r="AN7" s="10">
        <v>111</v>
      </c>
      <c r="AO7" s="10">
        <v>126</v>
      </c>
      <c r="AP7" s="10">
        <v>77</v>
      </c>
      <c r="AQ7" s="10">
        <v>11</v>
      </c>
      <c r="AR7" s="10"/>
      <c r="AS7" s="10">
        <v>180</v>
      </c>
      <c r="AT7" s="10">
        <v>331</v>
      </c>
      <c r="AU7" s="10"/>
      <c r="AV7" s="10">
        <v>83</v>
      </c>
      <c r="AW7" s="10">
        <v>25</v>
      </c>
      <c r="AX7" s="10">
        <v>100</v>
      </c>
      <c r="AY7" s="10"/>
      <c r="AZ7" s="10">
        <v>22</v>
      </c>
      <c r="BA7" s="10">
        <v>23</v>
      </c>
      <c r="BB7" s="10">
        <v>54</v>
      </c>
      <c r="BC7" s="10"/>
      <c r="BD7" s="10">
        <v>201</v>
      </c>
      <c r="BE7" s="10">
        <v>313</v>
      </c>
      <c r="BF7" s="10"/>
      <c r="BG7" s="10">
        <v>81</v>
      </c>
      <c r="BH7" s="10">
        <v>433</v>
      </c>
      <c r="BI7" s="10"/>
      <c r="BJ7" s="10">
        <v>49</v>
      </c>
      <c r="BK7" s="10">
        <v>454</v>
      </c>
      <c r="BL7" s="10"/>
      <c r="BM7" s="10">
        <v>45</v>
      </c>
      <c r="BN7" s="10">
        <v>463</v>
      </c>
      <c r="BO7" s="10"/>
      <c r="BP7" s="10">
        <v>94</v>
      </c>
      <c r="BQ7" s="10">
        <v>418</v>
      </c>
      <c r="BR7" s="10"/>
      <c r="BS7" s="10">
        <v>88</v>
      </c>
      <c r="BT7" s="10">
        <v>125</v>
      </c>
      <c r="BU7" s="10"/>
      <c r="BV7" s="10">
        <v>23</v>
      </c>
      <c r="BW7" s="10">
        <v>65</v>
      </c>
      <c r="BX7" s="10"/>
      <c r="BY7" s="10">
        <v>50</v>
      </c>
      <c r="BZ7" s="10">
        <v>462</v>
      </c>
      <c r="CA7" s="10"/>
      <c r="CB7" s="10">
        <v>164</v>
      </c>
      <c r="CC7" s="10">
        <v>345</v>
      </c>
    </row>
    <row r="8" spans="2:81" ht="30" customHeight="1" x14ac:dyDescent="0.3">
      <c r="B8" s="11" t="s">
        <v>20</v>
      </c>
      <c r="C8" s="11">
        <v>519</v>
      </c>
      <c r="D8" s="11">
        <v>266</v>
      </c>
      <c r="E8" s="11">
        <v>253</v>
      </c>
      <c r="F8" s="11"/>
      <c r="G8" s="11">
        <v>75</v>
      </c>
      <c r="H8" s="11">
        <v>79</v>
      </c>
      <c r="I8" s="11">
        <v>96</v>
      </c>
      <c r="J8" s="11">
        <v>87</v>
      </c>
      <c r="K8" s="11">
        <v>73</v>
      </c>
      <c r="L8" s="11">
        <v>108</v>
      </c>
      <c r="M8" s="11"/>
      <c r="N8" s="11">
        <v>137</v>
      </c>
      <c r="O8" s="11">
        <v>125</v>
      </c>
      <c r="P8" s="11">
        <v>108</v>
      </c>
      <c r="Q8" s="11">
        <v>145</v>
      </c>
      <c r="R8" s="11"/>
      <c r="S8" s="11">
        <v>57</v>
      </c>
      <c r="T8" s="11">
        <v>77</v>
      </c>
      <c r="U8" s="11">
        <v>39</v>
      </c>
      <c r="V8" s="11">
        <v>50</v>
      </c>
      <c r="W8" s="11">
        <v>38</v>
      </c>
      <c r="X8" s="11">
        <v>47</v>
      </c>
      <c r="Y8" s="11">
        <v>43</v>
      </c>
      <c r="Z8" s="11">
        <v>19</v>
      </c>
      <c r="AA8" s="11">
        <v>54</v>
      </c>
      <c r="AB8" s="11">
        <v>46</v>
      </c>
      <c r="AC8" s="11">
        <v>30</v>
      </c>
      <c r="AD8" s="11">
        <v>18</v>
      </c>
      <c r="AE8" s="11"/>
      <c r="AF8" s="11">
        <v>149</v>
      </c>
      <c r="AG8" s="11">
        <v>105</v>
      </c>
      <c r="AH8" s="11">
        <v>44</v>
      </c>
      <c r="AI8" s="11">
        <v>81</v>
      </c>
      <c r="AJ8" s="11">
        <v>40</v>
      </c>
      <c r="AK8" s="11">
        <v>43</v>
      </c>
      <c r="AL8" s="11"/>
      <c r="AM8" s="11">
        <v>126</v>
      </c>
      <c r="AN8" s="11">
        <v>117</v>
      </c>
      <c r="AO8" s="11">
        <v>124</v>
      </c>
      <c r="AP8" s="11">
        <v>73</v>
      </c>
      <c r="AQ8" s="11">
        <v>10</v>
      </c>
      <c r="AR8" s="11"/>
      <c r="AS8" s="11">
        <v>186</v>
      </c>
      <c r="AT8" s="11">
        <v>330</v>
      </c>
      <c r="AU8" s="11"/>
      <c r="AV8" s="11">
        <v>82</v>
      </c>
      <c r="AW8" s="11">
        <v>26</v>
      </c>
      <c r="AX8" s="11">
        <v>106</v>
      </c>
      <c r="AY8" s="11"/>
      <c r="AZ8" s="11">
        <v>22</v>
      </c>
      <c r="BA8" s="11">
        <v>24</v>
      </c>
      <c r="BB8" s="11">
        <v>54</v>
      </c>
      <c r="BC8" s="11"/>
      <c r="BD8" s="11">
        <v>200</v>
      </c>
      <c r="BE8" s="11">
        <v>318</v>
      </c>
      <c r="BF8" s="11"/>
      <c r="BG8" s="11">
        <v>83</v>
      </c>
      <c r="BH8" s="11">
        <v>436</v>
      </c>
      <c r="BI8" s="11"/>
      <c r="BJ8" s="11">
        <v>52</v>
      </c>
      <c r="BK8" s="11">
        <v>456</v>
      </c>
      <c r="BL8" s="11"/>
      <c r="BM8" s="11">
        <v>44</v>
      </c>
      <c r="BN8" s="11">
        <v>469</v>
      </c>
      <c r="BO8" s="11"/>
      <c r="BP8" s="11">
        <v>92</v>
      </c>
      <c r="BQ8" s="11">
        <v>424</v>
      </c>
      <c r="BR8" s="11"/>
      <c r="BS8" s="11">
        <v>91</v>
      </c>
      <c r="BT8" s="11">
        <v>128</v>
      </c>
      <c r="BU8" s="11"/>
      <c r="BV8" s="11">
        <v>23</v>
      </c>
      <c r="BW8" s="11">
        <v>67</v>
      </c>
      <c r="BX8" s="11"/>
      <c r="BY8" s="11">
        <v>52</v>
      </c>
      <c r="BZ8" s="11">
        <v>465</v>
      </c>
      <c r="CA8" s="11"/>
      <c r="CB8" s="11">
        <v>167</v>
      </c>
      <c r="CC8" s="11">
        <v>347</v>
      </c>
    </row>
    <row r="9" spans="2:81" x14ac:dyDescent="0.3">
      <c r="B9" s="15" t="s">
        <v>420</v>
      </c>
      <c r="C9" s="14">
        <v>0.20943388171278801</v>
      </c>
      <c r="D9" s="14">
        <v>0.20967750357272499</v>
      </c>
      <c r="E9" s="14">
        <v>0.20917794014534899</v>
      </c>
      <c r="F9" s="14"/>
      <c r="G9" s="14">
        <v>0.23598118145922301</v>
      </c>
      <c r="H9" s="14">
        <v>0.28672100407919898</v>
      </c>
      <c r="I9" s="14">
        <v>0.168518842791195</v>
      </c>
      <c r="J9" s="14">
        <v>0.192360287624259</v>
      </c>
      <c r="K9" s="14">
        <v>0.19149393490571501</v>
      </c>
      <c r="L9" s="14">
        <v>0.196629796569675</v>
      </c>
      <c r="M9" s="14"/>
      <c r="N9" s="14">
        <v>0.19086552638382401</v>
      </c>
      <c r="O9" s="14">
        <v>0.17970921862143599</v>
      </c>
      <c r="P9" s="14">
        <v>0.19834921235300501</v>
      </c>
      <c r="Q9" s="14">
        <v>0.25228394279095101</v>
      </c>
      <c r="R9" s="14"/>
      <c r="S9" s="14">
        <v>0.19638838479725201</v>
      </c>
      <c r="T9" s="14">
        <v>0.26060587675325497</v>
      </c>
      <c r="U9" s="14">
        <v>0.153849782694543</v>
      </c>
      <c r="V9" s="14">
        <v>0.120695207097145</v>
      </c>
      <c r="W9" s="14">
        <v>0.26809767232077703</v>
      </c>
      <c r="X9" s="14">
        <v>0.30992310030949899</v>
      </c>
      <c r="Y9" s="14">
        <v>0.16242255942888001</v>
      </c>
      <c r="Z9" s="14">
        <v>9.2940121000036305E-2</v>
      </c>
      <c r="AA9" s="14">
        <v>0.24039653422944701</v>
      </c>
      <c r="AB9" s="14">
        <v>0.226336053613411</v>
      </c>
      <c r="AC9" s="14">
        <v>0.240467718787369</v>
      </c>
      <c r="AD9" s="14">
        <v>6.6042394764296797E-2</v>
      </c>
      <c r="AE9" s="14"/>
      <c r="AF9" s="14">
        <v>0.278537056719386</v>
      </c>
      <c r="AG9" s="14">
        <v>0.26129510408998302</v>
      </c>
      <c r="AH9" s="14">
        <v>0.21126491083392901</v>
      </c>
      <c r="AI9" s="14">
        <v>0.22544556406708599</v>
      </c>
      <c r="AJ9" s="14">
        <v>0.11849753145366</v>
      </c>
      <c r="AK9" s="14">
        <v>0.111990613241989</v>
      </c>
      <c r="AL9" s="14"/>
      <c r="AM9" s="14">
        <v>0.17398342376077799</v>
      </c>
      <c r="AN9" s="14">
        <v>0.19413850225990201</v>
      </c>
      <c r="AO9" s="14">
        <v>0.237380842419495</v>
      </c>
      <c r="AP9" s="14">
        <v>0.21308067493593999</v>
      </c>
      <c r="AQ9" s="14">
        <v>0.58131914838382204</v>
      </c>
      <c r="AR9" s="14"/>
      <c r="AS9" s="14">
        <v>0.24999009241439901</v>
      </c>
      <c r="AT9" s="14">
        <v>0.18841472441358001</v>
      </c>
      <c r="AU9" s="14"/>
      <c r="AV9" s="14">
        <v>0.24993210184291201</v>
      </c>
      <c r="AW9" s="14">
        <v>0.440143002614448</v>
      </c>
      <c r="AX9" s="14">
        <v>0.221724742926731</v>
      </c>
      <c r="AY9" s="14"/>
      <c r="AZ9" s="14">
        <v>0.51343283418584196</v>
      </c>
      <c r="BA9" s="14">
        <v>0.28404318419075097</v>
      </c>
      <c r="BB9" s="14">
        <v>0.178284631573875</v>
      </c>
      <c r="BC9" s="14"/>
      <c r="BD9" s="14">
        <v>0.25050765941536302</v>
      </c>
      <c r="BE9" s="14">
        <v>0.18356577498966101</v>
      </c>
      <c r="BF9" s="14"/>
      <c r="BG9" s="14">
        <v>0.30601810012260999</v>
      </c>
      <c r="BH9" s="14">
        <v>0.19100020532166301</v>
      </c>
      <c r="BI9" s="14"/>
      <c r="BJ9" s="14">
        <v>0.35766268735024398</v>
      </c>
      <c r="BK9" s="14">
        <v>0.187592846366129</v>
      </c>
      <c r="BL9" s="14"/>
      <c r="BM9" s="14">
        <v>0.225388574212361</v>
      </c>
      <c r="BN9" s="14">
        <v>0.208486178682392</v>
      </c>
      <c r="BO9" s="14"/>
      <c r="BP9" s="14">
        <v>0.1952451257501</v>
      </c>
      <c r="BQ9" s="14">
        <v>0.21394427127955101</v>
      </c>
      <c r="BR9" s="14"/>
      <c r="BS9" s="14">
        <v>0.30819653423559601</v>
      </c>
      <c r="BT9" s="14">
        <v>0.21301382936055399</v>
      </c>
      <c r="BU9" s="14"/>
      <c r="BV9" s="14">
        <v>0.35564367237083799</v>
      </c>
      <c r="BW9" s="14">
        <v>0.291700784329332</v>
      </c>
      <c r="BX9" s="14"/>
      <c r="BY9" s="14">
        <v>0.17737350276021099</v>
      </c>
      <c r="BZ9" s="14">
        <v>0.21382083560491</v>
      </c>
      <c r="CA9" s="14"/>
      <c r="CB9" s="14">
        <v>0.22341593494224299</v>
      </c>
      <c r="CC9" s="14">
        <v>0.20259369883391501</v>
      </c>
    </row>
    <row r="10" spans="2:81" x14ac:dyDescent="0.3">
      <c r="B10" s="15" t="s">
        <v>86</v>
      </c>
      <c r="C10" s="14">
        <v>0.362423410388097</v>
      </c>
      <c r="D10" s="14">
        <v>0.37005016012137198</v>
      </c>
      <c r="E10" s="14">
        <v>0.35441098374584401</v>
      </c>
      <c r="F10" s="14"/>
      <c r="G10" s="14">
        <v>0.31917445123712801</v>
      </c>
      <c r="H10" s="14">
        <v>0.37168292239853301</v>
      </c>
      <c r="I10" s="14">
        <v>0.43605582124428</v>
      </c>
      <c r="J10" s="14">
        <v>0.33175177268934702</v>
      </c>
      <c r="K10" s="14">
        <v>0.39782963223617801</v>
      </c>
      <c r="L10" s="14">
        <v>0.32095911140083799</v>
      </c>
      <c r="M10" s="14"/>
      <c r="N10" s="14">
        <v>0.37342256646901401</v>
      </c>
      <c r="O10" s="14">
        <v>0.410693001122448</v>
      </c>
      <c r="P10" s="14">
        <v>0.35799438030277903</v>
      </c>
      <c r="Q10" s="14">
        <v>0.31708089149452101</v>
      </c>
      <c r="R10" s="14"/>
      <c r="S10" s="14">
        <v>0.49621450392384497</v>
      </c>
      <c r="T10" s="14">
        <v>0.26041506618430299</v>
      </c>
      <c r="U10" s="14">
        <v>0.33407294380076402</v>
      </c>
      <c r="V10" s="14">
        <v>0.48854453800947401</v>
      </c>
      <c r="W10" s="14">
        <v>0.26533940357098801</v>
      </c>
      <c r="X10" s="14">
        <v>0.44061168896234298</v>
      </c>
      <c r="Y10" s="14">
        <v>0.34196302802899198</v>
      </c>
      <c r="Z10" s="14">
        <v>0.33023621593586799</v>
      </c>
      <c r="AA10" s="14">
        <v>0.44695165420427102</v>
      </c>
      <c r="AB10" s="14">
        <v>0.18941216903060001</v>
      </c>
      <c r="AC10" s="14">
        <v>0.178245633384749</v>
      </c>
      <c r="AD10" s="14">
        <v>0.66347303675855296</v>
      </c>
      <c r="AE10" s="14"/>
      <c r="AF10" s="14">
        <v>0.40207626129083401</v>
      </c>
      <c r="AG10" s="14">
        <v>0.39762663677013599</v>
      </c>
      <c r="AH10" s="14">
        <v>0.273215756753386</v>
      </c>
      <c r="AI10" s="14">
        <v>0.268833740510241</v>
      </c>
      <c r="AJ10" s="14">
        <v>0.33255496918420901</v>
      </c>
      <c r="AK10" s="14">
        <v>0.43532108200606501</v>
      </c>
      <c r="AL10" s="14"/>
      <c r="AM10" s="14">
        <v>0.29267622869224802</v>
      </c>
      <c r="AN10" s="14">
        <v>0.40659127273756002</v>
      </c>
      <c r="AO10" s="14">
        <v>0.352897564828203</v>
      </c>
      <c r="AP10" s="14">
        <v>0.44436353738605699</v>
      </c>
      <c r="AQ10" s="14">
        <v>0.32009484137593303</v>
      </c>
      <c r="AR10" s="14"/>
      <c r="AS10" s="14">
        <v>0.37100454763589302</v>
      </c>
      <c r="AT10" s="14">
        <v>0.35482449540018501</v>
      </c>
      <c r="AU10" s="14"/>
      <c r="AV10" s="14">
        <v>0.41658000121400401</v>
      </c>
      <c r="AW10" s="14">
        <v>0.38686267230695198</v>
      </c>
      <c r="AX10" s="14">
        <v>0.32732805162478001</v>
      </c>
      <c r="AY10" s="14"/>
      <c r="AZ10" s="14">
        <v>0.35428467460715501</v>
      </c>
      <c r="BA10" s="14">
        <v>0.556186171396576</v>
      </c>
      <c r="BB10" s="14">
        <v>0.399428375113278</v>
      </c>
      <c r="BC10" s="14"/>
      <c r="BD10" s="14">
        <v>0.36406188265330403</v>
      </c>
      <c r="BE10" s="14">
        <v>0.361391506877147</v>
      </c>
      <c r="BF10" s="14"/>
      <c r="BG10" s="14">
        <v>0.38145325354668602</v>
      </c>
      <c r="BH10" s="14">
        <v>0.35879145087820202</v>
      </c>
      <c r="BI10" s="14"/>
      <c r="BJ10" s="14">
        <v>0.31240072585078499</v>
      </c>
      <c r="BK10" s="14">
        <v>0.37285604281526402</v>
      </c>
      <c r="BL10" s="14"/>
      <c r="BM10" s="14">
        <v>0.36590929233716502</v>
      </c>
      <c r="BN10" s="14">
        <v>0.36188183202593799</v>
      </c>
      <c r="BO10" s="14"/>
      <c r="BP10" s="14">
        <v>0.35705310311462501</v>
      </c>
      <c r="BQ10" s="14">
        <v>0.36380710311077202</v>
      </c>
      <c r="BR10" s="14"/>
      <c r="BS10" s="14">
        <v>0.37895756317693802</v>
      </c>
      <c r="BT10" s="14">
        <v>0.35270873372109601</v>
      </c>
      <c r="BU10" s="14"/>
      <c r="BV10" s="14">
        <v>0.23524620057814399</v>
      </c>
      <c r="BW10" s="14">
        <v>0.42892109710728599</v>
      </c>
      <c r="BX10" s="14"/>
      <c r="BY10" s="14">
        <v>0.36058832608549801</v>
      </c>
      <c r="BZ10" s="14">
        <v>0.36200380979248797</v>
      </c>
      <c r="CA10" s="14"/>
      <c r="CB10" s="14">
        <v>0.35325545934334401</v>
      </c>
      <c r="CC10" s="14">
        <v>0.36912566756128701</v>
      </c>
    </row>
    <row r="11" spans="2:81" x14ac:dyDescent="0.3">
      <c r="B11" s="15" t="s">
        <v>421</v>
      </c>
      <c r="C11" s="14">
        <v>0.20296279993302399</v>
      </c>
      <c r="D11" s="14">
        <v>0.201438949748693</v>
      </c>
      <c r="E11" s="14">
        <v>0.20456370965770901</v>
      </c>
      <c r="F11" s="14"/>
      <c r="G11" s="14">
        <v>0.208208124572417</v>
      </c>
      <c r="H11" s="14">
        <v>0.18286848868550801</v>
      </c>
      <c r="I11" s="14">
        <v>0.146545875556929</v>
      </c>
      <c r="J11" s="14">
        <v>0.21490232660915601</v>
      </c>
      <c r="K11" s="14">
        <v>0.146094870960639</v>
      </c>
      <c r="L11" s="14">
        <v>0.29321068247813098</v>
      </c>
      <c r="M11" s="14"/>
      <c r="N11" s="14">
        <v>0.20759282333613099</v>
      </c>
      <c r="O11" s="14">
        <v>0.176421335710958</v>
      </c>
      <c r="P11" s="14">
        <v>0.20071425648871</v>
      </c>
      <c r="Q11" s="14">
        <v>0.222179430312575</v>
      </c>
      <c r="R11" s="14"/>
      <c r="S11" s="14">
        <v>0.17628498533442899</v>
      </c>
      <c r="T11" s="14">
        <v>0.36735397263734598</v>
      </c>
      <c r="U11" s="14">
        <v>0.182474728444603</v>
      </c>
      <c r="V11" s="14">
        <v>0.13002556744843399</v>
      </c>
      <c r="W11" s="14">
        <v>0.12921152167962099</v>
      </c>
      <c r="X11" s="14">
        <v>6.3859209091645094E-2</v>
      </c>
      <c r="Y11" s="14">
        <v>0.13389910886697101</v>
      </c>
      <c r="Z11" s="14">
        <v>0.28893956144837302</v>
      </c>
      <c r="AA11" s="14">
        <v>0.172563415780595</v>
      </c>
      <c r="AB11" s="14">
        <v>0.27748797536778502</v>
      </c>
      <c r="AC11" s="14">
        <v>0.30848231348851302</v>
      </c>
      <c r="AD11" s="14">
        <v>0.14156707673619201</v>
      </c>
      <c r="AE11" s="14"/>
      <c r="AF11" s="14">
        <v>0.15873427476029001</v>
      </c>
      <c r="AG11" s="14">
        <v>0.185852137062406</v>
      </c>
      <c r="AH11" s="14">
        <v>0.356496890859612</v>
      </c>
      <c r="AI11" s="14">
        <v>0.115475063905483</v>
      </c>
      <c r="AJ11" s="14">
        <v>0.228072851116596</v>
      </c>
      <c r="AK11" s="14">
        <v>0.254795617119291</v>
      </c>
      <c r="AL11" s="14"/>
      <c r="AM11" s="14">
        <v>0.30290577314564399</v>
      </c>
      <c r="AN11" s="14">
        <v>0.17182347464269901</v>
      </c>
      <c r="AO11" s="14">
        <v>0.17615796064220299</v>
      </c>
      <c r="AP11" s="14">
        <v>0.159426753894681</v>
      </c>
      <c r="AQ11" s="14">
        <v>0</v>
      </c>
      <c r="AR11" s="14"/>
      <c r="AS11" s="14">
        <v>0.13504192477660601</v>
      </c>
      <c r="AT11" s="14">
        <v>0.24021113556799301</v>
      </c>
      <c r="AU11" s="14"/>
      <c r="AV11" s="14">
        <v>0.13398545704510401</v>
      </c>
      <c r="AW11" s="14">
        <v>3.3762047453076899E-2</v>
      </c>
      <c r="AX11" s="14">
        <v>0.15062922977677301</v>
      </c>
      <c r="AY11" s="14"/>
      <c r="AZ11" s="14">
        <v>4.3328070462904898E-2</v>
      </c>
      <c r="BA11" s="14">
        <v>4.3300179079018397E-2</v>
      </c>
      <c r="BB11" s="14">
        <v>0.16747889444004099</v>
      </c>
      <c r="BC11" s="14"/>
      <c r="BD11" s="14">
        <v>0.16685473809968501</v>
      </c>
      <c r="BE11" s="14">
        <v>0.22570351796080701</v>
      </c>
      <c r="BF11" s="14"/>
      <c r="BG11" s="14">
        <v>0.14801360027009899</v>
      </c>
      <c r="BH11" s="14">
        <v>0.21345018370249</v>
      </c>
      <c r="BI11" s="14"/>
      <c r="BJ11" s="14">
        <v>0.128294762144984</v>
      </c>
      <c r="BK11" s="14">
        <v>0.21076115458405301</v>
      </c>
      <c r="BL11" s="14"/>
      <c r="BM11" s="14">
        <v>0.16781337740941499</v>
      </c>
      <c r="BN11" s="14">
        <v>0.20677729245843299</v>
      </c>
      <c r="BO11" s="14"/>
      <c r="BP11" s="14">
        <v>0.17024104056794701</v>
      </c>
      <c r="BQ11" s="14">
        <v>0.20684885591086599</v>
      </c>
      <c r="BR11" s="14"/>
      <c r="BS11" s="14">
        <v>0.12753963443615901</v>
      </c>
      <c r="BT11" s="14">
        <v>0.145905673888963</v>
      </c>
      <c r="BU11" s="14"/>
      <c r="BV11" s="14">
        <v>0.163205603879612</v>
      </c>
      <c r="BW11" s="14">
        <v>0.115139794630718</v>
      </c>
      <c r="BX11" s="14"/>
      <c r="BY11" s="14">
        <v>0.197141365524169</v>
      </c>
      <c r="BZ11" s="14">
        <v>0.20441551473613301</v>
      </c>
      <c r="CA11" s="14"/>
      <c r="CB11" s="14">
        <v>0.13902157559358</v>
      </c>
      <c r="CC11" s="14">
        <v>0.23097321371906299</v>
      </c>
    </row>
    <row r="12" spans="2:81" x14ac:dyDescent="0.3">
      <c r="B12" s="15" t="s">
        <v>88</v>
      </c>
      <c r="C12" s="14">
        <v>0.13565919330270601</v>
      </c>
      <c r="D12" s="14">
        <v>0.121523020225262</v>
      </c>
      <c r="E12" s="14">
        <v>0.15051021814898399</v>
      </c>
      <c r="F12" s="14"/>
      <c r="G12" s="14">
        <v>0.170630303376304</v>
      </c>
      <c r="H12" s="14">
        <v>4.8548204177156801E-2</v>
      </c>
      <c r="I12" s="14">
        <v>0.14487080726565801</v>
      </c>
      <c r="J12" s="14">
        <v>0.134588787314772</v>
      </c>
      <c r="K12" s="14">
        <v>0.21502312323262601</v>
      </c>
      <c r="L12" s="14">
        <v>0.113866063192246</v>
      </c>
      <c r="M12" s="14"/>
      <c r="N12" s="14">
        <v>0.156229341966242</v>
      </c>
      <c r="O12" s="14">
        <v>0.11407904527399</v>
      </c>
      <c r="P12" s="14">
        <v>0.18004676628663599</v>
      </c>
      <c r="Q12" s="14">
        <v>0.105289770313389</v>
      </c>
      <c r="R12" s="14"/>
      <c r="S12" s="14">
        <v>8.7592981518225504E-2</v>
      </c>
      <c r="T12" s="14">
        <v>8.6374986200001405E-2</v>
      </c>
      <c r="U12" s="14">
        <v>0.25011063121559701</v>
      </c>
      <c r="V12" s="14">
        <v>0.15203000807874101</v>
      </c>
      <c r="W12" s="14">
        <v>0.23288374222764599</v>
      </c>
      <c r="X12" s="14">
        <v>0.102318682642786</v>
      </c>
      <c r="Y12" s="14">
        <v>0.22864508702508701</v>
      </c>
      <c r="Z12" s="14">
        <v>9.45066344708404E-2</v>
      </c>
      <c r="AA12" s="14">
        <v>7.2957885057960803E-2</v>
      </c>
      <c r="AB12" s="14">
        <v>0.13080373021175801</v>
      </c>
      <c r="AC12" s="14">
        <v>0.12451399663948499</v>
      </c>
      <c r="AD12" s="14">
        <v>0.12891749174095901</v>
      </c>
      <c r="AE12" s="14"/>
      <c r="AF12" s="14">
        <v>9.2601203815016103E-2</v>
      </c>
      <c r="AG12" s="14">
        <v>0.12214011547275599</v>
      </c>
      <c r="AH12" s="14">
        <v>4.3181854706278701E-2</v>
      </c>
      <c r="AI12" s="14">
        <v>0.232738441784027</v>
      </c>
      <c r="AJ12" s="14">
        <v>0.230388967211868</v>
      </c>
      <c r="AK12" s="14">
        <v>0.15547779952829899</v>
      </c>
      <c r="AL12" s="14"/>
      <c r="AM12" s="14">
        <v>0.157586221076433</v>
      </c>
      <c r="AN12" s="14">
        <v>0.164132006926277</v>
      </c>
      <c r="AO12" s="14">
        <v>0.122756028014402</v>
      </c>
      <c r="AP12" s="14">
        <v>7.0715924356421198E-2</v>
      </c>
      <c r="AQ12" s="14">
        <v>0</v>
      </c>
      <c r="AR12" s="14"/>
      <c r="AS12" s="14">
        <v>0.15358128275687499</v>
      </c>
      <c r="AT12" s="14">
        <v>0.126742201762746</v>
      </c>
      <c r="AU12" s="14"/>
      <c r="AV12" s="14">
        <v>0.130697957600166</v>
      </c>
      <c r="AW12" s="14">
        <v>3.6567428528927901E-2</v>
      </c>
      <c r="AX12" s="14">
        <v>0.18474331051686699</v>
      </c>
      <c r="AY12" s="14"/>
      <c r="AZ12" s="14">
        <v>8.89544207440989E-2</v>
      </c>
      <c r="BA12" s="14">
        <v>3.9824156130428001E-2</v>
      </c>
      <c r="BB12" s="14">
        <v>0.150193289245765</v>
      </c>
      <c r="BC12" s="14"/>
      <c r="BD12" s="14">
        <v>0.12300035030617699</v>
      </c>
      <c r="BE12" s="14">
        <v>0.143631683780615</v>
      </c>
      <c r="BF12" s="14"/>
      <c r="BG12" s="14">
        <v>9.4808747810701893E-2</v>
      </c>
      <c r="BH12" s="14">
        <v>0.14345574542095901</v>
      </c>
      <c r="BI12" s="14"/>
      <c r="BJ12" s="14">
        <v>0.103397879284316</v>
      </c>
      <c r="BK12" s="14">
        <v>0.13818200941723299</v>
      </c>
      <c r="BL12" s="14"/>
      <c r="BM12" s="14">
        <v>0.17592463327805899</v>
      </c>
      <c r="BN12" s="14">
        <v>0.133599070756375</v>
      </c>
      <c r="BO12" s="14"/>
      <c r="BP12" s="14">
        <v>0.158572655621533</v>
      </c>
      <c r="BQ12" s="14">
        <v>0.13162641025029501</v>
      </c>
      <c r="BR12" s="14"/>
      <c r="BS12" s="14">
        <v>9.3017694525142594E-2</v>
      </c>
      <c r="BT12" s="14">
        <v>0.19371136912081</v>
      </c>
      <c r="BU12" s="14"/>
      <c r="BV12" s="14">
        <v>6.7235736392126405E-2</v>
      </c>
      <c r="BW12" s="14">
        <v>0.101981201075185</v>
      </c>
      <c r="BX12" s="14"/>
      <c r="BY12" s="14">
        <v>0.114040001176588</v>
      </c>
      <c r="BZ12" s="14">
        <v>0.13859528659571899</v>
      </c>
      <c r="CA12" s="14"/>
      <c r="CB12" s="14">
        <v>0.18895652597908599</v>
      </c>
      <c r="CC12" s="14">
        <v>0.109325012257301</v>
      </c>
    </row>
    <row r="13" spans="2:81" x14ac:dyDescent="0.3">
      <c r="B13" s="15" t="s">
        <v>422</v>
      </c>
      <c r="C13" s="14">
        <v>5.7369416367724302E-2</v>
      </c>
      <c r="D13" s="14">
        <v>6.2654172248111401E-2</v>
      </c>
      <c r="E13" s="14">
        <v>5.1817415804617697E-2</v>
      </c>
      <c r="F13" s="14"/>
      <c r="G13" s="14">
        <v>6.6005939354928905E-2</v>
      </c>
      <c r="H13" s="14">
        <v>8.6036995571179595E-2</v>
      </c>
      <c r="I13" s="14">
        <v>6.0496747653201503E-2</v>
      </c>
      <c r="J13" s="14">
        <v>8.3497759471982597E-2</v>
      </c>
      <c r="K13" s="14">
        <v>2.4810626762717999E-2</v>
      </c>
      <c r="L13" s="14">
        <v>2.86355659582593E-2</v>
      </c>
      <c r="M13" s="14"/>
      <c r="N13" s="14">
        <v>3.0806432116722699E-2</v>
      </c>
      <c r="O13" s="14">
        <v>7.3111031236340496E-2</v>
      </c>
      <c r="P13" s="14">
        <v>6.2895384568870394E-2</v>
      </c>
      <c r="Q13" s="14">
        <v>6.6427209574743004E-2</v>
      </c>
      <c r="R13" s="14"/>
      <c r="S13" s="14">
        <v>4.35191444262489E-2</v>
      </c>
      <c r="T13" s="14">
        <v>1.27820784064574E-2</v>
      </c>
      <c r="U13" s="14">
        <v>2.4430445840315E-2</v>
      </c>
      <c r="V13" s="14">
        <v>6.4670155026718606E-2</v>
      </c>
      <c r="W13" s="14">
        <v>5.06809785273677E-2</v>
      </c>
      <c r="X13" s="14">
        <v>6.1976345384836401E-2</v>
      </c>
      <c r="Y13" s="14">
        <v>2.5028270156577399E-2</v>
      </c>
      <c r="Z13" s="14">
        <v>9.3575527078173404E-2</v>
      </c>
      <c r="AA13" s="14">
        <v>3.4163164217885698E-2</v>
      </c>
      <c r="AB13" s="14">
        <v>0.17596007177644599</v>
      </c>
      <c r="AC13" s="14">
        <v>0.14829033769988501</v>
      </c>
      <c r="AD13" s="14">
        <v>0</v>
      </c>
      <c r="AE13" s="14"/>
      <c r="AF13" s="14">
        <v>4.2522079103297798E-2</v>
      </c>
      <c r="AG13" s="14">
        <v>2.3592371265763599E-2</v>
      </c>
      <c r="AH13" s="14">
        <v>4.7728809600496101E-2</v>
      </c>
      <c r="AI13" s="14">
        <v>0.106767244485234</v>
      </c>
      <c r="AJ13" s="14">
        <v>7.1617666187889395E-2</v>
      </c>
      <c r="AK13" s="14">
        <v>0</v>
      </c>
      <c r="AL13" s="14"/>
      <c r="AM13" s="14">
        <v>4.7496434318717598E-2</v>
      </c>
      <c r="AN13" s="14">
        <v>3.2013117923030299E-2</v>
      </c>
      <c r="AO13" s="14">
        <v>0.10276931221254799</v>
      </c>
      <c r="AP13" s="14">
        <v>5.9744618917138101E-2</v>
      </c>
      <c r="AQ13" s="14">
        <v>9.85860102402457E-2</v>
      </c>
      <c r="AR13" s="14"/>
      <c r="AS13" s="14">
        <v>8.1072723450643397E-2</v>
      </c>
      <c r="AT13" s="14">
        <v>4.4524148895337498E-2</v>
      </c>
      <c r="AU13" s="14"/>
      <c r="AV13" s="14">
        <v>6.8804482297813996E-2</v>
      </c>
      <c r="AW13" s="14">
        <v>0.102664849096595</v>
      </c>
      <c r="AX13" s="14">
        <v>8.9542700063858699E-2</v>
      </c>
      <c r="AY13" s="14"/>
      <c r="AZ13" s="14">
        <v>0</v>
      </c>
      <c r="BA13" s="14">
        <v>7.6646309203227E-2</v>
      </c>
      <c r="BB13" s="14">
        <v>0.104614809627042</v>
      </c>
      <c r="BC13" s="14"/>
      <c r="BD13" s="14">
        <v>8.6566533262146694E-2</v>
      </c>
      <c r="BE13" s="14">
        <v>3.8981184798141097E-2</v>
      </c>
      <c r="BF13" s="14"/>
      <c r="BG13" s="14">
        <v>5.6999709469036298E-2</v>
      </c>
      <c r="BH13" s="14">
        <v>5.7439977142995702E-2</v>
      </c>
      <c r="BI13" s="14"/>
      <c r="BJ13" s="14">
        <v>9.8243945369669905E-2</v>
      </c>
      <c r="BK13" s="14">
        <v>5.4056855354670003E-2</v>
      </c>
      <c r="BL13" s="14"/>
      <c r="BM13" s="14">
        <v>6.4964122763000495E-2</v>
      </c>
      <c r="BN13" s="14">
        <v>5.3719139245451797E-2</v>
      </c>
      <c r="BO13" s="14"/>
      <c r="BP13" s="14">
        <v>0.110727770718216</v>
      </c>
      <c r="BQ13" s="14">
        <v>4.6204586007044503E-2</v>
      </c>
      <c r="BR13" s="14"/>
      <c r="BS13" s="14">
        <v>8.4043836225594803E-2</v>
      </c>
      <c r="BT13" s="14">
        <v>7.9012457795119798E-2</v>
      </c>
      <c r="BU13" s="14"/>
      <c r="BV13" s="14">
        <v>0.14670950493201701</v>
      </c>
      <c r="BW13" s="14">
        <v>6.2257122857478801E-2</v>
      </c>
      <c r="BX13" s="14"/>
      <c r="BY13" s="14">
        <v>0.13162887780323099</v>
      </c>
      <c r="BZ13" s="14">
        <v>4.9366241012754802E-2</v>
      </c>
      <c r="CA13" s="14"/>
      <c r="CB13" s="14">
        <v>6.85053835074423E-2</v>
      </c>
      <c r="CC13" s="14">
        <v>5.2827608241506903E-2</v>
      </c>
    </row>
    <row r="14" spans="2:81" x14ac:dyDescent="0.3">
      <c r="B14" s="15" t="s">
        <v>106</v>
      </c>
      <c r="C14" s="14">
        <v>3.2151298295660498E-2</v>
      </c>
      <c r="D14" s="14">
        <v>3.4656194083837098E-2</v>
      </c>
      <c r="E14" s="14">
        <v>2.9519732497495298E-2</v>
      </c>
      <c r="F14" s="14"/>
      <c r="G14" s="14">
        <v>0</v>
      </c>
      <c r="H14" s="14">
        <v>2.4142385088424301E-2</v>
      </c>
      <c r="I14" s="14">
        <v>4.3511905488736298E-2</v>
      </c>
      <c r="J14" s="14">
        <v>4.2899066290484601E-2</v>
      </c>
      <c r="K14" s="14">
        <v>2.4747811902122802E-2</v>
      </c>
      <c r="L14" s="14">
        <v>4.66987804008503E-2</v>
      </c>
      <c r="M14" s="14"/>
      <c r="N14" s="14">
        <v>4.1083309728066397E-2</v>
      </c>
      <c r="O14" s="14">
        <v>4.5986368034826801E-2</v>
      </c>
      <c r="P14" s="14">
        <v>0</v>
      </c>
      <c r="Q14" s="14">
        <v>3.6738755513821102E-2</v>
      </c>
      <c r="R14" s="14"/>
      <c r="S14" s="14">
        <v>0</v>
      </c>
      <c r="T14" s="14">
        <v>1.24680198186369E-2</v>
      </c>
      <c r="U14" s="14">
        <v>5.50614680041773E-2</v>
      </c>
      <c r="V14" s="14">
        <v>4.4034524339487097E-2</v>
      </c>
      <c r="W14" s="14">
        <v>5.3786681673599498E-2</v>
      </c>
      <c r="X14" s="14">
        <v>2.13109736088909E-2</v>
      </c>
      <c r="Y14" s="14">
        <v>0.108041946493493</v>
      </c>
      <c r="Z14" s="14">
        <v>9.9801940066708603E-2</v>
      </c>
      <c r="AA14" s="14">
        <v>3.2967346509841303E-2</v>
      </c>
      <c r="AB14" s="14">
        <v>0</v>
      </c>
      <c r="AC14" s="14">
        <v>0</v>
      </c>
      <c r="AD14" s="14">
        <v>0</v>
      </c>
      <c r="AE14" s="14"/>
      <c r="AF14" s="14">
        <v>2.5529124311175998E-2</v>
      </c>
      <c r="AG14" s="14">
        <v>9.4936353389559608E-3</v>
      </c>
      <c r="AH14" s="14">
        <v>6.8111777246297703E-2</v>
      </c>
      <c r="AI14" s="14">
        <v>5.0739945247928998E-2</v>
      </c>
      <c r="AJ14" s="14">
        <v>1.8868014845777801E-2</v>
      </c>
      <c r="AK14" s="14">
        <v>4.2414888104355598E-2</v>
      </c>
      <c r="AL14" s="14"/>
      <c r="AM14" s="14">
        <v>2.5351919006179301E-2</v>
      </c>
      <c r="AN14" s="14">
        <v>3.1301625510532102E-2</v>
      </c>
      <c r="AO14" s="14">
        <v>8.0382918831495495E-3</v>
      </c>
      <c r="AP14" s="14">
        <v>5.2668490509763403E-2</v>
      </c>
      <c r="AQ14" s="14">
        <v>0</v>
      </c>
      <c r="AR14" s="14"/>
      <c r="AS14" s="14">
        <v>9.3094289655828392E-3</v>
      </c>
      <c r="AT14" s="14">
        <v>4.5283293960158802E-2</v>
      </c>
      <c r="AU14" s="14"/>
      <c r="AV14" s="14">
        <v>0</v>
      </c>
      <c r="AW14" s="14">
        <v>0</v>
      </c>
      <c r="AX14" s="14">
        <v>2.6031965090991298E-2</v>
      </c>
      <c r="AY14" s="14"/>
      <c r="AZ14" s="14">
        <v>0</v>
      </c>
      <c r="BA14" s="14">
        <v>0</v>
      </c>
      <c r="BB14" s="14">
        <v>0</v>
      </c>
      <c r="BC14" s="14"/>
      <c r="BD14" s="14">
        <v>9.0088362633243303E-3</v>
      </c>
      <c r="BE14" s="14">
        <v>4.67263315936291E-2</v>
      </c>
      <c r="BF14" s="14"/>
      <c r="BG14" s="14">
        <v>1.27065887808674E-2</v>
      </c>
      <c r="BH14" s="14">
        <v>3.5862437533690297E-2</v>
      </c>
      <c r="BI14" s="14"/>
      <c r="BJ14" s="14">
        <v>0</v>
      </c>
      <c r="BK14" s="14">
        <v>3.6551091462650703E-2</v>
      </c>
      <c r="BL14" s="14"/>
      <c r="BM14" s="14">
        <v>0</v>
      </c>
      <c r="BN14" s="14">
        <v>3.5536486831410398E-2</v>
      </c>
      <c r="BO14" s="14"/>
      <c r="BP14" s="14">
        <v>8.1603042275789992E-3</v>
      </c>
      <c r="BQ14" s="14">
        <v>3.7568773441471297E-2</v>
      </c>
      <c r="BR14" s="14"/>
      <c r="BS14" s="14">
        <v>8.2447374005696905E-3</v>
      </c>
      <c r="BT14" s="14">
        <v>1.56479361134572E-2</v>
      </c>
      <c r="BU14" s="14"/>
      <c r="BV14" s="14">
        <v>3.1959281847262801E-2</v>
      </c>
      <c r="BW14" s="14">
        <v>0</v>
      </c>
      <c r="BX14" s="14"/>
      <c r="BY14" s="14">
        <v>1.9227926650303099E-2</v>
      </c>
      <c r="BZ14" s="14">
        <v>3.1798312257995301E-2</v>
      </c>
      <c r="CA14" s="14"/>
      <c r="CB14" s="14">
        <v>2.6845120634304501E-2</v>
      </c>
      <c r="CC14" s="14">
        <v>3.5154799386927699E-2</v>
      </c>
    </row>
    <row r="15" spans="2:81" x14ac:dyDescent="0.3">
      <c r="B15" s="15" t="s">
        <v>91</v>
      </c>
      <c r="C15" s="18">
        <v>0.57185729210088498</v>
      </c>
      <c r="D15" s="18">
        <v>0.57972766369409701</v>
      </c>
      <c r="E15" s="18">
        <v>0.56358892389119297</v>
      </c>
      <c r="F15" s="18"/>
      <c r="G15" s="18">
        <v>0.55515563269635004</v>
      </c>
      <c r="H15" s="18">
        <v>0.65840392647773205</v>
      </c>
      <c r="I15" s="18">
        <v>0.604574664035475</v>
      </c>
      <c r="J15" s="18">
        <v>0.52411206031360502</v>
      </c>
      <c r="K15" s="18">
        <v>0.58932356714189305</v>
      </c>
      <c r="L15" s="18">
        <v>0.51758890797051305</v>
      </c>
      <c r="M15" s="18"/>
      <c r="N15" s="18">
        <v>0.56428809285283799</v>
      </c>
      <c r="O15" s="18">
        <v>0.59040221974388396</v>
      </c>
      <c r="P15" s="18">
        <v>0.55634359265578404</v>
      </c>
      <c r="Q15" s="18">
        <v>0.56936483428547102</v>
      </c>
      <c r="R15" s="18"/>
      <c r="S15" s="18">
        <v>0.69260288872109699</v>
      </c>
      <c r="T15" s="18">
        <v>0.52102094293755796</v>
      </c>
      <c r="U15" s="18">
        <v>0.48792272649530699</v>
      </c>
      <c r="V15" s="18">
        <v>0.60923974510661905</v>
      </c>
      <c r="W15" s="18">
        <v>0.53343707589176503</v>
      </c>
      <c r="X15" s="18">
        <v>0.75053478927184203</v>
      </c>
      <c r="Y15" s="18">
        <v>0.50438558745787299</v>
      </c>
      <c r="Z15" s="18">
        <v>0.42317633693590501</v>
      </c>
      <c r="AA15" s="18">
        <v>0.68734818843371703</v>
      </c>
      <c r="AB15" s="18">
        <v>0.41574822264401101</v>
      </c>
      <c r="AC15" s="18">
        <v>0.41871335217211703</v>
      </c>
      <c r="AD15" s="18">
        <v>0.72951543152285003</v>
      </c>
      <c r="AE15" s="18"/>
      <c r="AF15" s="18">
        <v>0.68061331801021996</v>
      </c>
      <c r="AG15" s="18">
        <v>0.65892174086011901</v>
      </c>
      <c r="AH15" s="18">
        <v>0.48448066758731601</v>
      </c>
      <c r="AI15" s="18">
        <v>0.49427930457732699</v>
      </c>
      <c r="AJ15" s="18">
        <v>0.451052500637869</v>
      </c>
      <c r="AK15" s="18">
        <v>0.54731169524805401</v>
      </c>
      <c r="AL15" s="18"/>
      <c r="AM15" s="18">
        <v>0.46665965245302599</v>
      </c>
      <c r="AN15" s="18">
        <v>0.60072977499746205</v>
      </c>
      <c r="AO15" s="18">
        <v>0.59027840724769798</v>
      </c>
      <c r="AP15" s="18">
        <v>0.65744421232199601</v>
      </c>
      <c r="AQ15" s="18">
        <v>0.90141398975975395</v>
      </c>
      <c r="AR15" s="18"/>
      <c r="AS15" s="18">
        <v>0.62099464005029203</v>
      </c>
      <c r="AT15" s="18">
        <v>0.543239219813765</v>
      </c>
      <c r="AU15" s="18"/>
      <c r="AV15" s="18">
        <v>0.66651210305691599</v>
      </c>
      <c r="AW15" s="18">
        <v>0.82700567492139998</v>
      </c>
      <c r="AX15" s="18">
        <v>0.54905279455151101</v>
      </c>
      <c r="AY15" s="18"/>
      <c r="AZ15" s="18">
        <v>0.86771750879299603</v>
      </c>
      <c r="BA15" s="18">
        <v>0.84022935558732603</v>
      </c>
      <c r="BB15" s="18">
        <v>0.57771300668715297</v>
      </c>
      <c r="BC15" s="18"/>
      <c r="BD15" s="18">
        <v>0.61456954206866699</v>
      </c>
      <c r="BE15" s="18">
        <v>0.54495728186680803</v>
      </c>
      <c r="BF15" s="18"/>
      <c r="BG15" s="18">
        <v>0.68747135366929601</v>
      </c>
      <c r="BH15" s="18">
        <v>0.54979165619986503</v>
      </c>
      <c r="BI15" s="18"/>
      <c r="BJ15" s="18">
        <v>0.67006341320103002</v>
      </c>
      <c r="BK15" s="18">
        <v>0.56044888918139302</v>
      </c>
      <c r="BL15" s="18"/>
      <c r="BM15" s="18">
        <v>0.59129786654952599</v>
      </c>
      <c r="BN15" s="18">
        <v>0.57036801070832999</v>
      </c>
      <c r="BO15" s="18"/>
      <c r="BP15" s="18">
        <v>0.55229822886472502</v>
      </c>
      <c r="BQ15" s="18">
        <v>0.57775137439032398</v>
      </c>
      <c r="BR15" s="18"/>
      <c r="BS15" s="18">
        <v>0.68715409741253397</v>
      </c>
      <c r="BT15" s="18">
        <v>0.56572256308165003</v>
      </c>
      <c r="BU15" s="18"/>
      <c r="BV15" s="18">
        <v>0.59088987294898199</v>
      </c>
      <c r="BW15" s="18">
        <v>0.72062188143661898</v>
      </c>
      <c r="BX15" s="18"/>
      <c r="BY15" s="18">
        <v>0.53796182884570898</v>
      </c>
      <c r="BZ15" s="18">
        <v>0.57582464539739797</v>
      </c>
      <c r="CA15" s="18"/>
      <c r="CB15" s="18">
        <v>0.576671394285587</v>
      </c>
      <c r="CC15" s="18">
        <v>0.57171936639520105</v>
      </c>
    </row>
    <row r="16" spans="2:81" x14ac:dyDescent="0.3">
      <c r="B16" s="15" t="s">
        <v>92</v>
      </c>
      <c r="C16" s="18">
        <v>0.19302860967043001</v>
      </c>
      <c r="D16" s="18">
        <v>0.184177192473373</v>
      </c>
      <c r="E16" s="18">
        <v>0.20232763395360201</v>
      </c>
      <c r="F16" s="18"/>
      <c r="G16" s="18">
        <v>0.23663624273123299</v>
      </c>
      <c r="H16" s="18">
        <v>0.13458519974833599</v>
      </c>
      <c r="I16" s="18">
        <v>0.20536755491886</v>
      </c>
      <c r="J16" s="18">
        <v>0.21808654678675399</v>
      </c>
      <c r="K16" s="18">
        <v>0.23983374999534399</v>
      </c>
      <c r="L16" s="18">
        <v>0.14250162915050499</v>
      </c>
      <c r="M16" s="18"/>
      <c r="N16" s="18">
        <v>0.18703577408296501</v>
      </c>
      <c r="O16" s="18">
        <v>0.18719007651033101</v>
      </c>
      <c r="P16" s="18">
        <v>0.24294215085550599</v>
      </c>
      <c r="Q16" s="18">
        <v>0.171716979888132</v>
      </c>
      <c r="R16" s="18"/>
      <c r="S16" s="18">
        <v>0.131112125944474</v>
      </c>
      <c r="T16" s="18">
        <v>9.9157064606458803E-2</v>
      </c>
      <c r="U16" s="18">
        <v>0.27454107705591202</v>
      </c>
      <c r="V16" s="18">
        <v>0.21670016310546</v>
      </c>
      <c r="W16" s="18">
        <v>0.28356472075501399</v>
      </c>
      <c r="X16" s="18">
        <v>0.164295028027622</v>
      </c>
      <c r="Y16" s="18">
        <v>0.25367335718166401</v>
      </c>
      <c r="Z16" s="18">
        <v>0.188082161549014</v>
      </c>
      <c r="AA16" s="18">
        <v>0.10712104927584599</v>
      </c>
      <c r="AB16" s="18">
        <v>0.30676380198820402</v>
      </c>
      <c r="AC16" s="18">
        <v>0.27280433433937001</v>
      </c>
      <c r="AD16" s="18">
        <v>0.12891749174095901</v>
      </c>
      <c r="AE16" s="18"/>
      <c r="AF16" s="18">
        <v>0.13512328291831399</v>
      </c>
      <c r="AG16" s="18">
        <v>0.14573248673851899</v>
      </c>
      <c r="AH16" s="18">
        <v>9.0910664306774802E-2</v>
      </c>
      <c r="AI16" s="18">
        <v>0.33950568626925998</v>
      </c>
      <c r="AJ16" s="18">
        <v>0.30200663339975697</v>
      </c>
      <c r="AK16" s="18">
        <v>0.15547779952829899</v>
      </c>
      <c r="AL16" s="18"/>
      <c r="AM16" s="18">
        <v>0.205082655395151</v>
      </c>
      <c r="AN16" s="18">
        <v>0.19614512484930699</v>
      </c>
      <c r="AO16" s="18">
        <v>0.22552534022695001</v>
      </c>
      <c r="AP16" s="18">
        <v>0.13046054327355899</v>
      </c>
      <c r="AQ16" s="18">
        <v>9.85860102402457E-2</v>
      </c>
      <c r="AR16" s="18"/>
      <c r="AS16" s="18">
        <v>0.234654006207519</v>
      </c>
      <c r="AT16" s="18">
        <v>0.17126635065808399</v>
      </c>
      <c r="AU16" s="18"/>
      <c r="AV16" s="18">
        <v>0.19950243989798</v>
      </c>
      <c r="AW16" s="18">
        <v>0.13923227762552301</v>
      </c>
      <c r="AX16" s="18">
        <v>0.27428601058072499</v>
      </c>
      <c r="AY16" s="18"/>
      <c r="AZ16" s="18">
        <v>8.89544207440989E-2</v>
      </c>
      <c r="BA16" s="18">
        <v>0.116470465333655</v>
      </c>
      <c r="BB16" s="18">
        <v>0.25480809887280698</v>
      </c>
      <c r="BC16" s="18"/>
      <c r="BD16" s="18">
        <v>0.20956688356832401</v>
      </c>
      <c r="BE16" s="18">
        <v>0.182612868578756</v>
      </c>
      <c r="BF16" s="18"/>
      <c r="BG16" s="18">
        <v>0.15180845727973799</v>
      </c>
      <c r="BH16" s="18">
        <v>0.20089572256395499</v>
      </c>
      <c r="BI16" s="18"/>
      <c r="BJ16" s="18">
        <v>0.201641824653986</v>
      </c>
      <c r="BK16" s="18">
        <v>0.192238864771903</v>
      </c>
      <c r="BL16" s="18"/>
      <c r="BM16" s="18">
        <v>0.24088875604106</v>
      </c>
      <c r="BN16" s="18">
        <v>0.187318210001827</v>
      </c>
      <c r="BO16" s="18"/>
      <c r="BP16" s="18">
        <v>0.26930042633974899</v>
      </c>
      <c r="BQ16" s="18">
        <v>0.177830996257339</v>
      </c>
      <c r="BR16" s="18"/>
      <c r="BS16" s="18">
        <v>0.177061530750737</v>
      </c>
      <c r="BT16" s="18">
        <v>0.27272382691593</v>
      </c>
      <c r="BU16" s="18"/>
      <c r="BV16" s="18">
        <v>0.213945241324144</v>
      </c>
      <c r="BW16" s="18">
        <v>0.16423832393266399</v>
      </c>
      <c r="BX16" s="18"/>
      <c r="BY16" s="18">
        <v>0.24566887897981901</v>
      </c>
      <c r="BZ16" s="18">
        <v>0.18796152760847401</v>
      </c>
      <c r="CA16" s="18"/>
      <c r="CB16" s="18">
        <v>0.25746190948652797</v>
      </c>
      <c r="CC16" s="18">
        <v>0.16215262049880799</v>
      </c>
    </row>
    <row r="17" spans="2:81" x14ac:dyDescent="0.3">
      <c r="B17" s="15" t="s">
        <v>93</v>
      </c>
      <c r="C17" s="19">
        <v>0.37882868243045398</v>
      </c>
      <c r="D17" s="19">
        <v>0.39555047122072401</v>
      </c>
      <c r="E17" s="19">
        <v>0.36126128993759099</v>
      </c>
      <c r="F17" s="19"/>
      <c r="G17" s="19">
        <v>0.31851938996511803</v>
      </c>
      <c r="H17" s="19">
        <v>0.523818726729395</v>
      </c>
      <c r="I17" s="19">
        <v>0.399207109116615</v>
      </c>
      <c r="J17" s="19">
        <v>0.30602551352685098</v>
      </c>
      <c r="K17" s="19">
        <v>0.34948981714654898</v>
      </c>
      <c r="L17" s="19">
        <v>0.37508727882000797</v>
      </c>
      <c r="M17" s="19"/>
      <c r="N17" s="19">
        <v>0.37725231876987297</v>
      </c>
      <c r="O17" s="19">
        <v>0.40321214323355398</v>
      </c>
      <c r="P17" s="19">
        <v>0.31340144180027801</v>
      </c>
      <c r="Q17" s="19">
        <v>0.39764785439733902</v>
      </c>
      <c r="R17" s="19"/>
      <c r="S17" s="19">
        <v>0.56149076277662202</v>
      </c>
      <c r="T17" s="19">
        <v>0.42186387833110001</v>
      </c>
      <c r="U17" s="19">
        <v>0.213381649439395</v>
      </c>
      <c r="V17" s="19">
        <v>0.39253958200115902</v>
      </c>
      <c r="W17" s="19">
        <v>0.24987235513675099</v>
      </c>
      <c r="X17" s="19">
        <v>0.58623976124421895</v>
      </c>
      <c r="Y17" s="19">
        <v>0.25071223027620898</v>
      </c>
      <c r="Z17" s="19">
        <v>0.23509417538689101</v>
      </c>
      <c r="AA17" s="19">
        <v>0.58022713915787105</v>
      </c>
      <c r="AB17" s="19">
        <v>0.108984420655807</v>
      </c>
      <c r="AC17" s="19">
        <v>0.14590901783274701</v>
      </c>
      <c r="AD17" s="19">
        <v>0.60059793978189102</v>
      </c>
      <c r="AE17" s="19"/>
      <c r="AF17" s="19">
        <v>0.54549003509190597</v>
      </c>
      <c r="AG17" s="19">
        <v>0.51318925412159999</v>
      </c>
      <c r="AH17" s="19">
        <v>0.39357000328054098</v>
      </c>
      <c r="AI17" s="19">
        <v>0.15477361830806699</v>
      </c>
      <c r="AJ17" s="19">
        <v>0.149045867238112</v>
      </c>
      <c r="AK17" s="19">
        <v>0.39183389571975402</v>
      </c>
      <c r="AL17" s="19"/>
      <c r="AM17" s="19">
        <v>0.26157699705787502</v>
      </c>
      <c r="AN17" s="19">
        <v>0.40458465014815498</v>
      </c>
      <c r="AO17" s="19">
        <v>0.364753067020748</v>
      </c>
      <c r="AP17" s="19">
        <v>0.52698366904843696</v>
      </c>
      <c r="AQ17" s="19">
        <v>0.80282797951950902</v>
      </c>
      <c r="AR17" s="19"/>
      <c r="AS17" s="19">
        <v>0.38634063384277401</v>
      </c>
      <c r="AT17" s="19">
        <v>0.37197286915568101</v>
      </c>
      <c r="AU17" s="19"/>
      <c r="AV17" s="19">
        <v>0.46700966315893599</v>
      </c>
      <c r="AW17" s="19">
        <v>0.68777339729587605</v>
      </c>
      <c r="AX17" s="19">
        <v>0.27476678397078602</v>
      </c>
      <c r="AY17" s="19"/>
      <c r="AZ17" s="19">
        <v>0.77876308804889705</v>
      </c>
      <c r="BA17" s="19">
        <v>0.72375889025367102</v>
      </c>
      <c r="BB17" s="19">
        <v>0.322904907814346</v>
      </c>
      <c r="BC17" s="19"/>
      <c r="BD17" s="19">
        <v>0.405002658500344</v>
      </c>
      <c r="BE17" s="19">
        <v>0.362344413288052</v>
      </c>
      <c r="BF17" s="19"/>
      <c r="BG17" s="19">
        <v>0.535662896389558</v>
      </c>
      <c r="BH17" s="19">
        <v>0.34889593363590998</v>
      </c>
      <c r="BI17" s="19"/>
      <c r="BJ17" s="19">
        <v>0.46842158854704302</v>
      </c>
      <c r="BK17" s="19">
        <v>0.36821002440949002</v>
      </c>
      <c r="BL17" s="19"/>
      <c r="BM17" s="19">
        <v>0.35040911050846602</v>
      </c>
      <c r="BN17" s="19">
        <v>0.38304980070650302</v>
      </c>
      <c r="BO17" s="19"/>
      <c r="BP17" s="19">
        <v>0.28299780252497603</v>
      </c>
      <c r="BQ17" s="19">
        <v>0.39992037813298398</v>
      </c>
      <c r="BR17" s="19"/>
      <c r="BS17" s="19">
        <v>0.51009256666179603</v>
      </c>
      <c r="BT17" s="19">
        <v>0.29299873616571998</v>
      </c>
      <c r="BU17" s="19"/>
      <c r="BV17" s="19">
        <v>0.37694463162483799</v>
      </c>
      <c r="BW17" s="19">
        <v>0.55638355750395496</v>
      </c>
      <c r="BX17" s="19"/>
      <c r="BY17" s="19">
        <v>0.29229294986588999</v>
      </c>
      <c r="BZ17" s="19">
        <v>0.38786311778892402</v>
      </c>
      <c r="CA17" s="19"/>
      <c r="CB17" s="19">
        <v>0.31920948479905897</v>
      </c>
      <c r="CC17" s="19">
        <v>0.40956674589639303</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G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9" t="s">
        <v>486</v>
      </c>
      <c r="E2" s="26"/>
      <c r="F2" s="26"/>
      <c r="G2" s="26"/>
    </row>
    <row r="6" spans="2:7" ht="49.95" customHeight="1" x14ac:dyDescent="0.3">
      <c r="B6" s="17" t="s">
        <v>15</v>
      </c>
      <c r="C6" s="17" t="s">
        <v>468</v>
      </c>
      <c r="D6" s="17" t="s">
        <v>469</v>
      </c>
      <c r="E6" s="17" t="s">
        <v>467</v>
      </c>
      <c r="F6" s="17" t="s">
        <v>470</v>
      </c>
    </row>
    <row r="7" spans="2:7" x14ac:dyDescent="0.3">
      <c r="B7" s="15" t="s">
        <v>420</v>
      </c>
      <c r="C7" s="14">
        <v>0.17988193873463099</v>
      </c>
      <c r="D7" s="14">
        <v>0.169543476747786</v>
      </c>
      <c r="E7" s="14">
        <v>0.154766288482831</v>
      </c>
      <c r="F7" s="14">
        <v>0.118979563531945</v>
      </c>
    </row>
    <row r="8" spans="2:7" x14ac:dyDescent="0.3">
      <c r="B8" s="15" t="s">
        <v>86</v>
      </c>
      <c r="C8" s="14">
        <v>0.42623477344291599</v>
      </c>
      <c r="D8" s="14">
        <v>0.43046939404755002</v>
      </c>
      <c r="E8" s="14">
        <v>0.35239769771277502</v>
      </c>
      <c r="F8" s="14">
        <v>0.40172949686149401</v>
      </c>
    </row>
    <row r="9" spans="2:7" x14ac:dyDescent="0.3">
      <c r="B9" s="15" t="s">
        <v>421</v>
      </c>
      <c r="C9" s="14">
        <v>0.22849458936565301</v>
      </c>
      <c r="D9" s="14">
        <v>0.23360969562287801</v>
      </c>
      <c r="E9" s="14">
        <v>0.27980750142396599</v>
      </c>
      <c r="F9" s="14">
        <v>0.220904102183379</v>
      </c>
    </row>
    <row r="10" spans="2:7" x14ac:dyDescent="0.3">
      <c r="B10" s="15" t="s">
        <v>88</v>
      </c>
      <c r="C10" s="14">
        <v>8.2412931800775802E-2</v>
      </c>
      <c r="D10" s="14">
        <v>9.2242027769334101E-2</v>
      </c>
      <c r="E10" s="14">
        <v>0.12300373736449</v>
      </c>
      <c r="F10" s="14">
        <v>0.14458727190326701</v>
      </c>
    </row>
    <row r="11" spans="2:7" x14ac:dyDescent="0.3">
      <c r="B11" s="15" t="s">
        <v>422</v>
      </c>
      <c r="C11" s="14">
        <v>3.8675271351204799E-2</v>
      </c>
      <c r="D11" s="14">
        <v>3.5221180570411598E-2</v>
      </c>
      <c r="E11" s="14">
        <v>3.3662714040348297E-2</v>
      </c>
      <c r="F11" s="14">
        <v>6.7079938181061394E-2</v>
      </c>
    </row>
    <row r="12" spans="2:7" x14ac:dyDescent="0.3">
      <c r="B12" s="15" t="s">
        <v>106</v>
      </c>
      <c r="C12" s="14">
        <v>4.4300495304819699E-2</v>
      </c>
      <c r="D12" s="14">
        <v>3.8914225242039101E-2</v>
      </c>
      <c r="E12" s="14">
        <v>5.6362060975589399E-2</v>
      </c>
      <c r="F12" s="14">
        <v>4.6719627338853001E-2</v>
      </c>
    </row>
    <row r="13" spans="2:7" x14ac:dyDescent="0.3">
      <c r="B13" s="20" t="s">
        <v>91</v>
      </c>
      <c r="C13" s="18">
        <v>0.60611671217754703</v>
      </c>
      <c r="D13" s="18">
        <v>0.60001287079533705</v>
      </c>
      <c r="E13" s="18">
        <v>0.50716398619560699</v>
      </c>
      <c r="F13" s="18">
        <v>0.520709060393439</v>
      </c>
    </row>
    <row r="14" spans="2:7" x14ac:dyDescent="0.3">
      <c r="B14" s="20" t="s">
        <v>92</v>
      </c>
      <c r="C14" s="18">
        <v>0.121088203151981</v>
      </c>
      <c r="D14" s="18">
        <v>0.127463208339746</v>
      </c>
      <c r="E14" s="18">
        <v>0.15666645140483801</v>
      </c>
      <c r="F14" s="18">
        <v>0.21166721008432801</v>
      </c>
    </row>
    <row r="15" spans="2:7" x14ac:dyDescent="0.3">
      <c r="B15" s="20" t="s">
        <v>93</v>
      </c>
      <c r="C15" s="19">
        <v>0.48502850902556599</v>
      </c>
      <c r="D15" s="19">
        <v>0.47254966245559099</v>
      </c>
      <c r="E15" s="19">
        <v>0.35049753479076901</v>
      </c>
      <c r="F15" s="19">
        <v>0.30904185030911102</v>
      </c>
    </row>
    <row r="16" spans="2:7" x14ac:dyDescent="0.3">
      <c r="B16" s="16" t="s">
        <v>198</v>
      </c>
      <c r="C16" s="16"/>
      <c r="D16" s="16"/>
      <c r="E16" s="16"/>
      <c r="F16" s="16"/>
    </row>
    <row r="17" spans="2:2" x14ac:dyDescent="0.3">
      <c r="B17" t="s">
        <v>95</v>
      </c>
    </row>
    <row r="18" spans="2:2" x14ac:dyDescent="0.3">
      <c r="B18" t="s">
        <v>96</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495</v>
      </c>
      <c r="D7" s="10">
        <v>226</v>
      </c>
      <c r="E7" s="10">
        <v>268</v>
      </c>
      <c r="F7" s="10"/>
      <c r="G7" s="10">
        <v>52</v>
      </c>
      <c r="H7" s="10">
        <v>98</v>
      </c>
      <c r="I7" s="10">
        <v>80</v>
      </c>
      <c r="J7" s="10">
        <v>87</v>
      </c>
      <c r="K7" s="10">
        <v>74</v>
      </c>
      <c r="L7" s="10">
        <v>104</v>
      </c>
      <c r="M7" s="10"/>
      <c r="N7" s="10">
        <v>142</v>
      </c>
      <c r="O7" s="10">
        <v>143</v>
      </c>
      <c r="P7" s="10">
        <v>109</v>
      </c>
      <c r="Q7" s="10">
        <v>101</v>
      </c>
      <c r="R7" s="10"/>
      <c r="S7" s="10">
        <v>89</v>
      </c>
      <c r="T7" s="10">
        <v>55</v>
      </c>
      <c r="U7" s="10">
        <v>42</v>
      </c>
      <c r="V7" s="10">
        <v>39</v>
      </c>
      <c r="W7" s="10">
        <v>33</v>
      </c>
      <c r="X7" s="10">
        <v>41</v>
      </c>
      <c r="Y7" s="10">
        <v>40</v>
      </c>
      <c r="Z7" s="10">
        <v>23</v>
      </c>
      <c r="AA7" s="10">
        <v>57</v>
      </c>
      <c r="AB7" s="10">
        <v>44</v>
      </c>
      <c r="AC7" s="10">
        <v>22</v>
      </c>
      <c r="AD7" s="10">
        <v>10</v>
      </c>
      <c r="AE7" s="10"/>
      <c r="AF7" s="10">
        <v>122</v>
      </c>
      <c r="AG7" s="10">
        <v>96</v>
      </c>
      <c r="AH7" s="10">
        <v>51</v>
      </c>
      <c r="AI7" s="10">
        <v>84</v>
      </c>
      <c r="AJ7" s="10">
        <v>32</v>
      </c>
      <c r="AK7" s="10">
        <v>54</v>
      </c>
      <c r="AL7" s="10"/>
      <c r="AM7" s="10">
        <v>111</v>
      </c>
      <c r="AN7" s="10">
        <v>111</v>
      </c>
      <c r="AO7" s="10">
        <v>130</v>
      </c>
      <c r="AP7" s="10">
        <v>67</v>
      </c>
      <c r="AQ7" s="10">
        <v>10</v>
      </c>
      <c r="AR7" s="10"/>
      <c r="AS7" s="10">
        <v>191</v>
      </c>
      <c r="AT7" s="10">
        <v>297</v>
      </c>
      <c r="AU7" s="10"/>
      <c r="AV7" s="10">
        <v>96</v>
      </c>
      <c r="AW7" s="10">
        <v>32</v>
      </c>
      <c r="AX7" s="10">
        <v>90</v>
      </c>
      <c r="AY7" s="10"/>
      <c r="AZ7" s="10">
        <v>25</v>
      </c>
      <c r="BA7" s="10">
        <v>23</v>
      </c>
      <c r="BB7" s="10">
        <v>62</v>
      </c>
      <c r="BC7" s="10"/>
      <c r="BD7" s="10">
        <v>201</v>
      </c>
      <c r="BE7" s="10">
        <v>292</v>
      </c>
      <c r="BF7" s="10"/>
      <c r="BG7" s="10">
        <v>76</v>
      </c>
      <c r="BH7" s="10">
        <v>415</v>
      </c>
      <c r="BI7" s="10"/>
      <c r="BJ7" s="10">
        <v>33</v>
      </c>
      <c r="BK7" s="10">
        <v>447</v>
      </c>
      <c r="BL7" s="10"/>
      <c r="BM7" s="10">
        <v>52</v>
      </c>
      <c r="BN7" s="10">
        <v>438</v>
      </c>
      <c r="BO7" s="10"/>
      <c r="BP7" s="10">
        <v>110</v>
      </c>
      <c r="BQ7" s="10">
        <v>375</v>
      </c>
      <c r="BR7" s="10"/>
      <c r="BS7" s="10">
        <v>92</v>
      </c>
      <c r="BT7" s="10">
        <v>128</v>
      </c>
      <c r="BU7" s="10"/>
      <c r="BV7" s="10">
        <v>23</v>
      </c>
      <c r="BW7" s="10">
        <v>69</v>
      </c>
      <c r="BX7" s="10"/>
      <c r="BY7" s="10">
        <v>43</v>
      </c>
      <c r="BZ7" s="10">
        <v>444</v>
      </c>
      <c r="CA7" s="10"/>
      <c r="CB7" s="10">
        <v>172</v>
      </c>
      <c r="CC7" s="10">
        <v>314</v>
      </c>
    </row>
    <row r="8" spans="2:81" ht="30" customHeight="1" x14ac:dyDescent="0.3">
      <c r="B8" s="11" t="s">
        <v>20</v>
      </c>
      <c r="C8" s="11">
        <v>490</v>
      </c>
      <c r="D8" s="11">
        <v>232</v>
      </c>
      <c r="E8" s="11">
        <v>257</v>
      </c>
      <c r="F8" s="11"/>
      <c r="G8" s="11">
        <v>66</v>
      </c>
      <c r="H8" s="11">
        <v>92</v>
      </c>
      <c r="I8" s="11">
        <v>76</v>
      </c>
      <c r="J8" s="11">
        <v>85</v>
      </c>
      <c r="K8" s="11">
        <v>69</v>
      </c>
      <c r="L8" s="11">
        <v>103</v>
      </c>
      <c r="M8" s="11"/>
      <c r="N8" s="11">
        <v>134</v>
      </c>
      <c r="O8" s="11">
        <v>136</v>
      </c>
      <c r="P8" s="11">
        <v>113</v>
      </c>
      <c r="Q8" s="11">
        <v>107</v>
      </c>
      <c r="R8" s="11"/>
      <c r="S8" s="11">
        <v>84</v>
      </c>
      <c r="T8" s="11">
        <v>53</v>
      </c>
      <c r="U8" s="11">
        <v>42</v>
      </c>
      <c r="V8" s="11">
        <v>41</v>
      </c>
      <c r="W8" s="11">
        <v>33</v>
      </c>
      <c r="X8" s="11">
        <v>44</v>
      </c>
      <c r="Y8" s="11">
        <v>38</v>
      </c>
      <c r="Z8" s="11">
        <v>21</v>
      </c>
      <c r="AA8" s="11">
        <v>57</v>
      </c>
      <c r="AB8" s="11">
        <v>45</v>
      </c>
      <c r="AC8" s="11">
        <v>20</v>
      </c>
      <c r="AD8" s="11">
        <v>12</v>
      </c>
      <c r="AE8" s="11"/>
      <c r="AF8" s="11">
        <v>122</v>
      </c>
      <c r="AG8" s="11">
        <v>93</v>
      </c>
      <c r="AH8" s="11">
        <v>48</v>
      </c>
      <c r="AI8" s="11">
        <v>84</v>
      </c>
      <c r="AJ8" s="11">
        <v>30</v>
      </c>
      <c r="AK8" s="11">
        <v>54</v>
      </c>
      <c r="AL8" s="11"/>
      <c r="AM8" s="11">
        <v>114</v>
      </c>
      <c r="AN8" s="11">
        <v>109</v>
      </c>
      <c r="AO8" s="11">
        <v>131</v>
      </c>
      <c r="AP8" s="11">
        <v>62</v>
      </c>
      <c r="AQ8" s="11">
        <v>9</v>
      </c>
      <c r="AR8" s="11"/>
      <c r="AS8" s="11">
        <v>193</v>
      </c>
      <c r="AT8" s="11">
        <v>291</v>
      </c>
      <c r="AU8" s="11"/>
      <c r="AV8" s="11">
        <v>96</v>
      </c>
      <c r="AW8" s="11">
        <v>32</v>
      </c>
      <c r="AX8" s="11">
        <v>91</v>
      </c>
      <c r="AY8" s="11"/>
      <c r="AZ8" s="11">
        <v>25</v>
      </c>
      <c r="BA8" s="11">
        <v>25</v>
      </c>
      <c r="BB8" s="11">
        <v>61</v>
      </c>
      <c r="BC8" s="11"/>
      <c r="BD8" s="11">
        <v>202</v>
      </c>
      <c r="BE8" s="11">
        <v>287</v>
      </c>
      <c r="BF8" s="11"/>
      <c r="BG8" s="11">
        <v>80</v>
      </c>
      <c r="BH8" s="11">
        <v>406</v>
      </c>
      <c r="BI8" s="11"/>
      <c r="BJ8" s="11">
        <v>33</v>
      </c>
      <c r="BK8" s="11">
        <v>443</v>
      </c>
      <c r="BL8" s="11"/>
      <c r="BM8" s="11">
        <v>49</v>
      </c>
      <c r="BN8" s="11">
        <v>435</v>
      </c>
      <c r="BO8" s="11"/>
      <c r="BP8" s="11">
        <v>110</v>
      </c>
      <c r="BQ8" s="11">
        <v>368</v>
      </c>
      <c r="BR8" s="11"/>
      <c r="BS8" s="11">
        <v>95</v>
      </c>
      <c r="BT8" s="11">
        <v>126</v>
      </c>
      <c r="BU8" s="11"/>
      <c r="BV8" s="11">
        <v>25</v>
      </c>
      <c r="BW8" s="11">
        <v>70</v>
      </c>
      <c r="BX8" s="11"/>
      <c r="BY8" s="11">
        <v>47</v>
      </c>
      <c r="BZ8" s="11">
        <v>436</v>
      </c>
      <c r="CA8" s="11"/>
      <c r="CB8" s="11">
        <v>173</v>
      </c>
      <c r="CC8" s="11">
        <v>309</v>
      </c>
    </row>
    <row r="9" spans="2:81" x14ac:dyDescent="0.3">
      <c r="B9" s="15" t="s">
        <v>420</v>
      </c>
      <c r="C9" s="14">
        <v>0.118979563531945</v>
      </c>
      <c r="D9" s="14">
        <v>0.111225960408341</v>
      </c>
      <c r="E9" s="14">
        <v>0.12644414204999199</v>
      </c>
      <c r="F9" s="14"/>
      <c r="G9" s="14">
        <v>0.119365470145835</v>
      </c>
      <c r="H9" s="14">
        <v>0.196385877461865</v>
      </c>
      <c r="I9" s="14">
        <v>0.12990668187857499</v>
      </c>
      <c r="J9" s="14">
        <v>0.118010888185203</v>
      </c>
      <c r="K9" s="14">
        <v>6.4008621424104101E-2</v>
      </c>
      <c r="L9" s="14">
        <v>7.8928508545620502E-2</v>
      </c>
      <c r="M9" s="14"/>
      <c r="N9" s="14">
        <v>0.14835865559280201</v>
      </c>
      <c r="O9" s="14">
        <v>7.4629900068904298E-2</v>
      </c>
      <c r="P9" s="14">
        <v>0.130770955087531</v>
      </c>
      <c r="Q9" s="14">
        <v>0.12634800170503199</v>
      </c>
      <c r="R9" s="14"/>
      <c r="S9" s="14">
        <v>0.120184109925943</v>
      </c>
      <c r="T9" s="14">
        <v>4.97929329452396E-2</v>
      </c>
      <c r="U9" s="14">
        <v>0.16689961829262601</v>
      </c>
      <c r="V9" s="14">
        <v>0.179976666846937</v>
      </c>
      <c r="W9" s="14">
        <v>0.170509138680559</v>
      </c>
      <c r="X9" s="14">
        <v>0.15870734854407401</v>
      </c>
      <c r="Y9" s="14">
        <v>0.20224486330364999</v>
      </c>
      <c r="Z9" s="14">
        <v>0.11859164611376601</v>
      </c>
      <c r="AA9" s="14">
        <v>9.5084166439972806E-2</v>
      </c>
      <c r="AB9" s="14">
        <v>1.7513762382228501E-2</v>
      </c>
      <c r="AC9" s="14">
        <v>4.51256926135922E-2</v>
      </c>
      <c r="AD9" s="14">
        <v>0.104744541690411</v>
      </c>
      <c r="AE9" s="14"/>
      <c r="AF9" s="14">
        <v>0.14658287379656301</v>
      </c>
      <c r="AG9" s="14">
        <v>0.12585954223670001</v>
      </c>
      <c r="AH9" s="14">
        <v>9.3276779847810395E-2</v>
      </c>
      <c r="AI9" s="14">
        <v>0.113091874342301</v>
      </c>
      <c r="AJ9" s="14">
        <v>0.120098074682704</v>
      </c>
      <c r="AK9" s="14">
        <v>8.8363932071280293E-2</v>
      </c>
      <c r="AL9" s="14"/>
      <c r="AM9" s="14">
        <v>0.13453535871535699</v>
      </c>
      <c r="AN9" s="14">
        <v>7.9563199204666493E-2</v>
      </c>
      <c r="AO9" s="14">
        <v>0.12637155787499599</v>
      </c>
      <c r="AP9" s="14">
        <v>0.18319043948802699</v>
      </c>
      <c r="AQ9" s="14">
        <v>0.25632742280688198</v>
      </c>
      <c r="AR9" s="14"/>
      <c r="AS9" s="14">
        <v>0.135840637396033</v>
      </c>
      <c r="AT9" s="14">
        <v>0.106911653643702</v>
      </c>
      <c r="AU9" s="14"/>
      <c r="AV9" s="14">
        <v>0.16147114443282701</v>
      </c>
      <c r="AW9" s="14">
        <v>0.114018469231161</v>
      </c>
      <c r="AX9" s="14">
        <v>0.12886866875405001</v>
      </c>
      <c r="AY9" s="14"/>
      <c r="AZ9" s="14">
        <v>0.31331892415378898</v>
      </c>
      <c r="BA9" s="14">
        <v>0.12763301507028299</v>
      </c>
      <c r="BB9" s="14">
        <v>0.105473240669599</v>
      </c>
      <c r="BC9" s="14"/>
      <c r="BD9" s="14">
        <v>0.155800437491148</v>
      </c>
      <c r="BE9" s="14">
        <v>9.3869971044500705E-2</v>
      </c>
      <c r="BF9" s="14"/>
      <c r="BG9" s="14">
        <v>0.19631179509250199</v>
      </c>
      <c r="BH9" s="14">
        <v>0.104875026422571</v>
      </c>
      <c r="BI9" s="14"/>
      <c r="BJ9" s="14">
        <v>0.10654784303230699</v>
      </c>
      <c r="BK9" s="14">
        <v>0.11807204068082899</v>
      </c>
      <c r="BL9" s="14"/>
      <c r="BM9" s="14">
        <v>0.30385665730050698</v>
      </c>
      <c r="BN9" s="14">
        <v>9.9693217275156704E-2</v>
      </c>
      <c r="BO9" s="14"/>
      <c r="BP9" s="14">
        <v>0.118964426601293</v>
      </c>
      <c r="BQ9" s="14">
        <v>0.12031473498566</v>
      </c>
      <c r="BR9" s="14"/>
      <c r="BS9" s="14">
        <v>0.190040784444442</v>
      </c>
      <c r="BT9" s="14">
        <v>0.10979137260630099</v>
      </c>
      <c r="BU9" s="14"/>
      <c r="BV9" s="14">
        <v>0.11375755439871101</v>
      </c>
      <c r="BW9" s="14">
        <v>0.21712544614547899</v>
      </c>
      <c r="BX9" s="14"/>
      <c r="BY9" s="14">
        <v>0.20507548767488901</v>
      </c>
      <c r="BZ9" s="14">
        <v>0.10932531931728399</v>
      </c>
      <c r="CA9" s="14"/>
      <c r="CB9" s="14">
        <v>0.13702150384799799</v>
      </c>
      <c r="CC9" s="14">
        <v>0.109266422906178</v>
      </c>
    </row>
    <row r="10" spans="2:81" x14ac:dyDescent="0.3">
      <c r="B10" s="15" t="s">
        <v>86</v>
      </c>
      <c r="C10" s="14">
        <v>0.40172949686149401</v>
      </c>
      <c r="D10" s="14">
        <v>0.40108083303518499</v>
      </c>
      <c r="E10" s="14">
        <v>0.40000447235111602</v>
      </c>
      <c r="F10" s="14"/>
      <c r="G10" s="14">
        <v>0.34634784495195098</v>
      </c>
      <c r="H10" s="14">
        <v>0.38025350328155799</v>
      </c>
      <c r="I10" s="14">
        <v>0.37160753216655901</v>
      </c>
      <c r="J10" s="14">
        <v>0.50503896911359303</v>
      </c>
      <c r="K10" s="14">
        <v>0.36269901800823601</v>
      </c>
      <c r="L10" s="14">
        <v>0.41943399271691201</v>
      </c>
      <c r="M10" s="14"/>
      <c r="N10" s="14">
        <v>0.39414121762659599</v>
      </c>
      <c r="O10" s="14">
        <v>0.436139638388162</v>
      </c>
      <c r="P10" s="14">
        <v>0.41532667192355699</v>
      </c>
      <c r="Q10" s="14">
        <v>0.35309666371069498</v>
      </c>
      <c r="R10" s="14"/>
      <c r="S10" s="14">
        <v>0.45355633959494202</v>
      </c>
      <c r="T10" s="14">
        <v>0.360474222935945</v>
      </c>
      <c r="U10" s="14">
        <v>0.32945014399813899</v>
      </c>
      <c r="V10" s="14">
        <v>0.39803695985311599</v>
      </c>
      <c r="W10" s="14">
        <v>0.26293639206367603</v>
      </c>
      <c r="X10" s="14">
        <v>0.38044380175946502</v>
      </c>
      <c r="Y10" s="14">
        <v>0.44351145902080003</v>
      </c>
      <c r="Z10" s="14">
        <v>0.43414451759855799</v>
      </c>
      <c r="AA10" s="14">
        <v>0.459329406184671</v>
      </c>
      <c r="AB10" s="14">
        <v>0.35642855147090002</v>
      </c>
      <c r="AC10" s="14">
        <v>0.50003886841884804</v>
      </c>
      <c r="AD10" s="14">
        <v>0.49630830483355298</v>
      </c>
      <c r="AE10" s="14"/>
      <c r="AF10" s="14">
        <v>0.42684073333085998</v>
      </c>
      <c r="AG10" s="14">
        <v>0.37971439072359497</v>
      </c>
      <c r="AH10" s="14">
        <v>0.447189680606979</v>
      </c>
      <c r="AI10" s="14">
        <v>0.46853105430633202</v>
      </c>
      <c r="AJ10" s="14">
        <v>0.50167618946324499</v>
      </c>
      <c r="AK10" s="14">
        <v>0.12966971457944801</v>
      </c>
      <c r="AL10" s="14"/>
      <c r="AM10" s="14">
        <v>0.35289435653733803</v>
      </c>
      <c r="AN10" s="14">
        <v>0.40424730693206401</v>
      </c>
      <c r="AO10" s="14">
        <v>0.40480258304861</v>
      </c>
      <c r="AP10" s="14">
        <v>0.46103978330440398</v>
      </c>
      <c r="AQ10" s="14">
        <v>0.33007667596243701</v>
      </c>
      <c r="AR10" s="14"/>
      <c r="AS10" s="14">
        <v>0.41433041695893402</v>
      </c>
      <c r="AT10" s="14">
        <v>0.386703551323687</v>
      </c>
      <c r="AU10" s="14"/>
      <c r="AV10" s="14">
        <v>0.436519186565138</v>
      </c>
      <c r="AW10" s="14">
        <v>0.49667605019246402</v>
      </c>
      <c r="AX10" s="14">
        <v>0.36030668035906099</v>
      </c>
      <c r="AY10" s="14"/>
      <c r="AZ10" s="14">
        <v>0.30480673934769098</v>
      </c>
      <c r="BA10" s="14">
        <v>0.56270424360164295</v>
      </c>
      <c r="BB10" s="14">
        <v>0.431167537925504</v>
      </c>
      <c r="BC10" s="14"/>
      <c r="BD10" s="14">
        <v>0.383228764156961</v>
      </c>
      <c r="BE10" s="14">
        <v>0.41401849747393099</v>
      </c>
      <c r="BF10" s="14"/>
      <c r="BG10" s="14">
        <v>0.36945973399652599</v>
      </c>
      <c r="BH10" s="14">
        <v>0.40460894638894601</v>
      </c>
      <c r="BI10" s="14"/>
      <c r="BJ10" s="14">
        <v>0.46032661176496398</v>
      </c>
      <c r="BK10" s="14">
        <v>0.396719516026737</v>
      </c>
      <c r="BL10" s="14"/>
      <c r="BM10" s="14">
        <v>0.332238175947001</v>
      </c>
      <c r="BN10" s="14">
        <v>0.41045556194676203</v>
      </c>
      <c r="BO10" s="14"/>
      <c r="BP10" s="14">
        <v>0.38880812295892297</v>
      </c>
      <c r="BQ10" s="14">
        <v>0.40087269150917498</v>
      </c>
      <c r="BR10" s="14"/>
      <c r="BS10" s="14">
        <v>0.46364097320975101</v>
      </c>
      <c r="BT10" s="14">
        <v>0.36970863295663903</v>
      </c>
      <c r="BU10" s="14"/>
      <c r="BV10" s="14">
        <v>0.54075574163781404</v>
      </c>
      <c r="BW10" s="14">
        <v>0.436261070526346</v>
      </c>
      <c r="BX10" s="14"/>
      <c r="BY10" s="14">
        <v>0.43618280397303399</v>
      </c>
      <c r="BZ10" s="14">
        <v>0.39903682291463699</v>
      </c>
      <c r="CA10" s="14"/>
      <c r="CB10" s="14">
        <v>0.396596307063527</v>
      </c>
      <c r="CC10" s="14">
        <v>0.40358304324180999</v>
      </c>
    </row>
    <row r="11" spans="2:81" x14ac:dyDescent="0.3">
      <c r="B11" s="15" t="s">
        <v>421</v>
      </c>
      <c r="C11" s="14">
        <v>0.220904102183379</v>
      </c>
      <c r="D11" s="14">
        <v>0.205463725939484</v>
      </c>
      <c r="E11" s="14">
        <v>0.23570699999904801</v>
      </c>
      <c r="F11" s="14"/>
      <c r="G11" s="14">
        <v>0.23647037207288399</v>
      </c>
      <c r="H11" s="14">
        <v>0.15646768309828399</v>
      </c>
      <c r="I11" s="14">
        <v>0.26535324369715402</v>
      </c>
      <c r="J11" s="14">
        <v>0.20624699643233199</v>
      </c>
      <c r="K11" s="14">
        <v>0.29142093897583199</v>
      </c>
      <c r="L11" s="14">
        <v>0.200754712311731</v>
      </c>
      <c r="M11" s="14"/>
      <c r="N11" s="14">
        <v>0.23992168376034401</v>
      </c>
      <c r="O11" s="14">
        <v>0.23031467792350799</v>
      </c>
      <c r="P11" s="14">
        <v>0.215812761440313</v>
      </c>
      <c r="Q11" s="14">
        <v>0.190507670678635</v>
      </c>
      <c r="R11" s="14"/>
      <c r="S11" s="14">
        <v>0.22974270976987601</v>
      </c>
      <c r="T11" s="14">
        <v>0.25623398549680498</v>
      </c>
      <c r="U11" s="14">
        <v>0.308589199437872</v>
      </c>
      <c r="V11" s="14">
        <v>0.248039063716127</v>
      </c>
      <c r="W11" s="14">
        <v>0.17824901099218199</v>
      </c>
      <c r="X11" s="14">
        <v>0.17364698997715999</v>
      </c>
      <c r="Y11" s="14">
        <v>0.122595833889592</v>
      </c>
      <c r="Z11" s="14">
        <v>0.26103223956194499</v>
      </c>
      <c r="AA11" s="14">
        <v>0.20179799567793999</v>
      </c>
      <c r="AB11" s="14">
        <v>0.268693773426737</v>
      </c>
      <c r="AC11" s="14">
        <v>0.13511351808932501</v>
      </c>
      <c r="AD11" s="14">
        <v>0.19586581972981501</v>
      </c>
      <c r="AE11" s="14"/>
      <c r="AF11" s="14">
        <v>0.18752643424545201</v>
      </c>
      <c r="AG11" s="14">
        <v>0.24800621345984</v>
      </c>
      <c r="AH11" s="14">
        <v>0.18275283056392599</v>
      </c>
      <c r="AI11" s="14">
        <v>0.124740713218723</v>
      </c>
      <c r="AJ11" s="14">
        <v>0.34696933506134803</v>
      </c>
      <c r="AK11" s="14">
        <v>0.43447215326776001</v>
      </c>
      <c r="AL11" s="14"/>
      <c r="AM11" s="14">
        <v>0.23691718593682601</v>
      </c>
      <c r="AN11" s="14">
        <v>0.241605063628311</v>
      </c>
      <c r="AO11" s="14">
        <v>0.23289003035671901</v>
      </c>
      <c r="AP11" s="14">
        <v>0.209595825899626</v>
      </c>
      <c r="AQ11" s="14">
        <v>0.10568523911544001</v>
      </c>
      <c r="AR11" s="14"/>
      <c r="AS11" s="14">
        <v>0.17306356119173999</v>
      </c>
      <c r="AT11" s="14">
        <v>0.25441110066872402</v>
      </c>
      <c r="AU11" s="14"/>
      <c r="AV11" s="14">
        <v>0.14967231306722201</v>
      </c>
      <c r="AW11" s="14">
        <v>0.14630807383300601</v>
      </c>
      <c r="AX11" s="14">
        <v>0.220148234069175</v>
      </c>
      <c r="AY11" s="14"/>
      <c r="AZ11" s="14">
        <v>0.15536167314542201</v>
      </c>
      <c r="BA11" s="14">
        <v>0.11482438323049</v>
      </c>
      <c r="BB11" s="14">
        <v>0.17164956614591201</v>
      </c>
      <c r="BC11" s="14"/>
      <c r="BD11" s="14">
        <v>0.200080881546427</v>
      </c>
      <c r="BE11" s="14">
        <v>0.237020125557272</v>
      </c>
      <c r="BF11" s="14"/>
      <c r="BG11" s="14">
        <v>0.19256084851696201</v>
      </c>
      <c r="BH11" s="14">
        <v>0.228629739403026</v>
      </c>
      <c r="BI11" s="14"/>
      <c r="BJ11" s="14">
        <v>0.25289118037912001</v>
      </c>
      <c r="BK11" s="14">
        <v>0.21916424731527601</v>
      </c>
      <c r="BL11" s="14"/>
      <c r="BM11" s="14">
        <v>0.15590477344082901</v>
      </c>
      <c r="BN11" s="14">
        <v>0.22900644339752299</v>
      </c>
      <c r="BO11" s="14"/>
      <c r="BP11" s="14">
        <v>0.203711848023688</v>
      </c>
      <c r="BQ11" s="14">
        <v>0.228643114389703</v>
      </c>
      <c r="BR11" s="14"/>
      <c r="BS11" s="14">
        <v>0.101228763443723</v>
      </c>
      <c r="BT11" s="14">
        <v>0.233881884802525</v>
      </c>
      <c r="BU11" s="14"/>
      <c r="BV11" s="14">
        <v>0.15263947007480799</v>
      </c>
      <c r="BW11" s="14">
        <v>8.2975189282279302E-2</v>
      </c>
      <c r="BX11" s="14"/>
      <c r="BY11" s="14">
        <v>0.192063770193522</v>
      </c>
      <c r="BZ11" s="14">
        <v>0.22134169527067801</v>
      </c>
      <c r="CA11" s="14"/>
      <c r="CB11" s="14">
        <v>0.21423681555378499</v>
      </c>
      <c r="CC11" s="14">
        <v>0.221774522392574</v>
      </c>
    </row>
    <row r="12" spans="2:81" x14ac:dyDescent="0.3">
      <c r="B12" s="15" t="s">
        <v>88</v>
      </c>
      <c r="C12" s="14">
        <v>0.14458727190326701</v>
      </c>
      <c r="D12" s="14">
        <v>0.159568055519758</v>
      </c>
      <c r="E12" s="14">
        <v>0.13161144788593801</v>
      </c>
      <c r="F12" s="14"/>
      <c r="G12" s="14">
        <v>0.163410687851162</v>
      </c>
      <c r="H12" s="14">
        <v>0.13376536792846799</v>
      </c>
      <c r="I12" s="14">
        <v>0.10092421252266399</v>
      </c>
      <c r="J12" s="14">
        <v>0.104091626384809</v>
      </c>
      <c r="K12" s="14">
        <v>0.14864183781352699</v>
      </c>
      <c r="L12" s="14">
        <v>0.20519095219550301</v>
      </c>
      <c r="M12" s="14"/>
      <c r="N12" s="14">
        <v>0.12848846424775401</v>
      </c>
      <c r="O12" s="14">
        <v>0.16395157221946899</v>
      </c>
      <c r="P12" s="14">
        <v>0.123170797818783</v>
      </c>
      <c r="Q12" s="14">
        <v>0.16256060880162601</v>
      </c>
      <c r="R12" s="14"/>
      <c r="S12" s="14">
        <v>9.0811972217668402E-2</v>
      </c>
      <c r="T12" s="14">
        <v>0.263484710731617</v>
      </c>
      <c r="U12" s="14">
        <v>4.8195287269535002E-2</v>
      </c>
      <c r="V12" s="14">
        <v>0.12262094853008999</v>
      </c>
      <c r="W12" s="14">
        <v>0.24387397050369</v>
      </c>
      <c r="X12" s="14">
        <v>0.133370294105919</v>
      </c>
      <c r="Y12" s="14">
        <v>0.129826848342143</v>
      </c>
      <c r="Z12" s="14">
        <v>0.138760771352408</v>
      </c>
      <c r="AA12" s="14">
        <v>0.131865545977633</v>
      </c>
      <c r="AB12" s="14">
        <v>0.13404547247943999</v>
      </c>
      <c r="AC12" s="14">
        <v>0.27609504817849401</v>
      </c>
      <c r="AD12" s="14">
        <v>0.103467698095776</v>
      </c>
      <c r="AE12" s="14"/>
      <c r="AF12" s="14">
        <v>0.123493102192924</v>
      </c>
      <c r="AG12" s="14">
        <v>0.178716543917771</v>
      </c>
      <c r="AH12" s="14">
        <v>0.194926352404999</v>
      </c>
      <c r="AI12" s="14">
        <v>0.17419751864219299</v>
      </c>
      <c r="AJ12" s="14">
        <v>0</v>
      </c>
      <c r="AK12" s="14">
        <v>0.11140309388611599</v>
      </c>
      <c r="AL12" s="14"/>
      <c r="AM12" s="14">
        <v>0.154884928692998</v>
      </c>
      <c r="AN12" s="14">
        <v>0.151211330863358</v>
      </c>
      <c r="AO12" s="14">
        <v>0.13224109774359299</v>
      </c>
      <c r="AP12" s="14">
        <v>9.2596341727253506E-2</v>
      </c>
      <c r="AQ12" s="14">
        <v>0.208897722955003</v>
      </c>
      <c r="AR12" s="14"/>
      <c r="AS12" s="14">
        <v>0.15012040091693901</v>
      </c>
      <c r="AT12" s="14">
        <v>0.14415022444962899</v>
      </c>
      <c r="AU12" s="14"/>
      <c r="AV12" s="14">
        <v>0.16144259811662401</v>
      </c>
      <c r="AW12" s="14">
        <v>0.18413170107658</v>
      </c>
      <c r="AX12" s="14">
        <v>0.12786147242627099</v>
      </c>
      <c r="AY12" s="14"/>
      <c r="AZ12" s="14">
        <v>0.110221764583079</v>
      </c>
      <c r="BA12" s="14">
        <v>7.5051675953692901E-2</v>
      </c>
      <c r="BB12" s="14">
        <v>0.22888449136080999</v>
      </c>
      <c r="BC12" s="14"/>
      <c r="BD12" s="14">
        <v>0.117989483448749</v>
      </c>
      <c r="BE12" s="14">
        <v>0.164257898831246</v>
      </c>
      <c r="BF12" s="14"/>
      <c r="BG12" s="14">
        <v>0.120736711611343</v>
      </c>
      <c r="BH12" s="14">
        <v>0.15068919667932701</v>
      </c>
      <c r="BI12" s="14"/>
      <c r="BJ12" s="14">
        <v>0.11781160218856999</v>
      </c>
      <c r="BK12" s="14">
        <v>0.151251118339358</v>
      </c>
      <c r="BL12" s="14"/>
      <c r="BM12" s="14">
        <v>5.7396403721719197E-2</v>
      </c>
      <c r="BN12" s="14">
        <v>0.15642809999486501</v>
      </c>
      <c r="BO12" s="14"/>
      <c r="BP12" s="14">
        <v>0.111465444275251</v>
      </c>
      <c r="BQ12" s="14">
        <v>0.15688103239464199</v>
      </c>
      <c r="BR12" s="14"/>
      <c r="BS12" s="14">
        <v>0.142527590233676</v>
      </c>
      <c r="BT12" s="14">
        <v>0.154862005054026</v>
      </c>
      <c r="BU12" s="14"/>
      <c r="BV12" s="14">
        <v>0.114286955029706</v>
      </c>
      <c r="BW12" s="14">
        <v>0.152554539148443</v>
      </c>
      <c r="BX12" s="14"/>
      <c r="BY12" s="14">
        <v>6.2832765033982704E-2</v>
      </c>
      <c r="BZ12" s="14">
        <v>0.15578693954227801</v>
      </c>
      <c r="CA12" s="14"/>
      <c r="CB12" s="14">
        <v>0.15285236365452101</v>
      </c>
      <c r="CC12" s="14">
        <v>0.14394413598592701</v>
      </c>
    </row>
    <row r="13" spans="2:81" x14ac:dyDescent="0.3">
      <c r="B13" s="15" t="s">
        <v>422</v>
      </c>
      <c r="C13" s="14">
        <v>6.7079938181061394E-2</v>
      </c>
      <c r="D13" s="14">
        <v>8.65337844797546E-2</v>
      </c>
      <c r="E13" s="14">
        <v>4.9763534375667502E-2</v>
      </c>
      <c r="F13" s="14"/>
      <c r="G13" s="14">
        <v>0.107180980417188</v>
      </c>
      <c r="H13" s="14">
        <v>9.20602676032415E-2</v>
      </c>
      <c r="I13" s="14">
        <v>9.1963656364867294E-2</v>
      </c>
      <c r="J13" s="14">
        <v>2.9575933349902599E-2</v>
      </c>
      <c r="K13" s="14">
        <v>5.5802381548249E-2</v>
      </c>
      <c r="L13" s="14">
        <v>3.9184065902703402E-2</v>
      </c>
      <c r="M13" s="14"/>
      <c r="N13" s="14">
        <v>4.6413417322937203E-2</v>
      </c>
      <c r="O13" s="14">
        <v>4.7688805282161198E-2</v>
      </c>
      <c r="P13" s="14">
        <v>7.2023965367858794E-2</v>
      </c>
      <c r="Q13" s="14">
        <v>0.112401771442009</v>
      </c>
      <c r="R13" s="14"/>
      <c r="S13" s="14">
        <v>4.2146685783212498E-2</v>
      </c>
      <c r="T13" s="14">
        <v>3.5012213810988499E-2</v>
      </c>
      <c r="U13" s="14">
        <v>4.7807929179822801E-2</v>
      </c>
      <c r="V13" s="14">
        <v>2.6214717453717399E-2</v>
      </c>
      <c r="W13" s="14">
        <v>8.5265746458229097E-2</v>
      </c>
      <c r="X13" s="14">
        <v>0.13357186639884</v>
      </c>
      <c r="Y13" s="14">
        <v>7.7172355304397394E-2</v>
      </c>
      <c r="Z13" s="14">
        <v>4.7470825373322999E-2</v>
      </c>
      <c r="AA13" s="14">
        <v>4.8326473623872303E-2</v>
      </c>
      <c r="AB13" s="14">
        <v>0.180077314164684</v>
      </c>
      <c r="AC13" s="14">
        <v>4.3626872699741699E-2</v>
      </c>
      <c r="AD13" s="14">
        <v>0</v>
      </c>
      <c r="AE13" s="14"/>
      <c r="AF13" s="14">
        <v>9.2784412874999597E-2</v>
      </c>
      <c r="AG13" s="14">
        <v>3.8637833524757199E-2</v>
      </c>
      <c r="AH13" s="14">
        <v>5.9702128526780099E-2</v>
      </c>
      <c r="AI13" s="14">
        <v>6.0534796475110501E-2</v>
      </c>
      <c r="AJ13" s="14">
        <v>0</v>
      </c>
      <c r="AK13" s="14">
        <v>0.114058609792731</v>
      </c>
      <c r="AL13" s="14"/>
      <c r="AM13" s="14">
        <v>7.7837166740494304E-2</v>
      </c>
      <c r="AN13" s="14">
        <v>5.4437010529179701E-2</v>
      </c>
      <c r="AO13" s="14">
        <v>7.4274170019842004E-2</v>
      </c>
      <c r="AP13" s="14">
        <v>2.3026047296669402E-2</v>
      </c>
      <c r="AQ13" s="14">
        <v>9.9012939160237595E-2</v>
      </c>
      <c r="AR13" s="14"/>
      <c r="AS13" s="14">
        <v>9.2013673880828498E-2</v>
      </c>
      <c r="AT13" s="14">
        <v>5.2040369715154799E-2</v>
      </c>
      <c r="AU13" s="14"/>
      <c r="AV13" s="14">
        <v>6.0164032352110902E-2</v>
      </c>
      <c r="AW13" s="14">
        <v>2.8539418356043199E-2</v>
      </c>
      <c r="AX13" s="14">
        <v>0.121747536516996</v>
      </c>
      <c r="AY13" s="14"/>
      <c r="AZ13" s="14">
        <v>0.116290898770019</v>
      </c>
      <c r="BA13" s="14">
        <v>7.6253548066208196E-2</v>
      </c>
      <c r="BB13" s="14">
        <v>1.6402659280815399E-2</v>
      </c>
      <c r="BC13" s="14"/>
      <c r="BD13" s="14">
        <v>0.109298009357778</v>
      </c>
      <c r="BE13" s="14">
        <v>3.7828824287928803E-2</v>
      </c>
      <c r="BF13" s="14"/>
      <c r="BG13" s="14">
        <v>0.120930910782667</v>
      </c>
      <c r="BH13" s="14">
        <v>5.71057011609344E-2</v>
      </c>
      <c r="BI13" s="14"/>
      <c r="BJ13" s="14">
        <v>6.2422762635038799E-2</v>
      </c>
      <c r="BK13" s="14">
        <v>6.7192502885539601E-2</v>
      </c>
      <c r="BL13" s="14"/>
      <c r="BM13" s="14">
        <v>0.113073209390656</v>
      </c>
      <c r="BN13" s="14">
        <v>5.8045469410010798E-2</v>
      </c>
      <c r="BO13" s="14"/>
      <c r="BP13" s="14">
        <v>0.123415847076334</v>
      </c>
      <c r="BQ13" s="14">
        <v>4.70100310656483E-2</v>
      </c>
      <c r="BR13" s="14"/>
      <c r="BS13" s="14">
        <v>9.2741073519254397E-2</v>
      </c>
      <c r="BT13" s="14">
        <v>7.0805608497721606E-2</v>
      </c>
      <c r="BU13" s="14"/>
      <c r="BV13" s="14">
        <v>7.8560278858961205E-2</v>
      </c>
      <c r="BW13" s="14">
        <v>9.7776020594721194E-2</v>
      </c>
      <c r="BX13" s="14"/>
      <c r="BY13" s="14">
        <v>8.4547929956178894E-2</v>
      </c>
      <c r="BZ13" s="14">
        <v>6.6360643758561794E-2</v>
      </c>
      <c r="CA13" s="14"/>
      <c r="CB13" s="14">
        <v>7.1525093455180502E-2</v>
      </c>
      <c r="CC13" s="14">
        <v>6.6440918610366703E-2</v>
      </c>
    </row>
    <row r="14" spans="2:81" x14ac:dyDescent="0.3">
      <c r="B14" s="15" t="s">
        <v>106</v>
      </c>
      <c r="C14" s="14">
        <v>4.6719627338853001E-2</v>
      </c>
      <c r="D14" s="14">
        <v>3.6127640617477703E-2</v>
      </c>
      <c r="E14" s="14">
        <v>5.6469403338238799E-2</v>
      </c>
      <c r="F14" s="14"/>
      <c r="G14" s="14">
        <v>2.72246445609803E-2</v>
      </c>
      <c r="H14" s="14">
        <v>4.1067300626584202E-2</v>
      </c>
      <c r="I14" s="14">
        <v>4.0244673370180201E-2</v>
      </c>
      <c r="J14" s="14">
        <v>3.7035586534160198E-2</v>
      </c>
      <c r="K14" s="14">
        <v>7.7427202230051798E-2</v>
      </c>
      <c r="L14" s="14">
        <v>5.6507768327530503E-2</v>
      </c>
      <c r="M14" s="14"/>
      <c r="N14" s="14">
        <v>4.2676561449565498E-2</v>
      </c>
      <c r="O14" s="14">
        <v>4.7275406117794301E-2</v>
      </c>
      <c r="P14" s="14">
        <v>4.2894848361956998E-2</v>
      </c>
      <c r="Q14" s="14">
        <v>5.5085283662002903E-2</v>
      </c>
      <c r="R14" s="14"/>
      <c r="S14" s="14">
        <v>6.3558182708358099E-2</v>
      </c>
      <c r="T14" s="14">
        <v>3.5001934079405501E-2</v>
      </c>
      <c r="U14" s="14">
        <v>9.9057821822004899E-2</v>
      </c>
      <c r="V14" s="14">
        <v>2.5111643600012799E-2</v>
      </c>
      <c r="W14" s="14">
        <v>5.9165741301664097E-2</v>
      </c>
      <c r="X14" s="14">
        <v>2.02596992145412E-2</v>
      </c>
      <c r="Y14" s="14">
        <v>2.46486401394179E-2</v>
      </c>
      <c r="Z14" s="14">
        <v>0</v>
      </c>
      <c r="AA14" s="14">
        <v>6.3596412095910798E-2</v>
      </c>
      <c r="AB14" s="14">
        <v>4.3241126076011598E-2</v>
      </c>
      <c r="AC14" s="14">
        <v>0</v>
      </c>
      <c r="AD14" s="14">
        <v>9.9613635650443996E-2</v>
      </c>
      <c r="AE14" s="14"/>
      <c r="AF14" s="14">
        <v>2.2772443559200599E-2</v>
      </c>
      <c r="AG14" s="14">
        <v>2.9065476137336399E-2</v>
      </c>
      <c r="AH14" s="14">
        <v>2.2152228049505999E-2</v>
      </c>
      <c r="AI14" s="14">
        <v>5.89040430153406E-2</v>
      </c>
      <c r="AJ14" s="14">
        <v>3.1256400792703101E-2</v>
      </c>
      <c r="AK14" s="14">
        <v>0.122032496402664</v>
      </c>
      <c r="AL14" s="14"/>
      <c r="AM14" s="14">
        <v>4.2931003376987097E-2</v>
      </c>
      <c r="AN14" s="14">
        <v>6.8936088842421903E-2</v>
      </c>
      <c r="AO14" s="14">
        <v>2.9420560956240099E-2</v>
      </c>
      <c r="AP14" s="14">
        <v>3.0551562284020499E-2</v>
      </c>
      <c r="AQ14" s="14">
        <v>0</v>
      </c>
      <c r="AR14" s="14"/>
      <c r="AS14" s="14">
        <v>3.4631309655525098E-2</v>
      </c>
      <c r="AT14" s="14">
        <v>5.5783100199102598E-2</v>
      </c>
      <c r="AU14" s="14"/>
      <c r="AV14" s="14">
        <v>3.0730725466078301E-2</v>
      </c>
      <c r="AW14" s="14">
        <v>3.0326287310744798E-2</v>
      </c>
      <c r="AX14" s="14">
        <v>4.1067407874447501E-2</v>
      </c>
      <c r="AY14" s="14"/>
      <c r="AZ14" s="14">
        <v>0</v>
      </c>
      <c r="BA14" s="14">
        <v>4.3533134077682598E-2</v>
      </c>
      <c r="BB14" s="14">
        <v>4.6422504617359597E-2</v>
      </c>
      <c r="BC14" s="14"/>
      <c r="BD14" s="14">
        <v>3.3602423998937099E-2</v>
      </c>
      <c r="BE14" s="14">
        <v>5.3004682805122098E-2</v>
      </c>
      <c r="BF14" s="14"/>
      <c r="BG14" s="14">
        <v>0</v>
      </c>
      <c r="BH14" s="14">
        <v>5.4091389945195897E-2</v>
      </c>
      <c r="BI14" s="14"/>
      <c r="BJ14" s="14">
        <v>0</v>
      </c>
      <c r="BK14" s="14">
        <v>4.7600574752259497E-2</v>
      </c>
      <c r="BL14" s="14"/>
      <c r="BM14" s="14">
        <v>3.7530780199288301E-2</v>
      </c>
      <c r="BN14" s="14">
        <v>4.6371207975683199E-2</v>
      </c>
      <c r="BO14" s="14"/>
      <c r="BP14" s="14">
        <v>5.3634311064510998E-2</v>
      </c>
      <c r="BQ14" s="14">
        <v>4.62783956551725E-2</v>
      </c>
      <c r="BR14" s="14"/>
      <c r="BS14" s="14">
        <v>9.8208151491537693E-3</v>
      </c>
      <c r="BT14" s="14">
        <v>6.0950496082787103E-2</v>
      </c>
      <c r="BU14" s="14"/>
      <c r="BV14" s="14">
        <v>0</v>
      </c>
      <c r="BW14" s="14">
        <v>1.3307734302731701E-2</v>
      </c>
      <c r="BX14" s="14"/>
      <c r="BY14" s="14">
        <v>1.9297243168393499E-2</v>
      </c>
      <c r="BZ14" s="14">
        <v>4.8148579196560702E-2</v>
      </c>
      <c r="CA14" s="14"/>
      <c r="CB14" s="14">
        <v>2.7767916424988701E-2</v>
      </c>
      <c r="CC14" s="14">
        <v>5.4990956863144598E-2</v>
      </c>
    </row>
    <row r="15" spans="2:81" x14ac:dyDescent="0.3">
      <c r="B15" s="15" t="s">
        <v>91</v>
      </c>
      <c r="C15" s="18">
        <v>0.520709060393439</v>
      </c>
      <c r="D15" s="18">
        <v>0.51230679344352603</v>
      </c>
      <c r="E15" s="18">
        <v>0.52644861440110802</v>
      </c>
      <c r="F15" s="18"/>
      <c r="G15" s="18">
        <v>0.46571331509778502</v>
      </c>
      <c r="H15" s="18">
        <v>0.57663938074342302</v>
      </c>
      <c r="I15" s="18">
        <v>0.50151421404513497</v>
      </c>
      <c r="J15" s="18">
        <v>0.62304985729879603</v>
      </c>
      <c r="K15" s="18">
        <v>0.42670763943234002</v>
      </c>
      <c r="L15" s="18">
        <v>0.49836250126253201</v>
      </c>
      <c r="M15" s="18"/>
      <c r="N15" s="18">
        <v>0.54249987321939896</v>
      </c>
      <c r="O15" s="18">
        <v>0.51076953845706696</v>
      </c>
      <c r="P15" s="18">
        <v>0.54609762701108899</v>
      </c>
      <c r="Q15" s="18">
        <v>0.479444665415727</v>
      </c>
      <c r="R15" s="18"/>
      <c r="S15" s="18">
        <v>0.57374044952088499</v>
      </c>
      <c r="T15" s="18">
        <v>0.41026715588118401</v>
      </c>
      <c r="U15" s="18">
        <v>0.496349762290765</v>
      </c>
      <c r="V15" s="18">
        <v>0.57801362670005296</v>
      </c>
      <c r="W15" s="18">
        <v>0.43344553074423497</v>
      </c>
      <c r="X15" s="18">
        <v>0.539151150303539</v>
      </c>
      <c r="Y15" s="18">
        <v>0.64575632232445002</v>
      </c>
      <c r="Z15" s="18">
        <v>0.55273616371232404</v>
      </c>
      <c r="AA15" s="18">
        <v>0.55441357262464397</v>
      </c>
      <c r="AB15" s="18">
        <v>0.37394231385312798</v>
      </c>
      <c r="AC15" s="18">
        <v>0.54516456103244004</v>
      </c>
      <c r="AD15" s="18">
        <v>0.60105284652396396</v>
      </c>
      <c r="AE15" s="18"/>
      <c r="AF15" s="18">
        <v>0.57342360712742402</v>
      </c>
      <c r="AG15" s="18">
        <v>0.50557393296029496</v>
      </c>
      <c r="AH15" s="18">
        <v>0.54046646045478897</v>
      </c>
      <c r="AI15" s="18">
        <v>0.58162292864863296</v>
      </c>
      <c r="AJ15" s="18">
        <v>0.62177426414594905</v>
      </c>
      <c r="AK15" s="18">
        <v>0.218033646650728</v>
      </c>
      <c r="AL15" s="18"/>
      <c r="AM15" s="18">
        <v>0.48742971525269502</v>
      </c>
      <c r="AN15" s="18">
        <v>0.48381050613672999</v>
      </c>
      <c r="AO15" s="18">
        <v>0.53117414092360604</v>
      </c>
      <c r="AP15" s="18">
        <v>0.64423022279243103</v>
      </c>
      <c r="AQ15" s="18">
        <v>0.58640409876931798</v>
      </c>
      <c r="AR15" s="18"/>
      <c r="AS15" s="18">
        <v>0.55017105435496705</v>
      </c>
      <c r="AT15" s="18">
        <v>0.49361520496738898</v>
      </c>
      <c r="AU15" s="18"/>
      <c r="AV15" s="18">
        <v>0.59799033099796495</v>
      </c>
      <c r="AW15" s="18">
        <v>0.61069451942362596</v>
      </c>
      <c r="AX15" s="18">
        <v>0.489175349113111</v>
      </c>
      <c r="AY15" s="18"/>
      <c r="AZ15" s="18">
        <v>0.61812566350148002</v>
      </c>
      <c r="BA15" s="18">
        <v>0.69033725867192597</v>
      </c>
      <c r="BB15" s="18">
        <v>0.53664077859510295</v>
      </c>
      <c r="BC15" s="18"/>
      <c r="BD15" s="18">
        <v>0.53902920164810897</v>
      </c>
      <c r="BE15" s="18">
        <v>0.50788846851843195</v>
      </c>
      <c r="BF15" s="18"/>
      <c r="BG15" s="18">
        <v>0.56577152908902795</v>
      </c>
      <c r="BH15" s="18">
        <v>0.50948397281151703</v>
      </c>
      <c r="BI15" s="18"/>
      <c r="BJ15" s="18">
        <v>0.56687445479727105</v>
      </c>
      <c r="BK15" s="18">
        <v>0.51479155670756604</v>
      </c>
      <c r="BL15" s="18"/>
      <c r="BM15" s="18">
        <v>0.63609483324750804</v>
      </c>
      <c r="BN15" s="18">
        <v>0.51014877922191804</v>
      </c>
      <c r="BO15" s="18"/>
      <c r="BP15" s="18">
        <v>0.507772549560216</v>
      </c>
      <c r="BQ15" s="18">
        <v>0.52118742649483496</v>
      </c>
      <c r="BR15" s="18"/>
      <c r="BS15" s="18">
        <v>0.65368175765419301</v>
      </c>
      <c r="BT15" s="18">
        <v>0.47950000556293998</v>
      </c>
      <c r="BU15" s="18"/>
      <c r="BV15" s="18">
        <v>0.65451329603652497</v>
      </c>
      <c r="BW15" s="18">
        <v>0.65338651667182501</v>
      </c>
      <c r="BX15" s="18"/>
      <c r="BY15" s="18">
        <v>0.64125829164792303</v>
      </c>
      <c r="BZ15" s="18">
        <v>0.508362142231921</v>
      </c>
      <c r="CA15" s="18"/>
      <c r="CB15" s="18">
        <v>0.53361781091152505</v>
      </c>
      <c r="CC15" s="18">
        <v>0.51284946614798799</v>
      </c>
    </row>
    <row r="16" spans="2:81" x14ac:dyDescent="0.3">
      <c r="B16" s="15" t="s">
        <v>92</v>
      </c>
      <c r="C16" s="18">
        <v>0.21166721008432801</v>
      </c>
      <c r="D16" s="18">
        <v>0.24610183999951299</v>
      </c>
      <c r="E16" s="18">
        <v>0.18137498226160501</v>
      </c>
      <c r="F16" s="18"/>
      <c r="G16" s="18">
        <v>0.27059166826835002</v>
      </c>
      <c r="H16" s="18">
        <v>0.22582563553170901</v>
      </c>
      <c r="I16" s="18">
        <v>0.19288786888753201</v>
      </c>
      <c r="J16" s="18">
        <v>0.133667559734712</v>
      </c>
      <c r="K16" s="18">
        <v>0.20444421936177601</v>
      </c>
      <c r="L16" s="18">
        <v>0.244375018098206</v>
      </c>
      <c r="M16" s="18"/>
      <c r="N16" s="18">
        <v>0.174901881570691</v>
      </c>
      <c r="O16" s="18">
        <v>0.21164037750163101</v>
      </c>
      <c r="P16" s="18">
        <v>0.195194763186641</v>
      </c>
      <c r="Q16" s="18">
        <v>0.27496238024363501</v>
      </c>
      <c r="R16" s="18"/>
      <c r="S16" s="18">
        <v>0.132958658000881</v>
      </c>
      <c r="T16" s="18">
        <v>0.29849692454260501</v>
      </c>
      <c r="U16" s="18">
        <v>9.6003216449357803E-2</v>
      </c>
      <c r="V16" s="18">
        <v>0.14883566598380699</v>
      </c>
      <c r="W16" s="18">
        <v>0.32913971696192001</v>
      </c>
      <c r="X16" s="18">
        <v>0.266942160504759</v>
      </c>
      <c r="Y16" s="18">
        <v>0.20699920364654101</v>
      </c>
      <c r="Z16" s="18">
        <v>0.186231596725731</v>
      </c>
      <c r="AA16" s="18">
        <v>0.18019201960150599</v>
      </c>
      <c r="AB16" s="18">
        <v>0.31412278664412402</v>
      </c>
      <c r="AC16" s="18">
        <v>0.31972192087823498</v>
      </c>
      <c r="AD16" s="18">
        <v>0.103467698095776</v>
      </c>
      <c r="AE16" s="18"/>
      <c r="AF16" s="18">
        <v>0.216277515067924</v>
      </c>
      <c r="AG16" s="18">
        <v>0.217354377442528</v>
      </c>
      <c r="AH16" s="18">
        <v>0.25462848093177898</v>
      </c>
      <c r="AI16" s="18">
        <v>0.234732315117303</v>
      </c>
      <c r="AJ16" s="18">
        <v>0</v>
      </c>
      <c r="AK16" s="18">
        <v>0.22546170367884699</v>
      </c>
      <c r="AL16" s="18"/>
      <c r="AM16" s="18">
        <v>0.23272209543349201</v>
      </c>
      <c r="AN16" s="18">
        <v>0.20564834139253699</v>
      </c>
      <c r="AO16" s="18">
        <v>0.20651526776343501</v>
      </c>
      <c r="AP16" s="18">
        <v>0.11562238902392299</v>
      </c>
      <c r="AQ16" s="18">
        <v>0.30791066211524099</v>
      </c>
      <c r="AR16" s="18"/>
      <c r="AS16" s="18">
        <v>0.242134074797768</v>
      </c>
      <c r="AT16" s="18">
        <v>0.19619059416478399</v>
      </c>
      <c r="AU16" s="18"/>
      <c r="AV16" s="18">
        <v>0.22160663046873399</v>
      </c>
      <c r="AW16" s="18">
        <v>0.21267111943262301</v>
      </c>
      <c r="AX16" s="18">
        <v>0.24960900894326701</v>
      </c>
      <c r="AY16" s="18"/>
      <c r="AZ16" s="18">
        <v>0.226512663353098</v>
      </c>
      <c r="BA16" s="18">
        <v>0.15130522401990101</v>
      </c>
      <c r="BB16" s="18">
        <v>0.24528715064162501</v>
      </c>
      <c r="BC16" s="18"/>
      <c r="BD16" s="18">
        <v>0.22728749280652699</v>
      </c>
      <c r="BE16" s="18">
        <v>0.202086723119174</v>
      </c>
      <c r="BF16" s="18"/>
      <c r="BG16" s="18">
        <v>0.24166762239400999</v>
      </c>
      <c r="BH16" s="18">
        <v>0.20779489784026101</v>
      </c>
      <c r="BI16" s="18"/>
      <c r="BJ16" s="18">
        <v>0.18023436482360899</v>
      </c>
      <c r="BK16" s="18">
        <v>0.21844362122489799</v>
      </c>
      <c r="BL16" s="18"/>
      <c r="BM16" s="18">
        <v>0.17046961311237499</v>
      </c>
      <c r="BN16" s="18">
        <v>0.214473569404875</v>
      </c>
      <c r="BO16" s="18"/>
      <c r="BP16" s="18">
        <v>0.234881291351585</v>
      </c>
      <c r="BQ16" s="18">
        <v>0.20389106346029001</v>
      </c>
      <c r="BR16" s="18"/>
      <c r="BS16" s="18">
        <v>0.23526866375293101</v>
      </c>
      <c r="BT16" s="18">
        <v>0.225667613551748</v>
      </c>
      <c r="BU16" s="18"/>
      <c r="BV16" s="18">
        <v>0.19284723388866701</v>
      </c>
      <c r="BW16" s="18">
        <v>0.25033055974316398</v>
      </c>
      <c r="BX16" s="18"/>
      <c r="BY16" s="18">
        <v>0.14738069499016199</v>
      </c>
      <c r="BZ16" s="18">
        <v>0.22214758330084</v>
      </c>
      <c r="CA16" s="18"/>
      <c r="CB16" s="18">
        <v>0.224377457109702</v>
      </c>
      <c r="CC16" s="18">
        <v>0.210385054596294</v>
      </c>
    </row>
    <row r="17" spans="2:81" x14ac:dyDescent="0.3">
      <c r="B17" s="15" t="s">
        <v>93</v>
      </c>
      <c r="C17" s="19">
        <v>0.30904185030911102</v>
      </c>
      <c r="D17" s="19">
        <v>0.26620495344401301</v>
      </c>
      <c r="E17" s="19">
        <v>0.34507363213950298</v>
      </c>
      <c r="F17" s="19"/>
      <c r="G17" s="19">
        <v>0.195121646829435</v>
      </c>
      <c r="H17" s="19">
        <v>0.35081374521171299</v>
      </c>
      <c r="I17" s="19">
        <v>0.30862634515760301</v>
      </c>
      <c r="J17" s="19">
        <v>0.48938229756408502</v>
      </c>
      <c r="K17" s="19">
        <v>0.22226342007056499</v>
      </c>
      <c r="L17" s="19">
        <v>0.25398748316432601</v>
      </c>
      <c r="M17" s="19"/>
      <c r="N17" s="19">
        <v>0.36759799164870799</v>
      </c>
      <c r="O17" s="19">
        <v>0.29912916095543601</v>
      </c>
      <c r="P17" s="19">
        <v>0.35090286382444702</v>
      </c>
      <c r="Q17" s="19">
        <v>0.20448228517209199</v>
      </c>
      <c r="R17" s="19"/>
      <c r="S17" s="19">
        <v>0.44078179152000402</v>
      </c>
      <c r="T17" s="19">
        <v>0.111770231338579</v>
      </c>
      <c r="U17" s="19">
        <v>0.400346545841407</v>
      </c>
      <c r="V17" s="19">
        <v>0.42917796071624598</v>
      </c>
      <c r="W17" s="19">
        <v>0.104305813782315</v>
      </c>
      <c r="X17" s="19">
        <v>0.27220898979878</v>
      </c>
      <c r="Y17" s="19">
        <v>0.43875711867790901</v>
      </c>
      <c r="Z17" s="19">
        <v>0.366504566986594</v>
      </c>
      <c r="AA17" s="19">
        <v>0.37422155302313798</v>
      </c>
      <c r="AB17" s="19">
        <v>5.9819527209004499E-2</v>
      </c>
      <c r="AC17" s="19">
        <v>0.22544264015420401</v>
      </c>
      <c r="AD17" s="19">
        <v>0.49758514842818802</v>
      </c>
      <c r="AE17" s="19"/>
      <c r="AF17" s="19">
        <v>0.35714609205949999</v>
      </c>
      <c r="AG17" s="19">
        <v>0.28821955551776701</v>
      </c>
      <c r="AH17" s="19">
        <v>0.28583797952300999</v>
      </c>
      <c r="AI17" s="19">
        <v>0.346890613531329</v>
      </c>
      <c r="AJ17" s="19">
        <v>0.62177426414594905</v>
      </c>
      <c r="AK17" s="19">
        <v>-7.4280570281182196E-3</v>
      </c>
      <c r="AL17" s="19"/>
      <c r="AM17" s="19">
        <v>0.25470761981920298</v>
      </c>
      <c r="AN17" s="19">
        <v>0.27816216474419297</v>
      </c>
      <c r="AO17" s="19">
        <v>0.324658873160172</v>
      </c>
      <c r="AP17" s="19">
        <v>0.52860783376850795</v>
      </c>
      <c r="AQ17" s="19">
        <v>0.278493436654077</v>
      </c>
      <c r="AR17" s="19"/>
      <c r="AS17" s="19">
        <v>0.308036979557199</v>
      </c>
      <c r="AT17" s="19">
        <v>0.29742461080260502</v>
      </c>
      <c r="AU17" s="19"/>
      <c r="AV17" s="19">
        <v>0.37638370052922998</v>
      </c>
      <c r="AW17" s="19">
        <v>0.398023399991002</v>
      </c>
      <c r="AX17" s="19">
        <v>0.23956634016984399</v>
      </c>
      <c r="AY17" s="19"/>
      <c r="AZ17" s="19">
        <v>0.39161300014838202</v>
      </c>
      <c r="BA17" s="19">
        <v>0.53903203465202498</v>
      </c>
      <c r="BB17" s="19">
        <v>0.29135362795347802</v>
      </c>
      <c r="BC17" s="19"/>
      <c r="BD17" s="19">
        <v>0.31174170884158198</v>
      </c>
      <c r="BE17" s="19">
        <v>0.30580174539925697</v>
      </c>
      <c r="BF17" s="19"/>
      <c r="BG17" s="19">
        <v>0.32410390669501898</v>
      </c>
      <c r="BH17" s="19">
        <v>0.30168907497125602</v>
      </c>
      <c r="BI17" s="19"/>
      <c r="BJ17" s="19">
        <v>0.386640089973662</v>
      </c>
      <c r="BK17" s="19">
        <v>0.29634793548266902</v>
      </c>
      <c r="BL17" s="19"/>
      <c r="BM17" s="19">
        <v>0.46562522013513302</v>
      </c>
      <c r="BN17" s="19">
        <v>0.29567520981704298</v>
      </c>
      <c r="BO17" s="19"/>
      <c r="BP17" s="19">
        <v>0.27289125820863103</v>
      </c>
      <c r="BQ17" s="19">
        <v>0.317296363034544</v>
      </c>
      <c r="BR17" s="19"/>
      <c r="BS17" s="19">
        <v>0.41841309390126202</v>
      </c>
      <c r="BT17" s="19">
        <v>0.25383239201119201</v>
      </c>
      <c r="BU17" s="19"/>
      <c r="BV17" s="19">
        <v>0.46166606214785799</v>
      </c>
      <c r="BW17" s="19">
        <v>0.40305595692866097</v>
      </c>
      <c r="BX17" s="19"/>
      <c r="BY17" s="19">
        <v>0.49387759665776199</v>
      </c>
      <c r="BZ17" s="19">
        <v>0.286214558931081</v>
      </c>
      <c r="CA17" s="19"/>
      <c r="CB17" s="19">
        <v>0.30924035380182302</v>
      </c>
      <c r="CC17" s="19">
        <v>0.30246441155169501</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495</v>
      </c>
      <c r="D7" s="10">
        <v>226</v>
      </c>
      <c r="E7" s="10">
        <v>268</v>
      </c>
      <c r="F7" s="10"/>
      <c r="G7" s="10">
        <v>52</v>
      </c>
      <c r="H7" s="10">
        <v>98</v>
      </c>
      <c r="I7" s="10">
        <v>80</v>
      </c>
      <c r="J7" s="10">
        <v>87</v>
      </c>
      <c r="K7" s="10">
        <v>74</v>
      </c>
      <c r="L7" s="10">
        <v>104</v>
      </c>
      <c r="M7" s="10"/>
      <c r="N7" s="10">
        <v>142</v>
      </c>
      <c r="O7" s="10">
        <v>143</v>
      </c>
      <c r="P7" s="10">
        <v>109</v>
      </c>
      <c r="Q7" s="10">
        <v>101</v>
      </c>
      <c r="R7" s="10"/>
      <c r="S7" s="10">
        <v>89</v>
      </c>
      <c r="T7" s="10">
        <v>55</v>
      </c>
      <c r="U7" s="10">
        <v>42</v>
      </c>
      <c r="V7" s="10">
        <v>39</v>
      </c>
      <c r="W7" s="10">
        <v>33</v>
      </c>
      <c r="X7" s="10">
        <v>41</v>
      </c>
      <c r="Y7" s="10">
        <v>40</v>
      </c>
      <c r="Z7" s="10">
        <v>23</v>
      </c>
      <c r="AA7" s="10">
        <v>57</v>
      </c>
      <c r="AB7" s="10">
        <v>44</v>
      </c>
      <c r="AC7" s="10">
        <v>22</v>
      </c>
      <c r="AD7" s="10">
        <v>10</v>
      </c>
      <c r="AE7" s="10"/>
      <c r="AF7" s="10">
        <v>122</v>
      </c>
      <c r="AG7" s="10">
        <v>96</v>
      </c>
      <c r="AH7" s="10">
        <v>51</v>
      </c>
      <c r="AI7" s="10">
        <v>84</v>
      </c>
      <c r="AJ7" s="10">
        <v>32</v>
      </c>
      <c r="AK7" s="10">
        <v>54</v>
      </c>
      <c r="AL7" s="10"/>
      <c r="AM7" s="10">
        <v>111</v>
      </c>
      <c r="AN7" s="10">
        <v>111</v>
      </c>
      <c r="AO7" s="10">
        <v>130</v>
      </c>
      <c r="AP7" s="10">
        <v>67</v>
      </c>
      <c r="AQ7" s="10">
        <v>10</v>
      </c>
      <c r="AR7" s="10"/>
      <c r="AS7" s="10">
        <v>191</v>
      </c>
      <c r="AT7" s="10">
        <v>297</v>
      </c>
      <c r="AU7" s="10"/>
      <c r="AV7" s="10">
        <v>96</v>
      </c>
      <c r="AW7" s="10">
        <v>32</v>
      </c>
      <c r="AX7" s="10">
        <v>90</v>
      </c>
      <c r="AY7" s="10"/>
      <c r="AZ7" s="10">
        <v>25</v>
      </c>
      <c r="BA7" s="10">
        <v>23</v>
      </c>
      <c r="BB7" s="10">
        <v>62</v>
      </c>
      <c r="BC7" s="10"/>
      <c r="BD7" s="10">
        <v>201</v>
      </c>
      <c r="BE7" s="10">
        <v>292</v>
      </c>
      <c r="BF7" s="10"/>
      <c r="BG7" s="10">
        <v>76</v>
      </c>
      <c r="BH7" s="10">
        <v>415</v>
      </c>
      <c r="BI7" s="10"/>
      <c r="BJ7" s="10">
        <v>33</v>
      </c>
      <c r="BK7" s="10">
        <v>447</v>
      </c>
      <c r="BL7" s="10"/>
      <c r="BM7" s="10">
        <v>52</v>
      </c>
      <c r="BN7" s="10">
        <v>438</v>
      </c>
      <c r="BO7" s="10"/>
      <c r="BP7" s="10">
        <v>110</v>
      </c>
      <c r="BQ7" s="10">
        <v>375</v>
      </c>
      <c r="BR7" s="10"/>
      <c r="BS7" s="10">
        <v>92</v>
      </c>
      <c r="BT7" s="10">
        <v>128</v>
      </c>
      <c r="BU7" s="10"/>
      <c r="BV7" s="10">
        <v>23</v>
      </c>
      <c r="BW7" s="10">
        <v>69</v>
      </c>
      <c r="BX7" s="10"/>
      <c r="BY7" s="10">
        <v>43</v>
      </c>
      <c r="BZ7" s="10">
        <v>444</v>
      </c>
      <c r="CA7" s="10"/>
      <c r="CB7" s="10">
        <v>172</v>
      </c>
      <c r="CC7" s="10">
        <v>314</v>
      </c>
    </row>
    <row r="8" spans="2:81" ht="30" customHeight="1" x14ac:dyDescent="0.3">
      <c r="B8" s="11" t="s">
        <v>20</v>
      </c>
      <c r="C8" s="11">
        <v>490</v>
      </c>
      <c r="D8" s="11">
        <v>232</v>
      </c>
      <c r="E8" s="11">
        <v>257</v>
      </c>
      <c r="F8" s="11"/>
      <c r="G8" s="11">
        <v>66</v>
      </c>
      <c r="H8" s="11">
        <v>92</v>
      </c>
      <c r="I8" s="11">
        <v>76</v>
      </c>
      <c r="J8" s="11">
        <v>85</v>
      </c>
      <c r="K8" s="11">
        <v>69</v>
      </c>
      <c r="L8" s="11">
        <v>103</v>
      </c>
      <c r="M8" s="11"/>
      <c r="N8" s="11">
        <v>134</v>
      </c>
      <c r="O8" s="11">
        <v>136</v>
      </c>
      <c r="P8" s="11">
        <v>113</v>
      </c>
      <c r="Q8" s="11">
        <v>107</v>
      </c>
      <c r="R8" s="11"/>
      <c r="S8" s="11">
        <v>84</v>
      </c>
      <c r="T8" s="11">
        <v>53</v>
      </c>
      <c r="U8" s="11">
        <v>42</v>
      </c>
      <c r="V8" s="11">
        <v>41</v>
      </c>
      <c r="W8" s="11">
        <v>33</v>
      </c>
      <c r="X8" s="11">
        <v>44</v>
      </c>
      <c r="Y8" s="11">
        <v>38</v>
      </c>
      <c r="Z8" s="11">
        <v>21</v>
      </c>
      <c r="AA8" s="11">
        <v>57</v>
      </c>
      <c r="AB8" s="11">
        <v>45</v>
      </c>
      <c r="AC8" s="11">
        <v>20</v>
      </c>
      <c r="AD8" s="11">
        <v>12</v>
      </c>
      <c r="AE8" s="11"/>
      <c r="AF8" s="11">
        <v>122</v>
      </c>
      <c r="AG8" s="11">
        <v>93</v>
      </c>
      <c r="AH8" s="11">
        <v>48</v>
      </c>
      <c r="AI8" s="11">
        <v>84</v>
      </c>
      <c r="AJ8" s="11">
        <v>30</v>
      </c>
      <c r="AK8" s="11">
        <v>54</v>
      </c>
      <c r="AL8" s="11"/>
      <c r="AM8" s="11">
        <v>114</v>
      </c>
      <c r="AN8" s="11">
        <v>109</v>
      </c>
      <c r="AO8" s="11">
        <v>131</v>
      </c>
      <c r="AP8" s="11">
        <v>62</v>
      </c>
      <c r="AQ8" s="11">
        <v>9</v>
      </c>
      <c r="AR8" s="11"/>
      <c r="AS8" s="11">
        <v>193</v>
      </c>
      <c r="AT8" s="11">
        <v>291</v>
      </c>
      <c r="AU8" s="11"/>
      <c r="AV8" s="11">
        <v>96</v>
      </c>
      <c r="AW8" s="11">
        <v>32</v>
      </c>
      <c r="AX8" s="11">
        <v>91</v>
      </c>
      <c r="AY8" s="11"/>
      <c r="AZ8" s="11">
        <v>25</v>
      </c>
      <c r="BA8" s="11">
        <v>25</v>
      </c>
      <c r="BB8" s="11">
        <v>61</v>
      </c>
      <c r="BC8" s="11"/>
      <c r="BD8" s="11">
        <v>202</v>
      </c>
      <c r="BE8" s="11">
        <v>287</v>
      </c>
      <c r="BF8" s="11"/>
      <c r="BG8" s="11">
        <v>80</v>
      </c>
      <c r="BH8" s="11">
        <v>406</v>
      </c>
      <c r="BI8" s="11"/>
      <c r="BJ8" s="11">
        <v>33</v>
      </c>
      <c r="BK8" s="11">
        <v>443</v>
      </c>
      <c r="BL8" s="11"/>
      <c r="BM8" s="11">
        <v>49</v>
      </c>
      <c r="BN8" s="11">
        <v>435</v>
      </c>
      <c r="BO8" s="11"/>
      <c r="BP8" s="11">
        <v>110</v>
      </c>
      <c r="BQ8" s="11">
        <v>368</v>
      </c>
      <c r="BR8" s="11"/>
      <c r="BS8" s="11">
        <v>95</v>
      </c>
      <c r="BT8" s="11">
        <v>126</v>
      </c>
      <c r="BU8" s="11"/>
      <c r="BV8" s="11">
        <v>25</v>
      </c>
      <c r="BW8" s="11">
        <v>70</v>
      </c>
      <c r="BX8" s="11"/>
      <c r="BY8" s="11">
        <v>47</v>
      </c>
      <c r="BZ8" s="11">
        <v>436</v>
      </c>
      <c r="CA8" s="11"/>
      <c r="CB8" s="11">
        <v>173</v>
      </c>
      <c r="CC8" s="11">
        <v>309</v>
      </c>
    </row>
    <row r="9" spans="2:81" x14ac:dyDescent="0.3">
      <c r="B9" s="15" t="s">
        <v>420</v>
      </c>
      <c r="C9" s="14">
        <v>0.17988193873463099</v>
      </c>
      <c r="D9" s="14">
        <v>0.164816099345961</v>
      </c>
      <c r="E9" s="14">
        <v>0.19418799775497</v>
      </c>
      <c r="F9" s="14"/>
      <c r="G9" s="14">
        <v>0.247009243587028</v>
      </c>
      <c r="H9" s="14">
        <v>0.234864229184958</v>
      </c>
      <c r="I9" s="14">
        <v>0.229165814338709</v>
      </c>
      <c r="J9" s="14">
        <v>0.13856894553381499</v>
      </c>
      <c r="K9" s="14">
        <v>0.117887267129412</v>
      </c>
      <c r="L9" s="14">
        <v>0.12685604807728201</v>
      </c>
      <c r="M9" s="14"/>
      <c r="N9" s="14">
        <v>0.172497341841373</v>
      </c>
      <c r="O9" s="14">
        <v>0.15750021995725799</v>
      </c>
      <c r="P9" s="14">
        <v>0.224972467018584</v>
      </c>
      <c r="Q9" s="14">
        <v>0.17020771040155</v>
      </c>
      <c r="R9" s="14"/>
      <c r="S9" s="14">
        <v>0.13188123589963099</v>
      </c>
      <c r="T9" s="14">
        <v>0.137144599797171</v>
      </c>
      <c r="U9" s="14">
        <v>0.23747488210880299</v>
      </c>
      <c r="V9" s="14">
        <v>0.25316557724622202</v>
      </c>
      <c r="W9" s="14">
        <v>0.19608224755294201</v>
      </c>
      <c r="X9" s="14">
        <v>0.28677316523389301</v>
      </c>
      <c r="Y9" s="14">
        <v>0.20258551831900801</v>
      </c>
      <c r="Z9" s="14">
        <v>0.205083030659367</v>
      </c>
      <c r="AA9" s="14">
        <v>0.16857400068285899</v>
      </c>
      <c r="AB9" s="14">
        <v>0.131587567095516</v>
      </c>
      <c r="AC9" s="14">
        <v>0.13868699602587201</v>
      </c>
      <c r="AD9" s="14">
        <v>0</v>
      </c>
      <c r="AE9" s="14"/>
      <c r="AF9" s="14">
        <v>0.230283269480026</v>
      </c>
      <c r="AG9" s="14">
        <v>0.17962931515547001</v>
      </c>
      <c r="AH9" s="14">
        <v>0.19504693813167301</v>
      </c>
      <c r="AI9" s="14">
        <v>0.16237508469248799</v>
      </c>
      <c r="AJ9" s="14">
        <v>0.277373996109961</v>
      </c>
      <c r="AK9" s="14">
        <v>7.3406534279628802E-2</v>
      </c>
      <c r="AL9" s="14"/>
      <c r="AM9" s="14">
        <v>0.18746506000098401</v>
      </c>
      <c r="AN9" s="14">
        <v>0.13025640603163799</v>
      </c>
      <c r="AO9" s="14">
        <v>0.152492732895703</v>
      </c>
      <c r="AP9" s="14">
        <v>0.259614965060386</v>
      </c>
      <c r="AQ9" s="14">
        <v>0.23618850445730999</v>
      </c>
      <c r="AR9" s="14"/>
      <c r="AS9" s="14">
        <v>0.193651809357514</v>
      </c>
      <c r="AT9" s="14">
        <v>0.17122648262821799</v>
      </c>
      <c r="AU9" s="14"/>
      <c r="AV9" s="14">
        <v>0.23225224748876899</v>
      </c>
      <c r="AW9" s="14">
        <v>0.23461439807300799</v>
      </c>
      <c r="AX9" s="14">
        <v>0.15520462770839499</v>
      </c>
      <c r="AY9" s="14"/>
      <c r="AZ9" s="14">
        <v>0.340305760972267</v>
      </c>
      <c r="BA9" s="14">
        <v>0.17388692474913101</v>
      </c>
      <c r="BB9" s="14">
        <v>0.18740212850170801</v>
      </c>
      <c r="BC9" s="14"/>
      <c r="BD9" s="14">
        <v>0.19560171529308301</v>
      </c>
      <c r="BE9" s="14">
        <v>0.170020160997325</v>
      </c>
      <c r="BF9" s="14"/>
      <c r="BG9" s="14">
        <v>0.28130166747197699</v>
      </c>
      <c r="BH9" s="14">
        <v>0.16161451617741401</v>
      </c>
      <c r="BI9" s="14"/>
      <c r="BJ9" s="14">
        <v>0.16660306743237199</v>
      </c>
      <c r="BK9" s="14">
        <v>0.18034150705793101</v>
      </c>
      <c r="BL9" s="14"/>
      <c r="BM9" s="14">
        <v>0.294573635286491</v>
      </c>
      <c r="BN9" s="14">
        <v>0.167096153833343</v>
      </c>
      <c r="BO9" s="14"/>
      <c r="BP9" s="14">
        <v>0.16813917166102099</v>
      </c>
      <c r="BQ9" s="14">
        <v>0.181491750024453</v>
      </c>
      <c r="BR9" s="14"/>
      <c r="BS9" s="14">
        <v>0.22582957078781399</v>
      </c>
      <c r="BT9" s="14">
        <v>0.18672470844212999</v>
      </c>
      <c r="BU9" s="14"/>
      <c r="BV9" s="14">
        <v>0.26030644065483199</v>
      </c>
      <c r="BW9" s="14">
        <v>0.213588422159222</v>
      </c>
      <c r="BX9" s="14"/>
      <c r="BY9" s="14">
        <v>0.34781610540878899</v>
      </c>
      <c r="BZ9" s="14">
        <v>0.16252946046712799</v>
      </c>
      <c r="CA9" s="14"/>
      <c r="CB9" s="14">
        <v>0.20335837750256799</v>
      </c>
      <c r="CC9" s="14">
        <v>0.16594037934987699</v>
      </c>
    </row>
    <row r="10" spans="2:81" x14ac:dyDescent="0.3">
      <c r="B10" s="15" t="s">
        <v>86</v>
      </c>
      <c r="C10" s="14">
        <v>0.42623477344291599</v>
      </c>
      <c r="D10" s="14">
        <v>0.430847173326114</v>
      </c>
      <c r="E10" s="14">
        <v>0.42371421439145401</v>
      </c>
      <c r="F10" s="14"/>
      <c r="G10" s="14">
        <v>0.40006539629881199</v>
      </c>
      <c r="H10" s="14">
        <v>0.39641572997881003</v>
      </c>
      <c r="I10" s="14">
        <v>0.43524733981458802</v>
      </c>
      <c r="J10" s="14">
        <v>0.48468462474457302</v>
      </c>
      <c r="K10" s="14">
        <v>0.38332601456067</v>
      </c>
      <c r="L10" s="14">
        <v>0.443420297292833</v>
      </c>
      <c r="M10" s="14"/>
      <c r="N10" s="14">
        <v>0.41932923993518401</v>
      </c>
      <c r="O10" s="14">
        <v>0.46584709604313101</v>
      </c>
      <c r="P10" s="14">
        <v>0.41154097371341503</v>
      </c>
      <c r="Q10" s="14">
        <v>0.399866904368395</v>
      </c>
      <c r="R10" s="14"/>
      <c r="S10" s="14">
        <v>0.51136872303952896</v>
      </c>
      <c r="T10" s="14">
        <v>0.41644336898560003</v>
      </c>
      <c r="U10" s="14">
        <v>0.42601200185155202</v>
      </c>
      <c r="V10" s="14">
        <v>0.37188483565279101</v>
      </c>
      <c r="W10" s="14">
        <v>0.29738526732968201</v>
      </c>
      <c r="X10" s="14">
        <v>0.30245438341759501</v>
      </c>
      <c r="Y10" s="14">
        <v>0.46923237069942397</v>
      </c>
      <c r="Z10" s="14">
        <v>0.42624779801637502</v>
      </c>
      <c r="AA10" s="14">
        <v>0.519575606214144</v>
      </c>
      <c r="AB10" s="14">
        <v>0.30946048935520398</v>
      </c>
      <c r="AC10" s="14">
        <v>0.50819245611046804</v>
      </c>
      <c r="AD10" s="14">
        <v>0.59916764150587098</v>
      </c>
      <c r="AE10" s="14"/>
      <c r="AF10" s="14">
        <v>0.50073550631279995</v>
      </c>
      <c r="AG10" s="14">
        <v>0.43904080457445499</v>
      </c>
      <c r="AH10" s="14">
        <v>0.35153992465098799</v>
      </c>
      <c r="AI10" s="14">
        <v>0.43607012673325102</v>
      </c>
      <c r="AJ10" s="14">
        <v>0.401954026362491</v>
      </c>
      <c r="AK10" s="14">
        <v>0.36489312231490201</v>
      </c>
      <c r="AL10" s="14"/>
      <c r="AM10" s="14">
        <v>0.38518143291533702</v>
      </c>
      <c r="AN10" s="14">
        <v>0.46283089890989498</v>
      </c>
      <c r="AO10" s="14">
        <v>0.47882622147006598</v>
      </c>
      <c r="AP10" s="14">
        <v>0.435791313791066</v>
      </c>
      <c r="AQ10" s="14">
        <v>0.30005805081887998</v>
      </c>
      <c r="AR10" s="14"/>
      <c r="AS10" s="14">
        <v>0.42746507082900098</v>
      </c>
      <c r="AT10" s="14">
        <v>0.422250818625724</v>
      </c>
      <c r="AU10" s="14"/>
      <c r="AV10" s="14">
        <v>0.46730980117214499</v>
      </c>
      <c r="AW10" s="14">
        <v>0.47228186717311599</v>
      </c>
      <c r="AX10" s="14">
        <v>0.40751433296070499</v>
      </c>
      <c r="AY10" s="14"/>
      <c r="AZ10" s="14">
        <v>0.37306060071805602</v>
      </c>
      <c r="BA10" s="14">
        <v>0.39189688097113201</v>
      </c>
      <c r="BB10" s="14">
        <v>0.55389693538402796</v>
      </c>
      <c r="BC10" s="14"/>
      <c r="BD10" s="14">
        <v>0.418989425041497</v>
      </c>
      <c r="BE10" s="14">
        <v>0.43076941508473399</v>
      </c>
      <c r="BF10" s="14"/>
      <c r="BG10" s="14">
        <v>0.373808791176093</v>
      </c>
      <c r="BH10" s="14">
        <v>0.43572193576524598</v>
      </c>
      <c r="BI10" s="14"/>
      <c r="BJ10" s="14">
        <v>0.51850035765720903</v>
      </c>
      <c r="BK10" s="14">
        <v>0.42450117171644097</v>
      </c>
      <c r="BL10" s="14"/>
      <c r="BM10" s="14">
        <v>0.40837573309775999</v>
      </c>
      <c r="BN10" s="14">
        <v>0.42945525543186602</v>
      </c>
      <c r="BO10" s="14"/>
      <c r="BP10" s="14">
        <v>0.42901821570464399</v>
      </c>
      <c r="BQ10" s="14">
        <v>0.42434920478834998</v>
      </c>
      <c r="BR10" s="14"/>
      <c r="BS10" s="14">
        <v>0.44141946809503402</v>
      </c>
      <c r="BT10" s="14">
        <v>0.43777041589490301</v>
      </c>
      <c r="BU10" s="14"/>
      <c r="BV10" s="14">
        <v>0.40392124145596903</v>
      </c>
      <c r="BW10" s="14">
        <v>0.454733361362257</v>
      </c>
      <c r="BX10" s="14"/>
      <c r="BY10" s="14">
        <v>0.346954174519296</v>
      </c>
      <c r="BZ10" s="14">
        <v>0.433684455634119</v>
      </c>
      <c r="CA10" s="14"/>
      <c r="CB10" s="14">
        <v>0.400218218105235</v>
      </c>
      <c r="CC10" s="14">
        <v>0.443243534482123</v>
      </c>
    </row>
    <row r="11" spans="2:81" x14ac:dyDescent="0.3">
      <c r="B11" s="15" t="s">
        <v>421</v>
      </c>
      <c r="C11" s="14">
        <v>0.22849458936565301</v>
      </c>
      <c r="D11" s="14">
        <v>0.23833766021335401</v>
      </c>
      <c r="E11" s="14">
        <v>0.21662164563671599</v>
      </c>
      <c r="F11" s="14"/>
      <c r="G11" s="14">
        <v>0.20593945446547501</v>
      </c>
      <c r="H11" s="14">
        <v>0.18816649540465999</v>
      </c>
      <c r="I11" s="14">
        <v>0.19064892155436</v>
      </c>
      <c r="J11" s="14">
        <v>0.19516659126573699</v>
      </c>
      <c r="K11" s="14">
        <v>0.37687259312233801</v>
      </c>
      <c r="L11" s="14">
        <v>0.23534739889816</v>
      </c>
      <c r="M11" s="14"/>
      <c r="N11" s="14">
        <v>0.243311890109838</v>
      </c>
      <c r="O11" s="14">
        <v>0.25221721515638201</v>
      </c>
      <c r="P11" s="14">
        <v>0.22025516992806901</v>
      </c>
      <c r="Q11" s="14">
        <v>0.18843061686936799</v>
      </c>
      <c r="R11" s="14"/>
      <c r="S11" s="14">
        <v>0.26279793706583199</v>
      </c>
      <c r="T11" s="14">
        <v>0.28430442673269701</v>
      </c>
      <c r="U11" s="14">
        <v>0.18946597046241201</v>
      </c>
      <c r="V11" s="14">
        <v>0.24729098706795399</v>
      </c>
      <c r="W11" s="14">
        <v>0.33020566223222098</v>
      </c>
      <c r="X11" s="14">
        <v>0.15197968486643301</v>
      </c>
      <c r="Y11" s="14">
        <v>0.174835844349953</v>
      </c>
      <c r="Z11" s="14">
        <v>0.18607279772069901</v>
      </c>
      <c r="AA11" s="14">
        <v>0.149827854637474</v>
      </c>
      <c r="AB11" s="14">
        <v>0.28698422396774798</v>
      </c>
      <c r="AC11" s="14">
        <v>0.17659981712053499</v>
      </c>
      <c r="AD11" s="14">
        <v>0.29736466039835302</v>
      </c>
      <c r="AE11" s="14"/>
      <c r="AF11" s="14">
        <v>0.131725667545318</v>
      </c>
      <c r="AG11" s="14">
        <v>0.21420340323227</v>
      </c>
      <c r="AH11" s="14">
        <v>0.30959666009118703</v>
      </c>
      <c r="AI11" s="14">
        <v>0.262042979432351</v>
      </c>
      <c r="AJ11" s="14">
        <v>0.234823969390767</v>
      </c>
      <c r="AK11" s="14">
        <v>0.28995942129504498</v>
      </c>
      <c r="AL11" s="14"/>
      <c r="AM11" s="14">
        <v>0.217823140633054</v>
      </c>
      <c r="AN11" s="14">
        <v>0.27504028247753198</v>
      </c>
      <c r="AO11" s="14">
        <v>0.206859238971458</v>
      </c>
      <c r="AP11" s="14">
        <v>0.22635693779980501</v>
      </c>
      <c r="AQ11" s="14">
        <v>0.15584278260856901</v>
      </c>
      <c r="AR11" s="14"/>
      <c r="AS11" s="14">
        <v>0.21943838167993801</v>
      </c>
      <c r="AT11" s="14">
        <v>0.23349262264314</v>
      </c>
      <c r="AU11" s="14"/>
      <c r="AV11" s="14">
        <v>0.17290231026354999</v>
      </c>
      <c r="AW11" s="14">
        <v>0.20386248287716099</v>
      </c>
      <c r="AX11" s="14">
        <v>0.26518519187017298</v>
      </c>
      <c r="AY11" s="14"/>
      <c r="AZ11" s="14">
        <v>6.9622888538762404E-2</v>
      </c>
      <c r="BA11" s="14">
        <v>0.31091229262034897</v>
      </c>
      <c r="BB11" s="14">
        <v>0.160866361713464</v>
      </c>
      <c r="BC11" s="14"/>
      <c r="BD11" s="14">
        <v>0.24532418705107101</v>
      </c>
      <c r="BE11" s="14">
        <v>0.21817531201153101</v>
      </c>
      <c r="BF11" s="14"/>
      <c r="BG11" s="14">
        <v>0.227780929570083</v>
      </c>
      <c r="BH11" s="14">
        <v>0.22844850123129501</v>
      </c>
      <c r="BI11" s="14"/>
      <c r="BJ11" s="14">
        <v>0.225812766176504</v>
      </c>
      <c r="BK11" s="14">
        <v>0.22683341556599601</v>
      </c>
      <c r="BL11" s="14"/>
      <c r="BM11" s="14">
        <v>0.185795290414455</v>
      </c>
      <c r="BN11" s="14">
        <v>0.23645008445192101</v>
      </c>
      <c r="BO11" s="14"/>
      <c r="BP11" s="14">
        <v>0.26458305683105199</v>
      </c>
      <c r="BQ11" s="14">
        <v>0.223156655877954</v>
      </c>
      <c r="BR11" s="14"/>
      <c r="BS11" s="14">
        <v>0.184769038000765</v>
      </c>
      <c r="BT11" s="14">
        <v>0.243183318715194</v>
      </c>
      <c r="BU11" s="14"/>
      <c r="BV11" s="14">
        <v>0.18607512366440199</v>
      </c>
      <c r="BW11" s="14">
        <v>0.18430530713447901</v>
      </c>
      <c r="BX11" s="14"/>
      <c r="BY11" s="14">
        <v>0.199740787155226</v>
      </c>
      <c r="BZ11" s="14">
        <v>0.23138949476960799</v>
      </c>
      <c r="CA11" s="14"/>
      <c r="CB11" s="14">
        <v>0.24604028279953499</v>
      </c>
      <c r="CC11" s="14">
        <v>0.21922337276046999</v>
      </c>
    </row>
    <row r="12" spans="2:81" x14ac:dyDescent="0.3">
      <c r="B12" s="15" t="s">
        <v>88</v>
      </c>
      <c r="C12" s="14">
        <v>8.2412931800775802E-2</v>
      </c>
      <c r="D12" s="14">
        <v>9.0212712959595001E-2</v>
      </c>
      <c r="E12" s="14">
        <v>7.5684592600352193E-2</v>
      </c>
      <c r="F12" s="14"/>
      <c r="G12" s="14">
        <v>8.9747278537667105E-2</v>
      </c>
      <c r="H12" s="14">
        <v>8.9850223156355893E-2</v>
      </c>
      <c r="I12" s="14">
        <v>6.7163199427667603E-2</v>
      </c>
      <c r="J12" s="14">
        <v>0.12827573475485801</v>
      </c>
      <c r="K12" s="14">
        <v>1.60967169065406E-2</v>
      </c>
      <c r="L12" s="14">
        <v>8.8783436939224594E-2</v>
      </c>
      <c r="M12" s="14"/>
      <c r="N12" s="14">
        <v>0.10620278415241401</v>
      </c>
      <c r="O12" s="14">
        <v>4.9244938440879002E-2</v>
      </c>
      <c r="P12" s="14">
        <v>9.0944911248164395E-2</v>
      </c>
      <c r="Q12" s="14">
        <v>8.5953014977583606E-2</v>
      </c>
      <c r="R12" s="14"/>
      <c r="S12" s="14">
        <v>4.32520604817654E-2</v>
      </c>
      <c r="T12" s="14">
        <v>0.108303503742836</v>
      </c>
      <c r="U12" s="14">
        <v>0.100343904904849</v>
      </c>
      <c r="V12" s="14">
        <v>0.10254695643302</v>
      </c>
      <c r="W12" s="14">
        <v>2.9330771409540501E-2</v>
      </c>
      <c r="X12" s="14">
        <v>0.149217763239505</v>
      </c>
      <c r="Y12" s="14">
        <v>0</v>
      </c>
      <c r="Z12" s="14">
        <v>4.5500398064288503E-2</v>
      </c>
      <c r="AA12" s="14">
        <v>1.6717138494682201E-2</v>
      </c>
      <c r="AB12" s="14">
        <v>0.226411403206492</v>
      </c>
      <c r="AC12" s="14">
        <v>8.8677793983695796E-2</v>
      </c>
      <c r="AD12" s="14">
        <v>0.103467698095776</v>
      </c>
      <c r="AE12" s="14"/>
      <c r="AF12" s="14">
        <v>5.2718371808053298E-2</v>
      </c>
      <c r="AG12" s="14">
        <v>0.107883552537686</v>
      </c>
      <c r="AH12" s="14">
        <v>0.105230484718097</v>
      </c>
      <c r="AI12" s="14">
        <v>8.2864104039766795E-2</v>
      </c>
      <c r="AJ12" s="14">
        <v>8.5848008136780701E-2</v>
      </c>
      <c r="AK12" s="14">
        <v>5.6550359546435301E-2</v>
      </c>
      <c r="AL12" s="14"/>
      <c r="AM12" s="14">
        <v>7.2460692991292097E-2</v>
      </c>
      <c r="AN12" s="14">
        <v>5.4299723647914203E-2</v>
      </c>
      <c r="AO12" s="14">
        <v>9.6166567134938402E-2</v>
      </c>
      <c r="AP12" s="14">
        <v>4.0168227431213697E-2</v>
      </c>
      <c r="AQ12" s="14">
        <v>0.208897722955003</v>
      </c>
      <c r="AR12" s="14"/>
      <c r="AS12" s="14">
        <v>7.9156921906424593E-2</v>
      </c>
      <c r="AT12" s="14">
        <v>8.6415736794753395E-2</v>
      </c>
      <c r="AU12" s="14"/>
      <c r="AV12" s="14">
        <v>6.7390955414001905E-2</v>
      </c>
      <c r="AW12" s="14">
        <v>5.8376374856811401E-2</v>
      </c>
      <c r="AX12" s="14">
        <v>7.6097059213895202E-2</v>
      </c>
      <c r="AY12" s="14"/>
      <c r="AZ12" s="14">
        <v>0.10682335042669799</v>
      </c>
      <c r="BA12" s="14">
        <v>4.3533134077682598E-2</v>
      </c>
      <c r="BB12" s="14">
        <v>6.4175683526640007E-2</v>
      </c>
      <c r="BC12" s="14"/>
      <c r="BD12" s="14">
        <v>7.0594008610904896E-2</v>
      </c>
      <c r="BE12" s="14">
        <v>9.1274475309482295E-2</v>
      </c>
      <c r="BF12" s="14"/>
      <c r="BG12" s="14">
        <v>6.9349010681544601E-2</v>
      </c>
      <c r="BH12" s="14">
        <v>8.5786288087543405E-2</v>
      </c>
      <c r="BI12" s="14"/>
      <c r="BJ12" s="14">
        <v>2.9861654505128399E-2</v>
      </c>
      <c r="BK12" s="14">
        <v>8.7376949195974399E-2</v>
      </c>
      <c r="BL12" s="14"/>
      <c r="BM12" s="14">
        <v>5.4833123804225697E-2</v>
      </c>
      <c r="BN12" s="14">
        <v>8.1910929049820697E-2</v>
      </c>
      <c r="BO12" s="14"/>
      <c r="BP12" s="14">
        <v>6.0719827494175801E-2</v>
      </c>
      <c r="BQ12" s="14">
        <v>8.3534085977102601E-2</v>
      </c>
      <c r="BR12" s="14"/>
      <c r="BS12" s="14">
        <v>6.6079860857087197E-2</v>
      </c>
      <c r="BT12" s="14">
        <v>7.1280296445897701E-2</v>
      </c>
      <c r="BU12" s="14"/>
      <c r="BV12" s="14">
        <v>0.10790157529045</v>
      </c>
      <c r="BW12" s="14">
        <v>5.1230896195969003E-2</v>
      </c>
      <c r="BX12" s="14"/>
      <c r="BY12" s="14">
        <v>2.1115967201881299E-2</v>
      </c>
      <c r="BZ12" s="14">
        <v>8.8152541295902095E-2</v>
      </c>
      <c r="CA12" s="14"/>
      <c r="CB12" s="14">
        <v>6.2287666833541797E-2</v>
      </c>
      <c r="CC12" s="14">
        <v>8.91960666647688E-2</v>
      </c>
    </row>
    <row r="13" spans="2:81" x14ac:dyDescent="0.3">
      <c r="B13" s="15" t="s">
        <v>422</v>
      </c>
      <c r="C13" s="14">
        <v>3.8675271351204799E-2</v>
      </c>
      <c r="D13" s="14">
        <v>5.6519949756885998E-2</v>
      </c>
      <c r="E13" s="14">
        <v>2.27029417478317E-2</v>
      </c>
      <c r="F13" s="14"/>
      <c r="G13" s="14">
        <v>0</v>
      </c>
      <c r="H13" s="14">
        <v>6.9141776416585296E-2</v>
      </c>
      <c r="I13" s="14">
        <v>6.5139831343879295E-2</v>
      </c>
      <c r="J13" s="14">
        <v>8.4101947956418798E-3</v>
      </c>
      <c r="K13" s="14">
        <v>4.1791812016402002E-2</v>
      </c>
      <c r="L13" s="14">
        <v>3.9498819116191103E-2</v>
      </c>
      <c r="M13" s="14"/>
      <c r="N13" s="14">
        <v>2.3915866891162901E-2</v>
      </c>
      <c r="O13" s="14">
        <v>2.1041207293137E-2</v>
      </c>
      <c r="P13" s="14">
        <v>4.34265064409824E-2</v>
      </c>
      <c r="Q13" s="14">
        <v>7.4580493090198902E-2</v>
      </c>
      <c r="R13" s="14"/>
      <c r="S13" s="14">
        <v>1.9408799595803699E-2</v>
      </c>
      <c r="T13" s="14">
        <v>3.6790838781654303E-2</v>
      </c>
      <c r="U13" s="14">
        <v>2.5046350520636199E-2</v>
      </c>
      <c r="V13" s="14">
        <v>0</v>
      </c>
      <c r="W13" s="14">
        <v>5.9551216975645797E-2</v>
      </c>
      <c r="X13" s="14">
        <v>2.4054876854954901E-2</v>
      </c>
      <c r="Y13" s="14">
        <v>0.103202171754251</v>
      </c>
      <c r="Z13" s="14">
        <v>0.137095975539271</v>
      </c>
      <c r="AA13" s="14">
        <v>4.7117074683941197E-2</v>
      </c>
      <c r="AB13" s="14">
        <v>0</v>
      </c>
      <c r="AC13" s="14">
        <v>8.7842936759429099E-2</v>
      </c>
      <c r="AD13" s="14">
        <v>0</v>
      </c>
      <c r="AE13" s="14"/>
      <c r="AF13" s="14">
        <v>7.7530001561365205E-2</v>
      </c>
      <c r="AG13" s="14">
        <v>2.9873354042098999E-2</v>
      </c>
      <c r="AH13" s="14">
        <v>0</v>
      </c>
      <c r="AI13" s="14">
        <v>2.1133393455825301E-2</v>
      </c>
      <c r="AJ13" s="14">
        <v>0</v>
      </c>
      <c r="AK13" s="14">
        <v>5.5846827685355802E-2</v>
      </c>
      <c r="AL13" s="14"/>
      <c r="AM13" s="14">
        <v>8.5440997387139797E-2</v>
      </c>
      <c r="AN13" s="14">
        <v>1.77551018114896E-2</v>
      </c>
      <c r="AO13" s="14">
        <v>2.9925759620029201E-2</v>
      </c>
      <c r="AP13" s="14">
        <v>2.3026047296669402E-2</v>
      </c>
      <c r="AQ13" s="14">
        <v>9.9012939160237595E-2</v>
      </c>
      <c r="AR13" s="14"/>
      <c r="AS13" s="14">
        <v>5.5401400203169401E-2</v>
      </c>
      <c r="AT13" s="14">
        <v>2.8444970759855401E-2</v>
      </c>
      <c r="AU13" s="14"/>
      <c r="AV13" s="14">
        <v>4.9206411226425099E-2</v>
      </c>
      <c r="AW13" s="14">
        <v>3.0864877019904001E-2</v>
      </c>
      <c r="AX13" s="14">
        <v>5.4662582353201802E-2</v>
      </c>
      <c r="AY13" s="14"/>
      <c r="AZ13" s="14">
        <v>0.11018739934421699</v>
      </c>
      <c r="BA13" s="14">
        <v>7.9770767581704205E-2</v>
      </c>
      <c r="BB13" s="14">
        <v>1.6395810181079301E-2</v>
      </c>
      <c r="BC13" s="14"/>
      <c r="BD13" s="14">
        <v>4.0482516842764202E-2</v>
      </c>
      <c r="BE13" s="14">
        <v>3.76611266545357E-2</v>
      </c>
      <c r="BF13" s="14"/>
      <c r="BG13" s="14">
        <v>3.4633057985223099E-2</v>
      </c>
      <c r="BH13" s="14">
        <v>3.9846369278676498E-2</v>
      </c>
      <c r="BI13" s="14"/>
      <c r="BJ13" s="14">
        <v>0</v>
      </c>
      <c r="BK13" s="14">
        <v>4.2800813219122699E-2</v>
      </c>
      <c r="BL13" s="14"/>
      <c r="BM13" s="14">
        <v>1.8643010113694701E-2</v>
      </c>
      <c r="BN13" s="14">
        <v>4.1470349323157997E-2</v>
      </c>
      <c r="BO13" s="14"/>
      <c r="BP13" s="14">
        <v>5.8924268275818398E-2</v>
      </c>
      <c r="BQ13" s="14">
        <v>3.3984391179152702E-2</v>
      </c>
      <c r="BR13" s="14"/>
      <c r="BS13" s="14">
        <v>7.1825336293830103E-2</v>
      </c>
      <c r="BT13" s="14">
        <v>3.0536401108620499E-2</v>
      </c>
      <c r="BU13" s="14"/>
      <c r="BV13" s="14">
        <v>4.1795618934347002E-2</v>
      </c>
      <c r="BW13" s="14">
        <v>8.2487505884338605E-2</v>
      </c>
      <c r="BX13" s="14"/>
      <c r="BY13" s="14">
        <v>4.3843590024667603E-2</v>
      </c>
      <c r="BZ13" s="14">
        <v>3.8784090802451598E-2</v>
      </c>
      <c r="CA13" s="14"/>
      <c r="CB13" s="14">
        <v>6.0623846209265003E-2</v>
      </c>
      <c r="CC13" s="14">
        <v>2.7492655237788401E-2</v>
      </c>
    </row>
    <row r="14" spans="2:81" x14ac:dyDescent="0.3">
      <c r="B14" s="15" t="s">
        <v>106</v>
      </c>
      <c r="C14" s="14">
        <v>4.4300495304819699E-2</v>
      </c>
      <c r="D14" s="14">
        <v>1.9266404398089399E-2</v>
      </c>
      <c r="E14" s="14">
        <v>6.7088607868675501E-2</v>
      </c>
      <c r="F14" s="14"/>
      <c r="G14" s="14">
        <v>5.7238627111018001E-2</v>
      </c>
      <c r="H14" s="14">
        <v>2.1561545858630401E-2</v>
      </c>
      <c r="I14" s="14">
        <v>1.2634893520796799E-2</v>
      </c>
      <c r="J14" s="14">
        <v>4.4893908905376097E-2</v>
      </c>
      <c r="K14" s="14">
        <v>6.40255962646369E-2</v>
      </c>
      <c r="L14" s="14">
        <v>6.6093999676309106E-2</v>
      </c>
      <c r="M14" s="14"/>
      <c r="N14" s="14">
        <v>3.4742877070028398E-2</v>
      </c>
      <c r="O14" s="14">
        <v>5.4149323109213103E-2</v>
      </c>
      <c r="P14" s="14">
        <v>8.8599716507853504E-3</v>
      </c>
      <c r="Q14" s="14">
        <v>8.0961260292904805E-2</v>
      </c>
      <c r="R14" s="14"/>
      <c r="S14" s="14">
        <v>3.1291243917439503E-2</v>
      </c>
      <c r="T14" s="14">
        <v>1.7013261960040799E-2</v>
      </c>
      <c r="U14" s="14">
        <v>2.16568901517472E-2</v>
      </c>
      <c r="V14" s="14">
        <v>2.5111643600012799E-2</v>
      </c>
      <c r="W14" s="14">
        <v>8.7444834499969107E-2</v>
      </c>
      <c r="X14" s="14">
        <v>8.5520126387619202E-2</v>
      </c>
      <c r="Y14" s="14">
        <v>5.0144094877364397E-2</v>
      </c>
      <c r="Z14" s="14">
        <v>0</v>
      </c>
      <c r="AA14" s="14">
        <v>9.8188325286898595E-2</v>
      </c>
      <c r="AB14" s="14">
        <v>4.5556316375040803E-2</v>
      </c>
      <c r="AC14" s="14">
        <v>0</v>
      </c>
      <c r="AD14" s="14">
        <v>0</v>
      </c>
      <c r="AE14" s="14"/>
      <c r="AF14" s="14">
        <v>7.0071832924375301E-3</v>
      </c>
      <c r="AG14" s="14">
        <v>2.9369570458020501E-2</v>
      </c>
      <c r="AH14" s="14">
        <v>3.8585992408054097E-2</v>
      </c>
      <c r="AI14" s="14">
        <v>3.5514311646317499E-2</v>
      </c>
      <c r="AJ14" s="14">
        <v>0</v>
      </c>
      <c r="AK14" s="14">
        <v>0.15934373487863299</v>
      </c>
      <c r="AL14" s="14"/>
      <c r="AM14" s="14">
        <v>5.1628676072193097E-2</v>
      </c>
      <c r="AN14" s="14">
        <v>5.9817587121530402E-2</v>
      </c>
      <c r="AO14" s="14">
        <v>3.5729479907805999E-2</v>
      </c>
      <c r="AP14" s="14">
        <v>1.50425086208606E-2</v>
      </c>
      <c r="AQ14" s="14">
        <v>0</v>
      </c>
      <c r="AR14" s="14"/>
      <c r="AS14" s="14">
        <v>2.4886416023953199E-2</v>
      </c>
      <c r="AT14" s="14">
        <v>5.8169368548309501E-2</v>
      </c>
      <c r="AU14" s="14"/>
      <c r="AV14" s="14">
        <v>1.09382744351081E-2</v>
      </c>
      <c r="AW14" s="14">
        <v>0</v>
      </c>
      <c r="AX14" s="14">
        <v>4.1336205893629303E-2</v>
      </c>
      <c r="AY14" s="14"/>
      <c r="AZ14" s="14">
        <v>0</v>
      </c>
      <c r="BA14" s="14">
        <v>0</v>
      </c>
      <c r="BB14" s="14">
        <v>1.72630806930806E-2</v>
      </c>
      <c r="BC14" s="14"/>
      <c r="BD14" s="14">
        <v>2.9008147160680099E-2</v>
      </c>
      <c r="BE14" s="14">
        <v>5.2099509942391403E-2</v>
      </c>
      <c r="BF14" s="14"/>
      <c r="BG14" s="14">
        <v>1.312654311508E-2</v>
      </c>
      <c r="BH14" s="14">
        <v>4.8582389459825903E-2</v>
      </c>
      <c r="BI14" s="14"/>
      <c r="BJ14" s="14">
        <v>5.92221542287861E-2</v>
      </c>
      <c r="BK14" s="14">
        <v>3.81461432445344E-2</v>
      </c>
      <c r="BL14" s="14"/>
      <c r="BM14" s="14">
        <v>3.7779207283373799E-2</v>
      </c>
      <c r="BN14" s="14">
        <v>4.3617227909890401E-2</v>
      </c>
      <c r="BO14" s="14"/>
      <c r="BP14" s="14">
        <v>1.86154600332884E-2</v>
      </c>
      <c r="BQ14" s="14">
        <v>5.3483912152987298E-2</v>
      </c>
      <c r="BR14" s="14"/>
      <c r="BS14" s="14">
        <v>1.00767259654702E-2</v>
      </c>
      <c r="BT14" s="14">
        <v>3.0504859393254799E-2</v>
      </c>
      <c r="BU14" s="14"/>
      <c r="BV14" s="14">
        <v>0</v>
      </c>
      <c r="BW14" s="14">
        <v>1.36545072637346E-2</v>
      </c>
      <c r="BX14" s="14"/>
      <c r="BY14" s="14">
        <v>4.0529375690140798E-2</v>
      </c>
      <c r="BZ14" s="14">
        <v>4.5459957030791497E-2</v>
      </c>
      <c r="CA14" s="14"/>
      <c r="CB14" s="14">
        <v>2.7471608549855499E-2</v>
      </c>
      <c r="CC14" s="14">
        <v>5.4903991504973902E-2</v>
      </c>
    </row>
    <row r="15" spans="2:81" x14ac:dyDescent="0.3">
      <c r="B15" s="15" t="s">
        <v>91</v>
      </c>
      <c r="C15" s="18">
        <v>0.60611671217754703</v>
      </c>
      <c r="D15" s="18">
        <v>0.59566327267207497</v>
      </c>
      <c r="E15" s="18">
        <v>0.61790221214642504</v>
      </c>
      <c r="F15" s="18"/>
      <c r="G15" s="18">
        <v>0.64707463988584002</v>
      </c>
      <c r="H15" s="18">
        <v>0.631279959163768</v>
      </c>
      <c r="I15" s="18">
        <v>0.66441315415329705</v>
      </c>
      <c r="J15" s="18">
        <v>0.62325357027838801</v>
      </c>
      <c r="K15" s="18">
        <v>0.50121328169008195</v>
      </c>
      <c r="L15" s="18">
        <v>0.57027634537011496</v>
      </c>
      <c r="M15" s="18"/>
      <c r="N15" s="18">
        <v>0.591826581776557</v>
      </c>
      <c r="O15" s="18">
        <v>0.62334731600038895</v>
      </c>
      <c r="P15" s="18">
        <v>0.636513440731999</v>
      </c>
      <c r="Q15" s="18">
        <v>0.57007461476994503</v>
      </c>
      <c r="R15" s="18"/>
      <c r="S15" s="18">
        <v>0.64324995893916004</v>
      </c>
      <c r="T15" s="18">
        <v>0.55358796878277206</v>
      </c>
      <c r="U15" s="18">
        <v>0.66348688396035504</v>
      </c>
      <c r="V15" s="18">
        <v>0.62505041289901297</v>
      </c>
      <c r="W15" s="18">
        <v>0.49346751488262303</v>
      </c>
      <c r="X15" s="18">
        <v>0.58922754865148796</v>
      </c>
      <c r="Y15" s="18">
        <v>0.67181788901843198</v>
      </c>
      <c r="Z15" s="18">
        <v>0.63133082867574197</v>
      </c>
      <c r="AA15" s="18">
        <v>0.688149606897004</v>
      </c>
      <c r="AB15" s="18">
        <v>0.44104805645071998</v>
      </c>
      <c r="AC15" s="18">
        <v>0.64687945213634002</v>
      </c>
      <c r="AD15" s="18">
        <v>0.59916764150587098</v>
      </c>
      <c r="AE15" s="18"/>
      <c r="AF15" s="18">
        <v>0.73101877579282604</v>
      </c>
      <c r="AG15" s="18">
        <v>0.61867011972992503</v>
      </c>
      <c r="AH15" s="18">
        <v>0.546586862782661</v>
      </c>
      <c r="AI15" s="18">
        <v>0.59844521142573903</v>
      </c>
      <c r="AJ15" s="18">
        <v>0.67932802247245205</v>
      </c>
      <c r="AK15" s="18">
        <v>0.43829965659453002</v>
      </c>
      <c r="AL15" s="18"/>
      <c r="AM15" s="18">
        <v>0.57264649291632097</v>
      </c>
      <c r="AN15" s="18">
        <v>0.59308730494153405</v>
      </c>
      <c r="AO15" s="18">
        <v>0.63131895436576901</v>
      </c>
      <c r="AP15" s="18">
        <v>0.69540627885145101</v>
      </c>
      <c r="AQ15" s="18">
        <v>0.53624655527619003</v>
      </c>
      <c r="AR15" s="18"/>
      <c r="AS15" s="18">
        <v>0.62111688018651501</v>
      </c>
      <c r="AT15" s="18">
        <v>0.59347730125394205</v>
      </c>
      <c r="AU15" s="18"/>
      <c r="AV15" s="18">
        <v>0.69956204866091398</v>
      </c>
      <c r="AW15" s="18">
        <v>0.70689626524612303</v>
      </c>
      <c r="AX15" s="18">
        <v>0.56271896066910099</v>
      </c>
      <c r="AY15" s="18"/>
      <c r="AZ15" s="18">
        <v>0.71336636169032297</v>
      </c>
      <c r="BA15" s="18">
        <v>0.56578380572026399</v>
      </c>
      <c r="BB15" s="18">
        <v>0.74129906388573596</v>
      </c>
      <c r="BC15" s="18"/>
      <c r="BD15" s="18">
        <v>0.61459114033457896</v>
      </c>
      <c r="BE15" s="18">
        <v>0.60078957608205896</v>
      </c>
      <c r="BF15" s="18"/>
      <c r="BG15" s="18">
        <v>0.65511045864806905</v>
      </c>
      <c r="BH15" s="18">
        <v>0.59733645194265905</v>
      </c>
      <c r="BI15" s="18"/>
      <c r="BJ15" s="18">
        <v>0.685103425089581</v>
      </c>
      <c r="BK15" s="18">
        <v>0.60484267877437303</v>
      </c>
      <c r="BL15" s="18"/>
      <c r="BM15" s="18">
        <v>0.70294936838425104</v>
      </c>
      <c r="BN15" s="18">
        <v>0.59655140926521</v>
      </c>
      <c r="BO15" s="18"/>
      <c r="BP15" s="18">
        <v>0.59715738736566504</v>
      </c>
      <c r="BQ15" s="18">
        <v>0.60584095481280298</v>
      </c>
      <c r="BR15" s="18"/>
      <c r="BS15" s="18">
        <v>0.66724903888284803</v>
      </c>
      <c r="BT15" s="18">
        <v>0.62449512433703303</v>
      </c>
      <c r="BU15" s="18"/>
      <c r="BV15" s="18">
        <v>0.66422768211080097</v>
      </c>
      <c r="BW15" s="18">
        <v>0.66832178352147897</v>
      </c>
      <c r="BX15" s="18"/>
      <c r="BY15" s="18">
        <v>0.69477027992808504</v>
      </c>
      <c r="BZ15" s="18">
        <v>0.59621391610124697</v>
      </c>
      <c r="CA15" s="18"/>
      <c r="CB15" s="18">
        <v>0.60357659560780297</v>
      </c>
      <c r="CC15" s="18">
        <v>0.60918391383199899</v>
      </c>
    </row>
    <row r="16" spans="2:81" x14ac:dyDescent="0.3">
      <c r="B16" s="15" t="s">
        <v>92</v>
      </c>
      <c r="C16" s="18">
        <v>0.121088203151981</v>
      </c>
      <c r="D16" s="18">
        <v>0.146732662716481</v>
      </c>
      <c r="E16" s="18">
        <v>9.8387534348183994E-2</v>
      </c>
      <c r="F16" s="18"/>
      <c r="G16" s="18">
        <v>8.9747278537667105E-2</v>
      </c>
      <c r="H16" s="18">
        <v>0.158991999572941</v>
      </c>
      <c r="I16" s="18">
        <v>0.13230303077154701</v>
      </c>
      <c r="J16" s="18">
        <v>0.13668592955049999</v>
      </c>
      <c r="K16" s="18">
        <v>5.7888528922942599E-2</v>
      </c>
      <c r="L16" s="18">
        <v>0.12828225605541599</v>
      </c>
      <c r="M16" s="18"/>
      <c r="N16" s="18">
        <v>0.13011865104357601</v>
      </c>
      <c r="O16" s="18">
        <v>7.0286145734016106E-2</v>
      </c>
      <c r="P16" s="18">
        <v>0.13437141768914701</v>
      </c>
      <c r="Q16" s="18">
        <v>0.16053350806778199</v>
      </c>
      <c r="R16" s="18"/>
      <c r="S16" s="18">
        <v>6.2660860077569103E-2</v>
      </c>
      <c r="T16" s="18">
        <v>0.14509434252448999</v>
      </c>
      <c r="U16" s="18">
        <v>0.12539025542548499</v>
      </c>
      <c r="V16" s="18">
        <v>0.10254695643302</v>
      </c>
      <c r="W16" s="18">
        <v>8.8881988385186295E-2</v>
      </c>
      <c r="X16" s="18">
        <v>0.17327264009446</v>
      </c>
      <c r="Y16" s="18">
        <v>0.103202171754251</v>
      </c>
      <c r="Z16" s="18">
        <v>0.18259637360355899</v>
      </c>
      <c r="AA16" s="18">
        <v>6.3834213178623395E-2</v>
      </c>
      <c r="AB16" s="18">
        <v>0.226411403206492</v>
      </c>
      <c r="AC16" s="18">
        <v>0.17652073074312499</v>
      </c>
      <c r="AD16" s="18">
        <v>0.103467698095776</v>
      </c>
      <c r="AE16" s="18"/>
      <c r="AF16" s="18">
        <v>0.130248373369418</v>
      </c>
      <c r="AG16" s="18">
        <v>0.13775690657978501</v>
      </c>
      <c r="AH16" s="18">
        <v>0.105230484718097</v>
      </c>
      <c r="AI16" s="18">
        <v>0.10399749749559201</v>
      </c>
      <c r="AJ16" s="18">
        <v>8.5848008136780701E-2</v>
      </c>
      <c r="AK16" s="18">
        <v>0.112397187231791</v>
      </c>
      <c r="AL16" s="18"/>
      <c r="AM16" s="18">
        <v>0.15790169037843199</v>
      </c>
      <c r="AN16" s="18">
        <v>7.2054825459403907E-2</v>
      </c>
      <c r="AO16" s="18">
        <v>0.12609232675496801</v>
      </c>
      <c r="AP16" s="18">
        <v>6.3194274727883096E-2</v>
      </c>
      <c r="AQ16" s="18">
        <v>0.30791066211524099</v>
      </c>
      <c r="AR16" s="18"/>
      <c r="AS16" s="18">
        <v>0.13455832210959401</v>
      </c>
      <c r="AT16" s="18">
        <v>0.114860707554609</v>
      </c>
      <c r="AU16" s="18"/>
      <c r="AV16" s="18">
        <v>0.116597366640427</v>
      </c>
      <c r="AW16" s="18">
        <v>8.9241251876715402E-2</v>
      </c>
      <c r="AX16" s="18">
        <v>0.13075964156709699</v>
      </c>
      <c r="AY16" s="18"/>
      <c r="AZ16" s="18">
        <v>0.217010749770915</v>
      </c>
      <c r="BA16" s="18">
        <v>0.123303901659387</v>
      </c>
      <c r="BB16" s="18">
        <v>8.0571493707719294E-2</v>
      </c>
      <c r="BC16" s="18"/>
      <c r="BD16" s="18">
        <v>0.111076525453669</v>
      </c>
      <c r="BE16" s="18">
        <v>0.12893560196401799</v>
      </c>
      <c r="BF16" s="18"/>
      <c r="BG16" s="18">
        <v>0.103982068666768</v>
      </c>
      <c r="BH16" s="18">
        <v>0.12563265736622001</v>
      </c>
      <c r="BI16" s="18"/>
      <c r="BJ16" s="18">
        <v>2.9861654505128399E-2</v>
      </c>
      <c r="BK16" s="18">
        <v>0.13017776241509699</v>
      </c>
      <c r="BL16" s="18"/>
      <c r="BM16" s="18">
        <v>7.3476133917920405E-2</v>
      </c>
      <c r="BN16" s="18">
        <v>0.12338127837297901</v>
      </c>
      <c r="BO16" s="18"/>
      <c r="BP16" s="18">
        <v>0.119644095769994</v>
      </c>
      <c r="BQ16" s="18">
        <v>0.11751847715625501</v>
      </c>
      <c r="BR16" s="18"/>
      <c r="BS16" s="18">
        <v>0.13790519715091701</v>
      </c>
      <c r="BT16" s="18">
        <v>0.101816697554518</v>
      </c>
      <c r="BU16" s="18"/>
      <c r="BV16" s="18">
        <v>0.14969719422479699</v>
      </c>
      <c r="BW16" s="18">
        <v>0.133718402080308</v>
      </c>
      <c r="BX16" s="18"/>
      <c r="BY16" s="18">
        <v>6.4959557226548906E-2</v>
      </c>
      <c r="BZ16" s="18">
        <v>0.12693663209835401</v>
      </c>
      <c r="CA16" s="18"/>
      <c r="CB16" s="18">
        <v>0.12291151304280699</v>
      </c>
      <c r="CC16" s="18">
        <v>0.116688721902557</v>
      </c>
    </row>
    <row r="17" spans="2:81" x14ac:dyDescent="0.3">
      <c r="B17" s="15" t="s">
        <v>93</v>
      </c>
      <c r="C17" s="19">
        <v>0.48502850902556599</v>
      </c>
      <c r="D17" s="19">
        <v>0.44893060995559397</v>
      </c>
      <c r="E17" s="19">
        <v>0.51951467779824101</v>
      </c>
      <c r="F17" s="19"/>
      <c r="G17" s="19">
        <v>0.55732736134817296</v>
      </c>
      <c r="H17" s="19">
        <v>0.47228795959082698</v>
      </c>
      <c r="I17" s="19">
        <v>0.53211012338175001</v>
      </c>
      <c r="J17" s="19">
        <v>0.486567640727888</v>
      </c>
      <c r="K17" s="19">
        <v>0.44332475276714001</v>
      </c>
      <c r="L17" s="19">
        <v>0.44199408931469902</v>
      </c>
      <c r="M17" s="19"/>
      <c r="N17" s="19">
        <v>0.46170793073298</v>
      </c>
      <c r="O17" s="19">
        <v>0.55306117026637303</v>
      </c>
      <c r="P17" s="19">
        <v>0.50214202304285205</v>
      </c>
      <c r="Q17" s="19">
        <v>0.40954110670216298</v>
      </c>
      <c r="R17" s="19"/>
      <c r="S17" s="19">
        <v>0.58058909886159005</v>
      </c>
      <c r="T17" s="19">
        <v>0.40849362625828101</v>
      </c>
      <c r="U17" s="19">
        <v>0.53809662853486995</v>
      </c>
      <c r="V17" s="19">
        <v>0.52250345646599405</v>
      </c>
      <c r="W17" s="19">
        <v>0.40458552649743701</v>
      </c>
      <c r="X17" s="19">
        <v>0.41595490855702799</v>
      </c>
      <c r="Y17" s="19">
        <v>0.56861571726418103</v>
      </c>
      <c r="Z17" s="19">
        <v>0.44873445507218301</v>
      </c>
      <c r="AA17" s="19">
        <v>0.62431539371837996</v>
      </c>
      <c r="AB17" s="19">
        <v>0.21463665324422801</v>
      </c>
      <c r="AC17" s="19">
        <v>0.47035872139321599</v>
      </c>
      <c r="AD17" s="19">
        <v>0.49569994341009499</v>
      </c>
      <c r="AE17" s="19"/>
      <c r="AF17" s="19">
        <v>0.60077040242340796</v>
      </c>
      <c r="AG17" s="19">
        <v>0.48091321315013902</v>
      </c>
      <c r="AH17" s="19">
        <v>0.44135637806456401</v>
      </c>
      <c r="AI17" s="19">
        <v>0.49444771393014703</v>
      </c>
      <c r="AJ17" s="19">
        <v>0.59348001433567199</v>
      </c>
      <c r="AK17" s="19">
        <v>0.32590246936273898</v>
      </c>
      <c r="AL17" s="19"/>
      <c r="AM17" s="19">
        <v>0.41474480253788898</v>
      </c>
      <c r="AN17" s="19">
        <v>0.52103247948213005</v>
      </c>
      <c r="AO17" s="19">
        <v>0.50522662761080095</v>
      </c>
      <c r="AP17" s="19">
        <v>0.63221200412356804</v>
      </c>
      <c r="AQ17" s="19">
        <v>0.22833589316094899</v>
      </c>
      <c r="AR17" s="19"/>
      <c r="AS17" s="19">
        <v>0.486558558076921</v>
      </c>
      <c r="AT17" s="19">
        <v>0.47861659369933301</v>
      </c>
      <c r="AU17" s="19"/>
      <c r="AV17" s="19">
        <v>0.58296468202048701</v>
      </c>
      <c r="AW17" s="19">
        <v>0.61765501336940798</v>
      </c>
      <c r="AX17" s="19">
        <v>0.43195931910200402</v>
      </c>
      <c r="AY17" s="19"/>
      <c r="AZ17" s="19">
        <v>0.49635561191940802</v>
      </c>
      <c r="BA17" s="19">
        <v>0.44247990406087701</v>
      </c>
      <c r="BB17" s="19">
        <v>0.66072757017801698</v>
      </c>
      <c r="BC17" s="19"/>
      <c r="BD17" s="19">
        <v>0.50351461488090998</v>
      </c>
      <c r="BE17" s="19">
        <v>0.47185397411804098</v>
      </c>
      <c r="BF17" s="19"/>
      <c r="BG17" s="19">
        <v>0.55112838998130198</v>
      </c>
      <c r="BH17" s="19">
        <v>0.47170379457644002</v>
      </c>
      <c r="BI17" s="19"/>
      <c r="BJ17" s="19">
        <v>0.65524177058445299</v>
      </c>
      <c r="BK17" s="19">
        <v>0.47466491635927599</v>
      </c>
      <c r="BL17" s="19"/>
      <c r="BM17" s="19">
        <v>0.62947323446633097</v>
      </c>
      <c r="BN17" s="19">
        <v>0.47317013089223098</v>
      </c>
      <c r="BO17" s="19"/>
      <c r="BP17" s="19">
        <v>0.47751329159567102</v>
      </c>
      <c r="BQ17" s="19">
        <v>0.48832247765654802</v>
      </c>
      <c r="BR17" s="19"/>
      <c r="BS17" s="19">
        <v>0.52934384173193005</v>
      </c>
      <c r="BT17" s="19">
        <v>0.52267842678251497</v>
      </c>
      <c r="BU17" s="19"/>
      <c r="BV17" s="19">
        <v>0.51453048788600397</v>
      </c>
      <c r="BW17" s="19">
        <v>0.53460338144117103</v>
      </c>
      <c r="BX17" s="19"/>
      <c r="BY17" s="19">
        <v>0.62981072270153604</v>
      </c>
      <c r="BZ17" s="19">
        <v>0.46927728400289298</v>
      </c>
      <c r="CA17" s="19"/>
      <c r="CB17" s="19">
        <v>0.48066508256499602</v>
      </c>
      <c r="CC17" s="19">
        <v>0.49249519192944202</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495</v>
      </c>
      <c r="D7" s="10">
        <v>226</v>
      </c>
      <c r="E7" s="10">
        <v>268</v>
      </c>
      <c r="F7" s="10"/>
      <c r="G7" s="10">
        <v>52</v>
      </c>
      <c r="H7" s="10">
        <v>98</v>
      </c>
      <c r="I7" s="10">
        <v>80</v>
      </c>
      <c r="J7" s="10">
        <v>87</v>
      </c>
      <c r="K7" s="10">
        <v>74</v>
      </c>
      <c r="L7" s="10">
        <v>104</v>
      </c>
      <c r="M7" s="10"/>
      <c r="N7" s="10">
        <v>142</v>
      </c>
      <c r="O7" s="10">
        <v>143</v>
      </c>
      <c r="P7" s="10">
        <v>109</v>
      </c>
      <c r="Q7" s="10">
        <v>101</v>
      </c>
      <c r="R7" s="10"/>
      <c r="S7" s="10">
        <v>89</v>
      </c>
      <c r="T7" s="10">
        <v>55</v>
      </c>
      <c r="U7" s="10">
        <v>42</v>
      </c>
      <c r="V7" s="10">
        <v>39</v>
      </c>
      <c r="W7" s="10">
        <v>33</v>
      </c>
      <c r="X7" s="10">
        <v>41</v>
      </c>
      <c r="Y7" s="10">
        <v>40</v>
      </c>
      <c r="Z7" s="10">
        <v>23</v>
      </c>
      <c r="AA7" s="10">
        <v>57</v>
      </c>
      <c r="AB7" s="10">
        <v>44</v>
      </c>
      <c r="AC7" s="10">
        <v>22</v>
      </c>
      <c r="AD7" s="10">
        <v>10</v>
      </c>
      <c r="AE7" s="10"/>
      <c r="AF7" s="10">
        <v>122</v>
      </c>
      <c r="AG7" s="10">
        <v>96</v>
      </c>
      <c r="AH7" s="10">
        <v>51</v>
      </c>
      <c r="AI7" s="10">
        <v>84</v>
      </c>
      <c r="AJ7" s="10">
        <v>32</v>
      </c>
      <c r="AK7" s="10">
        <v>54</v>
      </c>
      <c r="AL7" s="10"/>
      <c r="AM7" s="10">
        <v>111</v>
      </c>
      <c r="AN7" s="10">
        <v>111</v>
      </c>
      <c r="AO7" s="10">
        <v>130</v>
      </c>
      <c r="AP7" s="10">
        <v>67</v>
      </c>
      <c r="AQ7" s="10">
        <v>10</v>
      </c>
      <c r="AR7" s="10"/>
      <c r="AS7" s="10">
        <v>191</v>
      </c>
      <c r="AT7" s="10">
        <v>297</v>
      </c>
      <c r="AU7" s="10"/>
      <c r="AV7" s="10">
        <v>96</v>
      </c>
      <c r="AW7" s="10">
        <v>32</v>
      </c>
      <c r="AX7" s="10">
        <v>90</v>
      </c>
      <c r="AY7" s="10"/>
      <c r="AZ7" s="10">
        <v>25</v>
      </c>
      <c r="BA7" s="10">
        <v>23</v>
      </c>
      <c r="BB7" s="10">
        <v>62</v>
      </c>
      <c r="BC7" s="10"/>
      <c r="BD7" s="10">
        <v>201</v>
      </c>
      <c r="BE7" s="10">
        <v>292</v>
      </c>
      <c r="BF7" s="10"/>
      <c r="BG7" s="10">
        <v>76</v>
      </c>
      <c r="BH7" s="10">
        <v>415</v>
      </c>
      <c r="BI7" s="10"/>
      <c r="BJ7" s="10">
        <v>33</v>
      </c>
      <c r="BK7" s="10">
        <v>447</v>
      </c>
      <c r="BL7" s="10"/>
      <c r="BM7" s="10">
        <v>52</v>
      </c>
      <c r="BN7" s="10">
        <v>438</v>
      </c>
      <c r="BO7" s="10"/>
      <c r="BP7" s="10">
        <v>110</v>
      </c>
      <c r="BQ7" s="10">
        <v>375</v>
      </c>
      <c r="BR7" s="10"/>
      <c r="BS7" s="10">
        <v>92</v>
      </c>
      <c r="BT7" s="10">
        <v>128</v>
      </c>
      <c r="BU7" s="10"/>
      <c r="BV7" s="10">
        <v>23</v>
      </c>
      <c r="BW7" s="10">
        <v>69</v>
      </c>
      <c r="BX7" s="10"/>
      <c r="BY7" s="10">
        <v>43</v>
      </c>
      <c r="BZ7" s="10">
        <v>444</v>
      </c>
      <c r="CA7" s="10"/>
      <c r="CB7" s="10">
        <v>172</v>
      </c>
      <c r="CC7" s="10">
        <v>314</v>
      </c>
    </row>
    <row r="8" spans="2:81" ht="30" customHeight="1" x14ac:dyDescent="0.3">
      <c r="B8" s="11" t="s">
        <v>20</v>
      </c>
      <c r="C8" s="11">
        <v>490</v>
      </c>
      <c r="D8" s="11">
        <v>232</v>
      </c>
      <c r="E8" s="11">
        <v>257</v>
      </c>
      <c r="F8" s="11"/>
      <c r="G8" s="11">
        <v>66</v>
      </c>
      <c r="H8" s="11">
        <v>92</v>
      </c>
      <c r="I8" s="11">
        <v>76</v>
      </c>
      <c r="J8" s="11">
        <v>85</v>
      </c>
      <c r="K8" s="11">
        <v>69</v>
      </c>
      <c r="L8" s="11">
        <v>103</v>
      </c>
      <c r="M8" s="11"/>
      <c r="N8" s="11">
        <v>134</v>
      </c>
      <c r="O8" s="11">
        <v>136</v>
      </c>
      <c r="P8" s="11">
        <v>113</v>
      </c>
      <c r="Q8" s="11">
        <v>107</v>
      </c>
      <c r="R8" s="11"/>
      <c r="S8" s="11">
        <v>84</v>
      </c>
      <c r="T8" s="11">
        <v>53</v>
      </c>
      <c r="U8" s="11">
        <v>42</v>
      </c>
      <c r="V8" s="11">
        <v>41</v>
      </c>
      <c r="W8" s="11">
        <v>33</v>
      </c>
      <c r="X8" s="11">
        <v>44</v>
      </c>
      <c r="Y8" s="11">
        <v>38</v>
      </c>
      <c r="Z8" s="11">
        <v>21</v>
      </c>
      <c r="AA8" s="11">
        <v>57</v>
      </c>
      <c r="AB8" s="11">
        <v>45</v>
      </c>
      <c r="AC8" s="11">
        <v>20</v>
      </c>
      <c r="AD8" s="11">
        <v>12</v>
      </c>
      <c r="AE8" s="11"/>
      <c r="AF8" s="11">
        <v>122</v>
      </c>
      <c r="AG8" s="11">
        <v>93</v>
      </c>
      <c r="AH8" s="11">
        <v>48</v>
      </c>
      <c r="AI8" s="11">
        <v>84</v>
      </c>
      <c r="AJ8" s="11">
        <v>30</v>
      </c>
      <c r="AK8" s="11">
        <v>54</v>
      </c>
      <c r="AL8" s="11"/>
      <c r="AM8" s="11">
        <v>114</v>
      </c>
      <c r="AN8" s="11">
        <v>109</v>
      </c>
      <c r="AO8" s="11">
        <v>131</v>
      </c>
      <c r="AP8" s="11">
        <v>62</v>
      </c>
      <c r="AQ8" s="11">
        <v>9</v>
      </c>
      <c r="AR8" s="11"/>
      <c r="AS8" s="11">
        <v>193</v>
      </c>
      <c r="AT8" s="11">
        <v>291</v>
      </c>
      <c r="AU8" s="11"/>
      <c r="AV8" s="11">
        <v>96</v>
      </c>
      <c r="AW8" s="11">
        <v>32</v>
      </c>
      <c r="AX8" s="11">
        <v>91</v>
      </c>
      <c r="AY8" s="11"/>
      <c r="AZ8" s="11">
        <v>25</v>
      </c>
      <c r="BA8" s="11">
        <v>25</v>
      </c>
      <c r="BB8" s="11">
        <v>61</v>
      </c>
      <c r="BC8" s="11"/>
      <c r="BD8" s="11">
        <v>202</v>
      </c>
      <c r="BE8" s="11">
        <v>287</v>
      </c>
      <c r="BF8" s="11"/>
      <c r="BG8" s="11">
        <v>80</v>
      </c>
      <c r="BH8" s="11">
        <v>406</v>
      </c>
      <c r="BI8" s="11"/>
      <c r="BJ8" s="11">
        <v>33</v>
      </c>
      <c r="BK8" s="11">
        <v>443</v>
      </c>
      <c r="BL8" s="11"/>
      <c r="BM8" s="11">
        <v>49</v>
      </c>
      <c r="BN8" s="11">
        <v>435</v>
      </c>
      <c r="BO8" s="11"/>
      <c r="BP8" s="11">
        <v>110</v>
      </c>
      <c r="BQ8" s="11">
        <v>368</v>
      </c>
      <c r="BR8" s="11"/>
      <c r="BS8" s="11">
        <v>95</v>
      </c>
      <c r="BT8" s="11">
        <v>126</v>
      </c>
      <c r="BU8" s="11"/>
      <c r="BV8" s="11">
        <v>25</v>
      </c>
      <c r="BW8" s="11">
        <v>70</v>
      </c>
      <c r="BX8" s="11"/>
      <c r="BY8" s="11">
        <v>47</v>
      </c>
      <c r="BZ8" s="11">
        <v>436</v>
      </c>
      <c r="CA8" s="11"/>
      <c r="CB8" s="11">
        <v>173</v>
      </c>
      <c r="CC8" s="11">
        <v>309</v>
      </c>
    </row>
    <row r="9" spans="2:81" x14ac:dyDescent="0.3">
      <c r="B9" s="15" t="s">
        <v>420</v>
      </c>
      <c r="C9" s="14">
        <v>0.169543476747786</v>
      </c>
      <c r="D9" s="14">
        <v>0.16207824709032601</v>
      </c>
      <c r="E9" s="14">
        <v>0.17307994989016401</v>
      </c>
      <c r="F9" s="14"/>
      <c r="G9" s="14">
        <v>0.15986497806209399</v>
      </c>
      <c r="H9" s="14">
        <v>0.21295376223163201</v>
      </c>
      <c r="I9" s="14">
        <v>0.12756901124178999</v>
      </c>
      <c r="J9" s="14">
        <v>0.13745141106565301</v>
      </c>
      <c r="K9" s="14">
        <v>0.16987703057515699</v>
      </c>
      <c r="L9" s="14">
        <v>0.19416221604247899</v>
      </c>
      <c r="M9" s="14"/>
      <c r="N9" s="14">
        <v>0.21790137441320601</v>
      </c>
      <c r="O9" s="14">
        <v>0.18429831926895601</v>
      </c>
      <c r="P9" s="14">
        <v>0.14614509971072001</v>
      </c>
      <c r="Q9" s="14">
        <v>0.11492330355037</v>
      </c>
      <c r="R9" s="14"/>
      <c r="S9" s="14">
        <v>0.15754343285769401</v>
      </c>
      <c r="T9" s="14">
        <v>0.17230032524601599</v>
      </c>
      <c r="U9" s="14">
        <v>0.21344805579977499</v>
      </c>
      <c r="V9" s="14">
        <v>0.22729056896070901</v>
      </c>
      <c r="W9" s="14">
        <v>0.25335656463487</v>
      </c>
      <c r="X9" s="14">
        <v>0.17954880757556499</v>
      </c>
      <c r="Y9" s="14">
        <v>0.225790523205676</v>
      </c>
      <c r="Z9" s="14">
        <v>0.206961059709353</v>
      </c>
      <c r="AA9" s="14">
        <v>0.148654469152214</v>
      </c>
      <c r="AB9" s="14">
        <v>6.4353882892906597E-2</v>
      </c>
      <c r="AC9" s="14">
        <v>8.8444899489702494E-2</v>
      </c>
      <c r="AD9" s="14">
        <v>0</v>
      </c>
      <c r="AE9" s="14"/>
      <c r="AF9" s="14">
        <v>0.18263440981180201</v>
      </c>
      <c r="AG9" s="14">
        <v>0.20894445879269499</v>
      </c>
      <c r="AH9" s="14">
        <v>0.158731541640659</v>
      </c>
      <c r="AI9" s="14">
        <v>0.18086411560513699</v>
      </c>
      <c r="AJ9" s="14">
        <v>0.22281881429480099</v>
      </c>
      <c r="AK9" s="14">
        <v>3.3499235435319297E-2</v>
      </c>
      <c r="AL9" s="14"/>
      <c r="AM9" s="14">
        <v>0.19020295132393</v>
      </c>
      <c r="AN9" s="14">
        <v>0.11877173000741501</v>
      </c>
      <c r="AO9" s="14">
        <v>0.15755205004803599</v>
      </c>
      <c r="AP9" s="14">
        <v>0.27124029683763701</v>
      </c>
      <c r="AQ9" s="14">
        <v>0.15939534772629499</v>
      </c>
      <c r="AR9" s="14"/>
      <c r="AS9" s="14">
        <v>0.19564850360873001</v>
      </c>
      <c r="AT9" s="14">
        <v>0.15247437928534499</v>
      </c>
      <c r="AU9" s="14"/>
      <c r="AV9" s="14">
        <v>0.21715964474332999</v>
      </c>
      <c r="AW9" s="14">
        <v>0.28948017301314899</v>
      </c>
      <c r="AX9" s="14">
        <v>0.13692280273568999</v>
      </c>
      <c r="AY9" s="14"/>
      <c r="AZ9" s="14">
        <v>0.292126382702392</v>
      </c>
      <c r="BA9" s="14">
        <v>0.27585607280298802</v>
      </c>
      <c r="BB9" s="14">
        <v>0.187021681647555</v>
      </c>
      <c r="BC9" s="14"/>
      <c r="BD9" s="14">
        <v>0.17020632151270801</v>
      </c>
      <c r="BE9" s="14">
        <v>0.170204323456523</v>
      </c>
      <c r="BF9" s="14"/>
      <c r="BG9" s="14">
        <v>0.21128356149193001</v>
      </c>
      <c r="BH9" s="14">
        <v>0.162948365405609</v>
      </c>
      <c r="BI9" s="14"/>
      <c r="BJ9" s="14">
        <v>0.10442506027143</v>
      </c>
      <c r="BK9" s="14">
        <v>0.17114926229066499</v>
      </c>
      <c r="BL9" s="14"/>
      <c r="BM9" s="14">
        <v>0.36380818854013203</v>
      </c>
      <c r="BN9" s="14">
        <v>0.149886775489701</v>
      </c>
      <c r="BO9" s="14"/>
      <c r="BP9" s="14">
        <v>0.160187181784164</v>
      </c>
      <c r="BQ9" s="14">
        <v>0.17820153693121299</v>
      </c>
      <c r="BR9" s="14"/>
      <c r="BS9" s="14">
        <v>0.21294015778241199</v>
      </c>
      <c r="BT9" s="14">
        <v>0.177732270185671</v>
      </c>
      <c r="BU9" s="14"/>
      <c r="BV9" s="14">
        <v>0.15062867082137699</v>
      </c>
      <c r="BW9" s="14">
        <v>0.23506409699443101</v>
      </c>
      <c r="BX9" s="14"/>
      <c r="BY9" s="14">
        <v>0.301989133088094</v>
      </c>
      <c r="BZ9" s="14">
        <v>0.155803824048553</v>
      </c>
      <c r="CA9" s="14"/>
      <c r="CB9" s="14">
        <v>0.17381364348405001</v>
      </c>
      <c r="CC9" s="14">
        <v>0.165904591026131</v>
      </c>
    </row>
    <row r="10" spans="2:81" x14ac:dyDescent="0.3">
      <c r="B10" s="15" t="s">
        <v>86</v>
      </c>
      <c r="C10" s="14">
        <v>0.43046939404755002</v>
      </c>
      <c r="D10" s="14">
        <v>0.42475515880488002</v>
      </c>
      <c r="E10" s="14">
        <v>0.43729476452381699</v>
      </c>
      <c r="F10" s="14"/>
      <c r="G10" s="14">
        <v>0.42049173554066899</v>
      </c>
      <c r="H10" s="14">
        <v>0.39745482547474598</v>
      </c>
      <c r="I10" s="14">
        <v>0.51633139619157098</v>
      </c>
      <c r="J10" s="14">
        <v>0.43099571282016502</v>
      </c>
      <c r="K10" s="14">
        <v>0.39494578168746702</v>
      </c>
      <c r="L10" s="14">
        <v>0.42625622016218701</v>
      </c>
      <c r="M10" s="14"/>
      <c r="N10" s="14">
        <v>0.41131195026543299</v>
      </c>
      <c r="O10" s="14">
        <v>0.39954901125040898</v>
      </c>
      <c r="P10" s="14">
        <v>0.467136090731049</v>
      </c>
      <c r="Q10" s="14">
        <v>0.455236814538516</v>
      </c>
      <c r="R10" s="14"/>
      <c r="S10" s="14">
        <v>0.43234720291614198</v>
      </c>
      <c r="T10" s="14">
        <v>0.38586872906601799</v>
      </c>
      <c r="U10" s="14">
        <v>0.47505539910476302</v>
      </c>
      <c r="V10" s="14">
        <v>0.421535355407884</v>
      </c>
      <c r="W10" s="14">
        <v>0.32949798430313498</v>
      </c>
      <c r="X10" s="14">
        <v>0.39006192362645797</v>
      </c>
      <c r="Y10" s="14">
        <v>0.46289776536855898</v>
      </c>
      <c r="Z10" s="14">
        <v>0.42329186090055299</v>
      </c>
      <c r="AA10" s="14">
        <v>0.45751135147823702</v>
      </c>
      <c r="AB10" s="14">
        <v>0.44807807289726098</v>
      </c>
      <c r="AC10" s="14">
        <v>0.45654419608928998</v>
      </c>
      <c r="AD10" s="14">
        <v>0.59916764150587098</v>
      </c>
      <c r="AE10" s="14"/>
      <c r="AF10" s="14">
        <v>0.43386901950649098</v>
      </c>
      <c r="AG10" s="14">
        <v>0.46036145085486402</v>
      </c>
      <c r="AH10" s="14">
        <v>0.50384581856442601</v>
      </c>
      <c r="AI10" s="14">
        <v>0.39109616214811699</v>
      </c>
      <c r="AJ10" s="14">
        <v>0.34917815374806499</v>
      </c>
      <c r="AK10" s="14">
        <v>0.46111701457313398</v>
      </c>
      <c r="AL10" s="14"/>
      <c r="AM10" s="14">
        <v>0.377967419088937</v>
      </c>
      <c r="AN10" s="14">
        <v>0.48292343519782199</v>
      </c>
      <c r="AO10" s="14">
        <v>0.46433086779120603</v>
      </c>
      <c r="AP10" s="14">
        <v>0.37914280648561499</v>
      </c>
      <c r="AQ10" s="14">
        <v>0.33832117845502502</v>
      </c>
      <c r="AR10" s="14"/>
      <c r="AS10" s="14">
        <v>0.41491361120687797</v>
      </c>
      <c r="AT10" s="14">
        <v>0.440855382686062</v>
      </c>
      <c r="AU10" s="14"/>
      <c r="AV10" s="14">
        <v>0.41096437489188797</v>
      </c>
      <c r="AW10" s="14">
        <v>0.47007102236528298</v>
      </c>
      <c r="AX10" s="14">
        <v>0.46180378023278601</v>
      </c>
      <c r="AY10" s="14"/>
      <c r="AZ10" s="14">
        <v>0.30168536125242001</v>
      </c>
      <c r="BA10" s="14">
        <v>0.386280379730502</v>
      </c>
      <c r="BB10" s="14">
        <v>0.52476571846324704</v>
      </c>
      <c r="BC10" s="14"/>
      <c r="BD10" s="14">
        <v>0.40695381263046099</v>
      </c>
      <c r="BE10" s="14">
        <v>0.44647700114754801</v>
      </c>
      <c r="BF10" s="14"/>
      <c r="BG10" s="14">
        <v>0.27790301223185199</v>
      </c>
      <c r="BH10" s="14">
        <v>0.45735590703012602</v>
      </c>
      <c r="BI10" s="14"/>
      <c r="BJ10" s="14">
        <v>0.529381712358587</v>
      </c>
      <c r="BK10" s="14">
        <v>0.42618243874652001</v>
      </c>
      <c r="BL10" s="14"/>
      <c r="BM10" s="14">
        <v>0.35401538955648798</v>
      </c>
      <c r="BN10" s="14">
        <v>0.43335512169099399</v>
      </c>
      <c r="BO10" s="14"/>
      <c r="BP10" s="14">
        <v>0.43830386135073401</v>
      </c>
      <c r="BQ10" s="14">
        <v>0.421348119913175</v>
      </c>
      <c r="BR10" s="14"/>
      <c r="BS10" s="14">
        <v>0.44281205289209202</v>
      </c>
      <c r="BT10" s="14">
        <v>0.44038497922846298</v>
      </c>
      <c r="BU10" s="14"/>
      <c r="BV10" s="14">
        <v>0.28881576122816799</v>
      </c>
      <c r="BW10" s="14">
        <v>0.49748904363345398</v>
      </c>
      <c r="BX10" s="14"/>
      <c r="BY10" s="14">
        <v>0.29079165709251098</v>
      </c>
      <c r="BZ10" s="14">
        <v>0.44657247692146801</v>
      </c>
      <c r="CA10" s="14"/>
      <c r="CB10" s="14">
        <v>0.35898755970913898</v>
      </c>
      <c r="CC10" s="14">
        <v>0.47308459665764901</v>
      </c>
    </row>
    <row r="11" spans="2:81" x14ac:dyDescent="0.3">
      <c r="B11" s="15" t="s">
        <v>421</v>
      </c>
      <c r="C11" s="14">
        <v>0.23360969562287801</v>
      </c>
      <c r="D11" s="14">
        <v>0.24586786766600099</v>
      </c>
      <c r="E11" s="14">
        <v>0.223437492519165</v>
      </c>
      <c r="F11" s="14"/>
      <c r="G11" s="14">
        <v>0.22045551926639201</v>
      </c>
      <c r="H11" s="14">
        <v>0.221039541490028</v>
      </c>
      <c r="I11" s="14">
        <v>0.211139929388863</v>
      </c>
      <c r="J11" s="14">
        <v>0.22994289099602999</v>
      </c>
      <c r="K11" s="14">
        <v>0.26145882460964998</v>
      </c>
      <c r="L11" s="14">
        <v>0.25429019026766098</v>
      </c>
      <c r="M11" s="14"/>
      <c r="N11" s="14">
        <v>0.198942855831307</v>
      </c>
      <c r="O11" s="14">
        <v>0.239877481681224</v>
      </c>
      <c r="P11" s="14">
        <v>0.28043306097328902</v>
      </c>
      <c r="Q11" s="14">
        <v>0.21972210858220301</v>
      </c>
      <c r="R11" s="14"/>
      <c r="S11" s="14">
        <v>0.26258634359230898</v>
      </c>
      <c r="T11" s="14">
        <v>0.26288427123569702</v>
      </c>
      <c r="U11" s="14">
        <v>0.18900804606209601</v>
      </c>
      <c r="V11" s="14">
        <v>0.20142700881991901</v>
      </c>
      <c r="W11" s="14">
        <v>0.239128369819542</v>
      </c>
      <c r="X11" s="14">
        <v>0.21585140916743001</v>
      </c>
      <c r="Y11" s="14">
        <v>0.26063110834305098</v>
      </c>
      <c r="Z11" s="14">
        <v>0.276775855952482</v>
      </c>
      <c r="AA11" s="14">
        <v>0.16889978408438899</v>
      </c>
      <c r="AB11" s="14">
        <v>0.28955219724623799</v>
      </c>
      <c r="AC11" s="14">
        <v>0.14543913958351901</v>
      </c>
      <c r="AD11" s="14">
        <v>0.29736466039835302</v>
      </c>
      <c r="AE11" s="14"/>
      <c r="AF11" s="14">
        <v>0.20080094229611001</v>
      </c>
      <c r="AG11" s="14">
        <v>0.18885626892074101</v>
      </c>
      <c r="AH11" s="14">
        <v>0.236632761372816</v>
      </c>
      <c r="AI11" s="14">
        <v>0.23303974128116201</v>
      </c>
      <c r="AJ11" s="14">
        <v>0.24917490637362999</v>
      </c>
      <c r="AK11" s="14">
        <v>0.271157516083807</v>
      </c>
      <c r="AL11" s="14"/>
      <c r="AM11" s="14">
        <v>0.27095927567044198</v>
      </c>
      <c r="AN11" s="14">
        <v>0.22605259777362499</v>
      </c>
      <c r="AO11" s="14">
        <v>0.224477813884878</v>
      </c>
      <c r="AP11" s="14">
        <v>0.24053557244193999</v>
      </c>
      <c r="AQ11" s="14">
        <v>0.202428315985475</v>
      </c>
      <c r="AR11" s="14"/>
      <c r="AS11" s="14">
        <v>0.212627872252307</v>
      </c>
      <c r="AT11" s="14">
        <v>0.249584259908922</v>
      </c>
      <c r="AU11" s="14"/>
      <c r="AV11" s="14">
        <v>0.206640174177147</v>
      </c>
      <c r="AW11" s="14">
        <v>0.12413371249296599</v>
      </c>
      <c r="AX11" s="14">
        <v>0.231855943577365</v>
      </c>
      <c r="AY11" s="14"/>
      <c r="AZ11" s="14">
        <v>0.224166957829147</v>
      </c>
      <c r="BA11" s="14">
        <v>0.218076865322619</v>
      </c>
      <c r="BB11" s="14">
        <v>0.17781286631721199</v>
      </c>
      <c r="BC11" s="14"/>
      <c r="BD11" s="14">
        <v>0.24711237232567401</v>
      </c>
      <c r="BE11" s="14">
        <v>0.22566464706415801</v>
      </c>
      <c r="BF11" s="14"/>
      <c r="BG11" s="14">
        <v>0.31126056419272102</v>
      </c>
      <c r="BH11" s="14">
        <v>0.22055004882978699</v>
      </c>
      <c r="BI11" s="14"/>
      <c r="BJ11" s="14">
        <v>0.18846945591853501</v>
      </c>
      <c r="BK11" s="14">
        <v>0.24180600259243301</v>
      </c>
      <c r="BL11" s="14"/>
      <c r="BM11" s="14">
        <v>0.17300390323652101</v>
      </c>
      <c r="BN11" s="14">
        <v>0.243660774743889</v>
      </c>
      <c r="BO11" s="14"/>
      <c r="BP11" s="14">
        <v>0.194304485624192</v>
      </c>
      <c r="BQ11" s="14">
        <v>0.243047003946436</v>
      </c>
      <c r="BR11" s="14"/>
      <c r="BS11" s="14">
        <v>0.16964102909273501</v>
      </c>
      <c r="BT11" s="14">
        <v>0.23589085912414601</v>
      </c>
      <c r="BU11" s="14"/>
      <c r="BV11" s="14">
        <v>0.23171634728478299</v>
      </c>
      <c r="BW11" s="14">
        <v>0.14760094253363201</v>
      </c>
      <c r="BX11" s="14"/>
      <c r="BY11" s="14">
        <v>0.24019301225659301</v>
      </c>
      <c r="BZ11" s="14">
        <v>0.23269532057459599</v>
      </c>
      <c r="CA11" s="14"/>
      <c r="CB11" s="14">
        <v>0.28200833976318401</v>
      </c>
      <c r="CC11" s="14">
        <v>0.21010085657663</v>
      </c>
    </row>
    <row r="12" spans="2:81" x14ac:dyDescent="0.3">
      <c r="B12" s="15" t="s">
        <v>88</v>
      </c>
      <c r="C12" s="14">
        <v>9.2242027769334101E-2</v>
      </c>
      <c r="D12" s="14">
        <v>0.10330559228153401</v>
      </c>
      <c r="E12" s="14">
        <v>8.2603000794547604E-2</v>
      </c>
      <c r="F12" s="14"/>
      <c r="G12" s="14">
        <v>0.12668413263662001</v>
      </c>
      <c r="H12" s="14">
        <v>7.7196691565720205E-2</v>
      </c>
      <c r="I12" s="14">
        <v>7.8225049687894593E-2</v>
      </c>
      <c r="J12" s="14">
        <v>0.14513409995035101</v>
      </c>
      <c r="K12" s="14">
        <v>8.18631311196822E-2</v>
      </c>
      <c r="L12" s="14">
        <v>5.7314340925914697E-2</v>
      </c>
      <c r="M12" s="14"/>
      <c r="N12" s="14">
        <v>0.117224546358896</v>
      </c>
      <c r="O12" s="14">
        <v>0.100945841122782</v>
      </c>
      <c r="P12" s="14">
        <v>7.15883488327934E-2</v>
      </c>
      <c r="Q12" s="14">
        <v>7.1652721101650593E-2</v>
      </c>
      <c r="R12" s="14"/>
      <c r="S12" s="14">
        <v>0.10409940445966</v>
      </c>
      <c r="T12" s="14">
        <v>0.10715390159120899</v>
      </c>
      <c r="U12" s="14">
        <v>4.7208300594504697E-2</v>
      </c>
      <c r="V12" s="14">
        <v>0.124635423211475</v>
      </c>
      <c r="W12" s="14">
        <v>9.1608481732674399E-2</v>
      </c>
      <c r="X12" s="14">
        <v>8.4424037314715095E-2</v>
      </c>
      <c r="Y12" s="14">
        <v>2.66772901020048E-2</v>
      </c>
      <c r="Z12" s="14">
        <v>0</v>
      </c>
      <c r="AA12" s="14">
        <v>0.11360468556466299</v>
      </c>
      <c r="AB12" s="14">
        <v>6.5436594550619204E-2</v>
      </c>
      <c r="AC12" s="14">
        <v>0.26449535854717199</v>
      </c>
      <c r="AD12" s="14">
        <v>0.103467698095776</v>
      </c>
      <c r="AE12" s="14"/>
      <c r="AF12" s="14">
        <v>0.12715494407755501</v>
      </c>
      <c r="AG12" s="14">
        <v>8.2741340364949401E-2</v>
      </c>
      <c r="AH12" s="14">
        <v>6.0182257623012901E-2</v>
      </c>
      <c r="AI12" s="14">
        <v>0.101836325842974</v>
      </c>
      <c r="AJ12" s="14">
        <v>0.14877287468176101</v>
      </c>
      <c r="AK12" s="14">
        <v>1.85351056228674E-2</v>
      </c>
      <c r="AL12" s="14"/>
      <c r="AM12" s="14">
        <v>8.2837102550754604E-2</v>
      </c>
      <c r="AN12" s="14">
        <v>8.4442469329495395E-2</v>
      </c>
      <c r="AO12" s="14">
        <v>9.5166499825840301E-2</v>
      </c>
      <c r="AP12" s="14">
        <v>6.7020431458731503E-2</v>
      </c>
      <c r="AQ12" s="14">
        <v>0.200842218672968</v>
      </c>
      <c r="AR12" s="14"/>
      <c r="AS12" s="14">
        <v>0.100591494249775</v>
      </c>
      <c r="AT12" s="14">
        <v>8.5814852442202896E-2</v>
      </c>
      <c r="AU12" s="14"/>
      <c r="AV12" s="14">
        <v>9.3740510418762593E-2</v>
      </c>
      <c r="AW12" s="14">
        <v>0.116315092128603</v>
      </c>
      <c r="AX12" s="14">
        <v>8.3093178610204599E-2</v>
      </c>
      <c r="AY12" s="14"/>
      <c r="AZ12" s="14">
        <v>6.6722683742256705E-2</v>
      </c>
      <c r="BA12" s="14">
        <v>0</v>
      </c>
      <c r="BB12" s="14">
        <v>9.3997074291170393E-2</v>
      </c>
      <c r="BC12" s="14"/>
      <c r="BD12" s="14">
        <v>9.9125016495319102E-2</v>
      </c>
      <c r="BE12" s="14">
        <v>8.8013607165711202E-2</v>
      </c>
      <c r="BF12" s="14"/>
      <c r="BG12" s="14">
        <v>0.13925957438570599</v>
      </c>
      <c r="BH12" s="14">
        <v>8.3858888030298701E-2</v>
      </c>
      <c r="BI12" s="14"/>
      <c r="BJ12" s="14">
        <v>0.11530100881640901</v>
      </c>
      <c r="BK12" s="14">
        <v>8.7562691088299505E-2</v>
      </c>
      <c r="BL12" s="14"/>
      <c r="BM12" s="14">
        <v>5.3632653867234703E-2</v>
      </c>
      <c r="BN12" s="14">
        <v>9.78712538690346E-2</v>
      </c>
      <c r="BO12" s="14"/>
      <c r="BP12" s="14">
        <v>0.108776641013414</v>
      </c>
      <c r="BQ12" s="14">
        <v>8.7934907358498696E-2</v>
      </c>
      <c r="BR12" s="14"/>
      <c r="BS12" s="14">
        <v>0.112207415912863</v>
      </c>
      <c r="BT12" s="14">
        <v>7.6428794119506996E-2</v>
      </c>
      <c r="BU12" s="14"/>
      <c r="BV12" s="14">
        <v>0.28704360173132598</v>
      </c>
      <c r="BW12" s="14">
        <v>5.0131138556045902E-2</v>
      </c>
      <c r="BX12" s="14"/>
      <c r="BY12" s="14">
        <v>8.3784234156111206E-2</v>
      </c>
      <c r="BZ12" s="14">
        <v>9.04989108288866E-2</v>
      </c>
      <c r="CA12" s="14"/>
      <c r="CB12" s="14">
        <v>0.13062710925613999</v>
      </c>
      <c r="CC12" s="14">
        <v>6.7404871571136199E-2</v>
      </c>
    </row>
    <row r="13" spans="2:81" x14ac:dyDescent="0.3">
      <c r="B13" s="15" t="s">
        <v>422</v>
      </c>
      <c r="C13" s="14">
        <v>3.5221180570411598E-2</v>
      </c>
      <c r="D13" s="14">
        <v>5.2745867734549798E-2</v>
      </c>
      <c r="E13" s="14">
        <v>1.9524603419430599E-2</v>
      </c>
      <c r="F13" s="14"/>
      <c r="G13" s="14">
        <v>1.52650073832071E-2</v>
      </c>
      <c r="H13" s="14">
        <v>4.9422683990242799E-2</v>
      </c>
      <c r="I13" s="14">
        <v>5.2152776529098298E-2</v>
      </c>
      <c r="J13" s="14">
        <v>1.0912227019661901E-2</v>
      </c>
      <c r="K13" s="14">
        <v>4.0960144559058401E-2</v>
      </c>
      <c r="L13" s="14">
        <v>3.89987827918645E-2</v>
      </c>
      <c r="M13" s="14"/>
      <c r="N13" s="14">
        <v>1.9676195143857999E-2</v>
      </c>
      <c r="O13" s="14">
        <v>2.7441990855488999E-2</v>
      </c>
      <c r="P13" s="14">
        <v>2.5837428101363701E-2</v>
      </c>
      <c r="Q13" s="14">
        <v>7.4418632024390793E-2</v>
      </c>
      <c r="R13" s="14"/>
      <c r="S13" s="14">
        <v>2.2793651711540401E-2</v>
      </c>
      <c r="T13" s="14">
        <v>3.6790838781654303E-2</v>
      </c>
      <c r="U13" s="14">
        <v>2.5046350520636199E-2</v>
      </c>
      <c r="V13" s="14">
        <v>0</v>
      </c>
      <c r="W13" s="14">
        <v>5.6573629617654698E-2</v>
      </c>
      <c r="X13" s="14">
        <v>4.4920365981820899E-2</v>
      </c>
      <c r="Y13" s="14">
        <v>2.40033129807086E-2</v>
      </c>
      <c r="Z13" s="14">
        <v>9.2971223437611605E-2</v>
      </c>
      <c r="AA13" s="14">
        <v>4.8326473623872303E-2</v>
      </c>
      <c r="AB13" s="14">
        <v>4.32115081942685E-2</v>
      </c>
      <c r="AC13" s="14">
        <v>4.5076406290315799E-2</v>
      </c>
      <c r="AD13" s="14">
        <v>0</v>
      </c>
      <c r="AE13" s="14"/>
      <c r="AF13" s="14">
        <v>4.0443105121513001E-2</v>
      </c>
      <c r="AG13" s="14">
        <v>3.9029611381110697E-2</v>
      </c>
      <c r="AH13" s="14">
        <v>4.0607620799086301E-2</v>
      </c>
      <c r="AI13" s="14">
        <v>4.4481814623598702E-2</v>
      </c>
      <c r="AJ13" s="14">
        <v>0</v>
      </c>
      <c r="AK13" s="14">
        <v>5.5846827685355802E-2</v>
      </c>
      <c r="AL13" s="14"/>
      <c r="AM13" s="14">
        <v>4.3019210549584699E-2</v>
      </c>
      <c r="AN13" s="14">
        <v>3.5856896358529199E-2</v>
      </c>
      <c r="AO13" s="14">
        <v>3.7616635139554898E-2</v>
      </c>
      <c r="AP13" s="14">
        <v>1.1509330492055599E-2</v>
      </c>
      <c r="AQ13" s="14">
        <v>9.9012939160237595E-2</v>
      </c>
      <c r="AR13" s="14"/>
      <c r="AS13" s="14">
        <v>5.60166298862559E-2</v>
      </c>
      <c r="AT13" s="14">
        <v>2.2214280009223299E-2</v>
      </c>
      <c r="AU13" s="14"/>
      <c r="AV13" s="14">
        <v>5.9971439097408E-2</v>
      </c>
      <c r="AW13" s="14">
        <v>0</v>
      </c>
      <c r="AX13" s="14">
        <v>5.5572260492365001E-2</v>
      </c>
      <c r="AY13" s="14"/>
      <c r="AZ13" s="14">
        <v>0.115298614473785</v>
      </c>
      <c r="BA13" s="14">
        <v>7.6253548066208196E-2</v>
      </c>
      <c r="BB13" s="14">
        <v>1.6402659280815399E-2</v>
      </c>
      <c r="BC13" s="14"/>
      <c r="BD13" s="14">
        <v>5.6812250660602998E-2</v>
      </c>
      <c r="BE13" s="14">
        <v>2.02677272083213E-2</v>
      </c>
      <c r="BF13" s="14"/>
      <c r="BG13" s="14">
        <v>4.7166744582712403E-2</v>
      </c>
      <c r="BH13" s="14">
        <v>3.3205200892745E-2</v>
      </c>
      <c r="BI13" s="14"/>
      <c r="BJ13" s="14">
        <v>3.0490270437205001E-2</v>
      </c>
      <c r="BK13" s="14">
        <v>3.67112732352163E-2</v>
      </c>
      <c r="BL13" s="14"/>
      <c r="BM13" s="14">
        <v>3.7266649596608498E-2</v>
      </c>
      <c r="BN13" s="14">
        <v>3.5471533783551501E-2</v>
      </c>
      <c r="BO13" s="14"/>
      <c r="BP13" s="14">
        <v>7.9812370194207005E-2</v>
      </c>
      <c r="BQ13" s="14">
        <v>2.3161398573583701E-2</v>
      </c>
      <c r="BR13" s="14"/>
      <c r="BS13" s="14">
        <v>6.2399344319898499E-2</v>
      </c>
      <c r="BT13" s="14">
        <v>3.86111018948741E-2</v>
      </c>
      <c r="BU13" s="14"/>
      <c r="BV13" s="14">
        <v>4.1795618934347002E-2</v>
      </c>
      <c r="BW13" s="14">
        <v>6.9714778282437606E-2</v>
      </c>
      <c r="BX13" s="14"/>
      <c r="BY13" s="14">
        <v>8.3241963406690794E-2</v>
      </c>
      <c r="BZ13" s="14">
        <v>3.0695238974644601E-2</v>
      </c>
      <c r="CA13" s="14"/>
      <c r="CB13" s="14">
        <v>4.3998934160296398E-2</v>
      </c>
      <c r="CC13" s="14">
        <v>3.1291041030993699E-2</v>
      </c>
    </row>
    <row r="14" spans="2:81" x14ac:dyDescent="0.3">
      <c r="B14" s="15" t="s">
        <v>106</v>
      </c>
      <c r="C14" s="14">
        <v>3.8914225242039101E-2</v>
      </c>
      <c r="D14" s="14">
        <v>1.1247266422709399E-2</v>
      </c>
      <c r="E14" s="14">
        <v>6.4060188852876204E-2</v>
      </c>
      <c r="F14" s="14"/>
      <c r="G14" s="14">
        <v>5.7238627111018001E-2</v>
      </c>
      <c r="H14" s="14">
        <v>4.1932495247631603E-2</v>
      </c>
      <c r="I14" s="14">
        <v>1.45818369607835E-2</v>
      </c>
      <c r="J14" s="14">
        <v>4.5563658148138002E-2</v>
      </c>
      <c r="K14" s="14">
        <v>5.0895087448984501E-2</v>
      </c>
      <c r="L14" s="14">
        <v>2.89782498098934E-2</v>
      </c>
      <c r="M14" s="14"/>
      <c r="N14" s="14">
        <v>3.4943077987299898E-2</v>
      </c>
      <c r="O14" s="14">
        <v>4.7887355821140502E-2</v>
      </c>
      <c r="P14" s="14">
        <v>8.8599716507853504E-3</v>
      </c>
      <c r="Q14" s="14">
        <v>6.4046420202870102E-2</v>
      </c>
      <c r="R14" s="14"/>
      <c r="S14" s="14">
        <v>2.0629964462655598E-2</v>
      </c>
      <c r="T14" s="14">
        <v>3.5001934079405501E-2</v>
      </c>
      <c r="U14" s="14">
        <v>5.0233847918225598E-2</v>
      </c>
      <c r="V14" s="14">
        <v>2.5111643600012799E-2</v>
      </c>
      <c r="W14" s="14">
        <v>2.9834969892123499E-2</v>
      </c>
      <c r="X14" s="14">
        <v>8.5193456334011097E-2</v>
      </c>
      <c r="Y14" s="14">
        <v>0</v>
      </c>
      <c r="Z14" s="14">
        <v>0</v>
      </c>
      <c r="AA14" s="14">
        <v>6.3003236096623796E-2</v>
      </c>
      <c r="AB14" s="14">
        <v>8.9367744218707093E-2</v>
      </c>
      <c r="AC14" s="14">
        <v>0</v>
      </c>
      <c r="AD14" s="14">
        <v>0</v>
      </c>
      <c r="AE14" s="14"/>
      <c r="AF14" s="14">
        <v>1.5097579186529E-2</v>
      </c>
      <c r="AG14" s="14">
        <v>2.0066869685639699E-2</v>
      </c>
      <c r="AH14" s="14">
        <v>0</v>
      </c>
      <c r="AI14" s="14">
        <v>4.8681840499011197E-2</v>
      </c>
      <c r="AJ14" s="14">
        <v>3.0055250901742801E-2</v>
      </c>
      <c r="AK14" s="14">
        <v>0.15984430059951599</v>
      </c>
      <c r="AL14" s="14"/>
      <c r="AM14" s="14">
        <v>3.5014040816352197E-2</v>
      </c>
      <c r="AN14" s="14">
        <v>5.1952871333112501E-2</v>
      </c>
      <c r="AO14" s="14">
        <v>2.08561333104853E-2</v>
      </c>
      <c r="AP14" s="14">
        <v>3.0551562284020499E-2</v>
      </c>
      <c r="AQ14" s="14">
        <v>0</v>
      </c>
      <c r="AR14" s="14"/>
      <c r="AS14" s="14">
        <v>2.0201888796053599E-2</v>
      </c>
      <c r="AT14" s="14">
        <v>4.9056845668245197E-2</v>
      </c>
      <c r="AU14" s="14"/>
      <c r="AV14" s="14">
        <v>1.1523856671463901E-2</v>
      </c>
      <c r="AW14" s="14">
        <v>0</v>
      </c>
      <c r="AX14" s="14">
        <v>3.0752034351589502E-2</v>
      </c>
      <c r="AY14" s="14"/>
      <c r="AZ14" s="14">
        <v>0</v>
      </c>
      <c r="BA14" s="14">
        <v>4.3533134077682598E-2</v>
      </c>
      <c r="BB14" s="14">
        <v>0</v>
      </c>
      <c r="BC14" s="14"/>
      <c r="BD14" s="14">
        <v>1.97902263752349E-2</v>
      </c>
      <c r="BE14" s="14">
        <v>4.9372693957738599E-2</v>
      </c>
      <c r="BF14" s="14"/>
      <c r="BG14" s="14">
        <v>1.312654311508E-2</v>
      </c>
      <c r="BH14" s="14">
        <v>4.20815898114342E-2</v>
      </c>
      <c r="BI14" s="14"/>
      <c r="BJ14" s="14">
        <v>3.1932492197833798E-2</v>
      </c>
      <c r="BK14" s="14">
        <v>3.65883320468657E-2</v>
      </c>
      <c r="BL14" s="14"/>
      <c r="BM14" s="14">
        <v>1.8273215203015499E-2</v>
      </c>
      <c r="BN14" s="14">
        <v>3.9754540422829499E-2</v>
      </c>
      <c r="BO14" s="14"/>
      <c r="BP14" s="14">
        <v>1.86154600332884E-2</v>
      </c>
      <c r="BQ14" s="14">
        <v>4.6307033277092499E-2</v>
      </c>
      <c r="BR14" s="14"/>
      <c r="BS14" s="14">
        <v>0</v>
      </c>
      <c r="BT14" s="14">
        <v>3.0951995447338902E-2</v>
      </c>
      <c r="BU14" s="14"/>
      <c r="BV14" s="14">
        <v>0</v>
      </c>
      <c r="BW14" s="14">
        <v>0</v>
      </c>
      <c r="BX14" s="14"/>
      <c r="BY14" s="14">
        <v>0</v>
      </c>
      <c r="BZ14" s="14">
        <v>4.3734228651851698E-2</v>
      </c>
      <c r="CA14" s="14"/>
      <c r="CB14" s="14">
        <v>1.05644136271907E-2</v>
      </c>
      <c r="CC14" s="14">
        <v>5.2214043137460399E-2</v>
      </c>
    </row>
    <row r="15" spans="2:81" x14ac:dyDescent="0.3">
      <c r="B15" s="15" t="s">
        <v>91</v>
      </c>
      <c r="C15" s="18">
        <v>0.60001287079533705</v>
      </c>
      <c r="D15" s="18">
        <v>0.58683340589520505</v>
      </c>
      <c r="E15" s="18">
        <v>0.61037471441398095</v>
      </c>
      <c r="F15" s="18"/>
      <c r="G15" s="18">
        <v>0.58035671360276198</v>
      </c>
      <c r="H15" s="18">
        <v>0.61040858770637696</v>
      </c>
      <c r="I15" s="18">
        <v>0.64390040743336097</v>
      </c>
      <c r="J15" s="18">
        <v>0.56844712388581897</v>
      </c>
      <c r="K15" s="18">
        <v>0.56482281226262399</v>
      </c>
      <c r="L15" s="18">
        <v>0.62041843620466597</v>
      </c>
      <c r="M15" s="18"/>
      <c r="N15" s="18">
        <v>0.629213324678639</v>
      </c>
      <c r="O15" s="18">
        <v>0.58384733051936399</v>
      </c>
      <c r="P15" s="18">
        <v>0.61328119044176899</v>
      </c>
      <c r="Q15" s="18">
        <v>0.570160118088886</v>
      </c>
      <c r="R15" s="18"/>
      <c r="S15" s="18">
        <v>0.58989063577383505</v>
      </c>
      <c r="T15" s="18">
        <v>0.55816905431203401</v>
      </c>
      <c r="U15" s="18">
        <v>0.68850345490453801</v>
      </c>
      <c r="V15" s="18">
        <v>0.64882592436859299</v>
      </c>
      <c r="W15" s="18">
        <v>0.58285454893800603</v>
      </c>
      <c r="X15" s="18">
        <v>0.56961073120202299</v>
      </c>
      <c r="Y15" s="18">
        <v>0.68868828857423503</v>
      </c>
      <c r="Z15" s="18">
        <v>0.63025292060990601</v>
      </c>
      <c r="AA15" s="18">
        <v>0.60616582063045099</v>
      </c>
      <c r="AB15" s="18">
        <v>0.51243195579016798</v>
      </c>
      <c r="AC15" s="18">
        <v>0.544989095578993</v>
      </c>
      <c r="AD15" s="18">
        <v>0.59916764150587098</v>
      </c>
      <c r="AE15" s="18"/>
      <c r="AF15" s="18">
        <v>0.61650342931829305</v>
      </c>
      <c r="AG15" s="18">
        <v>0.66930590964755898</v>
      </c>
      <c r="AH15" s="18">
        <v>0.66257736020508495</v>
      </c>
      <c r="AI15" s="18">
        <v>0.57196027775325398</v>
      </c>
      <c r="AJ15" s="18">
        <v>0.57199696804286604</v>
      </c>
      <c r="AK15" s="18">
        <v>0.49461625000845399</v>
      </c>
      <c r="AL15" s="18"/>
      <c r="AM15" s="18">
        <v>0.568170370412867</v>
      </c>
      <c r="AN15" s="18">
        <v>0.60169516520523803</v>
      </c>
      <c r="AO15" s="18">
        <v>0.62188291783924199</v>
      </c>
      <c r="AP15" s="18">
        <v>0.650383103323252</v>
      </c>
      <c r="AQ15" s="18">
        <v>0.49771652618132001</v>
      </c>
      <c r="AR15" s="18"/>
      <c r="AS15" s="18">
        <v>0.61056211481560796</v>
      </c>
      <c r="AT15" s="18">
        <v>0.59332976197140697</v>
      </c>
      <c r="AU15" s="18"/>
      <c r="AV15" s="18">
        <v>0.62812401963521802</v>
      </c>
      <c r="AW15" s="18">
        <v>0.75955119537843097</v>
      </c>
      <c r="AX15" s="18">
        <v>0.59872658296847603</v>
      </c>
      <c r="AY15" s="18"/>
      <c r="AZ15" s="18">
        <v>0.59381174395481195</v>
      </c>
      <c r="BA15" s="18">
        <v>0.66213645253348996</v>
      </c>
      <c r="BB15" s="18">
        <v>0.71178740011080199</v>
      </c>
      <c r="BC15" s="18"/>
      <c r="BD15" s="18">
        <v>0.57716013414316902</v>
      </c>
      <c r="BE15" s="18">
        <v>0.61668132460407099</v>
      </c>
      <c r="BF15" s="18"/>
      <c r="BG15" s="18">
        <v>0.48918657372378099</v>
      </c>
      <c r="BH15" s="18">
        <v>0.62030427243573505</v>
      </c>
      <c r="BI15" s="18"/>
      <c r="BJ15" s="18">
        <v>0.63380677263001695</v>
      </c>
      <c r="BK15" s="18">
        <v>0.59733170103718503</v>
      </c>
      <c r="BL15" s="18"/>
      <c r="BM15" s="18">
        <v>0.71782357809662001</v>
      </c>
      <c r="BN15" s="18">
        <v>0.58324189718069497</v>
      </c>
      <c r="BO15" s="18"/>
      <c r="BP15" s="18">
        <v>0.59849104313489798</v>
      </c>
      <c r="BQ15" s="18">
        <v>0.59954965684438899</v>
      </c>
      <c r="BR15" s="18"/>
      <c r="BS15" s="18">
        <v>0.65575221067450395</v>
      </c>
      <c r="BT15" s="18">
        <v>0.61811724941413404</v>
      </c>
      <c r="BU15" s="18"/>
      <c r="BV15" s="18">
        <v>0.43944443204954398</v>
      </c>
      <c r="BW15" s="18">
        <v>0.73255314062788401</v>
      </c>
      <c r="BX15" s="18"/>
      <c r="BY15" s="18">
        <v>0.59278079018060503</v>
      </c>
      <c r="BZ15" s="18">
        <v>0.60237630097002104</v>
      </c>
      <c r="CA15" s="18"/>
      <c r="CB15" s="18">
        <v>0.53280120319318902</v>
      </c>
      <c r="CC15" s="18">
        <v>0.63898918768377999</v>
      </c>
    </row>
    <row r="16" spans="2:81" x14ac:dyDescent="0.3">
      <c r="B16" s="15" t="s">
        <v>92</v>
      </c>
      <c r="C16" s="18">
        <v>0.127463208339746</v>
      </c>
      <c r="D16" s="18">
        <v>0.156051460016084</v>
      </c>
      <c r="E16" s="18">
        <v>0.102127604213978</v>
      </c>
      <c r="F16" s="18"/>
      <c r="G16" s="18">
        <v>0.141949140019828</v>
      </c>
      <c r="H16" s="18">
        <v>0.126619375555963</v>
      </c>
      <c r="I16" s="18">
        <v>0.13037782621699301</v>
      </c>
      <c r="J16" s="18">
        <v>0.156046326970013</v>
      </c>
      <c r="K16" s="18">
        <v>0.122823275678741</v>
      </c>
      <c r="L16" s="18">
        <v>9.6313123717779198E-2</v>
      </c>
      <c r="M16" s="18"/>
      <c r="N16" s="18">
        <v>0.136900741502754</v>
      </c>
      <c r="O16" s="18">
        <v>0.128387831978271</v>
      </c>
      <c r="P16" s="18">
        <v>9.7425776934157104E-2</v>
      </c>
      <c r="Q16" s="18">
        <v>0.146071353126041</v>
      </c>
      <c r="R16" s="18"/>
      <c r="S16" s="18">
        <v>0.1268930561712</v>
      </c>
      <c r="T16" s="18">
        <v>0.14394474037286301</v>
      </c>
      <c r="U16" s="18">
        <v>7.22546511151409E-2</v>
      </c>
      <c r="V16" s="18">
        <v>0.124635423211475</v>
      </c>
      <c r="W16" s="18">
        <v>0.14818211135032899</v>
      </c>
      <c r="X16" s="18">
        <v>0.12934440329653599</v>
      </c>
      <c r="Y16" s="18">
        <v>5.0680603082713403E-2</v>
      </c>
      <c r="Z16" s="18">
        <v>9.2971223437611605E-2</v>
      </c>
      <c r="AA16" s="18">
        <v>0.16193115918853601</v>
      </c>
      <c r="AB16" s="18">
        <v>0.10864810274488799</v>
      </c>
      <c r="AC16" s="18">
        <v>0.30957176483748799</v>
      </c>
      <c r="AD16" s="18">
        <v>0.103467698095776</v>
      </c>
      <c r="AE16" s="18"/>
      <c r="AF16" s="18">
        <v>0.16759804919906801</v>
      </c>
      <c r="AG16" s="18">
        <v>0.12177095174605999</v>
      </c>
      <c r="AH16" s="18">
        <v>0.10078987842209899</v>
      </c>
      <c r="AI16" s="18">
        <v>0.14631814046657299</v>
      </c>
      <c r="AJ16" s="18">
        <v>0.14877287468176101</v>
      </c>
      <c r="AK16" s="18">
        <v>7.4381933308223194E-2</v>
      </c>
      <c r="AL16" s="18"/>
      <c r="AM16" s="18">
        <v>0.12585631310033901</v>
      </c>
      <c r="AN16" s="18">
        <v>0.120299365688025</v>
      </c>
      <c r="AO16" s="18">
        <v>0.13278313496539501</v>
      </c>
      <c r="AP16" s="18">
        <v>7.8529761950787105E-2</v>
      </c>
      <c r="AQ16" s="18">
        <v>0.29985515783320499</v>
      </c>
      <c r="AR16" s="18"/>
      <c r="AS16" s="18">
        <v>0.15660812413603101</v>
      </c>
      <c r="AT16" s="18">
        <v>0.10802913245142599</v>
      </c>
      <c r="AU16" s="18"/>
      <c r="AV16" s="18">
        <v>0.15371194951617101</v>
      </c>
      <c r="AW16" s="18">
        <v>0.116315092128603</v>
      </c>
      <c r="AX16" s="18">
        <v>0.13866543910257001</v>
      </c>
      <c r="AY16" s="18"/>
      <c r="AZ16" s="18">
        <v>0.18202129821604099</v>
      </c>
      <c r="BA16" s="18">
        <v>7.6253548066208196E-2</v>
      </c>
      <c r="BB16" s="18">
        <v>0.110399733571986</v>
      </c>
      <c r="BC16" s="18"/>
      <c r="BD16" s="18">
        <v>0.15593726715592199</v>
      </c>
      <c r="BE16" s="18">
        <v>0.10828133437403301</v>
      </c>
      <c r="BF16" s="18"/>
      <c r="BG16" s="18">
        <v>0.18642631896841799</v>
      </c>
      <c r="BH16" s="18">
        <v>0.117064088923044</v>
      </c>
      <c r="BI16" s="18"/>
      <c r="BJ16" s="18">
        <v>0.14579127925361399</v>
      </c>
      <c r="BK16" s="18">
        <v>0.12427396432351601</v>
      </c>
      <c r="BL16" s="18"/>
      <c r="BM16" s="18">
        <v>9.0899303463843201E-2</v>
      </c>
      <c r="BN16" s="18">
        <v>0.133342787652586</v>
      </c>
      <c r="BO16" s="18"/>
      <c r="BP16" s="18">
        <v>0.188589011207621</v>
      </c>
      <c r="BQ16" s="18">
        <v>0.111096305932082</v>
      </c>
      <c r="BR16" s="18"/>
      <c r="BS16" s="18">
        <v>0.174606760232762</v>
      </c>
      <c r="BT16" s="18">
        <v>0.115039896014381</v>
      </c>
      <c r="BU16" s="18"/>
      <c r="BV16" s="18">
        <v>0.328839220665673</v>
      </c>
      <c r="BW16" s="18">
        <v>0.119845916838484</v>
      </c>
      <c r="BX16" s="18"/>
      <c r="BY16" s="18">
        <v>0.16702619756280199</v>
      </c>
      <c r="BZ16" s="18">
        <v>0.12119414980353101</v>
      </c>
      <c r="CA16" s="18"/>
      <c r="CB16" s="18">
        <v>0.17462604341643601</v>
      </c>
      <c r="CC16" s="18">
        <v>9.8695912602129898E-2</v>
      </c>
    </row>
    <row r="17" spans="2:81" x14ac:dyDescent="0.3">
      <c r="B17" s="15" t="s">
        <v>93</v>
      </c>
      <c r="C17" s="19">
        <v>0.47254966245559099</v>
      </c>
      <c r="D17" s="19">
        <v>0.430781945879121</v>
      </c>
      <c r="E17" s="19">
        <v>0.50824711020000302</v>
      </c>
      <c r="F17" s="19"/>
      <c r="G17" s="19">
        <v>0.43840757358293497</v>
      </c>
      <c r="H17" s="19">
        <v>0.48378921215041398</v>
      </c>
      <c r="I17" s="19">
        <v>0.51352258121636796</v>
      </c>
      <c r="J17" s="19">
        <v>0.412400796915805</v>
      </c>
      <c r="K17" s="19">
        <v>0.44199953658388402</v>
      </c>
      <c r="L17" s="19">
        <v>0.52410531248688697</v>
      </c>
      <c r="M17" s="19"/>
      <c r="N17" s="19">
        <v>0.492312583175885</v>
      </c>
      <c r="O17" s="19">
        <v>0.45545949854109402</v>
      </c>
      <c r="P17" s="19">
        <v>0.51585541350761199</v>
      </c>
      <c r="Q17" s="19">
        <v>0.42408876496284398</v>
      </c>
      <c r="R17" s="19"/>
      <c r="S17" s="19">
        <v>0.46299757960263499</v>
      </c>
      <c r="T17" s="19">
        <v>0.41422431393917097</v>
      </c>
      <c r="U17" s="19">
        <v>0.61624880378939695</v>
      </c>
      <c r="V17" s="19">
        <v>0.52419050115711796</v>
      </c>
      <c r="W17" s="19">
        <v>0.43467243758767699</v>
      </c>
      <c r="X17" s="19">
        <v>0.44026632790548698</v>
      </c>
      <c r="Y17" s="19">
        <v>0.63800768549152198</v>
      </c>
      <c r="Z17" s="19">
        <v>0.53728169717229501</v>
      </c>
      <c r="AA17" s="19">
        <v>0.44423466144191598</v>
      </c>
      <c r="AB17" s="19">
        <v>0.40378385304527997</v>
      </c>
      <c r="AC17" s="19">
        <v>0.23541733074150401</v>
      </c>
      <c r="AD17" s="19">
        <v>0.49569994341009499</v>
      </c>
      <c r="AE17" s="19"/>
      <c r="AF17" s="19">
        <v>0.44890538011922498</v>
      </c>
      <c r="AG17" s="19">
        <v>0.54753495790149898</v>
      </c>
      <c r="AH17" s="19">
        <v>0.56178748178298599</v>
      </c>
      <c r="AI17" s="19">
        <v>0.42564213728667999</v>
      </c>
      <c r="AJ17" s="19">
        <v>0.423224093361106</v>
      </c>
      <c r="AK17" s="19">
        <v>0.42023431670023098</v>
      </c>
      <c r="AL17" s="19"/>
      <c r="AM17" s="19">
        <v>0.44231405731252699</v>
      </c>
      <c r="AN17" s="19">
        <v>0.48139579951721301</v>
      </c>
      <c r="AO17" s="19">
        <v>0.48909978287384598</v>
      </c>
      <c r="AP17" s="19">
        <v>0.57185334137246502</v>
      </c>
      <c r="AQ17" s="19">
        <v>0.19786136834811499</v>
      </c>
      <c r="AR17" s="19"/>
      <c r="AS17" s="19">
        <v>0.45395399067957698</v>
      </c>
      <c r="AT17" s="19">
        <v>0.48530062951998099</v>
      </c>
      <c r="AU17" s="19"/>
      <c r="AV17" s="19">
        <v>0.47441207011904801</v>
      </c>
      <c r="AW17" s="19">
        <v>0.64323610324982905</v>
      </c>
      <c r="AX17" s="19">
        <v>0.46006114386590702</v>
      </c>
      <c r="AY17" s="19"/>
      <c r="AZ17" s="19">
        <v>0.41179044573877099</v>
      </c>
      <c r="BA17" s="19">
        <v>0.58588290446728197</v>
      </c>
      <c r="BB17" s="19">
        <v>0.60138766653881603</v>
      </c>
      <c r="BC17" s="19"/>
      <c r="BD17" s="19">
        <v>0.42122286698724698</v>
      </c>
      <c r="BE17" s="19">
        <v>0.50839999023003901</v>
      </c>
      <c r="BF17" s="19"/>
      <c r="BG17" s="19">
        <v>0.302760254755363</v>
      </c>
      <c r="BH17" s="19">
        <v>0.50324018351269195</v>
      </c>
      <c r="BI17" s="19"/>
      <c r="BJ17" s="19">
        <v>0.48801549337640299</v>
      </c>
      <c r="BK17" s="19">
        <v>0.47305773671366902</v>
      </c>
      <c r="BL17" s="19"/>
      <c r="BM17" s="19">
        <v>0.626924274632777</v>
      </c>
      <c r="BN17" s="19">
        <v>0.44989910952810902</v>
      </c>
      <c r="BO17" s="19"/>
      <c r="BP17" s="19">
        <v>0.40990203192727698</v>
      </c>
      <c r="BQ17" s="19">
        <v>0.48845335091230602</v>
      </c>
      <c r="BR17" s="19"/>
      <c r="BS17" s="19">
        <v>0.48114545044174201</v>
      </c>
      <c r="BT17" s="19">
        <v>0.50307735339975301</v>
      </c>
      <c r="BU17" s="19"/>
      <c r="BV17" s="19">
        <v>0.110605211383871</v>
      </c>
      <c r="BW17" s="19">
        <v>0.61270722378940101</v>
      </c>
      <c r="BX17" s="19"/>
      <c r="BY17" s="19">
        <v>0.42575459261780302</v>
      </c>
      <c r="BZ17" s="19">
        <v>0.48118215116648999</v>
      </c>
      <c r="CA17" s="19"/>
      <c r="CB17" s="19">
        <v>0.35817515977675202</v>
      </c>
      <c r="CC17" s="19">
        <v>0.54029327508165004</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495</v>
      </c>
      <c r="D7" s="10">
        <v>226</v>
      </c>
      <c r="E7" s="10">
        <v>268</v>
      </c>
      <c r="F7" s="10"/>
      <c r="G7" s="10">
        <v>52</v>
      </c>
      <c r="H7" s="10">
        <v>98</v>
      </c>
      <c r="I7" s="10">
        <v>80</v>
      </c>
      <c r="J7" s="10">
        <v>87</v>
      </c>
      <c r="K7" s="10">
        <v>74</v>
      </c>
      <c r="L7" s="10">
        <v>104</v>
      </c>
      <c r="M7" s="10"/>
      <c r="N7" s="10">
        <v>142</v>
      </c>
      <c r="O7" s="10">
        <v>143</v>
      </c>
      <c r="P7" s="10">
        <v>109</v>
      </c>
      <c r="Q7" s="10">
        <v>101</v>
      </c>
      <c r="R7" s="10"/>
      <c r="S7" s="10">
        <v>89</v>
      </c>
      <c r="T7" s="10">
        <v>55</v>
      </c>
      <c r="U7" s="10">
        <v>42</v>
      </c>
      <c r="V7" s="10">
        <v>39</v>
      </c>
      <c r="W7" s="10">
        <v>33</v>
      </c>
      <c r="X7" s="10">
        <v>41</v>
      </c>
      <c r="Y7" s="10">
        <v>40</v>
      </c>
      <c r="Z7" s="10">
        <v>23</v>
      </c>
      <c r="AA7" s="10">
        <v>57</v>
      </c>
      <c r="AB7" s="10">
        <v>44</v>
      </c>
      <c r="AC7" s="10">
        <v>22</v>
      </c>
      <c r="AD7" s="10">
        <v>10</v>
      </c>
      <c r="AE7" s="10"/>
      <c r="AF7" s="10">
        <v>122</v>
      </c>
      <c r="AG7" s="10">
        <v>96</v>
      </c>
      <c r="AH7" s="10">
        <v>51</v>
      </c>
      <c r="AI7" s="10">
        <v>84</v>
      </c>
      <c r="AJ7" s="10">
        <v>32</v>
      </c>
      <c r="AK7" s="10">
        <v>54</v>
      </c>
      <c r="AL7" s="10"/>
      <c r="AM7" s="10">
        <v>111</v>
      </c>
      <c r="AN7" s="10">
        <v>111</v>
      </c>
      <c r="AO7" s="10">
        <v>130</v>
      </c>
      <c r="AP7" s="10">
        <v>67</v>
      </c>
      <c r="AQ7" s="10">
        <v>10</v>
      </c>
      <c r="AR7" s="10"/>
      <c r="AS7" s="10">
        <v>191</v>
      </c>
      <c r="AT7" s="10">
        <v>297</v>
      </c>
      <c r="AU7" s="10"/>
      <c r="AV7" s="10">
        <v>96</v>
      </c>
      <c r="AW7" s="10">
        <v>32</v>
      </c>
      <c r="AX7" s="10">
        <v>90</v>
      </c>
      <c r="AY7" s="10"/>
      <c r="AZ7" s="10">
        <v>25</v>
      </c>
      <c r="BA7" s="10">
        <v>23</v>
      </c>
      <c r="BB7" s="10">
        <v>62</v>
      </c>
      <c r="BC7" s="10"/>
      <c r="BD7" s="10">
        <v>201</v>
      </c>
      <c r="BE7" s="10">
        <v>292</v>
      </c>
      <c r="BF7" s="10"/>
      <c r="BG7" s="10">
        <v>76</v>
      </c>
      <c r="BH7" s="10">
        <v>415</v>
      </c>
      <c r="BI7" s="10"/>
      <c r="BJ7" s="10">
        <v>33</v>
      </c>
      <c r="BK7" s="10">
        <v>447</v>
      </c>
      <c r="BL7" s="10"/>
      <c r="BM7" s="10">
        <v>52</v>
      </c>
      <c r="BN7" s="10">
        <v>438</v>
      </c>
      <c r="BO7" s="10"/>
      <c r="BP7" s="10">
        <v>110</v>
      </c>
      <c r="BQ7" s="10">
        <v>375</v>
      </c>
      <c r="BR7" s="10"/>
      <c r="BS7" s="10">
        <v>92</v>
      </c>
      <c r="BT7" s="10">
        <v>128</v>
      </c>
      <c r="BU7" s="10"/>
      <c r="BV7" s="10">
        <v>23</v>
      </c>
      <c r="BW7" s="10">
        <v>69</v>
      </c>
      <c r="BX7" s="10"/>
      <c r="BY7" s="10">
        <v>43</v>
      </c>
      <c r="BZ7" s="10">
        <v>444</v>
      </c>
      <c r="CA7" s="10"/>
      <c r="CB7" s="10">
        <v>172</v>
      </c>
      <c r="CC7" s="10">
        <v>314</v>
      </c>
    </row>
    <row r="8" spans="2:81" ht="30" customHeight="1" x14ac:dyDescent="0.3">
      <c r="B8" s="11" t="s">
        <v>20</v>
      </c>
      <c r="C8" s="11">
        <v>490</v>
      </c>
      <c r="D8" s="11">
        <v>232</v>
      </c>
      <c r="E8" s="11">
        <v>257</v>
      </c>
      <c r="F8" s="11"/>
      <c r="G8" s="11">
        <v>66</v>
      </c>
      <c r="H8" s="11">
        <v>92</v>
      </c>
      <c r="I8" s="11">
        <v>76</v>
      </c>
      <c r="J8" s="11">
        <v>85</v>
      </c>
      <c r="K8" s="11">
        <v>69</v>
      </c>
      <c r="L8" s="11">
        <v>103</v>
      </c>
      <c r="M8" s="11"/>
      <c r="N8" s="11">
        <v>134</v>
      </c>
      <c r="O8" s="11">
        <v>136</v>
      </c>
      <c r="P8" s="11">
        <v>113</v>
      </c>
      <c r="Q8" s="11">
        <v>107</v>
      </c>
      <c r="R8" s="11"/>
      <c r="S8" s="11">
        <v>84</v>
      </c>
      <c r="T8" s="11">
        <v>53</v>
      </c>
      <c r="U8" s="11">
        <v>42</v>
      </c>
      <c r="V8" s="11">
        <v>41</v>
      </c>
      <c r="W8" s="11">
        <v>33</v>
      </c>
      <c r="X8" s="11">
        <v>44</v>
      </c>
      <c r="Y8" s="11">
        <v>38</v>
      </c>
      <c r="Z8" s="11">
        <v>21</v>
      </c>
      <c r="AA8" s="11">
        <v>57</v>
      </c>
      <c r="AB8" s="11">
        <v>45</v>
      </c>
      <c r="AC8" s="11">
        <v>20</v>
      </c>
      <c r="AD8" s="11">
        <v>12</v>
      </c>
      <c r="AE8" s="11"/>
      <c r="AF8" s="11">
        <v>122</v>
      </c>
      <c r="AG8" s="11">
        <v>93</v>
      </c>
      <c r="AH8" s="11">
        <v>48</v>
      </c>
      <c r="AI8" s="11">
        <v>84</v>
      </c>
      <c r="AJ8" s="11">
        <v>30</v>
      </c>
      <c r="AK8" s="11">
        <v>54</v>
      </c>
      <c r="AL8" s="11"/>
      <c r="AM8" s="11">
        <v>114</v>
      </c>
      <c r="AN8" s="11">
        <v>109</v>
      </c>
      <c r="AO8" s="11">
        <v>131</v>
      </c>
      <c r="AP8" s="11">
        <v>62</v>
      </c>
      <c r="AQ8" s="11">
        <v>9</v>
      </c>
      <c r="AR8" s="11"/>
      <c r="AS8" s="11">
        <v>193</v>
      </c>
      <c r="AT8" s="11">
        <v>291</v>
      </c>
      <c r="AU8" s="11"/>
      <c r="AV8" s="11">
        <v>96</v>
      </c>
      <c r="AW8" s="11">
        <v>32</v>
      </c>
      <c r="AX8" s="11">
        <v>91</v>
      </c>
      <c r="AY8" s="11"/>
      <c r="AZ8" s="11">
        <v>25</v>
      </c>
      <c r="BA8" s="11">
        <v>25</v>
      </c>
      <c r="BB8" s="11">
        <v>61</v>
      </c>
      <c r="BC8" s="11"/>
      <c r="BD8" s="11">
        <v>202</v>
      </c>
      <c r="BE8" s="11">
        <v>287</v>
      </c>
      <c r="BF8" s="11"/>
      <c r="BG8" s="11">
        <v>80</v>
      </c>
      <c r="BH8" s="11">
        <v>406</v>
      </c>
      <c r="BI8" s="11"/>
      <c r="BJ8" s="11">
        <v>33</v>
      </c>
      <c r="BK8" s="11">
        <v>443</v>
      </c>
      <c r="BL8" s="11"/>
      <c r="BM8" s="11">
        <v>49</v>
      </c>
      <c r="BN8" s="11">
        <v>435</v>
      </c>
      <c r="BO8" s="11"/>
      <c r="BP8" s="11">
        <v>110</v>
      </c>
      <c r="BQ8" s="11">
        <v>368</v>
      </c>
      <c r="BR8" s="11"/>
      <c r="BS8" s="11">
        <v>95</v>
      </c>
      <c r="BT8" s="11">
        <v>126</v>
      </c>
      <c r="BU8" s="11"/>
      <c r="BV8" s="11">
        <v>25</v>
      </c>
      <c r="BW8" s="11">
        <v>70</v>
      </c>
      <c r="BX8" s="11"/>
      <c r="BY8" s="11">
        <v>47</v>
      </c>
      <c r="BZ8" s="11">
        <v>436</v>
      </c>
      <c r="CA8" s="11"/>
      <c r="CB8" s="11">
        <v>173</v>
      </c>
      <c r="CC8" s="11">
        <v>309</v>
      </c>
    </row>
    <row r="9" spans="2:81" x14ac:dyDescent="0.3">
      <c r="B9" s="15" t="s">
        <v>420</v>
      </c>
      <c r="C9" s="14">
        <v>0.154766288482831</v>
      </c>
      <c r="D9" s="14">
        <v>0.18095234316618</v>
      </c>
      <c r="E9" s="14">
        <v>0.131706412000132</v>
      </c>
      <c r="F9" s="14"/>
      <c r="G9" s="14">
        <v>0.205876790618189</v>
      </c>
      <c r="H9" s="14">
        <v>0.21437268611508301</v>
      </c>
      <c r="I9" s="14">
        <v>0.18095173928059999</v>
      </c>
      <c r="J9" s="14">
        <v>0.12119806383084999</v>
      </c>
      <c r="K9" s="14">
        <v>6.8150335444780899E-2</v>
      </c>
      <c r="L9" s="14">
        <v>0.13496453375015</v>
      </c>
      <c r="M9" s="14"/>
      <c r="N9" s="14">
        <v>0.17948708825028001</v>
      </c>
      <c r="O9" s="14">
        <v>0.13661443443284199</v>
      </c>
      <c r="P9" s="14">
        <v>0.1207997724542</v>
      </c>
      <c r="Q9" s="14">
        <v>0.18270007911219699</v>
      </c>
      <c r="R9" s="14"/>
      <c r="S9" s="14">
        <v>0.13387211327693299</v>
      </c>
      <c r="T9" s="14">
        <v>0.15910795996542601</v>
      </c>
      <c r="U9" s="14">
        <v>0.118738263554114</v>
      </c>
      <c r="V9" s="14">
        <v>0.126342038912412</v>
      </c>
      <c r="W9" s="14">
        <v>0.11485284749352601</v>
      </c>
      <c r="X9" s="14">
        <v>0.20588126535305501</v>
      </c>
      <c r="Y9" s="14">
        <v>0.22883788824642101</v>
      </c>
      <c r="Z9" s="14">
        <v>0.118245711962184</v>
      </c>
      <c r="AA9" s="14">
        <v>0.199279816791992</v>
      </c>
      <c r="AB9" s="14">
        <v>0.175644070765407</v>
      </c>
      <c r="AC9" s="14">
        <v>0.131469809459171</v>
      </c>
      <c r="AD9" s="14">
        <v>0</v>
      </c>
      <c r="AE9" s="14"/>
      <c r="AF9" s="14">
        <v>0.228717270582799</v>
      </c>
      <c r="AG9" s="14">
        <v>0.175605651165643</v>
      </c>
      <c r="AH9" s="14">
        <v>7.7544822179232295E-2</v>
      </c>
      <c r="AI9" s="14">
        <v>0.100399140143412</v>
      </c>
      <c r="AJ9" s="14">
        <v>0.14026899832564901</v>
      </c>
      <c r="AK9" s="14">
        <v>9.3334308700209104E-2</v>
      </c>
      <c r="AL9" s="14"/>
      <c r="AM9" s="14">
        <v>0.19119274700432201</v>
      </c>
      <c r="AN9" s="14">
        <v>0.133464047630073</v>
      </c>
      <c r="AO9" s="14">
        <v>0.14809645287606099</v>
      </c>
      <c r="AP9" s="14">
        <v>8.0547984486742205E-2</v>
      </c>
      <c r="AQ9" s="14">
        <v>0.51027768742623203</v>
      </c>
      <c r="AR9" s="14"/>
      <c r="AS9" s="14">
        <v>0.190828192301188</v>
      </c>
      <c r="AT9" s="14">
        <v>0.13103513603271799</v>
      </c>
      <c r="AU9" s="14"/>
      <c r="AV9" s="14">
        <v>0.232215603092149</v>
      </c>
      <c r="AW9" s="14">
        <v>0.14477206995959799</v>
      </c>
      <c r="AX9" s="14">
        <v>0.14035683329059201</v>
      </c>
      <c r="AY9" s="14"/>
      <c r="AZ9" s="14">
        <v>0.30377141435194999</v>
      </c>
      <c r="BA9" s="14">
        <v>0.31797355075508799</v>
      </c>
      <c r="BB9" s="14">
        <v>0.126740449859926</v>
      </c>
      <c r="BC9" s="14"/>
      <c r="BD9" s="14">
        <v>0.18150318145452801</v>
      </c>
      <c r="BE9" s="14">
        <v>0.13698788014222599</v>
      </c>
      <c r="BF9" s="14"/>
      <c r="BG9" s="14">
        <v>0.23813051560783999</v>
      </c>
      <c r="BH9" s="14">
        <v>0.13981772876874801</v>
      </c>
      <c r="BI9" s="14"/>
      <c r="BJ9" s="14">
        <v>0.213617374522621</v>
      </c>
      <c r="BK9" s="14">
        <v>0.15377759158073001</v>
      </c>
      <c r="BL9" s="14"/>
      <c r="BM9" s="14">
        <v>0.201509444532807</v>
      </c>
      <c r="BN9" s="14">
        <v>0.15159543155716901</v>
      </c>
      <c r="BO9" s="14"/>
      <c r="BP9" s="14">
        <v>0.15520148674509901</v>
      </c>
      <c r="BQ9" s="14">
        <v>0.148866150087407</v>
      </c>
      <c r="BR9" s="14"/>
      <c r="BS9" s="14">
        <v>0.287951059821003</v>
      </c>
      <c r="BT9" s="14">
        <v>0.105906868169686</v>
      </c>
      <c r="BU9" s="14"/>
      <c r="BV9" s="14">
        <v>0.26432151745230098</v>
      </c>
      <c r="BW9" s="14">
        <v>0.296340822037718</v>
      </c>
      <c r="BX9" s="14"/>
      <c r="BY9" s="14">
        <v>0.318406699069674</v>
      </c>
      <c r="BZ9" s="14">
        <v>0.137756200011242</v>
      </c>
      <c r="CA9" s="14"/>
      <c r="CB9" s="14">
        <v>0.13699097580915001</v>
      </c>
      <c r="CC9" s="14">
        <v>0.16585311861753699</v>
      </c>
    </row>
    <row r="10" spans="2:81" x14ac:dyDescent="0.3">
      <c r="B10" s="15" t="s">
        <v>86</v>
      </c>
      <c r="C10" s="14">
        <v>0.35239769771277502</v>
      </c>
      <c r="D10" s="14">
        <v>0.350310146076171</v>
      </c>
      <c r="E10" s="14">
        <v>0.351782068921553</v>
      </c>
      <c r="F10" s="14"/>
      <c r="G10" s="14">
        <v>0.44787667964538302</v>
      </c>
      <c r="H10" s="14">
        <v>0.331549703145821</v>
      </c>
      <c r="I10" s="14">
        <v>0.33777340287598301</v>
      </c>
      <c r="J10" s="14">
        <v>0.37444531804924502</v>
      </c>
      <c r="K10" s="14">
        <v>0.275936596031022</v>
      </c>
      <c r="L10" s="14">
        <v>0.35366432183740099</v>
      </c>
      <c r="M10" s="14"/>
      <c r="N10" s="14">
        <v>0.29841114631418297</v>
      </c>
      <c r="O10" s="14">
        <v>0.395427156407758</v>
      </c>
      <c r="P10" s="14">
        <v>0.442487614903669</v>
      </c>
      <c r="Q10" s="14">
        <v>0.270350515212187</v>
      </c>
      <c r="R10" s="14"/>
      <c r="S10" s="14">
        <v>0.38065465881028299</v>
      </c>
      <c r="T10" s="14">
        <v>0.40760928667130703</v>
      </c>
      <c r="U10" s="14">
        <v>0.27659528175154302</v>
      </c>
      <c r="V10" s="14">
        <v>0.33802872658011601</v>
      </c>
      <c r="W10" s="14">
        <v>0.32702221248797098</v>
      </c>
      <c r="X10" s="14">
        <v>0.36022937113221798</v>
      </c>
      <c r="Y10" s="14">
        <v>0.39135061995724701</v>
      </c>
      <c r="Z10" s="14">
        <v>0.22896103509603399</v>
      </c>
      <c r="AA10" s="14">
        <v>0.34666992460262902</v>
      </c>
      <c r="AB10" s="14">
        <v>0.31292781223114302</v>
      </c>
      <c r="AC10" s="14">
        <v>0.36877076502719802</v>
      </c>
      <c r="AD10" s="14">
        <v>0.504918934129724</v>
      </c>
      <c r="AE10" s="14"/>
      <c r="AF10" s="14">
        <v>0.40074641012837198</v>
      </c>
      <c r="AG10" s="14">
        <v>0.35174579356707097</v>
      </c>
      <c r="AH10" s="14">
        <v>0.39291598027567398</v>
      </c>
      <c r="AI10" s="14">
        <v>0.32658383538237401</v>
      </c>
      <c r="AJ10" s="14">
        <v>0.28015817510386498</v>
      </c>
      <c r="AK10" s="14">
        <v>0.31600045213151601</v>
      </c>
      <c r="AL10" s="14"/>
      <c r="AM10" s="14">
        <v>0.287055468495795</v>
      </c>
      <c r="AN10" s="14">
        <v>0.34540609184653298</v>
      </c>
      <c r="AO10" s="14">
        <v>0.33095875982316197</v>
      </c>
      <c r="AP10" s="14">
        <v>0.45075332920055</v>
      </c>
      <c r="AQ10" s="14">
        <v>0</v>
      </c>
      <c r="AR10" s="14"/>
      <c r="AS10" s="14">
        <v>0.36964805250872101</v>
      </c>
      <c r="AT10" s="14">
        <v>0.33947291289014198</v>
      </c>
      <c r="AU10" s="14"/>
      <c r="AV10" s="14">
        <v>0.325777010170545</v>
      </c>
      <c r="AW10" s="14">
        <v>0.39066781973213699</v>
      </c>
      <c r="AX10" s="14">
        <v>0.37708330969373199</v>
      </c>
      <c r="AY10" s="14"/>
      <c r="AZ10" s="14">
        <v>0.41691641790592898</v>
      </c>
      <c r="BA10" s="14">
        <v>0.31071278328929602</v>
      </c>
      <c r="BB10" s="14">
        <v>0.31827964456984098</v>
      </c>
      <c r="BC10" s="14"/>
      <c r="BD10" s="14">
        <v>0.36542912442785502</v>
      </c>
      <c r="BE10" s="14">
        <v>0.34557382479950999</v>
      </c>
      <c r="BF10" s="14"/>
      <c r="BG10" s="14">
        <v>0.40002394997879098</v>
      </c>
      <c r="BH10" s="14">
        <v>0.34640853580776299</v>
      </c>
      <c r="BI10" s="14"/>
      <c r="BJ10" s="14">
        <v>0.36622516419240198</v>
      </c>
      <c r="BK10" s="14">
        <v>0.35121660259224402</v>
      </c>
      <c r="BL10" s="14"/>
      <c r="BM10" s="14">
        <v>0.36061882673113299</v>
      </c>
      <c r="BN10" s="14">
        <v>0.35153855775109999</v>
      </c>
      <c r="BO10" s="14"/>
      <c r="BP10" s="14">
        <v>0.33938957400148501</v>
      </c>
      <c r="BQ10" s="14">
        <v>0.35495548499704699</v>
      </c>
      <c r="BR10" s="14"/>
      <c r="BS10" s="14">
        <v>0.35916237074104701</v>
      </c>
      <c r="BT10" s="14">
        <v>0.34904146088500099</v>
      </c>
      <c r="BU10" s="14"/>
      <c r="BV10" s="14">
        <v>0.36829399844472099</v>
      </c>
      <c r="BW10" s="14">
        <v>0.35592015030825203</v>
      </c>
      <c r="BX10" s="14"/>
      <c r="BY10" s="14">
        <v>0.30072446281037102</v>
      </c>
      <c r="BZ10" s="14">
        <v>0.36393532967966202</v>
      </c>
      <c r="CA10" s="14"/>
      <c r="CB10" s="14">
        <v>0.38964979822902701</v>
      </c>
      <c r="CC10" s="14">
        <v>0.33837331512591301</v>
      </c>
    </row>
    <row r="11" spans="2:81" x14ac:dyDescent="0.3">
      <c r="B11" s="15" t="s">
        <v>421</v>
      </c>
      <c r="C11" s="14">
        <v>0.27980750142396599</v>
      </c>
      <c r="D11" s="14">
        <v>0.25449508500346901</v>
      </c>
      <c r="E11" s="14">
        <v>0.30375680608025502</v>
      </c>
      <c r="F11" s="14"/>
      <c r="G11" s="14">
        <v>0.18530587817714</v>
      </c>
      <c r="H11" s="14">
        <v>0.27627688582194199</v>
      </c>
      <c r="I11" s="14">
        <v>0.24417739727914101</v>
      </c>
      <c r="J11" s="14">
        <v>0.30981489000574802</v>
      </c>
      <c r="K11" s="14">
        <v>0.42052900271382798</v>
      </c>
      <c r="L11" s="14">
        <v>0.25096926627913002</v>
      </c>
      <c r="M11" s="14"/>
      <c r="N11" s="14">
        <v>0.25487524768688602</v>
      </c>
      <c r="O11" s="14">
        <v>0.26812402389733098</v>
      </c>
      <c r="P11" s="14">
        <v>0.27096847440397398</v>
      </c>
      <c r="Q11" s="14">
        <v>0.33513490024857401</v>
      </c>
      <c r="R11" s="14"/>
      <c r="S11" s="14">
        <v>0.28460302059345999</v>
      </c>
      <c r="T11" s="14">
        <v>0.32624155348240103</v>
      </c>
      <c r="U11" s="14">
        <v>0.22168898004389001</v>
      </c>
      <c r="V11" s="14">
        <v>0.335745515460316</v>
      </c>
      <c r="W11" s="14">
        <v>0.186803536459687</v>
      </c>
      <c r="X11" s="14">
        <v>0.216969492775832</v>
      </c>
      <c r="Y11" s="14">
        <v>0.25249747621371099</v>
      </c>
      <c r="Z11" s="14">
        <v>0.47901945089429299</v>
      </c>
      <c r="AA11" s="14">
        <v>0.26747904265231398</v>
      </c>
      <c r="AB11" s="14">
        <v>0.26764532815237702</v>
      </c>
      <c r="AC11" s="14">
        <v>0.27264718355372097</v>
      </c>
      <c r="AD11" s="14">
        <v>0.40022399707067002</v>
      </c>
      <c r="AE11" s="14"/>
      <c r="AF11" s="14">
        <v>0.20656173828497601</v>
      </c>
      <c r="AG11" s="14">
        <v>0.32697516245848701</v>
      </c>
      <c r="AH11" s="14">
        <v>0.29053349623330799</v>
      </c>
      <c r="AI11" s="14">
        <v>0.30292764265329702</v>
      </c>
      <c r="AJ11" s="14">
        <v>0.35660705701859302</v>
      </c>
      <c r="AK11" s="14">
        <v>0.21642987471113501</v>
      </c>
      <c r="AL11" s="14"/>
      <c r="AM11" s="14">
        <v>0.32184146604794001</v>
      </c>
      <c r="AN11" s="14">
        <v>0.28720908823178898</v>
      </c>
      <c r="AO11" s="14">
        <v>0.30862448362853601</v>
      </c>
      <c r="AP11" s="14">
        <v>0.22457430736592199</v>
      </c>
      <c r="AQ11" s="14">
        <v>0.21118148002032799</v>
      </c>
      <c r="AR11" s="14"/>
      <c r="AS11" s="14">
        <v>0.233473758752098</v>
      </c>
      <c r="AT11" s="14">
        <v>0.31008830491855299</v>
      </c>
      <c r="AU11" s="14"/>
      <c r="AV11" s="14">
        <v>0.235414275282878</v>
      </c>
      <c r="AW11" s="14">
        <v>0.256345035823416</v>
      </c>
      <c r="AX11" s="14">
        <v>0.22942256721399901</v>
      </c>
      <c r="AY11" s="14"/>
      <c r="AZ11" s="14">
        <v>0.21145650840993899</v>
      </c>
      <c r="BA11" s="14">
        <v>0.179509697445419</v>
      </c>
      <c r="BB11" s="14">
        <v>0.27162481117043102</v>
      </c>
      <c r="BC11" s="14"/>
      <c r="BD11" s="14">
        <v>0.23742504148796001</v>
      </c>
      <c r="BE11" s="14">
        <v>0.31148031695702699</v>
      </c>
      <c r="BF11" s="14"/>
      <c r="BG11" s="14">
        <v>0.21674500913984601</v>
      </c>
      <c r="BH11" s="14">
        <v>0.29495096703403101</v>
      </c>
      <c r="BI11" s="14"/>
      <c r="BJ11" s="14">
        <v>0.22119830540827301</v>
      </c>
      <c r="BK11" s="14">
        <v>0.28949830671201898</v>
      </c>
      <c r="BL11" s="14"/>
      <c r="BM11" s="14">
        <v>0.21178393325676201</v>
      </c>
      <c r="BN11" s="14">
        <v>0.28683369566634698</v>
      </c>
      <c r="BO11" s="14"/>
      <c r="BP11" s="14">
        <v>0.27269979495235702</v>
      </c>
      <c r="BQ11" s="14">
        <v>0.28401861908574999</v>
      </c>
      <c r="BR11" s="14"/>
      <c r="BS11" s="14">
        <v>0.21669030195310399</v>
      </c>
      <c r="BT11" s="14">
        <v>0.246950987236294</v>
      </c>
      <c r="BU11" s="14"/>
      <c r="BV11" s="14">
        <v>0.29836215300004199</v>
      </c>
      <c r="BW11" s="14">
        <v>0.18769238911200301</v>
      </c>
      <c r="BX11" s="14"/>
      <c r="BY11" s="14">
        <v>0.10981851191738</v>
      </c>
      <c r="BZ11" s="14">
        <v>0.29262713375358801</v>
      </c>
      <c r="CA11" s="14"/>
      <c r="CB11" s="14">
        <v>0.234901249854605</v>
      </c>
      <c r="CC11" s="14">
        <v>0.29753592671131002</v>
      </c>
    </row>
    <row r="12" spans="2:81" x14ac:dyDescent="0.3">
      <c r="B12" s="15" t="s">
        <v>88</v>
      </c>
      <c r="C12" s="14">
        <v>0.12300373736449</v>
      </c>
      <c r="D12" s="14">
        <v>0.14272105538643801</v>
      </c>
      <c r="E12" s="14">
        <v>0.10566532866976799</v>
      </c>
      <c r="F12" s="14"/>
      <c r="G12" s="14">
        <v>7.5333824019395396E-2</v>
      </c>
      <c r="H12" s="14">
        <v>8.3547179464211502E-2</v>
      </c>
      <c r="I12" s="14">
        <v>0.12698420709285099</v>
      </c>
      <c r="J12" s="14">
        <v>0.124607000972768</v>
      </c>
      <c r="K12" s="14">
        <v>0.13484505823986701</v>
      </c>
      <c r="L12" s="14">
        <v>0.17661839507195001</v>
      </c>
      <c r="M12" s="14"/>
      <c r="N12" s="14">
        <v>0.16556984526632801</v>
      </c>
      <c r="O12" s="14">
        <v>0.105466776952445</v>
      </c>
      <c r="P12" s="14">
        <v>0.122252755413799</v>
      </c>
      <c r="Q12" s="14">
        <v>9.2934130167336801E-2</v>
      </c>
      <c r="R12" s="14"/>
      <c r="S12" s="14">
        <v>0.14019483852530401</v>
      </c>
      <c r="T12" s="14">
        <v>3.7626403143850601E-2</v>
      </c>
      <c r="U12" s="14">
        <v>0.19393069078834699</v>
      </c>
      <c r="V12" s="14">
        <v>0.12917115776417701</v>
      </c>
      <c r="W12" s="14">
        <v>0.201320055119205</v>
      </c>
      <c r="X12" s="14">
        <v>0.12870618800063499</v>
      </c>
      <c r="Y12" s="14">
        <v>0.101818560844675</v>
      </c>
      <c r="Z12" s="14">
        <v>0.13198340709725701</v>
      </c>
      <c r="AA12" s="14">
        <v>3.6582671126008298E-2</v>
      </c>
      <c r="AB12" s="14">
        <v>0.160715524776394</v>
      </c>
      <c r="AC12" s="14">
        <v>0.183117665177086</v>
      </c>
      <c r="AD12" s="14">
        <v>9.4857068799605204E-2</v>
      </c>
      <c r="AE12" s="14"/>
      <c r="AF12" s="14">
        <v>0.112089823768558</v>
      </c>
      <c r="AG12" s="14">
        <v>0.110011847675712</v>
      </c>
      <c r="AH12" s="14">
        <v>0.10213551916757301</v>
      </c>
      <c r="AI12" s="14">
        <v>0.16466404945716401</v>
      </c>
      <c r="AJ12" s="14">
        <v>0.15866005162473301</v>
      </c>
      <c r="AK12" s="14">
        <v>0.12564270620162399</v>
      </c>
      <c r="AL12" s="14"/>
      <c r="AM12" s="14">
        <v>0.105681982379532</v>
      </c>
      <c r="AN12" s="14">
        <v>0.14229206423780799</v>
      </c>
      <c r="AO12" s="14">
        <v>0.132167139403537</v>
      </c>
      <c r="AP12" s="14">
        <v>0.14129629796551299</v>
      </c>
      <c r="AQ12" s="14">
        <v>0.19437281170343901</v>
      </c>
      <c r="AR12" s="14"/>
      <c r="AS12" s="14">
        <v>0.105214004082648</v>
      </c>
      <c r="AT12" s="14">
        <v>0.13755510456159201</v>
      </c>
      <c r="AU12" s="14"/>
      <c r="AV12" s="14">
        <v>0.110338196698367</v>
      </c>
      <c r="AW12" s="14">
        <v>0.177888787174104</v>
      </c>
      <c r="AX12" s="14">
        <v>0.15116398097432099</v>
      </c>
      <c r="AY12" s="14"/>
      <c r="AZ12" s="14">
        <v>0</v>
      </c>
      <c r="BA12" s="14">
        <v>0.14827083443251499</v>
      </c>
      <c r="BB12" s="14">
        <v>0.19055489506972001</v>
      </c>
      <c r="BC12" s="14"/>
      <c r="BD12" s="14">
        <v>0.122136609779342</v>
      </c>
      <c r="BE12" s="14">
        <v>0.121035963668312</v>
      </c>
      <c r="BF12" s="14"/>
      <c r="BG12" s="14">
        <v>9.52952620982533E-2</v>
      </c>
      <c r="BH12" s="14">
        <v>0.122289937947577</v>
      </c>
      <c r="BI12" s="14"/>
      <c r="BJ12" s="14">
        <v>8.8672027045030993E-2</v>
      </c>
      <c r="BK12" s="14">
        <v>0.123011731701846</v>
      </c>
      <c r="BL12" s="14"/>
      <c r="BM12" s="14">
        <v>9.5461237002220894E-2</v>
      </c>
      <c r="BN12" s="14">
        <v>0.125396073925647</v>
      </c>
      <c r="BO12" s="14"/>
      <c r="BP12" s="14">
        <v>0.12745337007103399</v>
      </c>
      <c r="BQ12" s="14">
        <v>0.12593851336048101</v>
      </c>
      <c r="BR12" s="14"/>
      <c r="BS12" s="14">
        <v>6.9186739745912607E-2</v>
      </c>
      <c r="BT12" s="14">
        <v>0.186514405285676</v>
      </c>
      <c r="BU12" s="14"/>
      <c r="BV12" s="14">
        <v>3.6690909455008698E-2</v>
      </c>
      <c r="BW12" s="14">
        <v>8.0724512459467199E-2</v>
      </c>
      <c r="BX12" s="14"/>
      <c r="BY12" s="14">
        <v>0.206473074918049</v>
      </c>
      <c r="BZ12" s="14">
        <v>0.113894911648406</v>
      </c>
      <c r="CA12" s="14"/>
      <c r="CB12" s="14">
        <v>0.157338059540056</v>
      </c>
      <c r="CC12" s="14">
        <v>0.104357808104358</v>
      </c>
    </row>
    <row r="13" spans="2:81" x14ac:dyDescent="0.3">
      <c r="B13" s="15" t="s">
        <v>422</v>
      </c>
      <c r="C13" s="14">
        <v>3.3662714040348297E-2</v>
      </c>
      <c r="D13" s="14">
        <v>3.9439290434631603E-2</v>
      </c>
      <c r="E13" s="14">
        <v>2.85739167798988E-2</v>
      </c>
      <c r="F13" s="14"/>
      <c r="G13" s="14">
        <v>4.4671687629203601E-2</v>
      </c>
      <c r="H13" s="14">
        <v>5.1924425265006402E-2</v>
      </c>
      <c r="I13" s="14">
        <v>6.9496576479931405E-2</v>
      </c>
      <c r="J13" s="14">
        <v>1.2295301067993401E-2</v>
      </c>
      <c r="K13" s="14">
        <v>3.5828837950038502E-2</v>
      </c>
      <c r="L13" s="14">
        <v>0</v>
      </c>
      <c r="M13" s="14"/>
      <c r="N13" s="14">
        <v>3.7641349022761901E-2</v>
      </c>
      <c r="O13" s="14">
        <v>3.34450090545814E-2</v>
      </c>
      <c r="P13" s="14">
        <v>1.7170442318062699E-2</v>
      </c>
      <c r="Q13" s="14">
        <v>4.6306845409790701E-2</v>
      </c>
      <c r="R13" s="14"/>
      <c r="S13" s="14">
        <v>1.8722845421797901E-2</v>
      </c>
      <c r="T13" s="14">
        <v>3.4412862657609802E-2</v>
      </c>
      <c r="U13" s="14">
        <v>4.6076176644743297E-2</v>
      </c>
      <c r="V13" s="14">
        <v>4.5600917682966098E-2</v>
      </c>
      <c r="W13" s="14">
        <v>8.2143490297373001E-2</v>
      </c>
      <c r="X13" s="14">
        <v>4.42609434196789E-2</v>
      </c>
      <c r="Y13" s="14">
        <v>0</v>
      </c>
      <c r="Z13" s="14">
        <v>4.1790394950232297E-2</v>
      </c>
      <c r="AA13" s="14">
        <v>5.1800219540158503E-2</v>
      </c>
      <c r="AB13" s="14">
        <v>1.7513762382228501E-2</v>
      </c>
      <c r="AC13" s="14">
        <v>0</v>
      </c>
      <c r="AD13" s="14">
        <v>0</v>
      </c>
      <c r="AE13" s="14"/>
      <c r="AF13" s="14">
        <v>3.7678288115688997E-2</v>
      </c>
      <c r="AG13" s="14">
        <v>1.54061140461815E-2</v>
      </c>
      <c r="AH13" s="14">
        <v>5.7223058356946598E-2</v>
      </c>
      <c r="AI13" s="14">
        <v>5.76915484187435E-2</v>
      </c>
      <c r="AJ13" s="14">
        <v>3.3049317134456503E-2</v>
      </c>
      <c r="AK13" s="14">
        <v>1.7815124632730699E-2</v>
      </c>
      <c r="AL13" s="14"/>
      <c r="AM13" s="14">
        <v>3.3672401083751101E-2</v>
      </c>
      <c r="AN13" s="14">
        <v>2.40395724299096E-2</v>
      </c>
      <c r="AO13" s="14">
        <v>3.6762807409297299E-2</v>
      </c>
      <c r="AP13" s="14">
        <v>7.2276518697252198E-2</v>
      </c>
      <c r="AQ13" s="14">
        <v>8.41680208500004E-2</v>
      </c>
      <c r="AR13" s="14"/>
      <c r="AS13" s="14">
        <v>5.5480029540602903E-2</v>
      </c>
      <c r="AT13" s="14">
        <v>1.9943113899500299E-2</v>
      </c>
      <c r="AU13" s="14"/>
      <c r="AV13" s="14">
        <v>5.4116514964318602E-2</v>
      </c>
      <c r="AW13" s="14">
        <v>0</v>
      </c>
      <c r="AX13" s="14">
        <v>6.0637102933726698E-2</v>
      </c>
      <c r="AY13" s="14"/>
      <c r="AZ13" s="14">
        <v>6.78556593321821E-2</v>
      </c>
      <c r="BA13" s="14">
        <v>0</v>
      </c>
      <c r="BB13" s="14">
        <v>2.83737944108392E-2</v>
      </c>
      <c r="BC13" s="14"/>
      <c r="BD13" s="14">
        <v>4.1335965176473699E-2</v>
      </c>
      <c r="BE13" s="14">
        <v>2.8488978274112502E-2</v>
      </c>
      <c r="BF13" s="14"/>
      <c r="BG13" s="14">
        <v>3.66787200601894E-2</v>
      </c>
      <c r="BH13" s="14">
        <v>3.33930903558015E-2</v>
      </c>
      <c r="BI13" s="14"/>
      <c r="BJ13" s="14">
        <v>5.1064974602886302E-2</v>
      </c>
      <c r="BK13" s="14">
        <v>3.1001435484523401E-2</v>
      </c>
      <c r="BL13" s="14"/>
      <c r="BM13" s="14">
        <v>9.2847351193704006E-2</v>
      </c>
      <c r="BN13" s="14">
        <v>2.7428043608643E-2</v>
      </c>
      <c r="BO13" s="14"/>
      <c r="BP13" s="14">
        <v>4.4012931263465699E-2</v>
      </c>
      <c r="BQ13" s="14">
        <v>3.1746164409192403E-2</v>
      </c>
      <c r="BR13" s="14"/>
      <c r="BS13" s="14">
        <v>5.6932801773462903E-2</v>
      </c>
      <c r="BT13" s="14">
        <v>4.1925165509013602E-2</v>
      </c>
      <c r="BU13" s="14"/>
      <c r="BV13" s="14">
        <v>3.23314216479276E-2</v>
      </c>
      <c r="BW13" s="14">
        <v>6.5667618818825102E-2</v>
      </c>
      <c r="BX13" s="14"/>
      <c r="BY13" s="14">
        <v>4.3966434370215399E-2</v>
      </c>
      <c r="BZ13" s="14">
        <v>3.06440403788358E-2</v>
      </c>
      <c r="CA13" s="14"/>
      <c r="CB13" s="14">
        <v>4.7869729652629298E-2</v>
      </c>
      <c r="CC13" s="14">
        <v>2.6661131382220399E-2</v>
      </c>
    </row>
    <row r="14" spans="2:81" x14ac:dyDescent="0.3">
      <c r="B14" s="15" t="s">
        <v>106</v>
      </c>
      <c r="C14" s="14">
        <v>5.6362060975589399E-2</v>
      </c>
      <c r="D14" s="14">
        <v>3.20820799331102E-2</v>
      </c>
      <c r="E14" s="14">
        <v>7.8515467548392795E-2</v>
      </c>
      <c r="F14" s="14"/>
      <c r="G14" s="14">
        <v>4.0935139910689998E-2</v>
      </c>
      <c r="H14" s="14">
        <v>4.23291201879364E-2</v>
      </c>
      <c r="I14" s="14">
        <v>4.0616676991493801E-2</v>
      </c>
      <c r="J14" s="14">
        <v>5.76394260733952E-2</v>
      </c>
      <c r="K14" s="14">
        <v>6.4710169620464206E-2</v>
      </c>
      <c r="L14" s="14">
        <v>8.3783483061370401E-2</v>
      </c>
      <c r="M14" s="14"/>
      <c r="N14" s="14">
        <v>6.4015323459561693E-2</v>
      </c>
      <c r="O14" s="14">
        <v>6.0922599255043001E-2</v>
      </c>
      <c r="P14" s="14">
        <v>2.6320940506296301E-2</v>
      </c>
      <c r="Q14" s="14">
        <v>7.2573529849914595E-2</v>
      </c>
      <c r="R14" s="14"/>
      <c r="S14" s="14">
        <v>4.1952523372223299E-2</v>
      </c>
      <c r="T14" s="14">
        <v>3.5001934079405501E-2</v>
      </c>
      <c r="U14" s="14">
        <v>0.14297060721736399</v>
      </c>
      <c r="V14" s="14">
        <v>2.5111643600012799E-2</v>
      </c>
      <c r="W14" s="14">
        <v>8.7857858142238496E-2</v>
      </c>
      <c r="X14" s="14">
        <v>4.3952739318581499E-2</v>
      </c>
      <c r="Y14" s="14">
        <v>2.54954547379465E-2</v>
      </c>
      <c r="Z14" s="14">
        <v>0</v>
      </c>
      <c r="AA14" s="14">
        <v>9.8188325286898595E-2</v>
      </c>
      <c r="AB14" s="14">
        <v>6.5553501692450306E-2</v>
      </c>
      <c r="AC14" s="14">
        <v>4.3994576782823702E-2</v>
      </c>
      <c r="AD14" s="14">
        <v>0</v>
      </c>
      <c r="AE14" s="14"/>
      <c r="AF14" s="14">
        <v>1.4206469119605899E-2</v>
      </c>
      <c r="AG14" s="14">
        <v>2.0255431086906601E-2</v>
      </c>
      <c r="AH14" s="14">
        <v>7.9647123787266405E-2</v>
      </c>
      <c r="AI14" s="14">
        <v>4.7733783945009101E-2</v>
      </c>
      <c r="AJ14" s="14">
        <v>3.1256400792703101E-2</v>
      </c>
      <c r="AK14" s="14">
        <v>0.230777533622784</v>
      </c>
      <c r="AL14" s="14"/>
      <c r="AM14" s="14">
        <v>6.0555934988659701E-2</v>
      </c>
      <c r="AN14" s="14">
        <v>6.7589135623888005E-2</v>
      </c>
      <c r="AO14" s="14">
        <v>4.3390356859406197E-2</v>
      </c>
      <c r="AP14" s="14">
        <v>3.0551562284020499E-2</v>
      </c>
      <c r="AQ14" s="14">
        <v>0</v>
      </c>
      <c r="AR14" s="14"/>
      <c r="AS14" s="14">
        <v>4.5355962814740497E-2</v>
      </c>
      <c r="AT14" s="14">
        <v>6.1905427697494499E-2</v>
      </c>
      <c r="AU14" s="14"/>
      <c r="AV14" s="14">
        <v>4.2138399791742699E-2</v>
      </c>
      <c r="AW14" s="14">
        <v>3.0326287310744798E-2</v>
      </c>
      <c r="AX14" s="14">
        <v>4.1336205893629303E-2</v>
      </c>
      <c r="AY14" s="14"/>
      <c r="AZ14" s="14">
        <v>0</v>
      </c>
      <c r="BA14" s="14">
        <v>4.3533134077682598E-2</v>
      </c>
      <c r="BB14" s="14">
        <v>6.4426404919243202E-2</v>
      </c>
      <c r="BC14" s="14"/>
      <c r="BD14" s="14">
        <v>5.21700776738417E-2</v>
      </c>
      <c r="BE14" s="14">
        <v>5.6433036158813003E-2</v>
      </c>
      <c r="BF14" s="14"/>
      <c r="BG14" s="14">
        <v>1.312654311508E-2</v>
      </c>
      <c r="BH14" s="14">
        <v>6.3139740086080004E-2</v>
      </c>
      <c r="BI14" s="14"/>
      <c r="BJ14" s="14">
        <v>5.92221542287861E-2</v>
      </c>
      <c r="BK14" s="14">
        <v>5.1494331928638198E-2</v>
      </c>
      <c r="BL14" s="14"/>
      <c r="BM14" s="14">
        <v>3.7779207283373799E-2</v>
      </c>
      <c r="BN14" s="14">
        <v>5.7208197491094299E-2</v>
      </c>
      <c r="BO14" s="14"/>
      <c r="BP14" s="14">
        <v>6.1242842966559401E-2</v>
      </c>
      <c r="BQ14" s="14">
        <v>5.4475068060122402E-2</v>
      </c>
      <c r="BR14" s="14"/>
      <c r="BS14" s="14">
        <v>1.00767259654702E-2</v>
      </c>
      <c r="BT14" s="14">
        <v>6.9661112914329401E-2</v>
      </c>
      <c r="BU14" s="14"/>
      <c r="BV14" s="14">
        <v>0</v>
      </c>
      <c r="BW14" s="14">
        <v>1.36545072637346E-2</v>
      </c>
      <c r="BX14" s="14"/>
      <c r="BY14" s="14">
        <v>2.0610816914310898E-2</v>
      </c>
      <c r="BZ14" s="14">
        <v>6.1142384528266397E-2</v>
      </c>
      <c r="CA14" s="14"/>
      <c r="CB14" s="14">
        <v>3.3250186914533499E-2</v>
      </c>
      <c r="CC14" s="14">
        <v>6.7218700058661901E-2</v>
      </c>
    </row>
    <row r="15" spans="2:81" x14ac:dyDescent="0.3">
      <c r="B15" s="15" t="s">
        <v>91</v>
      </c>
      <c r="C15" s="18">
        <v>0.50716398619560699</v>
      </c>
      <c r="D15" s="18">
        <v>0.53126248924235098</v>
      </c>
      <c r="E15" s="18">
        <v>0.483488480921685</v>
      </c>
      <c r="F15" s="18"/>
      <c r="G15" s="18">
        <v>0.653753470263571</v>
      </c>
      <c r="H15" s="18">
        <v>0.54592238926090397</v>
      </c>
      <c r="I15" s="18">
        <v>0.51872514215658305</v>
      </c>
      <c r="J15" s="18">
        <v>0.49564338188009599</v>
      </c>
      <c r="K15" s="18">
        <v>0.34408693147580299</v>
      </c>
      <c r="L15" s="18">
        <v>0.48862885558754998</v>
      </c>
      <c r="M15" s="18"/>
      <c r="N15" s="18">
        <v>0.47789823456446301</v>
      </c>
      <c r="O15" s="18">
        <v>0.53204159084059999</v>
      </c>
      <c r="P15" s="18">
        <v>0.56328738735786799</v>
      </c>
      <c r="Q15" s="18">
        <v>0.45305059432438399</v>
      </c>
      <c r="R15" s="18"/>
      <c r="S15" s="18">
        <v>0.51452677208721498</v>
      </c>
      <c r="T15" s="18">
        <v>0.56671724663673295</v>
      </c>
      <c r="U15" s="18">
        <v>0.39533354530565701</v>
      </c>
      <c r="V15" s="18">
        <v>0.46437076549252798</v>
      </c>
      <c r="W15" s="18">
        <v>0.44187505998149701</v>
      </c>
      <c r="X15" s="18">
        <v>0.56611063648527304</v>
      </c>
      <c r="Y15" s="18">
        <v>0.620188508203667</v>
      </c>
      <c r="Z15" s="18">
        <v>0.34720674705821702</v>
      </c>
      <c r="AA15" s="18">
        <v>0.54594974139462105</v>
      </c>
      <c r="AB15" s="18">
        <v>0.48857188299655002</v>
      </c>
      <c r="AC15" s="18">
        <v>0.50024057448636905</v>
      </c>
      <c r="AD15" s="18">
        <v>0.504918934129724</v>
      </c>
      <c r="AE15" s="18"/>
      <c r="AF15" s="18">
        <v>0.62946368071116998</v>
      </c>
      <c r="AG15" s="18">
        <v>0.527351444732714</v>
      </c>
      <c r="AH15" s="18">
        <v>0.47046080245490601</v>
      </c>
      <c r="AI15" s="18">
        <v>0.42698297552578601</v>
      </c>
      <c r="AJ15" s="18">
        <v>0.42042717342951402</v>
      </c>
      <c r="AK15" s="18">
        <v>0.40933476083172599</v>
      </c>
      <c r="AL15" s="18"/>
      <c r="AM15" s="18">
        <v>0.47824821550011698</v>
      </c>
      <c r="AN15" s="18">
        <v>0.478870139476606</v>
      </c>
      <c r="AO15" s="18">
        <v>0.47905521269922302</v>
      </c>
      <c r="AP15" s="18">
        <v>0.53130131368729205</v>
      </c>
      <c r="AQ15" s="18">
        <v>0.51027768742623203</v>
      </c>
      <c r="AR15" s="18"/>
      <c r="AS15" s="18">
        <v>0.56047624480990998</v>
      </c>
      <c r="AT15" s="18">
        <v>0.47050804892286002</v>
      </c>
      <c r="AU15" s="18"/>
      <c r="AV15" s="18">
        <v>0.557992613262694</v>
      </c>
      <c r="AW15" s="18">
        <v>0.53543988969173495</v>
      </c>
      <c r="AX15" s="18">
        <v>0.51744014298432395</v>
      </c>
      <c r="AY15" s="18"/>
      <c r="AZ15" s="18">
        <v>0.72068783225788002</v>
      </c>
      <c r="BA15" s="18">
        <v>0.62868633404438401</v>
      </c>
      <c r="BB15" s="18">
        <v>0.44502009442976698</v>
      </c>
      <c r="BC15" s="18"/>
      <c r="BD15" s="18">
        <v>0.54693230588238295</v>
      </c>
      <c r="BE15" s="18">
        <v>0.482561704941736</v>
      </c>
      <c r="BF15" s="18"/>
      <c r="BG15" s="18">
        <v>0.63815446558663202</v>
      </c>
      <c r="BH15" s="18">
        <v>0.48622626457651102</v>
      </c>
      <c r="BI15" s="18"/>
      <c r="BJ15" s="18">
        <v>0.579842538715023</v>
      </c>
      <c r="BK15" s="18">
        <v>0.50499419417297298</v>
      </c>
      <c r="BL15" s="18"/>
      <c r="BM15" s="18">
        <v>0.56212827126394005</v>
      </c>
      <c r="BN15" s="18">
        <v>0.50313398930826903</v>
      </c>
      <c r="BO15" s="18"/>
      <c r="BP15" s="18">
        <v>0.49459106074658499</v>
      </c>
      <c r="BQ15" s="18">
        <v>0.50382163508445399</v>
      </c>
      <c r="BR15" s="18"/>
      <c r="BS15" s="18">
        <v>0.64711343056204995</v>
      </c>
      <c r="BT15" s="18">
        <v>0.45494832905468702</v>
      </c>
      <c r="BU15" s="18"/>
      <c r="BV15" s="18">
        <v>0.63261551589702103</v>
      </c>
      <c r="BW15" s="18">
        <v>0.65226097234597002</v>
      </c>
      <c r="BX15" s="18"/>
      <c r="BY15" s="18">
        <v>0.61913116188004502</v>
      </c>
      <c r="BZ15" s="18">
        <v>0.50169152969090403</v>
      </c>
      <c r="CA15" s="18"/>
      <c r="CB15" s="18">
        <v>0.526640774038177</v>
      </c>
      <c r="CC15" s="18">
        <v>0.50422643374345</v>
      </c>
    </row>
    <row r="16" spans="2:81" x14ac:dyDescent="0.3">
      <c r="B16" s="15" t="s">
        <v>92</v>
      </c>
      <c r="C16" s="18">
        <v>0.15666645140483801</v>
      </c>
      <c r="D16" s="18">
        <v>0.18216034582106999</v>
      </c>
      <c r="E16" s="18">
        <v>0.13423924544966601</v>
      </c>
      <c r="F16" s="18"/>
      <c r="G16" s="18">
        <v>0.120005511648599</v>
      </c>
      <c r="H16" s="18">
        <v>0.13547160472921799</v>
      </c>
      <c r="I16" s="18">
        <v>0.19648078357278301</v>
      </c>
      <c r="J16" s="18">
        <v>0.13690230204076101</v>
      </c>
      <c r="K16" s="18">
        <v>0.170673896189905</v>
      </c>
      <c r="L16" s="18">
        <v>0.17661839507195001</v>
      </c>
      <c r="M16" s="18"/>
      <c r="N16" s="18">
        <v>0.20321119428909001</v>
      </c>
      <c r="O16" s="18">
        <v>0.138911786007026</v>
      </c>
      <c r="P16" s="18">
        <v>0.13942319773186199</v>
      </c>
      <c r="Q16" s="18">
        <v>0.139240975577128</v>
      </c>
      <c r="R16" s="18"/>
      <c r="S16" s="18">
        <v>0.15891768394710201</v>
      </c>
      <c r="T16" s="18">
        <v>7.2039265801460403E-2</v>
      </c>
      <c r="U16" s="18">
        <v>0.24000686743308999</v>
      </c>
      <c r="V16" s="18">
        <v>0.17477207544714299</v>
      </c>
      <c r="W16" s="18">
        <v>0.28346354541657798</v>
      </c>
      <c r="X16" s="18">
        <v>0.172967131420313</v>
      </c>
      <c r="Y16" s="18">
        <v>0.101818560844675</v>
      </c>
      <c r="Z16" s="18">
        <v>0.17377380204748999</v>
      </c>
      <c r="AA16" s="18">
        <v>8.8382890666166794E-2</v>
      </c>
      <c r="AB16" s="18">
        <v>0.17822928715862299</v>
      </c>
      <c r="AC16" s="18">
        <v>0.183117665177086</v>
      </c>
      <c r="AD16" s="18">
        <v>9.4857068799605204E-2</v>
      </c>
      <c r="AE16" s="18"/>
      <c r="AF16" s="18">
        <v>0.14976811188424699</v>
      </c>
      <c r="AG16" s="18">
        <v>0.12541796172189301</v>
      </c>
      <c r="AH16" s="18">
        <v>0.15935857752451901</v>
      </c>
      <c r="AI16" s="18">
        <v>0.222355597875908</v>
      </c>
      <c r="AJ16" s="18">
        <v>0.19170936875919001</v>
      </c>
      <c r="AK16" s="18">
        <v>0.14345783083435501</v>
      </c>
      <c r="AL16" s="18"/>
      <c r="AM16" s="18">
        <v>0.13935438346328399</v>
      </c>
      <c r="AN16" s="18">
        <v>0.166331636667717</v>
      </c>
      <c r="AO16" s="18">
        <v>0.16892994681283399</v>
      </c>
      <c r="AP16" s="18">
        <v>0.21357281666276501</v>
      </c>
      <c r="AQ16" s="18">
        <v>0.27854083255343998</v>
      </c>
      <c r="AR16" s="18"/>
      <c r="AS16" s="18">
        <v>0.16069403362325099</v>
      </c>
      <c r="AT16" s="18">
        <v>0.15749821846109299</v>
      </c>
      <c r="AU16" s="18"/>
      <c r="AV16" s="18">
        <v>0.16445471166268499</v>
      </c>
      <c r="AW16" s="18">
        <v>0.177888787174104</v>
      </c>
      <c r="AX16" s="18">
        <v>0.211801083908047</v>
      </c>
      <c r="AY16" s="18"/>
      <c r="AZ16" s="18">
        <v>6.78556593321821E-2</v>
      </c>
      <c r="BA16" s="18">
        <v>0.14827083443251499</v>
      </c>
      <c r="BB16" s="18">
        <v>0.21892868948055899</v>
      </c>
      <c r="BC16" s="18"/>
      <c r="BD16" s="18">
        <v>0.16347257495581499</v>
      </c>
      <c r="BE16" s="18">
        <v>0.14952494194242499</v>
      </c>
      <c r="BF16" s="18"/>
      <c r="BG16" s="18">
        <v>0.131973982158443</v>
      </c>
      <c r="BH16" s="18">
        <v>0.15568302830337799</v>
      </c>
      <c r="BI16" s="18"/>
      <c r="BJ16" s="18">
        <v>0.139737001647917</v>
      </c>
      <c r="BK16" s="18">
        <v>0.15401316718637001</v>
      </c>
      <c r="BL16" s="18"/>
      <c r="BM16" s="18">
        <v>0.188308588195925</v>
      </c>
      <c r="BN16" s="18">
        <v>0.15282411753429001</v>
      </c>
      <c r="BO16" s="18"/>
      <c r="BP16" s="18">
        <v>0.171466301334499</v>
      </c>
      <c r="BQ16" s="18">
        <v>0.15768467776967399</v>
      </c>
      <c r="BR16" s="18"/>
      <c r="BS16" s="18">
        <v>0.12611954151937499</v>
      </c>
      <c r="BT16" s="18">
        <v>0.22843957079468999</v>
      </c>
      <c r="BU16" s="18"/>
      <c r="BV16" s="18">
        <v>6.9022331102936194E-2</v>
      </c>
      <c r="BW16" s="18">
        <v>0.14639213127829201</v>
      </c>
      <c r="BX16" s="18"/>
      <c r="BY16" s="18">
        <v>0.25043950928826397</v>
      </c>
      <c r="BZ16" s="18">
        <v>0.14453895202724201</v>
      </c>
      <c r="CA16" s="18"/>
      <c r="CB16" s="18">
        <v>0.20520778919268501</v>
      </c>
      <c r="CC16" s="18">
        <v>0.131018939486579</v>
      </c>
    </row>
    <row r="17" spans="2:81" x14ac:dyDescent="0.3">
      <c r="B17" s="15" t="s">
        <v>93</v>
      </c>
      <c r="C17" s="19">
        <v>0.35049753479076901</v>
      </c>
      <c r="D17" s="19">
        <v>0.34910214342128199</v>
      </c>
      <c r="E17" s="19">
        <v>0.34924923547201903</v>
      </c>
      <c r="F17" s="19"/>
      <c r="G17" s="19">
        <v>0.53374795861497204</v>
      </c>
      <c r="H17" s="19">
        <v>0.41045078453168599</v>
      </c>
      <c r="I17" s="19">
        <v>0.32224435858380002</v>
      </c>
      <c r="J17" s="19">
        <v>0.35874107983933501</v>
      </c>
      <c r="K17" s="19">
        <v>0.17341303528589799</v>
      </c>
      <c r="L17" s="19">
        <v>0.3120104605156</v>
      </c>
      <c r="M17" s="19"/>
      <c r="N17" s="19">
        <v>0.274687040275373</v>
      </c>
      <c r="O17" s="19">
        <v>0.39312980483357401</v>
      </c>
      <c r="P17" s="19">
        <v>0.42386418962600703</v>
      </c>
      <c r="Q17" s="19">
        <v>0.31380961874725599</v>
      </c>
      <c r="R17" s="19"/>
      <c r="S17" s="19">
        <v>0.35560908814011399</v>
      </c>
      <c r="T17" s="19">
        <v>0.49467798083527298</v>
      </c>
      <c r="U17" s="19">
        <v>0.15532667787256699</v>
      </c>
      <c r="V17" s="19">
        <v>0.28959869004538502</v>
      </c>
      <c r="W17" s="19">
        <v>0.158411514564919</v>
      </c>
      <c r="X17" s="19">
        <v>0.39314350506495999</v>
      </c>
      <c r="Y17" s="19">
        <v>0.518369947358992</v>
      </c>
      <c r="Z17" s="19">
        <v>0.17343294501072801</v>
      </c>
      <c r="AA17" s="19">
        <v>0.45756685072845399</v>
      </c>
      <c r="AB17" s="19">
        <v>0.310342595837927</v>
      </c>
      <c r="AC17" s="19">
        <v>0.317122909309283</v>
      </c>
      <c r="AD17" s="19">
        <v>0.41006186533011901</v>
      </c>
      <c r="AE17" s="19"/>
      <c r="AF17" s="19">
        <v>0.47969556882692299</v>
      </c>
      <c r="AG17" s="19">
        <v>0.40193348301082099</v>
      </c>
      <c r="AH17" s="19">
        <v>0.31110222493038697</v>
      </c>
      <c r="AI17" s="19">
        <v>0.20462737764987801</v>
      </c>
      <c r="AJ17" s="19">
        <v>0.22871780467032399</v>
      </c>
      <c r="AK17" s="19">
        <v>0.265876929997371</v>
      </c>
      <c r="AL17" s="19"/>
      <c r="AM17" s="19">
        <v>0.33889383203683299</v>
      </c>
      <c r="AN17" s="19">
        <v>0.31253850280888901</v>
      </c>
      <c r="AO17" s="19">
        <v>0.310125265886389</v>
      </c>
      <c r="AP17" s="19">
        <v>0.31772849702452699</v>
      </c>
      <c r="AQ17" s="19">
        <v>0.231736854872793</v>
      </c>
      <c r="AR17" s="19"/>
      <c r="AS17" s="19">
        <v>0.39978221118665902</v>
      </c>
      <c r="AT17" s="19">
        <v>0.313009830461768</v>
      </c>
      <c r="AU17" s="19"/>
      <c r="AV17" s="19">
        <v>0.39353790160000901</v>
      </c>
      <c r="AW17" s="19">
        <v>0.357551102517631</v>
      </c>
      <c r="AX17" s="19">
        <v>0.30563905907627698</v>
      </c>
      <c r="AY17" s="19"/>
      <c r="AZ17" s="19">
        <v>0.65283217292569795</v>
      </c>
      <c r="BA17" s="19">
        <v>0.48041549961186902</v>
      </c>
      <c r="BB17" s="19">
        <v>0.22609140494920801</v>
      </c>
      <c r="BC17" s="19"/>
      <c r="BD17" s="19">
        <v>0.38345973092656799</v>
      </c>
      <c r="BE17" s="19">
        <v>0.33303676299931101</v>
      </c>
      <c r="BF17" s="19"/>
      <c r="BG17" s="19">
        <v>0.506180483428189</v>
      </c>
      <c r="BH17" s="19">
        <v>0.33054323627313298</v>
      </c>
      <c r="BI17" s="19"/>
      <c r="BJ17" s="19">
        <v>0.44010553706710598</v>
      </c>
      <c r="BK17" s="19">
        <v>0.350981026986603</v>
      </c>
      <c r="BL17" s="19"/>
      <c r="BM17" s="19">
        <v>0.373819683068015</v>
      </c>
      <c r="BN17" s="19">
        <v>0.35030987177397899</v>
      </c>
      <c r="BO17" s="19"/>
      <c r="BP17" s="19">
        <v>0.32312475941208502</v>
      </c>
      <c r="BQ17" s="19">
        <v>0.34613695731478</v>
      </c>
      <c r="BR17" s="19"/>
      <c r="BS17" s="19">
        <v>0.52099388904267496</v>
      </c>
      <c r="BT17" s="19">
        <v>0.226508758259997</v>
      </c>
      <c r="BU17" s="19"/>
      <c r="BV17" s="19">
        <v>0.56359318479408504</v>
      </c>
      <c r="BW17" s="19">
        <v>0.50586884106767804</v>
      </c>
      <c r="BX17" s="19"/>
      <c r="BY17" s="19">
        <v>0.36869165259177999</v>
      </c>
      <c r="BZ17" s="19">
        <v>0.35715257766366199</v>
      </c>
      <c r="CA17" s="19"/>
      <c r="CB17" s="19">
        <v>0.32143298484549199</v>
      </c>
      <c r="CC17" s="19">
        <v>0.373207494256871</v>
      </c>
    </row>
    <row r="18" spans="2:81" x14ac:dyDescent="0.3">
      <c r="B18" s="16" t="s">
        <v>198</v>
      </c>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29" t="s">
        <v>498</v>
      </c>
      <c r="E2" s="26"/>
      <c r="F2" s="26"/>
      <c r="G2" s="26"/>
      <c r="H2" s="26"/>
    </row>
    <row r="6" spans="2:8" ht="49.95" customHeight="1" x14ac:dyDescent="0.3">
      <c r="B6" s="17" t="s">
        <v>15</v>
      </c>
      <c r="C6" s="17" t="s">
        <v>491</v>
      </c>
      <c r="D6" s="17" t="s">
        <v>492</v>
      </c>
      <c r="E6" s="17" t="s">
        <v>493</v>
      </c>
      <c r="F6" s="17" t="s">
        <v>494</v>
      </c>
      <c r="G6" s="17" t="s">
        <v>495</v>
      </c>
    </row>
    <row r="7" spans="2:8" x14ac:dyDescent="0.3">
      <c r="B7" s="15" t="s">
        <v>496</v>
      </c>
      <c r="C7" s="14">
        <v>0.31219616085569901</v>
      </c>
      <c r="D7" s="14">
        <v>0.25849286058075499</v>
      </c>
      <c r="E7" s="14">
        <v>0.232793686539083</v>
      </c>
      <c r="F7" s="14">
        <v>0.20883392407464599</v>
      </c>
      <c r="G7" s="14">
        <v>0.20106662088622301</v>
      </c>
    </row>
    <row r="8" spans="2:8" ht="28.8" x14ac:dyDescent="0.3">
      <c r="B8" s="15" t="s">
        <v>497</v>
      </c>
      <c r="C8" s="14">
        <v>0.60188267561998299</v>
      </c>
      <c r="D8" s="14">
        <v>0.67255514329957999</v>
      </c>
      <c r="E8" s="14">
        <v>0.70632182925834297</v>
      </c>
      <c r="F8" s="14">
        <v>0.72654721425429003</v>
      </c>
      <c r="G8" s="14">
        <v>0.73430573729359705</v>
      </c>
    </row>
    <row r="9" spans="2:8" x14ac:dyDescent="0.3">
      <c r="B9" s="15" t="s">
        <v>90</v>
      </c>
      <c r="C9" s="14">
        <v>8.5921163524318195E-2</v>
      </c>
      <c r="D9" s="14">
        <v>6.8951996119664696E-2</v>
      </c>
      <c r="E9" s="14">
        <v>6.0884484202573697E-2</v>
      </c>
      <c r="F9" s="14">
        <v>6.4618861671063496E-2</v>
      </c>
      <c r="G9" s="14">
        <v>6.4627641820180104E-2</v>
      </c>
    </row>
    <row r="10" spans="2:8" x14ac:dyDescent="0.3">
      <c r="B10" s="16" t="s">
        <v>198</v>
      </c>
      <c r="C10" s="16"/>
      <c r="D10" s="16"/>
      <c r="E10" s="16"/>
      <c r="F10" s="16"/>
      <c r="G10" s="16"/>
    </row>
    <row r="11" spans="2:8" x14ac:dyDescent="0.3">
      <c r="B11" t="s">
        <v>95</v>
      </c>
    </row>
    <row r="12" spans="2:8" x14ac:dyDescent="0.3">
      <c r="B12" t="s">
        <v>96</v>
      </c>
    </row>
    <row r="16" spans="2:8" x14ac:dyDescent="0.3">
      <c r="B16"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499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520</v>
      </c>
      <c r="D7" s="10">
        <v>261</v>
      </c>
      <c r="E7" s="10">
        <v>259</v>
      </c>
      <c r="F7" s="10"/>
      <c r="G7" s="10">
        <v>64</v>
      </c>
      <c r="H7" s="10">
        <v>91</v>
      </c>
      <c r="I7" s="10">
        <v>93</v>
      </c>
      <c r="J7" s="10">
        <v>99</v>
      </c>
      <c r="K7" s="10">
        <v>78</v>
      </c>
      <c r="L7" s="10">
        <v>95</v>
      </c>
      <c r="M7" s="10"/>
      <c r="N7" s="10">
        <v>148</v>
      </c>
      <c r="O7" s="10">
        <v>144</v>
      </c>
      <c r="P7" s="10">
        <v>116</v>
      </c>
      <c r="Q7" s="10">
        <v>111</v>
      </c>
      <c r="R7" s="10"/>
      <c r="S7" s="10">
        <v>77</v>
      </c>
      <c r="T7" s="10">
        <v>68</v>
      </c>
      <c r="U7" s="10">
        <v>35</v>
      </c>
      <c r="V7" s="10">
        <v>50</v>
      </c>
      <c r="W7" s="10">
        <v>41</v>
      </c>
      <c r="X7" s="10">
        <v>36</v>
      </c>
      <c r="Y7" s="10">
        <v>51</v>
      </c>
      <c r="Z7" s="10">
        <v>26</v>
      </c>
      <c r="AA7" s="10">
        <v>60</v>
      </c>
      <c r="AB7" s="10">
        <v>40</v>
      </c>
      <c r="AC7" s="10">
        <v>28</v>
      </c>
      <c r="AD7" s="10">
        <v>8</v>
      </c>
      <c r="AE7" s="10"/>
      <c r="AF7" s="10">
        <v>141</v>
      </c>
      <c r="AG7" s="10">
        <v>110</v>
      </c>
      <c r="AH7" s="10">
        <v>46</v>
      </c>
      <c r="AI7" s="10">
        <v>79</v>
      </c>
      <c r="AJ7" s="10">
        <v>39</v>
      </c>
      <c r="AK7" s="10">
        <v>48</v>
      </c>
      <c r="AL7" s="10"/>
      <c r="AM7" s="10">
        <v>122</v>
      </c>
      <c r="AN7" s="10">
        <v>108</v>
      </c>
      <c r="AO7" s="10">
        <v>128</v>
      </c>
      <c r="AP7" s="10">
        <v>83</v>
      </c>
      <c r="AQ7" s="10">
        <v>10</v>
      </c>
      <c r="AR7" s="10"/>
      <c r="AS7" s="10">
        <v>191</v>
      </c>
      <c r="AT7" s="10">
        <v>323</v>
      </c>
      <c r="AU7" s="10"/>
      <c r="AV7" s="10">
        <v>83</v>
      </c>
      <c r="AW7" s="10">
        <v>26</v>
      </c>
      <c r="AX7" s="10">
        <v>110</v>
      </c>
      <c r="AY7" s="10"/>
      <c r="AZ7" s="10">
        <v>17</v>
      </c>
      <c r="BA7" s="10">
        <v>27</v>
      </c>
      <c r="BB7" s="10">
        <v>51</v>
      </c>
      <c r="BC7" s="10"/>
      <c r="BD7" s="10">
        <v>211</v>
      </c>
      <c r="BE7" s="10">
        <v>309</v>
      </c>
      <c r="BF7" s="10"/>
      <c r="BG7" s="10">
        <v>91</v>
      </c>
      <c r="BH7" s="10">
        <v>428</v>
      </c>
      <c r="BI7" s="10"/>
      <c r="BJ7" s="10">
        <v>42</v>
      </c>
      <c r="BK7" s="10">
        <v>464</v>
      </c>
      <c r="BL7" s="10"/>
      <c r="BM7" s="10">
        <v>56</v>
      </c>
      <c r="BN7" s="10">
        <v>457</v>
      </c>
      <c r="BO7" s="10"/>
      <c r="BP7" s="10">
        <v>100</v>
      </c>
      <c r="BQ7" s="10">
        <v>412</v>
      </c>
      <c r="BR7" s="10"/>
      <c r="BS7" s="10">
        <v>96</v>
      </c>
      <c r="BT7" s="10">
        <v>128</v>
      </c>
      <c r="BU7" s="10"/>
      <c r="BV7" s="10">
        <v>28</v>
      </c>
      <c r="BW7" s="10">
        <v>68</v>
      </c>
      <c r="BX7" s="10"/>
      <c r="BY7" s="10">
        <v>61</v>
      </c>
      <c r="BZ7" s="10">
        <v>454</v>
      </c>
      <c r="CA7" s="10"/>
      <c r="CB7" s="10">
        <v>181</v>
      </c>
      <c r="CC7" s="10">
        <v>331</v>
      </c>
    </row>
    <row r="8" spans="2:81" ht="30" customHeight="1" x14ac:dyDescent="0.3">
      <c r="B8" s="11" t="s">
        <v>20</v>
      </c>
      <c r="C8" s="11">
        <v>525</v>
      </c>
      <c r="D8" s="11">
        <v>276</v>
      </c>
      <c r="E8" s="11">
        <v>249</v>
      </c>
      <c r="F8" s="11"/>
      <c r="G8" s="11">
        <v>86</v>
      </c>
      <c r="H8" s="11">
        <v>86</v>
      </c>
      <c r="I8" s="11">
        <v>90</v>
      </c>
      <c r="J8" s="11">
        <v>95</v>
      </c>
      <c r="K8" s="11">
        <v>73</v>
      </c>
      <c r="L8" s="11">
        <v>95</v>
      </c>
      <c r="M8" s="11"/>
      <c r="N8" s="11">
        <v>139</v>
      </c>
      <c r="O8" s="11">
        <v>139</v>
      </c>
      <c r="P8" s="11">
        <v>123</v>
      </c>
      <c r="Q8" s="11">
        <v>124</v>
      </c>
      <c r="R8" s="11"/>
      <c r="S8" s="11">
        <v>71</v>
      </c>
      <c r="T8" s="11">
        <v>67</v>
      </c>
      <c r="U8" s="11">
        <v>37</v>
      </c>
      <c r="V8" s="11">
        <v>56</v>
      </c>
      <c r="W8" s="11">
        <v>43</v>
      </c>
      <c r="X8" s="11">
        <v>41</v>
      </c>
      <c r="Y8" s="11">
        <v>50</v>
      </c>
      <c r="Z8" s="11">
        <v>23</v>
      </c>
      <c r="AA8" s="11">
        <v>57</v>
      </c>
      <c r="AB8" s="11">
        <v>42</v>
      </c>
      <c r="AC8" s="11">
        <v>28</v>
      </c>
      <c r="AD8" s="11">
        <v>10</v>
      </c>
      <c r="AE8" s="11"/>
      <c r="AF8" s="11">
        <v>139</v>
      </c>
      <c r="AG8" s="11">
        <v>108</v>
      </c>
      <c r="AH8" s="11">
        <v>44</v>
      </c>
      <c r="AI8" s="11">
        <v>83</v>
      </c>
      <c r="AJ8" s="11">
        <v>41</v>
      </c>
      <c r="AK8" s="11">
        <v>49</v>
      </c>
      <c r="AL8" s="11"/>
      <c r="AM8" s="11">
        <v>128</v>
      </c>
      <c r="AN8" s="11">
        <v>114</v>
      </c>
      <c r="AO8" s="11">
        <v>125</v>
      </c>
      <c r="AP8" s="11">
        <v>78</v>
      </c>
      <c r="AQ8" s="11">
        <v>9</v>
      </c>
      <c r="AR8" s="11"/>
      <c r="AS8" s="11">
        <v>198</v>
      </c>
      <c r="AT8" s="11">
        <v>322</v>
      </c>
      <c r="AU8" s="11"/>
      <c r="AV8" s="11">
        <v>84</v>
      </c>
      <c r="AW8" s="11">
        <v>26</v>
      </c>
      <c r="AX8" s="11">
        <v>115</v>
      </c>
      <c r="AY8" s="11"/>
      <c r="AZ8" s="11">
        <v>18</v>
      </c>
      <c r="BA8" s="11">
        <v>29</v>
      </c>
      <c r="BB8" s="11">
        <v>50</v>
      </c>
      <c r="BC8" s="11"/>
      <c r="BD8" s="11">
        <v>211</v>
      </c>
      <c r="BE8" s="11">
        <v>314</v>
      </c>
      <c r="BF8" s="11"/>
      <c r="BG8" s="11">
        <v>95</v>
      </c>
      <c r="BH8" s="11">
        <v>429</v>
      </c>
      <c r="BI8" s="11"/>
      <c r="BJ8" s="11">
        <v>43</v>
      </c>
      <c r="BK8" s="11">
        <v>468</v>
      </c>
      <c r="BL8" s="11"/>
      <c r="BM8" s="11">
        <v>53</v>
      </c>
      <c r="BN8" s="11">
        <v>465</v>
      </c>
      <c r="BO8" s="11"/>
      <c r="BP8" s="11">
        <v>98</v>
      </c>
      <c r="BQ8" s="11">
        <v>416</v>
      </c>
      <c r="BR8" s="11"/>
      <c r="BS8" s="11">
        <v>99</v>
      </c>
      <c r="BT8" s="11">
        <v>132</v>
      </c>
      <c r="BU8" s="11"/>
      <c r="BV8" s="11">
        <v>28</v>
      </c>
      <c r="BW8" s="11">
        <v>71</v>
      </c>
      <c r="BX8" s="11"/>
      <c r="BY8" s="11">
        <v>63</v>
      </c>
      <c r="BZ8" s="11">
        <v>458</v>
      </c>
      <c r="CA8" s="11"/>
      <c r="CB8" s="11">
        <v>185</v>
      </c>
      <c r="CC8" s="11">
        <v>333</v>
      </c>
    </row>
    <row r="9" spans="2:81" x14ac:dyDescent="0.3">
      <c r="B9" s="15" t="s">
        <v>496</v>
      </c>
      <c r="C9" s="14">
        <v>0.31219616085569901</v>
      </c>
      <c r="D9" s="14">
        <v>0.29260854284718901</v>
      </c>
      <c r="E9" s="14">
        <v>0.33392889606832399</v>
      </c>
      <c r="F9" s="14"/>
      <c r="G9" s="14">
        <v>0.422252202693988</v>
      </c>
      <c r="H9" s="14">
        <v>0.33315388236544302</v>
      </c>
      <c r="I9" s="14">
        <v>0.23904685737876899</v>
      </c>
      <c r="J9" s="14">
        <v>0.28623702089265801</v>
      </c>
      <c r="K9" s="14">
        <v>0.269690004007203</v>
      </c>
      <c r="L9" s="14">
        <v>0.32084889055225502</v>
      </c>
      <c r="M9" s="14"/>
      <c r="N9" s="14">
        <v>0.32098419748395202</v>
      </c>
      <c r="O9" s="14">
        <v>0.287379797867377</v>
      </c>
      <c r="P9" s="14">
        <v>0.26794043721947802</v>
      </c>
      <c r="Q9" s="14">
        <v>0.37676731746456998</v>
      </c>
      <c r="R9" s="14"/>
      <c r="S9" s="14">
        <v>0.31789835524002502</v>
      </c>
      <c r="T9" s="14">
        <v>0.350707681874178</v>
      </c>
      <c r="U9" s="14">
        <v>0.13577566701947399</v>
      </c>
      <c r="V9" s="14">
        <v>0.2029260284595</v>
      </c>
      <c r="W9" s="14">
        <v>0.37369418422282102</v>
      </c>
      <c r="X9" s="14">
        <v>0.22671655964096499</v>
      </c>
      <c r="Y9" s="14">
        <v>0.30944240097229597</v>
      </c>
      <c r="Z9" s="14">
        <v>0.36916365009584001</v>
      </c>
      <c r="AA9" s="14">
        <v>0.35301824865003301</v>
      </c>
      <c r="AB9" s="14">
        <v>0.456992879346657</v>
      </c>
      <c r="AC9" s="14">
        <v>0.32817530671796402</v>
      </c>
      <c r="AD9" s="14">
        <v>0.35929361473168397</v>
      </c>
      <c r="AE9" s="14"/>
      <c r="AF9" s="14">
        <v>0.31247388392174502</v>
      </c>
      <c r="AG9" s="14">
        <v>0.34600254396878399</v>
      </c>
      <c r="AH9" s="14">
        <v>0.35957752086292999</v>
      </c>
      <c r="AI9" s="14">
        <v>0.239058181129776</v>
      </c>
      <c r="AJ9" s="14">
        <v>0.269645363493138</v>
      </c>
      <c r="AK9" s="14">
        <v>0.29339278443321498</v>
      </c>
      <c r="AL9" s="14"/>
      <c r="AM9" s="14">
        <v>0.338019633479682</v>
      </c>
      <c r="AN9" s="14">
        <v>0.31565165205394702</v>
      </c>
      <c r="AO9" s="14">
        <v>0.34805875624346799</v>
      </c>
      <c r="AP9" s="14">
        <v>0.24159820658460701</v>
      </c>
      <c r="AQ9" s="14">
        <v>0.426410336625407</v>
      </c>
      <c r="AR9" s="14"/>
      <c r="AS9" s="14">
        <v>0.38962653456315799</v>
      </c>
      <c r="AT9" s="14">
        <v>0.26436333401810802</v>
      </c>
      <c r="AU9" s="14"/>
      <c r="AV9" s="14">
        <v>0.44696314849218599</v>
      </c>
      <c r="AW9" s="14">
        <v>0.37444281134873197</v>
      </c>
      <c r="AX9" s="14">
        <v>0.30824328906762299</v>
      </c>
      <c r="AY9" s="14"/>
      <c r="AZ9" s="14">
        <v>0.49833112568420901</v>
      </c>
      <c r="BA9" s="14">
        <v>0.48498712176071301</v>
      </c>
      <c r="BB9" s="14">
        <v>0.34469216726447599</v>
      </c>
      <c r="BC9" s="14"/>
      <c r="BD9" s="14">
        <v>0.34684320634337801</v>
      </c>
      <c r="BE9" s="14">
        <v>0.28892570568467002</v>
      </c>
      <c r="BF9" s="14"/>
      <c r="BG9" s="14">
        <v>0.36092108836832898</v>
      </c>
      <c r="BH9" s="14">
        <v>0.30210038092890701</v>
      </c>
      <c r="BI9" s="14"/>
      <c r="BJ9" s="14">
        <v>0.47359286517117399</v>
      </c>
      <c r="BK9" s="14">
        <v>0.30073563992512697</v>
      </c>
      <c r="BL9" s="14"/>
      <c r="BM9" s="14">
        <v>0.36206445718562902</v>
      </c>
      <c r="BN9" s="14">
        <v>0.303258943546725</v>
      </c>
      <c r="BO9" s="14"/>
      <c r="BP9" s="14">
        <v>0.33900161814513402</v>
      </c>
      <c r="BQ9" s="14">
        <v>0.30437147150577198</v>
      </c>
      <c r="BR9" s="14"/>
      <c r="BS9" s="14">
        <v>0.41175293992605699</v>
      </c>
      <c r="BT9" s="14">
        <v>0.334059904997354</v>
      </c>
      <c r="BU9" s="14"/>
      <c r="BV9" s="14">
        <v>0.42310317951989801</v>
      </c>
      <c r="BW9" s="14">
        <v>0.407194259429149</v>
      </c>
      <c r="BX9" s="14"/>
      <c r="BY9" s="14">
        <v>0.406678567050341</v>
      </c>
      <c r="BZ9" s="14">
        <v>0.29825301819718297</v>
      </c>
      <c r="CA9" s="14"/>
      <c r="CB9" s="14">
        <v>0.28717696976264101</v>
      </c>
      <c r="CC9" s="14">
        <v>0.32495816949860401</v>
      </c>
    </row>
    <row r="10" spans="2:81" ht="28.8" x14ac:dyDescent="0.3">
      <c r="B10" s="15" t="s">
        <v>497</v>
      </c>
      <c r="C10" s="14">
        <v>0.60188267561998299</v>
      </c>
      <c r="D10" s="14">
        <v>0.62950663868169199</v>
      </c>
      <c r="E10" s="14">
        <v>0.57123350355206604</v>
      </c>
      <c r="F10" s="14"/>
      <c r="G10" s="14">
        <v>0.5151188093222</v>
      </c>
      <c r="H10" s="14">
        <v>0.57372063762814596</v>
      </c>
      <c r="I10" s="14">
        <v>0.67875841493844902</v>
      </c>
      <c r="J10" s="14">
        <v>0.63288631904273196</v>
      </c>
      <c r="K10" s="14">
        <v>0.65391414710960605</v>
      </c>
      <c r="L10" s="14">
        <v>0.56275044444349598</v>
      </c>
      <c r="M10" s="14"/>
      <c r="N10" s="14">
        <v>0.62681718050731905</v>
      </c>
      <c r="O10" s="14">
        <v>0.59744627948589202</v>
      </c>
      <c r="P10" s="14">
        <v>0.66839468270410096</v>
      </c>
      <c r="Q10" s="14">
        <v>0.50956071712759499</v>
      </c>
      <c r="R10" s="14"/>
      <c r="S10" s="14">
        <v>0.64296878636808097</v>
      </c>
      <c r="T10" s="14">
        <v>0.58365935529311996</v>
      </c>
      <c r="U10" s="14">
        <v>0.77309779558851</v>
      </c>
      <c r="V10" s="14">
        <v>0.62727347936839195</v>
      </c>
      <c r="W10" s="14">
        <v>0.55791487707605003</v>
      </c>
      <c r="X10" s="14">
        <v>0.75086661679516797</v>
      </c>
      <c r="Y10" s="14">
        <v>0.55451213361565999</v>
      </c>
      <c r="Z10" s="14">
        <v>0.54903236408026801</v>
      </c>
      <c r="AA10" s="14">
        <v>0.55142798766857704</v>
      </c>
      <c r="AB10" s="14">
        <v>0.52036463859923299</v>
      </c>
      <c r="AC10" s="14">
        <v>0.54619250249223605</v>
      </c>
      <c r="AD10" s="14">
        <v>0.38192737098743101</v>
      </c>
      <c r="AE10" s="14"/>
      <c r="AF10" s="14">
        <v>0.61688021270816595</v>
      </c>
      <c r="AG10" s="14">
        <v>0.57500302227382405</v>
      </c>
      <c r="AH10" s="14">
        <v>0.57472653476304503</v>
      </c>
      <c r="AI10" s="14">
        <v>0.67865182143113501</v>
      </c>
      <c r="AJ10" s="14">
        <v>0.660622142180048</v>
      </c>
      <c r="AK10" s="14">
        <v>0.54137339986206801</v>
      </c>
      <c r="AL10" s="14"/>
      <c r="AM10" s="14">
        <v>0.58205415422840201</v>
      </c>
      <c r="AN10" s="14">
        <v>0.56751949018785297</v>
      </c>
      <c r="AO10" s="14">
        <v>0.54947983539371104</v>
      </c>
      <c r="AP10" s="14">
        <v>0.72128805248926198</v>
      </c>
      <c r="AQ10" s="14">
        <v>0.473385237208229</v>
      </c>
      <c r="AR10" s="14"/>
      <c r="AS10" s="14">
        <v>0.580642815154637</v>
      </c>
      <c r="AT10" s="14">
        <v>0.61644330173485296</v>
      </c>
      <c r="AU10" s="14"/>
      <c r="AV10" s="14">
        <v>0.50474950722016698</v>
      </c>
      <c r="AW10" s="14">
        <v>0.62555718865126797</v>
      </c>
      <c r="AX10" s="14">
        <v>0.67643961413086096</v>
      </c>
      <c r="AY10" s="14"/>
      <c r="AZ10" s="14">
        <v>0.43837954720755101</v>
      </c>
      <c r="BA10" s="14">
        <v>0.47643253286501802</v>
      </c>
      <c r="BB10" s="14">
        <v>0.637185805053605</v>
      </c>
      <c r="BC10" s="14"/>
      <c r="BD10" s="14">
        <v>0.601192991980809</v>
      </c>
      <c r="BE10" s="14">
        <v>0.60234589699951702</v>
      </c>
      <c r="BF10" s="14"/>
      <c r="BG10" s="14">
        <v>0.59876310475502803</v>
      </c>
      <c r="BH10" s="14">
        <v>0.60167197429691999</v>
      </c>
      <c r="BI10" s="14"/>
      <c r="BJ10" s="14">
        <v>0.40911471611717298</v>
      </c>
      <c r="BK10" s="14">
        <v>0.61881009120660102</v>
      </c>
      <c r="BL10" s="14"/>
      <c r="BM10" s="14">
        <v>0.62091040062047897</v>
      </c>
      <c r="BN10" s="14">
        <v>0.60554564987300097</v>
      </c>
      <c r="BO10" s="14"/>
      <c r="BP10" s="14">
        <v>0.608861111749051</v>
      </c>
      <c r="BQ10" s="14">
        <v>0.60162899314357798</v>
      </c>
      <c r="BR10" s="14"/>
      <c r="BS10" s="14">
        <v>0.570248196591993</v>
      </c>
      <c r="BT10" s="14">
        <v>0.61643489054512202</v>
      </c>
      <c r="BU10" s="14"/>
      <c r="BV10" s="14">
        <v>0.54522261229095104</v>
      </c>
      <c r="BW10" s="14">
        <v>0.58029940671259705</v>
      </c>
      <c r="BX10" s="14"/>
      <c r="BY10" s="14">
        <v>0.56406693969684996</v>
      </c>
      <c r="BZ10" s="14">
        <v>0.60714285081452402</v>
      </c>
      <c r="CA10" s="14"/>
      <c r="CB10" s="14">
        <v>0.64400038466366105</v>
      </c>
      <c r="CC10" s="14">
        <v>0.58099538139714801</v>
      </c>
    </row>
    <row r="11" spans="2:81" x14ac:dyDescent="0.3">
      <c r="B11" s="15" t="s">
        <v>90</v>
      </c>
      <c r="C11" s="23">
        <v>8.5921163524318195E-2</v>
      </c>
      <c r="D11" s="23">
        <v>7.7884818471118999E-2</v>
      </c>
      <c r="E11" s="23">
        <v>9.4837600379610504E-2</v>
      </c>
      <c r="F11" s="23"/>
      <c r="G11" s="23">
        <v>6.2628987983812195E-2</v>
      </c>
      <c r="H11" s="23">
        <v>9.3125480006410397E-2</v>
      </c>
      <c r="I11" s="23">
        <v>8.2194727682781396E-2</v>
      </c>
      <c r="J11" s="23">
        <v>8.0876660064609904E-2</v>
      </c>
      <c r="K11" s="23">
        <v>7.6395848883190301E-2</v>
      </c>
      <c r="L11" s="23">
        <v>0.116400665004249</v>
      </c>
      <c r="M11" s="23"/>
      <c r="N11" s="23">
        <v>5.2198622008728497E-2</v>
      </c>
      <c r="O11" s="23">
        <v>0.115173922646731</v>
      </c>
      <c r="P11" s="23">
        <v>6.3664880076420904E-2</v>
      </c>
      <c r="Q11" s="23">
        <v>0.113671965407835</v>
      </c>
      <c r="R11" s="23"/>
      <c r="S11" s="23">
        <v>3.9132858391894301E-2</v>
      </c>
      <c r="T11" s="23">
        <v>6.5632962832702202E-2</v>
      </c>
      <c r="U11" s="23">
        <v>9.1126537392016593E-2</v>
      </c>
      <c r="V11" s="23">
        <v>0.16980049217210799</v>
      </c>
      <c r="W11" s="23">
        <v>6.8390938701128806E-2</v>
      </c>
      <c r="X11" s="23">
        <v>2.24168235638669E-2</v>
      </c>
      <c r="Y11" s="23">
        <v>0.13604546541204399</v>
      </c>
      <c r="Z11" s="23">
        <v>8.1803985823891506E-2</v>
      </c>
      <c r="AA11" s="23">
        <v>9.5553763681390194E-2</v>
      </c>
      <c r="AB11" s="23">
        <v>2.2642482054109701E-2</v>
      </c>
      <c r="AC11" s="23">
        <v>0.12563219078980001</v>
      </c>
      <c r="AD11" s="23">
        <v>0.25877901428088601</v>
      </c>
      <c r="AE11" s="23"/>
      <c r="AF11" s="23">
        <v>7.0645903370089205E-2</v>
      </c>
      <c r="AG11" s="23">
        <v>7.8994433757392596E-2</v>
      </c>
      <c r="AH11" s="23">
        <v>6.5695944374024595E-2</v>
      </c>
      <c r="AI11" s="23">
        <v>8.22899974390887E-2</v>
      </c>
      <c r="AJ11" s="23">
        <v>6.9732494326813804E-2</v>
      </c>
      <c r="AK11" s="23">
        <v>0.16523381570471701</v>
      </c>
      <c r="AL11" s="23"/>
      <c r="AM11" s="23">
        <v>7.9926212291916501E-2</v>
      </c>
      <c r="AN11" s="23">
        <v>0.1168288577582</v>
      </c>
      <c r="AO11" s="23">
        <v>0.10246140836282</v>
      </c>
      <c r="AP11" s="23">
        <v>3.71137409261309E-2</v>
      </c>
      <c r="AQ11" s="23">
        <v>0.10020442616636401</v>
      </c>
      <c r="AR11" s="23"/>
      <c r="AS11" s="23">
        <v>2.9730650282205399E-2</v>
      </c>
      <c r="AT11" s="23">
        <v>0.119193364247039</v>
      </c>
      <c r="AU11" s="23"/>
      <c r="AV11" s="23">
        <v>4.8287344287647402E-2</v>
      </c>
      <c r="AW11" s="23">
        <v>0</v>
      </c>
      <c r="AX11" s="23">
        <v>1.53170968015166E-2</v>
      </c>
      <c r="AY11" s="23"/>
      <c r="AZ11" s="23">
        <v>6.3289327108240298E-2</v>
      </c>
      <c r="BA11" s="23">
        <v>3.8580345374269902E-2</v>
      </c>
      <c r="BB11" s="23">
        <v>1.81220276819196E-2</v>
      </c>
      <c r="BC11" s="23"/>
      <c r="BD11" s="23">
        <v>5.1963801675812903E-2</v>
      </c>
      <c r="BE11" s="23">
        <v>0.10872839731581301</v>
      </c>
      <c r="BF11" s="23"/>
      <c r="BG11" s="23">
        <v>4.03158068766429E-2</v>
      </c>
      <c r="BH11" s="23">
        <v>9.6227644774172796E-2</v>
      </c>
      <c r="BI11" s="23"/>
      <c r="BJ11" s="23">
        <v>0.117292418711652</v>
      </c>
      <c r="BK11" s="23">
        <v>8.0454268868273005E-2</v>
      </c>
      <c r="BL11" s="23"/>
      <c r="BM11" s="23">
        <v>1.7025142193892E-2</v>
      </c>
      <c r="BN11" s="23">
        <v>9.11954065802736E-2</v>
      </c>
      <c r="BO11" s="23"/>
      <c r="BP11" s="23">
        <v>5.2137270105814898E-2</v>
      </c>
      <c r="BQ11" s="23">
        <v>9.3999535350649602E-2</v>
      </c>
      <c r="BR11" s="23"/>
      <c r="BS11" s="23">
        <v>1.7998863481949699E-2</v>
      </c>
      <c r="BT11" s="23">
        <v>4.9505204457524099E-2</v>
      </c>
      <c r="BU11" s="23"/>
      <c r="BV11" s="23">
        <v>3.1674208189150801E-2</v>
      </c>
      <c r="BW11" s="23">
        <v>1.25063338582539E-2</v>
      </c>
      <c r="BX11" s="23"/>
      <c r="BY11" s="23">
        <v>2.92544932528092E-2</v>
      </c>
      <c r="BZ11" s="23">
        <v>9.4604130988293497E-2</v>
      </c>
      <c r="CA11" s="23"/>
      <c r="CB11" s="23">
        <v>6.8822645573697203E-2</v>
      </c>
      <c r="CC11" s="23">
        <v>9.4046449104247504E-2</v>
      </c>
    </row>
    <row r="12" spans="2:81" x14ac:dyDescent="0.3">
      <c r="B12" s="16" t="s">
        <v>198</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520</v>
      </c>
      <c r="D7" s="10">
        <v>261</v>
      </c>
      <c r="E7" s="10">
        <v>259</v>
      </c>
      <c r="F7" s="10"/>
      <c r="G7" s="10">
        <v>64</v>
      </c>
      <c r="H7" s="10">
        <v>91</v>
      </c>
      <c r="I7" s="10">
        <v>93</v>
      </c>
      <c r="J7" s="10">
        <v>99</v>
      </c>
      <c r="K7" s="10">
        <v>78</v>
      </c>
      <c r="L7" s="10">
        <v>95</v>
      </c>
      <c r="M7" s="10"/>
      <c r="N7" s="10">
        <v>148</v>
      </c>
      <c r="O7" s="10">
        <v>144</v>
      </c>
      <c r="P7" s="10">
        <v>116</v>
      </c>
      <c r="Q7" s="10">
        <v>111</v>
      </c>
      <c r="R7" s="10"/>
      <c r="S7" s="10">
        <v>77</v>
      </c>
      <c r="T7" s="10">
        <v>68</v>
      </c>
      <c r="U7" s="10">
        <v>35</v>
      </c>
      <c r="V7" s="10">
        <v>50</v>
      </c>
      <c r="W7" s="10">
        <v>41</v>
      </c>
      <c r="X7" s="10">
        <v>36</v>
      </c>
      <c r="Y7" s="10">
        <v>51</v>
      </c>
      <c r="Z7" s="10">
        <v>26</v>
      </c>
      <c r="AA7" s="10">
        <v>60</v>
      </c>
      <c r="AB7" s="10">
        <v>40</v>
      </c>
      <c r="AC7" s="10">
        <v>28</v>
      </c>
      <c r="AD7" s="10">
        <v>8</v>
      </c>
      <c r="AE7" s="10"/>
      <c r="AF7" s="10">
        <v>141</v>
      </c>
      <c r="AG7" s="10">
        <v>110</v>
      </c>
      <c r="AH7" s="10">
        <v>46</v>
      </c>
      <c r="AI7" s="10">
        <v>79</v>
      </c>
      <c r="AJ7" s="10">
        <v>39</v>
      </c>
      <c r="AK7" s="10">
        <v>48</v>
      </c>
      <c r="AL7" s="10"/>
      <c r="AM7" s="10">
        <v>122</v>
      </c>
      <c r="AN7" s="10">
        <v>108</v>
      </c>
      <c r="AO7" s="10">
        <v>128</v>
      </c>
      <c r="AP7" s="10">
        <v>83</v>
      </c>
      <c r="AQ7" s="10">
        <v>10</v>
      </c>
      <c r="AR7" s="10"/>
      <c r="AS7" s="10">
        <v>191</v>
      </c>
      <c r="AT7" s="10">
        <v>323</v>
      </c>
      <c r="AU7" s="10"/>
      <c r="AV7" s="10">
        <v>83</v>
      </c>
      <c r="AW7" s="10">
        <v>26</v>
      </c>
      <c r="AX7" s="10">
        <v>110</v>
      </c>
      <c r="AY7" s="10"/>
      <c r="AZ7" s="10">
        <v>17</v>
      </c>
      <c r="BA7" s="10">
        <v>27</v>
      </c>
      <c r="BB7" s="10">
        <v>51</v>
      </c>
      <c r="BC7" s="10"/>
      <c r="BD7" s="10">
        <v>211</v>
      </c>
      <c r="BE7" s="10">
        <v>309</v>
      </c>
      <c r="BF7" s="10"/>
      <c r="BG7" s="10">
        <v>91</v>
      </c>
      <c r="BH7" s="10">
        <v>428</v>
      </c>
      <c r="BI7" s="10"/>
      <c r="BJ7" s="10">
        <v>42</v>
      </c>
      <c r="BK7" s="10">
        <v>464</v>
      </c>
      <c r="BL7" s="10"/>
      <c r="BM7" s="10">
        <v>56</v>
      </c>
      <c r="BN7" s="10">
        <v>457</v>
      </c>
      <c r="BO7" s="10"/>
      <c r="BP7" s="10">
        <v>100</v>
      </c>
      <c r="BQ7" s="10">
        <v>412</v>
      </c>
      <c r="BR7" s="10"/>
      <c r="BS7" s="10">
        <v>96</v>
      </c>
      <c r="BT7" s="10">
        <v>128</v>
      </c>
      <c r="BU7" s="10"/>
      <c r="BV7" s="10">
        <v>28</v>
      </c>
      <c r="BW7" s="10">
        <v>68</v>
      </c>
      <c r="BX7" s="10"/>
      <c r="BY7" s="10">
        <v>61</v>
      </c>
      <c r="BZ7" s="10">
        <v>454</v>
      </c>
      <c r="CA7" s="10"/>
      <c r="CB7" s="10">
        <v>181</v>
      </c>
      <c r="CC7" s="10">
        <v>331</v>
      </c>
    </row>
    <row r="8" spans="2:81" ht="30" customHeight="1" x14ac:dyDescent="0.3">
      <c r="B8" s="11" t="s">
        <v>20</v>
      </c>
      <c r="C8" s="11">
        <v>525</v>
      </c>
      <c r="D8" s="11">
        <v>276</v>
      </c>
      <c r="E8" s="11">
        <v>249</v>
      </c>
      <c r="F8" s="11"/>
      <c r="G8" s="11">
        <v>86</v>
      </c>
      <c r="H8" s="11">
        <v>86</v>
      </c>
      <c r="I8" s="11">
        <v>90</v>
      </c>
      <c r="J8" s="11">
        <v>95</v>
      </c>
      <c r="K8" s="11">
        <v>73</v>
      </c>
      <c r="L8" s="11">
        <v>95</v>
      </c>
      <c r="M8" s="11"/>
      <c r="N8" s="11">
        <v>139</v>
      </c>
      <c r="O8" s="11">
        <v>139</v>
      </c>
      <c r="P8" s="11">
        <v>123</v>
      </c>
      <c r="Q8" s="11">
        <v>124</v>
      </c>
      <c r="R8" s="11"/>
      <c r="S8" s="11">
        <v>71</v>
      </c>
      <c r="T8" s="11">
        <v>67</v>
      </c>
      <c r="U8" s="11">
        <v>37</v>
      </c>
      <c r="V8" s="11">
        <v>56</v>
      </c>
      <c r="W8" s="11">
        <v>43</v>
      </c>
      <c r="X8" s="11">
        <v>41</v>
      </c>
      <c r="Y8" s="11">
        <v>50</v>
      </c>
      <c r="Z8" s="11">
        <v>23</v>
      </c>
      <c r="AA8" s="11">
        <v>57</v>
      </c>
      <c r="AB8" s="11">
        <v>42</v>
      </c>
      <c r="AC8" s="11">
        <v>28</v>
      </c>
      <c r="AD8" s="11">
        <v>10</v>
      </c>
      <c r="AE8" s="11"/>
      <c r="AF8" s="11">
        <v>139</v>
      </c>
      <c r="AG8" s="11">
        <v>108</v>
      </c>
      <c r="AH8" s="11">
        <v>44</v>
      </c>
      <c r="AI8" s="11">
        <v>83</v>
      </c>
      <c r="AJ8" s="11">
        <v>41</v>
      </c>
      <c r="AK8" s="11">
        <v>49</v>
      </c>
      <c r="AL8" s="11"/>
      <c r="AM8" s="11">
        <v>128</v>
      </c>
      <c r="AN8" s="11">
        <v>114</v>
      </c>
      <c r="AO8" s="11">
        <v>125</v>
      </c>
      <c r="AP8" s="11">
        <v>78</v>
      </c>
      <c r="AQ8" s="11">
        <v>9</v>
      </c>
      <c r="AR8" s="11"/>
      <c r="AS8" s="11">
        <v>198</v>
      </c>
      <c r="AT8" s="11">
        <v>322</v>
      </c>
      <c r="AU8" s="11"/>
      <c r="AV8" s="11">
        <v>84</v>
      </c>
      <c r="AW8" s="11">
        <v>26</v>
      </c>
      <c r="AX8" s="11">
        <v>115</v>
      </c>
      <c r="AY8" s="11"/>
      <c r="AZ8" s="11">
        <v>18</v>
      </c>
      <c r="BA8" s="11">
        <v>29</v>
      </c>
      <c r="BB8" s="11">
        <v>50</v>
      </c>
      <c r="BC8" s="11"/>
      <c r="BD8" s="11">
        <v>211</v>
      </c>
      <c r="BE8" s="11">
        <v>314</v>
      </c>
      <c r="BF8" s="11"/>
      <c r="BG8" s="11">
        <v>95</v>
      </c>
      <c r="BH8" s="11">
        <v>429</v>
      </c>
      <c r="BI8" s="11"/>
      <c r="BJ8" s="11">
        <v>43</v>
      </c>
      <c r="BK8" s="11">
        <v>468</v>
      </c>
      <c r="BL8" s="11"/>
      <c r="BM8" s="11">
        <v>53</v>
      </c>
      <c r="BN8" s="11">
        <v>465</v>
      </c>
      <c r="BO8" s="11"/>
      <c r="BP8" s="11">
        <v>98</v>
      </c>
      <c r="BQ8" s="11">
        <v>416</v>
      </c>
      <c r="BR8" s="11"/>
      <c r="BS8" s="11">
        <v>99</v>
      </c>
      <c r="BT8" s="11">
        <v>132</v>
      </c>
      <c r="BU8" s="11"/>
      <c r="BV8" s="11">
        <v>28</v>
      </c>
      <c r="BW8" s="11">
        <v>71</v>
      </c>
      <c r="BX8" s="11"/>
      <c r="BY8" s="11">
        <v>63</v>
      </c>
      <c r="BZ8" s="11">
        <v>458</v>
      </c>
      <c r="CA8" s="11"/>
      <c r="CB8" s="11">
        <v>185</v>
      </c>
      <c r="CC8" s="11">
        <v>333</v>
      </c>
    </row>
    <row r="9" spans="2:81" x14ac:dyDescent="0.3">
      <c r="B9" s="15" t="s">
        <v>496</v>
      </c>
      <c r="C9" s="14">
        <v>0.25849286058075499</v>
      </c>
      <c r="D9" s="14">
        <v>0.24738089699933599</v>
      </c>
      <c r="E9" s="14">
        <v>0.27082173906421297</v>
      </c>
      <c r="F9" s="14"/>
      <c r="G9" s="14">
        <v>0.29146358454479898</v>
      </c>
      <c r="H9" s="14">
        <v>0.35714663249232897</v>
      </c>
      <c r="I9" s="14">
        <v>0.24574970305721999</v>
      </c>
      <c r="J9" s="14">
        <v>0.23325674461033799</v>
      </c>
      <c r="K9" s="14">
        <v>0.19248589232230201</v>
      </c>
      <c r="L9" s="14">
        <v>0.22742788308204201</v>
      </c>
      <c r="M9" s="14"/>
      <c r="N9" s="14">
        <v>0.26881386812826302</v>
      </c>
      <c r="O9" s="14">
        <v>0.24777232097535501</v>
      </c>
      <c r="P9" s="14">
        <v>0.212357731092259</v>
      </c>
      <c r="Q9" s="14">
        <v>0.30694390864146198</v>
      </c>
      <c r="R9" s="14"/>
      <c r="S9" s="14">
        <v>0.26800443249473499</v>
      </c>
      <c r="T9" s="14">
        <v>0.27670186156867599</v>
      </c>
      <c r="U9" s="14">
        <v>0.13430347622435199</v>
      </c>
      <c r="V9" s="14">
        <v>0.18305627496059401</v>
      </c>
      <c r="W9" s="14">
        <v>0.44142418463933403</v>
      </c>
      <c r="X9" s="14">
        <v>0.174296790345223</v>
      </c>
      <c r="Y9" s="14">
        <v>0.24649616759742499</v>
      </c>
      <c r="Z9" s="14">
        <v>0.22368198850125001</v>
      </c>
      <c r="AA9" s="14">
        <v>0.27388735032558198</v>
      </c>
      <c r="AB9" s="14">
        <v>0.35761977696971903</v>
      </c>
      <c r="AC9" s="14">
        <v>0.226283003599901</v>
      </c>
      <c r="AD9" s="14">
        <v>0.239453694946969</v>
      </c>
      <c r="AE9" s="14"/>
      <c r="AF9" s="14">
        <v>0.26123729333447299</v>
      </c>
      <c r="AG9" s="14">
        <v>0.29969590653676098</v>
      </c>
      <c r="AH9" s="14">
        <v>0.313605310475703</v>
      </c>
      <c r="AI9" s="14">
        <v>0.177888357352671</v>
      </c>
      <c r="AJ9" s="14">
        <v>0.23517497116428701</v>
      </c>
      <c r="AK9" s="14">
        <v>0.19889425492311399</v>
      </c>
      <c r="AL9" s="14"/>
      <c r="AM9" s="14">
        <v>0.24069852957788401</v>
      </c>
      <c r="AN9" s="14">
        <v>0.240867585814207</v>
      </c>
      <c r="AO9" s="14">
        <v>0.30338673592950899</v>
      </c>
      <c r="AP9" s="14">
        <v>0.266102338184248</v>
      </c>
      <c r="AQ9" s="14">
        <v>0.24414808171889801</v>
      </c>
      <c r="AR9" s="14"/>
      <c r="AS9" s="14">
        <v>0.33737261590940198</v>
      </c>
      <c r="AT9" s="14">
        <v>0.211626486691151</v>
      </c>
      <c r="AU9" s="14"/>
      <c r="AV9" s="14">
        <v>0.40100947783512098</v>
      </c>
      <c r="AW9" s="14">
        <v>0.38100618653253399</v>
      </c>
      <c r="AX9" s="14">
        <v>0.24942340121270801</v>
      </c>
      <c r="AY9" s="14"/>
      <c r="AZ9" s="14">
        <v>0.325506977660384</v>
      </c>
      <c r="BA9" s="14">
        <v>0.546078487278429</v>
      </c>
      <c r="BB9" s="14">
        <v>0.37129496421371599</v>
      </c>
      <c r="BC9" s="14"/>
      <c r="BD9" s="14">
        <v>0.28297424183800601</v>
      </c>
      <c r="BE9" s="14">
        <v>0.24205010544671801</v>
      </c>
      <c r="BF9" s="14"/>
      <c r="BG9" s="14">
        <v>0.27807644268797399</v>
      </c>
      <c r="BH9" s="14">
        <v>0.25473664581753303</v>
      </c>
      <c r="BI9" s="14"/>
      <c r="BJ9" s="14">
        <v>0.394030931477519</v>
      </c>
      <c r="BK9" s="14">
        <v>0.24575073565082001</v>
      </c>
      <c r="BL9" s="14"/>
      <c r="BM9" s="14">
        <v>0.31192239325135002</v>
      </c>
      <c r="BN9" s="14">
        <v>0.25020717563782602</v>
      </c>
      <c r="BO9" s="14"/>
      <c r="BP9" s="14">
        <v>0.26658350374415202</v>
      </c>
      <c r="BQ9" s="14">
        <v>0.25130380932293001</v>
      </c>
      <c r="BR9" s="14"/>
      <c r="BS9" s="14">
        <v>0.339054751547471</v>
      </c>
      <c r="BT9" s="14">
        <v>0.309449140300121</v>
      </c>
      <c r="BU9" s="14"/>
      <c r="BV9" s="14">
        <v>0.297614099228596</v>
      </c>
      <c r="BW9" s="14">
        <v>0.35569886658515898</v>
      </c>
      <c r="BX9" s="14"/>
      <c r="BY9" s="14">
        <v>0.38630766765529301</v>
      </c>
      <c r="BZ9" s="14">
        <v>0.23941038260275399</v>
      </c>
      <c r="CA9" s="14"/>
      <c r="CB9" s="14">
        <v>0.24443024544823799</v>
      </c>
      <c r="CC9" s="14">
        <v>0.26100724760188798</v>
      </c>
    </row>
    <row r="10" spans="2:81" ht="28.8" x14ac:dyDescent="0.3">
      <c r="B10" s="15" t="s">
        <v>497</v>
      </c>
      <c r="C10" s="14">
        <v>0.67255514329957999</v>
      </c>
      <c r="D10" s="14">
        <v>0.69267611455574796</v>
      </c>
      <c r="E10" s="14">
        <v>0.650230645224259</v>
      </c>
      <c r="F10" s="14"/>
      <c r="G10" s="14">
        <v>0.64661801617016201</v>
      </c>
      <c r="H10" s="14">
        <v>0.583984320739659</v>
      </c>
      <c r="I10" s="14">
        <v>0.67170109453136995</v>
      </c>
      <c r="J10" s="14">
        <v>0.71561283276242804</v>
      </c>
      <c r="K10" s="14">
        <v>0.74439990238124598</v>
      </c>
      <c r="L10" s="14">
        <v>0.67868058082201399</v>
      </c>
      <c r="M10" s="14"/>
      <c r="N10" s="14">
        <v>0.68691041255894003</v>
      </c>
      <c r="O10" s="14">
        <v>0.65639751796497303</v>
      </c>
      <c r="P10" s="14">
        <v>0.73988253460962194</v>
      </c>
      <c r="Q10" s="14">
        <v>0.60501930692382899</v>
      </c>
      <c r="R10" s="14"/>
      <c r="S10" s="14">
        <v>0.70681544575026001</v>
      </c>
      <c r="T10" s="14">
        <v>0.629508041819137</v>
      </c>
      <c r="U10" s="14">
        <v>0.77456998638363195</v>
      </c>
      <c r="V10" s="14">
        <v>0.70571798311106304</v>
      </c>
      <c r="W10" s="14">
        <v>0.48895163680450898</v>
      </c>
      <c r="X10" s="14">
        <v>0.80328638609090997</v>
      </c>
      <c r="Y10" s="14">
        <v>0.67577306219899202</v>
      </c>
      <c r="Z10" s="14">
        <v>0.65733334541925903</v>
      </c>
      <c r="AA10" s="14">
        <v>0.67854495577937601</v>
      </c>
      <c r="AB10" s="14">
        <v>0.61973774097617196</v>
      </c>
      <c r="AC10" s="14">
        <v>0.70983133101493801</v>
      </c>
      <c r="AD10" s="14">
        <v>0.50176729077214499</v>
      </c>
      <c r="AE10" s="14"/>
      <c r="AF10" s="14">
        <v>0.68186801821327703</v>
      </c>
      <c r="AG10" s="14">
        <v>0.63702751799135204</v>
      </c>
      <c r="AH10" s="14">
        <v>0.64253550232131196</v>
      </c>
      <c r="AI10" s="14">
        <v>0.75343721798408003</v>
      </c>
      <c r="AJ10" s="14">
        <v>0.69509253450889896</v>
      </c>
      <c r="AK10" s="14">
        <v>0.69653238422694796</v>
      </c>
      <c r="AL10" s="14"/>
      <c r="AM10" s="14">
        <v>0.67168816548664501</v>
      </c>
      <c r="AN10" s="14">
        <v>0.66147249524386498</v>
      </c>
      <c r="AO10" s="14">
        <v>0.64160650742410696</v>
      </c>
      <c r="AP10" s="14">
        <v>0.70843959685369695</v>
      </c>
      <c r="AQ10" s="14">
        <v>0.65564749211473805</v>
      </c>
      <c r="AR10" s="14"/>
      <c r="AS10" s="14">
        <v>0.63232349256521603</v>
      </c>
      <c r="AT10" s="14">
        <v>0.69448995994637497</v>
      </c>
      <c r="AU10" s="14"/>
      <c r="AV10" s="14">
        <v>0.550703177877231</v>
      </c>
      <c r="AW10" s="14">
        <v>0.58112428052802001</v>
      </c>
      <c r="AX10" s="14">
        <v>0.73541984991603304</v>
      </c>
      <c r="AY10" s="14"/>
      <c r="AZ10" s="14">
        <v>0.61120369523137497</v>
      </c>
      <c r="BA10" s="14">
        <v>0.41534116734730098</v>
      </c>
      <c r="BB10" s="14">
        <v>0.59064432842933401</v>
      </c>
      <c r="BC10" s="14"/>
      <c r="BD10" s="14">
        <v>0.68062427829221805</v>
      </c>
      <c r="BE10" s="14">
        <v>0.667135563030263</v>
      </c>
      <c r="BF10" s="14"/>
      <c r="BG10" s="14">
        <v>0.69238414069987098</v>
      </c>
      <c r="BH10" s="14">
        <v>0.66741641707324895</v>
      </c>
      <c r="BI10" s="14"/>
      <c r="BJ10" s="14">
        <v>0.56386826929673195</v>
      </c>
      <c r="BK10" s="14">
        <v>0.68586905612656501</v>
      </c>
      <c r="BL10" s="14"/>
      <c r="BM10" s="14">
        <v>0.65347483251377403</v>
      </c>
      <c r="BN10" s="14">
        <v>0.67766033346032495</v>
      </c>
      <c r="BO10" s="14"/>
      <c r="BP10" s="14">
        <v>0.69299395139754105</v>
      </c>
      <c r="BQ10" s="14">
        <v>0.67346850528327296</v>
      </c>
      <c r="BR10" s="14"/>
      <c r="BS10" s="14">
        <v>0.65186904502053999</v>
      </c>
      <c r="BT10" s="14">
        <v>0.62687879445951</v>
      </c>
      <c r="BU10" s="14"/>
      <c r="BV10" s="14">
        <v>0.67071169258225305</v>
      </c>
      <c r="BW10" s="14">
        <v>0.64430113341484097</v>
      </c>
      <c r="BX10" s="14"/>
      <c r="BY10" s="14">
        <v>0.58360227868566805</v>
      </c>
      <c r="BZ10" s="14">
        <v>0.68761418277184205</v>
      </c>
      <c r="CA10" s="14"/>
      <c r="CB10" s="14">
        <v>0.69295397628377198</v>
      </c>
      <c r="CC10" s="14">
        <v>0.668282942685273</v>
      </c>
    </row>
    <row r="11" spans="2:81" x14ac:dyDescent="0.3">
      <c r="B11" s="15" t="s">
        <v>90</v>
      </c>
      <c r="C11" s="23">
        <v>6.8951996119664696E-2</v>
      </c>
      <c r="D11" s="23">
        <v>5.9942988444916599E-2</v>
      </c>
      <c r="E11" s="23">
        <v>7.8947615711528293E-2</v>
      </c>
      <c r="F11" s="23"/>
      <c r="G11" s="23">
        <v>6.1918399285038499E-2</v>
      </c>
      <c r="H11" s="23">
        <v>5.8869046768011801E-2</v>
      </c>
      <c r="I11" s="23">
        <v>8.25492024114102E-2</v>
      </c>
      <c r="J11" s="23">
        <v>5.1130422627233697E-2</v>
      </c>
      <c r="K11" s="23">
        <v>6.3114205296451606E-2</v>
      </c>
      <c r="L11" s="23">
        <v>9.3891536095943501E-2</v>
      </c>
      <c r="M11" s="23"/>
      <c r="N11" s="23">
        <v>4.4275719312796898E-2</v>
      </c>
      <c r="O11" s="23">
        <v>9.58301610596725E-2</v>
      </c>
      <c r="P11" s="23">
        <v>4.7759734298118001E-2</v>
      </c>
      <c r="Q11" s="23">
        <v>8.8036784434709206E-2</v>
      </c>
      <c r="R11" s="23"/>
      <c r="S11" s="23">
        <v>2.5180121755004999E-2</v>
      </c>
      <c r="T11" s="23">
        <v>9.3790096612186805E-2</v>
      </c>
      <c r="U11" s="23">
        <v>9.1126537392016593E-2</v>
      </c>
      <c r="V11" s="23">
        <v>0.111225741928343</v>
      </c>
      <c r="W11" s="23">
        <v>6.9624178556157906E-2</v>
      </c>
      <c r="X11" s="23">
        <v>2.24168235638669E-2</v>
      </c>
      <c r="Y11" s="23">
        <v>7.7730770203582794E-2</v>
      </c>
      <c r="Z11" s="23">
        <v>0.118984666079491</v>
      </c>
      <c r="AA11" s="23">
        <v>4.75676938950415E-2</v>
      </c>
      <c r="AB11" s="23">
        <v>2.2642482054109701E-2</v>
      </c>
      <c r="AC11" s="23">
        <v>6.3885665385161203E-2</v>
      </c>
      <c r="AD11" s="23">
        <v>0.25877901428088601</v>
      </c>
      <c r="AE11" s="23"/>
      <c r="AF11" s="23">
        <v>5.68946884522505E-2</v>
      </c>
      <c r="AG11" s="23">
        <v>6.3276575471886407E-2</v>
      </c>
      <c r="AH11" s="23">
        <v>4.3859187202984498E-2</v>
      </c>
      <c r="AI11" s="23">
        <v>6.8674424663248801E-2</v>
      </c>
      <c r="AJ11" s="23">
        <v>6.9732494326813804E-2</v>
      </c>
      <c r="AK11" s="23">
        <v>0.104573360849937</v>
      </c>
      <c r="AL11" s="23"/>
      <c r="AM11" s="23">
        <v>8.7613304935470898E-2</v>
      </c>
      <c r="AN11" s="23">
        <v>9.76599189419287E-2</v>
      </c>
      <c r="AO11" s="23">
        <v>5.5006756646383499E-2</v>
      </c>
      <c r="AP11" s="23">
        <v>2.5458064962055601E-2</v>
      </c>
      <c r="AQ11" s="23">
        <v>0.10020442616636401</v>
      </c>
      <c r="AR11" s="23"/>
      <c r="AS11" s="23">
        <v>3.03038915253818E-2</v>
      </c>
      <c r="AT11" s="23">
        <v>9.3883553362474198E-2</v>
      </c>
      <c r="AU11" s="23"/>
      <c r="AV11" s="23">
        <v>4.8287344287647402E-2</v>
      </c>
      <c r="AW11" s="23">
        <v>3.7869532939445699E-2</v>
      </c>
      <c r="AX11" s="23">
        <v>1.51567488712592E-2</v>
      </c>
      <c r="AY11" s="23"/>
      <c r="AZ11" s="23">
        <v>6.3289327108240298E-2</v>
      </c>
      <c r="BA11" s="23">
        <v>3.8580345374269902E-2</v>
      </c>
      <c r="BB11" s="23">
        <v>3.8060707356949899E-2</v>
      </c>
      <c r="BC11" s="23"/>
      <c r="BD11" s="23">
        <v>3.64014798697758E-2</v>
      </c>
      <c r="BE11" s="23">
        <v>9.0814331523018293E-2</v>
      </c>
      <c r="BF11" s="23"/>
      <c r="BG11" s="23">
        <v>2.9539416612154899E-2</v>
      </c>
      <c r="BH11" s="23">
        <v>7.78469371092185E-2</v>
      </c>
      <c r="BI11" s="23"/>
      <c r="BJ11" s="23">
        <v>4.2100799225748997E-2</v>
      </c>
      <c r="BK11" s="23">
        <v>6.8380208222615396E-2</v>
      </c>
      <c r="BL11" s="23"/>
      <c r="BM11" s="23">
        <v>3.4602774234875497E-2</v>
      </c>
      <c r="BN11" s="23">
        <v>7.2132490901849394E-2</v>
      </c>
      <c r="BO11" s="23"/>
      <c r="BP11" s="23">
        <v>4.04225448583077E-2</v>
      </c>
      <c r="BQ11" s="23">
        <v>7.5227685393797594E-2</v>
      </c>
      <c r="BR11" s="23"/>
      <c r="BS11" s="23">
        <v>9.0762034319888992E-3</v>
      </c>
      <c r="BT11" s="23">
        <v>6.3672065240368794E-2</v>
      </c>
      <c r="BU11" s="23"/>
      <c r="BV11" s="23">
        <v>3.1674208189150801E-2</v>
      </c>
      <c r="BW11" s="23">
        <v>0</v>
      </c>
      <c r="BX11" s="23"/>
      <c r="BY11" s="23">
        <v>3.0090053659038701E-2</v>
      </c>
      <c r="BZ11" s="23">
        <v>7.2975434625404206E-2</v>
      </c>
      <c r="CA11" s="23"/>
      <c r="CB11" s="23">
        <v>6.2615778267990405E-2</v>
      </c>
      <c r="CC11" s="23">
        <v>7.0709809712838606E-2</v>
      </c>
    </row>
    <row r="12" spans="2:81" x14ac:dyDescent="0.3">
      <c r="B12" s="16" t="s">
        <v>198</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520</v>
      </c>
      <c r="D7" s="10">
        <v>261</v>
      </c>
      <c r="E7" s="10">
        <v>259</v>
      </c>
      <c r="F7" s="10"/>
      <c r="G7" s="10">
        <v>64</v>
      </c>
      <c r="H7" s="10">
        <v>91</v>
      </c>
      <c r="I7" s="10">
        <v>93</v>
      </c>
      <c r="J7" s="10">
        <v>99</v>
      </c>
      <c r="K7" s="10">
        <v>78</v>
      </c>
      <c r="L7" s="10">
        <v>95</v>
      </c>
      <c r="M7" s="10"/>
      <c r="N7" s="10">
        <v>148</v>
      </c>
      <c r="O7" s="10">
        <v>144</v>
      </c>
      <c r="P7" s="10">
        <v>116</v>
      </c>
      <c r="Q7" s="10">
        <v>111</v>
      </c>
      <c r="R7" s="10"/>
      <c r="S7" s="10">
        <v>77</v>
      </c>
      <c r="T7" s="10">
        <v>68</v>
      </c>
      <c r="U7" s="10">
        <v>35</v>
      </c>
      <c r="V7" s="10">
        <v>50</v>
      </c>
      <c r="W7" s="10">
        <v>41</v>
      </c>
      <c r="X7" s="10">
        <v>36</v>
      </c>
      <c r="Y7" s="10">
        <v>51</v>
      </c>
      <c r="Z7" s="10">
        <v>26</v>
      </c>
      <c r="AA7" s="10">
        <v>60</v>
      </c>
      <c r="AB7" s="10">
        <v>40</v>
      </c>
      <c r="AC7" s="10">
        <v>28</v>
      </c>
      <c r="AD7" s="10">
        <v>8</v>
      </c>
      <c r="AE7" s="10"/>
      <c r="AF7" s="10">
        <v>141</v>
      </c>
      <c r="AG7" s="10">
        <v>110</v>
      </c>
      <c r="AH7" s="10">
        <v>46</v>
      </c>
      <c r="AI7" s="10">
        <v>79</v>
      </c>
      <c r="AJ7" s="10">
        <v>39</v>
      </c>
      <c r="AK7" s="10">
        <v>48</v>
      </c>
      <c r="AL7" s="10"/>
      <c r="AM7" s="10">
        <v>122</v>
      </c>
      <c r="AN7" s="10">
        <v>108</v>
      </c>
      <c r="AO7" s="10">
        <v>128</v>
      </c>
      <c r="AP7" s="10">
        <v>83</v>
      </c>
      <c r="AQ7" s="10">
        <v>10</v>
      </c>
      <c r="AR7" s="10"/>
      <c r="AS7" s="10">
        <v>191</v>
      </c>
      <c r="AT7" s="10">
        <v>323</v>
      </c>
      <c r="AU7" s="10"/>
      <c r="AV7" s="10">
        <v>83</v>
      </c>
      <c r="AW7" s="10">
        <v>26</v>
      </c>
      <c r="AX7" s="10">
        <v>110</v>
      </c>
      <c r="AY7" s="10"/>
      <c r="AZ7" s="10">
        <v>17</v>
      </c>
      <c r="BA7" s="10">
        <v>27</v>
      </c>
      <c r="BB7" s="10">
        <v>51</v>
      </c>
      <c r="BC7" s="10"/>
      <c r="BD7" s="10">
        <v>211</v>
      </c>
      <c r="BE7" s="10">
        <v>309</v>
      </c>
      <c r="BF7" s="10"/>
      <c r="BG7" s="10">
        <v>91</v>
      </c>
      <c r="BH7" s="10">
        <v>428</v>
      </c>
      <c r="BI7" s="10"/>
      <c r="BJ7" s="10">
        <v>42</v>
      </c>
      <c r="BK7" s="10">
        <v>464</v>
      </c>
      <c r="BL7" s="10"/>
      <c r="BM7" s="10">
        <v>56</v>
      </c>
      <c r="BN7" s="10">
        <v>457</v>
      </c>
      <c r="BO7" s="10"/>
      <c r="BP7" s="10">
        <v>100</v>
      </c>
      <c r="BQ7" s="10">
        <v>412</v>
      </c>
      <c r="BR7" s="10"/>
      <c r="BS7" s="10">
        <v>96</v>
      </c>
      <c r="BT7" s="10">
        <v>128</v>
      </c>
      <c r="BU7" s="10"/>
      <c r="BV7" s="10">
        <v>28</v>
      </c>
      <c r="BW7" s="10">
        <v>68</v>
      </c>
      <c r="BX7" s="10"/>
      <c r="BY7" s="10">
        <v>61</v>
      </c>
      <c r="BZ7" s="10">
        <v>454</v>
      </c>
      <c r="CA7" s="10"/>
      <c r="CB7" s="10">
        <v>181</v>
      </c>
      <c r="CC7" s="10">
        <v>331</v>
      </c>
    </row>
    <row r="8" spans="2:81" ht="30" customHeight="1" x14ac:dyDescent="0.3">
      <c r="B8" s="11" t="s">
        <v>20</v>
      </c>
      <c r="C8" s="11">
        <v>525</v>
      </c>
      <c r="D8" s="11">
        <v>276</v>
      </c>
      <c r="E8" s="11">
        <v>249</v>
      </c>
      <c r="F8" s="11"/>
      <c r="G8" s="11">
        <v>86</v>
      </c>
      <c r="H8" s="11">
        <v>86</v>
      </c>
      <c r="I8" s="11">
        <v>90</v>
      </c>
      <c r="J8" s="11">
        <v>95</v>
      </c>
      <c r="K8" s="11">
        <v>73</v>
      </c>
      <c r="L8" s="11">
        <v>95</v>
      </c>
      <c r="M8" s="11"/>
      <c r="N8" s="11">
        <v>139</v>
      </c>
      <c r="O8" s="11">
        <v>139</v>
      </c>
      <c r="P8" s="11">
        <v>123</v>
      </c>
      <c r="Q8" s="11">
        <v>124</v>
      </c>
      <c r="R8" s="11"/>
      <c r="S8" s="11">
        <v>71</v>
      </c>
      <c r="T8" s="11">
        <v>67</v>
      </c>
      <c r="U8" s="11">
        <v>37</v>
      </c>
      <c r="V8" s="11">
        <v>56</v>
      </c>
      <c r="W8" s="11">
        <v>43</v>
      </c>
      <c r="X8" s="11">
        <v>41</v>
      </c>
      <c r="Y8" s="11">
        <v>50</v>
      </c>
      <c r="Z8" s="11">
        <v>23</v>
      </c>
      <c r="AA8" s="11">
        <v>57</v>
      </c>
      <c r="AB8" s="11">
        <v>42</v>
      </c>
      <c r="AC8" s="11">
        <v>28</v>
      </c>
      <c r="AD8" s="11">
        <v>10</v>
      </c>
      <c r="AE8" s="11"/>
      <c r="AF8" s="11">
        <v>139</v>
      </c>
      <c r="AG8" s="11">
        <v>108</v>
      </c>
      <c r="AH8" s="11">
        <v>44</v>
      </c>
      <c r="AI8" s="11">
        <v>83</v>
      </c>
      <c r="AJ8" s="11">
        <v>41</v>
      </c>
      <c r="AK8" s="11">
        <v>49</v>
      </c>
      <c r="AL8" s="11"/>
      <c r="AM8" s="11">
        <v>128</v>
      </c>
      <c r="AN8" s="11">
        <v>114</v>
      </c>
      <c r="AO8" s="11">
        <v>125</v>
      </c>
      <c r="AP8" s="11">
        <v>78</v>
      </c>
      <c r="AQ8" s="11">
        <v>9</v>
      </c>
      <c r="AR8" s="11"/>
      <c r="AS8" s="11">
        <v>198</v>
      </c>
      <c r="AT8" s="11">
        <v>322</v>
      </c>
      <c r="AU8" s="11"/>
      <c r="AV8" s="11">
        <v>84</v>
      </c>
      <c r="AW8" s="11">
        <v>26</v>
      </c>
      <c r="AX8" s="11">
        <v>115</v>
      </c>
      <c r="AY8" s="11"/>
      <c r="AZ8" s="11">
        <v>18</v>
      </c>
      <c r="BA8" s="11">
        <v>29</v>
      </c>
      <c r="BB8" s="11">
        <v>50</v>
      </c>
      <c r="BC8" s="11"/>
      <c r="BD8" s="11">
        <v>211</v>
      </c>
      <c r="BE8" s="11">
        <v>314</v>
      </c>
      <c r="BF8" s="11"/>
      <c r="BG8" s="11">
        <v>95</v>
      </c>
      <c r="BH8" s="11">
        <v>429</v>
      </c>
      <c r="BI8" s="11"/>
      <c r="BJ8" s="11">
        <v>43</v>
      </c>
      <c r="BK8" s="11">
        <v>468</v>
      </c>
      <c r="BL8" s="11"/>
      <c r="BM8" s="11">
        <v>53</v>
      </c>
      <c r="BN8" s="11">
        <v>465</v>
      </c>
      <c r="BO8" s="11"/>
      <c r="BP8" s="11">
        <v>98</v>
      </c>
      <c r="BQ8" s="11">
        <v>416</v>
      </c>
      <c r="BR8" s="11"/>
      <c r="BS8" s="11">
        <v>99</v>
      </c>
      <c r="BT8" s="11">
        <v>132</v>
      </c>
      <c r="BU8" s="11"/>
      <c r="BV8" s="11">
        <v>28</v>
      </c>
      <c r="BW8" s="11">
        <v>71</v>
      </c>
      <c r="BX8" s="11"/>
      <c r="BY8" s="11">
        <v>63</v>
      </c>
      <c r="BZ8" s="11">
        <v>458</v>
      </c>
      <c r="CA8" s="11"/>
      <c r="CB8" s="11">
        <v>185</v>
      </c>
      <c r="CC8" s="11">
        <v>333</v>
      </c>
    </row>
    <row r="9" spans="2:81" x14ac:dyDescent="0.3">
      <c r="B9" s="15" t="s">
        <v>496</v>
      </c>
      <c r="C9" s="14">
        <v>0.232793686539083</v>
      </c>
      <c r="D9" s="14">
        <v>0.22238488936967599</v>
      </c>
      <c r="E9" s="14">
        <v>0.24434239208696401</v>
      </c>
      <c r="F9" s="14"/>
      <c r="G9" s="14">
        <v>0.29604621306120199</v>
      </c>
      <c r="H9" s="14">
        <v>0.265910379428974</v>
      </c>
      <c r="I9" s="14">
        <v>0.25338781711817998</v>
      </c>
      <c r="J9" s="14">
        <v>0.185711201858834</v>
      </c>
      <c r="K9" s="14">
        <v>0.19290156499104499</v>
      </c>
      <c r="L9" s="14">
        <v>0.203769983768951</v>
      </c>
      <c r="M9" s="14"/>
      <c r="N9" s="14">
        <v>0.24830205394138799</v>
      </c>
      <c r="O9" s="14">
        <v>0.22877402404068201</v>
      </c>
      <c r="P9" s="14">
        <v>0.18704371511281701</v>
      </c>
      <c r="Q9" s="14">
        <v>0.26730385799470402</v>
      </c>
      <c r="R9" s="14"/>
      <c r="S9" s="14">
        <v>0.24222415192764499</v>
      </c>
      <c r="T9" s="14">
        <v>0.246029863031867</v>
      </c>
      <c r="U9" s="14">
        <v>0.13430347622435199</v>
      </c>
      <c r="V9" s="14">
        <v>0.151970054763021</v>
      </c>
      <c r="W9" s="14">
        <v>0.41985387723561501</v>
      </c>
      <c r="X9" s="14">
        <v>0.17529950229428201</v>
      </c>
      <c r="Y9" s="14">
        <v>0.20633732382488701</v>
      </c>
      <c r="Z9" s="14">
        <v>0.25318148263601298</v>
      </c>
      <c r="AA9" s="14">
        <v>0.24206664306793299</v>
      </c>
      <c r="AB9" s="14">
        <v>0.33234838026570102</v>
      </c>
      <c r="AC9" s="14">
        <v>0.12838487964896</v>
      </c>
      <c r="AD9" s="14">
        <v>0.239453694946969</v>
      </c>
      <c r="AE9" s="14"/>
      <c r="AF9" s="14">
        <v>0.29870647003126899</v>
      </c>
      <c r="AG9" s="14">
        <v>0.22937375214162001</v>
      </c>
      <c r="AH9" s="14">
        <v>0.231973333527453</v>
      </c>
      <c r="AI9" s="14">
        <v>0.14491905764651999</v>
      </c>
      <c r="AJ9" s="14">
        <v>0.19086724910160999</v>
      </c>
      <c r="AK9" s="14">
        <v>0.19889425492311399</v>
      </c>
      <c r="AL9" s="14"/>
      <c r="AM9" s="14">
        <v>0.24178281985481401</v>
      </c>
      <c r="AN9" s="14">
        <v>0.20531216668506999</v>
      </c>
      <c r="AO9" s="14">
        <v>0.26002814540354402</v>
      </c>
      <c r="AP9" s="14">
        <v>0.23048341441398801</v>
      </c>
      <c r="AQ9" s="14">
        <v>0.32007610175927298</v>
      </c>
      <c r="AR9" s="14"/>
      <c r="AS9" s="14">
        <v>0.28946579475630202</v>
      </c>
      <c r="AT9" s="14">
        <v>0.199272233995586</v>
      </c>
      <c r="AU9" s="14"/>
      <c r="AV9" s="14">
        <v>0.41003068519909303</v>
      </c>
      <c r="AW9" s="14">
        <v>0.28733425370223697</v>
      </c>
      <c r="AX9" s="14">
        <v>0.184372497549016</v>
      </c>
      <c r="AY9" s="14"/>
      <c r="AZ9" s="14">
        <v>0.21558805438731499</v>
      </c>
      <c r="BA9" s="14">
        <v>0.591963209392386</v>
      </c>
      <c r="BB9" s="14">
        <v>0.33634620669043702</v>
      </c>
      <c r="BC9" s="14"/>
      <c r="BD9" s="14">
        <v>0.221647207714572</v>
      </c>
      <c r="BE9" s="14">
        <v>0.240280144104213</v>
      </c>
      <c r="BF9" s="14"/>
      <c r="BG9" s="14">
        <v>0.21696400513762301</v>
      </c>
      <c r="BH9" s="14">
        <v>0.236831136570822</v>
      </c>
      <c r="BI9" s="14"/>
      <c r="BJ9" s="14">
        <v>0.24706200810402901</v>
      </c>
      <c r="BK9" s="14">
        <v>0.23264221162319301</v>
      </c>
      <c r="BL9" s="14"/>
      <c r="BM9" s="14">
        <v>0.25002292070217202</v>
      </c>
      <c r="BN9" s="14">
        <v>0.22634811790525899</v>
      </c>
      <c r="BO9" s="14"/>
      <c r="BP9" s="14">
        <v>0.21547616887920401</v>
      </c>
      <c r="BQ9" s="14">
        <v>0.23322736442081801</v>
      </c>
      <c r="BR9" s="14"/>
      <c r="BS9" s="14">
        <v>0.308928049213756</v>
      </c>
      <c r="BT9" s="14">
        <v>0.25328524987058298</v>
      </c>
      <c r="BU9" s="14"/>
      <c r="BV9" s="14">
        <v>0.255455215301085</v>
      </c>
      <c r="BW9" s="14">
        <v>0.33040473814677201</v>
      </c>
      <c r="BX9" s="14"/>
      <c r="BY9" s="14">
        <v>0.408175321109358</v>
      </c>
      <c r="BZ9" s="14">
        <v>0.208968792585282</v>
      </c>
      <c r="CA9" s="14"/>
      <c r="CB9" s="14">
        <v>0.23953592002584501</v>
      </c>
      <c r="CC9" s="14">
        <v>0.23161627353825601</v>
      </c>
    </row>
    <row r="10" spans="2:81" ht="28.8" x14ac:dyDescent="0.3">
      <c r="B10" s="15" t="s">
        <v>497</v>
      </c>
      <c r="C10" s="14">
        <v>0.70632182925834297</v>
      </c>
      <c r="D10" s="14">
        <v>0.72513732824548105</v>
      </c>
      <c r="E10" s="14">
        <v>0.68544577086251202</v>
      </c>
      <c r="F10" s="14"/>
      <c r="G10" s="14">
        <v>0.65378415084427899</v>
      </c>
      <c r="H10" s="14">
        <v>0.67542313153674505</v>
      </c>
      <c r="I10" s="14">
        <v>0.66713757132492901</v>
      </c>
      <c r="J10" s="14">
        <v>0.76435309770013804</v>
      </c>
      <c r="K10" s="14">
        <v>0.743984229712503</v>
      </c>
      <c r="L10" s="14">
        <v>0.73188392847390704</v>
      </c>
      <c r="M10" s="14"/>
      <c r="N10" s="14">
        <v>0.70250733259783005</v>
      </c>
      <c r="O10" s="14">
        <v>0.69553225926565398</v>
      </c>
      <c r="P10" s="14">
        <v>0.77330585541294306</v>
      </c>
      <c r="Q10" s="14">
        <v>0.653727721944667</v>
      </c>
      <c r="R10" s="14"/>
      <c r="S10" s="14">
        <v>0.72252177548966201</v>
      </c>
      <c r="T10" s="14">
        <v>0.68814154009980799</v>
      </c>
      <c r="U10" s="14">
        <v>0.77456998638363195</v>
      </c>
      <c r="V10" s="14">
        <v>0.75667395680754201</v>
      </c>
      <c r="W10" s="14">
        <v>0.53387418877114101</v>
      </c>
      <c r="X10" s="14">
        <v>0.80228367414185098</v>
      </c>
      <c r="Y10" s="14">
        <v>0.73472547687568102</v>
      </c>
      <c r="Z10" s="14">
        <v>0.67088496433726796</v>
      </c>
      <c r="AA10" s="14">
        <v>0.67664515586918195</v>
      </c>
      <c r="AB10" s="14">
        <v>0.66765161973429898</v>
      </c>
      <c r="AC10" s="14">
        <v>0.807729454965879</v>
      </c>
      <c r="AD10" s="14">
        <v>0.50176729077214499</v>
      </c>
      <c r="AE10" s="14"/>
      <c r="AF10" s="14">
        <v>0.66619047728562697</v>
      </c>
      <c r="AG10" s="14">
        <v>0.70821762698741897</v>
      </c>
      <c r="AH10" s="14">
        <v>0.74446535162949401</v>
      </c>
      <c r="AI10" s="14">
        <v>0.798470376114508</v>
      </c>
      <c r="AJ10" s="14">
        <v>0.72030416629751204</v>
      </c>
      <c r="AK10" s="14">
        <v>0.69653238422694796</v>
      </c>
      <c r="AL10" s="14"/>
      <c r="AM10" s="14">
        <v>0.69364002338417796</v>
      </c>
      <c r="AN10" s="14">
        <v>0.71282610979334804</v>
      </c>
      <c r="AO10" s="14">
        <v>0.68839058233879602</v>
      </c>
      <c r="AP10" s="14">
        <v>0.73205713682484996</v>
      </c>
      <c r="AQ10" s="14">
        <v>0.57971947207436303</v>
      </c>
      <c r="AR10" s="14"/>
      <c r="AS10" s="14">
        <v>0.681155779091699</v>
      </c>
      <c r="AT10" s="14">
        <v>0.719437357791747</v>
      </c>
      <c r="AU10" s="14"/>
      <c r="AV10" s="14">
        <v>0.54307593454368197</v>
      </c>
      <c r="AW10" s="14">
        <v>0.71266574629776303</v>
      </c>
      <c r="AX10" s="14">
        <v>0.79238980675901505</v>
      </c>
      <c r="AY10" s="14"/>
      <c r="AZ10" s="14">
        <v>0.78441194561268501</v>
      </c>
      <c r="BA10" s="14">
        <v>0.36945644523334398</v>
      </c>
      <c r="BB10" s="14">
        <v>0.64553176562764303</v>
      </c>
      <c r="BC10" s="14"/>
      <c r="BD10" s="14">
        <v>0.74259254215163895</v>
      </c>
      <c r="BE10" s="14">
        <v>0.68196084879018604</v>
      </c>
      <c r="BF10" s="14"/>
      <c r="BG10" s="14">
        <v>0.72379426119422796</v>
      </c>
      <c r="BH10" s="14">
        <v>0.701782142667292</v>
      </c>
      <c r="BI10" s="14"/>
      <c r="BJ10" s="14">
        <v>0.68792516910060897</v>
      </c>
      <c r="BK10" s="14">
        <v>0.71016494719232703</v>
      </c>
      <c r="BL10" s="14"/>
      <c r="BM10" s="14">
        <v>0.69639242555667702</v>
      </c>
      <c r="BN10" s="14">
        <v>0.71280394290797899</v>
      </c>
      <c r="BO10" s="14"/>
      <c r="BP10" s="14">
        <v>0.75487251490352103</v>
      </c>
      <c r="BQ10" s="14">
        <v>0.69918160354452097</v>
      </c>
      <c r="BR10" s="14"/>
      <c r="BS10" s="14">
        <v>0.67260032628577904</v>
      </c>
      <c r="BT10" s="14">
        <v>0.69151153111538</v>
      </c>
      <c r="BU10" s="14"/>
      <c r="BV10" s="14">
        <v>0.68008236002942901</v>
      </c>
      <c r="BW10" s="14">
        <v>0.66959526185322804</v>
      </c>
      <c r="BX10" s="14"/>
      <c r="BY10" s="14">
        <v>0.561648523854127</v>
      </c>
      <c r="BZ10" s="14">
        <v>0.72732939725538504</v>
      </c>
      <c r="CA10" s="14"/>
      <c r="CB10" s="14">
        <v>0.69886637877306901</v>
      </c>
      <c r="CC10" s="14">
        <v>0.70984302645103403</v>
      </c>
    </row>
    <row r="11" spans="2:81" x14ac:dyDescent="0.3">
      <c r="B11" s="15" t="s">
        <v>90</v>
      </c>
      <c r="C11" s="23">
        <v>6.0884484202573697E-2</v>
      </c>
      <c r="D11" s="23">
        <v>5.2477782384843297E-2</v>
      </c>
      <c r="E11" s="23">
        <v>7.0211837050523404E-2</v>
      </c>
      <c r="F11" s="23"/>
      <c r="G11" s="23">
        <v>5.0169636094519202E-2</v>
      </c>
      <c r="H11" s="23">
        <v>5.8666489034280803E-2</v>
      </c>
      <c r="I11" s="23">
        <v>7.9474611556890895E-2</v>
      </c>
      <c r="J11" s="23">
        <v>4.9935700441027901E-2</v>
      </c>
      <c r="K11" s="23">
        <v>6.3114205296451606E-2</v>
      </c>
      <c r="L11" s="23">
        <v>6.4346087757141804E-2</v>
      </c>
      <c r="M11" s="23"/>
      <c r="N11" s="23">
        <v>4.9190613460781803E-2</v>
      </c>
      <c r="O11" s="23">
        <v>7.5693716693663607E-2</v>
      </c>
      <c r="P11" s="23">
        <v>3.9650429474239302E-2</v>
      </c>
      <c r="Q11" s="23">
        <v>7.8968420060628902E-2</v>
      </c>
      <c r="R11" s="23"/>
      <c r="S11" s="23">
        <v>3.5254072582693502E-2</v>
      </c>
      <c r="T11" s="23">
        <v>6.5828596868324901E-2</v>
      </c>
      <c r="U11" s="23">
        <v>9.1126537392016593E-2</v>
      </c>
      <c r="V11" s="23">
        <v>9.1355988429437096E-2</v>
      </c>
      <c r="W11" s="23">
        <v>4.6271933993244002E-2</v>
      </c>
      <c r="X11" s="23">
        <v>2.24168235638669E-2</v>
      </c>
      <c r="Y11" s="23">
        <v>5.8937199299431302E-2</v>
      </c>
      <c r="Z11" s="23">
        <v>7.5933553026718698E-2</v>
      </c>
      <c r="AA11" s="23">
        <v>8.1288201062884799E-2</v>
      </c>
      <c r="AB11" s="23">
        <v>0</v>
      </c>
      <c r="AC11" s="23">
        <v>6.3885665385161203E-2</v>
      </c>
      <c r="AD11" s="23">
        <v>0.25877901428088601</v>
      </c>
      <c r="AE11" s="23"/>
      <c r="AF11" s="23">
        <v>3.5103052683103597E-2</v>
      </c>
      <c r="AG11" s="23">
        <v>6.2408620870961697E-2</v>
      </c>
      <c r="AH11" s="23">
        <v>2.3561314843052999E-2</v>
      </c>
      <c r="AI11" s="23">
        <v>5.6610566238971899E-2</v>
      </c>
      <c r="AJ11" s="23">
        <v>8.8828584600878002E-2</v>
      </c>
      <c r="AK11" s="23">
        <v>0.104573360849937</v>
      </c>
      <c r="AL11" s="23"/>
      <c r="AM11" s="23">
        <v>6.4577156761007101E-2</v>
      </c>
      <c r="AN11" s="23">
        <v>8.1861723521581997E-2</v>
      </c>
      <c r="AO11" s="23">
        <v>5.1581272257659697E-2</v>
      </c>
      <c r="AP11" s="23">
        <v>3.74594487611618E-2</v>
      </c>
      <c r="AQ11" s="23">
        <v>0.10020442616636401</v>
      </c>
      <c r="AR11" s="23"/>
      <c r="AS11" s="23">
        <v>2.93784261519986E-2</v>
      </c>
      <c r="AT11" s="23">
        <v>8.1290408212667198E-2</v>
      </c>
      <c r="AU11" s="23"/>
      <c r="AV11" s="23">
        <v>4.6893380257225399E-2</v>
      </c>
      <c r="AW11" s="23">
        <v>0</v>
      </c>
      <c r="AX11" s="23">
        <v>2.3237695691969401E-2</v>
      </c>
      <c r="AY11" s="23"/>
      <c r="AZ11" s="23">
        <v>0</v>
      </c>
      <c r="BA11" s="23">
        <v>3.8580345374269902E-2</v>
      </c>
      <c r="BB11" s="23">
        <v>1.81220276819196E-2</v>
      </c>
      <c r="BC11" s="23"/>
      <c r="BD11" s="23">
        <v>3.57602501337888E-2</v>
      </c>
      <c r="BE11" s="23">
        <v>7.7759007105601893E-2</v>
      </c>
      <c r="BF11" s="23"/>
      <c r="BG11" s="23">
        <v>5.9241733668148999E-2</v>
      </c>
      <c r="BH11" s="23">
        <v>6.1386720761885998E-2</v>
      </c>
      <c r="BI11" s="23"/>
      <c r="BJ11" s="23">
        <v>6.5012822795361899E-2</v>
      </c>
      <c r="BK11" s="23">
        <v>5.7192841184479301E-2</v>
      </c>
      <c r="BL11" s="23"/>
      <c r="BM11" s="23">
        <v>5.3584653741151497E-2</v>
      </c>
      <c r="BN11" s="23">
        <v>6.0847939186761901E-2</v>
      </c>
      <c r="BO11" s="23"/>
      <c r="BP11" s="23">
        <v>2.9651316217274602E-2</v>
      </c>
      <c r="BQ11" s="23">
        <v>6.75910320346612E-2</v>
      </c>
      <c r="BR11" s="23"/>
      <c r="BS11" s="23">
        <v>1.84716245004641E-2</v>
      </c>
      <c r="BT11" s="23">
        <v>5.5203219014036603E-2</v>
      </c>
      <c r="BU11" s="23"/>
      <c r="BV11" s="23">
        <v>6.4462424669486401E-2</v>
      </c>
      <c r="BW11" s="23">
        <v>0</v>
      </c>
      <c r="BX11" s="23"/>
      <c r="BY11" s="23">
        <v>3.0176155036514999E-2</v>
      </c>
      <c r="BZ11" s="23">
        <v>6.3701810159333405E-2</v>
      </c>
      <c r="CA11" s="23"/>
      <c r="CB11" s="23">
        <v>6.1597701201086E-2</v>
      </c>
      <c r="CC11" s="23">
        <v>5.8540700010710503E-2</v>
      </c>
    </row>
    <row r="12" spans="2:81" x14ac:dyDescent="0.3">
      <c r="B12" s="16" t="s">
        <v>198</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520</v>
      </c>
      <c r="D7" s="10">
        <v>261</v>
      </c>
      <c r="E7" s="10">
        <v>259</v>
      </c>
      <c r="F7" s="10"/>
      <c r="G7" s="10">
        <v>64</v>
      </c>
      <c r="H7" s="10">
        <v>91</v>
      </c>
      <c r="I7" s="10">
        <v>93</v>
      </c>
      <c r="J7" s="10">
        <v>99</v>
      </c>
      <c r="K7" s="10">
        <v>78</v>
      </c>
      <c r="L7" s="10">
        <v>95</v>
      </c>
      <c r="M7" s="10"/>
      <c r="N7" s="10">
        <v>148</v>
      </c>
      <c r="O7" s="10">
        <v>144</v>
      </c>
      <c r="P7" s="10">
        <v>116</v>
      </c>
      <c r="Q7" s="10">
        <v>111</v>
      </c>
      <c r="R7" s="10"/>
      <c r="S7" s="10">
        <v>77</v>
      </c>
      <c r="T7" s="10">
        <v>68</v>
      </c>
      <c r="U7" s="10">
        <v>35</v>
      </c>
      <c r="V7" s="10">
        <v>50</v>
      </c>
      <c r="W7" s="10">
        <v>41</v>
      </c>
      <c r="X7" s="10">
        <v>36</v>
      </c>
      <c r="Y7" s="10">
        <v>51</v>
      </c>
      <c r="Z7" s="10">
        <v>26</v>
      </c>
      <c r="AA7" s="10">
        <v>60</v>
      </c>
      <c r="AB7" s="10">
        <v>40</v>
      </c>
      <c r="AC7" s="10">
        <v>28</v>
      </c>
      <c r="AD7" s="10">
        <v>8</v>
      </c>
      <c r="AE7" s="10"/>
      <c r="AF7" s="10">
        <v>141</v>
      </c>
      <c r="AG7" s="10">
        <v>110</v>
      </c>
      <c r="AH7" s="10">
        <v>46</v>
      </c>
      <c r="AI7" s="10">
        <v>79</v>
      </c>
      <c r="AJ7" s="10">
        <v>39</v>
      </c>
      <c r="AK7" s="10">
        <v>48</v>
      </c>
      <c r="AL7" s="10"/>
      <c r="AM7" s="10">
        <v>122</v>
      </c>
      <c r="AN7" s="10">
        <v>108</v>
      </c>
      <c r="AO7" s="10">
        <v>128</v>
      </c>
      <c r="AP7" s="10">
        <v>83</v>
      </c>
      <c r="AQ7" s="10">
        <v>10</v>
      </c>
      <c r="AR7" s="10"/>
      <c r="AS7" s="10">
        <v>191</v>
      </c>
      <c r="AT7" s="10">
        <v>323</v>
      </c>
      <c r="AU7" s="10"/>
      <c r="AV7" s="10">
        <v>83</v>
      </c>
      <c r="AW7" s="10">
        <v>26</v>
      </c>
      <c r="AX7" s="10">
        <v>110</v>
      </c>
      <c r="AY7" s="10"/>
      <c r="AZ7" s="10">
        <v>17</v>
      </c>
      <c r="BA7" s="10">
        <v>27</v>
      </c>
      <c r="BB7" s="10">
        <v>51</v>
      </c>
      <c r="BC7" s="10"/>
      <c r="BD7" s="10">
        <v>211</v>
      </c>
      <c r="BE7" s="10">
        <v>309</v>
      </c>
      <c r="BF7" s="10"/>
      <c r="BG7" s="10">
        <v>91</v>
      </c>
      <c r="BH7" s="10">
        <v>428</v>
      </c>
      <c r="BI7" s="10"/>
      <c r="BJ7" s="10">
        <v>42</v>
      </c>
      <c r="BK7" s="10">
        <v>464</v>
      </c>
      <c r="BL7" s="10"/>
      <c r="BM7" s="10">
        <v>56</v>
      </c>
      <c r="BN7" s="10">
        <v>457</v>
      </c>
      <c r="BO7" s="10"/>
      <c r="BP7" s="10">
        <v>100</v>
      </c>
      <c r="BQ7" s="10">
        <v>412</v>
      </c>
      <c r="BR7" s="10"/>
      <c r="BS7" s="10">
        <v>96</v>
      </c>
      <c r="BT7" s="10">
        <v>128</v>
      </c>
      <c r="BU7" s="10"/>
      <c r="BV7" s="10">
        <v>28</v>
      </c>
      <c r="BW7" s="10">
        <v>68</v>
      </c>
      <c r="BX7" s="10"/>
      <c r="BY7" s="10">
        <v>61</v>
      </c>
      <c r="BZ7" s="10">
        <v>454</v>
      </c>
      <c r="CA7" s="10"/>
      <c r="CB7" s="10">
        <v>181</v>
      </c>
      <c r="CC7" s="10">
        <v>331</v>
      </c>
    </row>
    <row r="8" spans="2:81" ht="30" customHeight="1" x14ac:dyDescent="0.3">
      <c r="B8" s="11" t="s">
        <v>20</v>
      </c>
      <c r="C8" s="11">
        <v>525</v>
      </c>
      <c r="D8" s="11">
        <v>276</v>
      </c>
      <c r="E8" s="11">
        <v>249</v>
      </c>
      <c r="F8" s="11"/>
      <c r="G8" s="11">
        <v>86</v>
      </c>
      <c r="H8" s="11">
        <v>86</v>
      </c>
      <c r="I8" s="11">
        <v>90</v>
      </c>
      <c r="J8" s="11">
        <v>95</v>
      </c>
      <c r="K8" s="11">
        <v>73</v>
      </c>
      <c r="L8" s="11">
        <v>95</v>
      </c>
      <c r="M8" s="11"/>
      <c r="N8" s="11">
        <v>139</v>
      </c>
      <c r="O8" s="11">
        <v>139</v>
      </c>
      <c r="P8" s="11">
        <v>123</v>
      </c>
      <c r="Q8" s="11">
        <v>124</v>
      </c>
      <c r="R8" s="11"/>
      <c r="S8" s="11">
        <v>71</v>
      </c>
      <c r="T8" s="11">
        <v>67</v>
      </c>
      <c r="U8" s="11">
        <v>37</v>
      </c>
      <c r="V8" s="11">
        <v>56</v>
      </c>
      <c r="W8" s="11">
        <v>43</v>
      </c>
      <c r="X8" s="11">
        <v>41</v>
      </c>
      <c r="Y8" s="11">
        <v>50</v>
      </c>
      <c r="Z8" s="11">
        <v>23</v>
      </c>
      <c r="AA8" s="11">
        <v>57</v>
      </c>
      <c r="AB8" s="11">
        <v>42</v>
      </c>
      <c r="AC8" s="11">
        <v>28</v>
      </c>
      <c r="AD8" s="11">
        <v>10</v>
      </c>
      <c r="AE8" s="11"/>
      <c r="AF8" s="11">
        <v>139</v>
      </c>
      <c r="AG8" s="11">
        <v>108</v>
      </c>
      <c r="AH8" s="11">
        <v>44</v>
      </c>
      <c r="AI8" s="11">
        <v>83</v>
      </c>
      <c r="AJ8" s="11">
        <v>41</v>
      </c>
      <c r="AK8" s="11">
        <v>49</v>
      </c>
      <c r="AL8" s="11"/>
      <c r="AM8" s="11">
        <v>128</v>
      </c>
      <c r="AN8" s="11">
        <v>114</v>
      </c>
      <c r="AO8" s="11">
        <v>125</v>
      </c>
      <c r="AP8" s="11">
        <v>78</v>
      </c>
      <c r="AQ8" s="11">
        <v>9</v>
      </c>
      <c r="AR8" s="11"/>
      <c r="AS8" s="11">
        <v>198</v>
      </c>
      <c r="AT8" s="11">
        <v>322</v>
      </c>
      <c r="AU8" s="11"/>
      <c r="AV8" s="11">
        <v>84</v>
      </c>
      <c r="AW8" s="11">
        <v>26</v>
      </c>
      <c r="AX8" s="11">
        <v>115</v>
      </c>
      <c r="AY8" s="11"/>
      <c r="AZ8" s="11">
        <v>18</v>
      </c>
      <c r="BA8" s="11">
        <v>29</v>
      </c>
      <c r="BB8" s="11">
        <v>50</v>
      </c>
      <c r="BC8" s="11"/>
      <c r="BD8" s="11">
        <v>211</v>
      </c>
      <c r="BE8" s="11">
        <v>314</v>
      </c>
      <c r="BF8" s="11"/>
      <c r="BG8" s="11">
        <v>95</v>
      </c>
      <c r="BH8" s="11">
        <v>429</v>
      </c>
      <c r="BI8" s="11"/>
      <c r="BJ8" s="11">
        <v>43</v>
      </c>
      <c r="BK8" s="11">
        <v>468</v>
      </c>
      <c r="BL8" s="11"/>
      <c r="BM8" s="11">
        <v>53</v>
      </c>
      <c r="BN8" s="11">
        <v>465</v>
      </c>
      <c r="BO8" s="11"/>
      <c r="BP8" s="11">
        <v>98</v>
      </c>
      <c r="BQ8" s="11">
        <v>416</v>
      </c>
      <c r="BR8" s="11"/>
      <c r="BS8" s="11">
        <v>99</v>
      </c>
      <c r="BT8" s="11">
        <v>132</v>
      </c>
      <c r="BU8" s="11"/>
      <c r="BV8" s="11">
        <v>28</v>
      </c>
      <c r="BW8" s="11">
        <v>71</v>
      </c>
      <c r="BX8" s="11"/>
      <c r="BY8" s="11">
        <v>63</v>
      </c>
      <c r="BZ8" s="11">
        <v>458</v>
      </c>
      <c r="CA8" s="11"/>
      <c r="CB8" s="11">
        <v>185</v>
      </c>
      <c r="CC8" s="11">
        <v>333</v>
      </c>
    </row>
    <row r="9" spans="2:81" x14ac:dyDescent="0.3">
      <c r="B9" s="15" t="s">
        <v>496</v>
      </c>
      <c r="C9" s="14">
        <v>0.20883392407464599</v>
      </c>
      <c r="D9" s="14">
        <v>0.17222884092893501</v>
      </c>
      <c r="E9" s="14">
        <v>0.249447774063768</v>
      </c>
      <c r="F9" s="14"/>
      <c r="G9" s="14">
        <v>0.23825614725897201</v>
      </c>
      <c r="H9" s="14">
        <v>0.23275667281808801</v>
      </c>
      <c r="I9" s="14">
        <v>0.22188686630544299</v>
      </c>
      <c r="J9" s="14">
        <v>0.18439061195766099</v>
      </c>
      <c r="K9" s="14">
        <v>0.18071796729357101</v>
      </c>
      <c r="L9" s="14">
        <v>0.194229438349308</v>
      </c>
      <c r="M9" s="14"/>
      <c r="N9" s="14">
        <v>0.24021403627697299</v>
      </c>
      <c r="O9" s="14">
        <v>0.200440967844464</v>
      </c>
      <c r="P9" s="14">
        <v>0.17000708942317699</v>
      </c>
      <c r="Q9" s="14">
        <v>0.223376301022954</v>
      </c>
      <c r="R9" s="14"/>
      <c r="S9" s="14">
        <v>0.21600346620212901</v>
      </c>
      <c r="T9" s="14">
        <v>0.20022587241406101</v>
      </c>
      <c r="U9" s="14">
        <v>0.13430347622435199</v>
      </c>
      <c r="V9" s="14">
        <v>9.5719727583530506E-2</v>
      </c>
      <c r="W9" s="14">
        <v>0.32170975633434101</v>
      </c>
      <c r="X9" s="14">
        <v>0.17529950229428201</v>
      </c>
      <c r="Y9" s="14">
        <v>0.188390778051093</v>
      </c>
      <c r="Z9" s="14">
        <v>0.29239961385817198</v>
      </c>
      <c r="AA9" s="14">
        <v>0.27098114153798902</v>
      </c>
      <c r="AB9" s="14">
        <v>0.28548710719664999</v>
      </c>
      <c r="AC9" s="14">
        <v>0.12838487964896</v>
      </c>
      <c r="AD9" s="14">
        <v>0.239453694946969</v>
      </c>
      <c r="AE9" s="14"/>
      <c r="AF9" s="14">
        <v>0.27147346099356601</v>
      </c>
      <c r="AG9" s="14">
        <v>0.194289588396104</v>
      </c>
      <c r="AH9" s="14">
        <v>0.2099487697205</v>
      </c>
      <c r="AI9" s="14">
        <v>0.102002681682847</v>
      </c>
      <c r="AJ9" s="14">
        <v>0.156988521413745</v>
      </c>
      <c r="AK9" s="14">
        <v>0.21733959498605701</v>
      </c>
      <c r="AL9" s="14"/>
      <c r="AM9" s="14">
        <v>0.23038574119931701</v>
      </c>
      <c r="AN9" s="14">
        <v>0.17751413646000999</v>
      </c>
      <c r="AO9" s="14">
        <v>0.221344709228806</v>
      </c>
      <c r="AP9" s="14">
        <v>0.205300084900227</v>
      </c>
      <c r="AQ9" s="14">
        <v>0.41975743933125598</v>
      </c>
      <c r="AR9" s="14"/>
      <c r="AS9" s="14">
        <v>0.24857973308574199</v>
      </c>
      <c r="AT9" s="14">
        <v>0.18807981682334601</v>
      </c>
      <c r="AU9" s="14"/>
      <c r="AV9" s="14">
        <v>0.36181887831867499</v>
      </c>
      <c r="AW9" s="14">
        <v>0.28250026373477299</v>
      </c>
      <c r="AX9" s="14">
        <v>0.15818773777489201</v>
      </c>
      <c r="AY9" s="14"/>
      <c r="AZ9" s="14">
        <v>0.175188176346222</v>
      </c>
      <c r="BA9" s="14">
        <v>0.55293537629449996</v>
      </c>
      <c r="BB9" s="14">
        <v>0.271255882677854</v>
      </c>
      <c r="BC9" s="14"/>
      <c r="BD9" s="14">
        <v>0.22469023385363299</v>
      </c>
      <c r="BE9" s="14">
        <v>0.19818414021295799</v>
      </c>
      <c r="BF9" s="14"/>
      <c r="BG9" s="14">
        <v>0.21436252896849201</v>
      </c>
      <c r="BH9" s="14">
        <v>0.208081455211727</v>
      </c>
      <c r="BI9" s="14"/>
      <c r="BJ9" s="14">
        <v>0.24301361077108799</v>
      </c>
      <c r="BK9" s="14">
        <v>0.207640874063965</v>
      </c>
      <c r="BL9" s="14"/>
      <c r="BM9" s="14">
        <v>0.28629022746460803</v>
      </c>
      <c r="BN9" s="14">
        <v>0.195123936345307</v>
      </c>
      <c r="BO9" s="14"/>
      <c r="BP9" s="14">
        <v>0.23474560148253301</v>
      </c>
      <c r="BQ9" s="14">
        <v>0.19844470708405301</v>
      </c>
      <c r="BR9" s="14"/>
      <c r="BS9" s="14">
        <v>0.23715678229999201</v>
      </c>
      <c r="BT9" s="14">
        <v>0.25285145490142702</v>
      </c>
      <c r="BU9" s="14"/>
      <c r="BV9" s="14">
        <v>0.14757859960573599</v>
      </c>
      <c r="BW9" s="14">
        <v>0.27313472893456198</v>
      </c>
      <c r="BX9" s="14"/>
      <c r="BY9" s="14">
        <v>0.35064604551710299</v>
      </c>
      <c r="BZ9" s="14">
        <v>0.18939899467497801</v>
      </c>
      <c r="CA9" s="14"/>
      <c r="CB9" s="14">
        <v>0.20581890321555801</v>
      </c>
      <c r="CC9" s="14">
        <v>0.21253631303998599</v>
      </c>
    </row>
    <row r="10" spans="2:81" ht="28.8" x14ac:dyDescent="0.3">
      <c r="B10" s="15" t="s">
        <v>497</v>
      </c>
      <c r="C10" s="14">
        <v>0.72654721425429003</v>
      </c>
      <c r="D10" s="14">
        <v>0.77188072164622001</v>
      </c>
      <c r="E10" s="14">
        <v>0.67624905589831596</v>
      </c>
      <c r="F10" s="14"/>
      <c r="G10" s="14">
        <v>0.71204741948507599</v>
      </c>
      <c r="H10" s="14">
        <v>0.68734404414172301</v>
      </c>
      <c r="I10" s="14">
        <v>0.69649485159120095</v>
      </c>
      <c r="J10" s="14">
        <v>0.755030243110413</v>
      </c>
      <c r="K10" s="14">
        <v>0.75717275744650503</v>
      </c>
      <c r="L10" s="14">
        <v>0.75142546192147797</v>
      </c>
      <c r="M10" s="14"/>
      <c r="N10" s="14">
        <v>0.70303600410842404</v>
      </c>
      <c r="O10" s="14">
        <v>0.71780848957481103</v>
      </c>
      <c r="P10" s="14">
        <v>0.77387041430307502</v>
      </c>
      <c r="Q10" s="14">
        <v>0.71349523880063304</v>
      </c>
      <c r="R10" s="14"/>
      <c r="S10" s="14">
        <v>0.75894329980298003</v>
      </c>
      <c r="T10" s="14">
        <v>0.72073566437819503</v>
      </c>
      <c r="U10" s="14">
        <v>0.77456998638363195</v>
      </c>
      <c r="V10" s="14">
        <v>0.81559621222003598</v>
      </c>
      <c r="W10" s="14">
        <v>0.63201830967241501</v>
      </c>
      <c r="X10" s="14">
        <v>0.80228367414185098</v>
      </c>
      <c r="Y10" s="14">
        <v>0.77167733551600504</v>
      </c>
      <c r="Z10" s="14">
        <v>0.63166683311510896</v>
      </c>
      <c r="AA10" s="14">
        <v>0.64928109900811504</v>
      </c>
      <c r="AB10" s="14">
        <v>0.64317914098252904</v>
      </c>
      <c r="AC10" s="14">
        <v>0.807729454965879</v>
      </c>
      <c r="AD10" s="14">
        <v>0.50176729077214499</v>
      </c>
      <c r="AE10" s="14"/>
      <c r="AF10" s="14">
        <v>0.68790470759957401</v>
      </c>
      <c r="AG10" s="14">
        <v>0.73380523022991995</v>
      </c>
      <c r="AH10" s="14">
        <v>0.72363330642889201</v>
      </c>
      <c r="AI10" s="14">
        <v>0.84138675207818103</v>
      </c>
      <c r="AJ10" s="14">
        <v>0.79661664837304202</v>
      </c>
      <c r="AK10" s="14">
        <v>0.678087044164005</v>
      </c>
      <c r="AL10" s="14"/>
      <c r="AM10" s="14">
        <v>0.70456674378145701</v>
      </c>
      <c r="AN10" s="14">
        <v>0.74062414001840804</v>
      </c>
      <c r="AO10" s="14">
        <v>0.72648843419110898</v>
      </c>
      <c r="AP10" s="14">
        <v>0.73377615727115497</v>
      </c>
      <c r="AQ10" s="14">
        <v>0.37370389963624601</v>
      </c>
      <c r="AR10" s="14"/>
      <c r="AS10" s="14">
        <v>0.71353672735666596</v>
      </c>
      <c r="AT10" s="14">
        <v>0.72975909158474594</v>
      </c>
      <c r="AU10" s="14"/>
      <c r="AV10" s="14">
        <v>0.58212391402533603</v>
      </c>
      <c r="AW10" s="14">
        <v>0.682800250034443</v>
      </c>
      <c r="AX10" s="14">
        <v>0.81857456653313898</v>
      </c>
      <c r="AY10" s="14"/>
      <c r="AZ10" s="14">
        <v>0.82481182365377803</v>
      </c>
      <c r="BA10" s="14">
        <v>0.40848427833123002</v>
      </c>
      <c r="BB10" s="14">
        <v>0.67312186349367797</v>
      </c>
      <c r="BC10" s="14"/>
      <c r="BD10" s="14">
        <v>0.744307470018715</v>
      </c>
      <c r="BE10" s="14">
        <v>0.71461865787163903</v>
      </c>
      <c r="BF10" s="14"/>
      <c r="BG10" s="14">
        <v>0.73694891381052596</v>
      </c>
      <c r="BH10" s="14">
        <v>0.72362111090091397</v>
      </c>
      <c r="BI10" s="14"/>
      <c r="BJ10" s="14">
        <v>0.715092533064001</v>
      </c>
      <c r="BK10" s="14">
        <v>0.728825789662919</v>
      </c>
      <c r="BL10" s="14"/>
      <c r="BM10" s="14">
        <v>0.67910699830051702</v>
      </c>
      <c r="BN10" s="14">
        <v>0.73764351633870795</v>
      </c>
      <c r="BO10" s="14"/>
      <c r="BP10" s="14">
        <v>0.74581975396737199</v>
      </c>
      <c r="BQ10" s="14">
        <v>0.72683991917267099</v>
      </c>
      <c r="BR10" s="14"/>
      <c r="BS10" s="14">
        <v>0.72653177073639597</v>
      </c>
      <c r="BT10" s="14">
        <v>0.69262144310433604</v>
      </c>
      <c r="BU10" s="14"/>
      <c r="BV10" s="14">
        <v>0.75957755327227605</v>
      </c>
      <c r="BW10" s="14">
        <v>0.71325934920679901</v>
      </c>
      <c r="BX10" s="14"/>
      <c r="BY10" s="14">
        <v>0.61899341163296595</v>
      </c>
      <c r="BZ10" s="14">
        <v>0.74263745580534701</v>
      </c>
      <c r="CA10" s="14"/>
      <c r="CB10" s="14">
        <v>0.73206410749509598</v>
      </c>
      <c r="CC10" s="14">
        <v>0.72331671495551497</v>
      </c>
    </row>
    <row r="11" spans="2:81" x14ac:dyDescent="0.3">
      <c r="B11" s="15" t="s">
        <v>90</v>
      </c>
      <c r="C11" s="23">
        <v>6.4618861671063496E-2</v>
      </c>
      <c r="D11" s="23">
        <v>5.5890437424844903E-2</v>
      </c>
      <c r="E11" s="23">
        <v>7.4303170037915894E-2</v>
      </c>
      <c r="F11" s="23"/>
      <c r="G11" s="23">
        <v>4.9696433255951702E-2</v>
      </c>
      <c r="H11" s="23">
        <v>7.9899283040189395E-2</v>
      </c>
      <c r="I11" s="23">
        <v>8.1618282103356199E-2</v>
      </c>
      <c r="J11" s="23">
        <v>6.0579144931926301E-2</v>
      </c>
      <c r="K11" s="23">
        <v>6.2109275259923602E-2</v>
      </c>
      <c r="L11" s="23">
        <v>5.4345099729213697E-2</v>
      </c>
      <c r="M11" s="23"/>
      <c r="N11" s="23">
        <v>5.6749959614603399E-2</v>
      </c>
      <c r="O11" s="23">
        <v>8.1750542580725505E-2</v>
      </c>
      <c r="P11" s="23">
        <v>5.6122496273747401E-2</v>
      </c>
      <c r="Q11" s="23">
        <v>6.3128460176413104E-2</v>
      </c>
      <c r="R11" s="23"/>
      <c r="S11" s="23">
        <v>2.50532339948909E-2</v>
      </c>
      <c r="T11" s="23">
        <v>7.9038463207744505E-2</v>
      </c>
      <c r="U11" s="23">
        <v>9.1126537392016593E-2</v>
      </c>
      <c r="V11" s="23">
        <v>8.8684060196433295E-2</v>
      </c>
      <c r="W11" s="23">
        <v>4.6271933993244002E-2</v>
      </c>
      <c r="X11" s="23">
        <v>2.24168235638669E-2</v>
      </c>
      <c r="Y11" s="23">
        <v>3.9931886432901999E-2</v>
      </c>
      <c r="Z11" s="23">
        <v>7.5933553026718698E-2</v>
      </c>
      <c r="AA11" s="23">
        <v>7.9737759453895399E-2</v>
      </c>
      <c r="AB11" s="23">
        <v>7.1333751820821398E-2</v>
      </c>
      <c r="AC11" s="23">
        <v>6.3885665385161203E-2</v>
      </c>
      <c r="AD11" s="23">
        <v>0.25877901428088601</v>
      </c>
      <c r="AE11" s="23"/>
      <c r="AF11" s="23">
        <v>4.0621831406860202E-2</v>
      </c>
      <c r="AG11" s="23">
        <v>7.1905181373976404E-2</v>
      </c>
      <c r="AH11" s="23">
        <v>6.6417923850607699E-2</v>
      </c>
      <c r="AI11" s="23">
        <v>5.6610566238971899E-2</v>
      </c>
      <c r="AJ11" s="23">
        <v>4.6394830213213598E-2</v>
      </c>
      <c r="AK11" s="23">
        <v>0.104573360849937</v>
      </c>
      <c r="AL11" s="23"/>
      <c r="AM11" s="23">
        <v>6.5047515019226496E-2</v>
      </c>
      <c r="AN11" s="23">
        <v>8.1861723521581997E-2</v>
      </c>
      <c r="AO11" s="23">
        <v>5.21668565800842E-2</v>
      </c>
      <c r="AP11" s="23">
        <v>6.09237578286176E-2</v>
      </c>
      <c r="AQ11" s="23">
        <v>0.20653866103249799</v>
      </c>
      <c r="AR11" s="23"/>
      <c r="AS11" s="23">
        <v>3.78835395575923E-2</v>
      </c>
      <c r="AT11" s="23">
        <v>8.2161091591907598E-2</v>
      </c>
      <c r="AU11" s="23"/>
      <c r="AV11" s="23">
        <v>5.6057207655988497E-2</v>
      </c>
      <c r="AW11" s="23">
        <v>3.4699486230783602E-2</v>
      </c>
      <c r="AX11" s="23">
        <v>2.3237695691969401E-2</v>
      </c>
      <c r="AY11" s="23"/>
      <c r="AZ11" s="23">
        <v>0</v>
      </c>
      <c r="BA11" s="23">
        <v>3.8580345374269902E-2</v>
      </c>
      <c r="BB11" s="23">
        <v>5.5622253828467798E-2</v>
      </c>
      <c r="BC11" s="23"/>
      <c r="BD11" s="23">
        <v>3.10022961276517E-2</v>
      </c>
      <c r="BE11" s="23">
        <v>8.7197201915402894E-2</v>
      </c>
      <c r="BF11" s="23"/>
      <c r="BG11" s="23">
        <v>4.8688557220982497E-2</v>
      </c>
      <c r="BH11" s="23">
        <v>6.8297433887358996E-2</v>
      </c>
      <c r="BI11" s="23"/>
      <c r="BJ11" s="23">
        <v>4.1893856164911501E-2</v>
      </c>
      <c r="BK11" s="23">
        <v>6.3533336273116095E-2</v>
      </c>
      <c r="BL11" s="23"/>
      <c r="BM11" s="23">
        <v>3.4602774234875497E-2</v>
      </c>
      <c r="BN11" s="23">
        <v>6.7232547315984603E-2</v>
      </c>
      <c r="BO11" s="23"/>
      <c r="BP11" s="23">
        <v>1.9434644550094901E-2</v>
      </c>
      <c r="BQ11" s="23">
        <v>7.4715373743275804E-2</v>
      </c>
      <c r="BR11" s="23"/>
      <c r="BS11" s="23">
        <v>3.6311446963611903E-2</v>
      </c>
      <c r="BT11" s="23">
        <v>5.4527101994236798E-2</v>
      </c>
      <c r="BU11" s="23"/>
      <c r="BV11" s="23">
        <v>9.2843847121988496E-2</v>
      </c>
      <c r="BW11" s="23">
        <v>1.36059218586395E-2</v>
      </c>
      <c r="BX11" s="23"/>
      <c r="BY11" s="23">
        <v>3.0360542849931501E-2</v>
      </c>
      <c r="BZ11" s="23">
        <v>6.7963549519674593E-2</v>
      </c>
      <c r="CA11" s="23"/>
      <c r="CB11" s="23">
        <v>6.2116989289346301E-2</v>
      </c>
      <c r="CC11" s="23">
        <v>6.4146972004499495E-2</v>
      </c>
    </row>
    <row r="12" spans="2:81" x14ac:dyDescent="0.3">
      <c r="B12" s="16" t="s">
        <v>198</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520</v>
      </c>
      <c r="D7" s="10">
        <v>261</v>
      </c>
      <c r="E7" s="10">
        <v>259</v>
      </c>
      <c r="F7" s="10"/>
      <c r="G7" s="10">
        <v>64</v>
      </c>
      <c r="H7" s="10">
        <v>91</v>
      </c>
      <c r="I7" s="10">
        <v>93</v>
      </c>
      <c r="J7" s="10">
        <v>99</v>
      </c>
      <c r="K7" s="10">
        <v>78</v>
      </c>
      <c r="L7" s="10">
        <v>95</v>
      </c>
      <c r="M7" s="10"/>
      <c r="N7" s="10">
        <v>148</v>
      </c>
      <c r="O7" s="10">
        <v>144</v>
      </c>
      <c r="P7" s="10">
        <v>116</v>
      </c>
      <c r="Q7" s="10">
        <v>111</v>
      </c>
      <c r="R7" s="10"/>
      <c r="S7" s="10">
        <v>77</v>
      </c>
      <c r="T7" s="10">
        <v>68</v>
      </c>
      <c r="U7" s="10">
        <v>35</v>
      </c>
      <c r="V7" s="10">
        <v>50</v>
      </c>
      <c r="W7" s="10">
        <v>41</v>
      </c>
      <c r="X7" s="10">
        <v>36</v>
      </c>
      <c r="Y7" s="10">
        <v>51</v>
      </c>
      <c r="Z7" s="10">
        <v>26</v>
      </c>
      <c r="AA7" s="10">
        <v>60</v>
      </c>
      <c r="AB7" s="10">
        <v>40</v>
      </c>
      <c r="AC7" s="10">
        <v>28</v>
      </c>
      <c r="AD7" s="10">
        <v>8</v>
      </c>
      <c r="AE7" s="10"/>
      <c r="AF7" s="10">
        <v>141</v>
      </c>
      <c r="AG7" s="10">
        <v>110</v>
      </c>
      <c r="AH7" s="10">
        <v>46</v>
      </c>
      <c r="AI7" s="10">
        <v>79</v>
      </c>
      <c r="AJ7" s="10">
        <v>39</v>
      </c>
      <c r="AK7" s="10">
        <v>48</v>
      </c>
      <c r="AL7" s="10"/>
      <c r="AM7" s="10">
        <v>122</v>
      </c>
      <c r="AN7" s="10">
        <v>108</v>
      </c>
      <c r="AO7" s="10">
        <v>128</v>
      </c>
      <c r="AP7" s="10">
        <v>83</v>
      </c>
      <c r="AQ7" s="10">
        <v>10</v>
      </c>
      <c r="AR7" s="10"/>
      <c r="AS7" s="10">
        <v>191</v>
      </c>
      <c r="AT7" s="10">
        <v>323</v>
      </c>
      <c r="AU7" s="10"/>
      <c r="AV7" s="10">
        <v>83</v>
      </c>
      <c r="AW7" s="10">
        <v>26</v>
      </c>
      <c r="AX7" s="10">
        <v>110</v>
      </c>
      <c r="AY7" s="10"/>
      <c r="AZ7" s="10">
        <v>17</v>
      </c>
      <c r="BA7" s="10">
        <v>27</v>
      </c>
      <c r="BB7" s="10">
        <v>51</v>
      </c>
      <c r="BC7" s="10"/>
      <c r="BD7" s="10">
        <v>211</v>
      </c>
      <c r="BE7" s="10">
        <v>309</v>
      </c>
      <c r="BF7" s="10"/>
      <c r="BG7" s="10">
        <v>91</v>
      </c>
      <c r="BH7" s="10">
        <v>428</v>
      </c>
      <c r="BI7" s="10"/>
      <c r="BJ7" s="10">
        <v>42</v>
      </c>
      <c r="BK7" s="10">
        <v>464</v>
      </c>
      <c r="BL7" s="10"/>
      <c r="BM7" s="10">
        <v>56</v>
      </c>
      <c r="BN7" s="10">
        <v>457</v>
      </c>
      <c r="BO7" s="10"/>
      <c r="BP7" s="10">
        <v>100</v>
      </c>
      <c r="BQ7" s="10">
        <v>412</v>
      </c>
      <c r="BR7" s="10"/>
      <c r="BS7" s="10">
        <v>96</v>
      </c>
      <c r="BT7" s="10">
        <v>128</v>
      </c>
      <c r="BU7" s="10"/>
      <c r="BV7" s="10">
        <v>28</v>
      </c>
      <c r="BW7" s="10">
        <v>68</v>
      </c>
      <c r="BX7" s="10"/>
      <c r="BY7" s="10">
        <v>61</v>
      </c>
      <c r="BZ7" s="10">
        <v>454</v>
      </c>
      <c r="CA7" s="10"/>
      <c r="CB7" s="10">
        <v>181</v>
      </c>
      <c r="CC7" s="10">
        <v>331</v>
      </c>
    </row>
    <row r="8" spans="2:81" ht="30" customHeight="1" x14ac:dyDescent="0.3">
      <c r="B8" s="11" t="s">
        <v>20</v>
      </c>
      <c r="C8" s="11">
        <v>525</v>
      </c>
      <c r="D8" s="11">
        <v>276</v>
      </c>
      <c r="E8" s="11">
        <v>249</v>
      </c>
      <c r="F8" s="11"/>
      <c r="G8" s="11">
        <v>86</v>
      </c>
      <c r="H8" s="11">
        <v>86</v>
      </c>
      <c r="I8" s="11">
        <v>90</v>
      </c>
      <c r="J8" s="11">
        <v>95</v>
      </c>
      <c r="K8" s="11">
        <v>73</v>
      </c>
      <c r="L8" s="11">
        <v>95</v>
      </c>
      <c r="M8" s="11"/>
      <c r="N8" s="11">
        <v>139</v>
      </c>
      <c r="O8" s="11">
        <v>139</v>
      </c>
      <c r="P8" s="11">
        <v>123</v>
      </c>
      <c r="Q8" s="11">
        <v>124</v>
      </c>
      <c r="R8" s="11"/>
      <c r="S8" s="11">
        <v>71</v>
      </c>
      <c r="T8" s="11">
        <v>67</v>
      </c>
      <c r="U8" s="11">
        <v>37</v>
      </c>
      <c r="V8" s="11">
        <v>56</v>
      </c>
      <c r="W8" s="11">
        <v>43</v>
      </c>
      <c r="X8" s="11">
        <v>41</v>
      </c>
      <c r="Y8" s="11">
        <v>50</v>
      </c>
      <c r="Z8" s="11">
        <v>23</v>
      </c>
      <c r="AA8" s="11">
        <v>57</v>
      </c>
      <c r="AB8" s="11">
        <v>42</v>
      </c>
      <c r="AC8" s="11">
        <v>28</v>
      </c>
      <c r="AD8" s="11">
        <v>10</v>
      </c>
      <c r="AE8" s="11"/>
      <c r="AF8" s="11">
        <v>139</v>
      </c>
      <c r="AG8" s="11">
        <v>108</v>
      </c>
      <c r="AH8" s="11">
        <v>44</v>
      </c>
      <c r="AI8" s="11">
        <v>83</v>
      </c>
      <c r="AJ8" s="11">
        <v>41</v>
      </c>
      <c r="AK8" s="11">
        <v>49</v>
      </c>
      <c r="AL8" s="11"/>
      <c r="AM8" s="11">
        <v>128</v>
      </c>
      <c r="AN8" s="11">
        <v>114</v>
      </c>
      <c r="AO8" s="11">
        <v>125</v>
      </c>
      <c r="AP8" s="11">
        <v>78</v>
      </c>
      <c r="AQ8" s="11">
        <v>9</v>
      </c>
      <c r="AR8" s="11"/>
      <c r="AS8" s="11">
        <v>198</v>
      </c>
      <c r="AT8" s="11">
        <v>322</v>
      </c>
      <c r="AU8" s="11"/>
      <c r="AV8" s="11">
        <v>84</v>
      </c>
      <c r="AW8" s="11">
        <v>26</v>
      </c>
      <c r="AX8" s="11">
        <v>115</v>
      </c>
      <c r="AY8" s="11"/>
      <c r="AZ8" s="11">
        <v>18</v>
      </c>
      <c r="BA8" s="11">
        <v>29</v>
      </c>
      <c r="BB8" s="11">
        <v>50</v>
      </c>
      <c r="BC8" s="11"/>
      <c r="BD8" s="11">
        <v>211</v>
      </c>
      <c r="BE8" s="11">
        <v>314</v>
      </c>
      <c r="BF8" s="11"/>
      <c r="BG8" s="11">
        <v>95</v>
      </c>
      <c r="BH8" s="11">
        <v>429</v>
      </c>
      <c r="BI8" s="11"/>
      <c r="BJ8" s="11">
        <v>43</v>
      </c>
      <c r="BK8" s="11">
        <v>468</v>
      </c>
      <c r="BL8" s="11"/>
      <c r="BM8" s="11">
        <v>53</v>
      </c>
      <c r="BN8" s="11">
        <v>465</v>
      </c>
      <c r="BO8" s="11"/>
      <c r="BP8" s="11">
        <v>98</v>
      </c>
      <c r="BQ8" s="11">
        <v>416</v>
      </c>
      <c r="BR8" s="11"/>
      <c r="BS8" s="11">
        <v>99</v>
      </c>
      <c r="BT8" s="11">
        <v>132</v>
      </c>
      <c r="BU8" s="11"/>
      <c r="BV8" s="11">
        <v>28</v>
      </c>
      <c r="BW8" s="11">
        <v>71</v>
      </c>
      <c r="BX8" s="11"/>
      <c r="BY8" s="11">
        <v>63</v>
      </c>
      <c r="BZ8" s="11">
        <v>458</v>
      </c>
      <c r="CA8" s="11"/>
      <c r="CB8" s="11">
        <v>185</v>
      </c>
      <c r="CC8" s="11">
        <v>333</v>
      </c>
    </row>
    <row r="9" spans="2:81" x14ac:dyDescent="0.3">
      <c r="B9" s="15" t="s">
        <v>496</v>
      </c>
      <c r="C9" s="14">
        <v>0.20106662088622301</v>
      </c>
      <c r="D9" s="14">
        <v>0.158157784846539</v>
      </c>
      <c r="E9" s="14">
        <v>0.24867457257934</v>
      </c>
      <c r="F9" s="14"/>
      <c r="G9" s="14">
        <v>0.20791353352655201</v>
      </c>
      <c r="H9" s="14">
        <v>0.21512407414373</v>
      </c>
      <c r="I9" s="14">
        <v>0.221426578357175</v>
      </c>
      <c r="J9" s="14">
        <v>0.19516040097099999</v>
      </c>
      <c r="K9" s="14">
        <v>0.16787716569084701</v>
      </c>
      <c r="L9" s="14">
        <v>0.194229438349308</v>
      </c>
      <c r="M9" s="14"/>
      <c r="N9" s="14">
        <v>0.22867717426741499</v>
      </c>
      <c r="O9" s="14">
        <v>0.17408938000730101</v>
      </c>
      <c r="P9" s="14">
        <v>0.17000708942317699</v>
      </c>
      <c r="Q9" s="14">
        <v>0.23295111724537099</v>
      </c>
      <c r="R9" s="14"/>
      <c r="S9" s="14">
        <v>0.17966743092415799</v>
      </c>
      <c r="T9" s="14">
        <v>0.191520075213168</v>
      </c>
      <c r="U9" s="14">
        <v>0.13430347622435199</v>
      </c>
      <c r="V9" s="14">
        <v>0.124905413814503</v>
      </c>
      <c r="W9" s="14">
        <v>0.274148581586246</v>
      </c>
      <c r="X9" s="14">
        <v>0.17529950229428201</v>
      </c>
      <c r="Y9" s="14">
        <v>0.209755732801016</v>
      </c>
      <c r="Z9" s="14">
        <v>0.29239961385817198</v>
      </c>
      <c r="AA9" s="14">
        <v>0.259552353712797</v>
      </c>
      <c r="AB9" s="14">
        <v>0.26284462514253998</v>
      </c>
      <c r="AC9" s="14">
        <v>0.12838487964896</v>
      </c>
      <c r="AD9" s="14">
        <v>0.239453694946969</v>
      </c>
      <c r="AE9" s="14"/>
      <c r="AF9" s="14">
        <v>0.25905628138192899</v>
      </c>
      <c r="AG9" s="14">
        <v>0.195669063662295</v>
      </c>
      <c r="AH9" s="14">
        <v>0.189853897383335</v>
      </c>
      <c r="AI9" s="14">
        <v>0.102294236828985</v>
      </c>
      <c r="AJ9" s="14">
        <v>0.118034823687312</v>
      </c>
      <c r="AK9" s="14">
        <v>0.23830541218161999</v>
      </c>
      <c r="AL9" s="14"/>
      <c r="AM9" s="14">
        <v>0.210937815102512</v>
      </c>
      <c r="AN9" s="14">
        <v>0.17751413646000999</v>
      </c>
      <c r="AO9" s="14">
        <v>0.22095307503924899</v>
      </c>
      <c r="AP9" s="14">
        <v>0.19543199400413</v>
      </c>
      <c r="AQ9" s="14">
        <v>0.41975743933125598</v>
      </c>
      <c r="AR9" s="14"/>
      <c r="AS9" s="14">
        <v>0.22910993850382799</v>
      </c>
      <c r="AT9" s="14">
        <v>0.18736140929504599</v>
      </c>
      <c r="AU9" s="14"/>
      <c r="AV9" s="14">
        <v>0.28288537049959001</v>
      </c>
      <c r="AW9" s="14">
        <v>0.31289462181679401</v>
      </c>
      <c r="AX9" s="14">
        <v>0.16618246205698201</v>
      </c>
      <c r="AY9" s="14"/>
      <c r="AZ9" s="14">
        <v>0.16390723976854599</v>
      </c>
      <c r="BA9" s="14">
        <v>0.44426682178537003</v>
      </c>
      <c r="BB9" s="14">
        <v>0.25439509843433999</v>
      </c>
      <c r="BC9" s="14"/>
      <c r="BD9" s="14">
        <v>0.204650796110151</v>
      </c>
      <c r="BE9" s="14">
        <v>0.19865933369334501</v>
      </c>
      <c r="BF9" s="14"/>
      <c r="BG9" s="14">
        <v>0.21846946129768499</v>
      </c>
      <c r="BH9" s="14">
        <v>0.19766376209358799</v>
      </c>
      <c r="BI9" s="14"/>
      <c r="BJ9" s="14">
        <v>0.24457716847556199</v>
      </c>
      <c r="BK9" s="14">
        <v>0.19724361426807499</v>
      </c>
      <c r="BL9" s="14"/>
      <c r="BM9" s="14">
        <v>0.22035535942221099</v>
      </c>
      <c r="BN9" s="14">
        <v>0.19384957309787301</v>
      </c>
      <c r="BO9" s="14"/>
      <c r="BP9" s="14">
        <v>0.207532438811279</v>
      </c>
      <c r="BQ9" s="14">
        <v>0.19260330224583599</v>
      </c>
      <c r="BR9" s="14"/>
      <c r="BS9" s="14">
        <v>0.19111960482624299</v>
      </c>
      <c r="BT9" s="14">
        <v>0.25831639890185198</v>
      </c>
      <c r="BU9" s="14"/>
      <c r="BV9" s="14">
        <v>0.12171359170252299</v>
      </c>
      <c r="BW9" s="14">
        <v>0.218995654118361</v>
      </c>
      <c r="BX9" s="14"/>
      <c r="BY9" s="14">
        <v>0.27937934024586603</v>
      </c>
      <c r="BZ9" s="14">
        <v>0.19031383965969401</v>
      </c>
      <c r="CA9" s="14"/>
      <c r="CB9" s="14">
        <v>0.19557763973199099</v>
      </c>
      <c r="CC9" s="14">
        <v>0.203029510366145</v>
      </c>
    </row>
    <row r="10" spans="2:81" ht="28.8" x14ac:dyDescent="0.3">
      <c r="B10" s="15" t="s">
        <v>497</v>
      </c>
      <c r="C10" s="14">
        <v>0.73430573729359705</v>
      </c>
      <c r="D10" s="14">
        <v>0.78273117944488102</v>
      </c>
      <c r="E10" s="14">
        <v>0.68057703422358096</v>
      </c>
      <c r="F10" s="14"/>
      <c r="G10" s="14">
        <v>0.74218298952809802</v>
      </c>
      <c r="H10" s="14">
        <v>0.70483576865976305</v>
      </c>
      <c r="I10" s="14">
        <v>0.707145038736541</v>
      </c>
      <c r="J10" s="14">
        <v>0.73493759950734805</v>
      </c>
      <c r="K10" s="14">
        <v>0.77001355904922897</v>
      </c>
      <c r="L10" s="14">
        <v>0.75142546192147797</v>
      </c>
      <c r="M10" s="14"/>
      <c r="N10" s="14">
        <v>0.72129994537369002</v>
      </c>
      <c r="O10" s="14">
        <v>0.73107971971702801</v>
      </c>
      <c r="P10" s="14">
        <v>0.77387041430307502</v>
      </c>
      <c r="Q10" s="14">
        <v>0.71105782211167501</v>
      </c>
      <c r="R10" s="14"/>
      <c r="S10" s="14">
        <v>0.78271877816132696</v>
      </c>
      <c r="T10" s="14">
        <v>0.72944146157908796</v>
      </c>
      <c r="U10" s="14">
        <v>0.77456998638363195</v>
      </c>
      <c r="V10" s="14">
        <v>0.78641052598906402</v>
      </c>
      <c r="W10" s="14">
        <v>0.65749752601089395</v>
      </c>
      <c r="X10" s="14">
        <v>0.80228367414185098</v>
      </c>
      <c r="Y10" s="14">
        <v>0.73236583499228802</v>
      </c>
      <c r="Z10" s="14">
        <v>0.63166683311510896</v>
      </c>
      <c r="AA10" s="14">
        <v>0.70823444016539105</v>
      </c>
      <c r="AB10" s="14">
        <v>0.66582162303663806</v>
      </c>
      <c r="AC10" s="14">
        <v>0.807729454965879</v>
      </c>
      <c r="AD10" s="14">
        <v>0.50176729077214499</v>
      </c>
      <c r="AE10" s="14"/>
      <c r="AF10" s="14">
        <v>0.70043347700752501</v>
      </c>
      <c r="AG10" s="14">
        <v>0.73231402918322397</v>
      </c>
      <c r="AH10" s="14">
        <v>0.72363330642889201</v>
      </c>
      <c r="AI10" s="14">
        <v>0.84109519693204304</v>
      </c>
      <c r="AJ10" s="14">
        <v>0.835570346099475</v>
      </c>
      <c r="AK10" s="14">
        <v>0.657121226968442</v>
      </c>
      <c r="AL10" s="14"/>
      <c r="AM10" s="14">
        <v>0.72401466987826102</v>
      </c>
      <c r="AN10" s="14">
        <v>0.74837295708252105</v>
      </c>
      <c r="AO10" s="14">
        <v>0.71943862242118395</v>
      </c>
      <c r="AP10" s="14">
        <v>0.75564563196635903</v>
      </c>
      <c r="AQ10" s="14">
        <v>0.37370389963624601</v>
      </c>
      <c r="AR10" s="14"/>
      <c r="AS10" s="14">
        <v>0.74203562879610196</v>
      </c>
      <c r="AT10" s="14">
        <v>0.72771408023481998</v>
      </c>
      <c r="AU10" s="14"/>
      <c r="AV10" s="14">
        <v>0.66105742184442096</v>
      </c>
      <c r="AW10" s="14">
        <v>0.65129582466865998</v>
      </c>
      <c r="AX10" s="14">
        <v>0.82630355804512301</v>
      </c>
      <c r="AY10" s="14"/>
      <c r="AZ10" s="14">
        <v>0.83609276023145396</v>
      </c>
      <c r="BA10" s="14">
        <v>0.51715283284036095</v>
      </c>
      <c r="BB10" s="14">
        <v>0.68939818644943196</v>
      </c>
      <c r="BC10" s="14"/>
      <c r="BD10" s="14">
        <v>0.76007378094886702</v>
      </c>
      <c r="BE10" s="14">
        <v>0.71699880401011395</v>
      </c>
      <c r="BF10" s="14"/>
      <c r="BG10" s="14">
        <v>0.73271508544539599</v>
      </c>
      <c r="BH10" s="14">
        <v>0.73405619291074697</v>
      </c>
      <c r="BI10" s="14"/>
      <c r="BJ10" s="14">
        <v>0.71352897535952697</v>
      </c>
      <c r="BK10" s="14">
        <v>0.73921318939487202</v>
      </c>
      <c r="BL10" s="14"/>
      <c r="BM10" s="14">
        <v>0.74504186634291303</v>
      </c>
      <c r="BN10" s="14">
        <v>0.73700968843106895</v>
      </c>
      <c r="BO10" s="14"/>
      <c r="BP10" s="14">
        <v>0.76398015570247702</v>
      </c>
      <c r="BQ10" s="14">
        <v>0.73480764757998795</v>
      </c>
      <c r="BR10" s="14"/>
      <c r="BS10" s="14">
        <v>0.78196436927862101</v>
      </c>
      <c r="BT10" s="14">
        <v>0.693629982043793</v>
      </c>
      <c r="BU10" s="14"/>
      <c r="BV10" s="14">
        <v>0.81823077765582397</v>
      </c>
      <c r="BW10" s="14">
        <v>0.76739842402299996</v>
      </c>
      <c r="BX10" s="14"/>
      <c r="BY10" s="14">
        <v>0.69026011690420297</v>
      </c>
      <c r="BZ10" s="14">
        <v>0.74171253094579204</v>
      </c>
      <c r="CA10" s="14"/>
      <c r="CB10" s="14">
        <v>0.74248193170236298</v>
      </c>
      <c r="CC10" s="14">
        <v>0.73271151508476395</v>
      </c>
    </row>
    <row r="11" spans="2:81" x14ac:dyDescent="0.3">
      <c r="B11" s="15" t="s">
        <v>90</v>
      </c>
      <c r="C11" s="23">
        <v>6.4627641820180104E-2</v>
      </c>
      <c r="D11" s="23">
        <v>5.9111035708579403E-2</v>
      </c>
      <c r="E11" s="23">
        <v>7.0748393197079304E-2</v>
      </c>
      <c r="F11" s="23"/>
      <c r="G11" s="23">
        <v>4.9903476945349801E-2</v>
      </c>
      <c r="H11" s="23">
        <v>8.0040157196507505E-2</v>
      </c>
      <c r="I11" s="23">
        <v>7.1428382906284199E-2</v>
      </c>
      <c r="J11" s="23">
        <v>6.9901999521651395E-2</v>
      </c>
      <c r="K11" s="23">
        <v>6.2109275259923602E-2</v>
      </c>
      <c r="L11" s="23">
        <v>5.4345099729213697E-2</v>
      </c>
      <c r="M11" s="23"/>
      <c r="N11" s="23">
        <v>5.0022880358895197E-2</v>
      </c>
      <c r="O11" s="23">
        <v>9.4830900275670704E-2</v>
      </c>
      <c r="P11" s="23">
        <v>5.6122496273747401E-2</v>
      </c>
      <c r="Q11" s="23">
        <v>5.5991060642954102E-2</v>
      </c>
      <c r="R11" s="23"/>
      <c r="S11" s="23">
        <v>3.7613790914515603E-2</v>
      </c>
      <c r="T11" s="23">
        <v>7.9038463207744505E-2</v>
      </c>
      <c r="U11" s="23">
        <v>9.1126537392016593E-2</v>
      </c>
      <c r="V11" s="23">
        <v>8.8684060196433295E-2</v>
      </c>
      <c r="W11" s="23">
        <v>6.8353892402860397E-2</v>
      </c>
      <c r="X11" s="23">
        <v>2.24168235638669E-2</v>
      </c>
      <c r="Y11" s="23">
        <v>5.7878432206696299E-2</v>
      </c>
      <c r="Z11" s="23">
        <v>7.5933553026718698E-2</v>
      </c>
      <c r="AA11" s="23">
        <v>3.2213206121812402E-2</v>
      </c>
      <c r="AB11" s="23">
        <v>7.1333751820821398E-2</v>
      </c>
      <c r="AC11" s="23">
        <v>6.3885665385161203E-2</v>
      </c>
      <c r="AD11" s="23">
        <v>0.25877901428088601</v>
      </c>
      <c r="AE11" s="23"/>
      <c r="AF11" s="23">
        <v>4.05102416105469E-2</v>
      </c>
      <c r="AG11" s="23">
        <v>7.2016907154482002E-2</v>
      </c>
      <c r="AH11" s="23">
        <v>8.6512796187772703E-2</v>
      </c>
      <c r="AI11" s="23">
        <v>5.6610566238971899E-2</v>
      </c>
      <c r="AJ11" s="23">
        <v>4.6394830213213598E-2</v>
      </c>
      <c r="AK11" s="23">
        <v>0.104573360849937</v>
      </c>
      <c r="AL11" s="23"/>
      <c r="AM11" s="23">
        <v>6.5047515019226496E-2</v>
      </c>
      <c r="AN11" s="23">
        <v>7.4112906457468999E-2</v>
      </c>
      <c r="AO11" s="23">
        <v>5.9608302539566303E-2</v>
      </c>
      <c r="AP11" s="23">
        <v>4.8922374029511398E-2</v>
      </c>
      <c r="AQ11" s="23">
        <v>0.20653866103249799</v>
      </c>
      <c r="AR11" s="23"/>
      <c r="AS11" s="23">
        <v>2.8854432700069901E-2</v>
      </c>
      <c r="AT11" s="23">
        <v>8.4924510470134107E-2</v>
      </c>
      <c r="AU11" s="23"/>
      <c r="AV11" s="23">
        <v>5.6057207655988497E-2</v>
      </c>
      <c r="AW11" s="23">
        <v>3.5809553514546399E-2</v>
      </c>
      <c r="AX11" s="23">
        <v>7.5139798978950904E-3</v>
      </c>
      <c r="AY11" s="23"/>
      <c r="AZ11" s="23">
        <v>0</v>
      </c>
      <c r="BA11" s="23">
        <v>3.8580345374269902E-2</v>
      </c>
      <c r="BB11" s="23">
        <v>5.6206715116228302E-2</v>
      </c>
      <c r="BC11" s="23"/>
      <c r="BD11" s="23">
        <v>3.5275422940981599E-2</v>
      </c>
      <c r="BE11" s="23">
        <v>8.4341862296541198E-2</v>
      </c>
      <c r="BF11" s="23"/>
      <c r="BG11" s="23">
        <v>4.8815453256919002E-2</v>
      </c>
      <c r="BH11" s="23">
        <v>6.8280044995664604E-2</v>
      </c>
      <c r="BI11" s="23"/>
      <c r="BJ11" s="23">
        <v>4.1893856164911501E-2</v>
      </c>
      <c r="BK11" s="23">
        <v>6.3543196337052396E-2</v>
      </c>
      <c r="BL11" s="23"/>
      <c r="BM11" s="23">
        <v>3.4602774234875497E-2</v>
      </c>
      <c r="BN11" s="23">
        <v>6.9140738471057894E-2</v>
      </c>
      <c r="BO11" s="23"/>
      <c r="BP11" s="23">
        <v>2.8487405486244101E-2</v>
      </c>
      <c r="BQ11" s="23">
        <v>7.2589050174176703E-2</v>
      </c>
      <c r="BR11" s="23"/>
      <c r="BS11" s="23">
        <v>2.6916025895136801E-2</v>
      </c>
      <c r="BT11" s="23">
        <v>4.8053619054354201E-2</v>
      </c>
      <c r="BU11" s="23"/>
      <c r="BV11" s="23">
        <v>6.0055630641652903E-2</v>
      </c>
      <c r="BW11" s="23">
        <v>1.36059218586395E-2</v>
      </c>
      <c r="BX11" s="23"/>
      <c r="BY11" s="23">
        <v>3.0360542849931501E-2</v>
      </c>
      <c r="BZ11" s="23">
        <v>6.7973629394513901E-2</v>
      </c>
      <c r="CA11" s="23"/>
      <c r="CB11" s="23">
        <v>6.1940428565646397E-2</v>
      </c>
      <c r="CC11" s="23">
        <v>6.4258974549090506E-2</v>
      </c>
    </row>
    <row r="12" spans="2:81" x14ac:dyDescent="0.3">
      <c r="B12" s="16" t="s">
        <v>198</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H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29" t="s">
        <v>504</v>
      </c>
      <c r="E2" s="26"/>
      <c r="F2" s="26"/>
      <c r="G2" s="26"/>
      <c r="H2" s="26"/>
    </row>
    <row r="6" spans="2:8" ht="49.95" customHeight="1" x14ac:dyDescent="0.3">
      <c r="B6" s="17" t="s">
        <v>15</v>
      </c>
      <c r="C6" s="17" t="s">
        <v>491</v>
      </c>
      <c r="D6" s="17" t="s">
        <v>492</v>
      </c>
      <c r="E6" s="17" t="s">
        <v>493</v>
      </c>
      <c r="F6" s="17" t="s">
        <v>494</v>
      </c>
      <c r="G6" s="17" t="s">
        <v>495</v>
      </c>
    </row>
    <row r="7" spans="2:8" x14ac:dyDescent="0.3">
      <c r="B7" s="15" t="s">
        <v>496</v>
      </c>
      <c r="C7" s="14">
        <v>0.42026304569836298</v>
      </c>
      <c r="D7" s="14">
        <v>0.29449082370493301</v>
      </c>
      <c r="E7" s="14">
        <v>0.22442250898553701</v>
      </c>
      <c r="F7" s="14">
        <v>0.19524808406047101</v>
      </c>
      <c r="G7" s="14">
        <v>0.177195174238855</v>
      </c>
    </row>
    <row r="8" spans="2:8" ht="28.8" x14ac:dyDescent="0.3">
      <c r="B8" s="15" t="s">
        <v>497</v>
      </c>
      <c r="C8" s="14">
        <v>0.48011377752612899</v>
      </c>
      <c r="D8" s="14">
        <v>0.58999722782584296</v>
      </c>
      <c r="E8" s="14">
        <v>0.66688384538086198</v>
      </c>
      <c r="F8" s="14">
        <v>0.69339911468814497</v>
      </c>
      <c r="G8" s="14">
        <v>0.72311084882385002</v>
      </c>
    </row>
    <row r="9" spans="2:8" x14ac:dyDescent="0.3">
      <c r="B9" s="15" t="s">
        <v>90</v>
      </c>
      <c r="C9" s="14">
        <v>9.9623176775507596E-2</v>
      </c>
      <c r="D9" s="14">
        <v>0.115511948469224</v>
      </c>
      <c r="E9" s="14">
        <v>0.108693645633602</v>
      </c>
      <c r="F9" s="14">
        <v>0.111352801251384</v>
      </c>
      <c r="G9" s="14">
        <v>9.9693976937295301E-2</v>
      </c>
    </row>
    <row r="10" spans="2:8" x14ac:dyDescent="0.3">
      <c r="B10" s="16" t="s">
        <v>198</v>
      </c>
      <c r="C10" s="16"/>
      <c r="D10" s="16"/>
      <c r="E10" s="16"/>
      <c r="F10" s="16"/>
      <c r="G10" s="16"/>
    </row>
    <row r="11" spans="2:8" x14ac:dyDescent="0.3">
      <c r="B11" t="s">
        <v>95</v>
      </c>
    </row>
    <row r="12" spans="2:8" x14ac:dyDescent="0.3">
      <c r="B12" t="s">
        <v>96</v>
      </c>
    </row>
    <row r="16" spans="2:8" x14ac:dyDescent="0.3">
      <c r="B16"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489</v>
      </c>
      <c r="D7" s="10">
        <v>219</v>
      </c>
      <c r="E7" s="10">
        <v>269</v>
      </c>
      <c r="F7" s="10"/>
      <c r="G7" s="10">
        <v>47</v>
      </c>
      <c r="H7" s="10">
        <v>90</v>
      </c>
      <c r="I7" s="10">
        <v>85</v>
      </c>
      <c r="J7" s="10">
        <v>77</v>
      </c>
      <c r="K7" s="10">
        <v>74</v>
      </c>
      <c r="L7" s="10">
        <v>116</v>
      </c>
      <c r="M7" s="10"/>
      <c r="N7" s="10">
        <v>138</v>
      </c>
      <c r="O7" s="10">
        <v>129</v>
      </c>
      <c r="P7" s="10">
        <v>96</v>
      </c>
      <c r="Q7" s="10">
        <v>123</v>
      </c>
      <c r="R7" s="10"/>
      <c r="S7" s="10">
        <v>74</v>
      </c>
      <c r="T7" s="10">
        <v>64</v>
      </c>
      <c r="U7" s="10">
        <v>45</v>
      </c>
      <c r="V7" s="10">
        <v>33</v>
      </c>
      <c r="W7" s="10">
        <v>29</v>
      </c>
      <c r="X7" s="10">
        <v>53</v>
      </c>
      <c r="Y7" s="10">
        <v>32</v>
      </c>
      <c r="Z7" s="10">
        <v>18</v>
      </c>
      <c r="AA7" s="10">
        <v>53</v>
      </c>
      <c r="AB7" s="10">
        <v>47</v>
      </c>
      <c r="AC7" s="10">
        <v>24</v>
      </c>
      <c r="AD7" s="10">
        <v>17</v>
      </c>
      <c r="AE7" s="10"/>
      <c r="AF7" s="10">
        <v>131</v>
      </c>
      <c r="AG7" s="10">
        <v>92</v>
      </c>
      <c r="AH7" s="10">
        <v>51</v>
      </c>
      <c r="AI7" s="10">
        <v>83</v>
      </c>
      <c r="AJ7" s="10">
        <v>31</v>
      </c>
      <c r="AK7" s="10">
        <v>49</v>
      </c>
      <c r="AL7" s="10"/>
      <c r="AM7" s="10">
        <v>111</v>
      </c>
      <c r="AN7" s="10">
        <v>114</v>
      </c>
      <c r="AO7" s="10">
        <v>128</v>
      </c>
      <c r="AP7" s="10">
        <v>61</v>
      </c>
      <c r="AQ7" s="10">
        <v>11</v>
      </c>
      <c r="AR7" s="10"/>
      <c r="AS7" s="10">
        <v>180</v>
      </c>
      <c r="AT7" s="10">
        <v>305</v>
      </c>
      <c r="AU7" s="10"/>
      <c r="AV7" s="10">
        <v>96</v>
      </c>
      <c r="AW7" s="10">
        <v>31</v>
      </c>
      <c r="AX7" s="10">
        <v>80</v>
      </c>
      <c r="AY7" s="10"/>
      <c r="AZ7" s="10">
        <v>30</v>
      </c>
      <c r="BA7" s="10">
        <v>19</v>
      </c>
      <c r="BB7" s="10">
        <v>65</v>
      </c>
      <c r="BC7" s="10"/>
      <c r="BD7" s="10">
        <v>191</v>
      </c>
      <c r="BE7" s="10">
        <v>296</v>
      </c>
      <c r="BF7" s="10"/>
      <c r="BG7" s="10">
        <v>66</v>
      </c>
      <c r="BH7" s="10">
        <v>420</v>
      </c>
      <c r="BI7" s="10"/>
      <c r="BJ7" s="10">
        <v>40</v>
      </c>
      <c r="BK7" s="10">
        <v>437</v>
      </c>
      <c r="BL7" s="10"/>
      <c r="BM7" s="10">
        <v>41</v>
      </c>
      <c r="BN7" s="10">
        <v>444</v>
      </c>
      <c r="BO7" s="10"/>
      <c r="BP7" s="10">
        <v>104</v>
      </c>
      <c r="BQ7" s="10">
        <v>381</v>
      </c>
      <c r="BR7" s="10"/>
      <c r="BS7" s="10">
        <v>84</v>
      </c>
      <c r="BT7" s="10">
        <v>125</v>
      </c>
      <c r="BU7" s="10"/>
      <c r="BV7" s="10">
        <v>18</v>
      </c>
      <c r="BW7" s="10">
        <v>66</v>
      </c>
      <c r="BX7" s="10"/>
      <c r="BY7" s="10">
        <v>32</v>
      </c>
      <c r="BZ7" s="10">
        <v>452</v>
      </c>
      <c r="CA7" s="10"/>
      <c r="CB7" s="10">
        <v>155</v>
      </c>
      <c r="CC7" s="10">
        <v>328</v>
      </c>
    </row>
    <row r="8" spans="2:81" ht="30" customHeight="1" x14ac:dyDescent="0.3">
      <c r="B8" s="11" t="s">
        <v>20</v>
      </c>
      <c r="C8" s="11">
        <v>484</v>
      </c>
      <c r="D8" s="11">
        <v>222</v>
      </c>
      <c r="E8" s="11">
        <v>261</v>
      </c>
      <c r="F8" s="11"/>
      <c r="G8" s="11">
        <v>55</v>
      </c>
      <c r="H8" s="11">
        <v>85</v>
      </c>
      <c r="I8" s="11">
        <v>82</v>
      </c>
      <c r="J8" s="11">
        <v>76</v>
      </c>
      <c r="K8" s="11">
        <v>69</v>
      </c>
      <c r="L8" s="11">
        <v>116</v>
      </c>
      <c r="M8" s="11"/>
      <c r="N8" s="11">
        <v>132</v>
      </c>
      <c r="O8" s="11">
        <v>122</v>
      </c>
      <c r="P8" s="11">
        <v>98</v>
      </c>
      <c r="Q8" s="11">
        <v>128</v>
      </c>
      <c r="R8" s="11"/>
      <c r="S8" s="11">
        <v>70</v>
      </c>
      <c r="T8" s="11">
        <v>64</v>
      </c>
      <c r="U8" s="11">
        <v>44</v>
      </c>
      <c r="V8" s="11">
        <v>35</v>
      </c>
      <c r="W8" s="11">
        <v>28</v>
      </c>
      <c r="X8" s="11">
        <v>50</v>
      </c>
      <c r="Y8" s="11">
        <v>31</v>
      </c>
      <c r="Z8" s="11">
        <v>17</v>
      </c>
      <c r="AA8" s="11">
        <v>54</v>
      </c>
      <c r="AB8" s="11">
        <v>49</v>
      </c>
      <c r="AC8" s="11">
        <v>22</v>
      </c>
      <c r="AD8" s="11">
        <v>20</v>
      </c>
      <c r="AE8" s="11"/>
      <c r="AF8" s="11">
        <v>132</v>
      </c>
      <c r="AG8" s="11">
        <v>90</v>
      </c>
      <c r="AH8" s="11">
        <v>48</v>
      </c>
      <c r="AI8" s="11">
        <v>82</v>
      </c>
      <c r="AJ8" s="11">
        <v>29</v>
      </c>
      <c r="AK8" s="11">
        <v>48</v>
      </c>
      <c r="AL8" s="11"/>
      <c r="AM8" s="11">
        <v>112</v>
      </c>
      <c r="AN8" s="11">
        <v>111</v>
      </c>
      <c r="AO8" s="11">
        <v>129</v>
      </c>
      <c r="AP8" s="11">
        <v>58</v>
      </c>
      <c r="AQ8" s="11">
        <v>10</v>
      </c>
      <c r="AR8" s="11"/>
      <c r="AS8" s="11">
        <v>181</v>
      </c>
      <c r="AT8" s="11">
        <v>299</v>
      </c>
      <c r="AU8" s="11"/>
      <c r="AV8" s="11">
        <v>95</v>
      </c>
      <c r="AW8" s="11">
        <v>32</v>
      </c>
      <c r="AX8" s="11">
        <v>81</v>
      </c>
      <c r="AY8" s="11"/>
      <c r="AZ8" s="11">
        <v>29</v>
      </c>
      <c r="BA8" s="11">
        <v>20</v>
      </c>
      <c r="BB8" s="11">
        <v>65</v>
      </c>
      <c r="BC8" s="11"/>
      <c r="BD8" s="11">
        <v>191</v>
      </c>
      <c r="BE8" s="11">
        <v>291</v>
      </c>
      <c r="BF8" s="11"/>
      <c r="BG8" s="11">
        <v>68</v>
      </c>
      <c r="BH8" s="11">
        <v>413</v>
      </c>
      <c r="BI8" s="11"/>
      <c r="BJ8" s="11">
        <v>41</v>
      </c>
      <c r="BK8" s="11">
        <v>432</v>
      </c>
      <c r="BL8" s="11"/>
      <c r="BM8" s="11">
        <v>40</v>
      </c>
      <c r="BN8" s="11">
        <v>440</v>
      </c>
      <c r="BO8" s="11"/>
      <c r="BP8" s="11">
        <v>103</v>
      </c>
      <c r="BQ8" s="11">
        <v>376</v>
      </c>
      <c r="BR8" s="11"/>
      <c r="BS8" s="11">
        <v>87</v>
      </c>
      <c r="BT8" s="11">
        <v>123</v>
      </c>
      <c r="BU8" s="11"/>
      <c r="BV8" s="11">
        <v>20</v>
      </c>
      <c r="BW8" s="11">
        <v>67</v>
      </c>
      <c r="BX8" s="11"/>
      <c r="BY8" s="11">
        <v>35</v>
      </c>
      <c r="BZ8" s="11">
        <v>444</v>
      </c>
      <c r="CA8" s="11"/>
      <c r="CB8" s="11">
        <v>154</v>
      </c>
      <c r="CC8" s="11">
        <v>324</v>
      </c>
    </row>
    <row r="9" spans="2:81" x14ac:dyDescent="0.3">
      <c r="B9" s="15" t="s">
        <v>496</v>
      </c>
      <c r="C9" s="14">
        <v>0.42026304569836298</v>
      </c>
      <c r="D9" s="14">
        <v>0.40751375529393802</v>
      </c>
      <c r="E9" s="14">
        <v>0.42888757891629598</v>
      </c>
      <c r="F9" s="14"/>
      <c r="G9" s="14">
        <v>0.58236342858861001</v>
      </c>
      <c r="H9" s="14">
        <v>0.32793005688854698</v>
      </c>
      <c r="I9" s="14">
        <v>0.449417566622833</v>
      </c>
      <c r="J9" s="14">
        <v>0.38173842447131601</v>
      </c>
      <c r="K9" s="14">
        <v>0.409290993781114</v>
      </c>
      <c r="L9" s="14">
        <v>0.42322459012952801</v>
      </c>
      <c r="M9" s="14"/>
      <c r="N9" s="14">
        <v>0.41546042967066699</v>
      </c>
      <c r="O9" s="14">
        <v>0.389817874296847</v>
      </c>
      <c r="P9" s="14">
        <v>0.34762306344002297</v>
      </c>
      <c r="Q9" s="14">
        <v>0.51944743967684903</v>
      </c>
      <c r="R9" s="14"/>
      <c r="S9" s="14">
        <v>0.35089436529843498</v>
      </c>
      <c r="T9" s="14">
        <v>0.36142745922747699</v>
      </c>
      <c r="U9" s="14">
        <v>0.33378939188981299</v>
      </c>
      <c r="V9" s="14">
        <v>0.434575240786782</v>
      </c>
      <c r="W9" s="14">
        <v>0.45190207261898602</v>
      </c>
      <c r="X9" s="14">
        <v>0.57654842334668099</v>
      </c>
      <c r="Y9" s="14">
        <v>0.34913234600444498</v>
      </c>
      <c r="Z9" s="14">
        <v>0.33894254805750601</v>
      </c>
      <c r="AA9" s="14">
        <v>0.52271068549584399</v>
      </c>
      <c r="AB9" s="14">
        <v>0.42054797866614502</v>
      </c>
      <c r="AC9" s="14">
        <v>0.53869300212927496</v>
      </c>
      <c r="AD9" s="14">
        <v>0.35701228356839998</v>
      </c>
      <c r="AE9" s="14"/>
      <c r="AF9" s="14">
        <v>0.47660462309255902</v>
      </c>
      <c r="AG9" s="14">
        <v>0.43812867696159802</v>
      </c>
      <c r="AH9" s="14">
        <v>0.32936419431060898</v>
      </c>
      <c r="AI9" s="14">
        <v>0.37087791890031202</v>
      </c>
      <c r="AJ9" s="14">
        <v>0.388519686501196</v>
      </c>
      <c r="AK9" s="14">
        <v>0.40659070146273502</v>
      </c>
      <c r="AL9" s="14"/>
      <c r="AM9" s="14">
        <v>0.396842128586679</v>
      </c>
      <c r="AN9" s="14">
        <v>0.42096330937635701</v>
      </c>
      <c r="AO9" s="14">
        <v>0.47767950134024401</v>
      </c>
      <c r="AP9" s="14">
        <v>0.412599746593869</v>
      </c>
      <c r="AQ9" s="14">
        <v>0.25516764995338598</v>
      </c>
      <c r="AR9" s="14"/>
      <c r="AS9" s="14">
        <v>0.37916379737661299</v>
      </c>
      <c r="AT9" s="14">
        <v>0.44091364075131301</v>
      </c>
      <c r="AU9" s="14"/>
      <c r="AV9" s="14">
        <v>0.34005563896761798</v>
      </c>
      <c r="AW9" s="14">
        <v>0.43657477110631399</v>
      </c>
      <c r="AX9" s="14">
        <v>0.42385038472440301</v>
      </c>
      <c r="AY9" s="14"/>
      <c r="AZ9" s="14">
        <v>0.40297774992145302</v>
      </c>
      <c r="BA9" s="14">
        <v>0.568053187705165</v>
      </c>
      <c r="BB9" s="14">
        <v>0.26597151758745002</v>
      </c>
      <c r="BC9" s="14"/>
      <c r="BD9" s="14">
        <v>0.41057418344000801</v>
      </c>
      <c r="BE9" s="14">
        <v>0.42617800889876301</v>
      </c>
      <c r="BF9" s="14"/>
      <c r="BG9" s="14">
        <v>0.49031373183530902</v>
      </c>
      <c r="BH9" s="14">
        <v>0.40944833601544101</v>
      </c>
      <c r="BI9" s="14"/>
      <c r="BJ9" s="14">
        <v>0.52131022578772002</v>
      </c>
      <c r="BK9" s="14">
        <v>0.41696321686556498</v>
      </c>
      <c r="BL9" s="14"/>
      <c r="BM9" s="14">
        <v>0.310141309774986</v>
      </c>
      <c r="BN9" s="14">
        <v>0.43188797412153401</v>
      </c>
      <c r="BO9" s="14"/>
      <c r="BP9" s="14">
        <v>0.37592772156849502</v>
      </c>
      <c r="BQ9" s="14">
        <v>0.42987589993518599</v>
      </c>
      <c r="BR9" s="14"/>
      <c r="BS9" s="14">
        <v>0.45634641004551901</v>
      </c>
      <c r="BT9" s="14">
        <v>0.34048373597742898</v>
      </c>
      <c r="BU9" s="14"/>
      <c r="BV9" s="14">
        <v>0.47012090714334198</v>
      </c>
      <c r="BW9" s="14">
        <v>0.45223669230355901</v>
      </c>
      <c r="BX9" s="14"/>
      <c r="BY9" s="14">
        <v>0.41602978064913898</v>
      </c>
      <c r="BZ9" s="14">
        <v>0.42278423858309999</v>
      </c>
      <c r="CA9" s="14"/>
      <c r="CB9" s="14">
        <v>0.33058902506068699</v>
      </c>
      <c r="CC9" s="14">
        <v>0.46730589252406701</v>
      </c>
    </row>
    <row r="10" spans="2:81" ht="28.8" x14ac:dyDescent="0.3">
      <c r="B10" s="15" t="s">
        <v>497</v>
      </c>
      <c r="C10" s="14">
        <v>0.48011377752612899</v>
      </c>
      <c r="D10" s="14">
        <v>0.51156663016970605</v>
      </c>
      <c r="E10" s="14">
        <v>0.45522253456270001</v>
      </c>
      <c r="F10" s="14"/>
      <c r="G10" s="14">
        <v>0.365241096941054</v>
      </c>
      <c r="H10" s="14">
        <v>0.59434273210898803</v>
      </c>
      <c r="I10" s="14">
        <v>0.42874309918380898</v>
      </c>
      <c r="J10" s="14">
        <v>0.45112384718251097</v>
      </c>
      <c r="K10" s="14">
        <v>0.47561730274138703</v>
      </c>
      <c r="L10" s="14">
        <v>0.50838173417579402</v>
      </c>
      <c r="M10" s="14"/>
      <c r="N10" s="14">
        <v>0.50377731531760905</v>
      </c>
      <c r="O10" s="14">
        <v>0.51269934195168898</v>
      </c>
      <c r="P10" s="14">
        <v>0.56160069789784695</v>
      </c>
      <c r="Q10" s="14">
        <v>0.35034707232724299</v>
      </c>
      <c r="R10" s="14"/>
      <c r="S10" s="14">
        <v>0.54724327715285703</v>
      </c>
      <c r="T10" s="14">
        <v>0.52906480097369402</v>
      </c>
      <c r="U10" s="14">
        <v>0.55663655829865299</v>
      </c>
      <c r="V10" s="14">
        <v>0.50450918440816395</v>
      </c>
      <c r="W10" s="14">
        <v>0.47850315374825803</v>
      </c>
      <c r="X10" s="14">
        <v>0.34726720054555699</v>
      </c>
      <c r="Y10" s="14">
        <v>0.428018130652913</v>
      </c>
      <c r="Z10" s="14">
        <v>0.436665213138343</v>
      </c>
      <c r="AA10" s="14">
        <v>0.46018813911522999</v>
      </c>
      <c r="AB10" s="14">
        <v>0.49695608692907101</v>
      </c>
      <c r="AC10" s="14">
        <v>0.42329374509171003</v>
      </c>
      <c r="AD10" s="14">
        <v>0.403909464867024</v>
      </c>
      <c r="AE10" s="14"/>
      <c r="AF10" s="14">
        <v>0.43603244762490301</v>
      </c>
      <c r="AG10" s="14">
        <v>0.48464797353309502</v>
      </c>
      <c r="AH10" s="14">
        <v>0.61826182408682495</v>
      </c>
      <c r="AI10" s="14">
        <v>0.54487108926972205</v>
      </c>
      <c r="AJ10" s="14">
        <v>0.43614083852831498</v>
      </c>
      <c r="AK10" s="14">
        <v>0.47428445097864602</v>
      </c>
      <c r="AL10" s="14"/>
      <c r="AM10" s="14">
        <v>0.49607513309851903</v>
      </c>
      <c r="AN10" s="14">
        <v>0.51657063193346198</v>
      </c>
      <c r="AO10" s="14">
        <v>0.41104467032592101</v>
      </c>
      <c r="AP10" s="14">
        <v>0.49992597405883199</v>
      </c>
      <c r="AQ10" s="14">
        <v>0.46164659439252997</v>
      </c>
      <c r="AR10" s="14"/>
      <c r="AS10" s="14">
        <v>0.53857223430409196</v>
      </c>
      <c r="AT10" s="14">
        <v>0.44771073357819302</v>
      </c>
      <c r="AU10" s="14"/>
      <c r="AV10" s="14">
        <v>0.56246436359751095</v>
      </c>
      <c r="AW10" s="14">
        <v>0.53307561053803898</v>
      </c>
      <c r="AX10" s="14">
        <v>0.50807785800674299</v>
      </c>
      <c r="AY10" s="14"/>
      <c r="AZ10" s="14">
        <v>0.56576359927046305</v>
      </c>
      <c r="BA10" s="14">
        <v>0.37392796973236703</v>
      </c>
      <c r="BB10" s="14">
        <v>0.60842613814533297</v>
      </c>
      <c r="BC10" s="14"/>
      <c r="BD10" s="14">
        <v>0.48812184481387599</v>
      </c>
      <c r="BE10" s="14">
        <v>0.47465034189293198</v>
      </c>
      <c r="BF10" s="14"/>
      <c r="BG10" s="14">
        <v>0.45398390562427099</v>
      </c>
      <c r="BH10" s="14">
        <v>0.48296642314014498</v>
      </c>
      <c r="BI10" s="14"/>
      <c r="BJ10" s="14">
        <v>0.40913897380451097</v>
      </c>
      <c r="BK10" s="14">
        <v>0.47803521224291001</v>
      </c>
      <c r="BL10" s="14"/>
      <c r="BM10" s="14">
        <v>0.52362443406353598</v>
      </c>
      <c r="BN10" s="14">
        <v>0.47584866842590101</v>
      </c>
      <c r="BO10" s="14"/>
      <c r="BP10" s="14">
        <v>0.51078389548708203</v>
      </c>
      <c r="BQ10" s="14">
        <v>0.47294162585229399</v>
      </c>
      <c r="BR10" s="14"/>
      <c r="BS10" s="14">
        <v>0.499327661257569</v>
      </c>
      <c r="BT10" s="14">
        <v>0.55499532463406298</v>
      </c>
      <c r="BU10" s="14"/>
      <c r="BV10" s="14">
        <v>0.52987909285665802</v>
      </c>
      <c r="BW10" s="14">
        <v>0.49021242753299898</v>
      </c>
      <c r="BX10" s="14"/>
      <c r="BY10" s="14">
        <v>0.53169059374139704</v>
      </c>
      <c r="BZ10" s="14">
        <v>0.47698360860155697</v>
      </c>
      <c r="CA10" s="14"/>
      <c r="CB10" s="14">
        <v>0.58088349330593703</v>
      </c>
      <c r="CC10" s="14">
        <v>0.43520883509906899</v>
      </c>
    </row>
    <row r="11" spans="2:81" x14ac:dyDescent="0.3">
      <c r="B11" s="15" t="s">
        <v>90</v>
      </c>
      <c r="C11" s="23">
        <v>9.9623176775507596E-2</v>
      </c>
      <c r="D11" s="23">
        <v>8.0919614536356002E-2</v>
      </c>
      <c r="E11" s="23">
        <v>0.115889886521004</v>
      </c>
      <c r="F11" s="23"/>
      <c r="G11" s="23">
        <v>5.2395474470336503E-2</v>
      </c>
      <c r="H11" s="23">
        <v>7.7727211002465796E-2</v>
      </c>
      <c r="I11" s="23">
        <v>0.121839334193358</v>
      </c>
      <c r="J11" s="23">
        <v>0.16713772834617299</v>
      </c>
      <c r="K11" s="23">
        <v>0.115091703477499</v>
      </c>
      <c r="L11" s="23">
        <v>6.8393675694678094E-2</v>
      </c>
      <c r="M11" s="23"/>
      <c r="N11" s="23">
        <v>8.0762255011723794E-2</v>
      </c>
      <c r="O11" s="23">
        <v>9.7482783751464297E-2</v>
      </c>
      <c r="P11" s="23">
        <v>9.0776238662129694E-2</v>
      </c>
      <c r="Q11" s="23">
        <v>0.130205487995908</v>
      </c>
      <c r="R11" s="23"/>
      <c r="S11" s="23">
        <v>0.101862357548707</v>
      </c>
      <c r="T11" s="23">
        <v>0.109507739798829</v>
      </c>
      <c r="U11" s="23">
        <v>0.109574049811534</v>
      </c>
      <c r="V11" s="23">
        <v>6.0915574805053899E-2</v>
      </c>
      <c r="W11" s="23">
        <v>6.9594773632755694E-2</v>
      </c>
      <c r="X11" s="23">
        <v>7.6184376107761798E-2</v>
      </c>
      <c r="Y11" s="23">
        <v>0.22284952334264199</v>
      </c>
      <c r="Z11" s="23">
        <v>0.22439223880414999</v>
      </c>
      <c r="AA11" s="23">
        <v>1.7101175388926301E-2</v>
      </c>
      <c r="AB11" s="23">
        <v>8.2495934404783797E-2</v>
      </c>
      <c r="AC11" s="23">
        <v>3.8013252779014697E-2</v>
      </c>
      <c r="AD11" s="23">
        <v>0.23907825156457599</v>
      </c>
      <c r="AE11" s="23"/>
      <c r="AF11" s="23">
        <v>8.7362929282538096E-2</v>
      </c>
      <c r="AG11" s="23">
        <v>7.7223349505307098E-2</v>
      </c>
      <c r="AH11" s="23">
        <v>5.2373981602565498E-2</v>
      </c>
      <c r="AI11" s="23">
        <v>8.4250991829965094E-2</v>
      </c>
      <c r="AJ11" s="23">
        <v>0.17533947497048899</v>
      </c>
      <c r="AK11" s="23">
        <v>0.119124847558619</v>
      </c>
      <c r="AL11" s="23"/>
      <c r="AM11" s="23">
        <v>0.107082738314802</v>
      </c>
      <c r="AN11" s="23">
        <v>6.2466058690180397E-2</v>
      </c>
      <c r="AO11" s="23">
        <v>0.11127582833383499</v>
      </c>
      <c r="AP11" s="23">
        <v>8.7474279347299497E-2</v>
      </c>
      <c r="AQ11" s="23">
        <v>0.28318575565408399</v>
      </c>
      <c r="AR11" s="23"/>
      <c r="AS11" s="23">
        <v>8.2263968319294403E-2</v>
      </c>
      <c r="AT11" s="23">
        <v>0.111375625670495</v>
      </c>
      <c r="AU11" s="23"/>
      <c r="AV11" s="23">
        <v>9.7479997434871402E-2</v>
      </c>
      <c r="AW11" s="23">
        <v>3.03496183556465E-2</v>
      </c>
      <c r="AX11" s="23">
        <v>6.8071757268853506E-2</v>
      </c>
      <c r="AY11" s="23"/>
      <c r="AZ11" s="23">
        <v>3.1258650808084501E-2</v>
      </c>
      <c r="BA11" s="23">
        <v>5.8018842562467303E-2</v>
      </c>
      <c r="BB11" s="23">
        <v>0.125602344267217</v>
      </c>
      <c r="BC11" s="23"/>
      <c r="BD11" s="23">
        <v>0.10130397174611599</v>
      </c>
      <c r="BE11" s="23">
        <v>9.9171649208305498E-2</v>
      </c>
      <c r="BF11" s="23"/>
      <c r="BG11" s="23">
        <v>5.57023625404207E-2</v>
      </c>
      <c r="BH11" s="23">
        <v>0.107585240844414</v>
      </c>
      <c r="BI11" s="23"/>
      <c r="BJ11" s="23">
        <v>6.9550800407768495E-2</v>
      </c>
      <c r="BK11" s="23">
        <v>0.105001570891525</v>
      </c>
      <c r="BL11" s="23"/>
      <c r="BM11" s="23">
        <v>0.16623425616147899</v>
      </c>
      <c r="BN11" s="23">
        <v>9.2263357452565503E-2</v>
      </c>
      <c r="BO11" s="23"/>
      <c r="BP11" s="23">
        <v>0.11328838294442301</v>
      </c>
      <c r="BQ11" s="23">
        <v>9.7182474212519895E-2</v>
      </c>
      <c r="BR11" s="23"/>
      <c r="BS11" s="23">
        <v>4.4325928696911501E-2</v>
      </c>
      <c r="BT11" s="23">
        <v>0.104520939388509</v>
      </c>
      <c r="BU11" s="23"/>
      <c r="BV11" s="23">
        <v>0</v>
      </c>
      <c r="BW11" s="23">
        <v>5.7550880163442501E-2</v>
      </c>
      <c r="BX11" s="23"/>
      <c r="BY11" s="23">
        <v>5.22796256094641E-2</v>
      </c>
      <c r="BZ11" s="23">
        <v>0.10023215281534301</v>
      </c>
      <c r="CA11" s="23"/>
      <c r="CB11" s="23">
        <v>8.8527481633375704E-2</v>
      </c>
      <c r="CC11" s="23">
        <v>9.7485272376864301E-2</v>
      </c>
    </row>
    <row r="12" spans="2:81" x14ac:dyDescent="0.3">
      <c r="B12" s="16" t="s">
        <v>198</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489</v>
      </c>
      <c r="D7" s="10">
        <v>219</v>
      </c>
      <c r="E7" s="10">
        <v>269</v>
      </c>
      <c r="F7" s="10"/>
      <c r="G7" s="10">
        <v>47</v>
      </c>
      <c r="H7" s="10">
        <v>90</v>
      </c>
      <c r="I7" s="10">
        <v>85</v>
      </c>
      <c r="J7" s="10">
        <v>77</v>
      </c>
      <c r="K7" s="10">
        <v>74</v>
      </c>
      <c r="L7" s="10">
        <v>116</v>
      </c>
      <c r="M7" s="10"/>
      <c r="N7" s="10">
        <v>138</v>
      </c>
      <c r="O7" s="10">
        <v>129</v>
      </c>
      <c r="P7" s="10">
        <v>96</v>
      </c>
      <c r="Q7" s="10">
        <v>123</v>
      </c>
      <c r="R7" s="10"/>
      <c r="S7" s="10">
        <v>74</v>
      </c>
      <c r="T7" s="10">
        <v>64</v>
      </c>
      <c r="U7" s="10">
        <v>45</v>
      </c>
      <c r="V7" s="10">
        <v>33</v>
      </c>
      <c r="W7" s="10">
        <v>29</v>
      </c>
      <c r="X7" s="10">
        <v>53</v>
      </c>
      <c r="Y7" s="10">
        <v>32</v>
      </c>
      <c r="Z7" s="10">
        <v>18</v>
      </c>
      <c r="AA7" s="10">
        <v>53</v>
      </c>
      <c r="AB7" s="10">
        <v>47</v>
      </c>
      <c r="AC7" s="10">
        <v>24</v>
      </c>
      <c r="AD7" s="10">
        <v>17</v>
      </c>
      <c r="AE7" s="10"/>
      <c r="AF7" s="10">
        <v>131</v>
      </c>
      <c r="AG7" s="10">
        <v>92</v>
      </c>
      <c r="AH7" s="10">
        <v>51</v>
      </c>
      <c r="AI7" s="10">
        <v>83</v>
      </c>
      <c r="AJ7" s="10">
        <v>31</v>
      </c>
      <c r="AK7" s="10">
        <v>49</v>
      </c>
      <c r="AL7" s="10"/>
      <c r="AM7" s="10">
        <v>111</v>
      </c>
      <c r="AN7" s="10">
        <v>114</v>
      </c>
      <c r="AO7" s="10">
        <v>128</v>
      </c>
      <c r="AP7" s="10">
        <v>61</v>
      </c>
      <c r="AQ7" s="10">
        <v>11</v>
      </c>
      <c r="AR7" s="10"/>
      <c r="AS7" s="10">
        <v>180</v>
      </c>
      <c r="AT7" s="10">
        <v>305</v>
      </c>
      <c r="AU7" s="10"/>
      <c r="AV7" s="10">
        <v>96</v>
      </c>
      <c r="AW7" s="10">
        <v>31</v>
      </c>
      <c r="AX7" s="10">
        <v>80</v>
      </c>
      <c r="AY7" s="10"/>
      <c r="AZ7" s="10">
        <v>30</v>
      </c>
      <c r="BA7" s="10">
        <v>19</v>
      </c>
      <c r="BB7" s="10">
        <v>65</v>
      </c>
      <c r="BC7" s="10"/>
      <c r="BD7" s="10">
        <v>191</v>
      </c>
      <c r="BE7" s="10">
        <v>296</v>
      </c>
      <c r="BF7" s="10"/>
      <c r="BG7" s="10">
        <v>66</v>
      </c>
      <c r="BH7" s="10">
        <v>420</v>
      </c>
      <c r="BI7" s="10"/>
      <c r="BJ7" s="10">
        <v>40</v>
      </c>
      <c r="BK7" s="10">
        <v>437</v>
      </c>
      <c r="BL7" s="10"/>
      <c r="BM7" s="10">
        <v>41</v>
      </c>
      <c r="BN7" s="10">
        <v>444</v>
      </c>
      <c r="BO7" s="10"/>
      <c r="BP7" s="10">
        <v>104</v>
      </c>
      <c r="BQ7" s="10">
        <v>381</v>
      </c>
      <c r="BR7" s="10"/>
      <c r="BS7" s="10">
        <v>84</v>
      </c>
      <c r="BT7" s="10">
        <v>125</v>
      </c>
      <c r="BU7" s="10"/>
      <c r="BV7" s="10">
        <v>18</v>
      </c>
      <c r="BW7" s="10">
        <v>66</v>
      </c>
      <c r="BX7" s="10"/>
      <c r="BY7" s="10">
        <v>32</v>
      </c>
      <c r="BZ7" s="10">
        <v>452</v>
      </c>
      <c r="CA7" s="10"/>
      <c r="CB7" s="10">
        <v>155</v>
      </c>
      <c r="CC7" s="10">
        <v>328</v>
      </c>
    </row>
    <row r="8" spans="2:81" ht="30" customHeight="1" x14ac:dyDescent="0.3">
      <c r="B8" s="11" t="s">
        <v>20</v>
      </c>
      <c r="C8" s="11">
        <v>484</v>
      </c>
      <c r="D8" s="11">
        <v>222</v>
      </c>
      <c r="E8" s="11">
        <v>261</v>
      </c>
      <c r="F8" s="11"/>
      <c r="G8" s="11">
        <v>55</v>
      </c>
      <c r="H8" s="11">
        <v>85</v>
      </c>
      <c r="I8" s="11">
        <v>82</v>
      </c>
      <c r="J8" s="11">
        <v>76</v>
      </c>
      <c r="K8" s="11">
        <v>69</v>
      </c>
      <c r="L8" s="11">
        <v>116</v>
      </c>
      <c r="M8" s="11"/>
      <c r="N8" s="11">
        <v>132</v>
      </c>
      <c r="O8" s="11">
        <v>122</v>
      </c>
      <c r="P8" s="11">
        <v>98</v>
      </c>
      <c r="Q8" s="11">
        <v>128</v>
      </c>
      <c r="R8" s="11"/>
      <c r="S8" s="11">
        <v>70</v>
      </c>
      <c r="T8" s="11">
        <v>64</v>
      </c>
      <c r="U8" s="11">
        <v>44</v>
      </c>
      <c r="V8" s="11">
        <v>35</v>
      </c>
      <c r="W8" s="11">
        <v>28</v>
      </c>
      <c r="X8" s="11">
        <v>50</v>
      </c>
      <c r="Y8" s="11">
        <v>31</v>
      </c>
      <c r="Z8" s="11">
        <v>17</v>
      </c>
      <c r="AA8" s="11">
        <v>54</v>
      </c>
      <c r="AB8" s="11">
        <v>49</v>
      </c>
      <c r="AC8" s="11">
        <v>22</v>
      </c>
      <c r="AD8" s="11">
        <v>20</v>
      </c>
      <c r="AE8" s="11"/>
      <c r="AF8" s="11">
        <v>132</v>
      </c>
      <c r="AG8" s="11">
        <v>90</v>
      </c>
      <c r="AH8" s="11">
        <v>48</v>
      </c>
      <c r="AI8" s="11">
        <v>82</v>
      </c>
      <c r="AJ8" s="11">
        <v>29</v>
      </c>
      <c r="AK8" s="11">
        <v>48</v>
      </c>
      <c r="AL8" s="11"/>
      <c r="AM8" s="11">
        <v>112</v>
      </c>
      <c r="AN8" s="11">
        <v>111</v>
      </c>
      <c r="AO8" s="11">
        <v>129</v>
      </c>
      <c r="AP8" s="11">
        <v>58</v>
      </c>
      <c r="AQ8" s="11">
        <v>10</v>
      </c>
      <c r="AR8" s="11"/>
      <c r="AS8" s="11">
        <v>181</v>
      </c>
      <c r="AT8" s="11">
        <v>299</v>
      </c>
      <c r="AU8" s="11"/>
      <c r="AV8" s="11">
        <v>95</v>
      </c>
      <c r="AW8" s="11">
        <v>32</v>
      </c>
      <c r="AX8" s="11">
        <v>81</v>
      </c>
      <c r="AY8" s="11"/>
      <c r="AZ8" s="11">
        <v>29</v>
      </c>
      <c r="BA8" s="11">
        <v>20</v>
      </c>
      <c r="BB8" s="11">
        <v>65</v>
      </c>
      <c r="BC8" s="11"/>
      <c r="BD8" s="11">
        <v>191</v>
      </c>
      <c r="BE8" s="11">
        <v>291</v>
      </c>
      <c r="BF8" s="11"/>
      <c r="BG8" s="11">
        <v>68</v>
      </c>
      <c r="BH8" s="11">
        <v>413</v>
      </c>
      <c r="BI8" s="11"/>
      <c r="BJ8" s="11">
        <v>41</v>
      </c>
      <c r="BK8" s="11">
        <v>432</v>
      </c>
      <c r="BL8" s="11"/>
      <c r="BM8" s="11">
        <v>40</v>
      </c>
      <c r="BN8" s="11">
        <v>440</v>
      </c>
      <c r="BO8" s="11"/>
      <c r="BP8" s="11">
        <v>103</v>
      </c>
      <c r="BQ8" s="11">
        <v>376</v>
      </c>
      <c r="BR8" s="11"/>
      <c r="BS8" s="11">
        <v>87</v>
      </c>
      <c r="BT8" s="11">
        <v>123</v>
      </c>
      <c r="BU8" s="11"/>
      <c r="BV8" s="11">
        <v>20</v>
      </c>
      <c r="BW8" s="11">
        <v>67</v>
      </c>
      <c r="BX8" s="11"/>
      <c r="BY8" s="11">
        <v>35</v>
      </c>
      <c r="BZ8" s="11">
        <v>444</v>
      </c>
      <c r="CA8" s="11"/>
      <c r="CB8" s="11">
        <v>154</v>
      </c>
      <c r="CC8" s="11">
        <v>324</v>
      </c>
    </row>
    <row r="9" spans="2:81" x14ac:dyDescent="0.3">
      <c r="B9" s="15" t="s">
        <v>496</v>
      </c>
      <c r="C9" s="14">
        <v>0.29449082370493301</v>
      </c>
      <c r="D9" s="14">
        <v>0.27242204992860097</v>
      </c>
      <c r="E9" s="14">
        <v>0.31435739852019901</v>
      </c>
      <c r="F9" s="14"/>
      <c r="G9" s="14">
        <v>0.42920484360249</v>
      </c>
      <c r="H9" s="14">
        <v>0.33596701453841998</v>
      </c>
      <c r="I9" s="14">
        <v>0.26421940872472799</v>
      </c>
      <c r="J9" s="14">
        <v>0.24780853173514999</v>
      </c>
      <c r="K9" s="14">
        <v>0.255869266430512</v>
      </c>
      <c r="L9" s="14">
        <v>0.27577035576586101</v>
      </c>
      <c r="M9" s="14"/>
      <c r="N9" s="14">
        <v>0.26368061896179901</v>
      </c>
      <c r="O9" s="14">
        <v>0.32715661117132</v>
      </c>
      <c r="P9" s="14">
        <v>0.220552009754266</v>
      </c>
      <c r="Q9" s="14">
        <v>0.35856043203979299</v>
      </c>
      <c r="R9" s="14"/>
      <c r="S9" s="14">
        <v>0.34056743336225198</v>
      </c>
      <c r="T9" s="14">
        <v>0.17411710077633399</v>
      </c>
      <c r="U9" s="14">
        <v>0.19962318787841599</v>
      </c>
      <c r="V9" s="14">
        <v>0.40187432861382599</v>
      </c>
      <c r="W9" s="14">
        <v>0.38424421164734601</v>
      </c>
      <c r="X9" s="14">
        <v>0.32587158668625599</v>
      </c>
      <c r="Y9" s="14">
        <v>0.35090346102632403</v>
      </c>
      <c r="Z9" s="14">
        <v>0.28396943704297101</v>
      </c>
      <c r="AA9" s="14">
        <v>0.287939342960365</v>
      </c>
      <c r="AB9" s="14">
        <v>0.24838036467139599</v>
      </c>
      <c r="AC9" s="14">
        <v>0.49151244084054602</v>
      </c>
      <c r="AD9" s="14">
        <v>0.17844020402924299</v>
      </c>
      <c r="AE9" s="14"/>
      <c r="AF9" s="14">
        <v>0.33819972659984099</v>
      </c>
      <c r="AG9" s="14">
        <v>0.29444076509913802</v>
      </c>
      <c r="AH9" s="14">
        <v>0.19185031094673799</v>
      </c>
      <c r="AI9" s="14">
        <v>0.35489180688930799</v>
      </c>
      <c r="AJ9" s="14">
        <v>0.26188243632123698</v>
      </c>
      <c r="AK9" s="14">
        <v>0.224099524752741</v>
      </c>
      <c r="AL9" s="14"/>
      <c r="AM9" s="14">
        <v>0.30278256262319803</v>
      </c>
      <c r="AN9" s="14">
        <v>0.31450392710535402</v>
      </c>
      <c r="AO9" s="14">
        <v>0.28596280199351498</v>
      </c>
      <c r="AP9" s="14">
        <v>0.26294627101816498</v>
      </c>
      <c r="AQ9" s="14">
        <v>0.26825967361326603</v>
      </c>
      <c r="AR9" s="14"/>
      <c r="AS9" s="14">
        <v>0.29208272575372002</v>
      </c>
      <c r="AT9" s="14">
        <v>0.29322790605552002</v>
      </c>
      <c r="AU9" s="14"/>
      <c r="AV9" s="14">
        <v>0.208720186750775</v>
      </c>
      <c r="AW9" s="14">
        <v>0.45103003815411202</v>
      </c>
      <c r="AX9" s="14">
        <v>0.316045943545957</v>
      </c>
      <c r="AY9" s="14"/>
      <c r="AZ9" s="14">
        <v>0.33031176590387301</v>
      </c>
      <c r="BA9" s="14">
        <v>0.40829937671350502</v>
      </c>
      <c r="BB9" s="14">
        <v>0.210338392762911</v>
      </c>
      <c r="BC9" s="14"/>
      <c r="BD9" s="14">
        <v>0.31368284408075198</v>
      </c>
      <c r="BE9" s="14">
        <v>0.28060200030723098</v>
      </c>
      <c r="BF9" s="14"/>
      <c r="BG9" s="14">
        <v>0.39680826644299699</v>
      </c>
      <c r="BH9" s="14">
        <v>0.27745049731720001</v>
      </c>
      <c r="BI9" s="14"/>
      <c r="BJ9" s="14">
        <v>0.27286829725105899</v>
      </c>
      <c r="BK9" s="14">
        <v>0.299793678841977</v>
      </c>
      <c r="BL9" s="14"/>
      <c r="BM9" s="14">
        <v>0.30886144455991599</v>
      </c>
      <c r="BN9" s="14">
        <v>0.29150359461430297</v>
      </c>
      <c r="BO9" s="14"/>
      <c r="BP9" s="14">
        <v>0.31580898716459699</v>
      </c>
      <c r="BQ9" s="14">
        <v>0.29251340659808001</v>
      </c>
      <c r="BR9" s="14"/>
      <c r="BS9" s="14">
        <v>0.36088071835704799</v>
      </c>
      <c r="BT9" s="14">
        <v>0.231663775257056</v>
      </c>
      <c r="BU9" s="14"/>
      <c r="BV9" s="14">
        <v>0.32602461135121602</v>
      </c>
      <c r="BW9" s="14">
        <v>0.37128028215674502</v>
      </c>
      <c r="BX9" s="14"/>
      <c r="BY9" s="14">
        <v>0.37206769586270499</v>
      </c>
      <c r="BZ9" s="14">
        <v>0.28951035883992998</v>
      </c>
      <c r="CA9" s="14"/>
      <c r="CB9" s="14">
        <v>0.27468570933734199</v>
      </c>
      <c r="CC9" s="14">
        <v>0.29746023571716901</v>
      </c>
    </row>
    <row r="10" spans="2:81" ht="28.8" x14ac:dyDescent="0.3">
      <c r="B10" s="15" t="s">
        <v>497</v>
      </c>
      <c r="C10" s="14">
        <v>0.58999722782584296</v>
      </c>
      <c r="D10" s="14">
        <v>0.62643464863165899</v>
      </c>
      <c r="E10" s="14">
        <v>0.55748579459464898</v>
      </c>
      <c r="F10" s="14"/>
      <c r="G10" s="14">
        <v>0.38645975479002398</v>
      </c>
      <c r="H10" s="14">
        <v>0.550207160965832</v>
      </c>
      <c r="I10" s="14">
        <v>0.63644118855904397</v>
      </c>
      <c r="J10" s="14">
        <v>0.59875816700650897</v>
      </c>
      <c r="K10" s="14">
        <v>0.59561832553266403</v>
      </c>
      <c r="L10" s="14">
        <v>0.67338974536037399</v>
      </c>
      <c r="M10" s="14"/>
      <c r="N10" s="14">
        <v>0.65311253561409599</v>
      </c>
      <c r="O10" s="14">
        <v>0.59047264551287104</v>
      </c>
      <c r="P10" s="14">
        <v>0.65671967043559198</v>
      </c>
      <c r="Q10" s="14">
        <v>0.463912172684532</v>
      </c>
      <c r="R10" s="14"/>
      <c r="S10" s="14">
        <v>0.578678510967499</v>
      </c>
      <c r="T10" s="14">
        <v>0.71833373160306502</v>
      </c>
      <c r="U10" s="14">
        <v>0.71178078244154397</v>
      </c>
      <c r="V10" s="14">
        <v>0.47876662019290001</v>
      </c>
      <c r="W10" s="14">
        <v>0.54200532498103704</v>
      </c>
      <c r="X10" s="14">
        <v>0.55754003516797401</v>
      </c>
      <c r="Y10" s="14">
        <v>0.49094124514964899</v>
      </c>
      <c r="Z10" s="14">
        <v>0.61076665753598203</v>
      </c>
      <c r="AA10" s="14">
        <v>0.58582661811765802</v>
      </c>
      <c r="AB10" s="14">
        <v>0.58143562873213495</v>
      </c>
      <c r="AC10" s="14">
        <v>0.47047430638043902</v>
      </c>
      <c r="AD10" s="14">
        <v>0.58809052718370403</v>
      </c>
      <c r="AE10" s="14"/>
      <c r="AF10" s="14">
        <v>0.53320317220682401</v>
      </c>
      <c r="AG10" s="14">
        <v>0.61419006827814004</v>
      </c>
      <c r="AH10" s="14">
        <v>0.75079051922064499</v>
      </c>
      <c r="AI10" s="14">
        <v>0.61059356919935903</v>
      </c>
      <c r="AJ10" s="14">
        <v>0.62923396292424405</v>
      </c>
      <c r="AK10" s="14">
        <v>0.57844117112912996</v>
      </c>
      <c r="AL10" s="14"/>
      <c r="AM10" s="14">
        <v>0.58863684956275797</v>
      </c>
      <c r="AN10" s="14">
        <v>0.58821477976527303</v>
      </c>
      <c r="AO10" s="14">
        <v>0.55355040995756699</v>
      </c>
      <c r="AP10" s="14">
        <v>0.64797494088993102</v>
      </c>
      <c r="AQ10" s="14">
        <v>0.62628903885186205</v>
      </c>
      <c r="AR10" s="14"/>
      <c r="AS10" s="14">
        <v>0.59021679763388701</v>
      </c>
      <c r="AT10" s="14">
        <v>0.591146005558562</v>
      </c>
      <c r="AU10" s="14"/>
      <c r="AV10" s="14">
        <v>0.65050857913307503</v>
      </c>
      <c r="AW10" s="14">
        <v>0.487424334858443</v>
      </c>
      <c r="AX10" s="14">
        <v>0.59953125122636397</v>
      </c>
      <c r="AY10" s="14"/>
      <c r="AZ10" s="14">
        <v>0.63427327496623098</v>
      </c>
      <c r="BA10" s="14">
        <v>0.43031505911457402</v>
      </c>
      <c r="BB10" s="14">
        <v>0.64987016203952497</v>
      </c>
      <c r="BC10" s="14"/>
      <c r="BD10" s="14">
        <v>0.52911223567630095</v>
      </c>
      <c r="BE10" s="14">
        <v>0.63052782685202002</v>
      </c>
      <c r="BF10" s="14"/>
      <c r="BG10" s="14">
        <v>0.41428497142854498</v>
      </c>
      <c r="BH10" s="14">
        <v>0.61832513536324596</v>
      </c>
      <c r="BI10" s="14"/>
      <c r="BJ10" s="14">
        <v>0.457862202003813</v>
      </c>
      <c r="BK10" s="14">
        <v>0.59653317065237499</v>
      </c>
      <c r="BL10" s="14"/>
      <c r="BM10" s="14">
        <v>0.58762634728482599</v>
      </c>
      <c r="BN10" s="14">
        <v>0.59087054322661403</v>
      </c>
      <c r="BO10" s="14"/>
      <c r="BP10" s="14">
        <v>0.56021228858241101</v>
      </c>
      <c r="BQ10" s="14">
        <v>0.59841619775333499</v>
      </c>
      <c r="BR10" s="14"/>
      <c r="BS10" s="14">
        <v>0.54385049332184099</v>
      </c>
      <c r="BT10" s="14">
        <v>0.64761358710707695</v>
      </c>
      <c r="BU10" s="14"/>
      <c r="BV10" s="14">
        <v>0.57714480916591504</v>
      </c>
      <c r="BW10" s="14">
        <v>0.53391690086041799</v>
      </c>
      <c r="BX10" s="14"/>
      <c r="BY10" s="14">
        <v>0.54038673336738197</v>
      </c>
      <c r="BZ10" s="14">
        <v>0.595729683714457</v>
      </c>
      <c r="CA10" s="14"/>
      <c r="CB10" s="14">
        <v>0.65524940896029005</v>
      </c>
      <c r="CC10" s="14">
        <v>0.56950483329068702</v>
      </c>
    </row>
    <row r="11" spans="2:81" x14ac:dyDescent="0.3">
      <c r="B11" s="15" t="s">
        <v>90</v>
      </c>
      <c r="C11" s="23">
        <v>0.115511948469224</v>
      </c>
      <c r="D11" s="23">
        <v>0.10114330143974</v>
      </c>
      <c r="E11" s="23">
        <v>0.12815680688515199</v>
      </c>
      <c r="F11" s="23"/>
      <c r="G11" s="23">
        <v>0.18433540160748599</v>
      </c>
      <c r="H11" s="23">
        <v>0.113825824495748</v>
      </c>
      <c r="I11" s="23">
        <v>9.9339402716228195E-2</v>
      </c>
      <c r="J11" s="23">
        <v>0.15343330125834101</v>
      </c>
      <c r="K11" s="23">
        <v>0.148512408036824</v>
      </c>
      <c r="L11" s="23">
        <v>5.0839898873764201E-2</v>
      </c>
      <c r="M11" s="23"/>
      <c r="N11" s="23">
        <v>8.3206845424105294E-2</v>
      </c>
      <c r="O11" s="23">
        <v>8.2370743315809195E-2</v>
      </c>
      <c r="P11" s="23">
        <v>0.122728319810142</v>
      </c>
      <c r="Q11" s="23">
        <v>0.17752739527567499</v>
      </c>
      <c r="R11" s="23"/>
      <c r="S11" s="23">
        <v>8.0754055670249195E-2</v>
      </c>
      <c r="T11" s="23">
        <v>0.1075491676206</v>
      </c>
      <c r="U11" s="23">
        <v>8.8596029680040406E-2</v>
      </c>
      <c r="V11" s="23">
        <v>0.119359051193274</v>
      </c>
      <c r="W11" s="23">
        <v>7.3750463371616906E-2</v>
      </c>
      <c r="X11" s="23">
        <v>0.11658837814577</v>
      </c>
      <c r="Y11" s="23">
        <v>0.15815529382402799</v>
      </c>
      <c r="Z11" s="23">
        <v>0.10526390542104699</v>
      </c>
      <c r="AA11" s="23">
        <v>0.12623403892197799</v>
      </c>
      <c r="AB11" s="23">
        <v>0.17018400659646901</v>
      </c>
      <c r="AC11" s="23">
        <v>3.8013252779014697E-2</v>
      </c>
      <c r="AD11" s="23">
        <v>0.23346926878705199</v>
      </c>
      <c r="AE11" s="23"/>
      <c r="AF11" s="23">
        <v>0.12859710119333501</v>
      </c>
      <c r="AG11" s="23">
        <v>9.1369166622721806E-2</v>
      </c>
      <c r="AH11" s="23">
        <v>5.7359169832616401E-2</v>
      </c>
      <c r="AI11" s="23">
        <v>3.4514623911332899E-2</v>
      </c>
      <c r="AJ11" s="23">
        <v>0.108883600754519</v>
      </c>
      <c r="AK11" s="23">
        <v>0.19745930411813001</v>
      </c>
      <c r="AL11" s="23"/>
      <c r="AM11" s="23">
        <v>0.10858058781404401</v>
      </c>
      <c r="AN11" s="23">
        <v>9.72812931293731E-2</v>
      </c>
      <c r="AO11" s="23">
        <v>0.160486788048918</v>
      </c>
      <c r="AP11" s="23">
        <v>8.9078788091903505E-2</v>
      </c>
      <c r="AQ11" s="23">
        <v>0.105451287534872</v>
      </c>
      <c r="AR11" s="23"/>
      <c r="AS11" s="23">
        <v>0.117700476612393</v>
      </c>
      <c r="AT11" s="23">
        <v>0.11562608838591799</v>
      </c>
      <c r="AU11" s="23"/>
      <c r="AV11" s="23">
        <v>0.140771234116151</v>
      </c>
      <c r="AW11" s="23">
        <v>6.1545626987444403E-2</v>
      </c>
      <c r="AX11" s="23">
        <v>8.4422805227678893E-2</v>
      </c>
      <c r="AY11" s="23"/>
      <c r="AZ11" s="23">
        <v>3.5414959129896201E-2</v>
      </c>
      <c r="BA11" s="23">
        <v>0.16138556417192099</v>
      </c>
      <c r="BB11" s="23">
        <v>0.13979144519756401</v>
      </c>
      <c r="BC11" s="23"/>
      <c r="BD11" s="23">
        <v>0.15720492024294799</v>
      </c>
      <c r="BE11" s="23">
        <v>8.8870172840748898E-2</v>
      </c>
      <c r="BF11" s="23"/>
      <c r="BG11" s="23">
        <v>0.188906762128457</v>
      </c>
      <c r="BH11" s="23">
        <v>0.10422436731955401</v>
      </c>
      <c r="BI11" s="23"/>
      <c r="BJ11" s="23">
        <v>0.26926950074512801</v>
      </c>
      <c r="BK11" s="23">
        <v>0.103673150505648</v>
      </c>
      <c r="BL11" s="23"/>
      <c r="BM11" s="23">
        <v>0.103512208155258</v>
      </c>
      <c r="BN11" s="23">
        <v>0.117625862159082</v>
      </c>
      <c r="BO11" s="23"/>
      <c r="BP11" s="23">
        <v>0.123978724252991</v>
      </c>
      <c r="BQ11" s="23">
        <v>0.10907039564858401</v>
      </c>
      <c r="BR11" s="23"/>
      <c r="BS11" s="23">
        <v>9.5268788321110798E-2</v>
      </c>
      <c r="BT11" s="23">
        <v>0.12072263763586701</v>
      </c>
      <c r="BU11" s="23"/>
      <c r="BV11" s="23">
        <v>9.6830579482869897E-2</v>
      </c>
      <c r="BW11" s="23">
        <v>9.4802816982837199E-2</v>
      </c>
      <c r="BX11" s="23"/>
      <c r="BY11" s="23">
        <v>8.7545570769913303E-2</v>
      </c>
      <c r="BZ11" s="23">
        <v>0.114759957445613</v>
      </c>
      <c r="CA11" s="23"/>
      <c r="CB11" s="23">
        <v>7.0064881702368603E-2</v>
      </c>
      <c r="CC11" s="23">
        <v>0.133034930992143</v>
      </c>
    </row>
    <row r="12" spans="2:81" x14ac:dyDescent="0.3">
      <c r="B12" s="16" t="s">
        <v>198</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489</v>
      </c>
      <c r="D7" s="10">
        <v>219</v>
      </c>
      <c r="E7" s="10">
        <v>269</v>
      </c>
      <c r="F7" s="10"/>
      <c r="G7" s="10">
        <v>47</v>
      </c>
      <c r="H7" s="10">
        <v>90</v>
      </c>
      <c r="I7" s="10">
        <v>85</v>
      </c>
      <c r="J7" s="10">
        <v>77</v>
      </c>
      <c r="K7" s="10">
        <v>74</v>
      </c>
      <c r="L7" s="10">
        <v>116</v>
      </c>
      <c r="M7" s="10"/>
      <c r="N7" s="10">
        <v>138</v>
      </c>
      <c r="O7" s="10">
        <v>129</v>
      </c>
      <c r="P7" s="10">
        <v>96</v>
      </c>
      <c r="Q7" s="10">
        <v>123</v>
      </c>
      <c r="R7" s="10"/>
      <c r="S7" s="10">
        <v>74</v>
      </c>
      <c r="T7" s="10">
        <v>64</v>
      </c>
      <c r="U7" s="10">
        <v>45</v>
      </c>
      <c r="V7" s="10">
        <v>33</v>
      </c>
      <c r="W7" s="10">
        <v>29</v>
      </c>
      <c r="X7" s="10">
        <v>53</v>
      </c>
      <c r="Y7" s="10">
        <v>32</v>
      </c>
      <c r="Z7" s="10">
        <v>18</v>
      </c>
      <c r="AA7" s="10">
        <v>53</v>
      </c>
      <c r="AB7" s="10">
        <v>47</v>
      </c>
      <c r="AC7" s="10">
        <v>24</v>
      </c>
      <c r="AD7" s="10">
        <v>17</v>
      </c>
      <c r="AE7" s="10"/>
      <c r="AF7" s="10">
        <v>131</v>
      </c>
      <c r="AG7" s="10">
        <v>92</v>
      </c>
      <c r="AH7" s="10">
        <v>51</v>
      </c>
      <c r="AI7" s="10">
        <v>83</v>
      </c>
      <c r="AJ7" s="10">
        <v>31</v>
      </c>
      <c r="AK7" s="10">
        <v>49</v>
      </c>
      <c r="AL7" s="10"/>
      <c r="AM7" s="10">
        <v>111</v>
      </c>
      <c r="AN7" s="10">
        <v>114</v>
      </c>
      <c r="AO7" s="10">
        <v>128</v>
      </c>
      <c r="AP7" s="10">
        <v>61</v>
      </c>
      <c r="AQ7" s="10">
        <v>11</v>
      </c>
      <c r="AR7" s="10"/>
      <c r="AS7" s="10">
        <v>180</v>
      </c>
      <c r="AT7" s="10">
        <v>305</v>
      </c>
      <c r="AU7" s="10"/>
      <c r="AV7" s="10">
        <v>96</v>
      </c>
      <c r="AW7" s="10">
        <v>31</v>
      </c>
      <c r="AX7" s="10">
        <v>80</v>
      </c>
      <c r="AY7" s="10"/>
      <c r="AZ7" s="10">
        <v>30</v>
      </c>
      <c r="BA7" s="10">
        <v>19</v>
      </c>
      <c r="BB7" s="10">
        <v>65</v>
      </c>
      <c r="BC7" s="10"/>
      <c r="BD7" s="10">
        <v>191</v>
      </c>
      <c r="BE7" s="10">
        <v>296</v>
      </c>
      <c r="BF7" s="10"/>
      <c r="BG7" s="10">
        <v>66</v>
      </c>
      <c r="BH7" s="10">
        <v>420</v>
      </c>
      <c r="BI7" s="10"/>
      <c r="BJ7" s="10">
        <v>40</v>
      </c>
      <c r="BK7" s="10">
        <v>437</v>
      </c>
      <c r="BL7" s="10"/>
      <c r="BM7" s="10">
        <v>41</v>
      </c>
      <c r="BN7" s="10">
        <v>444</v>
      </c>
      <c r="BO7" s="10"/>
      <c r="BP7" s="10">
        <v>104</v>
      </c>
      <c r="BQ7" s="10">
        <v>381</v>
      </c>
      <c r="BR7" s="10"/>
      <c r="BS7" s="10">
        <v>84</v>
      </c>
      <c r="BT7" s="10">
        <v>125</v>
      </c>
      <c r="BU7" s="10"/>
      <c r="BV7" s="10">
        <v>18</v>
      </c>
      <c r="BW7" s="10">
        <v>66</v>
      </c>
      <c r="BX7" s="10"/>
      <c r="BY7" s="10">
        <v>32</v>
      </c>
      <c r="BZ7" s="10">
        <v>452</v>
      </c>
      <c r="CA7" s="10"/>
      <c r="CB7" s="10">
        <v>155</v>
      </c>
      <c r="CC7" s="10">
        <v>328</v>
      </c>
    </row>
    <row r="8" spans="2:81" ht="30" customHeight="1" x14ac:dyDescent="0.3">
      <c r="B8" s="11" t="s">
        <v>20</v>
      </c>
      <c r="C8" s="11">
        <v>484</v>
      </c>
      <c r="D8" s="11">
        <v>222</v>
      </c>
      <c r="E8" s="11">
        <v>261</v>
      </c>
      <c r="F8" s="11"/>
      <c r="G8" s="11">
        <v>55</v>
      </c>
      <c r="H8" s="11">
        <v>85</v>
      </c>
      <c r="I8" s="11">
        <v>82</v>
      </c>
      <c r="J8" s="11">
        <v>76</v>
      </c>
      <c r="K8" s="11">
        <v>69</v>
      </c>
      <c r="L8" s="11">
        <v>116</v>
      </c>
      <c r="M8" s="11"/>
      <c r="N8" s="11">
        <v>132</v>
      </c>
      <c r="O8" s="11">
        <v>122</v>
      </c>
      <c r="P8" s="11">
        <v>98</v>
      </c>
      <c r="Q8" s="11">
        <v>128</v>
      </c>
      <c r="R8" s="11"/>
      <c r="S8" s="11">
        <v>70</v>
      </c>
      <c r="T8" s="11">
        <v>64</v>
      </c>
      <c r="U8" s="11">
        <v>44</v>
      </c>
      <c r="V8" s="11">
        <v>35</v>
      </c>
      <c r="W8" s="11">
        <v>28</v>
      </c>
      <c r="X8" s="11">
        <v>50</v>
      </c>
      <c r="Y8" s="11">
        <v>31</v>
      </c>
      <c r="Z8" s="11">
        <v>17</v>
      </c>
      <c r="AA8" s="11">
        <v>54</v>
      </c>
      <c r="AB8" s="11">
        <v>49</v>
      </c>
      <c r="AC8" s="11">
        <v>22</v>
      </c>
      <c r="AD8" s="11">
        <v>20</v>
      </c>
      <c r="AE8" s="11"/>
      <c r="AF8" s="11">
        <v>132</v>
      </c>
      <c r="AG8" s="11">
        <v>90</v>
      </c>
      <c r="AH8" s="11">
        <v>48</v>
      </c>
      <c r="AI8" s="11">
        <v>82</v>
      </c>
      <c r="AJ8" s="11">
        <v>29</v>
      </c>
      <c r="AK8" s="11">
        <v>48</v>
      </c>
      <c r="AL8" s="11"/>
      <c r="AM8" s="11">
        <v>112</v>
      </c>
      <c r="AN8" s="11">
        <v>111</v>
      </c>
      <c r="AO8" s="11">
        <v>129</v>
      </c>
      <c r="AP8" s="11">
        <v>58</v>
      </c>
      <c r="AQ8" s="11">
        <v>10</v>
      </c>
      <c r="AR8" s="11"/>
      <c r="AS8" s="11">
        <v>181</v>
      </c>
      <c r="AT8" s="11">
        <v>299</v>
      </c>
      <c r="AU8" s="11"/>
      <c r="AV8" s="11">
        <v>95</v>
      </c>
      <c r="AW8" s="11">
        <v>32</v>
      </c>
      <c r="AX8" s="11">
        <v>81</v>
      </c>
      <c r="AY8" s="11"/>
      <c r="AZ8" s="11">
        <v>29</v>
      </c>
      <c r="BA8" s="11">
        <v>20</v>
      </c>
      <c r="BB8" s="11">
        <v>65</v>
      </c>
      <c r="BC8" s="11"/>
      <c r="BD8" s="11">
        <v>191</v>
      </c>
      <c r="BE8" s="11">
        <v>291</v>
      </c>
      <c r="BF8" s="11"/>
      <c r="BG8" s="11">
        <v>68</v>
      </c>
      <c r="BH8" s="11">
        <v>413</v>
      </c>
      <c r="BI8" s="11"/>
      <c r="BJ8" s="11">
        <v>41</v>
      </c>
      <c r="BK8" s="11">
        <v>432</v>
      </c>
      <c r="BL8" s="11"/>
      <c r="BM8" s="11">
        <v>40</v>
      </c>
      <c r="BN8" s="11">
        <v>440</v>
      </c>
      <c r="BO8" s="11"/>
      <c r="BP8" s="11">
        <v>103</v>
      </c>
      <c r="BQ8" s="11">
        <v>376</v>
      </c>
      <c r="BR8" s="11"/>
      <c r="BS8" s="11">
        <v>87</v>
      </c>
      <c r="BT8" s="11">
        <v>123</v>
      </c>
      <c r="BU8" s="11"/>
      <c r="BV8" s="11">
        <v>20</v>
      </c>
      <c r="BW8" s="11">
        <v>67</v>
      </c>
      <c r="BX8" s="11"/>
      <c r="BY8" s="11">
        <v>35</v>
      </c>
      <c r="BZ8" s="11">
        <v>444</v>
      </c>
      <c r="CA8" s="11"/>
      <c r="CB8" s="11">
        <v>154</v>
      </c>
      <c r="CC8" s="11">
        <v>324</v>
      </c>
    </row>
    <row r="9" spans="2:81" x14ac:dyDescent="0.3">
      <c r="B9" s="15" t="s">
        <v>496</v>
      </c>
      <c r="C9" s="14">
        <v>0.22442250898553701</v>
      </c>
      <c r="D9" s="14">
        <v>0.21945409984351799</v>
      </c>
      <c r="E9" s="14">
        <v>0.229496638240202</v>
      </c>
      <c r="F9" s="14"/>
      <c r="G9" s="14">
        <v>0.38320063133996202</v>
      </c>
      <c r="H9" s="14">
        <v>0.23856193708214299</v>
      </c>
      <c r="I9" s="14">
        <v>0.17121838538110101</v>
      </c>
      <c r="J9" s="14">
        <v>0.220686673587729</v>
      </c>
      <c r="K9" s="14">
        <v>0.189971861426109</v>
      </c>
      <c r="L9" s="14">
        <v>0.19994511814344401</v>
      </c>
      <c r="M9" s="14"/>
      <c r="N9" s="14">
        <v>0.196090800816968</v>
      </c>
      <c r="O9" s="14">
        <v>0.204090536995851</v>
      </c>
      <c r="P9" s="14">
        <v>0.20539557138054601</v>
      </c>
      <c r="Q9" s="14">
        <v>0.292761898491742</v>
      </c>
      <c r="R9" s="14"/>
      <c r="S9" s="14">
        <v>0.25574477217958302</v>
      </c>
      <c r="T9" s="14">
        <v>0.10329077426986701</v>
      </c>
      <c r="U9" s="14">
        <v>0.222364839057062</v>
      </c>
      <c r="V9" s="14">
        <v>0.40760455284236702</v>
      </c>
      <c r="W9" s="14">
        <v>0.243545673933657</v>
      </c>
      <c r="X9" s="14">
        <v>0.189870743058252</v>
      </c>
      <c r="Y9" s="14">
        <v>0.25775578483429901</v>
      </c>
      <c r="Z9" s="14">
        <v>0.17016375224431499</v>
      </c>
      <c r="AA9" s="14">
        <v>0.167096192860168</v>
      </c>
      <c r="AB9" s="14">
        <v>0.23110568043622001</v>
      </c>
      <c r="AC9" s="14">
        <v>0.40920385038211998</v>
      </c>
      <c r="AD9" s="14">
        <v>0.180904185608255</v>
      </c>
      <c r="AE9" s="14"/>
      <c r="AF9" s="14">
        <v>0.26946597776404801</v>
      </c>
      <c r="AG9" s="14">
        <v>0.247627146194141</v>
      </c>
      <c r="AH9" s="14">
        <v>0.13772034269424799</v>
      </c>
      <c r="AI9" s="14">
        <v>0.26345210917914202</v>
      </c>
      <c r="AJ9" s="14">
        <v>0.17311083340173</v>
      </c>
      <c r="AK9" s="14">
        <v>0.124978666101991</v>
      </c>
      <c r="AL9" s="14"/>
      <c r="AM9" s="14">
        <v>0.23159599886379401</v>
      </c>
      <c r="AN9" s="14">
        <v>0.24408980642446901</v>
      </c>
      <c r="AO9" s="14">
        <v>0.228939620440858</v>
      </c>
      <c r="AP9" s="14">
        <v>0.17183475967397999</v>
      </c>
      <c r="AQ9" s="14">
        <v>0.18239132846994899</v>
      </c>
      <c r="AR9" s="14"/>
      <c r="AS9" s="14">
        <v>0.24352773394431601</v>
      </c>
      <c r="AT9" s="14">
        <v>0.21277954908734001</v>
      </c>
      <c r="AU9" s="14"/>
      <c r="AV9" s="14">
        <v>0.22593006074199501</v>
      </c>
      <c r="AW9" s="14">
        <v>0.32804609774326599</v>
      </c>
      <c r="AX9" s="14">
        <v>0.20099945389306001</v>
      </c>
      <c r="AY9" s="14"/>
      <c r="AZ9" s="14">
        <v>0.27113936571612102</v>
      </c>
      <c r="BA9" s="14">
        <v>0.417134050839432</v>
      </c>
      <c r="BB9" s="14">
        <v>0.20065509468995099</v>
      </c>
      <c r="BC9" s="14"/>
      <c r="BD9" s="14">
        <v>0.212862104134146</v>
      </c>
      <c r="BE9" s="14">
        <v>0.230283652869609</v>
      </c>
      <c r="BF9" s="14"/>
      <c r="BG9" s="14">
        <v>0.23610292115696799</v>
      </c>
      <c r="BH9" s="14">
        <v>0.22184079096610701</v>
      </c>
      <c r="BI9" s="14"/>
      <c r="BJ9" s="14">
        <v>0.148669496742901</v>
      </c>
      <c r="BK9" s="14">
        <v>0.22863027701730501</v>
      </c>
      <c r="BL9" s="14"/>
      <c r="BM9" s="14">
        <v>0.219505264714599</v>
      </c>
      <c r="BN9" s="14">
        <v>0.22036561384056799</v>
      </c>
      <c r="BO9" s="14"/>
      <c r="BP9" s="14">
        <v>0.18846650019646499</v>
      </c>
      <c r="BQ9" s="14">
        <v>0.23161013495670499</v>
      </c>
      <c r="BR9" s="14"/>
      <c r="BS9" s="14">
        <v>0.24349707216562</v>
      </c>
      <c r="BT9" s="14">
        <v>0.22000366375538599</v>
      </c>
      <c r="BU9" s="14"/>
      <c r="BV9" s="14">
        <v>0.22090565672867599</v>
      </c>
      <c r="BW9" s="14">
        <v>0.250237379283758</v>
      </c>
      <c r="BX9" s="14"/>
      <c r="BY9" s="14">
        <v>0.34576165556430399</v>
      </c>
      <c r="BZ9" s="14">
        <v>0.215046549284583</v>
      </c>
      <c r="CA9" s="14"/>
      <c r="CB9" s="14">
        <v>0.196725450229113</v>
      </c>
      <c r="CC9" s="14">
        <v>0.23240172993451899</v>
      </c>
    </row>
    <row r="10" spans="2:81" ht="28.8" x14ac:dyDescent="0.3">
      <c r="B10" s="15" t="s">
        <v>497</v>
      </c>
      <c r="C10" s="14">
        <v>0.66688384538086198</v>
      </c>
      <c r="D10" s="14">
        <v>0.70342272080205503</v>
      </c>
      <c r="E10" s="14">
        <v>0.63457871223259898</v>
      </c>
      <c r="F10" s="14"/>
      <c r="G10" s="14">
        <v>0.51096910090634995</v>
      </c>
      <c r="H10" s="14">
        <v>0.62719861701038904</v>
      </c>
      <c r="I10" s="14">
        <v>0.72944221190267</v>
      </c>
      <c r="J10" s="14">
        <v>0.67038246764274401</v>
      </c>
      <c r="K10" s="14">
        <v>0.67920779438778001</v>
      </c>
      <c r="L10" s="14">
        <v>0.71568449601955297</v>
      </c>
      <c r="M10" s="14"/>
      <c r="N10" s="14">
        <v>0.72039365325905103</v>
      </c>
      <c r="O10" s="14">
        <v>0.68442204750886404</v>
      </c>
      <c r="P10" s="14">
        <v>0.70581817150823301</v>
      </c>
      <c r="Q10" s="14">
        <v>0.55749512880122598</v>
      </c>
      <c r="R10" s="14"/>
      <c r="S10" s="14">
        <v>0.61055546221794499</v>
      </c>
      <c r="T10" s="14">
        <v>0.78896395192120405</v>
      </c>
      <c r="U10" s="14">
        <v>0.71140718754255505</v>
      </c>
      <c r="V10" s="14">
        <v>0.47563936891397302</v>
      </c>
      <c r="W10" s="14">
        <v>0.64927747922586099</v>
      </c>
      <c r="X10" s="14">
        <v>0.65821975853774095</v>
      </c>
      <c r="Y10" s="14">
        <v>0.61493711337636003</v>
      </c>
      <c r="Z10" s="14">
        <v>0.72457234233463896</v>
      </c>
      <c r="AA10" s="14">
        <v>0.74616706255489795</v>
      </c>
      <c r="AB10" s="14">
        <v>0.68771631854394699</v>
      </c>
      <c r="AC10" s="14">
        <v>0.55278289683886495</v>
      </c>
      <c r="AD10" s="14">
        <v>0.64493975123911795</v>
      </c>
      <c r="AE10" s="14"/>
      <c r="AF10" s="14">
        <v>0.61375339943148099</v>
      </c>
      <c r="AG10" s="14">
        <v>0.67633910965511701</v>
      </c>
      <c r="AH10" s="14">
        <v>0.82402953039886195</v>
      </c>
      <c r="AI10" s="14">
        <v>0.69034914094674205</v>
      </c>
      <c r="AJ10" s="14">
        <v>0.68492038925896204</v>
      </c>
      <c r="AK10" s="14">
        <v>0.657955014190437</v>
      </c>
      <c r="AL10" s="14"/>
      <c r="AM10" s="14">
        <v>0.65530838867539598</v>
      </c>
      <c r="AN10" s="14">
        <v>0.66759589016975696</v>
      </c>
      <c r="AO10" s="14">
        <v>0.66611326850124997</v>
      </c>
      <c r="AP10" s="14">
        <v>0.69310641048866695</v>
      </c>
      <c r="AQ10" s="14">
        <v>0.62778292185894902</v>
      </c>
      <c r="AR10" s="14"/>
      <c r="AS10" s="14">
        <v>0.66394186588816895</v>
      </c>
      <c r="AT10" s="14">
        <v>0.67090498967885503</v>
      </c>
      <c r="AU10" s="14"/>
      <c r="AV10" s="14">
        <v>0.68733607856754497</v>
      </c>
      <c r="AW10" s="14">
        <v>0.58253773073684301</v>
      </c>
      <c r="AX10" s="14">
        <v>0.70790883263591897</v>
      </c>
      <c r="AY10" s="14"/>
      <c r="AZ10" s="14">
        <v>0.69461880204367799</v>
      </c>
      <c r="BA10" s="14">
        <v>0.52484710659810097</v>
      </c>
      <c r="BB10" s="14">
        <v>0.66168446670387504</v>
      </c>
      <c r="BC10" s="14"/>
      <c r="BD10" s="14">
        <v>0.65435060876927298</v>
      </c>
      <c r="BE10" s="14">
        <v>0.67614359658910095</v>
      </c>
      <c r="BF10" s="14"/>
      <c r="BG10" s="14">
        <v>0.58125759391042398</v>
      </c>
      <c r="BH10" s="14">
        <v>0.68089287716415503</v>
      </c>
      <c r="BI10" s="14"/>
      <c r="BJ10" s="14">
        <v>0.64163659616962399</v>
      </c>
      <c r="BK10" s="14">
        <v>0.669630318108835</v>
      </c>
      <c r="BL10" s="14"/>
      <c r="BM10" s="14">
        <v>0.65840965002117802</v>
      </c>
      <c r="BN10" s="14">
        <v>0.67119134561119798</v>
      </c>
      <c r="BO10" s="14"/>
      <c r="BP10" s="14">
        <v>0.69849261482810199</v>
      </c>
      <c r="BQ10" s="14">
        <v>0.65945937482183303</v>
      </c>
      <c r="BR10" s="14"/>
      <c r="BS10" s="14">
        <v>0.69037088897659904</v>
      </c>
      <c r="BT10" s="14">
        <v>0.66863912754970001</v>
      </c>
      <c r="BU10" s="14"/>
      <c r="BV10" s="14">
        <v>0.73257620296439196</v>
      </c>
      <c r="BW10" s="14">
        <v>0.67777863776997804</v>
      </c>
      <c r="BX10" s="14"/>
      <c r="BY10" s="14">
        <v>0.57056182151940504</v>
      </c>
      <c r="BZ10" s="14">
        <v>0.67514188783615503</v>
      </c>
      <c r="CA10" s="14"/>
      <c r="CB10" s="14">
        <v>0.72090353553226005</v>
      </c>
      <c r="CC10" s="14">
        <v>0.65042642061675804</v>
      </c>
    </row>
    <row r="11" spans="2:81" x14ac:dyDescent="0.3">
      <c r="B11" s="15" t="s">
        <v>90</v>
      </c>
      <c r="C11" s="23">
        <v>0.108693645633602</v>
      </c>
      <c r="D11" s="23">
        <v>7.7123179354426294E-2</v>
      </c>
      <c r="E11" s="23">
        <v>0.13592464952719899</v>
      </c>
      <c r="F11" s="23"/>
      <c r="G11" s="23">
        <v>0.10583026775368901</v>
      </c>
      <c r="H11" s="23">
        <v>0.134239445907468</v>
      </c>
      <c r="I11" s="23">
        <v>9.9339402716228195E-2</v>
      </c>
      <c r="J11" s="23">
        <v>0.108930858769527</v>
      </c>
      <c r="K11" s="23">
        <v>0.13082034418610999</v>
      </c>
      <c r="L11" s="23">
        <v>8.4370385837002404E-2</v>
      </c>
      <c r="M11" s="23"/>
      <c r="N11" s="23">
        <v>8.3515545923981305E-2</v>
      </c>
      <c r="O11" s="23">
        <v>0.111487415495286</v>
      </c>
      <c r="P11" s="23">
        <v>8.8786257111220998E-2</v>
      </c>
      <c r="Q11" s="23">
        <v>0.14974297270703099</v>
      </c>
      <c r="R11" s="23"/>
      <c r="S11" s="23">
        <v>0.13369976560247299</v>
      </c>
      <c r="T11" s="23">
        <v>0.107745273808929</v>
      </c>
      <c r="U11" s="23">
        <v>6.6227973400383097E-2</v>
      </c>
      <c r="V11" s="23">
        <v>0.11675607824365999</v>
      </c>
      <c r="W11" s="23">
        <v>0.107176846840482</v>
      </c>
      <c r="X11" s="23">
        <v>0.151909498404008</v>
      </c>
      <c r="Y11" s="23">
        <v>0.12730710178934099</v>
      </c>
      <c r="Z11" s="23">
        <v>0.10526390542104699</v>
      </c>
      <c r="AA11" s="23">
        <v>8.67367445849343E-2</v>
      </c>
      <c r="AB11" s="23">
        <v>8.1178001019832802E-2</v>
      </c>
      <c r="AC11" s="23">
        <v>3.8013252779014697E-2</v>
      </c>
      <c r="AD11" s="23">
        <v>0.17415606315262699</v>
      </c>
      <c r="AE11" s="23"/>
      <c r="AF11" s="23">
        <v>0.11678062280447001</v>
      </c>
      <c r="AG11" s="23">
        <v>7.6033744150741905E-2</v>
      </c>
      <c r="AH11" s="23">
        <v>3.8250126906890301E-2</v>
      </c>
      <c r="AI11" s="23">
        <v>4.6198749874116103E-2</v>
      </c>
      <c r="AJ11" s="23">
        <v>0.14196877733930799</v>
      </c>
      <c r="AK11" s="23">
        <v>0.21706631970757201</v>
      </c>
      <c r="AL11" s="23"/>
      <c r="AM11" s="23">
        <v>0.113095612460809</v>
      </c>
      <c r="AN11" s="23">
        <v>8.8314303405773495E-2</v>
      </c>
      <c r="AO11" s="23">
        <v>0.10494711105789201</v>
      </c>
      <c r="AP11" s="23">
        <v>0.13505882983735401</v>
      </c>
      <c r="AQ11" s="23">
        <v>0.189825749671101</v>
      </c>
      <c r="AR11" s="23"/>
      <c r="AS11" s="23">
        <v>9.2530400167515098E-2</v>
      </c>
      <c r="AT11" s="23">
        <v>0.116315461233804</v>
      </c>
      <c r="AU11" s="23"/>
      <c r="AV11" s="23">
        <v>8.6733860690460296E-2</v>
      </c>
      <c r="AW11" s="23">
        <v>8.9416171519890897E-2</v>
      </c>
      <c r="AX11" s="23">
        <v>9.1091713471021102E-2</v>
      </c>
      <c r="AY11" s="23"/>
      <c r="AZ11" s="23">
        <v>3.4241832240200498E-2</v>
      </c>
      <c r="BA11" s="23">
        <v>5.8018842562467303E-2</v>
      </c>
      <c r="BB11" s="23">
        <v>0.137660438606174</v>
      </c>
      <c r="BC11" s="23"/>
      <c r="BD11" s="23">
        <v>0.132787287096582</v>
      </c>
      <c r="BE11" s="23">
        <v>9.3572750541290495E-2</v>
      </c>
      <c r="BF11" s="23"/>
      <c r="BG11" s="23">
        <v>0.18263948493260801</v>
      </c>
      <c r="BH11" s="23">
        <v>9.7266331869738001E-2</v>
      </c>
      <c r="BI11" s="23"/>
      <c r="BJ11" s="23">
        <v>0.20969390708747501</v>
      </c>
      <c r="BK11" s="23">
        <v>0.101739404873861</v>
      </c>
      <c r="BL11" s="23"/>
      <c r="BM11" s="23">
        <v>0.122085085264223</v>
      </c>
      <c r="BN11" s="23">
        <v>0.10844304054823301</v>
      </c>
      <c r="BO11" s="23"/>
      <c r="BP11" s="23">
        <v>0.11304088497543301</v>
      </c>
      <c r="BQ11" s="23">
        <v>0.10893049022146201</v>
      </c>
      <c r="BR11" s="23"/>
      <c r="BS11" s="23">
        <v>6.6132038857780698E-2</v>
      </c>
      <c r="BT11" s="23">
        <v>0.111357208694914</v>
      </c>
      <c r="BU11" s="23"/>
      <c r="BV11" s="23">
        <v>4.6518140306932597E-2</v>
      </c>
      <c r="BW11" s="23">
        <v>7.1983982946264097E-2</v>
      </c>
      <c r="BX11" s="23"/>
      <c r="BY11" s="23">
        <v>8.3676522916291005E-2</v>
      </c>
      <c r="BZ11" s="23">
        <v>0.109811562879263</v>
      </c>
      <c r="CA11" s="23"/>
      <c r="CB11" s="23">
        <v>8.2371014238626902E-2</v>
      </c>
      <c r="CC11" s="23">
        <v>0.117171849448722</v>
      </c>
    </row>
    <row r="12" spans="2:81" x14ac:dyDescent="0.3">
      <c r="B12" s="16" t="s">
        <v>198</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489</v>
      </c>
      <c r="D7" s="10">
        <v>219</v>
      </c>
      <c r="E7" s="10">
        <v>269</v>
      </c>
      <c r="F7" s="10"/>
      <c r="G7" s="10">
        <v>47</v>
      </c>
      <c r="H7" s="10">
        <v>90</v>
      </c>
      <c r="I7" s="10">
        <v>85</v>
      </c>
      <c r="J7" s="10">
        <v>77</v>
      </c>
      <c r="K7" s="10">
        <v>74</v>
      </c>
      <c r="L7" s="10">
        <v>116</v>
      </c>
      <c r="M7" s="10"/>
      <c r="N7" s="10">
        <v>138</v>
      </c>
      <c r="O7" s="10">
        <v>129</v>
      </c>
      <c r="P7" s="10">
        <v>96</v>
      </c>
      <c r="Q7" s="10">
        <v>123</v>
      </c>
      <c r="R7" s="10"/>
      <c r="S7" s="10">
        <v>74</v>
      </c>
      <c r="T7" s="10">
        <v>64</v>
      </c>
      <c r="U7" s="10">
        <v>45</v>
      </c>
      <c r="V7" s="10">
        <v>33</v>
      </c>
      <c r="W7" s="10">
        <v>29</v>
      </c>
      <c r="X7" s="10">
        <v>53</v>
      </c>
      <c r="Y7" s="10">
        <v>32</v>
      </c>
      <c r="Z7" s="10">
        <v>18</v>
      </c>
      <c r="AA7" s="10">
        <v>53</v>
      </c>
      <c r="AB7" s="10">
        <v>47</v>
      </c>
      <c r="AC7" s="10">
        <v>24</v>
      </c>
      <c r="AD7" s="10">
        <v>17</v>
      </c>
      <c r="AE7" s="10"/>
      <c r="AF7" s="10">
        <v>131</v>
      </c>
      <c r="AG7" s="10">
        <v>92</v>
      </c>
      <c r="AH7" s="10">
        <v>51</v>
      </c>
      <c r="AI7" s="10">
        <v>83</v>
      </c>
      <c r="AJ7" s="10">
        <v>31</v>
      </c>
      <c r="AK7" s="10">
        <v>49</v>
      </c>
      <c r="AL7" s="10"/>
      <c r="AM7" s="10">
        <v>111</v>
      </c>
      <c r="AN7" s="10">
        <v>114</v>
      </c>
      <c r="AO7" s="10">
        <v>128</v>
      </c>
      <c r="AP7" s="10">
        <v>61</v>
      </c>
      <c r="AQ7" s="10">
        <v>11</v>
      </c>
      <c r="AR7" s="10"/>
      <c r="AS7" s="10">
        <v>180</v>
      </c>
      <c r="AT7" s="10">
        <v>305</v>
      </c>
      <c r="AU7" s="10"/>
      <c r="AV7" s="10">
        <v>96</v>
      </c>
      <c r="AW7" s="10">
        <v>31</v>
      </c>
      <c r="AX7" s="10">
        <v>80</v>
      </c>
      <c r="AY7" s="10"/>
      <c r="AZ7" s="10">
        <v>30</v>
      </c>
      <c r="BA7" s="10">
        <v>19</v>
      </c>
      <c r="BB7" s="10">
        <v>65</v>
      </c>
      <c r="BC7" s="10"/>
      <c r="BD7" s="10">
        <v>191</v>
      </c>
      <c r="BE7" s="10">
        <v>296</v>
      </c>
      <c r="BF7" s="10"/>
      <c r="BG7" s="10">
        <v>66</v>
      </c>
      <c r="BH7" s="10">
        <v>420</v>
      </c>
      <c r="BI7" s="10"/>
      <c r="BJ7" s="10">
        <v>40</v>
      </c>
      <c r="BK7" s="10">
        <v>437</v>
      </c>
      <c r="BL7" s="10"/>
      <c r="BM7" s="10">
        <v>41</v>
      </c>
      <c r="BN7" s="10">
        <v>444</v>
      </c>
      <c r="BO7" s="10"/>
      <c r="BP7" s="10">
        <v>104</v>
      </c>
      <c r="BQ7" s="10">
        <v>381</v>
      </c>
      <c r="BR7" s="10"/>
      <c r="BS7" s="10">
        <v>84</v>
      </c>
      <c r="BT7" s="10">
        <v>125</v>
      </c>
      <c r="BU7" s="10"/>
      <c r="BV7" s="10">
        <v>18</v>
      </c>
      <c r="BW7" s="10">
        <v>66</v>
      </c>
      <c r="BX7" s="10"/>
      <c r="BY7" s="10">
        <v>32</v>
      </c>
      <c r="BZ7" s="10">
        <v>452</v>
      </c>
      <c r="CA7" s="10"/>
      <c r="CB7" s="10">
        <v>155</v>
      </c>
      <c r="CC7" s="10">
        <v>328</v>
      </c>
    </row>
    <row r="8" spans="2:81" ht="30" customHeight="1" x14ac:dyDescent="0.3">
      <c r="B8" s="11" t="s">
        <v>20</v>
      </c>
      <c r="C8" s="11">
        <v>484</v>
      </c>
      <c r="D8" s="11">
        <v>222</v>
      </c>
      <c r="E8" s="11">
        <v>261</v>
      </c>
      <c r="F8" s="11"/>
      <c r="G8" s="11">
        <v>55</v>
      </c>
      <c r="H8" s="11">
        <v>85</v>
      </c>
      <c r="I8" s="11">
        <v>82</v>
      </c>
      <c r="J8" s="11">
        <v>76</v>
      </c>
      <c r="K8" s="11">
        <v>69</v>
      </c>
      <c r="L8" s="11">
        <v>116</v>
      </c>
      <c r="M8" s="11"/>
      <c r="N8" s="11">
        <v>132</v>
      </c>
      <c r="O8" s="11">
        <v>122</v>
      </c>
      <c r="P8" s="11">
        <v>98</v>
      </c>
      <c r="Q8" s="11">
        <v>128</v>
      </c>
      <c r="R8" s="11"/>
      <c r="S8" s="11">
        <v>70</v>
      </c>
      <c r="T8" s="11">
        <v>64</v>
      </c>
      <c r="U8" s="11">
        <v>44</v>
      </c>
      <c r="V8" s="11">
        <v>35</v>
      </c>
      <c r="W8" s="11">
        <v>28</v>
      </c>
      <c r="X8" s="11">
        <v>50</v>
      </c>
      <c r="Y8" s="11">
        <v>31</v>
      </c>
      <c r="Z8" s="11">
        <v>17</v>
      </c>
      <c r="AA8" s="11">
        <v>54</v>
      </c>
      <c r="AB8" s="11">
        <v>49</v>
      </c>
      <c r="AC8" s="11">
        <v>22</v>
      </c>
      <c r="AD8" s="11">
        <v>20</v>
      </c>
      <c r="AE8" s="11"/>
      <c r="AF8" s="11">
        <v>132</v>
      </c>
      <c r="AG8" s="11">
        <v>90</v>
      </c>
      <c r="AH8" s="11">
        <v>48</v>
      </c>
      <c r="AI8" s="11">
        <v>82</v>
      </c>
      <c r="AJ8" s="11">
        <v>29</v>
      </c>
      <c r="AK8" s="11">
        <v>48</v>
      </c>
      <c r="AL8" s="11"/>
      <c r="AM8" s="11">
        <v>112</v>
      </c>
      <c r="AN8" s="11">
        <v>111</v>
      </c>
      <c r="AO8" s="11">
        <v>129</v>
      </c>
      <c r="AP8" s="11">
        <v>58</v>
      </c>
      <c r="AQ8" s="11">
        <v>10</v>
      </c>
      <c r="AR8" s="11"/>
      <c r="AS8" s="11">
        <v>181</v>
      </c>
      <c r="AT8" s="11">
        <v>299</v>
      </c>
      <c r="AU8" s="11"/>
      <c r="AV8" s="11">
        <v>95</v>
      </c>
      <c r="AW8" s="11">
        <v>32</v>
      </c>
      <c r="AX8" s="11">
        <v>81</v>
      </c>
      <c r="AY8" s="11"/>
      <c r="AZ8" s="11">
        <v>29</v>
      </c>
      <c r="BA8" s="11">
        <v>20</v>
      </c>
      <c r="BB8" s="11">
        <v>65</v>
      </c>
      <c r="BC8" s="11"/>
      <c r="BD8" s="11">
        <v>191</v>
      </c>
      <c r="BE8" s="11">
        <v>291</v>
      </c>
      <c r="BF8" s="11"/>
      <c r="BG8" s="11">
        <v>68</v>
      </c>
      <c r="BH8" s="11">
        <v>413</v>
      </c>
      <c r="BI8" s="11"/>
      <c r="BJ8" s="11">
        <v>41</v>
      </c>
      <c r="BK8" s="11">
        <v>432</v>
      </c>
      <c r="BL8" s="11"/>
      <c r="BM8" s="11">
        <v>40</v>
      </c>
      <c r="BN8" s="11">
        <v>440</v>
      </c>
      <c r="BO8" s="11"/>
      <c r="BP8" s="11">
        <v>103</v>
      </c>
      <c r="BQ8" s="11">
        <v>376</v>
      </c>
      <c r="BR8" s="11"/>
      <c r="BS8" s="11">
        <v>87</v>
      </c>
      <c r="BT8" s="11">
        <v>123</v>
      </c>
      <c r="BU8" s="11"/>
      <c r="BV8" s="11">
        <v>20</v>
      </c>
      <c r="BW8" s="11">
        <v>67</v>
      </c>
      <c r="BX8" s="11"/>
      <c r="BY8" s="11">
        <v>35</v>
      </c>
      <c r="BZ8" s="11">
        <v>444</v>
      </c>
      <c r="CA8" s="11"/>
      <c r="CB8" s="11">
        <v>154</v>
      </c>
      <c r="CC8" s="11">
        <v>324</v>
      </c>
    </row>
    <row r="9" spans="2:81" x14ac:dyDescent="0.3">
      <c r="B9" s="15" t="s">
        <v>496</v>
      </c>
      <c r="C9" s="14">
        <v>0.19524808406047101</v>
      </c>
      <c r="D9" s="14">
        <v>0.174281987616109</v>
      </c>
      <c r="E9" s="14">
        <v>0.20999641326555199</v>
      </c>
      <c r="F9" s="14"/>
      <c r="G9" s="14">
        <v>0.40662511872160501</v>
      </c>
      <c r="H9" s="14">
        <v>0.203298311892327</v>
      </c>
      <c r="I9" s="14">
        <v>0.15221908555254199</v>
      </c>
      <c r="J9" s="14">
        <v>0.168994489684268</v>
      </c>
      <c r="K9" s="14">
        <v>0.177526769568565</v>
      </c>
      <c r="L9" s="14">
        <v>0.14801433477290801</v>
      </c>
      <c r="M9" s="14"/>
      <c r="N9" s="14">
        <v>0.154037593111362</v>
      </c>
      <c r="O9" s="14">
        <v>0.15190252908177099</v>
      </c>
      <c r="P9" s="14">
        <v>0.20469827311873601</v>
      </c>
      <c r="Q9" s="14">
        <v>0.27632713482789401</v>
      </c>
      <c r="R9" s="14"/>
      <c r="S9" s="14">
        <v>0.17319319206130901</v>
      </c>
      <c r="T9" s="14">
        <v>0.103009782408244</v>
      </c>
      <c r="U9" s="14">
        <v>0.20020795989897799</v>
      </c>
      <c r="V9" s="14">
        <v>0.37607621999641</v>
      </c>
      <c r="W9" s="14">
        <v>0.21018387158412</v>
      </c>
      <c r="X9" s="14">
        <v>0.21124461395038799</v>
      </c>
      <c r="Y9" s="14">
        <v>0.22170470326077099</v>
      </c>
      <c r="Z9" s="14">
        <v>0.11795154430126201</v>
      </c>
      <c r="AA9" s="14">
        <v>0.12962976450882799</v>
      </c>
      <c r="AB9" s="14">
        <v>0.220075494846489</v>
      </c>
      <c r="AC9" s="14">
        <v>0.32467795788058101</v>
      </c>
      <c r="AD9" s="14">
        <v>0.180904185608255</v>
      </c>
      <c r="AE9" s="14"/>
      <c r="AF9" s="14">
        <v>0.20887344177348</v>
      </c>
      <c r="AG9" s="14">
        <v>0.227454759978896</v>
      </c>
      <c r="AH9" s="14">
        <v>9.9113560736102696E-2</v>
      </c>
      <c r="AI9" s="14">
        <v>0.23054512375942801</v>
      </c>
      <c r="AJ9" s="14">
        <v>0.17241246646865799</v>
      </c>
      <c r="AK9" s="14">
        <v>8.2517024495379995E-2</v>
      </c>
      <c r="AL9" s="14"/>
      <c r="AM9" s="14">
        <v>0.20580136589433101</v>
      </c>
      <c r="AN9" s="14">
        <v>0.25303206822902502</v>
      </c>
      <c r="AO9" s="14">
        <v>0.15466293437838</v>
      </c>
      <c r="AP9" s="14">
        <v>0.12542138649638301</v>
      </c>
      <c r="AQ9" s="14">
        <v>0.27591425101979999</v>
      </c>
      <c r="AR9" s="14"/>
      <c r="AS9" s="14">
        <v>0.22630538890395399</v>
      </c>
      <c r="AT9" s="14">
        <v>0.17600453785800499</v>
      </c>
      <c r="AU9" s="14"/>
      <c r="AV9" s="14">
        <v>0.21833146901429001</v>
      </c>
      <c r="AW9" s="14">
        <v>0.269013487668607</v>
      </c>
      <c r="AX9" s="14">
        <v>0.20631783417156499</v>
      </c>
      <c r="AY9" s="14"/>
      <c r="AZ9" s="14">
        <v>0.238860204269326</v>
      </c>
      <c r="BA9" s="14">
        <v>0.33146656419363102</v>
      </c>
      <c r="BB9" s="14">
        <v>0.20233750042833901</v>
      </c>
      <c r="BC9" s="14"/>
      <c r="BD9" s="14">
        <v>0.17933742843707301</v>
      </c>
      <c r="BE9" s="14">
        <v>0.20377680181944099</v>
      </c>
      <c r="BF9" s="14"/>
      <c r="BG9" s="14">
        <v>0.21215721925824399</v>
      </c>
      <c r="BH9" s="14">
        <v>0.19159460917973201</v>
      </c>
      <c r="BI9" s="14"/>
      <c r="BJ9" s="14">
        <v>0.175819346815035</v>
      </c>
      <c r="BK9" s="14">
        <v>0.19332745160337</v>
      </c>
      <c r="BL9" s="14"/>
      <c r="BM9" s="14">
        <v>0.19829198617243701</v>
      </c>
      <c r="BN9" s="14">
        <v>0.19020989613594999</v>
      </c>
      <c r="BO9" s="14"/>
      <c r="BP9" s="14">
        <v>0.19006930200685901</v>
      </c>
      <c r="BQ9" s="14">
        <v>0.199239242984877</v>
      </c>
      <c r="BR9" s="14"/>
      <c r="BS9" s="14">
        <v>0.248570571512545</v>
      </c>
      <c r="BT9" s="14">
        <v>0.19874564195747799</v>
      </c>
      <c r="BU9" s="14"/>
      <c r="BV9" s="14">
        <v>0.12740985979386599</v>
      </c>
      <c r="BW9" s="14">
        <v>0.28471971895819198</v>
      </c>
      <c r="BX9" s="14"/>
      <c r="BY9" s="14">
        <v>0.283812386657945</v>
      </c>
      <c r="BZ9" s="14">
        <v>0.18835115861646801</v>
      </c>
      <c r="CA9" s="14"/>
      <c r="CB9" s="14">
        <v>0.17321562256175699</v>
      </c>
      <c r="CC9" s="14">
        <v>0.19702565947870301</v>
      </c>
    </row>
    <row r="10" spans="2:81" ht="28.8" x14ac:dyDescent="0.3">
      <c r="B10" s="15" t="s">
        <v>497</v>
      </c>
      <c r="C10" s="14">
        <v>0.69339911468814497</v>
      </c>
      <c r="D10" s="14">
        <v>0.73429408186392098</v>
      </c>
      <c r="E10" s="14">
        <v>0.66129861753028396</v>
      </c>
      <c r="F10" s="14"/>
      <c r="G10" s="14">
        <v>0.472838113490477</v>
      </c>
      <c r="H10" s="14">
        <v>0.65725028566451604</v>
      </c>
      <c r="I10" s="14">
        <v>0.749079127503957</v>
      </c>
      <c r="J10" s="14">
        <v>0.720770635386354</v>
      </c>
      <c r="K10" s="14">
        <v>0.69195009987373401</v>
      </c>
      <c r="L10" s="14">
        <v>0.76751931851827204</v>
      </c>
      <c r="M10" s="14"/>
      <c r="N10" s="14">
        <v>0.769902093696476</v>
      </c>
      <c r="O10" s="14">
        <v>0.72839894614442102</v>
      </c>
      <c r="P10" s="14">
        <v>0.716639961108539</v>
      </c>
      <c r="Q10" s="14">
        <v>0.55631642821130001</v>
      </c>
      <c r="R10" s="14"/>
      <c r="S10" s="14">
        <v>0.71763802812797495</v>
      </c>
      <c r="T10" s="14">
        <v>0.81853984182218997</v>
      </c>
      <c r="U10" s="14">
        <v>0.71140718754255505</v>
      </c>
      <c r="V10" s="14">
        <v>0.50434809245741696</v>
      </c>
      <c r="W10" s="14">
        <v>0.64876676880308703</v>
      </c>
      <c r="X10" s="14">
        <v>0.65782909415316904</v>
      </c>
      <c r="Y10" s="14">
        <v>0.64655953648582798</v>
      </c>
      <c r="Z10" s="14">
        <v>0.776784550277691</v>
      </c>
      <c r="AA10" s="14">
        <v>0.749361070296517</v>
      </c>
      <c r="AB10" s="14">
        <v>0.67731752600014195</v>
      </c>
      <c r="AC10" s="14">
        <v>0.59748144859075403</v>
      </c>
      <c r="AD10" s="14">
        <v>0.64493975123911795</v>
      </c>
      <c r="AE10" s="14"/>
      <c r="AF10" s="14">
        <v>0.66421683555016597</v>
      </c>
      <c r="AG10" s="14">
        <v>0.69651149587036199</v>
      </c>
      <c r="AH10" s="14">
        <v>0.88176418169111503</v>
      </c>
      <c r="AI10" s="14">
        <v>0.67609226291218905</v>
      </c>
      <c r="AJ10" s="14">
        <v>0.721373434079844</v>
      </c>
      <c r="AK10" s="14">
        <v>0.71828955214963897</v>
      </c>
      <c r="AL10" s="14"/>
      <c r="AM10" s="14">
        <v>0.66165994045583498</v>
      </c>
      <c r="AN10" s="14">
        <v>0.66600794306635902</v>
      </c>
      <c r="AO10" s="14">
        <v>0.71839819180476705</v>
      </c>
      <c r="AP10" s="14">
        <v>0.77217186058846399</v>
      </c>
      <c r="AQ10" s="14">
        <v>0.53425999930909895</v>
      </c>
      <c r="AR10" s="14"/>
      <c r="AS10" s="14">
        <v>0.68745808323117397</v>
      </c>
      <c r="AT10" s="14">
        <v>0.69956659236971797</v>
      </c>
      <c r="AU10" s="14"/>
      <c r="AV10" s="14">
        <v>0.73721246610233604</v>
      </c>
      <c r="AW10" s="14">
        <v>0.63873355794752296</v>
      </c>
      <c r="AX10" s="14">
        <v>0.67929851075386205</v>
      </c>
      <c r="AY10" s="14"/>
      <c r="AZ10" s="14">
        <v>0.72689796349047398</v>
      </c>
      <c r="BA10" s="14">
        <v>0.56832989255972699</v>
      </c>
      <c r="BB10" s="14">
        <v>0.73396833412962403</v>
      </c>
      <c r="BC10" s="14"/>
      <c r="BD10" s="14">
        <v>0.69781281989052402</v>
      </c>
      <c r="BE10" s="14">
        <v>0.69169582125792195</v>
      </c>
      <c r="BF10" s="14"/>
      <c r="BG10" s="14">
        <v>0.60417718752752303</v>
      </c>
      <c r="BH10" s="14">
        <v>0.70819133764204301</v>
      </c>
      <c r="BI10" s="14"/>
      <c r="BJ10" s="14">
        <v>0.66017173225875703</v>
      </c>
      <c r="BK10" s="14">
        <v>0.697574796758197</v>
      </c>
      <c r="BL10" s="14"/>
      <c r="BM10" s="14">
        <v>0.72483479052583899</v>
      </c>
      <c r="BN10" s="14">
        <v>0.69432046087863297</v>
      </c>
      <c r="BO10" s="14"/>
      <c r="BP10" s="14">
        <v>0.69746655751130104</v>
      </c>
      <c r="BQ10" s="14">
        <v>0.688247723666223</v>
      </c>
      <c r="BR10" s="14"/>
      <c r="BS10" s="14">
        <v>0.67562290517956503</v>
      </c>
      <c r="BT10" s="14">
        <v>0.713197252456512</v>
      </c>
      <c r="BU10" s="14"/>
      <c r="BV10" s="14">
        <v>0.78055776850230496</v>
      </c>
      <c r="BW10" s="14">
        <v>0.64431485331494598</v>
      </c>
      <c r="BX10" s="14"/>
      <c r="BY10" s="14">
        <v>0.57181170468819997</v>
      </c>
      <c r="BZ10" s="14">
        <v>0.70590449225893503</v>
      </c>
      <c r="CA10" s="14"/>
      <c r="CB10" s="14">
        <v>0.73129217842567795</v>
      </c>
      <c r="CC10" s="14">
        <v>0.68781897884675003</v>
      </c>
    </row>
    <row r="11" spans="2:81" x14ac:dyDescent="0.3">
      <c r="B11" s="15" t="s">
        <v>90</v>
      </c>
      <c r="C11" s="23">
        <v>0.111352801251384</v>
      </c>
      <c r="D11" s="23">
        <v>9.1423930519970095E-2</v>
      </c>
      <c r="E11" s="23">
        <v>0.12870496920416399</v>
      </c>
      <c r="F11" s="23"/>
      <c r="G11" s="23">
        <v>0.120536767787918</v>
      </c>
      <c r="H11" s="23">
        <v>0.13945140244315701</v>
      </c>
      <c r="I11" s="23">
        <v>9.8701786943500694E-2</v>
      </c>
      <c r="J11" s="23">
        <v>0.110234874929378</v>
      </c>
      <c r="K11" s="23">
        <v>0.13052313055770101</v>
      </c>
      <c r="L11" s="23">
        <v>8.4466346708820805E-2</v>
      </c>
      <c r="M11" s="23"/>
      <c r="N11" s="23">
        <v>7.6060313192162304E-2</v>
      </c>
      <c r="O11" s="23">
        <v>0.119698524773808</v>
      </c>
      <c r="P11" s="23">
        <v>7.8661765772724906E-2</v>
      </c>
      <c r="Q11" s="23">
        <v>0.16735643696080699</v>
      </c>
      <c r="R11" s="23"/>
      <c r="S11" s="23">
        <v>0.109168779810716</v>
      </c>
      <c r="T11" s="23">
        <v>7.8450375769565497E-2</v>
      </c>
      <c r="U11" s="23">
        <v>8.8384852558467702E-2</v>
      </c>
      <c r="V11" s="23">
        <v>0.119575687546173</v>
      </c>
      <c r="W11" s="23">
        <v>0.141049359612793</v>
      </c>
      <c r="X11" s="23">
        <v>0.130926291896443</v>
      </c>
      <c r="Y11" s="23">
        <v>0.131735760253401</v>
      </c>
      <c r="Z11" s="23">
        <v>0.10526390542104699</v>
      </c>
      <c r="AA11" s="23">
        <v>0.121009165194655</v>
      </c>
      <c r="AB11" s="23">
        <v>0.102606979153369</v>
      </c>
      <c r="AC11" s="23">
        <v>7.7840593528665E-2</v>
      </c>
      <c r="AD11" s="23">
        <v>0.17415606315262699</v>
      </c>
      <c r="AE11" s="23"/>
      <c r="AF11" s="23">
        <v>0.126909722676354</v>
      </c>
      <c r="AG11" s="23">
        <v>7.6033744150741905E-2</v>
      </c>
      <c r="AH11" s="23">
        <v>1.9122257572782301E-2</v>
      </c>
      <c r="AI11" s="23">
        <v>9.3362613328383803E-2</v>
      </c>
      <c r="AJ11" s="23">
        <v>0.106214099451498</v>
      </c>
      <c r="AK11" s="23">
        <v>0.199193423354981</v>
      </c>
      <c r="AL11" s="23"/>
      <c r="AM11" s="23">
        <v>0.13253869364983401</v>
      </c>
      <c r="AN11" s="23">
        <v>8.0959988704616404E-2</v>
      </c>
      <c r="AO11" s="23">
        <v>0.12693887381685401</v>
      </c>
      <c r="AP11" s="23">
        <v>0.102406752915153</v>
      </c>
      <c r="AQ11" s="23">
        <v>0.189825749671101</v>
      </c>
      <c r="AR11" s="23"/>
      <c r="AS11" s="23">
        <v>8.6236527864872098E-2</v>
      </c>
      <c r="AT11" s="23">
        <v>0.124428869772277</v>
      </c>
      <c r="AU11" s="23"/>
      <c r="AV11" s="23">
        <v>4.4456064883374599E-2</v>
      </c>
      <c r="AW11" s="23">
        <v>9.22529543838701E-2</v>
      </c>
      <c r="AX11" s="23">
        <v>0.114383655074573</v>
      </c>
      <c r="AY11" s="23"/>
      <c r="AZ11" s="23">
        <v>3.4241832240200498E-2</v>
      </c>
      <c r="BA11" s="23">
        <v>0.100203543246642</v>
      </c>
      <c r="BB11" s="23">
        <v>6.3694165442037598E-2</v>
      </c>
      <c r="BC11" s="23"/>
      <c r="BD11" s="23">
        <v>0.122849751672403</v>
      </c>
      <c r="BE11" s="23">
        <v>0.104527376922637</v>
      </c>
      <c r="BF11" s="23"/>
      <c r="BG11" s="23">
        <v>0.18366559321423401</v>
      </c>
      <c r="BH11" s="23">
        <v>0.100214053178225</v>
      </c>
      <c r="BI11" s="23"/>
      <c r="BJ11" s="23">
        <v>0.164008920926208</v>
      </c>
      <c r="BK11" s="23">
        <v>0.10909775163843299</v>
      </c>
      <c r="BL11" s="23"/>
      <c r="BM11" s="23">
        <v>7.6873223301724594E-2</v>
      </c>
      <c r="BN11" s="23">
        <v>0.11546964298541799</v>
      </c>
      <c r="BO11" s="23"/>
      <c r="BP11" s="23">
        <v>0.11246414048184</v>
      </c>
      <c r="BQ11" s="23">
        <v>0.11251303334889901</v>
      </c>
      <c r="BR11" s="23"/>
      <c r="BS11" s="23">
        <v>7.5806523307890103E-2</v>
      </c>
      <c r="BT11" s="23">
        <v>8.8057105586010806E-2</v>
      </c>
      <c r="BU11" s="23"/>
      <c r="BV11" s="23">
        <v>9.20323717038284E-2</v>
      </c>
      <c r="BW11" s="23">
        <v>7.0965427726862207E-2</v>
      </c>
      <c r="BX11" s="23"/>
      <c r="BY11" s="23">
        <v>0.144375908653855</v>
      </c>
      <c r="BZ11" s="23">
        <v>0.105744349124597</v>
      </c>
      <c r="CA11" s="23"/>
      <c r="CB11" s="23">
        <v>9.5492199012565795E-2</v>
      </c>
      <c r="CC11" s="23">
        <v>0.115155361674547</v>
      </c>
    </row>
    <row r="12" spans="2:81" x14ac:dyDescent="0.3">
      <c r="B12" s="16" t="s">
        <v>198</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489</v>
      </c>
      <c r="D7" s="10">
        <v>219</v>
      </c>
      <c r="E7" s="10">
        <v>269</v>
      </c>
      <c r="F7" s="10"/>
      <c r="G7" s="10">
        <v>47</v>
      </c>
      <c r="H7" s="10">
        <v>90</v>
      </c>
      <c r="I7" s="10">
        <v>85</v>
      </c>
      <c r="J7" s="10">
        <v>77</v>
      </c>
      <c r="K7" s="10">
        <v>74</v>
      </c>
      <c r="L7" s="10">
        <v>116</v>
      </c>
      <c r="M7" s="10"/>
      <c r="N7" s="10">
        <v>138</v>
      </c>
      <c r="O7" s="10">
        <v>129</v>
      </c>
      <c r="P7" s="10">
        <v>96</v>
      </c>
      <c r="Q7" s="10">
        <v>123</v>
      </c>
      <c r="R7" s="10"/>
      <c r="S7" s="10">
        <v>74</v>
      </c>
      <c r="T7" s="10">
        <v>64</v>
      </c>
      <c r="U7" s="10">
        <v>45</v>
      </c>
      <c r="V7" s="10">
        <v>33</v>
      </c>
      <c r="W7" s="10">
        <v>29</v>
      </c>
      <c r="X7" s="10">
        <v>53</v>
      </c>
      <c r="Y7" s="10">
        <v>32</v>
      </c>
      <c r="Z7" s="10">
        <v>18</v>
      </c>
      <c r="AA7" s="10">
        <v>53</v>
      </c>
      <c r="AB7" s="10">
        <v>47</v>
      </c>
      <c r="AC7" s="10">
        <v>24</v>
      </c>
      <c r="AD7" s="10">
        <v>17</v>
      </c>
      <c r="AE7" s="10"/>
      <c r="AF7" s="10">
        <v>131</v>
      </c>
      <c r="AG7" s="10">
        <v>92</v>
      </c>
      <c r="AH7" s="10">
        <v>51</v>
      </c>
      <c r="AI7" s="10">
        <v>83</v>
      </c>
      <c r="AJ7" s="10">
        <v>31</v>
      </c>
      <c r="AK7" s="10">
        <v>49</v>
      </c>
      <c r="AL7" s="10"/>
      <c r="AM7" s="10">
        <v>111</v>
      </c>
      <c r="AN7" s="10">
        <v>114</v>
      </c>
      <c r="AO7" s="10">
        <v>128</v>
      </c>
      <c r="AP7" s="10">
        <v>61</v>
      </c>
      <c r="AQ7" s="10">
        <v>11</v>
      </c>
      <c r="AR7" s="10"/>
      <c r="AS7" s="10">
        <v>180</v>
      </c>
      <c r="AT7" s="10">
        <v>305</v>
      </c>
      <c r="AU7" s="10"/>
      <c r="AV7" s="10">
        <v>96</v>
      </c>
      <c r="AW7" s="10">
        <v>31</v>
      </c>
      <c r="AX7" s="10">
        <v>80</v>
      </c>
      <c r="AY7" s="10"/>
      <c r="AZ7" s="10">
        <v>30</v>
      </c>
      <c r="BA7" s="10">
        <v>19</v>
      </c>
      <c r="BB7" s="10">
        <v>65</v>
      </c>
      <c r="BC7" s="10"/>
      <c r="BD7" s="10">
        <v>191</v>
      </c>
      <c r="BE7" s="10">
        <v>296</v>
      </c>
      <c r="BF7" s="10"/>
      <c r="BG7" s="10">
        <v>66</v>
      </c>
      <c r="BH7" s="10">
        <v>420</v>
      </c>
      <c r="BI7" s="10"/>
      <c r="BJ7" s="10">
        <v>40</v>
      </c>
      <c r="BK7" s="10">
        <v>437</v>
      </c>
      <c r="BL7" s="10"/>
      <c r="BM7" s="10">
        <v>41</v>
      </c>
      <c r="BN7" s="10">
        <v>444</v>
      </c>
      <c r="BO7" s="10"/>
      <c r="BP7" s="10">
        <v>104</v>
      </c>
      <c r="BQ7" s="10">
        <v>381</v>
      </c>
      <c r="BR7" s="10"/>
      <c r="BS7" s="10">
        <v>84</v>
      </c>
      <c r="BT7" s="10">
        <v>125</v>
      </c>
      <c r="BU7" s="10"/>
      <c r="BV7" s="10">
        <v>18</v>
      </c>
      <c r="BW7" s="10">
        <v>66</v>
      </c>
      <c r="BX7" s="10"/>
      <c r="BY7" s="10">
        <v>32</v>
      </c>
      <c r="BZ7" s="10">
        <v>452</v>
      </c>
      <c r="CA7" s="10"/>
      <c r="CB7" s="10">
        <v>155</v>
      </c>
      <c r="CC7" s="10">
        <v>328</v>
      </c>
    </row>
    <row r="8" spans="2:81" ht="30" customHeight="1" x14ac:dyDescent="0.3">
      <c r="B8" s="11" t="s">
        <v>20</v>
      </c>
      <c r="C8" s="11">
        <v>484</v>
      </c>
      <c r="D8" s="11">
        <v>222</v>
      </c>
      <c r="E8" s="11">
        <v>261</v>
      </c>
      <c r="F8" s="11"/>
      <c r="G8" s="11">
        <v>55</v>
      </c>
      <c r="H8" s="11">
        <v>85</v>
      </c>
      <c r="I8" s="11">
        <v>82</v>
      </c>
      <c r="J8" s="11">
        <v>76</v>
      </c>
      <c r="K8" s="11">
        <v>69</v>
      </c>
      <c r="L8" s="11">
        <v>116</v>
      </c>
      <c r="M8" s="11"/>
      <c r="N8" s="11">
        <v>132</v>
      </c>
      <c r="O8" s="11">
        <v>122</v>
      </c>
      <c r="P8" s="11">
        <v>98</v>
      </c>
      <c r="Q8" s="11">
        <v>128</v>
      </c>
      <c r="R8" s="11"/>
      <c r="S8" s="11">
        <v>70</v>
      </c>
      <c r="T8" s="11">
        <v>64</v>
      </c>
      <c r="U8" s="11">
        <v>44</v>
      </c>
      <c r="V8" s="11">
        <v>35</v>
      </c>
      <c r="W8" s="11">
        <v>28</v>
      </c>
      <c r="X8" s="11">
        <v>50</v>
      </c>
      <c r="Y8" s="11">
        <v>31</v>
      </c>
      <c r="Z8" s="11">
        <v>17</v>
      </c>
      <c r="AA8" s="11">
        <v>54</v>
      </c>
      <c r="AB8" s="11">
        <v>49</v>
      </c>
      <c r="AC8" s="11">
        <v>22</v>
      </c>
      <c r="AD8" s="11">
        <v>20</v>
      </c>
      <c r="AE8" s="11"/>
      <c r="AF8" s="11">
        <v>132</v>
      </c>
      <c r="AG8" s="11">
        <v>90</v>
      </c>
      <c r="AH8" s="11">
        <v>48</v>
      </c>
      <c r="AI8" s="11">
        <v>82</v>
      </c>
      <c r="AJ8" s="11">
        <v>29</v>
      </c>
      <c r="AK8" s="11">
        <v>48</v>
      </c>
      <c r="AL8" s="11"/>
      <c r="AM8" s="11">
        <v>112</v>
      </c>
      <c r="AN8" s="11">
        <v>111</v>
      </c>
      <c r="AO8" s="11">
        <v>129</v>
      </c>
      <c r="AP8" s="11">
        <v>58</v>
      </c>
      <c r="AQ8" s="11">
        <v>10</v>
      </c>
      <c r="AR8" s="11"/>
      <c r="AS8" s="11">
        <v>181</v>
      </c>
      <c r="AT8" s="11">
        <v>299</v>
      </c>
      <c r="AU8" s="11"/>
      <c r="AV8" s="11">
        <v>95</v>
      </c>
      <c r="AW8" s="11">
        <v>32</v>
      </c>
      <c r="AX8" s="11">
        <v>81</v>
      </c>
      <c r="AY8" s="11"/>
      <c r="AZ8" s="11">
        <v>29</v>
      </c>
      <c r="BA8" s="11">
        <v>20</v>
      </c>
      <c r="BB8" s="11">
        <v>65</v>
      </c>
      <c r="BC8" s="11"/>
      <c r="BD8" s="11">
        <v>191</v>
      </c>
      <c r="BE8" s="11">
        <v>291</v>
      </c>
      <c r="BF8" s="11"/>
      <c r="BG8" s="11">
        <v>68</v>
      </c>
      <c r="BH8" s="11">
        <v>413</v>
      </c>
      <c r="BI8" s="11"/>
      <c r="BJ8" s="11">
        <v>41</v>
      </c>
      <c r="BK8" s="11">
        <v>432</v>
      </c>
      <c r="BL8" s="11"/>
      <c r="BM8" s="11">
        <v>40</v>
      </c>
      <c r="BN8" s="11">
        <v>440</v>
      </c>
      <c r="BO8" s="11"/>
      <c r="BP8" s="11">
        <v>103</v>
      </c>
      <c r="BQ8" s="11">
        <v>376</v>
      </c>
      <c r="BR8" s="11"/>
      <c r="BS8" s="11">
        <v>87</v>
      </c>
      <c r="BT8" s="11">
        <v>123</v>
      </c>
      <c r="BU8" s="11"/>
      <c r="BV8" s="11">
        <v>20</v>
      </c>
      <c r="BW8" s="11">
        <v>67</v>
      </c>
      <c r="BX8" s="11"/>
      <c r="BY8" s="11">
        <v>35</v>
      </c>
      <c r="BZ8" s="11">
        <v>444</v>
      </c>
      <c r="CA8" s="11"/>
      <c r="CB8" s="11">
        <v>154</v>
      </c>
      <c r="CC8" s="11">
        <v>324</v>
      </c>
    </row>
    <row r="9" spans="2:81" x14ac:dyDescent="0.3">
      <c r="B9" s="15" t="s">
        <v>496</v>
      </c>
      <c r="C9" s="14">
        <v>0.177195174238855</v>
      </c>
      <c r="D9" s="14">
        <v>0.169805364073397</v>
      </c>
      <c r="E9" s="14">
        <v>0.18034245499222701</v>
      </c>
      <c r="F9" s="14"/>
      <c r="G9" s="14">
        <v>0.35815870104366199</v>
      </c>
      <c r="H9" s="14">
        <v>0.18031809927591999</v>
      </c>
      <c r="I9" s="14">
        <v>0.15029521284199401</v>
      </c>
      <c r="J9" s="14">
        <v>0.155861349762761</v>
      </c>
      <c r="K9" s="14">
        <v>0.13489950360500699</v>
      </c>
      <c r="L9" s="14">
        <v>0.14801433477290801</v>
      </c>
      <c r="M9" s="14"/>
      <c r="N9" s="14">
        <v>0.13999162892025299</v>
      </c>
      <c r="O9" s="14">
        <v>0.144532109044198</v>
      </c>
      <c r="P9" s="14">
        <v>0.19351783149955101</v>
      </c>
      <c r="Q9" s="14">
        <v>0.23833800474985101</v>
      </c>
      <c r="R9" s="14"/>
      <c r="S9" s="14">
        <v>0.13396441060123099</v>
      </c>
      <c r="T9" s="14">
        <v>0.102081183527532</v>
      </c>
      <c r="U9" s="14">
        <v>0.198099254978371</v>
      </c>
      <c r="V9" s="14">
        <v>0.34159610668512802</v>
      </c>
      <c r="W9" s="14">
        <v>0.17606493890390801</v>
      </c>
      <c r="X9" s="14">
        <v>0.189940954886582</v>
      </c>
      <c r="Y9" s="14">
        <v>0.19145515192283799</v>
      </c>
      <c r="Z9" s="14">
        <v>6.0871267311253002E-2</v>
      </c>
      <c r="AA9" s="14">
        <v>0.20515822651655999</v>
      </c>
      <c r="AB9" s="14">
        <v>0.19881262857517701</v>
      </c>
      <c r="AC9" s="14">
        <v>0.205412179607525</v>
      </c>
      <c r="AD9" s="14">
        <v>0.124927665825837</v>
      </c>
      <c r="AE9" s="14"/>
      <c r="AF9" s="14">
        <v>0.18567143848338599</v>
      </c>
      <c r="AG9" s="14">
        <v>0.18852482223581801</v>
      </c>
      <c r="AH9" s="14">
        <v>9.9113560736102696E-2</v>
      </c>
      <c r="AI9" s="14">
        <v>0.23054512375942801</v>
      </c>
      <c r="AJ9" s="14">
        <v>0.176685058027338</v>
      </c>
      <c r="AK9" s="14">
        <v>8.1513892956167094E-2</v>
      </c>
      <c r="AL9" s="14"/>
      <c r="AM9" s="14">
        <v>0.195415468888641</v>
      </c>
      <c r="AN9" s="14">
        <v>0.199825172777363</v>
      </c>
      <c r="AO9" s="14">
        <v>0.170597900305824</v>
      </c>
      <c r="AP9" s="14">
        <v>0.127155593351582</v>
      </c>
      <c r="AQ9" s="14">
        <v>0.18239132846994899</v>
      </c>
      <c r="AR9" s="14"/>
      <c r="AS9" s="14">
        <v>0.21152073986643599</v>
      </c>
      <c r="AT9" s="14">
        <v>0.15574773005918299</v>
      </c>
      <c r="AU9" s="14"/>
      <c r="AV9" s="14">
        <v>0.241111313830531</v>
      </c>
      <c r="AW9" s="14">
        <v>0.181385874182799</v>
      </c>
      <c r="AX9" s="14">
        <v>0.19302127053329099</v>
      </c>
      <c r="AY9" s="14"/>
      <c r="AZ9" s="14">
        <v>0.24105480546407901</v>
      </c>
      <c r="BA9" s="14">
        <v>0.29132689880277701</v>
      </c>
      <c r="BB9" s="14">
        <v>0.18788233475510299</v>
      </c>
      <c r="BC9" s="14"/>
      <c r="BD9" s="14">
        <v>0.171280791359539</v>
      </c>
      <c r="BE9" s="14">
        <v>0.17903640678834301</v>
      </c>
      <c r="BF9" s="14"/>
      <c r="BG9" s="14">
        <v>0.17207173852261401</v>
      </c>
      <c r="BH9" s="14">
        <v>0.17704908096136299</v>
      </c>
      <c r="BI9" s="14"/>
      <c r="BJ9" s="14">
        <v>0.22468142405960301</v>
      </c>
      <c r="BK9" s="14">
        <v>0.16841001685768001</v>
      </c>
      <c r="BL9" s="14"/>
      <c r="BM9" s="14">
        <v>0.124834094220312</v>
      </c>
      <c r="BN9" s="14">
        <v>0.17702427221547401</v>
      </c>
      <c r="BO9" s="14"/>
      <c r="BP9" s="14">
        <v>0.172514085948068</v>
      </c>
      <c r="BQ9" s="14">
        <v>0.17517499639675799</v>
      </c>
      <c r="BR9" s="14"/>
      <c r="BS9" s="14">
        <v>0.23926214257765999</v>
      </c>
      <c r="BT9" s="14">
        <v>0.19136163343975801</v>
      </c>
      <c r="BU9" s="14"/>
      <c r="BV9" s="14">
        <v>0.18038818956725</v>
      </c>
      <c r="BW9" s="14">
        <v>0.25682759905189101</v>
      </c>
      <c r="BX9" s="14"/>
      <c r="BY9" s="14">
        <v>0.263302168019383</v>
      </c>
      <c r="BZ9" s="14">
        <v>0.17009984448083701</v>
      </c>
      <c r="CA9" s="14"/>
      <c r="CB9" s="14">
        <v>0.14184408140090299</v>
      </c>
      <c r="CC9" s="14">
        <v>0.18802378654934099</v>
      </c>
    </row>
    <row r="10" spans="2:81" ht="28.8" x14ac:dyDescent="0.3">
      <c r="B10" s="15" t="s">
        <v>497</v>
      </c>
      <c r="C10" s="14">
        <v>0.72311084882385002</v>
      </c>
      <c r="D10" s="14">
        <v>0.755828737739904</v>
      </c>
      <c r="E10" s="14">
        <v>0.69806939448876304</v>
      </c>
      <c r="F10" s="14"/>
      <c r="G10" s="14">
        <v>0.57278242268551605</v>
      </c>
      <c r="H10" s="14">
        <v>0.69293322735794605</v>
      </c>
      <c r="I10" s="14">
        <v>0.73801455597579202</v>
      </c>
      <c r="J10" s="14">
        <v>0.74677945696125303</v>
      </c>
      <c r="K10" s="14">
        <v>0.747098598517973</v>
      </c>
      <c r="L10" s="14">
        <v>0.77579681936483702</v>
      </c>
      <c r="M10" s="14"/>
      <c r="N10" s="14">
        <v>0.79132638586173798</v>
      </c>
      <c r="O10" s="14">
        <v>0.76687986700090305</v>
      </c>
      <c r="P10" s="14">
        <v>0.74761102986903605</v>
      </c>
      <c r="Q10" s="14">
        <v>0.58599290430214901</v>
      </c>
      <c r="R10" s="14"/>
      <c r="S10" s="14">
        <v>0.74436083899488503</v>
      </c>
      <c r="T10" s="14">
        <v>0.81946844070290203</v>
      </c>
      <c r="U10" s="14">
        <v>0.735672771621246</v>
      </c>
      <c r="V10" s="14">
        <v>0.56694257532653203</v>
      </c>
      <c r="W10" s="14">
        <v>0.75134388581070399</v>
      </c>
      <c r="X10" s="14">
        <v>0.67517569001321198</v>
      </c>
      <c r="Y10" s="14">
        <v>0.64655953648582798</v>
      </c>
      <c r="Z10" s="14">
        <v>0.83386482726769995</v>
      </c>
      <c r="AA10" s="14">
        <v>0.72586365384746299</v>
      </c>
      <c r="AB10" s="14">
        <v>0.718268485175236</v>
      </c>
      <c r="AC10" s="14">
        <v>0.71674722686380998</v>
      </c>
      <c r="AD10" s="14">
        <v>0.70091627102153597</v>
      </c>
      <c r="AE10" s="14"/>
      <c r="AF10" s="14">
        <v>0.67951163004901405</v>
      </c>
      <c r="AG10" s="14">
        <v>0.74628700403370696</v>
      </c>
      <c r="AH10" s="14">
        <v>0.88176418169111503</v>
      </c>
      <c r="AI10" s="14">
        <v>0.71032561667861205</v>
      </c>
      <c r="AJ10" s="14">
        <v>0.75018601910595395</v>
      </c>
      <c r="AK10" s="14">
        <v>0.73970677586781197</v>
      </c>
      <c r="AL10" s="14"/>
      <c r="AM10" s="14">
        <v>0.67204583746152502</v>
      </c>
      <c r="AN10" s="14">
        <v>0.72814828984893398</v>
      </c>
      <c r="AO10" s="14">
        <v>0.723484748606817</v>
      </c>
      <c r="AP10" s="14">
        <v>0.78873010084610495</v>
      </c>
      <c r="AQ10" s="14">
        <v>0.71215738399517903</v>
      </c>
      <c r="AR10" s="14"/>
      <c r="AS10" s="14">
        <v>0.71748827313131602</v>
      </c>
      <c r="AT10" s="14">
        <v>0.72945571522070896</v>
      </c>
      <c r="AU10" s="14"/>
      <c r="AV10" s="14">
        <v>0.70455172469670102</v>
      </c>
      <c r="AW10" s="14">
        <v>0.69566295638047704</v>
      </c>
      <c r="AX10" s="14">
        <v>0.73929878929469295</v>
      </c>
      <c r="AY10" s="14"/>
      <c r="AZ10" s="14">
        <v>0.72473573891228105</v>
      </c>
      <c r="BA10" s="14">
        <v>0.55634481883971898</v>
      </c>
      <c r="BB10" s="14">
        <v>0.73533934088491504</v>
      </c>
      <c r="BC10" s="14"/>
      <c r="BD10" s="14">
        <v>0.71568685122055098</v>
      </c>
      <c r="BE10" s="14">
        <v>0.72938157742950704</v>
      </c>
      <c r="BF10" s="14"/>
      <c r="BG10" s="14">
        <v>0.68580329176249399</v>
      </c>
      <c r="BH10" s="14">
        <v>0.72954701901347097</v>
      </c>
      <c r="BI10" s="14"/>
      <c r="BJ10" s="14">
        <v>0.61172949383381403</v>
      </c>
      <c r="BK10" s="14">
        <v>0.735520214844678</v>
      </c>
      <c r="BL10" s="14"/>
      <c r="BM10" s="14">
        <v>0.72516185151796497</v>
      </c>
      <c r="BN10" s="14">
        <v>0.72696224163685497</v>
      </c>
      <c r="BO10" s="14"/>
      <c r="BP10" s="14">
        <v>0.72458138883657597</v>
      </c>
      <c r="BQ10" s="14">
        <v>0.72470054202789402</v>
      </c>
      <c r="BR10" s="14"/>
      <c r="BS10" s="14">
        <v>0.71631517987749704</v>
      </c>
      <c r="BT10" s="14">
        <v>0.71369442489616297</v>
      </c>
      <c r="BU10" s="14"/>
      <c r="BV10" s="14">
        <v>0.81961181043275</v>
      </c>
      <c r="BW10" s="14">
        <v>0.68549590623992995</v>
      </c>
      <c r="BX10" s="14"/>
      <c r="BY10" s="14">
        <v>0.61473483516132799</v>
      </c>
      <c r="BZ10" s="14">
        <v>0.73291462484775904</v>
      </c>
      <c r="CA10" s="14"/>
      <c r="CB10" s="14">
        <v>0.78107094649252296</v>
      </c>
      <c r="CC10" s="14">
        <v>0.70578707885700098</v>
      </c>
    </row>
    <row r="11" spans="2:81" x14ac:dyDescent="0.3">
      <c r="B11" s="15" t="s">
        <v>90</v>
      </c>
      <c r="C11" s="23">
        <v>9.9693976937295301E-2</v>
      </c>
      <c r="D11" s="23">
        <v>7.4365898186699003E-2</v>
      </c>
      <c r="E11" s="23">
        <v>0.12158815051900999</v>
      </c>
      <c r="F11" s="23"/>
      <c r="G11" s="23">
        <v>6.9058876270822203E-2</v>
      </c>
      <c r="H11" s="23">
        <v>0.12674867336613399</v>
      </c>
      <c r="I11" s="23">
        <v>0.11169023118221399</v>
      </c>
      <c r="J11" s="23">
        <v>9.7359193275986203E-2</v>
      </c>
      <c r="K11" s="23">
        <v>0.11800189787702001</v>
      </c>
      <c r="L11" s="23">
        <v>7.6188845862255397E-2</v>
      </c>
      <c r="M11" s="23"/>
      <c r="N11" s="23">
        <v>6.8681985218008307E-2</v>
      </c>
      <c r="O11" s="23">
        <v>8.8588023954899398E-2</v>
      </c>
      <c r="P11" s="23">
        <v>5.8871138631413501E-2</v>
      </c>
      <c r="Q11" s="23">
        <v>0.17566909094800001</v>
      </c>
      <c r="R11" s="23"/>
      <c r="S11" s="23">
        <v>0.12167475040388499</v>
      </c>
      <c r="T11" s="23">
        <v>7.8450375769565497E-2</v>
      </c>
      <c r="U11" s="23">
        <v>6.6227973400383097E-2</v>
      </c>
      <c r="V11" s="23">
        <v>9.1461317988340299E-2</v>
      </c>
      <c r="W11" s="23">
        <v>7.2591175285388096E-2</v>
      </c>
      <c r="X11" s="23">
        <v>0.13488335510020599</v>
      </c>
      <c r="Y11" s="23">
        <v>0.161985311591334</v>
      </c>
      <c r="Z11" s="23">
        <v>0.10526390542104699</v>
      </c>
      <c r="AA11" s="23">
        <v>6.8978119635976304E-2</v>
      </c>
      <c r="AB11" s="23">
        <v>8.2918886249587404E-2</v>
      </c>
      <c r="AC11" s="23">
        <v>7.7840593528665E-2</v>
      </c>
      <c r="AD11" s="23">
        <v>0.17415606315262699</v>
      </c>
      <c r="AE11" s="23"/>
      <c r="AF11" s="23">
        <v>0.13481693146760099</v>
      </c>
      <c r="AG11" s="23">
        <v>6.5188173730475002E-2</v>
      </c>
      <c r="AH11" s="23">
        <v>1.9122257572782301E-2</v>
      </c>
      <c r="AI11" s="23">
        <v>5.9129259561960301E-2</v>
      </c>
      <c r="AJ11" s="23">
        <v>7.3128922866708398E-2</v>
      </c>
      <c r="AK11" s="23">
        <v>0.17877933117602099</v>
      </c>
      <c r="AL11" s="23"/>
      <c r="AM11" s="23">
        <v>0.13253869364983401</v>
      </c>
      <c r="AN11" s="23">
        <v>7.2026537373703098E-2</v>
      </c>
      <c r="AO11" s="23">
        <v>0.105917351087358</v>
      </c>
      <c r="AP11" s="23">
        <v>8.4114305802312606E-2</v>
      </c>
      <c r="AQ11" s="23">
        <v>0.105451287534872</v>
      </c>
      <c r="AR11" s="23"/>
      <c r="AS11" s="23">
        <v>7.0990987002248096E-2</v>
      </c>
      <c r="AT11" s="23">
        <v>0.114796554720108</v>
      </c>
      <c r="AU11" s="23"/>
      <c r="AV11" s="23">
        <v>5.4336961472767599E-2</v>
      </c>
      <c r="AW11" s="23">
        <v>0.122951169436724</v>
      </c>
      <c r="AX11" s="23">
        <v>6.7679940172015604E-2</v>
      </c>
      <c r="AY11" s="23"/>
      <c r="AZ11" s="23">
        <v>3.4209455623639799E-2</v>
      </c>
      <c r="BA11" s="23">
        <v>0.15232828235750401</v>
      </c>
      <c r="BB11" s="23">
        <v>7.6778324359981595E-2</v>
      </c>
      <c r="BC11" s="23"/>
      <c r="BD11" s="23">
        <v>0.11303235741991</v>
      </c>
      <c r="BE11" s="23">
        <v>9.158201578215E-2</v>
      </c>
      <c r="BF11" s="23"/>
      <c r="BG11" s="23">
        <v>0.142124969714893</v>
      </c>
      <c r="BH11" s="23">
        <v>9.34039000251662E-2</v>
      </c>
      <c r="BI11" s="23"/>
      <c r="BJ11" s="23">
        <v>0.16358908210658199</v>
      </c>
      <c r="BK11" s="23">
        <v>9.6069768297641994E-2</v>
      </c>
      <c r="BL11" s="23"/>
      <c r="BM11" s="23">
        <v>0.150004054261723</v>
      </c>
      <c r="BN11" s="23">
        <v>9.6013486147670898E-2</v>
      </c>
      <c r="BO11" s="23"/>
      <c r="BP11" s="23">
        <v>0.10290452521535499</v>
      </c>
      <c r="BQ11" s="23">
        <v>0.100124461575349</v>
      </c>
      <c r="BR11" s="23"/>
      <c r="BS11" s="23">
        <v>4.4422677544843102E-2</v>
      </c>
      <c r="BT11" s="23">
        <v>9.4943941664078796E-2</v>
      </c>
      <c r="BU11" s="23"/>
      <c r="BV11" s="23">
        <v>0</v>
      </c>
      <c r="BW11" s="23">
        <v>5.7676494708178601E-2</v>
      </c>
      <c r="BX11" s="23"/>
      <c r="BY11" s="23">
        <v>0.121962996819289</v>
      </c>
      <c r="BZ11" s="23">
        <v>9.6985530671404002E-2</v>
      </c>
      <c r="CA11" s="23"/>
      <c r="CB11" s="23">
        <v>7.7084972106573293E-2</v>
      </c>
      <c r="CC11" s="23">
        <v>0.106189134593658</v>
      </c>
    </row>
    <row r="12" spans="2:81" x14ac:dyDescent="0.3">
      <c r="B12" s="16" t="s">
        <v>198</v>
      </c>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H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29" t="s">
        <v>510</v>
      </c>
      <c r="E2" s="26"/>
      <c r="F2" s="26"/>
      <c r="G2" s="26"/>
      <c r="H2" s="26"/>
    </row>
    <row r="6" spans="2:8" ht="49.95" customHeight="1" x14ac:dyDescent="0.3">
      <c r="B6" s="17" t="s">
        <v>15</v>
      </c>
      <c r="C6" s="17" t="s">
        <v>491</v>
      </c>
      <c r="D6" s="17" t="s">
        <v>492</v>
      </c>
      <c r="E6" s="17" t="s">
        <v>493</v>
      </c>
      <c r="F6" s="17" t="s">
        <v>494</v>
      </c>
      <c r="G6" s="17" t="s">
        <v>495</v>
      </c>
    </row>
    <row r="7" spans="2:8" x14ac:dyDescent="0.3">
      <c r="B7" s="15" t="s">
        <v>496</v>
      </c>
      <c r="C7" s="14">
        <v>0.33025599501266401</v>
      </c>
      <c r="D7" s="14">
        <v>0.28528970006569498</v>
      </c>
      <c r="E7" s="14">
        <v>0.255043674873077</v>
      </c>
      <c r="F7" s="14">
        <v>0.22302916577198001</v>
      </c>
      <c r="G7" s="14">
        <v>0.22130137373668399</v>
      </c>
    </row>
    <row r="8" spans="2:8" ht="28.8" x14ac:dyDescent="0.3">
      <c r="B8" s="15" t="s">
        <v>497</v>
      </c>
      <c r="C8" s="14">
        <v>0.56446486598196899</v>
      </c>
      <c r="D8" s="14">
        <v>0.62635737418416804</v>
      </c>
      <c r="E8" s="14">
        <v>0.65802736329547495</v>
      </c>
      <c r="F8" s="14">
        <v>0.68319002044261201</v>
      </c>
      <c r="G8" s="14">
        <v>0.67948413449819001</v>
      </c>
    </row>
    <row r="9" spans="2:8" x14ac:dyDescent="0.3">
      <c r="B9" s="15" t="s">
        <v>106</v>
      </c>
      <c r="C9" s="14">
        <v>0.10527913900536701</v>
      </c>
      <c r="D9" s="14">
        <v>8.8352925750136702E-2</v>
      </c>
      <c r="E9" s="14">
        <v>8.6928961831448007E-2</v>
      </c>
      <c r="F9" s="14">
        <v>9.3780813785407896E-2</v>
      </c>
      <c r="G9" s="14">
        <v>9.9214491765125395E-2</v>
      </c>
    </row>
    <row r="10" spans="2:8" x14ac:dyDescent="0.3">
      <c r="B10" s="16"/>
      <c r="C10" s="16"/>
      <c r="D10" s="16"/>
      <c r="E10" s="16"/>
      <c r="F10" s="16"/>
      <c r="G10" s="16"/>
    </row>
    <row r="11" spans="2:8" x14ac:dyDescent="0.3">
      <c r="B11" t="s">
        <v>95</v>
      </c>
    </row>
    <row r="12" spans="2:8" x14ac:dyDescent="0.3">
      <c r="B12" t="s">
        <v>96</v>
      </c>
    </row>
    <row r="16" spans="2:8" x14ac:dyDescent="0.3">
      <c r="B16"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496</v>
      </c>
      <c r="C9" s="14">
        <v>0.33025599501266401</v>
      </c>
      <c r="D9" s="14">
        <v>0.33784084703197498</v>
      </c>
      <c r="E9" s="14">
        <v>0.32349285572284098</v>
      </c>
      <c r="F9" s="14"/>
      <c r="G9" s="14">
        <v>0.38834172218978402</v>
      </c>
      <c r="H9" s="14">
        <v>0.38878946667637698</v>
      </c>
      <c r="I9" s="14">
        <v>0.32803286872263798</v>
      </c>
      <c r="J9" s="14">
        <v>0.27351278040850002</v>
      </c>
      <c r="K9" s="14">
        <v>0.27827342625484702</v>
      </c>
      <c r="L9" s="14">
        <v>0.326972862142208</v>
      </c>
      <c r="M9" s="14"/>
      <c r="N9" s="14">
        <v>0.30565370642199502</v>
      </c>
      <c r="O9" s="14">
        <v>0.27040565819186402</v>
      </c>
      <c r="P9" s="14">
        <v>0.40611428560144502</v>
      </c>
      <c r="Q9" s="14">
        <v>0.35353582448695797</v>
      </c>
      <c r="R9" s="14"/>
      <c r="S9" s="14">
        <v>0.366336297952572</v>
      </c>
      <c r="T9" s="14">
        <v>0.24112350425253001</v>
      </c>
      <c r="U9" s="14">
        <v>0.37967420952103298</v>
      </c>
      <c r="V9" s="14">
        <v>0.373400000865315</v>
      </c>
      <c r="W9" s="14">
        <v>0.29532350907739502</v>
      </c>
      <c r="X9" s="14">
        <v>0.32645705408933501</v>
      </c>
      <c r="Y9" s="14">
        <v>0.28462831271417599</v>
      </c>
      <c r="Z9" s="14">
        <v>0.37688500444641099</v>
      </c>
      <c r="AA9" s="14">
        <v>0.30307653334661899</v>
      </c>
      <c r="AB9" s="14">
        <v>0.39916381947407598</v>
      </c>
      <c r="AC9" s="14">
        <v>0.38822917318356798</v>
      </c>
      <c r="AD9" s="14">
        <v>0.235850312030495</v>
      </c>
      <c r="AE9" s="14"/>
      <c r="AF9" s="14">
        <v>0.35757516135803902</v>
      </c>
      <c r="AG9" s="14">
        <v>0.32995891167432301</v>
      </c>
      <c r="AH9" s="14">
        <v>0.29362697493830597</v>
      </c>
      <c r="AI9" s="14">
        <v>0.33405264446063598</v>
      </c>
      <c r="AJ9" s="14">
        <v>0.40736338869335198</v>
      </c>
      <c r="AK9" s="14">
        <v>0.18119844589551701</v>
      </c>
      <c r="AL9" s="14"/>
      <c r="AM9" s="14">
        <v>0.30214959265471097</v>
      </c>
      <c r="AN9" s="14">
        <v>0.334173976293417</v>
      </c>
      <c r="AO9" s="14">
        <v>0.33122982318663202</v>
      </c>
      <c r="AP9" s="14">
        <v>0.33705904967827499</v>
      </c>
      <c r="AQ9" s="14">
        <v>0.34265763739131599</v>
      </c>
      <c r="AR9" s="14"/>
      <c r="AS9" s="14">
        <v>0.37832161944881298</v>
      </c>
      <c r="AT9" s="14">
        <v>0.30299999324378202</v>
      </c>
      <c r="AU9" s="14"/>
      <c r="AV9" s="14">
        <v>0.38084003035692199</v>
      </c>
      <c r="AW9" s="14">
        <v>0.36899256025112998</v>
      </c>
      <c r="AX9" s="14">
        <v>0.352933017657033</v>
      </c>
      <c r="AY9" s="14"/>
      <c r="AZ9" s="14">
        <v>0.401010709583978</v>
      </c>
      <c r="BA9" s="14">
        <v>0.55176995923150296</v>
      </c>
      <c r="BB9" s="14">
        <v>0.30193953322885497</v>
      </c>
      <c r="BC9" s="14"/>
      <c r="BD9" s="14">
        <v>0.37400279711636403</v>
      </c>
      <c r="BE9" s="14">
        <v>0.30221857822964499</v>
      </c>
      <c r="BF9" s="14"/>
      <c r="BG9" s="14">
        <v>0.35605879281853298</v>
      </c>
      <c r="BH9" s="14">
        <v>0.32679158160221999</v>
      </c>
      <c r="BI9" s="14"/>
      <c r="BJ9" s="14">
        <v>0.34676898488483998</v>
      </c>
      <c r="BK9" s="14">
        <v>0.331705108268885</v>
      </c>
      <c r="BL9" s="14"/>
      <c r="BM9" s="14">
        <v>0.38770138040639102</v>
      </c>
      <c r="BN9" s="14">
        <v>0.32519366100278402</v>
      </c>
      <c r="BO9" s="14"/>
      <c r="BP9" s="14">
        <v>0.41532473458017899</v>
      </c>
      <c r="BQ9" s="14">
        <v>0.308796922411817</v>
      </c>
      <c r="BR9" s="14"/>
      <c r="BS9" s="14">
        <v>0.45418281836305802</v>
      </c>
      <c r="BT9" s="14">
        <v>0.30000892399030199</v>
      </c>
      <c r="BU9" s="14"/>
      <c r="BV9" s="14">
        <v>0.31649231883048901</v>
      </c>
      <c r="BW9" s="14">
        <v>0.50257225298786401</v>
      </c>
      <c r="BX9" s="14"/>
      <c r="BY9" s="14">
        <v>0.43353227342131101</v>
      </c>
      <c r="BZ9" s="14">
        <v>0.32039242880689101</v>
      </c>
      <c r="CA9" s="14"/>
      <c r="CB9" s="14">
        <v>0.34576728369507698</v>
      </c>
      <c r="CC9" s="14">
        <v>0.32019523324841898</v>
      </c>
    </row>
    <row r="10" spans="2:81" ht="28.8" x14ac:dyDescent="0.3">
      <c r="B10" s="15" t="s">
        <v>497</v>
      </c>
      <c r="C10" s="14">
        <v>0.56446486598196899</v>
      </c>
      <c r="D10" s="14">
        <v>0.56958007193445004</v>
      </c>
      <c r="E10" s="14">
        <v>0.55862237954146299</v>
      </c>
      <c r="F10" s="14"/>
      <c r="G10" s="14">
        <v>0.51221102159847898</v>
      </c>
      <c r="H10" s="14">
        <v>0.52587203078859701</v>
      </c>
      <c r="I10" s="14">
        <v>0.57204609755936997</v>
      </c>
      <c r="J10" s="14">
        <v>0.61596139940427996</v>
      </c>
      <c r="K10" s="14">
        <v>0.57616307983445503</v>
      </c>
      <c r="L10" s="14">
        <v>0.57470738742545102</v>
      </c>
      <c r="M10" s="14"/>
      <c r="N10" s="14">
        <v>0.60832848757550295</v>
      </c>
      <c r="O10" s="14">
        <v>0.62152398071116199</v>
      </c>
      <c r="P10" s="14">
        <v>0.50878248258011205</v>
      </c>
      <c r="Q10" s="14">
        <v>0.503997320943395</v>
      </c>
      <c r="R10" s="14"/>
      <c r="S10" s="14">
        <v>0.57112779536993497</v>
      </c>
      <c r="T10" s="14">
        <v>0.58326446596219494</v>
      </c>
      <c r="U10" s="14">
        <v>0.51620929894952305</v>
      </c>
      <c r="V10" s="14">
        <v>0.55651873284701503</v>
      </c>
      <c r="W10" s="14">
        <v>0.61997652467297304</v>
      </c>
      <c r="X10" s="14">
        <v>0.571636942413702</v>
      </c>
      <c r="Y10" s="14">
        <v>0.51393844681339296</v>
      </c>
      <c r="Z10" s="14">
        <v>0.53460580010961001</v>
      </c>
      <c r="AA10" s="14">
        <v>0.59480384866104996</v>
      </c>
      <c r="AB10" s="14">
        <v>0.56831669419557695</v>
      </c>
      <c r="AC10" s="14">
        <v>0.55605693335791695</v>
      </c>
      <c r="AD10" s="14">
        <v>0.51872373048100295</v>
      </c>
      <c r="AE10" s="14"/>
      <c r="AF10" s="14">
        <v>0.56588192913465696</v>
      </c>
      <c r="AG10" s="14">
        <v>0.56227285863160503</v>
      </c>
      <c r="AH10" s="14">
        <v>0.604089299908383</v>
      </c>
      <c r="AI10" s="14">
        <v>0.581808258923596</v>
      </c>
      <c r="AJ10" s="14">
        <v>0.44259158271094801</v>
      </c>
      <c r="AK10" s="14">
        <v>0.68499550091820904</v>
      </c>
      <c r="AL10" s="14"/>
      <c r="AM10" s="14">
        <v>0.57775833811740496</v>
      </c>
      <c r="AN10" s="14">
        <v>0.556828129583396</v>
      </c>
      <c r="AO10" s="14">
        <v>0.56359531110982497</v>
      </c>
      <c r="AP10" s="14">
        <v>0.57678875237411598</v>
      </c>
      <c r="AQ10" s="14">
        <v>0.55434579212718904</v>
      </c>
      <c r="AR10" s="14"/>
      <c r="AS10" s="14">
        <v>0.56871920440606405</v>
      </c>
      <c r="AT10" s="14">
        <v>0.56597538118336499</v>
      </c>
      <c r="AU10" s="14"/>
      <c r="AV10" s="14">
        <v>0.57974750219077098</v>
      </c>
      <c r="AW10" s="14">
        <v>0.58246448425089803</v>
      </c>
      <c r="AX10" s="14">
        <v>0.57590581768647997</v>
      </c>
      <c r="AY10" s="14"/>
      <c r="AZ10" s="14">
        <v>0.53397147028909397</v>
      </c>
      <c r="BA10" s="14">
        <v>0.44823004076849698</v>
      </c>
      <c r="BB10" s="14">
        <v>0.63837448753058101</v>
      </c>
      <c r="BC10" s="14"/>
      <c r="BD10" s="14">
        <v>0.54961191735279802</v>
      </c>
      <c r="BE10" s="14">
        <v>0.57296538945775799</v>
      </c>
      <c r="BF10" s="14"/>
      <c r="BG10" s="14">
        <v>0.60390598936731599</v>
      </c>
      <c r="BH10" s="14">
        <v>0.55478469646094997</v>
      </c>
      <c r="BI10" s="14"/>
      <c r="BJ10" s="14">
        <v>0.57386285155160499</v>
      </c>
      <c r="BK10" s="14">
        <v>0.56137561841636496</v>
      </c>
      <c r="BL10" s="14"/>
      <c r="BM10" s="14">
        <v>0.54263192500830604</v>
      </c>
      <c r="BN10" s="14">
        <v>0.56547784891346198</v>
      </c>
      <c r="BO10" s="14"/>
      <c r="BP10" s="14">
        <v>0.49310796915480298</v>
      </c>
      <c r="BQ10" s="14">
        <v>0.58266158802821699</v>
      </c>
      <c r="BR10" s="14"/>
      <c r="BS10" s="14">
        <v>0.51208701508337495</v>
      </c>
      <c r="BT10" s="14">
        <v>0.61762074932524202</v>
      </c>
      <c r="BU10" s="14"/>
      <c r="BV10" s="14">
        <v>0.64808037819605901</v>
      </c>
      <c r="BW10" s="14">
        <v>0.46429401574000201</v>
      </c>
      <c r="BX10" s="14"/>
      <c r="BY10" s="14">
        <v>0.54775286797161304</v>
      </c>
      <c r="BZ10" s="14">
        <v>0.56698718886835797</v>
      </c>
      <c r="CA10" s="14"/>
      <c r="CB10" s="14">
        <v>0.56589008075018798</v>
      </c>
      <c r="CC10" s="14">
        <v>0.56783729496697899</v>
      </c>
    </row>
    <row r="11" spans="2:81" x14ac:dyDescent="0.3">
      <c r="B11" s="15" t="s">
        <v>106</v>
      </c>
      <c r="C11" s="23">
        <v>0.10527913900536701</v>
      </c>
      <c r="D11" s="23">
        <v>9.2579081033575303E-2</v>
      </c>
      <c r="E11" s="23">
        <v>0.11788476473569499</v>
      </c>
      <c r="F11" s="23"/>
      <c r="G11" s="23">
        <v>9.9447256211737903E-2</v>
      </c>
      <c r="H11" s="23">
        <v>8.5338502535025396E-2</v>
      </c>
      <c r="I11" s="23">
        <v>9.9921033717992394E-2</v>
      </c>
      <c r="J11" s="23">
        <v>0.110525820187221</v>
      </c>
      <c r="K11" s="23">
        <v>0.14556349391069801</v>
      </c>
      <c r="L11" s="23">
        <v>9.8319750432340702E-2</v>
      </c>
      <c r="M11" s="23"/>
      <c r="N11" s="23">
        <v>8.6017806002502306E-2</v>
      </c>
      <c r="O11" s="23">
        <v>0.108070361096974</v>
      </c>
      <c r="P11" s="23">
        <v>8.5103231818442093E-2</v>
      </c>
      <c r="Q11" s="23">
        <v>0.142466854569647</v>
      </c>
      <c r="R11" s="23"/>
      <c r="S11" s="23">
        <v>6.2535906677492994E-2</v>
      </c>
      <c r="T11" s="23">
        <v>0.17561202978527399</v>
      </c>
      <c r="U11" s="23">
        <v>0.10411649152944399</v>
      </c>
      <c r="V11" s="23">
        <v>7.00812662876696E-2</v>
      </c>
      <c r="W11" s="23">
        <v>8.46999662496319E-2</v>
      </c>
      <c r="X11" s="23">
        <v>0.10190600349696401</v>
      </c>
      <c r="Y11" s="23">
        <v>0.201433240472431</v>
      </c>
      <c r="Z11" s="23">
        <v>8.8509195443979297E-2</v>
      </c>
      <c r="AA11" s="23">
        <v>0.102119617992331</v>
      </c>
      <c r="AB11" s="23">
        <v>3.2519486330346702E-2</v>
      </c>
      <c r="AC11" s="23">
        <v>5.5713893458514303E-2</v>
      </c>
      <c r="AD11" s="23">
        <v>0.24542595748850199</v>
      </c>
      <c r="AE11" s="23"/>
      <c r="AF11" s="23">
        <v>7.6542909507304094E-2</v>
      </c>
      <c r="AG11" s="23">
        <v>0.107768229694072</v>
      </c>
      <c r="AH11" s="23">
        <v>0.10228372515331099</v>
      </c>
      <c r="AI11" s="23">
        <v>8.4139096615767905E-2</v>
      </c>
      <c r="AJ11" s="23">
        <v>0.15004502859569999</v>
      </c>
      <c r="AK11" s="23">
        <v>0.133806053186274</v>
      </c>
      <c r="AL11" s="23"/>
      <c r="AM11" s="23">
        <v>0.120092069227884</v>
      </c>
      <c r="AN11" s="23">
        <v>0.108997894123187</v>
      </c>
      <c r="AO11" s="23">
        <v>0.10517486570354299</v>
      </c>
      <c r="AP11" s="23">
        <v>8.6152197947608505E-2</v>
      </c>
      <c r="AQ11" s="23">
        <v>0.10299657048149501</v>
      </c>
      <c r="AR11" s="23"/>
      <c r="AS11" s="23">
        <v>5.2959176145123403E-2</v>
      </c>
      <c r="AT11" s="23">
        <v>0.13102462557285299</v>
      </c>
      <c r="AU11" s="23"/>
      <c r="AV11" s="23">
        <v>3.94124674523069E-2</v>
      </c>
      <c r="AW11" s="23">
        <v>4.8542955497972502E-2</v>
      </c>
      <c r="AX11" s="23">
        <v>7.1161164656487599E-2</v>
      </c>
      <c r="AY11" s="23"/>
      <c r="AZ11" s="23">
        <v>6.5017820126928305E-2</v>
      </c>
      <c r="BA11" s="23">
        <v>0</v>
      </c>
      <c r="BB11" s="23">
        <v>5.9685979240563999E-2</v>
      </c>
      <c r="BC11" s="23"/>
      <c r="BD11" s="23">
        <v>7.6385285530837399E-2</v>
      </c>
      <c r="BE11" s="23">
        <v>0.124816032312598</v>
      </c>
      <c r="BF11" s="23"/>
      <c r="BG11" s="23">
        <v>4.0035217814150398E-2</v>
      </c>
      <c r="BH11" s="23">
        <v>0.11842372193683</v>
      </c>
      <c r="BI11" s="23"/>
      <c r="BJ11" s="23">
        <v>7.9368163563554694E-2</v>
      </c>
      <c r="BK11" s="23">
        <v>0.10691927331475</v>
      </c>
      <c r="BL11" s="23"/>
      <c r="BM11" s="23">
        <v>6.9666694585302294E-2</v>
      </c>
      <c r="BN11" s="23">
        <v>0.109328490083754</v>
      </c>
      <c r="BO11" s="23"/>
      <c r="BP11" s="23">
        <v>9.1567296265017903E-2</v>
      </c>
      <c r="BQ11" s="23">
        <v>0.108541489559966</v>
      </c>
      <c r="BR11" s="23"/>
      <c r="BS11" s="23">
        <v>3.3730166553567503E-2</v>
      </c>
      <c r="BT11" s="23">
        <v>8.2370326684455999E-2</v>
      </c>
      <c r="BU11" s="23"/>
      <c r="BV11" s="23">
        <v>3.5427302973451202E-2</v>
      </c>
      <c r="BW11" s="23">
        <v>3.3133731272134703E-2</v>
      </c>
      <c r="BX11" s="23"/>
      <c r="BY11" s="23">
        <v>1.8714858607076602E-2</v>
      </c>
      <c r="BZ11" s="23">
        <v>0.11262038232475099</v>
      </c>
      <c r="CA11" s="23"/>
      <c r="CB11" s="23">
        <v>8.8342635554735094E-2</v>
      </c>
      <c r="CC11" s="23">
        <v>0.11196747178460199</v>
      </c>
    </row>
    <row r="12" spans="2:81" x14ac:dyDescent="0.3">
      <c r="B12" s="16"/>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496</v>
      </c>
      <c r="C9" s="14">
        <v>0.28528970006569498</v>
      </c>
      <c r="D9" s="14">
        <v>0.30842816736237</v>
      </c>
      <c r="E9" s="14">
        <v>0.263252056935877</v>
      </c>
      <c r="F9" s="14"/>
      <c r="G9" s="14">
        <v>0.35372747851980901</v>
      </c>
      <c r="H9" s="14">
        <v>0.39019933466712098</v>
      </c>
      <c r="I9" s="14">
        <v>0.269070417357339</v>
      </c>
      <c r="J9" s="14">
        <v>0.22030314052137601</v>
      </c>
      <c r="K9" s="14">
        <v>0.24425259076585901</v>
      </c>
      <c r="L9" s="14">
        <v>0.24820262785896099</v>
      </c>
      <c r="M9" s="14"/>
      <c r="N9" s="14">
        <v>0.244700106469215</v>
      </c>
      <c r="O9" s="14">
        <v>0.245430651930509</v>
      </c>
      <c r="P9" s="14">
        <v>0.37411127889406598</v>
      </c>
      <c r="Q9" s="14">
        <v>0.29685549890348101</v>
      </c>
      <c r="R9" s="14"/>
      <c r="S9" s="14">
        <v>0.30293710630953302</v>
      </c>
      <c r="T9" s="14">
        <v>0.20873409710483701</v>
      </c>
      <c r="U9" s="14">
        <v>0.28133037597752297</v>
      </c>
      <c r="V9" s="14">
        <v>0.33895050688940698</v>
      </c>
      <c r="W9" s="14">
        <v>0.24643826598195701</v>
      </c>
      <c r="X9" s="14">
        <v>0.25975450667141903</v>
      </c>
      <c r="Y9" s="14">
        <v>0.24592809629021101</v>
      </c>
      <c r="Z9" s="14">
        <v>0.33348891136124598</v>
      </c>
      <c r="AA9" s="14">
        <v>0.34999969088036098</v>
      </c>
      <c r="AB9" s="14">
        <v>0.31529345254129398</v>
      </c>
      <c r="AC9" s="14">
        <v>0.35195855064859799</v>
      </c>
      <c r="AD9" s="14">
        <v>0.154307499310855</v>
      </c>
      <c r="AE9" s="14"/>
      <c r="AF9" s="14">
        <v>0.33595964075415802</v>
      </c>
      <c r="AG9" s="14">
        <v>0.244438315611127</v>
      </c>
      <c r="AH9" s="14">
        <v>0.25262337815196301</v>
      </c>
      <c r="AI9" s="14">
        <v>0.30633255276781401</v>
      </c>
      <c r="AJ9" s="14">
        <v>0.33155970852042099</v>
      </c>
      <c r="AK9" s="14">
        <v>0.14020265339847901</v>
      </c>
      <c r="AL9" s="14"/>
      <c r="AM9" s="14">
        <v>0.28440030618499701</v>
      </c>
      <c r="AN9" s="14">
        <v>0.28116685877997399</v>
      </c>
      <c r="AO9" s="14">
        <v>0.28925719530472199</v>
      </c>
      <c r="AP9" s="14">
        <v>0.23538778177942701</v>
      </c>
      <c r="AQ9" s="14">
        <v>0.33355829010666099</v>
      </c>
      <c r="AR9" s="14"/>
      <c r="AS9" s="14">
        <v>0.34723299350034298</v>
      </c>
      <c r="AT9" s="14">
        <v>0.24880457273076201</v>
      </c>
      <c r="AU9" s="14"/>
      <c r="AV9" s="14">
        <v>0.36163954713641699</v>
      </c>
      <c r="AW9" s="14">
        <v>0.36516281863320998</v>
      </c>
      <c r="AX9" s="14">
        <v>0.276892143608921</v>
      </c>
      <c r="AY9" s="14"/>
      <c r="AZ9" s="14">
        <v>0.36618957033593802</v>
      </c>
      <c r="BA9" s="14">
        <v>0.444024479817892</v>
      </c>
      <c r="BB9" s="14">
        <v>0.28901813011198102</v>
      </c>
      <c r="BC9" s="14"/>
      <c r="BD9" s="14">
        <v>0.33360577083635101</v>
      </c>
      <c r="BE9" s="14">
        <v>0.25407351971287201</v>
      </c>
      <c r="BF9" s="14"/>
      <c r="BG9" s="14">
        <v>0.356453744028843</v>
      </c>
      <c r="BH9" s="14">
        <v>0.27281806025543198</v>
      </c>
      <c r="BI9" s="14"/>
      <c r="BJ9" s="14">
        <v>0.363754501857048</v>
      </c>
      <c r="BK9" s="14">
        <v>0.28281208400520202</v>
      </c>
      <c r="BL9" s="14"/>
      <c r="BM9" s="14">
        <v>0.318915707043193</v>
      </c>
      <c r="BN9" s="14">
        <v>0.28229163903347498</v>
      </c>
      <c r="BO9" s="14"/>
      <c r="BP9" s="14">
        <v>0.325810496445121</v>
      </c>
      <c r="BQ9" s="14">
        <v>0.271812142355079</v>
      </c>
      <c r="BR9" s="14"/>
      <c r="BS9" s="14">
        <v>0.42853232721763901</v>
      </c>
      <c r="BT9" s="14">
        <v>0.249118520153148</v>
      </c>
      <c r="BU9" s="14"/>
      <c r="BV9" s="14">
        <v>0.45695692440142699</v>
      </c>
      <c r="BW9" s="14">
        <v>0.41854289300227399</v>
      </c>
      <c r="BX9" s="14"/>
      <c r="BY9" s="14">
        <v>0.50030814952059499</v>
      </c>
      <c r="BZ9" s="14">
        <v>0.26279580187479801</v>
      </c>
      <c r="CA9" s="14"/>
      <c r="CB9" s="14">
        <v>0.312490562810193</v>
      </c>
      <c r="CC9" s="14">
        <v>0.26852297023900701</v>
      </c>
    </row>
    <row r="10" spans="2:81" ht="28.8" x14ac:dyDescent="0.3">
      <c r="B10" s="15" t="s">
        <v>497</v>
      </c>
      <c r="C10" s="14">
        <v>0.62635737418416804</v>
      </c>
      <c r="D10" s="14">
        <v>0.61392708649086603</v>
      </c>
      <c r="E10" s="14">
        <v>0.63776726556235397</v>
      </c>
      <c r="F10" s="14"/>
      <c r="G10" s="14">
        <v>0.55843187815275597</v>
      </c>
      <c r="H10" s="14">
        <v>0.53008393334846904</v>
      </c>
      <c r="I10" s="14">
        <v>0.64252961084724403</v>
      </c>
      <c r="J10" s="14">
        <v>0.67744537985098996</v>
      </c>
      <c r="K10" s="14">
        <v>0.65393755307249801</v>
      </c>
      <c r="L10" s="14">
        <v>0.67652520351972401</v>
      </c>
      <c r="M10" s="14"/>
      <c r="N10" s="14">
        <v>0.68248408611154499</v>
      </c>
      <c r="O10" s="14">
        <v>0.67499119218011805</v>
      </c>
      <c r="P10" s="14">
        <v>0.55440384939932796</v>
      </c>
      <c r="Q10" s="14">
        <v>0.57279941007672597</v>
      </c>
      <c r="R10" s="14"/>
      <c r="S10" s="14">
        <v>0.66534731995804197</v>
      </c>
      <c r="T10" s="14">
        <v>0.63902552056662298</v>
      </c>
      <c r="U10" s="14">
        <v>0.61466651282106699</v>
      </c>
      <c r="V10" s="14">
        <v>0.626890940796617</v>
      </c>
      <c r="W10" s="14">
        <v>0.65485294871481003</v>
      </c>
      <c r="X10" s="14">
        <v>0.67777645449977697</v>
      </c>
      <c r="Y10" s="14">
        <v>0.60123699728560198</v>
      </c>
      <c r="Z10" s="14">
        <v>0.60000706129118797</v>
      </c>
      <c r="AA10" s="14">
        <v>0.54736993819913005</v>
      </c>
      <c r="AB10" s="14">
        <v>0.61634867246666902</v>
      </c>
      <c r="AC10" s="14">
        <v>0.61187594697815495</v>
      </c>
      <c r="AD10" s="14">
        <v>0.64441893626230295</v>
      </c>
      <c r="AE10" s="14"/>
      <c r="AF10" s="14">
        <v>0.59086865248875098</v>
      </c>
      <c r="AG10" s="14">
        <v>0.65257033022562605</v>
      </c>
      <c r="AH10" s="14">
        <v>0.68412872576541195</v>
      </c>
      <c r="AI10" s="14">
        <v>0.63908825149849202</v>
      </c>
      <c r="AJ10" s="14">
        <v>0.586143931479856</v>
      </c>
      <c r="AK10" s="14">
        <v>0.75646892230457197</v>
      </c>
      <c r="AL10" s="14"/>
      <c r="AM10" s="14">
        <v>0.611453278356206</v>
      </c>
      <c r="AN10" s="14">
        <v>0.63226623481366195</v>
      </c>
      <c r="AO10" s="14">
        <v>0.63477215391194997</v>
      </c>
      <c r="AP10" s="14">
        <v>0.68556611362594799</v>
      </c>
      <c r="AQ10" s="14">
        <v>0.56344513941184304</v>
      </c>
      <c r="AR10" s="14"/>
      <c r="AS10" s="14">
        <v>0.60047527943818102</v>
      </c>
      <c r="AT10" s="14">
        <v>0.64585431725815201</v>
      </c>
      <c r="AU10" s="14"/>
      <c r="AV10" s="14">
        <v>0.59827622910689804</v>
      </c>
      <c r="AW10" s="14">
        <v>0.58495584115711396</v>
      </c>
      <c r="AX10" s="14">
        <v>0.65905639035307095</v>
      </c>
      <c r="AY10" s="14"/>
      <c r="AZ10" s="14">
        <v>0.58870925732938895</v>
      </c>
      <c r="BA10" s="14">
        <v>0.55597552018210805</v>
      </c>
      <c r="BB10" s="14">
        <v>0.64939570367341903</v>
      </c>
      <c r="BC10" s="14"/>
      <c r="BD10" s="14">
        <v>0.60764203870599098</v>
      </c>
      <c r="BE10" s="14">
        <v>0.63762012815573899</v>
      </c>
      <c r="BF10" s="14"/>
      <c r="BG10" s="14">
        <v>0.58304635908759805</v>
      </c>
      <c r="BH10" s="14">
        <v>0.63301510841407904</v>
      </c>
      <c r="BI10" s="14"/>
      <c r="BJ10" s="14">
        <v>0.54118509446499696</v>
      </c>
      <c r="BK10" s="14">
        <v>0.63095415741677696</v>
      </c>
      <c r="BL10" s="14"/>
      <c r="BM10" s="14">
        <v>0.63865589285481705</v>
      </c>
      <c r="BN10" s="14">
        <v>0.62446795838935998</v>
      </c>
      <c r="BO10" s="14"/>
      <c r="BP10" s="14">
        <v>0.61190777901793203</v>
      </c>
      <c r="BQ10" s="14">
        <v>0.63145796796393105</v>
      </c>
      <c r="BR10" s="14"/>
      <c r="BS10" s="14">
        <v>0.54526994853731603</v>
      </c>
      <c r="BT10" s="14">
        <v>0.67118547830826303</v>
      </c>
      <c r="BU10" s="14"/>
      <c r="BV10" s="14">
        <v>0.489012029052733</v>
      </c>
      <c r="BW10" s="14">
        <v>0.56504102153268199</v>
      </c>
      <c r="BX10" s="14"/>
      <c r="BY10" s="14">
        <v>0.47088934791610298</v>
      </c>
      <c r="BZ10" s="14">
        <v>0.643514408804301</v>
      </c>
      <c r="CA10" s="14"/>
      <c r="CB10" s="14">
        <v>0.61674958491889498</v>
      </c>
      <c r="CC10" s="14">
        <v>0.63509306289471601</v>
      </c>
    </row>
    <row r="11" spans="2:81" x14ac:dyDescent="0.3">
      <c r="B11" s="15" t="s">
        <v>106</v>
      </c>
      <c r="C11" s="23">
        <v>8.8352925750136702E-2</v>
      </c>
      <c r="D11" s="23">
        <v>7.7644746146764504E-2</v>
      </c>
      <c r="E11" s="23">
        <v>9.8980677501768893E-2</v>
      </c>
      <c r="F11" s="23"/>
      <c r="G11" s="23">
        <v>8.7840643327435006E-2</v>
      </c>
      <c r="H11" s="23">
        <v>7.9716731984410205E-2</v>
      </c>
      <c r="I11" s="23">
        <v>8.8399971795417198E-2</v>
      </c>
      <c r="J11" s="23">
        <v>0.10225147962763401</v>
      </c>
      <c r="K11" s="23">
        <v>0.10180985616164299</v>
      </c>
      <c r="L11" s="23">
        <v>7.5272168621315597E-2</v>
      </c>
      <c r="M11" s="23"/>
      <c r="N11" s="23">
        <v>7.2815807419239306E-2</v>
      </c>
      <c r="O11" s="23">
        <v>7.9578155889372906E-2</v>
      </c>
      <c r="P11" s="23">
        <v>7.1484871706606001E-2</v>
      </c>
      <c r="Q11" s="23">
        <v>0.130345091019793</v>
      </c>
      <c r="R11" s="23"/>
      <c r="S11" s="23">
        <v>3.1715573732424299E-2</v>
      </c>
      <c r="T11" s="23">
        <v>0.15224038232854001</v>
      </c>
      <c r="U11" s="23">
        <v>0.104003111201409</v>
      </c>
      <c r="V11" s="23">
        <v>3.4158552313975098E-2</v>
      </c>
      <c r="W11" s="23">
        <v>9.8708785303233598E-2</v>
      </c>
      <c r="X11" s="23">
        <v>6.2469038828804703E-2</v>
      </c>
      <c r="Y11" s="23">
        <v>0.15283490642418701</v>
      </c>
      <c r="Z11" s="23">
        <v>6.6504027347565595E-2</v>
      </c>
      <c r="AA11" s="23">
        <v>0.102630370920508</v>
      </c>
      <c r="AB11" s="23">
        <v>6.8357874992036896E-2</v>
      </c>
      <c r="AC11" s="23">
        <v>3.6165502373246602E-2</v>
      </c>
      <c r="AD11" s="23">
        <v>0.20127356442684199</v>
      </c>
      <c r="AE11" s="23"/>
      <c r="AF11" s="23">
        <v>7.3171706757091601E-2</v>
      </c>
      <c r="AG11" s="23">
        <v>0.10299135416324801</v>
      </c>
      <c r="AH11" s="23">
        <v>6.3247896082625099E-2</v>
      </c>
      <c r="AI11" s="23">
        <v>5.4579195733693402E-2</v>
      </c>
      <c r="AJ11" s="23">
        <v>8.2296359999723401E-2</v>
      </c>
      <c r="AK11" s="23">
        <v>0.10332842429694999</v>
      </c>
      <c r="AL11" s="23"/>
      <c r="AM11" s="23">
        <v>0.10414641545879701</v>
      </c>
      <c r="AN11" s="23">
        <v>8.6566906406364399E-2</v>
      </c>
      <c r="AO11" s="23">
        <v>7.59706507833285E-2</v>
      </c>
      <c r="AP11" s="23">
        <v>7.9046104594625494E-2</v>
      </c>
      <c r="AQ11" s="23">
        <v>0.10299657048149501</v>
      </c>
      <c r="AR11" s="23"/>
      <c r="AS11" s="23">
        <v>5.2291727061475897E-2</v>
      </c>
      <c r="AT11" s="23">
        <v>0.10534111001108599</v>
      </c>
      <c r="AU11" s="23"/>
      <c r="AV11" s="23">
        <v>4.0084223756684197E-2</v>
      </c>
      <c r="AW11" s="23">
        <v>4.98813402096756E-2</v>
      </c>
      <c r="AX11" s="23">
        <v>6.4051466038008098E-2</v>
      </c>
      <c r="AY11" s="23"/>
      <c r="AZ11" s="23">
        <v>4.5101172334673298E-2</v>
      </c>
      <c r="BA11" s="23">
        <v>0</v>
      </c>
      <c r="BB11" s="23">
        <v>6.1586166214599697E-2</v>
      </c>
      <c r="BC11" s="23"/>
      <c r="BD11" s="23">
        <v>5.8752190457657498E-2</v>
      </c>
      <c r="BE11" s="23">
        <v>0.10830635213138801</v>
      </c>
      <c r="BF11" s="23"/>
      <c r="BG11" s="23">
        <v>6.04998968835593E-2</v>
      </c>
      <c r="BH11" s="23">
        <v>9.4166831330488698E-2</v>
      </c>
      <c r="BI11" s="23"/>
      <c r="BJ11" s="23">
        <v>9.5060403677955402E-2</v>
      </c>
      <c r="BK11" s="23">
        <v>8.6233758578021097E-2</v>
      </c>
      <c r="BL11" s="23"/>
      <c r="BM11" s="23">
        <v>4.2428400101989401E-2</v>
      </c>
      <c r="BN11" s="23">
        <v>9.3240402577165094E-2</v>
      </c>
      <c r="BO11" s="23"/>
      <c r="BP11" s="23">
        <v>6.2281724536947497E-2</v>
      </c>
      <c r="BQ11" s="23">
        <v>9.6729889680989403E-2</v>
      </c>
      <c r="BR11" s="23"/>
      <c r="BS11" s="23">
        <v>2.6197724245045299E-2</v>
      </c>
      <c r="BT11" s="23">
        <v>7.9696001538589106E-2</v>
      </c>
      <c r="BU11" s="23"/>
      <c r="BV11" s="23">
        <v>5.40310465458404E-2</v>
      </c>
      <c r="BW11" s="23">
        <v>1.6416085465044299E-2</v>
      </c>
      <c r="BX11" s="23"/>
      <c r="BY11" s="23">
        <v>2.8802502563301802E-2</v>
      </c>
      <c r="BZ11" s="23">
        <v>9.3689789320900899E-2</v>
      </c>
      <c r="CA11" s="23"/>
      <c r="CB11" s="23">
        <v>7.0759852270912499E-2</v>
      </c>
      <c r="CC11" s="23">
        <v>9.6383966866276899E-2</v>
      </c>
    </row>
    <row r="12" spans="2:81" x14ac:dyDescent="0.3">
      <c r="B12" s="16"/>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496</v>
      </c>
      <c r="C9" s="14">
        <v>0.255043674873077</v>
      </c>
      <c r="D9" s="14">
        <v>0.26075446154892401</v>
      </c>
      <c r="E9" s="14">
        <v>0.249964006446004</v>
      </c>
      <c r="F9" s="14"/>
      <c r="G9" s="14">
        <v>0.297531029121892</v>
      </c>
      <c r="H9" s="14">
        <v>0.32364214646442202</v>
      </c>
      <c r="I9" s="14">
        <v>0.24574571075012</v>
      </c>
      <c r="J9" s="14">
        <v>0.23433504172546801</v>
      </c>
      <c r="K9" s="14">
        <v>0.21847776547315501</v>
      </c>
      <c r="L9" s="14">
        <v>0.22004102405815101</v>
      </c>
      <c r="M9" s="14"/>
      <c r="N9" s="14">
        <v>0.24444952323430499</v>
      </c>
      <c r="O9" s="14">
        <v>0.20960495556394701</v>
      </c>
      <c r="P9" s="14">
        <v>0.30751880624729999</v>
      </c>
      <c r="Q9" s="14">
        <v>0.27152657764918398</v>
      </c>
      <c r="R9" s="14"/>
      <c r="S9" s="14">
        <v>0.29213665578293302</v>
      </c>
      <c r="T9" s="14">
        <v>0.216364450437626</v>
      </c>
      <c r="U9" s="14">
        <v>0.25747739146695198</v>
      </c>
      <c r="V9" s="14">
        <v>0.31484876791143501</v>
      </c>
      <c r="W9" s="14">
        <v>0.219691768557776</v>
      </c>
      <c r="X9" s="14">
        <v>0.20535539970289801</v>
      </c>
      <c r="Y9" s="14">
        <v>0.24796823747892799</v>
      </c>
      <c r="Z9" s="14">
        <v>0.28817122590608102</v>
      </c>
      <c r="AA9" s="14">
        <v>0.26974353647009502</v>
      </c>
      <c r="AB9" s="14">
        <v>0.24879034335599401</v>
      </c>
      <c r="AC9" s="14">
        <v>0.277355394665799</v>
      </c>
      <c r="AD9" s="14">
        <v>0.198500567477294</v>
      </c>
      <c r="AE9" s="14"/>
      <c r="AF9" s="14">
        <v>0.32593894950598301</v>
      </c>
      <c r="AG9" s="14">
        <v>0.21824847688090401</v>
      </c>
      <c r="AH9" s="14">
        <v>0.243293039426553</v>
      </c>
      <c r="AI9" s="14">
        <v>0.24529045569178201</v>
      </c>
      <c r="AJ9" s="14">
        <v>0.24442750226597501</v>
      </c>
      <c r="AK9" s="14">
        <v>0.10079576414195</v>
      </c>
      <c r="AL9" s="14"/>
      <c r="AM9" s="14">
        <v>0.26765620848267602</v>
      </c>
      <c r="AN9" s="14">
        <v>0.25773715606215603</v>
      </c>
      <c r="AO9" s="14">
        <v>0.234293636483145</v>
      </c>
      <c r="AP9" s="14">
        <v>0.19349373703424499</v>
      </c>
      <c r="AQ9" s="14">
        <v>0.28454769771342803</v>
      </c>
      <c r="AR9" s="14"/>
      <c r="AS9" s="14">
        <v>0.29557178051606497</v>
      </c>
      <c r="AT9" s="14">
        <v>0.234166272526903</v>
      </c>
      <c r="AU9" s="14"/>
      <c r="AV9" s="14">
        <v>0.30738313046584997</v>
      </c>
      <c r="AW9" s="14">
        <v>0.35996545049770101</v>
      </c>
      <c r="AX9" s="14">
        <v>0.22862745854043001</v>
      </c>
      <c r="AY9" s="14"/>
      <c r="AZ9" s="14">
        <v>0.30652915611273901</v>
      </c>
      <c r="BA9" s="14">
        <v>0.48168682833988202</v>
      </c>
      <c r="BB9" s="14">
        <v>0.22863506228113101</v>
      </c>
      <c r="BC9" s="14"/>
      <c r="BD9" s="14">
        <v>0.29807171658883003</v>
      </c>
      <c r="BE9" s="14">
        <v>0.22724707959465901</v>
      </c>
      <c r="BF9" s="14"/>
      <c r="BG9" s="14">
        <v>0.32063630714206698</v>
      </c>
      <c r="BH9" s="14">
        <v>0.24351155016072101</v>
      </c>
      <c r="BI9" s="14"/>
      <c r="BJ9" s="14">
        <v>0.31892980360164203</v>
      </c>
      <c r="BK9" s="14">
        <v>0.25419941064788898</v>
      </c>
      <c r="BL9" s="14"/>
      <c r="BM9" s="14">
        <v>0.31565951947000198</v>
      </c>
      <c r="BN9" s="14">
        <v>0.24888224179211901</v>
      </c>
      <c r="BO9" s="14"/>
      <c r="BP9" s="14">
        <v>0.28413845961912598</v>
      </c>
      <c r="BQ9" s="14">
        <v>0.24645315730654099</v>
      </c>
      <c r="BR9" s="14"/>
      <c r="BS9" s="14">
        <v>0.38203157151142098</v>
      </c>
      <c r="BT9" s="14">
        <v>0.20235614136256999</v>
      </c>
      <c r="BU9" s="14"/>
      <c r="BV9" s="14">
        <v>0.37531142227088798</v>
      </c>
      <c r="BW9" s="14">
        <v>0.38439327564821801</v>
      </c>
      <c r="BX9" s="14"/>
      <c r="BY9" s="14">
        <v>0.43437726040220997</v>
      </c>
      <c r="BZ9" s="14">
        <v>0.23814980207768499</v>
      </c>
      <c r="CA9" s="14"/>
      <c r="CB9" s="14">
        <v>0.26821193931648901</v>
      </c>
      <c r="CC9" s="14">
        <v>0.25031994472816699</v>
      </c>
    </row>
    <row r="10" spans="2:81" ht="28.8" x14ac:dyDescent="0.3">
      <c r="B10" s="15" t="s">
        <v>497</v>
      </c>
      <c r="C10" s="14">
        <v>0.65802736329547495</v>
      </c>
      <c r="D10" s="14">
        <v>0.66025130227839102</v>
      </c>
      <c r="E10" s="14">
        <v>0.65519012688008804</v>
      </c>
      <c r="F10" s="14"/>
      <c r="G10" s="14">
        <v>0.63069911655382005</v>
      </c>
      <c r="H10" s="14">
        <v>0.59151538625023004</v>
      </c>
      <c r="I10" s="14">
        <v>0.66332228458231501</v>
      </c>
      <c r="J10" s="14">
        <v>0.671023784649453</v>
      </c>
      <c r="K10" s="14">
        <v>0.69299470528215901</v>
      </c>
      <c r="L10" s="14">
        <v>0.69182371122833997</v>
      </c>
      <c r="M10" s="14"/>
      <c r="N10" s="14">
        <v>0.67980392764619002</v>
      </c>
      <c r="O10" s="14">
        <v>0.71445146517375602</v>
      </c>
      <c r="P10" s="14">
        <v>0.61666946006444501</v>
      </c>
      <c r="Q10" s="14">
        <v>0.607011754319143</v>
      </c>
      <c r="R10" s="14"/>
      <c r="S10" s="14">
        <v>0.65672597189607396</v>
      </c>
      <c r="T10" s="14">
        <v>0.65334679242486404</v>
      </c>
      <c r="U10" s="14">
        <v>0.65352726291895802</v>
      </c>
      <c r="V10" s="14">
        <v>0.63781800814939604</v>
      </c>
      <c r="W10" s="14">
        <v>0.72289202575863698</v>
      </c>
      <c r="X10" s="14">
        <v>0.70032973065526904</v>
      </c>
      <c r="Y10" s="14">
        <v>0.61089933684130104</v>
      </c>
      <c r="Z10" s="14">
        <v>0.62217231528179395</v>
      </c>
      <c r="AA10" s="14">
        <v>0.62756566344737197</v>
      </c>
      <c r="AB10" s="14">
        <v>0.69654261644527105</v>
      </c>
      <c r="AC10" s="14">
        <v>0.68647910296095405</v>
      </c>
      <c r="AD10" s="14">
        <v>0.59979574182348705</v>
      </c>
      <c r="AE10" s="14"/>
      <c r="AF10" s="14">
        <v>0.59791070639159105</v>
      </c>
      <c r="AG10" s="14">
        <v>0.68043806379801197</v>
      </c>
      <c r="AH10" s="14">
        <v>0.71388668190611904</v>
      </c>
      <c r="AI10" s="14">
        <v>0.70015204098131001</v>
      </c>
      <c r="AJ10" s="14">
        <v>0.670047914556816</v>
      </c>
      <c r="AK10" s="14">
        <v>0.78659084858072104</v>
      </c>
      <c r="AL10" s="14"/>
      <c r="AM10" s="14">
        <v>0.64126849676293196</v>
      </c>
      <c r="AN10" s="14">
        <v>0.65207277259310303</v>
      </c>
      <c r="AO10" s="14">
        <v>0.68223267886689198</v>
      </c>
      <c r="AP10" s="14">
        <v>0.72786856163666502</v>
      </c>
      <c r="AQ10" s="14">
        <v>0.61245573180507595</v>
      </c>
      <c r="AR10" s="14"/>
      <c r="AS10" s="14">
        <v>0.650159946675962</v>
      </c>
      <c r="AT10" s="14">
        <v>0.66401190964606005</v>
      </c>
      <c r="AU10" s="14"/>
      <c r="AV10" s="14">
        <v>0.647661844768052</v>
      </c>
      <c r="AW10" s="14">
        <v>0.57307396623581797</v>
      </c>
      <c r="AX10" s="14">
        <v>0.72838404030877002</v>
      </c>
      <c r="AY10" s="14"/>
      <c r="AZ10" s="14">
        <v>0.62845302376033296</v>
      </c>
      <c r="BA10" s="14">
        <v>0.49763518100077098</v>
      </c>
      <c r="BB10" s="14">
        <v>0.71044809878335102</v>
      </c>
      <c r="BC10" s="14"/>
      <c r="BD10" s="14">
        <v>0.63805669723345504</v>
      </c>
      <c r="BE10" s="14">
        <v>0.67022427780479998</v>
      </c>
      <c r="BF10" s="14"/>
      <c r="BG10" s="14">
        <v>0.60958048803611797</v>
      </c>
      <c r="BH10" s="14">
        <v>0.66582883762751599</v>
      </c>
      <c r="BI10" s="14"/>
      <c r="BJ10" s="14">
        <v>0.59074257631729499</v>
      </c>
      <c r="BK10" s="14">
        <v>0.66071827772713798</v>
      </c>
      <c r="BL10" s="14"/>
      <c r="BM10" s="14">
        <v>0.62923181520315297</v>
      </c>
      <c r="BN10" s="14">
        <v>0.66076733426225498</v>
      </c>
      <c r="BO10" s="14"/>
      <c r="BP10" s="14">
        <v>0.65088409510093603</v>
      </c>
      <c r="BQ10" s="14">
        <v>0.660491091220061</v>
      </c>
      <c r="BR10" s="14"/>
      <c r="BS10" s="14">
        <v>0.58849881274886495</v>
      </c>
      <c r="BT10" s="14">
        <v>0.72099915423961902</v>
      </c>
      <c r="BU10" s="14"/>
      <c r="BV10" s="14">
        <v>0.55139947844984605</v>
      </c>
      <c r="BW10" s="14">
        <v>0.601536864159678</v>
      </c>
      <c r="BX10" s="14"/>
      <c r="BY10" s="14">
        <v>0.52478285179325301</v>
      </c>
      <c r="BZ10" s="14">
        <v>0.67209620213423205</v>
      </c>
      <c r="CA10" s="14"/>
      <c r="CB10" s="14">
        <v>0.65814938087999297</v>
      </c>
      <c r="CC10" s="14">
        <v>0.65699052098131205</v>
      </c>
    </row>
    <row r="11" spans="2:81" x14ac:dyDescent="0.3">
      <c r="B11" s="15" t="s">
        <v>106</v>
      </c>
      <c r="C11" s="23">
        <v>8.6928961831448007E-2</v>
      </c>
      <c r="D11" s="23">
        <v>7.8994236172684806E-2</v>
      </c>
      <c r="E11" s="23">
        <v>9.4845866673908596E-2</v>
      </c>
      <c r="F11" s="23"/>
      <c r="G11" s="23">
        <v>7.1769854324288396E-2</v>
      </c>
      <c r="H11" s="23">
        <v>8.4842467285347806E-2</v>
      </c>
      <c r="I11" s="23">
        <v>9.0932004667564306E-2</v>
      </c>
      <c r="J11" s="23">
        <v>9.4641173625078706E-2</v>
      </c>
      <c r="K11" s="23">
        <v>8.8527529244686001E-2</v>
      </c>
      <c r="L11" s="23">
        <v>8.8135264713509104E-2</v>
      </c>
      <c r="M11" s="23"/>
      <c r="N11" s="23">
        <v>7.57465491195045E-2</v>
      </c>
      <c r="O11" s="23">
        <v>7.5943579262296806E-2</v>
      </c>
      <c r="P11" s="23">
        <v>7.5811733688255001E-2</v>
      </c>
      <c r="Q11" s="23">
        <v>0.12146166803167301</v>
      </c>
      <c r="R11" s="23"/>
      <c r="S11" s="23">
        <v>5.1137372320992802E-2</v>
      </c>
      <c r="T11" s="23">
        <v>0.13028875713751001</v>
      </c>
      <c r="U11" s="23">
        <v>8.8995345614089297E-2</v>
      </c>
      <c r="V11" s="23">
        <v>4.7333223939169597E-2</v>
      </c>
      <c r="W11" s="23">
        <v>5.7416205683587601E-2</v>
      </c>
      <c r="X11" s="23">
        <v>9.4314869641832694E-2</v>
      </c>
      <c r="Y11" s="23">
        <v>0.141132425679771</v>
      </c>
      <c r="Z11" s="23">
        <v>8.9656458812124501E-2</v>
      </c>
      <c r="AA11" s="23">
        <v>0.10269080008253299</v>
      </c>
      <c r="AB11" s="23">
        <v>5.46670401987355E-2</v>
      </c>
      <c r="AC11" s="23">
        <v>3.6165502373246602E-2</v>
      </c>
      <c r="AD11" s="23">
        <v>0.20170369069921901</v>
      </c>
      <c r="AE11" s="23"/>
      <c r="AF11" s="23">
        <v>7.6150344102425604E-2</v>
      </c>
      <c r="AG11" s="23">
        <v>0.101313459321084</v>
      </c>
      <c r="AH11" s="23">
        <v>4.2820278667327398E-2</v>
      </c>
      <c r="AI11" s="23">
        <v>5.4557503326907598E-2</v>
      </c>
      <c r="AJ11" s="23">
        <v>8.5524583177208499E-2</v>
      </c>
      <c r="AK11" s="23">
        <v>0.112613387277328</v>
      </c>
      <c r="AL11" s="23"/>
      <c r="AM11" s="23">
        <v>9.1075294754392397E-2</v>
      </c>
      <c r="AN11" s="23">
        <v>9.0190071344741093E-2</v>
      </c>
      <c r="AO11" s="23">
        <v>8.3473684649962701E-2</v>
      </c>
      <c r="AP11" s="23">
        <v>7.8637701329089996E-2</v>
      </c>
      <c r="AQ11" s="23">
        <v>0.10299657048149501</v>
      </c>
      <c r="AR11" s="23"/>
      <c r="AS11" s="23">
        <v>5.4268272807972702E-2</v>
      </c>
      <c r="AT11" s="23">
        <v>0.101821817827037</v>
      </c>
      <c r="AU11" s="23"/>
      <c r="AV11" s="23">
        <v>4.4955024766097702E-2</v>
      </c>
      <c r="AW11" s="23">
        <v>6.69605832664803E-2</v>
      </c>
      <c r="AX11" s="23">
        <v>4.2988501150800197E-2</v>
      </c>
      <c r="AY11" s="23"/>
      <c r="AZ11" s="23">
        <v>6.5017820126928305E-2</v>
      </c>
      <c r="BA11" s="23">
        <v>2.0677990659346401E-2</v>
      </c>
      <c r="BB11" s="23">
        <v>6.09168389355179E-2</v>
      </c>
      <c r="BC11" s="23"/>
      <c r="BD11" s="23">
        <v>6.3871586177714795E-2</v>
      </c>
      <c r="BE11" s="23">
        <v>0.10252864260054</v>
      </c>
      <c r="BF11" s="23"/>
      <c r="BG11" s="23">
        <v>6.9783204821814701E-2</v>
      </c>
      <c r="BH11" s="23">
        <v>9.0659612211763496E-2</v>
      </c>
      <c r="BI11" s="23"/>
      <c r="BJ11" s="23">
        <v>9.0327620081063098E-2</v>
      </c>
      <c r="BK11" s="23">
        <v>8.5082311624973303E-2</v>
      </c>
      <c r="BL11" s="23"/>
      <c r="BM11" s="23">
        <v>5.5108665326844997E-2</v>
      </c>
      <c r="BN11" s="23">
        <v>9.0350423945625799E-2</v>
      </c>
      <c r="BO11" s="23"/>
      <c r="BP11" s="23">
        <v>6.49774452799389E-2</v>
      </c>
      <c r="BQ11" s="23">
        <v>9.3055751473397993E-2</v>
      </c>
      <c r="BR11" s="23"/>
      <c r="BS11" s="23">
        <v>2.9469615739714301E-2</v>
      </c>
      <c r="BT11" s="23">
        <v>7.6644704397810501E-2</v>
      </c>
      <c r="BU11" s="23"/>
      <c r="BV11" s="23">
        <v>7.3289099279265399E-2</v>
      </c>
      <c r="BW11" s="23">
        <v>1.4069860192104201E-2</v>
      </c>
      <c r="BX11" s="23"/>
      <c r="BY11" s="23">
        <v>4.0839887804537699E-2</v>
      </c>
      <c r="BZ11" s="23">
        <v>8.9753995788083504E-2</v>
      </c>
      <c r="CA11" s="23"/>
      <c r="CB11" s="23">
        <v>7.3638679803517806E-2</v>
      </c>
      <c r="CC11" s="23">
        <v>9.2689534290520501E-2</v>
      </c>
    </row>
    <row r="12" spans="2:81" x14ac:dyDescent="0.3">
      <c r="B12" s="16"/>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496</v>
      </c>
      <c r="C9" s="14">
        <v>0.22302916577198001</v>
      </c>
      <c r="D9" s="14">
        <v>0.22936716558331499</v>
      </c>
      <c r="E9" s="14">
        <v>0.21727474653404599</v>
      </c>
      <c r="F9" s="14"/>
      <c r="G9" s="14">
        <v>0.230586475563854</v>
      </c>
      <c r="H9" s="14">
        <v>0.29362879517573798</v>
      </c>
      <c r="I9" s="14">
        <v>0.20156496300176899</v>
      </c>
      <c r="J9" s="14">
        <v>0.209213330015736</v>
      </c>
      <c r="K9" s="14">
        <v>0.19872129888127099</v>
      </c>
      <c r="L9" s="14">
        <v>0.20581971168580299</v>
      </c>
      <c r="M9" s="14"/>
      <c r="N9" s="14">
        <v>0.20590462482735</v>
      </c>
      <c r="O9" s="14">
        <v>0.184558802492166</v>
      </c>
      <c r="P9" s="14">
        <v>0.26077196364559901</v>
      </c>
      <c r="Q9" s="14">
        <v>0.25172945841104599</v>
      </c>
      <c r="R9" s="14"/>
      <c r="S9" s="14">
        <v>0.274927521410047</v>
      </c>
      <c r="T9" s="14">
        <v>0.17141762516365</v>
      </c>
      <c r="U9" s="14">
        <v>0.23238175072265899</v>
      </c>
      <c r="V9" s="14">
        <v>0.25994222552725499</v>
      </c>
      <c r="W9" s="14">
        <v>0.164287434645988</v>
      </c>
      <c r="X9" s="14">
        <v>0.238497754844188</v>
      </c>
      <c r="Y9" s="14">
        <v>0.22297033822300399</v>
      </c>
      <c r="Z9" s="14">
        <v>0.20264932030232999</v>
      </c>
      <c r="AA9" s="14">
        <v>0.227424503543777</v>
      </c>
      <c r="AB9" s="14">
        <v>0.21881930583635401</v>
      </c>
      <c r="AC9" s="14">
        <v>0.238161702012893</v>
      </c>
      <c r="AD9" s="14">
        <v>0.158162741027251</v>
      </c>
      <c r="AE9" s="14"/>
      <c r="AF9" s="14">
        <v>0.267391947639322</v>
      </c>
      <c r="AG9" s="14">
        <v>0.194716295262022</v>
      </c>
      <c r="AH9" s="14">
        <v>0.214850087763997</v>
      </c>
      <c r="AI9" s="14">
        <v>0.19340136201984701</v>
      </c>
      <c r="AJ9" s="14">
        <v>0.251567564905056</v>
      </c>
      <c r="AK9" s="14">
        <v>9.0221130194872004E-2</v>
      </c>
      <c r="AL9" s="14"/>
      <c r="AM9" s="14">
        <v>0.23417292789844801</v>
      </c>
      <c r="AN9" s="14">
        <v>0.24361581238500801</v>
      </c>
      <c r="AO9" s="14">
        <v>0.20237704239509499</v>
      </c>
      <c r="AP9" s="14">
        <v>0.16772643333085999</v>
      </c>
      <c r="AQ9" s="14">
        <v>0.16231017960305999</v>
      </c>
      <c r="AR9" s="14"/>
      <c r="AS9" s="14">
        <v>0.25293723993856199</v>
      </c>
      <c r="AT9" s="14">
        <v>0.20814668465509101</v>
      </c>
      <c r="AU9" s="14"/>
      <c r="AV9" s="14">
        <v>0.28450616169145299</v>
      </c>
      <c r="AW9" s="14">
        <v>0.23030610097224399</v>
      </c>
      <c r="AX9" s="14">
        <v>0.195676354242452</v>
      </c>
      <c r="AY9" s="14"/>
      <c r="AZ9" s="14">
        <v>0.28542149258362798</v>
      </c>
      <c r="BA9" s="14">
        <v>0.34387910023009099</v>
      </c>
      <c r="BB9" s="14">
        <v>0.204824894112585</v>
      </c>
      <c r="BC9" s="14"/>
      <c r="BD9" s="14">
        <v>0.259628558669941</v>
      </c>
      <c r="BE9" s="14">
        <v>0.199404735245056</v>
      </c>
      <c r="BF9" s="14"/>
      <c r="BG9" s="14">
        <v>0.27262888595440399</v>
      </c>
      <c r="BH9" s="14">
        <v>0.21444950204714</v>
      </c>
      <c r="BI9" s="14"/>
      <c r="BJ9" s="14">
        <v>0.29613094041858001</v>
      </c>
      <c r="BK9" s="14">
        <v>0.221523646564387</v>
      </c>
      <c r="BL9" s="14"/>
      <c r="BM9" s="14">
        <v>0.23675482026772801</v>
      </c>
      <c r="BN9" s="14">
        <v>0.22126352683318801</v>
      </c>
      <c r="BO9" s="14"/>
      <c r="BP9" s="14">
        <v>0.25501954570530899</v>
      </c>
      <c r="BQ9" s="14">
        <v>0.21306949781873499</v>
      </c>
      <c r="BR9" s="14"/>
      <c r="BS9" s="14">
        <v>0.31470875834281697</v>
      </c>
      <c r="BT9" s="14">
        <v>0.18046488739366001</v>
      </c>
      <c r="BU9" s="14"/>
      <c r="BV9" s="14">
        <v>0.29582565553130102</v>
      </c>
      <c r="BW9" s="14">
        <v>0.321344965431275</v>
      </c>
      <c r="BX9" s="14"/>
      <c r="BY9" s="14">
        <v>0.35088026605198303</v>
      </c>
      <c r="BZ9" s="14">
        <v>0.21141028758212199</v>
      </c>
      <c r="CA9" s="14"/>
      <c r="CB9" s="14">
        <v>0.23973745520151499</v>
      </c>
      <c r="CC9" s="14">
        <v>0.21570997889527199</v>
      </c>
    </row>
    <row r="10" spans="2:81" ht="28.8" x14ac:dyDescent="0.3">
      <c r="B10" s="15" t="s">
        <v>497</v>
      </c>
      <c r="C10" s="14">
        <v>0.68319002044261201</v>
      </c>
      <c r="D10" s="14">
        <v>0.67987233648765499</v>
      </c>
      <c r="E10" s="14">
        <v>0.68581275785960605</v>
      </c>
      <c r="F10" s="14"/>
      <c r="G10" s="14">
        <v>0.68148354896817698</v>
      </c>
      <c r="H10" s="14">
        <v>0.604206185095159</v>
      </c>
      <c r="I10" s="14">
        <v>0.69758219451596104</v>
      </c>
      <c r="J10" s="14">
        <v>0.695524129027982</v>
      </c>
      <c r="K10" s="14">
        <v>0.70069665550272697</v>
      </c>
      <c r="L10" s="14">
        <v>0.71484975331904399</v>
      </c>
      <c r="M10" s="14"/>
      <c r="N10" s="14">
        <v>0.70481882427175202</v>
      </c>
      <c r="O10" s="14">
        <v>0.75038984566601696</v>
      </c>
      <c r="P10" s="14">
        <v>0.636812410943146</v>
      </c>
      <c r="Q10" s="14">
        <v>0.62597435203049401</v>
      </c>
      <c r="R10" s="14"/>
      <c r="S10" s="14">
        <v>0.67313378718509798</v>
      </c>
      <c r="T10" s="14">
        <v>0.70506940718030198</v>
      </c>
      <c r="U10" s="14">
        <v>0.67862290366325095</v>
      </c>
      <c r="V10" s="14">
        <v>0.69665153566467497</v>
      </c>
      <c r="W10" s="14">
        <v>0.75073666874191303</v>
      </c>
      <c r="X10" s="14">
        <v>0.68887207540637496</v>
      </c>
      <c r="Y10" s="14">
        <v>0.65875363252347197</v>
      </c>
      <c r="Z10" s="14">
        <v>0.68472243642740804</v>
      </c>
      <c r="AA10" s="14">
        <v>0.62580913458214105</v>
      </c>
      <c r="AB10" s="14">
        <v>0.69052502677765204</v>
      </c>
      <c r="AC10" s="14">
        <v>0.70917874241280898</v>
      </c>
      <c r="AD10" s="14">
        <v>0.64013356827352996</v>
      </c>
      <c r="AE10" s="14"/>
      <c r="AF10" s="14">
        <v>0.65263265941617998</v>
      </c>
      <c r="AG10" s="14">
        <v>0.69487775813755803</v>
      </c>
      <c r="AH10" s="14">
        <v>0.73135051884131497</v>
      </c>
      <c r="AI10" s="14">
        <v>0.75134258858043101</v>
      </c>
      <c r="AJ10" s="14">
        <v>0.66702049293642796</v>
      </c>
      <c r="AK10" s="14">
        <v>0.78707961982004304</v>
      </c>
      <c r="AL10" s="14"/>
      <c r="AM10" s="14">
        <v>0.66766475309100703</v>
      </c>
      <c r="AN10" s="14">
        <v>0.66651777678843804</v>
      </c>
      <c r="AO10" s="14">
        <v>0.70442740262466397</v>
      </c>
      <c r="AP10" s="14">
        <v>0.74045526255321004</v>
      </c>
      <c r="AQ10" s="14">
        <v>0.73469324991544505</v>
      </c>
      <c r="AR10" s="14"/>
      <c r="AS10" s="14">
        <v>0.68791598318171199</v>
      </c>
      <c r="AT10" s="14">
        <v>0.68187299160422898</v>
      </c>
      <c r="AU10" s="14"/>
      <c r="AV10" s="14">
        <v>0.67125300417570499</v>
      </c>
      <c r="AW10" s="14">
        <v>0.70344524330798097</v>
      </c>
      <c r="AX10" s="14">
        <v>0.74096604127522203</v>
      </c>
      <c r="AY10" s="14"/>
      <c r="AZ10" s="14">
        <v>0.62845302376033296</v>
      </c>
      <c r="BA10" s="14">
        <v>0.65612089976990895</v>
      </c>
      <c r="BB10" s="14">
        <v>0.74241083525509999</v>
      </c>
      <c r="BC10" s="14"/>
      <c r="BD10" s="14">
        <v>0.66642562315434895</v>
      </c>
      <c r="BE10" s="14">
        <v>0.69333504745180796</v>
      </c>
      <c r="BF10" s="14"/>
      <c r="BG10" s="14">
        <v>0.637288701711475</v>
      </c>
      <c r="BH10" s="14">
        <v>0.69061512502016298</v>
      </c>
      <c r="BI10" s="14"/>
      <c r="BJ10" s="14">
        <v>0.58734650022308099</v>
      </c>
      <c r="BK10" s="14">
        <v>0.68817609202568897</v>
      </c>
      <c r="BL10" s="14"/>
      <c r="BM10" s="14">
        <v>0.72004516123010898</v>
      </c>
      <c r="BN10" s="14">
        <v>0.67951970962160202</v>
      </c>
      <c r="BO10" s="14"/>
      <c r="BP10" s="14">
        <v>0.681190002478963</v>
      </c>
      <c r="BQ10" s="14">
        <v>0.68484291187631396</v>
      </c>
      <c r="BR10" s="14"/>
      <c r="BS10" s="14">
        <v>0.63462512056099596</v>
      </c>
      <c r="BT10" s="14">
        <v>0.74790109713797903</v>
      </c>
      <c r="BU10" s="14"/>
      <c r="BV10" s="14">
        <v>0.614215508652599</v>
      </c>
      <c r="BW10" s="14">
        <v>0.64179779830210204</v>
      </c>
      <c r="BX10" s="14"/>
      <c r="BY10" s="14">
        <v>0.610779351172832</v>
      </c>
      <c r="BZ10" s="14">
        <v>0.69089499913076002</v>
      </c>
      <c r="CA10" s="14"/>
      <c r="CB10" s="14">
        <v>0.68071837349463804</v>
      </c>
      <c r="CC10" s="14">
        <v>0.68411968703242698</v>
      </c>
    </row>
    <row r="11" spans="2:81" x14ac:dyDescent="0.3">
      <c r="B11" s="15" t="s">
        <v>106</v>
      </c>
      <c r="C11" s="23">
        <v>9.3780813785407896E-2</v>
      </c>
      <c r="D11" s="23">
        <v>9.0760497929029099E-2</v>
      </c>
      <c r="E11" s="23">
        <v>9.6912495606348306E-2</v>
      </c>
      <c r="F11" s="23"/>
      <c r="G11" s="23">
        <v>8.7929975467968602E-2</v>
      </c>
      <c r="H11" s="23">
        <v>0.102165019729103</v>
      </c>
      <c r="I11" s="23">
        <v>0.100852842482269</v>
      </c>
      <c r="J11" s="23">
        <v>9.5262540956281394E-2</v>
      </c>
      <c r="K11" s="23">
        <v>0.10058204561600199</v>
      </c>
      <c r="L11" s="23">
        <v>7.9330534995152205E-2</v>
      </c>
      <c r="M11" s="23"/>
      <c r="N11" s="23">
        <v>8.9276550900898199E-2</v>
      </c>
      <c r="O11" s="23">
        <v>6.5051351841816596E-2</v>
      </c>
      <c r="P11" s="23">
        <v>0.102415625411254</v>
      </c>
      <c r="Q11" s="23">
        <v>0.12229618955846</v>
      </c>
      <c r="R11" s="23"/>
      <c r="S11" s="23">
        <v>5.1938691404856102E-2</v>
      </c>
      <c r="T11" s="23">
        <v>0.12351296765604799</v>
      </c>
      <c r="U11" s="23">
        <v>8.8995345614089297E-2</v>
      </c>
      <c r="V11" s="23">
        <v>4.3406238808069403E-2</v>
      </c>
      <c r="W11" s="23">
        <v>8.4975896612099006E-2</v>
      </c>
      <c r="X11" s="23">
        <v>7.2630169749437298E-2</v>
      </c>
      <c r="Y11" s="23">
        <v>0.118276029253524</v>
      </c>
      <c r="Z11" s="23">
        <v>0.112628243270261</v>
      </c>
      <c r="AA11" s="23">
        <v>0.14676636187408201</v>
      </c>
      <c r="AB11" s="23">
        <v>9.0655667385993705E-2</v>
      </c>
      <c r="AC11" s="23">
        <v>5.2659555574297801E-2</v>
      </c>
      <c r="AD11" s="23">
        <v>0.20170369069921901</v>
      </c>
      <c r="AE11" s="23"/>
      <c r="AF11" s="23">
        <v>7.99753929444975E-2</v>
      </c>
      <c r="AG11" s="23">
        <v>0.110405946600421</v>
      </c>
      <c r="AH11" s="23">
        <v>5.3799393394688901E-2</v>
      </c>
      <c r="AI11" s="23">
        <v>5.5256049399721202E-2</v>
      </c>
      <c r="AJ11" s="23">
        <v>8.1411942158515299E-2</v>
      </c>
      <c r="AK11" s="23">
        <v>0.122699249985085</v>
      </c>
      <c r="AL11" s="23"/>
      <c r="AM11" s="23">
        <v>9.8162319010545604E-2</v>
      </c>
      <c r="AN11" s="23">
        <v>8.9866410826553597E-2</v>
      </c>
      <c r="AO11" s="23">
        <v>9.3195554980241804E-2</v>
      </c>
      <c r="AP11" s="23">
        <v>9.1818304115930199E-2</v>
      </c>
      <c r="AQ11" s="23">
        <v>0.10299657048149501</v>
      </c>
      <c r="AR11" s="23"/>
      <c r="AS11" s="23">
        <v>5.9146776879726103E-2</v>
      </c>
      <c r="AT11" s="23">
        <v>0.10998032374067999</v>
      </c>
      <c r="AU11" s="23"/>
      <c r="AV11" s="23">
        <v>4.4240834132841599E-2</v>
      </c>
      <c r="AW11" s="23">
        <v>6.6248655719775298E-2</v>
      </c>
      <c r="AX11" s="23">
        <v>6.3357604482326094E-2</v>
      </c>
      <c r="AY11" s="23"/>
      <c r="AZ11" s="23">
        <v>8.6125483656039295E-2</v>
      </c>
      <c r="BA11" s="23">
        <v>0</v>
      </c>
      <c r="BB11" s="23">
        <v>5.2764270632314897E-2</v>
      </c>
      <c r="BC11" s="23"/>
      <c r="BD11" s="23">
        <v>7.3945818175710804E-2</v>
      </c>
      <c r="BE11" s="23">
        <v>0.10726021730313599</v>
      </c>
      <c r="BF11" s="23"/>
      <c r="BG11" s="23">
        <v>9.0082412334120801E-2</v>
      </c>
      <c r="BH11" s="23">
        <v>9.4935372932697104E-2</v>
      </c>
      <c r="BI11" s="23"/>
      <c r="BJ11" s="23">
        <v>0.116522559358339</v>
      </c>
      <c r="BK11" s="23">
        <v>9.0300261409923699E-2</v>
      </c>
      <c r="BL11" s="23"/>
      <c r="BM11" s="23">
        <v>4.3200018502162603E-2</v>
      </c>
      <c r="BN11" s="23">
        <v>9.9216763545210404E-2</v>
      </c>
      <c r="BO11" s="23"/>
      <c r="BP11" s="23">
        <v>6.3790451815728302E-2</v>
      </c>
      <c r="BQ11" s="23">
        <v>0.10208759030495</v>
      </c>
      <c r="BR11" s="23"/>
      <c r="BS11" s="23">
        <v>5.0666121096187199E-2</v>
      </c>
      <c r="BT11" s="23">
        <v>7.1634015468360998E-2</v>
      </c>
      <c r="BU11" s="23"/>
      <c r="BV11" s="23">
        <v>8.9958835816100105E-2</v>
      </c>
      <c r="BW11" s="23">
        <v>3.6857236266623197E-2</v>
      </c>
      <c r="BX11" s="23"/>
      <c r="BY11" s="23">
        <v>3.83403827751847E-2</v>
      </c>
      <c r="BZ11" s="23">
        <v>9.7694713287117693E-2</v>
      </c>
      <c r="CA11" s="23"/>
      <c r="CB11" s="23">
        <v>7.9544171303847194E-2</v>
      </c>
      <c r="CC11" s="23">
        <v>0.100170334072301</v>
      </c>
    </row>
    <row r="12" spans="2:81" x14ac:dyDescent="0.3">
      <c r="B12" s="16"/>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496</v>
      </c>
      <c r="C9" s="14">
        <v>0.22130137373668399</v>
      </c>
      <c r="D9" s="14">
        <v>0.22116913292983501</v>
      </c>
      <c r="E9" s="14">
        <v>0.221861307556936</v>
      </c>
      <c r="F9" s="14"/>
      <c r="G9" s="14">
        <v>0.29484787101773302</v>
      </c>
      <c r="H9" s="14">
        <v>0.27200853337466702</v>
      </c>
      <c r="I9" s="14">
        <v>0.19533507731258001</v>
      </c>
      <c r="J9" s="14">
        <v>0.19183878185120101</v>
      </c>
      <c r="K9" s="14">
        <v>0.199794039110475</v>
      </c>
      <c r="L9" s="14">
        <v>0.19062959378422001</v>
      </c>
      <c r="M9" s="14"/>
      <c r="N9" s="14">
        <v>0.195600251868075</v>
      </c>
      <c r="O9" s="14">
        <v>0.170104710973942</v>
      </c>
      <c r="P9" s="14">
        <v>0.27890623683861099</v>
      </c>
      <c r="Q9" s="14">
        <v>0.254959563248152</v>
      </c>
      <c r="R9" s="14"/>
      <c r="S9" s="14">
        <v>0.26574688410806102</v>
      </c>
      <c r="T9" s="14">
        <v>0.18233963439436199</v>
      </c>
      <c r="U9" s="14">
        <v>0.25747739146695198</v>
      </c>
      <c r="V9" s="14">
        <v>0.246868386471947</v>
      </c>
      <c r="W9" s="14">
        <v>0.13716264959982499</v>
      </c>
      <c r="X9" s="14">
        <v>0.20523816388117</v>
      </c>
      <c r="Y9" s="14">
        <v>0.19936052911190999</v>
      </c>
      <c r="Z9" s="14">
        <v>0.22550402461043301</v>
      </c>
      <c r="AA9" s="14">
        <v>0.24489011796455801</v>
      </c>
      <c r="AB9" s="14">
        <v>0.23323682893342701</v>
      </c>
      <c r="AC9" s="14">
        <v>0.237699635428716</v>
      </c>
      <c r="AD9" s="14">
        <v>0.158162741027251</v>
      </c>
      <c r="AE9" s="14"/>
      <c r="AF9" s="14">
        <v>0.28137789529423701</v>
      </c>
      <c r="AG9" s="14">
        <v>0.19527909013515199</v>
      </c>
      <c r="AH9" s="14">
        <v>0.194279723459576</v>
      </c>
      <c r="AI9" s="14">
        <v>0.18280378065883099</v>
      </c>
      <c r="AJ9" s="14">
        <v>0.23061290376883001</v>
      </c>
      <c r="AK9" s="14">
        <v>8.0448512506452796E-2</v>
      </c>
      <c r="AL9" s="14"/>
      <c r="AM9" s="14">
        <v>0.220407123759811</v>
      </c>
      <c r="AN9" s="14">
        <v>0.24852565697777201</v>
      </c>
      <c r="AO9" s="14">
        <v>0.214230619385396</v>
      </c>
      <c r="AP9" s="14">
        <v>0.16816065306442099</v>
      </c>
      <c r="AQ9" s="14">
        <v>0.16231017960305999</v>
      </c>
      <c r="AR9" s="14"/>
      <c r="AS9" s="14">
        <v>0.257108092884552</v>
      </c>
      <c r="AT9" s="14">
        <v>0.20279543665925401</v>
      </c>
      <c r="AU9" s="14"/>
      <c r="AV9" s="14">
        <v>0.26642801485761902</v>
      </c>
      <c r="AW9" s="14">
        <v>0.28922091022087199</v>
      </c>
      <c r="AX9" s="14">
        <v>0.202654850246937</v>
      </c>
      <c r="AY9" s="14"/>
      <c r="AZ9" s="14">
        <v>0.24496993285718599</v>
      </c>
      <c r="BA9" s="14">
        <v>0.40486296625978202</v>
      </c>
      <c r="BB9" s="14">
        <v>0.17887363213528401</v>
      </c>
      <c r="BC9" s="14"/>
      <c r="BD9" s="14">
        <v>0.253792763087267</v>
      </c>
      <c r="BE9" s="14">
        <v>0.20040202065760501</v>
      </c>
      <c r="BF9" s="14"/>
      <c r="BG9" s="14">
        <v>0.30284072672161899</v>
      </c>
      <c r="BH9" s="14">
        <v>0.20651914019889001</v>
      </c>
      <c r="BI9" s="14"/>
      <c r="BJ9" s="14">
        <v>0.274382064451343</v>
      </c>
      <c r="BK9" s="14">
        <v>0.22163562135172399</v>
      </c>
      <c r="BL9" s="14"/>
      <c r="BM9" s="14">
        <v>0.21763371119201699</v>
      </c>
      <c r="BN9" s="14">
        <v>0.22129830302314299</v>
      </c>
      <c r="BO9" s="14"/>
      <c r="BP9" s="14">
        <v>0.25124960042472599</v>
      </c>
      <c r="BQ9" s="14">
        <v>0.21428697397027299</v>
      </c>
      <c r="BR9" s="14"/>
      <c r="BS9" s="14">
        <v>0.318052922867544</v>
      </c>
      <c r="BT9" s="14">
        <v>0.184228418909271</v>
      </c>
      <c r="BU9" s="14"/>
      <c r="BV9" s="14">
        <v>0.29891820249312101</v>
      </c>
      <c r="BW9" s="14">
        <v>0.32477755749204801</v>
      </c>
      <c r="BX9" s="14"/>
      <c r="BY9" s="14">
        <v>0.36949467796691299</v>
      </c>
      <c r="BZ9" s="14">
        <v>0.20647805270462299</v>
      </c>
      <c r="CA9" s="14"/>
      <c r="CB9" s="14">
        <v>0.234006332368077</v>
      </c>
      <c r="CC9" s="14">
        <v>0.216421168291797</v>
      </c>
    </row>
    <row r="10" spans="2:81" ht="28.8" x14ac:dyDescent="0.3">
      <c r="B10" s="15" t="s">
        <v>497</v>
      </c>
      <c r="C10" s="14">
        <v>0.67948413449819001</v>
      </c>
      <c r="D10" s="14">
        <v>0.68315867687960796</v>
      </c>
      <c r="E10" s="14">
        <v>0.67527226018013697</v>
      </c>
      <c r="F10" s="14"/>
      <c r="G10" s="14">
        <v>0.61622969792568805</v>
      </c>
      <c r="H10" s="14">
        <v>0.65425544433711202</v>
      </c>
      <c r="I10" s="14">
        <v>0.68620824639924805</v>
      </c>
      <c r="J10" s="14">
        <v>0.68933723335116803</v>
      </c>
      <c r="K10" s="14">
        <v>0.69962391527352297</v>
      </c>
      <c r="L10" s="14">
        <v>0.71519360175116897</v>
      </c>
      <c r="M10" s="14"/>
      <c r="N10" s="14">
        <v>0.72190440653683896</v>
      </c>
      <c r="O10" s="14">
        <v>0.75414614332868402</v>
      </c>
      <c r="P10" s="14">
        <v>0.61322868279976805</v>
      </c>
      <c r="Q10" s="14">
        <v>0.609554425514506</v>
      </c>
      <c r="R10" s="14"/>
      <c r="S10" s="14">
        <v>0.68160477052938395</v>
      </c>
      <c r="T10" s="14">
        <v>0.69414739794959002</v>
      </c>
      <c r="U10" s="14">
        <v>0.65352726291895802</v>
      </c>
      <c r="V10" s="14">
        <v>0.67329192247859704</v>
      </c>
      <c r="W10" s="14">
        <v>0.73325353511183</v>
      </c>
      <c r="X10" s="14">
        <v>0.71040385246569304</v>
      </c>
      <c r="Y10" s="14">
        <v>0.67197377077140397</v>
      </c>
      <c r="Z10" s="14">
        <v>0.66186773211930605</v>
      </c>
      <c r="AA10" s="14">
        <v>0.61509036210898205</v>
      </c>
      <c r="AB10" s="14">
        <v>0.70096335282028499</v>
      </c>
      <c r="AC10" s="14">
        <v>0.70964080899698601</v>
      </c>
      <c r="AD10" s="14">
        <v>0.64013356827352996</v>
      </c>
      <c r="AE10" s="14"/>
      <c r="AF10" s="14">
        <v>0.62950229901602905</v>
      </c>
      <c r="AG10" s="14">
        <v>0.69328476930717398</v>
      </c>
      <c r="AH10" s="14">
        <v>0.74227615992370999</v>
      </c>
      <c r="AI10" s="14">
        <v>0.74847388345805299</v>
      </c>
      <c r="AJ10" s="14">
        <v>0.64325775801263096</v>
      </c>
      <c r="AK10" s="14">
        <v>0.79794822092985596</v>
      </c>
      <c r="AL10" s="14"/>
      <c r="AM10" s="14">
        <v>0.67189968709067505</v>
      </c>
      <c r="AN10" s="14">
        <v>0.66655211141427695</v>
      </c>
      <c r="AO10" s="14">
        <v>0.687917065996966</v>
      </c>
      <c r="AP10" s="14">
        <v>0.73133914813543</v>
      </c>
      <c r="AQ10" s="14">
        <v>0.73469324991544505</v>
      </c>
      <c r="AR10" s="14"/>
      <c r="AS10" s="14">
        <v>0.66746425304269497</v>
      </c>
      <c r="AT10" s="14">
        <v>0.68832420627320501</v>
      </c>
      <c r="AU10" s="14"/>
      <c r="AV10" s="14">
        <v>0.648538600854627</v>
      </c>
      <c r="AW10" s="14">
        <v>0.60858124783480405</v>
      </c>
      <c r="AX10" s="14">
        <v>0.75022954961505095</v>
      </c>
      <c r="AY10" s="14"/>
      <c r="AZ10" s="14">
        <v>0.66769359097109804</v>
      </c>
      <c r="BA10" s="14">
        <v>0.50984734044444602</v>
      </c>
      <c r="BB10" s="14">
        <v>0.72379839412810199</v>
      </c>
      <c r="BC10" s="14"/>
      <c r="BD10" s="14">
        <v>0.66539904385278903</v>
      </c>
      <c r="BE10" s="14">
        <v>0.68783659799131602</v>
      </c>
      <c r="BF10" s="14"/>
      <c r="BG10" s="14">
        <v>0.62662209324346696</v>
      </c>
      <c r="BH10" s="14">
        <v>0.68824195281953604</v>
      </c>
      <c r="BI10" s="14"/>
      <c r="BJ10" s="14">
        <v>0.58704765064175102</v>
      </c>
      <c r="BK10" s="14">
        <v>0.68404632690307299</v>
      </c>
      <c r="BL10" s="14"/>
      <c r="BM10" s="14">
        <v>0.716206799667643</v>
      </c>
      <c r="BN10" s="14">
        <v>0.67577921148740605</v>
      </c>
      <c r="BO10" s="14"/>
      <c r="BP10" s="14">
        <v>0.67590358675317697</v>
      </c>
      <c r="BQ10" s="14">
        <v>0.68167955137209302</v>
      </c>
      <c r="BR10" s="14"/>
      <c r="BS10" s="14">
        <v>0.60836232406944701</v>
      </c>
      <c r="BT10" s="14">
        <v>0.73666998101137005</v>
      </c>
      <c r="BU10" s="14"/>
      <c r="BV10" s="14">
        <v>0.63038101442420402</v>
      </c>
      <c r="BW10" s="14">
        <v>0.60062415781206302</v>
      </c>
      <c r="BX10" s="14"/>
      <c r="BY10" s="14">
        <v>0.53745767623112295</v>
      </c>
      <c r="BZ10" s="14">
        <v>0.69570232892679196</v>
      </c>
      <c r="CA10" s="14"/>
      <c r="CB10" s="14">
        <v>0.694803074030793</v>
      </c>
      <c r="CC10" s="14">
        <v>0.67396585183777202</v>
      </c>
    </row>
    <row r="11" spans="2:81" x14ac:dyDescent="0.3">
      <c r="B11" s="15" t="s">
        <v>106</v>
      </c>
      <c r="C11" s="23">
        <v>9.9214491765125395E-2</v>
      </c>
      <c r="D11" s="23">
        <v>9.5672190190557102E-2</v>
      </c>
      <c r="E11" s="23">
        <v>0.10286643226292699</v>
      </c>
      <c r="F11" s="23"/>
      <c r="G11" s="23">
        <v>8.8922431056579002E-2</v>
      </c>
      <c r="H11" s="23">
        <v>7.3736022288221195E-2</v>
      </c>
      <c r="I11" s="23">
        <v>0.118456676288173</v>
      </c>
      <c r="J11" s="23">
        <v>0.118823984797632</v>
      </c>
      <c r="K11" s="23">
        <v>0.10058204561600199</v>
      </c>
      <c r="L11" s="23">
        <v>9.4176804464611005E-2</v>
      </c>
      <c r="M11" s="23"/>
      <c r="N11" s="23">
        <v>8.2495341595085994E-2</v>
      </c>
      <c r="O11" s="23">
        <v>7.5749145697374107E-2</v>
      </c>
      <c r="P11" s="23">
        <v>0.107865080361622</v>
      </c>
      <c r="Q11" s="23">
        <v>0.135486011237342</v>
      </c>
      <c r="R11" s="23"/>
      <c r="S11" s="23">
        <v>5.2648345362555402E-2</v>
      </c>
      <c r="T11" s="23">
        <v>0.12351296765604799</v>
      </c>
      <c r="U11" s="23">
        <v>8.8995345614089297E-2</v>
      </c>
      <c r="V11" s="23">
        <v>7.9839691049455999E-2</v>
      </c>
      <c r="W11" s="23">
        <v>0.129583815288346</v>
      </c>
      <c r="X11" s="23">
        <v>8.4357983653136098E-2</v>
      </c>
      <c r="Y11" s="23">
        <v>0.12866570011668599</v>
      </c>
      <c r="Z11" s="23">
        <v>0.112628243270261</v>
      </c>
      <c r="AA11" s="23">
        <v>0.140019519926461</v>
      </c>
      <c r="AB11" s="23">
        <v>6.5799818246287806E-2</v>
      </c>
      <c r="AC11" s="23">
        <v>5.2659555574297801E-2</v>
      </c>
      <c r="AD11" s="23">
        <v>0.20170369069921901</v>
      </c>
      <c r="AE11" s="23"/>
      <c r="AF11" s="23">
        <v>8.9119805689734294E-2</v>
      </c>
      <c r="AG11" s="23">
        <v>0.11143614055767399</v>
      </c>
      <c r="AH11" s="23">
        <v>6.3444116616713397E-2</v>
      </c>
      <c r="AI11" s="23">
        <v>6.8722335883115701E-2</v>
      </c>
      <c r="AJ11" s="23">
        <v>0.126129338218539</v>
      </c>
      <c r="AK11" s="23">
        <v>0.121603266563691</v>
      </c>
      <c r="AL11" s="23"/>
      <c r="AM11" s="23">
        <v>0.10769318914951399</v>
      </c>
      <c r="AN11" s="23">
        <v>8.4922231607950704E-2</v>
      </c>
      <c r="AO11" s="23">
        <v>9.7852314617638297E-2</v>
      </c>
      <c r="AP11" s="23">
        <v>0.100500198800149</v>
      </c>
      <c r="AQ11" s="23">
        <v>0.10299657048149501</v>
      </c>
      <c r="AR11" s="23"/>
      <c r="AS11" s="23">
        <v>7.5427654072753106E-2</v>
      </c>
      <c r="AT11" s="23">
        <v>0.108880357067541</v>
      </c>
      <c r="AU11" s="23"/>
      <c r="AV11" s="23">
        <v>8.5033384287754601E-2</v>
      </c>
      <c r="AW11" s="23">
        <v>0.10219784194432301</v>
      </c>
      <c r="AX11" s="23">
        <v>4.7115600138011797E-2</v>
      </c>
      <c r="AY11" s="23"/>
      <c r="AZ11" s="23">
        <v>8.7336476171716096E-2</v>
      </c>
      <c r="BA11" s="23">
        <v>8.5289693295771504E-2</v>
      </c>
      <c r="BB11" s="23">
        <v>9.7327973736614198E-2</v>
      </c>
      <c r="BC11" s="23"/>
      <c r="BD11" s="23">
        <v>8.0808193059943703E-2</v>
      </c>
      <c r="BE11" s="23">
        <v>0.11176138135107901</v>
      </c>
      <c r="BF11" s="23"/>
      <c r="BG11" s="23">
        <v>7.0537180034914701E-2</v>
      </c>
      <c r="BH11" s="23">
        <v>0.105238906981574</v>
      </c>
      <c r="BI11" s="23"/>
      <c r="BJ11" s="23">
        <v>0.13857028490690601</v>
      </c>
      <c r="BK11" s="23">
        <v>9.4318051745203496E-2</v>
      </c>
      <c r="BL11" s="23"/>
      <c r="BM11" s="23">
        <v>6.61594891403402E-2</v>
      </c>
      <c r="BN11" s="23">
        <v>0.102922485489451</v>
      </c>
      <c r="BO11" s="23"/>
      <c r="BP11" s="23">
        <v>7.2846812822096804E-2</v>
      </c>
      <c r="BQ11" s="23">
        <v>0.104033474657634</v>
      </c>
      <c r="BR11" s="23"/>
      <c r="BS11" s="23">
        <v>7.3584753063008906E-2</v>
      </c>
      <c r="BT11" s="23">
        <v>7.9101600079359805E-2</v>
      </c>
      <c r="BU11" s="23"/>
      <c r="BV11" s="23">
        <v>7.0700783082675203E-2</v>
      </c>
      <c r="BW11" s="23">
        <v>7.4598284695888598E-2</v>
      </c>
      <c r="BX11" s="23"/>
      <c r="BY11" s="23">
        <v>9.3047645801963494E-2</v>
      </c>
      <c r="BZ11" s="23">
        <v>9.7819618368585104E-2</v>
      </c>
      <c r="CA11" s="23"/>
      <c r="CB11" s="23">
        <v>7.1190593601130295E-2</v>
      </c>
      <c r="CC11" s="23">
        <v>0.109612979870431</v>
      </c>
    </row>
    <row r="12" spans="2:81" x14ac:dyDescent="0.3">
      <c r="B12" s="16"/>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F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6" width="20.6640625" customWidth="1"/>
  </cols>
  <sheetData>
    <row r="2" spans="2:6" ht="40.049999999999997" customHeight="1" x14ac:dyDescent="0.3">
      <c r="D2" s="29" t="s">
        <v>527</v>
      </c>
      <c r="E2" s="26"/>
      <c r="F2" s="26"/>
    </row>
    <row r="6" spans="2:6" ht="49.95" customHeight="1" x14ac:dyDescent="0.3">
      <c r="B6" s="17" t="s">
        <v>15</v>
      </c>
      <c r="C6" s="17" t="s">
        <v>516</v>
      </c>
      <c r="D6" s="17" t="s">
        <v>517</v>
      </c>
      <c r="E6" s="17" t="s">
        <v>518</v>
      </c>
    </row>
    <row r="7" spans="2:6" ht="43.2" x14ac:dyDescent="0.3">
      <c r="B7" s="15" t="s">
        <v>519</v>
      </c>
      <c r="C7" s="14">
        <v>0.23796124774121</v>
      </c>
      <c r="D7" s="14">
        <v>0.26182266376470198</v>
      </c>
      <c r="E7" s="14">
        <v>0.38956536336546499</v>
      </c>
    </row>
    <row r="8" spans="2:6" x14ac:dyDescent="0.3">
      <c r="B8" s="15" t="s">
        <v>520</v>
      </c>
      <c r="C8" s="14">
        <v>0.26817935987317798</v>
      </c>
      <c r="D8" s="14">
        <v>0.203001436403736</v>
      </c>
      <c r="E8" s="14">
        <v>0.216910219126697</v>
      </c>
    </row>
    <row r="9" spans="2:6" x14ac:dyDescent="0.3">
      <c r="B9" s="15" t="s">
        <v>521</v>
      </c>
      <c r="C9" s="14">
        <v>0.220446916465036</v>
      </c>
      <c r="D9" s="14">
        <v>0.23124809370112601</v>
      </c>
      <c r="E9" s="14">
        <v>0.17515640550321099</v>
      </c>
    </row>
    <row r="10" spans="2:6" x14ac:dyDescent="0.3">
      <c r="B10" s="15" t="s">
        <v>522</v>
      </c>
      <c r="C10" s="14">
        <v>0.117839619213005</v>
      </c>
      <c r="D10" s="14">
        <v>0.12549366976019899</v>
      </c>
      <c r="E10" s="14">
        <v>8.8130018368110394E-2</v>
      </c>
    </row>
    <row r="11" spans="2:6" x14ac:dyDescent="0.3">
      <c r="B11" s="15" t="s">
        <v>523</v>
      </c>
      <c r="C11" s="14">
        <v>2.86682847071844E-2</v>
      </c>
      <c r="D11" s="14">
        <v>2.8688037825592701E-2</v>
      </c>
      <c r="E11" s="14">
        <v>1.61392698956749E-2</v>
      </c>
    </row>
    <row r="12" spans="2:6" x14ac:dyDescent="0.3">
      <c r="B12" s="15" t="s">
        <v>524</v>
      </c>
      <c r="C12" s="14">
        <v>1.1596177097743699E-2</v>
      </c>
      <c r="D12" s="14">
        <v>1.33067354813757E-2</v>
      </c>
      <c r="E12" s="14">
        <v>9.5942526559644695E-3</v>
      </c>
    </row>
    <row r="13" spans="2:6" x14ac:dyDescent="0.3">
      <c r="B13" s="15" t="s">
        <v>525</v>
      </c>
      <c r="C13" s="14">
        <v>9.5202355462459792E-3</v>
      </c>
      <c r="D13" s="14">
        <v>1.45737431967017E-2</v>
      </c>
      <c r="E13" s="14">
        <v>4.6561915025301603E-3</v>
      </c>
    </row>
    <row r="14" spans="2:6" ht="28.8" x14ac:dyDescent="0.3">
      <c r="B14" s="15" t="s">
        <v>526</v>
      </c>
      <c r="C14" s="14">
        <v>0.105788159356397</v>
      </c>
      <c r="D14" s="14">
        <v>0.12186561986656599</v>
      </c>
      <c r="E14" s="14">
        <v>9.9848279582346405E-2</v>
      </c>
    </row>
    <row r="15" spans="2:6" x14ac:dyDescent="0.3">
      <c r="B15" s="16"/>
      <c r="C15" s="16"/>
      <c r="D15" s="16"/>
      <c r="E15" s="16"/>
    </row>
    <row r="16" spans="2:6" x14ac:dyDescent="0.3">
      <c r="B16" t="s">
        <v>95</v>
      </c>
    </row>
    <row r="17" spans="2:2" x14ac:dyDescent="0.3">
      <c r="B17" t="s">
        <v>96</v>
      </c>
    </row>
    <row r="21" spans="2:2" x14ac:dyDescent="0.3">
      <c r="B21"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CC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43.2" x14ac:dyDescent="0.3">
      <c r="B9" s="15" t="s">
        <v>519</v>
      </c>
      <c r="C9" s="14">
        <v>0.23796124774121</v>
      </c>
      <c r="D9" s="14">
        <v>0.22709938752051001</v>
      </c>
      <c r="E9" s="14">
        <v>0.24903030189554401</v>
      </c>
      <c r="F9" s="14"/>
      <c r="G9" s="14">
        <v>0.202024396640263</v>
      </c>
      <c r="H9" s="14">
        <v>0.27942325901258602</v>
      </c>
      <c r="I9" s="14">
        <v>0.29276544429321899</v>
      </c>
      <c r="J9" s="14">
        <v>0.25577517947019301</v>
      </c>
      <c r="K9" s="14">
        <v>0.18691111576699701</v>
      </c>
      <c r="L9" s="14">
        <v>0.20351400213298801</v>
      </c>
      <c r="M9" s="14"/>
      <c r="N9" s="14">
        <v>0.24590327112729199</v>
      </c>
      <c r="O9" s="14">
        <v>0.201959660992764</v>
      </c>
      <c r="P9" s="14">
        <v>0.23310694067646701</v>
      </c>
      <c r="Q9" s="14">
        <v>0.26663226760536801</v>
      </c>
      <c r="R9" s="14"/>
      <c r="S9" s="14">
        <v>0.228391374293171</v>
      </c>
      <c r="T9" s="14">
        <v>0.20483684269796801</v>
      </c>
      <c r="U9" s="14">
        <v>0.27004604568915702</v>
      </c>
      <c r="V9" s="14">
        <v>0.159255047468392</v>
      </c>
      <c r="W9" s="14">
        <v>0.20862328282052001</v>
      </c>
      <c r="X9" s="14">
        <v>0.29911666822238298</v>
      </c>
      <c r="Y9" s="14">
        <v>0.278514326454813</v>
      </c>
      <c r="Z9" s="14">
        <v>0.294320022089959</v>
      </c>
      <c r="AA9" s="14">
        <v>0.21374940815386001</v>
      </c>
      <c r="AB9" s="14">
        <v>0.27254529340982198</v>
      </c>
      <c r="AC9" s="14">
        <v>0.25375215309729698</v>
      </c>
      <c r="AD9" s="14">
        <v>0.23718830005826699</v>
      </c>
      <c r="AE9" s="14"/>
      <c r="AF9" s="14">
        <v>0.24904133193754899</v>
      </c>
      <c r="AG9" s="14">
        <v>0.155142987494156</v>
      </c>
      <c r="AH9" s="14">
        <v>0.210164417364127</v>
      </c>
      <c r="AI9" s="14">
        <v>0.25271653570602498</v>
      </c>
      <c r="AJ9" s="14">
        <v>0.26833228644456297</v>
      </c>
      <c r="AK9" s="14">
        <v>0.32218049920115299</v>
      </c>
      <c r="AL9" s="14"/>
      <c r="AM9" s="14">
        <v>0.24845216587600499</v>
      </c>
      <c r="AN9" s="14">
        <v>0.19358060133452701</v>
      </c>
      <c r="AO9" s="14">
        <v>0.25899258190466001</v>
      </c>
      <c r="AP9" s="14">
        <v>0.29064602973534698</v>
      </c>
      <c r="AQ9" s="14">
        <v>0.179941755872329</v>
      </c>
      <c r="AR9" s="14"/>
      <c r="AS9" s="14">
        <v>0.26419353107054599</v>
      </c>
      <c r="AT9" s="14">
        <v>0.21954999241423501</v>
      </c>
      <c r="AU9" s="14"/>
      <c r="AV9" s="14">
        <v>0.25681816973668298</v>
      </c>
      <c r="AW9" s="14">
        <v>0.29750809618476398</v>
      </c>
      <c r="AX9" s="14">
        <v>0.26943564146309401</v>
      </c>
      <c r="AY9" s="14"/>
      <c r="AZ9" s="14">
        <v>0.251648544462863</v>
      </c>
      <c r="BA9" s="14">
        <v>0.22784570419981101</v>
      </c>
      <c r="BB9" s="14">
        <v>0.27336544643669702</v>
      </c>
      <c r="BC9" s="14"/>
      <c r="BD9" s="14">
        <v>0.267268497198695</v>
      </c>
      <c r="BE9" s="14">
        <v>0.217621887602684</v>
      </c>
      <c r="BF9" s="14"/>
      <c r="BG9" s="14">
        <v>0.24118958755511999</v>
      </c>
      <c r="BH9" s="14">
        <v>0.23728840232347201</v>
      </c>
      <c r="BI9" s="14"/>
      <c r="BJ9" s="14">
        <v>0.18277504585361601</v>
      </c>
      <c r="BK9" s="14">
        <v>0.24053643212744699</v>
      </c>
      <c r="BL9" s="14"/>
      <c r="BM9" s="14">
        <v>0.36309849170923902</v>
      </c>
      <c r="BN9" s="14">
        <v>0.22495465530247699</v>
      </c>
      <c r="BO9" s="14"/>
      <c r="BP9" s="14">
        <v>0.26559111869014701</v>
      </c>
      <c r="BQ9" s="14">
        <v>0.22954300456943499</v>
      </c>
      <c r="BR9" s="14"/>
      <c r="BS9" s="14">
        <v>0.232216926567506</v>
      </c>
      <c r="BT9" s="14">
        <v>0.294434979699991</v>
      </c>
      <c r="BU9" s="14"/>
      <c r="BV9" s="14">
        <v>0.25478566462743601</v>
      </c>
      <c r="BW9" s="14">
        <v>0.22428545360006999</v>
      </c>
      <c r="BX9" s="14"/>
      <c r="BY9" s="14">
        <v>0.238742463813432</v>
      </c>
      <c r="BZ9" s="14">
        <v>0.23724297529563701</v>
      </c>
      <c r="CA9" s="14"/>
      <c r="CB9" s="14">
        <v>0.26678919859419797</v>
      </c>
      <c r="CC9" s="14">
        <v>0.22365786765343701</v>
      </c>
    </row>
    <row r="10" spans="2:81" x14ac:dyDescent="0.3">
      <c r="B10" s="15" t="s">
        <v>520</v>
      </c>
      <c r="C10" s="14">
        <v>0.26817935987317798</v>
      </c>
      <c r="D10" s="14">
        <v>0.26977139815144402</v>
      </c>
      <c r="E10" s="14">
        <v>0.26520020593478399</v>
      </c>
      <c r="F10" s="14"/>
      <c r="G10" s="14">
        <v>0.300381737496481</v>
      </c>
      <c r="H10" s="14">
        <v>0.26862943244095999</v>
      </c>
      <c r="I10" s="14">
        <v>0.28679653870890598</v>
      </c>
      <c r="J10" s="14">
        <v>0.24389217783675701</v>
      </c>
      <c r="K10" s="14">
        <v>0.26993981999469702</v>
      </c>
      <c r="L10" s="14">
        <v>0.24969164886745501</v>
      </c>
      <c r="M10" s="14"/>
      <c r="N10" s="14">
        <v>0.29508198736971403</v>
      </c>
      <c r="O10" s="14">
        <v>0.29078846187373097</v>
      </c>
      <c r="P10" s="14">
        <v>0.24282521124248599</v>
      </c>
      <c r="Q10" s="14">
        <v>0.234560599013622</v>
      </c>
      <c r="R10" s="14"/>
      <c r="S10" s="14">
        <v>0.32716915971983201</v>
      </c>
      <c r="T10" s="14">
        <v>0.28250131333636702</v>
      </c>
      <c r="U10" s="14">
        <v>0.18780836312301699</v>
      </c>
      <c r="V10" s="14">
        <v>0.28853600926450201</v>
      </c>
      <c r="W10" s="14">
        <v>0.40431494981933802</v>
      </c>
      <c r="X10" s="14">
        <v>0.211693014746413</v>
      </c>
      <c r="Y10" s="14">
        <v>0.24962533366429701</v>
      </c>
      <c r="Z10" s="14">
        <v>0.189340610920991</v>
      </c>
      <c r="AA10" s="14">
        <v>0.23569659859998801</v>
      </c>
      <c r="AB10" s="14">
        <v>0.24994070935849999</v>
      </c>
      <c r="AC10" s="14">
        <v>0.23118588740741999</v>
      </c>
      <c r="AD10" s="14">
        <v>0.32572197531106101</v>
      </c>
      <c r="AE10" s="14"/>
      <c r="AF10" s="14">
        <v>0.26586286814659099</v>
      </c>
      <c r="AG10" s="14">
        <v>0.28521120679146</v>
      </c>
      <c r="AH10" s="14">
        <v>0.24406772636572699</v>
      </c>
      <c r="AI10" s="14">
        <v>0.28068467868698199</v>
      </c>
      <c r="AJ10" s="14">
        <v>0.314079969893376</v>
      </c>
      <c r="AK10" s="14">
        <v>0.213210521098183</v>
      </c>
      <c r="AL10" s="14"/>
      <c r="AM10" s="14">
        <v>0.220977709908249</v>
      </c>
      <c r="AN10" s="14">
        <v>0.28160736536074399</v>
      </c>
      <c r="AO10" s="14">
        <v>0.27078026610484002</v>
      </c>
      <c r="AP10" s="14">
        <v>0.30292596265478999</v>
      </c>
      <c r="AQ10" s="14">
        <v>0.25456650460443703</v>
      </c>
      <c r="AR10" s="14"/>
      <c r="AS10" s="14">
        <v>0.25567794731497501</v>
      </c>
      <c r="AT10" s="14">
        <v>0.27547825374252499</v>
      </c>
      <c r="AU10" s="14"/>
      <c r="AV10" s="14">
        <v>0.283710067862886</v>
      </c>
      <c r="AW10" s="14">
        <v>0.21957070065124601</v>
      </c>
      <c r="AX10" s="14">
        <v>0.25359635542082398</v>
      </c>
      <c r="AY10" s="14"/>
      <c r="AZ10" s="14">
        <v>0.265472720817228</v>
      </c>
      <c r="BA10" s="14">
        <v>0.22539127378752599</v>
      </c>
      <c r="BB10" s="14">
        <v>0.27948012757520702</v>
      </c>
      <c r="BC10" s="14"/>
      <c r="BD10" s="14">
        <v>0.26900094603914798</v>
      </c>
      <c r="BE10" s="14">
        <v>0.268478057252314</v>
      </c>
      <c r="BF10" s="14"/>
      <c r="BG10" s="14">
        <v>0.34321855509100102</v>
      </c>
      <c r="BH10" s="14">
        <v>0.25487637516349698</v>
      </c>
      <c r="BI10" s="14"/>
      <c r="BJ10" s="14">
        <v>0.34074609598745897</v>
      </c>
      <c r="BK10" s="14">
        <v>0.260948222353732</v>
      </c>
      <c r="BL10" s="14"/>
      <c r="BM10" s="14">
        <v>0.21785061504091599</v>
      </c>
      <c r="BN10" s="14">
        <v>0.27581320108983298</v>
      </c>
      <c r="BO10" s="14"/>
      <c r="BP10" s="14">
        <v>0.24737498474691699</v>
      </c>
      <c r="BQ10" s="14">
        <v>0.27005523140233001</v>
      </c>
      <c r="BR10" s="14"/>
      <c r="BS10" s="14">
        <v>0.29939784569361599</v>
      </c>
      <c r="BT10" s="14">
        <v>0.23193309377434401</v>
      </c>
      <c r="BU10" s="14"/>
      <c r="BV10" s="14">
        <v>0.37546736848024898</v>
      </c>
      <c r="BW10" s="14">
        <v>0.27266425686708001</v>
      </c>
      <c r="BX10" s="14"/>
      <c r="BY10" s="14">
        <v>0.24716544825950401</v>
      </c>
      <c r="BZ10" s="14">
        <v>0.27017630759465699</v>
      </c>
      <c r="CA10" s="14"/>
      <c r="CB10" s="14">
        <v>0.30083434986375301</v>
      </c>
      <c r="CC10" s="14">
        <v>0.24938022506039201</v>
      </c>
    </row>
    <row r="11" spans="2:81" x14ac:dyDescent="0.3">
      <c r="B11" s="15" t="s">
        <v>521</v>
      </c>
      <c r="C11" s="14">
        <v>0.220446916465036</v>
      </c>
      <c r="D11" s="14">
        <v>0.22201893495561001</v>
      </c>
      <c r="E11" s="14">
        <v>0.21934110238860499</v>
      </c>
      <c r="F11" s="14"/>
      <c r="G11" s="14">
        <v>0.20040615136953199</v>
      </c>
      <c r="H11" s="14">
        <v>0.22012146142170599</v>
      </c>
      <c r="I11" s="14">
        <v>0.22350983817418199</v>
      </c>
      <c r="J11" s="14">
        <v>0.211949850041381</v>
      </c>
      <c r="K11" s="14">
        <v>0.226901047986549</v>
      </c>
      <c r="L11" s="14">
        <v>0.23419718442448101</v>
      </c>
      <c r="M11" s="14"/>
      <c r="N11" s="14">
        <v>0.216898816585919</v>
      </c>
      <c r="O11" s="14">
        <v>0.26569477420168303</v>
      </c>
      <c r="P11" s="14">
        <v>0.24084804487964001</v>
      </c>
      <c r="Q11" s="14">
        <v>0.163006370767451</v>
      </c>
      <c r="R11" s="14"/>
      <c r="S11" s="14">
        <v>0.23381700615027901</v>
      </c>
      <c r="T11" s="14">
        <v>0.22001052151129</v>
      </c>
      <c r="U11" s="14">
        <v>0.29521198671956</v>
      </c>
      <c r="V11" s="14">
        <v>0.241730689129141</v>
      </c>
      <c r="W11" s="14">
        <v>0.21761487644383701</v>
      </c>
      <c r="X11" s="14">
        <v>0.24865378734835</v>
      </c>
      <c r="Y11" s="14">
        <v>0.23934246164874101</v>
      </c>
      <c r="Z11" s="14">
        <v>0.19398047012011899</v>
      </c>
      <c r="AA11" s="14">
        <v>0.21465549363470901</v>
      </c>
      <c r="AB11" s="14">
        <v>0.149954612260806</v>
      </c>
      <c r="AC11" s="14">
        <v>0.14664816571769301</v>
      </c>
      <c r="AD11" s="14">
        <v>0.15672233402034499</v>
      </c>
      <c r="AE11" s="14"/>
      <c r="AF11" s="14">
        <v>0.25363253596442797</v>
      </c>
      <c r="AG11" s="14">
        <v>0.19334562817210599</v>
      </c>
      <c r="AH11" s="14">
        <v>0.278867639918778</v>
      </c>
      <c r="AI11" s="14">
        <v>0.18449483623415699</v>
      </c>
      <c r="AJ11" s="14">
        <v>0.250588117470256</v>
      </c>
      <c r="AK11" s="14">
        <v>0.187802748573168</v>
      </c>
      <c r="AL11" s="14"/>
      <c r="AM11" s="14">
        <v>0.193456385719674</v>
      </c>
      <c r="AN11" s="14">
        <v>0.26374729941075697</v>
      </c>
      <c r="AO11" s="14">
        <v>0.20320843049364801</v>
      </c>
      <c r="AP11" s="14">
        <v>0.22235978451081001</v>
      </c>
      <c r="AQ11" s="14">
        <v>0.394716655958256</v>
      </c>
      <c r="AR11" s="14"/>
      <c r="AS11" s="14">
        <v>0.21758435912379201</v>
      </c>
      <c r="AT11" s="14">
        <v>0.22397983115011999</v>
      </c>
      <c r="AU11" s="14"/>
      <c r="AV11" s="14">
        <v>0.22864175217166699</v>
      </c>
      <c r="AW11" s="14">
        <v>0.17971120240579599</v>
      </c>
      <c r="AX11" s="14">
        <v>0.220539810662505</v>
      </c>
      <c r="AY11" s="14"/>
      <c r="AZ11" s="14">
        <v>0.24363321911022501</v>
      </c>
      <c r="BA11" s="14">
        <v>0.24815433307597701</v>
      </c>
      <c r="BB11" s="14">
        <v>0.20922640616875399</v>
      </c>
      <c r="BC11" s="14"/>
      <c r="BD11" s="14">
        <v>0.20088549150805701</v>
      </c>
      <c r="BE11" s="14">
        <v>0.234143493081234</v>
      </c>
      <c r="BF11" s="14"/>
      <c r="BG11" s="14">
        <v>0.134246336295436</v>
      </c>
      <c r="BH11" s="14">
        <v>0.23703735223545899</v>
      </c>
      <c r="BI11" s="14"/>
      <c r="BJ11" s="14">
        <v>0.161566983774384</v>
      </c>
      <c r="BK11" s="14">
        <v>0.22767283114589901</v>
      </c>
      <c r="BL11" s="14"/>
      <c r="BM11" s="14">
        <v>0.215456627292857</v>
      </c>
      <c r="BN11" s="14">
        <v>0.218296810170513</v>
      </c>
      <c r="BO11" s="14"/>
      <c r="BP11" s="14">
        <v>0.22080654467510999</v>
      </c>
      <c r="BQ11" s="14">
        <v>0.222252059068094</v>
      </c>
      <c r="BR11" s="14"/>
      <c r="BS11" s="14">
        <v>0.20104447735221201</v>
      </c>
      <c r="BT11" s="14">
        <v>0.22830267312081401</v>
      </c>
      <c r="BU11" s="14"/>
      <c r="BV11" s="14">
        <v>0.114863830548176</v>
      </c>
      <c r="BW11" s="14">
        <v>0.23133148181950899</v>
      </c>
      <c r="BX11" s="14"/>
      <c r="BY11" s="14">
        <v>0.22091896356959101</v>
      </c>
      <c r="BZ11" s="14">
        <v>0.220680955727559</v>
      </c>
      <c r="CA11" s="14"/>
      <c r="CB11" s="14">
        <v>0.22448165434423301</v>
      </c>
      <c r="CC11" s="14">
        <v>0.215575211325405</v>
      </c>
    </row>
    <row r="12" spans="2:81" x14ac:dyDescent="0.3">
      <c r="B12" s="15" t="s">
        <v>522</v>
      </c>
      <c r="C12" s="14">
        <v>0.117839619213005</v>
      </c>
      <c r="D12" s="14">
        <v>0.12651562733136201</v>
      </c>
      <c r="E12" s="14">
        <v>0.109597532022771</v>
      </c>
      <c r="F12" s="14"/>
      <c r="G12" s="14">
        <v>0.11975747283079401</v>
      </c>
      <c r="H12" s="14">
        <v>0.10658876994630501</v>
      </c>
      <c r="I12" s="14">
        <v>0.10881373909736</v>
      </c>
      <c r="J12" s="14">
        <v>0.11122713162697</v>
      </c>
      <c r="K12" s="14">
        <v>0.117342016602747</v>
      </c>
      <c r="L12" s="14">
        <v>0.13877686499705599</v>
      </c>
      <c r="M12" s="14"/>
      <c r="N12" s="14">
        <v>9.8956145866853598E-2</v>
      </c>
      <c r="O12" s="14">
        <v>0.11797787233222801</v>
      </c>
      <c r="P12" s="14">
        <v>0.11627592976743401</v>
      </c>
      <c r="Q12" s="14">
        <v>0.141245456740835</v>
      </c>
      <c r="R12" s="14"/>
      <c r="S12" s="14">
        <v>0.122057526860229</v>
      </c>
      <c r="T12" s="14">
        <v>9.6993379046511494E-2</v>
      </c>
      <c r="U12" s="14">
        <v>0.11262144736504801</v>
      </c>
      <c r="V12" s="14">
        <v>0.18946497210084601</v>
      </c>
      <c r="W12" s="14">
        <v>4.2298628335012099E-2</v>
      </c>
      <c r="X12" s="14">
        <v>0.122512006459913</v>
      </c>
      <c r="Y12" s="14">
        <v>0.12239681721210099</v>
      </c>
      <c r="Z12" s="14">
        <v>0.114529793913249</v>
      </c>
      <c r="AA12" s="14">
        <v>0.12556860253704799</v>
      </c>
      <c r="AB12" s="14">
        <v>9.0604853798326196E-2</v>
      </c>
      <c r="AC12" s="14">
        <v>0.18836715298291301</v>
      </c>
      <c r="AD12" s="14">
        <v>7.8999944088749705E-2</v>
      </c>
      <c r="AE12" s="14"/>
      <c r="AF12" s="14">
        <v>0.122017108508631</v>
      </c>
      <c r="AG12" s="14">
        <v>0.12507045940788999</v>
      </c>
      <c r="AH12" s="14">
        <v>0.122979622407144</v>
      </c>
      <c r="AI12" s="14">
        <v>0.13164836979132499</v>
      </c>
      <c r="AJ12" s="14">
        <v>8.0328237278707304E-2</v>
      </c>
      <c r="AK12" s="14">
        <v>0.13243118459251599</v>
      </c>
      <c r="AL12" s="14"/>
      <c r="AM12" s="14">
        <v>0.13075358976472001</v>
      </c>
      <c r="AN12" s="14">
        <v>0.104634546394129</v>
      </c>
      <c r="AO12" s="14">
        <v>0.126214189041705</v>
      </c>
      <c r="AP12" s="14">
        <v>8.4999914361858497E-2</v>
      </c>
      <c r="AQ12" s="14">
        <v>9.76358665201804E-2</v>
      </c>
      <c r="AR12" s="14"/>
      <c r="AS12" s="14">
        <v>0.111407446032913</v>
      </c>
      <c r="AT12" s="14">
        <v>0.122065836141264</v>
      </c>
      <c r="AU12" s="14"/>
      <c r="AV12" s="14">
        <v>9.1217491413121798E-2</v>
      </c>
      <c r="AW12" s="14">
        <v>0.14777597692960301</v>
      </c>
      <c r="AX12" s="14">
        <v>0.117732754109409</v>
      </c>
      <c r="AY12" s="14"/>
      <c r="AZ12" s="14">
        <v>0.10265745258659301</v>
      </c>
      <c r="BA12" s="14">
        <v>0.119162207461964</v>
      </c>
      <c r="BB12" s="14">
        <v>0.100503967209347</v>
      </c>
      <c r="BC12" s="14"/>
      <c r="BD12" s="14">
        <v>0.113038698443216</v>
      </c>
      <c r="BE12" s="14">
        <v>0.12140191624342</v>
      </c>
      <c r="BF12" s="14"/>
      <c r="BG12" s="14">
        <v>0.126327438286747</v>
      </c>
      <c r="BH12" s="14">
        <v>0.115499602085867</v>
      </c>
      <c r="BI12" s="14"/>
      <c r="BJ12" s="14">
        <v>0.18552010626969601</v>
      </c>
      <c r="BK12" s="14">
        <v>0.11249227802087999</v>
      </c>
      <c r="BL12" s="14"/>
      <c r="BM12" s="14">
        <v>5.8608931050468001E-2</v>
      </c>
      <c r="BN12" s="14">
        <v>0.12225213344607901</v>
      </c>
      <c r="BO12" s="14"/>
      <c r="BP12" s="14">
        <v>0.10620692498593801</v>
      </c>
      <c r="BQ12" s="14">
        <v>0.12192960198319699</v>
      </c>
      <c r="BR12" s="14"/>
      <c r="BS12" s="14">
        <v>0.10378723032756</v>
      </c>
      <c r="BT12" s="14">
        <v>0.112794512349043</v>
      </c>
      <c r="BU12" s="14"/>
      <c r="BV12" s="14">
        <v>9.8620473774542597E-2</v>
      </c>
      <c r="BW12" s="14">
        <v>0.105603015943077</v>
      </c>
      <c r="BX12" s="14"/>
      <c r="BY12" s="14">
        <v>9.2001883860851993E-2</v>
      </c>
      <c r="BZ12" s="14">
        <v>0.120757242400787</v>
      </c>
      <c r="CA12" s="14"/>
      <c r="CB12" s="14">
        <v>0.11268716514563799</v>
      </c>
      <c r="CC12" s="14">
        <v>0.122906082613782</v>
      </c>
    </row>
    <row r="13" spans="2:81" x14ac:dyDescent="0.3">
      <c r="B13" s="15" t="s">
        <v>523</v>
      </c>
      <c r="C13" s="14">
        <v>2.86682847071844E-2</v>
      </c>
      <c r="D13" s="14">
        <v>3.6634105520034099E-2</v>
      </c>
      <c r="E13" s="14">
        <v>2.0946052429581301E-2</v>
      </c>
      <c r="F13" s="14"/>
      <c r="G13" s="14">
        <v>7.2956749594566606E-2</v>
      </c>
      <c r="H13" s="14">
        <v>2.1821868091331499E-2</v>
      </c>
      <c r="I13" s="14">
        <v>2.4810358887230599E-2</v>
      </c>
      <c r="J13" s="14">
        <v>1.71220755493545E-2</v>
      </c>
      <c r="K13" s="14">
        <v>1.28108535341143E-2</v>
      </c>
      <c r="L13" s="14">
        <v>2.7837750444891899E-2</v>
      </c>
      <c r="M13" s="14"/>
      <c r="N13" s="14">
        <v>3.9694804744283697E-2</v>
      </c>
      <c r="O13" s="14">
        <v>6.6951199288646001E-3</v>
      </c>
      <c r="P13" s="14">
        <v>3.61315603620622E-2</v>
      </c>
      <c r="Q13" s="14">
        <v>3.3478198580947603E-2</v>
      </c>
      <c r="R13" s="14"/>
      <c r="S13" s="14">
        <v>2.4922290238728401E-2</v>
      </c>
      <c r="T13" s="14">
        <v>3.9054541029953697E-2</v>
      </c>
      <c r="U13" s="14">
        <v>3.7348399166374398E-2</v>
      </c>
      <c r="V13" s="14">
        <v>3.4254078230831903E-2</v>
      </c>
      <c r="W13" s="14">
        <v>0</v>
      </c>
      <c r="X13" s="14">
        <v>0</v>
      </c>
      <c r="Y13" s="14">
        <v>1.2927985145968299E-2</v>
      </c>
      <c r="Z13" s="14">
        <v>8.5004309332250505E-2</v>
      </c>
      <c r="AA13" s="14">
        <v>4.0985980321397698E-2</v>
      </c>
      <c r="AB13" s="14">
        <v>3.5988627187258197E-2</v>
      </c>
      <c r="AC13" s="14">
        <v>3.7654697086690697E-2</v>
      </c>
      <c r="AD13" s="14">
        <v>0</v>
      </c>
      <c r="AE13" s="14"/>
      <c r="AF13" s="14">
        <v>3.1052793107152699E-2</v>
      </c>
      <c r="AG13" s="14">
        <v>2.8387156362385299E-2</v>
      </c>
      <c r="AH13" s="14">
        <v>7.7544951060406399E-3</v>
      </c>
      <c r="AI13" s="14">
        <v>1.80270000968248E-2</v>
      </c>
      <c r="AJ13" s="14">
        <v>4.55863159701453E-2</v>
      </c>
      <c r="AK13" s="14">
        <v>3.9900482260376999E-2</v>
      </c>
      <c r="AL13" s="14"/>
      <c r="AM13" s="14">
        <v>2.4249651336779799E-2</v>
      </c>
      <c r="AN13" s="14">
        <v>3.6340096017876397E-2</v>
      </c>
      <c r="AO13" s="14">
        <v>2.3956808806622001E-2</v>
      </c>
      <c r="AP13" s="14">
        <v>2.67946163090549E-2</v>
      </c>
      <c r="AQ13" s="14">
        <v>7.31392170447977E-2</v>
      </c>
      <c r="AR13" s="14"/>
      <c r="AS13" s="14">
        <v>4.59798521769001E-2</v>
      </c>
      <c r="AT13" s="14">
        <v>1.8541976294501598E-2</v>
      </c>
      <c r="AU13" s="14"/>
      <c r="AV13" s="14">
        <v>4.3693233034953198E-2</v>
      </c>
      <c r="AW13" s="14">
        <v>4.85537813267072E-2</v>
      </c>
      <c r="AX13" s="14">
        <v>4.3851802505146503E-2</v>
      </c>
      <c r="AY13" s="14"/>
      <c r="AZ13" s="14">
        <v>1.5157155416875101E-2</v>
      </c>
      <c r="BA13" s="14">
        <v>0.118939364446671</v>
      </c>
      <c r="BB13" s="14">
        <v>3.5399436631529502E-2</v>
      </c>
      <c r="BC13" s="14"/>
      <c r="BD13" s="14">
        <v>3.0334466882919301E-2</v>
      </c>
      <c r="BE13" s="14">
        <v>2.7651109680161299E-2</v>
      </c>
      <c r="BF13" s="14"/>
      <c r="BG13" s="14">
        <v>3.5191606913214601E-2</v>
      </c>
      <c r="BH13" s="14">
        <v>2.7536795295123598E-2</v>
      </c>
      <c r="BI13" s="14"/>
      <c r="BJ13" s="14">
        <v>2.66726179650934E-2</v>
      </c>
      <c r="BK13" s="14">
        <v>2.8556131517147299E-2</v>
      </c>
      <c r="BL13" s="14"/>
      <c r="BM13" s="14">
        <v>3.7602744903880402E-2</v>
      </c>
      <c r="BN13" s="14">
        <v>2.8124288098135001E-2</v>
      </c>
      <c r="BO13" s="14"/>
      <c r="BP13" s="14">
        <v>2.8555882964487099E-2</v>
      </c>
      <c r="BQ13" s="14">
        <v>2.92634356003156E-2</v>
      </c>
      <c r="BR13" s="14"/>
      <c r="BS13" s="14">
        <v>6.6535985557209396E-2</v>
      </c>
      <c r="BT13" s="14">
        <v>2.6923238845837399E-2</v>
      </c>
      <c r="BU13" s="14"/>
      <c r="BV13" s="14">
        <v>1.4776928819944499E-2</v>
      </c>
      <c r="BW13" s="14">
        <v>8.47259950403043E-2</v>
      </c>
      <c r="BX13" s="14"/>
      <c r="BY13" s="14">
        <v>8.8556595269454502E-2</v>
      </c>
      <c r="BZ13" s="14">
        <v>2.2443546388502301E-2</v>
      </c>
      <c r="CA13" s="14"/>
      <c r="CB13" s="14">
        <v>1.4348950342703001E-2</v>
      </c>
      <c r="CC13" s="14">
        <v>3.6655423096311902E-2</v>
      </c>
    </row>
    <row r="14" spans="2:81" x14ac:dyDescent="0.3">
      <c r="B14" s="15" t="s">
        <v>524</v>
      </c>
      <c r="C14" s="14">
        <v>1.1596177097743699E-2</v>
      </c>
      <c r="D14" s="14">
        <v>1.1738013246945799E-2</v>
      </c>
      <c r="E14" s="14">
        <v>1.1480258908605301E-2</v>
      </c>
      <c r="F14" s="14"/>
      <c r="G14" s="14">
        <v>1.37138148322235E-2</v>
      </c>
      <c r="H14" s="14">
        <v>1.1460261883543699E-2</v>
      </c>
      <c r="I14" s="14">
        <v>7.0435012326566801E-3</v>
      </c>
      <c r="J14" s="14">
        <v>0</v>
      </c>
      <c r="K14" s="14">
        <v>3.2888883210750397E-2</v>
      </c>
      <c r="L14" s="14">
        <v>9.1102126753403005E-3</v>
      </c>
      <c r="M14" s="14"/>
      <c r="N14" s="14">
        <v>6.6955576327977504E-3</v>
      </c>
      <c r="O14" s="14">
        <v>1.04483203635622E-2</v>
      </c>
      <c r="P14" s="14">
        <v>2.7389720613387299E-2</v>
      </c>
      <c r="Q14" s="14">
        <v>4.3885186614556603E-3</v>
      </c>
      <c r="R14" s="14"/>
      <c r="S14" s="14">
        <v>6.7149164476437203E-3</v>
      </c>
      <c r="T14" s="14">
        <v>1.3747221008915501E-2</v>
      </c>
      <c r="U14" s="14">
        <v>0</v>
      </c>
      <c r="V14" s="14">
        <v>0</v>
      </c>
      <c r="W14" s="14">
        <v>0</v>
      </c>
      <c r="X14" s="14">
        <v>9.8774973393434898E-3</v>
      </c>
      <c r="Y14" s="14">
        <v>0</v>
      </c>
      <c r="Z14" s="14">
        <v>2.1667362180065201E-2</v>
      </c>
      <c r="AA14" s="14">
        <v>2.5953829958073899E-2</v>
      </c>
      <c r="AB14" s="14">
        <v>3.4006533192370701E-2</v>
      </c>
      <c r="AC14" s="14">
        <v>0</v>
      </c>
      <c r="AD14" s="14">
        <v>4.0360420297640302E-2</v>
      </c>
      <c r="AE14" s="14"/>
      <c r="AF14" s="14">
        <v>1.04761969884142E-2</v>
      </c>
      <c r="AG14" s="14">
        <v>9.5404792900180505E-3</v>
      </c>
      <c r="AH14" s="14">
        <v>2.0569433096020402E-2</v>
      </c>
      <c r="AI14" s="14">
        <v>1.7731437482182401E-2</v>
      </c>
      <c r="AJ14" s="14">
        <v>0</v>
      </c>
      <c r="AK14" s="14">
        <v>1.25212208151993E-2</v>
      </c>
      <c r="AL14" s="14"/>
      <c r="AM14" s="14">
        <v>1.24559207903119E-2</v>
      </c>
      <c r="AN14" s="14">
        <v>4.3297004943209701E-3</v>
      </c>
      <c r="AO14" s="14">
        <v>2.1953800242791401E-2</v>
      </c>
      <c r="AP14" s="14">
        <v>0</v>
      </c>
      <c r="AQ14" s="14">
        <v>0</v>
      </c>
      <c r="AR14" s="14"/>
      <c r="AS14" s="14">
        <v>1.00220407096591E-2</v>
      </c>
      <c r="AT14" s="14">
        <v>1.27307881015628E-2</v>
      </c>
      <c r="AU14" s="14"/>
      <c r="AV14" s="14">
        <v>1.59949980721775E-2</v>
      </c>
      <c r="AW14" s="14">
        <v>0</v>
      </c>
      <c r="AX14" s="14">
        <v>4.8089940836878002E-3</v>
      </c>
      <c r="AY14" s="14"/>
      <c r="AZ14" s="14">
        <v>1.97931032829151E-2</v>
      </c>
      <c r="BA14" s="14">
        <v>0</v>
      </c>
      <c r="BB14" s="14">
        <v>0</v>
      </c>
      <c r="BC14" s="14"/>
      <c r="BD14" s="14">
        <v>9.5878627420862093E-3</v>
      </c>
      <c r="BE14" s="14">
        <v>1.2967598644815699E-2</v>
      </c>
      <c r="BF14" s="14"/>
      <c r="BG14" s="14">
        <v>1.76412095819195E-2</v>
      </c>
      <c r="BH14" s="14">
        <v>1.0477846642824799E-2</v>
      </c>
      <c r="BI14" s="14"/>
      <c r="BJ14" s="14">
        <v>2.2816046968344599E-2</v>
      </c>
      <c r="BK14" s="14">
        <v>1.0859571076056399E-2</v>
      </c>
      <c r="BL14" s="14"/>
      <c r="BM14" s="14">
        <v>0</v>
      </c>
      <c r="BN14" s="14">
        <v>1.2937120003741301E-2</v>
      </c>
      <c r="BO14" s="14"/>
      <c r="BP14" s="14">
        <v>4.8420156750935903E-3</v>
      </c>
      <c r="BQ14" s="14">
        <v>1.35431820369896E-2</v>
      </c>
      <c r="BR14" s="14"/>
      <c r="BS14" s="14">
        <v>1.5470150924176701E-2</v>
      </c>
      <c r="BT14" s="14">
        <v>3.5994512243628101E-3</v>
      </c>
      <c r="BU14" s="14"/>
      <c r="BV14" s="14">
        <v>5.9489942126741399E-2</v>
      </c>
      <c r="BW14" s="14">
        <v>0</v>
      </c>
      <c r="BX14" s="14"/>
      <c r="BY14" s="14">
        <v>0</v>
      </c>
      <c r="BZ14" s="14">
        <v>1.2978411033395899E-2</v>
      </c>
      <c r="CA14" s="14"/>
      <c r="CB14" s="14">
        <v>3.5710236489345801E-3</v>
      </c>
      <c r="CC14" s="14">
        <v>1.5981341965973301E-2</v>
      </c>
    </row>
    <row r="15" spans="2:81" x14ac:dyDescent="0.3">
      <c r="B15" s="15" t="s">
        <v>525</v>
      </c>
      <c r="C15" s="14">
        <v>9.5202355462459792E-3</v>
      </c>
      <c r="D15" s="14">
        <v>7.6683672178401796E-3</v>
      </c>
      <c r="E15" s="14">
        <v>1.13469826486051E-2</v>
      </c>
      <c r="F15" s="14"/>
      <c r="G15" s="14">
        <v>0</v>
      </c>
      <c r="H15" s="14">
        <v>2.97337337693559E-2</v>
      </c>
      <c r="I15" s="14">
        <v>0</v>
      </c>
      <c r="J15" s="14">
        <v>1.0511281590001999E-2</v>
      </c>
      <c r="K15" s="14">
        <v>1.9082108914614902E-2</v>
      </c>
      <c r="L15" s="14">
        <v>0</v>
      </c>
      <c r="M15" s="14"/>
      <c r="N15" s="14">
        <v>0</v>
      </c>
      <c r="O15" s="14">
        <v>1.39090079634969E-2</v>
      </c>
      <c r="P15" s="14">
        <v>4.2362001580521598E-3</v>
      </c>
      <c r="Q15" s="14">
        <v>1.99978823522221E-2</v>
      </c>
      <c r="R15" s="14"/>
      <c r="S15" s="14">
        <v>1.2713300489319001E-2</v>
      </c>
      <c r="T15" s="14">
        <v>8.1742078561417904E-3</v>
      </c>
      <c r="U15" s="14">
        <v>0</v>
      </c>
      <c r="V15" s="14">
        <v>1.2556786031770699E-2</v>
      </c>
      <c r="W15" s="14">
        <v>1.32991299252576E-2</v>
      </c>
      <c r="X15" s="14">
        <v>0</v>
      </c>
      <c r="Y15" s="14">
        <v>2.2408431984686301E-2</v>
      </c>
      <c r="Z15" s="14">
        <v>2.5015970782884901E-2</v>
      </c>
      <c r="AA15" s="14">
        <v>0</v>
      </c>
      <c r="AB15" s="14">
        <v>1.0673324250678899E-2</v>
      </c>
      <c r="AC15" s="14">
        <v>1.7403927008771899E-2</v>
      </c>
      <c r="AD15" s="14">
        <v>0</v>
      </c>
      <c r="AE15" s="14"/>
      <c r="AF15" s="14">
        <v>0</v>
      </c>
      <c r="AG15" s="14">
        <v>1.8270468810048401E-2</v>
      </c>
      <c r="AH15" s="14">
        <v>0</v>
      </c>
      <c r="AI15" s="14">
        <v>1.30128077028361E-2</v>
      </c>
      <c r="AJ15" s="14">
        <v>1.3265726169156E-2</v>
      </c>
      <c r="AK15" s="14">
        <v>1.00356945270533E-2</v>
      </c>
      <c r="AL15" s="14"/>
      <c r="AM15" s="14">
        <v>1.2507195945027701E-2</v>
      </c>
      <c r="AN15" s="14">
        <v>8.8805174774767796E-3</v>
      </c>
      <c r="AO15" s="14">
        <v>1.12154517158717E-2</v>
      </c>
      <c r="AP15" s="14">
        <v>0</v>
      </c>
      <c r="AQ15" s="14">
        <v>0</v>
      </c>
      <c r="AR15" s="14"/>
      <c r="AS15" s="14">
        <v>9.7600738357222598E-3</v>
      </c>
      <c r="AT15" s="14">
        <v>9.5172927221638792E-3</v>
      </c>
      <c r="AU15" s="14"/>
      <c r="AV15" s="14">
        <v>5.2202837438745601E-3</v>
      </c>
      <c r="AW15" s="14">
        <v>1.6231176543117599E-2</v>
      </c>
      <c r="AX15" s="14">
        <v>9.2637452213316894E-3</v>
      </c>
      <c r="AY15" s="14"/>
      <c r="AZ15" s="14">
        <v>0</v>
      </c>
      <c r="BA15" s="14">
        <v>0</v>
      </c>
      <c r="BB15" s="14">
        <v>1.6356654824606701E-2</v>
      </c>
      <c r="BC15" s="14"/>
      <c r="BD15" s="14">
        <v>7.2122734362707304E-3</v>
      </c>
      <c r="BE15" s="14">
        <v>1.1084288441712701E-2</v>
      </c>
      <c r="BF15" s="14"/>
      <c r="BG15" s="14">
        <v>1.23402673501178E-2</v>
      </c>
      <c r="BH15" s="14">
        <v>9.0176964205200601E-3</v>
      </c>
      <c r="BI15" s="14"/>
      <c r="BJ15" s="14">
        <v>0</v>
      </c>
      <c r="BK15" s="14">
        <v>1.0681543051349499E-2</v>
      </c>
      <c r="BL15" s="14"/>
      <c r="BM15" s="14">
        <v>0</v>
      </c>
      <c r="BN15" s="14">
        <v>1.062112355542E-2</v>
      </c>
      <c r="BO15" s="14"/>
      <c r="BP15" s="14">
        <v>9.7098618627490304E-3</v>
      </c>
      <c r="BQ15" s="14">
        <v>9.6601522064777706E-3</v>
      </c>
      <c r="BR15" s="14"/>
      <c r="BS15" s="14">
        <v>4.7559959294805904E-3</v>
      </c>
      <c r="BT15" s="14">
        <v>1.10545694007623E-2</v>
      </c>
      <c r="BU15" s="14"/>
      <c r="BV15" s="14">
        <v>0</v>
      </c>
      <c r="BW15" s="14">
        <v>6.4274253664186798E-3</v>
      </c>
      <c r="BX15" s="14"/>
      <c r="BY15" s="14">
        <v>1.1643685091762701E-2</v>
      </c>
      <c r="BZ15" s="14">
        <v>9.3872739435513202E-3</v>
      </c>
      <c r="CA15" s="14"/>
      <c r="CB15" s="14">
        <v>5.51505595880767E-3</v>
      </c>
      <c r="CC15" s="14">
        <v>1.1784891142661401E-2</v>
      </c>
    </row>
    <row r="16" spans="2:81" ht="28.8" x14ac:dyDescent="0.3">
      <c r="B16" s="15" t="s">
        <v>526</v>
      </c>
      <c r="C16" s="23">
        <v>0.105788159356397</v>
      </c>
      <c r="D16" s="23">
        <v>9.8554166056254305E-2</v>
      </c>
      <c r="E16" s="23">
        <v>0.113057563771504</v>
      </c>
      <c r="F16" s="23"/>
      <c r="G16" s="23">
        <v>9.0759677236139993E-2</v>
      </c>
      <c r="H16" s="23">
        <v>6.2221213434211102E-2</v>
      </c>
      <c r="I16" s="23">
        <v>5.6260579606444698E-2</v>
      </c>
      <c r="J16" s="23">
        <v>0.14952230388534199</v>
      </c>
      <c r="K16" s="23">
        <v>0.13412415398952901</v>
      </c>
      <c r="L16" s="23">
        <v>0.13687233645778801</v>
      </c>
      <c r="M16" s="23"/>
      <c r="N16" s="23">
        <v>9.6769416673140402E-2</v>
      </c>
      <c r="O16" s="23">
        <v>9.2526782343671607E-2</v>
      </c>
      <c r="P16" s="23">
        <v>9.9186392300471202E-2</v>
      </c>
      <c r="Q16" s="23">
        <v>0.13669070627809901</v>
      </c>
      <c r="R16" s="23"/>
      <c r="S16" s="23">
        <v>4.4214425800797902E-2</v>
      </c>
      <c r="T16" s="23">
        <v>0.13468197351285199</v>
      </c>
      <c r="U16" s="23">
        <v>9.69637579368436E-2</v>
      </c>
      <c r="V16" s="23">
        <v>7.4202417774516596E-2</v>
      </c>
      <c r="W16" s="23">
        <v>0.113849132656034</v>
      </c>
      <c r="X16" s="23">
        <v>0.10814702588359699</v>
      </c>
      <c r="Y16" s="23">
        <v>7.4784643889392904E-2</v>
      </c>
      <c r="Z16" s="23">
        <v>7.61414606604809E-2</v>
      </c>
      <c r="AA16" s="23">
        <v>0.14339008679492299</v>
      </c>
      <c r="AB16" s="23">
        <v>0.15628604654223799</v>
      </c>
      <c r="AC16" s="23">
        <v>0.124988016699215</v>
      </c>
      <c r="AD16" s="23">
        <v>0.16100702622393701</v>
      </c>
      <c r="AE16" s="23"/>
      <c r="AF16" s="23">
        <v>6.7917165347234604E-2</v>
      </c>
      <c r="AG16" s="23">
        <v>0.18503161367193599</v>
      </c>
      <c r="AH16" s="23">
        <v>0.115596665742163</v>
      </c>
      <c r="AI16" s="23">
        <v>0.101684334299667</v>
      </c>
      <c r="AJ16" s="23">
        <v>2.7819346773796501E-2</v>
      </c>
      <c r="AK16" s="23">
        <v>8.1917648932350498E-2</v>
      </c>
      <c r="AL16" s="23"/>
      <c r="AM16" s="23">
        <v>0.157147380659233</v>
      </c>
      <c r="AN16" s="23">
        <v>0.106879873510169</v>
      </c>
      <c r="AO16" s="23">
        <v>8.3678471689861103E-2</v>
      </c>
      <c r="AP16" s="23">
        <v>7.2273692428139205E-2</v>
      </c>
      <c r="AQ16" s="23">
        <v>0</v>
      </c>
      <c r="AR16" s="23"/>
      <c r="AS16" s="23">
        <v>8.53747497354925E-2</v>
      </c>
      <c r="AT16" s="23">
        <v>0.118136029433627</v>
      </c>
      <c r="AU16" s="23"/>
      <c r="AV16" s="23">
        <v>7.4704003964637306E-2</v>
      </c>
      <c r="AW16" s="23">
        <v>9.0649065958765804E-2</v>
      </c>
      <c r="AX16" s="23">
        <v>8.0770896534003003E-2</v>
      </c>
      <c r="AY16" s="23"/>
      <c r="AZ16" s="23">
        <v>0.10163780432330199</v>
      </c>
      <c r="BA16" s="23">
        <v>6.0507117028050901E-2</v>
      </c>
      <c r="BB16" s="23">
        <v>8.5667961153858899E-2</v>
      </c>
      <c r="BC16" s="23"/>
      <c r="BD16" s="23">
        <v>0.102671763749608</v>
      </c>
      <c r="BE16" s="23">
        <v>0.106651649053658</v>
      </c>
      <c r="BF16" s="23"/>
      <c r="BG16" s="23">
        <v>8.9844998926444E-2</v>
      </c>
      <c r="BH16" s="23">
        <v>0.108265929833237</v>
      </c>
      <c r="BI16" s="23"/>
      <c r="BJ16" s="23">
        <v>7.9903103181406601E-2</v>
      </c>
      <c r="BK16" s="23">
        <v>0.10825299070748801</v>
      </c>
      <c r="BL16" s="23"/>
      <c r="BM16" s="23">
        <v>0.107382590002639</v>
      </c>
      <c r="BN16" s="23">
        <v>0.10700066833380099</v>
      </c>
      <c r="BO16" s="23"/>
      <c r="BP16" s="23">
        <v>0.116912666399558</v>
      </c>
      <c r="BQ16" s="23">
        <v>0.103753333133162</v>
      </c>
      <c r="BR16" s="23"/>
      <c r="BS16" s="23">
        <v>7.6791387648239298E-2</v>
      </c>
      <c r="BT16" s="23">
        <v>9.0957481584845803E-2</v>
      </c>
      <c r="BU16" s="23"/>
      <c r="BV16" s="23">
        <v>8.1995791622909403E-2</v>
      </c>
      <c r="BW16" s="23">
        <v>7.4962371363540406E-2</v>
      </c>
      <c r="BX16" s="23"/>
      <c r="BY16" s="23">
        <v>0.10097096013540301</v>
      </c>
      <c r="BZ16" s="23">
        <v>0.10633328761591</v>
      </c>
      <c r="CA16" s="23"/>
      <c r="CB16" s="23">
        <v>7.1772602101732003E-2</v>
      </c>
      <c r="CC16" s="23">
        <v>0.124058957142037</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CC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43.2" x14ac:dyDescent="0.3">
      <c r="B9" s="15" t="s">
        <v>519</v>
      </c>
      <c r="C9" s="14">
        <v>0.26182266376470198</v>
      </c>
      <c r="D9" s="14">
        <v>0.29032586001936</v>
      </c>
      <c r="E9" s="14">
        <v>0.23450107171937601</v>
      </c>
      <c r="F9" s="14"/>
      <c r="G9" s="14">
        <v>0.21112719823371601</v>
      </c>
      <c r="H9" s="14">
        <v>0.25040576705915502</v>
      </c>
      <c r="I9" s="14">
        <v>0.31423233359875802</v>
      </c>
      <c r="J9" s="14">
        <v>0.31148490597895201</v>
      </c>
      <c r="K9" s="14">
        <v>0.240323873648707</v>
      </c>
      <c r="L9" s="14">
        <v>0.2362536589501</v>
      </c>
      <c r="M9" s="14"/>
      <c r="N9" s="14">
        <v>0.24514210540176401</v>
      </c>
      <c r="O9" s="14">
        <v>0.25903036217282099</v>
      </c>
      <c r="P9" s="14">
        <v>0.28579631451471699</v>
      </c>
      <c r="Q9" s="14">
        <v>0.25767449003819898</v>
      </c>
      <c r="R9" s="14"/>
      <c r="S9" s="14">
        <v>0.30257331355023798</v>
      </c>
      <c r="T9" s="14">
        <v>0.22909446441311701</v>
      </c>
      <c r="U9" s="14">
        <v>0.32090055353629698</v>
      </c>
      <c r="V9" s="14">
        <v>0.17468862752585701</v>
      </c>
      <c r="W9" s="14">
        <v>0.23903663646161499</v>
      </c>
      <c r="X9" s="14">
        <v>0.30980965453259601</v>
      </c>
      <c r="Y9" s="14">
        <v>0.30478842853393201</v>
      </c>
      <c r="Z9" s="14">
        <v>0.27475599560978098</v>
      </c>
      <c r="AA9" s="14">
        <v>0.205881803106747</v>
      </c>
      <c r="AB9" s="14">
        <v>0.27339685203035002</v>
      </c>
      <c r="AC9" s="14">
        <v>0.25124335272944398</v>
      </c>
      <c r="AD9" s="14">
        <v>0.28282251615015702</v>
      </c>
      <c r="AE9" s="14"/>
      <c r="AF9" s="14">
        <v>0.26682702285167198</v>
      </c>
      <c r="AG9" s="14">
        <v>0.16477561860762999</v>
      </c>
      <c r="AH9" s="14">
        <v>0.18223857700961499</v>
      </c>
      <c r="AI9" s="14">
        <v>0.27111234296523901</v>
      </c>
      <c r="AJ9" s="14">
        <v>0.37379558862357698</v>
      </c>
      <c r="AK9" s="14">
        <v>0.35743040412420901</v>
      </c>
      <c r="AL9" s="14"/>
      <c r="AM9" s="14">
        <v>0.254332685099107</v>
      </c>
      <c r="AN9" s="14">
        <v>0.22846084323427801</v>
      </c>
      <c r="AO9" s="14">
        <v>0.26733654977044402</v>
      </c>
      <c r="AP9" s="14">
        <v>0.33909934335540098</v>
      </c>
      <c r="AQ9" s="14">
        <v>0.144619720135503</v>
      </c>
      <c r="AR9" s="14"/>
      <c r="AS9" s="14">
        <v>0.26860572118758302</v>
      </c>
      <c r="AT9" s="14">
        <v>0.25584306079508501</v>
      </c>
      <c r="AU9" s="14"/>
      <c r="AV9" s="14">
        <v>0.26685214941269803</v>
      </c>
      <c r="AW9" s="14">
        <v>0.16754515158710001</v>
      </c>
      <c r="AX9" s="14">
        <v>0.32950860800849102</v>
      </c>
      <c r="AY9" s="14"/>
      <c r="AZ9" s="14">
        <v>0.189615166829666</v>
      </c>
      <c r="BA9" s="14">
        <v>0.23327131028289899</v>
      </c>
      <c r="BB9" s="14">
        <v>0.27768100271691998</v>
      </c>
      <c r="BC9" s="14"/>
      <c r="BD9" s="14">
        <v>0.273872829652201</v>
      </c>
      <c r="BE9" s="14">
        <v>0.25302895972820499</v>
      </c>
      <c r="BF9" s="14"/>
      <c r="BG9" s="14">
        <v>0.21064816375381701</v>
      </c>
      <c r="BH9" s="14">
        <v>0.27181220499431602</v>
      </c>
      <c r="BI9" s="14"/>
      <c r="BJ9" s="14">
        <v>0.28366990745662801</v>
      </c>
      <c r="BK9" s="14">
        <v>0.25811989534296098</v>
      </c>
      <c r="BL9" s="14"/>
      <c r="BM9" s="14">
        <v>0.38983294512539002</v>
      </c>
      <c r="BN9" s="14">
        <v>0.248713730667734</v>
      </c>
      <c r="BO9" s="14"/>
      <c r="BP9" s="14">
        <v>0.28670214213724199</v>
      </c>
      <c r="BQ9" s="14">
        <v>0.25190171783814402</v>
      </c>
      <c r="BR9" s="14"/>
      <c r="BS9" s="14">
        <v>0.23164493228965399</v>
      </c>
      <c r="BT9" s="14">
        <v>0.315135050325554</v>
      </c>
      <c r="BU9" s="14"/>
      <c r="BV9" s="14">
        <v>0.27503160391474002</v>
      </c>
      <c r="BW9" s="14">
        <v>0.216397282543903</v>
      </c>
      <c r="BX9" s="14"/>
      <c r="BY9" s="14">
        <v>0.26200673710785899</v>
      </c>
      <c r="BZ9" s="14">
        <v>0.26141562687995501</v>
      </c>
      <c r="CA9" s="14"/>
      <c r="CB9" s="14">
        <v>0.32342399283837597</v>
      </c>
      <c r="CC9" s="14">
        <v>0.228437527962909</v>
      </c>
    </row>
    <row r="10" spans="2:81" x14ac:dyDescent="0.3">
      <c r="B10" s="15" t="s">
        <v>520</v>
      </c>
      <c r="C10" s="14">
        <v>0.203001436403736</v>
      </c>
      <c r="D10" s="14">
        <v>0.19896625700743401</v>
      </c>
      <c r="E10" s="14">
        <v>0.205389966077627</v>
      </c>
      <c r="F10" s="14"/>
      <c r="G10" s="14">
        <v>0.21449477314027601</v>
      </c>
      <c r="H10" s="14">
        <v>0.26781469288713899</v>
      </c>
      <c r="I10" s="14">
        <v>0.21379470218410701</v>
      </c>
      <c r="J10" s="14">
        <v>0.146595544619358</v>
      </c>
      <c r="K10" s="14">
        <v>0.18713458810223799</v>
      </c>
      <c r="L10" s="14">
        <v>0.19056583945167199</v>
      </c>
      <c r="M10" s="14"/>
      <c r="N10" s="14">
        <v>0.21999764581931799</v>
      </c>
      <c r="O10" s="14">
        <v>0.23719080232773099</v>
      </c>
      <c r="P10" s="14">
        <v>0.177710792391537</v>
      </c>
      <c r="Q10" s="14">
        <v>0.170834206101425</v>
      </c>
      <c r="R10" s="14"/>
      <c r="S10" s="14">
        <v>0.21139726546767099</v>
      </c>
      <c r="T10" s="14">
        <v>0.25040078915047298</v>
      </c>
      <c r="U10" s="14">
        <v>0.25116371959026801</v>
      </c>
      <c r="V10" s="14">
        <v>0.237864526028644</v>
      </c>
      <c r="W10" s="14">
        <v>0.20442707878798699</v>
      </c>
      <c r="X10" s="14">
        <v>0.166006573946369</v>
      </c>
      <c r="Y10" s="14">
        <v>0.22557751094057099</v>
      </c>
      <c r="Z10" s="14">
        <v>0.159146332120194</v>
      </c>
      <c r="AA10" s="14">
        <v>0.12603932565106701</v>
      </c>
      <c r="AB10" s="14">
        <v>0.20860672797944799</v>
      </c>
      <c r="AC10" s="14">
        <v>0.14019093723774601</v>
      </c>
      <c r="AD10" s="14">
        <v>0.19993011242460401</v>
      </c>
      <c r="AE10" s="14"/>
      <c r="AF10" s="14">
        <v>0.20476975714849699</v>
      </c>
      <c r="AG10" s="14">
        <v>0.19306107704242201</v>
      </c>
      <c r="AH10" s="14">
        <v>0.26679405827485098</v>
      </c>
      <c r="AI10" s="14">
        <v>0.24096513701728001</v>
      </c>
      <c r="AJ10" s="14">
        <v>0.217275781297813</v>
      </c>
      <c r="AK10" s="14">
        <v>0.11802924888289799</v>
      </c>
      <c r="AL10" s="14"/>
      <c r="AM10" s="14">
        <v>0.207612970165857</v>
      </c>
      <c r="AN10" s="14">
        <v>0.19549429786310599</v>
      </c>
      <c r="AO10" s="14">
        <v>0.20984826814733101</v>
      </c>
      <c r="AP10" s="14">
        <v>0.21314931245284299</v>
      </c>
      <c r="AQ10" s="14">
        <v>0.18915688169668399</v>
      </c>
      <c r="AR10" s="14"/>
      <c r="AS10" s="14">
        <v>0.209908482440433</v>
      </c>
      <c r="AT10" s="14">
        <v>0.20018549390186</v>
      </c>
      <c r="AU10" s="14"/>
      <c r="AV10" s="14">
        <v>0.167132886529791</v>
      </c>
      <c r="AW10" s="14">
        <v>0.225311949246702</v>
      </c>
      <c r="AX10" s="14">
        <v>0.25374755370306001</v>
      </c>
      <c r="AY10" s="14"/>
      <c r="AZ10" s="14">
        <v>0.19354440854372201</v>
      </c>
      <c r="BA10" s="14">
        <v>0.17124318463459801</v>
      </c>
      <c r="BB10" s="14">
        <v>0.13776875308126299</v>
      </c>
      <c r="BC10" s="14"/>
      <c r="BD10" s="14">
        <v>0.21809884574662</v>
      </c>
      <c r="BE10" s="14">
        <v>0.193605919692662</v>
      </c>
      <c r="BF10" s="14"/>
      <c r="BG10" s="14">
        <v>0.268295439503834</v>
      </c>
      <c r="BH10" s="14">
        <v>0.191284570131416</v>
      </c>
      <c r="BI10" s="14"/>
      <c r="BJ10" s="14">
        <v>0.20432291576917899</v>
      </c>
      <c r="BK10" s="14">
        <v>0.20265539762611601</v>
      </c>
      <c r="BL10" s="14"/>
      <c r="BM10" s="14">
        <v>0.19897147521786299</v>
      </c>
      <c r="BN10" s="14">
        <v>0.20216380937094999</v>
      </c>
      <c r="BO10" s="14"/>
      <c r="BP10" s="14">
        <v>0.176471802244861</v>
      </c>
      <c r="BQ10" s="14">
        <v>0.21128590249027701</v>
      </c>
      <c r="BR10" s="14"/>
      <c r="BS10" s="14">
        <v>0.23272356899949101</v>
      </c>
      <c r="BT10" s="14">
        <v>0.20410577262994001</v>
      </c>
      <c r="BU10" s="14"/>
      <c r="BV10" s="14">
        <v>0.34076561167115899</v>
      </c>
      <c r="BW10" s="14">
        <v>0.194753677261575</v>
      </c>
      <c r="BX10" s="14"/>
      <c r="BY10" s="14">
        <v>0.188234615754173</v>
      </c>
      <c r="BZ10" s="14">
        <v>0.20473050034199899</v>
      </c>
      <c r="CA10" s="14"/>
      <c r="CB10" s="14">
        <v>0.20425915955312601</v>
      </c>
      <c r="CC10" s="14">
        <v>0.20060192898520399</v>
      </c>
    </row>
    <row r="11" spans="2:81" x14ac:dyDescent="0.3">
      <c r="B11" s="15" t="s">
        <v>521</v>
      </c>
      <c r="C11" s="14">
        <v>0.23124809370112601</v>
      </c>
      <c r="D11" s="14">
        <v>0.21630829320363701</v>
      </c>
      <c r="E11" s="14">
        <v>0.246285889589893</v>
      </c>
      <c r="F11" s="14"/>
      <c r="G11" s="14">
        <v>0.21651169152663899</v>
      </c>
      <c r="H11" s="14">
        <v>0.23831660917095901</v>
      </c>
      <c r="I11" s="14">
        <v>0.23671384347591501</v>
      </c>
      <c r="J11" s="14">
        <v>0.21705386782785699</v>
      </c>
      <c r="K11" s="14">
        <v>0.228857587405246</v>
      </c>
      <c r="L11" s="14">
        <v>0.24409053884244</v>
      </c>
      <c r="M11" s="14"/>
      <c r="N11" s="14">
        <v>0.24386749947674599</v>
      </c>
      <c r="O11" s="14">
        <v>0.229222412616014</v>
      </c>
      <c r="P11" s="14">
        <v>0.22807289072819001</v>
      </c>
      <c r="Q11" s="14">
        <v>0.22234815136292799</v>
      </c>
      <c r="R11" s="14"/>
      <c r="S11" s="14">
        <v>0.21928016743707601</v>
      </c>
      <c r="T11" s="14">
        <v>0.223106326680996</v>
      </c>
      <c r="U11" s="14">
        <v>0.210740177410323</v>
      </c>
      <c r="V11" s="14">
        <v>0.25978394576911401</v>
      </c>
      <c r="W11" s="14">
        <v>0.17903819297701401</v>
      </c>
      <c r="X11" s="14">
        <v>0.25475706591715003</v>
      </c>
      <c r="Y11" s="14">
        <v>0.164196104242327</v>
      </c>
      <c r="Z11" s="14">
        <v>0.222970897261694</v>
      </c>
      <c r="AA11" s="14">
        <v>0.32835167463100501</v>
      </c>
      <c r="AB11" s="14">
        <v>0.205798854548012</v>
      </c>
      <c r="AC11" s="14">
        <v>0.239980740674444</v>
      </c>
      <c r="AD11" s="14">
        <v>0.23923006463955801</v>
      </c>
      <c r="AE11" s="14"/>
      <c r="AF11" s="14">
        <v>0.25850090217578198</v>
      </c>
      <c r="AG11" s="14">
        <v>0.25303134517405201</v>
      </c>
      <c r="AH11" s="14">
        <v>0.283138841705661</v>
      </c>
      <c r="AI11" s="14">
        <v>0.15770505414483699</v>
      </c>
      <c r="AJ11" s="14">
        <v>0.18452044480145599</v>
      </c>
      <c r="AK11" s="14">
        <v>0.26228140742806699</v>
      </c>
      <c r="AL11" s="14"/>
      <c r="AM11" s="14">
        <v>0.19815986783644399</v>
      </c>
      <c r="AN11" s="14">
        <v>0.26167419245727203</v>
      </c>
      <c r="AO11" s="14">
        <v>0.21945694268894</v>
      </c>
      <c r="AP11" s="14">
        <v>0.23609518083238801</v>
      </c>
      <c r="AQ11" s="14">
        <v>0.280854357479566</v>
      </c>
      <c r="AR11" s="14"/>
      <c r="AS11" s="14">
        <v>0.218757957658509</v>
      </c>
      <c r="AT11" s="14">
        <v>0.23643056390400999</v>
      </c>
      <c r="AU11" s="14"/>
      <c r="AV11" s="14">
        <v>0.23027145585259501</v>
      </c>
      <c r="AW11" s="14">
        <v>0.25956540018138902</v>
      </c>
      <c r="AX11" s="14">
        <v>0.17020537715871201</v>
      </c>
      <c r="AY11" s="14"/>
      <c r="AZ11" s="14">
        <v>0.26879405421374702</v>
      </c>
      <c r="BA11" s="14">
        <v>0.25167233750771001</v>
      </c>
      <c r="BB11" s="14">
        <v>0.25808836873361701</v>
      </c>
      <c r="BC11" s="14"/>
      <c r="BD11" s="14">
        <v>0.20747380645143701</v>
      </c>
      <c r="BE11" s="14">
        <v>0.247778913095174</v>
      </c>
      <c r="BF11" s="14"/>
      <c r="BG11" s="14">
        <v>0.20811102151799099</v>
      </c>
      <c r="BH11" s="14">
        <v>0.23441477038352301</v>
      </c>
      <c r="BI11" s="14"/>
      <c r="BJ11" s="14">
        <v>0.21607845583242899</v>
      </c>
      <c r="BK11" s="14">
        <v>0.23346857010036201</v>
      </c>
      <c r="BL11" s="14"/>
      <c r="BM11" s="14">
        <v>0.18874299361979799</v>
      </c>
      <c r="BN11" s="14">
        <v>0.232879364926694</v>
      </c>
      <c r="BO11" s="14"/>
      <c r="BP11" s="14">
        <v>0.18602948256558899</v>
      </c>
      <c r="BQ11" s="14">
        <v>0.24364754596611801</v>
      </c>
      <c r="BR11" s="14"/>
      <c r="BS11" s="14">
        <v>0.24028196345493899</v>
      </c>
      <c r="BT11" s="14">
        <v>0.18048822949972801</v>
      </c>
      <c r="BU11" s="14"/>
      <c r="BV11" s="14">
        <v>0.11334606724268299</v>
      </c>
      <c r="BW11" s="14">
        <v>0.28489184047736299</v>
      </c>
      <c r="BX11" s="14"/>
      <c r="BY11" s="14">
        <v>0.21971389791884499</v>
      </c>
      <c r="BZ11" s="14">
        <v>0.232803601511756</v>
      </c>
      <c r="CA11" s="14"/>
      <c r="CB11" s="14">
        <v>0.22054090347804201</v>
      </c>
      <c r="CC11" s="14">
        <v>0.23534592575719099</v>
      </c>
    </row>
    <row r="12" spans="2:81" x14ac:dyDescent="0.3">
      <c r="B12" s="15" t="s">
        <v>522</v>
      </c>
      <c r="C12" s="14">
        <v>0.12549366976019899</v>
      </c>
      <c r="D12" s="14">
        <v>0.13508542408396501</v>
      </c>
      <c r="E12" s="14">
        <v>0.11637232364286</v>
      </c>
      <c r="F12" s="14"/>
      <c r="G12" s="14">
        <v>0.12580305834272101</v>
      </c>
      <c r="H12" s="14">
        <v>8.2716494498517798E-2</v>
      </c>
      <c r="I12" s="14">
        <v>0.128931616700416</v>
      </c>
      <c r="J12" s="14">
        <v>0.14723638627400901</v>
      </c>
      <c r="K12" s="14">
        <v>0.14462043537879299</v>
      </c>
      <c r="L12" s="14">
        <v>0.12659397810603701</v>
      </c>
      <c r="M12" s="14"/>
      <c r="N12" s="14">
        <v>0.12438563729860699</v>
      </c>
      <c r="O12" s="14">
        <v>0.13241837299023401</v>
      </c>
      <c r="P12" s="14">
        <v>0.14399219772527999</v>
      </c>
      <c r="Q12" s="14">
        <v>0.105282277906272</v>
      </c>
      <c r="R12" s="14"/>
      <c r="S12" s="14">
        <v>0.114285874845464</v>
      </c>
      <c r="T12" s="14">
        <v>0.124198307362979</v>
      </c>
      <c r="U12" s="14">
        <v>8.4913766705355997E-2</v>
      </c>
      <c r="V12" s="14">
        <v>0.11565530076897899</v>
      </c>
      <c r="W12" s="14">
        <v>0.18113758555914</v>
      </c>
      <c r="X12" s="14">
        <v>7.5454556543547199E-2</v>
      </c>
      <c r="Y12" s="14">
        <v>0.18372032435315999</v>
      </c>
      <c r="Z12" s="14">
        <v>0.24688111106954999</v>
      </c>
      <c r="AA12" s="14">
        <v>0.12809600264139701</v>
      </c>
      <c r="AB12" s="14">
        <v>8.7661775386154994E-2</v>
      </c>
      <c r="AC12" s="14">
        <v>0.13288105972768399</v>
      </c>
      <c r="AD12" s="14">
        <v>0.11701028056174401</v>
      </c>
      <c r="AE12" s="14"/>
      <c r="AF12" s="14">
        <v>0.130788287382123</v>
      </c>
      <c r="AG12" s="14">
        <v>0.116559321666343</v>
      </c>
      <c r="AH12" s="14">
        <v>0.13294726536000201</v>
      </c>
      <c r="AI12" s="14">
        <v>0.15029382526909801</v>
      </c>
      <c r="AJ12" s="14">
        <v>0.109486482281256</v>
      </c>
      <c r="AK12" s="14">
        <v>0.15016998181892</v>
      </c>
      <c r="AL12" s="14"/>
      <c r="AM12" s="14">
        <v>0.113991419219272</v>
      </c>
      <c r="AN12" s="14">
        <v>0.14194970695598</v>
      </c>
      <c r="AO12" s="14">
        <v>0.117723837311398</v>
      </c>
      <c r="AP12" s="14">
        <v>0.120120917377911</v>
      </c>
      <c r="AQ12" s="14">
        <v>8.3073061427635903E-2</v>
      </c>
      <c r="AR12" s="14"/>
      <c r="AS12" s="14">
        <v>0.12753882655378801</v>
      </c>
      <c r="AT12" s="14">
        <v>0.12613570694432599</v>
      </c>
      <c r="AU12" s="14"/>
      <c r="AV12" s="14">
        <v>0.15686369369261699</v>
      </c>
      <c r="AW12" s="14">
        <v>0.13311038872681999</v>
      </c>
      <c r="AX12" s="14">
        <v>0.10432298684319199</v>
      </c>
      <c r="AY12" s="14"/>
      <c r="AZ12" s="14">
        <v>9.42556032545145E-2</v>
      </c>
      <c r="BA12" s="14">
        <v>0.17884743484315899</v>
      </c>
      <c r="BB12" s="14">
        <v>0.16373904529877001</v>
      </c>
      <c r="BC12" s="14"/>
      <c r="BD12" s="14">
        <v>0.11651246898085001</v>
      </c>
      <c r="BE12" s="14">
        <v>0.13185863891528701</v>
      </c>
      <c r="BF12" s="14"/>
      <c r="BG12" s="14">
        <v>0.145420222607761</v>
      </c>
      <c r="BH12" s="14">
        <v>0.12221416938657401</v>
      </c>
      <c r="BI12" s="14"/>
      <c r="BJ12" s="14">
        <v>0.121361637773568</v>
      </c>
      <c r="BK12" s="14">
        <v>0.12602318511685501</v>
      </c>
      <c r="BL12" s="14"/>
      <c r="BM12" s="14">
        <v>6.8113232069421298E-2</v>
      </c>
      <c r="BN12" s="14">
        <v>0.133014999699233</v>
      </c>
      <c r="BO12" s="14"/>
      <c r="BP12" s="14">
        <v>0.122042809606803</v>
      </c>
      <c r="BQ12" s="14">
        <v>0.125193955345658</v>
      </c>
      <c r="BR12" s="14"/>
      <c r="BS12" s="14">
        <v>0.13332606134124</v>
      </c>
      <c r="BT12" s="14">
        <v>0.12343713479223201</v>
      </c>
      <c r="BU12" s="14"/>
      <c r="BV12" s="14">
        <v>9.7126438955902297E-2</v>
      </c>
      <c r="BW12" s="14">
        <v>0.14604792135921199</v>
      </c>
      <c r="BX12" s="14"/>
      <c r="BY12" s="14">
        <v>0.121075547099875</v>
      </c>
      <c r="BZ12" s="14">
        <v>0.12615813444766799</v>
      </c>
      <c r="CA12" s="14"/>
      <c r="CB12" s="14">
        <v>0.12077305391170801</v>
      </c>
      <c r="CC12" s="14">
        <v>0.130492960114479</v>
      </c>
    </row>
    <row r="13" spans="2:81" x14ac:dyDescent="0.3">
      <c r="B13" s="15" t="s">
        <v>523</v>
      </c>
      <c r="C13" s="14">
        <v>2.8688037825592701E-2</v>
      </c>
      <c r="D13" s="14">
        <v>2.3898791164624001E-2</v>
      </c>
      <c r="E13" s="14">
        <v>3.3420234176313998E-2</v>
      </c>
      <c r="F13" s="14"/>
      <c r="G13" s="14">
        <v>6.18058179545855E-2</v>
      </c>
      <c r="H13" s="14">
        <v>3.3634339235869101E-2</v>
      </c>
      <c r="I13" s="14">
        <v>2.13927795634677E-2</v>
      </c>
      <c r="J13" s="14">
        <v>1.1676592896203901E-2</v>
      </c>
      <c r="K13" s="14">
        <v>1.25499717720129E-2</v>
      </c>
      <c r="L13" s="14">
        <v>3.3207142747424701E-2</v>
      </c>
      <c r="M13" s="14"/>
      <c r="N13" s="14">
        <v>4.5909595767956599E-2</v>
      </c>
      <c r="O13" s="14">
        <v>2.1213677518683301E-2</v>
      </c>
      <c r="P13" s="14">
        <v>2.1253776747226401E-2</v>
      </c>
      <c r="Q13" s="14">
        <v>2.48844254737834E-2</v>
      </c>
      <c r="R13" s="14"/>
      <c r="S13" s="14">
        <v>4.10944905114701E-2</v>
      </c>
      <c r="T13" s="14">
        <v>3.0318072095764301E-2</v>
      </c>
      <c r="U13" s="14">
        <v>1.22527584220814E-2</v>
      </c>
      <c r="V13" s="14">
        <v>5.310572983603E-2</v>
      </c>
      <c r="W13" s="14">
        <v>1.4479779533755E-2</v>
      </c>
      <c r="X13" s="14">
        <v>2.1358127327610901E-2</v>
      </c>
      <c r="Y13" s="14">
        <v>2.4524556055930902E-2</v>
      </c>
      <c r="Z13" s="14">
        <v>2.1667362180065201E-2</v>
      </c>
      <c r="AA13" s="14">
        <v>5.9747370925041003E-2</v>
      </c>
      <c r="AB13" s="14">
        <v>0</v>
      </c>
      <c r="AC13" s="14">
        <v>1.79821847486916E-2</v>
      </c>
      <c r="AD13" s="14">
        <v>0</v>
      </c>
      <c r="AE13" s="14"/>
      <c r="AF13" s="14">
        <v>3.1474027062306703E-2</v>
      </c>
      <c r="AG13" s="14">
        <v>3.8560252712753901E-2</v>
      </c>
      <c r="AH13" s="14">
        <v>0</v>
      </c>
      <c r="AI13" s="14">
        <v>2.2596202289387898E-2</v>
      </c>
      <c r="AJ13" s="14">
        <v>4.67156962867964E-2</v>
      </c>
      <c r="AK13" s="14">
        <v>1.9902381998739001E-2</v>
      </c>
      <c r="AL13" s="14"/>
      <c r="AM13" s="14">
        <v>1.98196239569438E-2</v>
      </c>
      <c r="AN13" s="14">
        <v>3.9950054826133903E-2</v>
      </c>
      <c r="AO13" s="14">
        <v>3.9031186275554901E-2</v>
      </c>
      <c r="AP13" s="14">
        <v>1.38309801963831E-2</v>
      </c>
      <c r="AQ13" s="14">
        <v>7.4978179463739497E-2</v>
      </c>
      <c r="AR13" s="14"/>
      <c r="AS13" s="14">
        <v>3.7587163385759903E-2</v>
      </c>
      <c r="AT13" s="14">
        <v>2.3692575693602599E-2</v>
      </c>
      <c r="AU13" s="14"/>
      <c r="AV13" s="14">
        <v>3.4344773206687801E-2</v>
      </c>
      <c r="AW13" s="14">
        <v>7.6019905677350397E-2</v>
      </c>
      <c r="AX13" s="14">
        <v>3.3323853846116198E-2</v>
      </c>
      <c r="AY13" s="14"/>
      <c r="AZ13" s="14">
        <v>3.5076342496081603E-2</v>
      </c>
      <c r="BA13" s="14">
        <v>0.104458615703583</v>
      </c>
      <c r="BB13" s="14">
        <v>3.2991899566211097E-2</v>
      </c>
      <c r="BC13" s="14"/>
      <c r="BD13" s="14">
        <v>2.9179142753711002E-2</v>
      </c>
      <c r="BE13" s="14">
        <v>2.84519789054247E-2</v>
      </c>
      <c r="BF13" s="14"/>
      <c r="BG13" s="14">
        <v>1.15725412448488E-2</v>
      </c>
      <c r="BH13" s="14">
        <v>3.21412575327703E-2</v>
      </c>
      <c r="BI13" s="14"/>
      <c r="BJ13" s="14">
        <v>4.6323573662981898E-2</v>
      </c>
      <c r="BK13" s="14">
        <v>2.5942647165849601E-2</v>
      </c>
      <c r="BL13" s="14"/>
      <c r="BM13" s="14">
        <v>2.7234538380776899E-2</v>
      </c>
      <c r="BN13" s="14">
        <v>2.9210395381287099E-2</v>
      </c>
      <c r="BO13" s="14"/>
      <c r="BP13" s="14">
        <v>4.0791307895178701E-2</v>
      </c>
      <c r="BQ13" s="14">
        <v>2.49852243065374E-2</v>
      </c>
      <c r="BR13" s="14"/>
      <c r="BS13" s="14">
        <v>4.8014463417995201E-2</v>
      </c>
      <c r="BT13" s="14">
        <v>3.2078063757814301E-2</v>
      </c>
      <c r="BU13" s="14"/>
      <c r="BV13" s="14">
        <v>1.9945886346645399E-2</v>
      </c>
      <c r="BW13" s="14">
        <v>5.78787792554444E-2</v>
      </c>
      <c r="BX13" s="14"/>
      <c r="BY13" s="14">
        <v>1.47910001392801E-2</v>
      </c>
      <c r="BZ13" s="14">
        <v>3.0497152626100602E-2</v>
      </c>
      <c r="CA13" s="14"/>
      <c r="CB13" s="14">
        <v>3.0260389019730698E-2</v>
      </c>
      <c r="CC13" s="14">
        <v>2.8460159199886599E-2</v>
      </c>
    </row>
    <row r="14" spans="2:81" x14ac:dyDescent="0.3">
      <c r="B14" s="15" t="s">
        <v>524</v>
      </c>
      <c r="C14" s="14">
        <v>1.33067354813757E-2</v>
      </c>
      <c r="D14" s="14">
        <v>7.4426276511599604E-3</v>
      </c>
      <c r="E14" s="14">
        <v>1.9058512135334799E-2</v>
      </c>
      <c r="F14" s="14"/>
      <c r="G14" s="14">
        <v>7.1188411243505298E-3</v>
      </c>
      <c r="H14" s="14">
        <v>2.3039396479711E-2</v>
      </c>
      <c r="I14" s="14">
        <v>2.1934163187169901E-2</v>
      </c>
      <c r="J14" s="14">
        <v>6.0823397337910904E-3</v>
      </c>
      <c r="K14" s="14">
        <v>1.9113187298156399E-2</v>
      </c>
      <c r="L14" s="14">
        <v>4.4848941141514397E-3</v>
      </c>
      <c r="M14" s="14"/>
      <c r="N14" s="14">
        <v>1.9421577990317501E-2</v>
      </c>
      <c r="O14" s="14">
        <v>3.61856752137077E-3</v>
      </c>
      <c r="P14" s="14">
        <v>1.3651771436711599E-2</v>
      </c>
      <c r="Q14" s="14">
        <v>1.6673654185480301E-2</v>
      </c>
      <c r="R14" s="14"/>
      <c r="S14" s="14">
        <v>1.6836348485119501E-2</v>
      </c>
      <c r="T14" s="14">
        <v>7.0810383511904201E-3</v>
      </c>
      <c r="U14" s="14">
        <v>0</v>
      </c>
      <c r="V14" s="14">
        <v>3.5907115782562199E-2</v>
      </c>
      <c r="W14" s="14">
        <v>1.32991299252576E-2</v>
      </c>
      <c r="X14" s="14">
        <v>9.8774973393434898E-3</v>
      </c>
      <c r="Y14" s="14">
        <v>0</v>
      </c>
      <c r="Z14" s="14">
        <v>0</v>
      </c>
      <c r="AA14" s="14">
        <v>2.6084447125105499E-2</v>
      </c>
      <c r="AB14" s="14">
        <v>2.3287573585021901E-2</v>
      </c>
      <c r="AC14" s="14">
        <v>0</v>
      </c>
      <c r="AD14" s="14">
        <v>0</v>
      </c>
      <c r="AE14" s="14"/>
      <c r="AF14" s="14">
        <v>3.3245916063234398E-3</v>
      </c>
      <c r="AG14" s="14">
        <v>8.3493080107866092E-3</v>
      </c>
      <c r="AH14" s="14">
        <v>1.8733609833402099E-2</v>
      </c>
      <c r="AI14" s="14">
        <v>1.37808614238022E-2</v>
      </c>
      <c r="AJ14" s="14">
        <v>2.7547570692026999E-2</v>
      </c>
      <c r="AK14" s="14">
        <v>3.0493471045206999E-2</v>
      </c>
      <c r="AL14" s="14"/>
      <c r="AM14" s="14">
        <v>2.1510054415068799E-2</v>
      </c>
      <c r="AN14" s="14">
        <v>0</v>
      </c>
      <c r="AO14" s="14">
        <v>1.8103798236783399E-2</v>
      </c>
      <c r="AP14" s="14">
        <v>1.39951714416423E-2</v>
      </c>
      <c r="AQ14" s="14">
        <v>3.6946280030350102E-2</v>
      </c>
      <c r="AR14" s="14"/>
      <c r="AS14" s="14">
        <v>1.72399709290024E-2</v>
      </c>
      <c r="AT14" s="14">
        <v>1.1108283726184E-2</v>
      </c>
      <c r="AU14" s="14"/>
      <c r="AV14" s="14">
        <v>1.6811560671391602E-2</v>
      </c>
      <c r="AW14" s="14">
        <v>3.24995426794744E-2</v>
      </c>
      <c r="AX14" s="14">
        <v>1.3166852646489299E-2</v>
      </c>
      <c r="AY14" s="14"/>
      <c r="AZ14" s="14">
        <v>0</v>
      </c>
      <c r="BA14" s="14">
        <v>0</v>
      </c>
      <c r="BB14" s="14">
        <v>2.56140931714386E-2</v>
      </c>
      <c r="BC14" s="14"/>
      <c r="BD14" s="14">
        <v>1.8576608971904801E-2</v>
      </c>
      <c r="BE14" s="14">
        <v>9.8458576491860707E-3</v>
      </c>
      <c r="BF14" s="14"/>
      <c r="BG14" s="14">
        <v>2.78802548372406E-2</v>
      </c>
      <c r="BH14" s="14">
        <v>1.0542328456299301E-2</v>
      </c>
      <c r="BI14" s="14"/>
      <c r="BJ14" s="14">
        <v>3.1370586215798801E-2</v>
      </c>
      <c r="BK14" s="14">
        <v>1.1972249281880299E-2</v>
      </c>
      <c r="BL14" s="14"/>
      <c r="BM14" s="14">
        <v>2.08078939277858E-2</v>
      </c>
      <c r="BN14" s="14">
        <v>1.27100056912587E-2</v>
      </c>
      <c r="BO14" s="14"/>
      <c r="BP14" s="14">
        <v>1.0175551851567601E-2</v>
      </c>
      <c r="BQ14" s="14">
        <v>1.43660884337076E-2</v>
      </c>
      <c r="BR14" s="14"/>
      <c r="BS14" s="14">
        <v>1.3907092504723001E-2</v>
      </c>
      <c r="BT14" s="14">
        <v>1.9217724672268802E-2</v>
      </c>
      <c r="BU14" s="14"/>
      <c r="BV14" s="14">
        <v>3.4329087805644698E-2</v>
      </c>
      <c r="BW14" s="14">
        <v>6.7300627904231204E-3</v>
      </c>
      <c r="BX14" s="14"/>
      <c r="BY14" s="14">
        <v>1.02305267527051E-2</v>
      </c>
      <c r="BZ14" s="14">
        <v>1.37789775285324E-2</v>
      </c>
      <c r="CA14" s="14"/>
      <c r="CB14" s="14">
        <v>2.9597032091510001E-3</v>
      </c>
      <c r="CC14" s="14">
        <v>1.8927106216050999E-2</v>
      </c>
    </row>
    <row r="15" spans="2:81" x14ac:dyDescent="0.3">
      <c r="B15" s="15" t="s">
        <v>525</v>
      </c>
      <c r="C15" s="14">
        <v>1.45737431967017E-2</v>
      </c>
      <c r="D15" s="14">
        <v>1.40268335928473E-2</v>
      </c>
      <c r="E15" s="14">
        <v>1.51361313117303E-2</v>
      </c>
      <c r="F15" s="14"/>
      <c r="G15" s="14">
        <v>2.1458891595904198E-2</v>
      </c>
      <c r="H15" s="14">
        <v>2.8840648973877801E-2</v>
      </c>
      <c r="I15" s="14">
        <v>1.15695031152753E-2</v>
      </c>
      <c r="J15" s="14">
        <v>1.16342911863222E-2</v>
      </c>
      <c r="K15" s="14">
        <v>1.9374652832297098E-2</v>
      </c>
      <c r="L15" s="14">
        <v>0</v>
      </c>
      <c r="M15" s="14"/>
      <c r="N15" s="14">
        <v>6.7902001747987299E-3</v>
      </c>
      <c r="O15" s="14">
        <v>3.5517783312375398E-3</v>
      </c>
      <c r="P15" s="14">
        <v>1.3543793164142399E-2</v>
      </c>
      <c r="Q15" s="14">
        <v>3.5494326207829802E-2</v>
      </c>
      <c r="R15" s="14"/>
      <c r="S15" s="14">
        <v>3.21508615304711E-2</v>
      </c>
      <c r="T15" s="14">
        <v>7.0800179489869499E-3</v>
      </c>
      <c r="U15" s="14">
        <v>0</v>
      </c>
      <c r="V15" s="14">
        <v>2.4238685230451699E-2</v>
      </c>
      <c r="W15" s="14">
        <v>1.39924945260005E-2</v>
      </c>
      <c r="X15" s="14">
        <v>3.5290132123359901E-2</v>
      </c>
      <c r="Y15" s="14">
        <v>0</v>
      </c>
      <c r="Z15" s="14">
        <v>0</v>
      </c>
      <c r="AA15" s="14">
        <v>7.9386322859688607E-3</v>
      </c>
      <c r="AB15" s="14">
        <v>1.0673324250678899E-2</v>
      </c>
      <c r="AC15" s="14">
        <v>1.96826789890353E-2</v>
      </c>
      <c r="AD15" s="14">
        <v>0</v>
      </c>
      <c r="AE15" s="14"/>
      <c r="AF15" s="14">
        <v>3.41003915940662E-3</v>
      </c>
      <c r="AG15" s="14">
        <v>1.44242650427463E-2</v>
      </c>
      <c r="AH15" s="14">
        <v>9.9472683101679803E-3</v>
      </c>
      <c r="AI15" s="14">
        <v>3.10236476449193E-2</v>
      </c>
      <c r="AJ15" s="14">
        <v>1.27975560690975E-2</v>
      </c>
      <c r="AK15" s="14">
        <v>1.00356945270533E-2</v>
      </c>
      <c r="AL15" s="14"/>
      <c r="AM15" s="14">
        <v>2.48913269510482E-2</v>
      </c>
      <c r="AN15" s="14">
        <v>4.7403836220917296E-3</v>
      </c>
      <c r="AO15" s="14">
        <v>1.8449195254715299E-2</v>
      </c>
      <c r="AP15" s="14">
        <v>0</v>
      </c>
      <c r="AQ15" s="14">
        <v>4.7636533417367399E-2</v>
      </c>
      <c r="AR15" s="14"/>
      <c r="AS15" s="14">
        <v>2.0796865293093901E-2</v>
      </c>
      <c r="AT15" s="14">
        <v>1.09978188884951E-2</v>
      </c>
      <c r="AU15" s="14"/>
      <c r="AV15" s="14">
        <v>3.8951030005179903E-2</v>
      </c>
      <c r="AW15" s="14">
        <v>0</v>
      </c>
      <c r="AX15" s="14">
        <v>4.7608990966289903E-3</v>
      </c>
      <c r="AY15" s="14"/>
      <c r="AZ15" s="14">
        <v>6.6345968441195405E-2</v>
      </c>
      <c r="BA15" s="14">
        <v>0</v>
      </c>
      <c r="BB15" s="14">
        <v>9.2781275656662002E-3</v>
      </c>
      <c r="BC15" s="14"/>
      <c r="BD15" s="14">
        <v>1.4685564817200099E-2</v>
      </c>
      <c r="BE15" s="14">
        <v>1.4545326010736199E-2</v>
      </c>
      <c r="BF15" s="14"/>
      <c r="BG15" s="14">
        <v>2.4036535296950799E-2</v>
      </c>
      <c r="BH15" s="14">
        <v>1.28064409262673E-2</v>
      </c>
      <c r="BI15" s="14"/>
      <c r="BJ15" s="14">
        <v>0</v>
      </c>
      <c r="BK15" s="14">
        <v>1.52570432262219E-2</v>
      </c>
      <c r="BL15" s="14"/>
      <c r="BM15" s="14">
        <v>9.8872597014276701E-3</v>
      </c>
      <c r="BN15" s="14">
        <v>1.52442905366399E-2</v>
      </c>
      <c r="BO15" s="14"/>
      <c r="BP15" s="14">
        <v>2.0384466714249299E-2</v>
      </c>
      <c r="BQ15" s="14">
        <v>1.3383877934730001E-2</v>
      </c>
      <c r="BR15" s="14"/>
      <c r="BS15" s="14">
        <v>1.6452013250676901E-2</v>
      </c>
      <c r="BT15" s="14">
        <v>2.2397192837291701E-2</v>
      </c>
      <c r="BU15" s="14"/>
      <c r="BV15" s="14">
        <v>1.89554669597688E-2</v>
      </c>
      <c r="BW15" s="14">
        <v>1.5572208834224201E-2</v>
      </c>
      <c r="BX15" s="14"/>
      <c r="BY15" s="14">
        <v>2.1766979946984601E-2</v>
      </c>
      <c r="BZ15" s="14">
        <v>1.3940935766280299E-2</v>
      </c>
      <c r="CA15" s="14"/>
      <c r="CB15" s="14">
        <v>9.0413541119138598E-3</v>
      </c>
      <c r="CC15" s="14">
        <v>1.77309548043426E-2</v>
      </c>
    </row>
    <row r="16" spans="2:81" ht="28.8" x14ac:dyDescent="0.3">
      <c r="B16" s="15" t="s">
        <v>526</v>
      </c>
      <c r="C16" s="23">
        <v>0.12186561986656599</v>
      </c>
      <c r="D16" s="23">
        <v>0.113945913276972</v>
      </c>
      <c r="E16" s="23">
        <v>0.129835871346866</v>
      </c>
      <c r="F16" s="23"/>
      <c r="G16" s="23">
        <v>0.14167972808180801</v>
      </c>
      <c r="H16" s="23">
        <v>7.5232051694771193E-2</v>
      </c>
      <c r="I16" s="23">
        <v>5.1431058174890902E-2</v>
      </c>
      <c r="J16" s="23">
        <v>0.14823607148350701</v>
      </c>
      <c r="K16" s="23">
        <v>0.14802570356254899</v>
      </c>
      <c r="L16" s="23">
        <v>0.164803947788175</v>
      </c>
      <c r="M16" s="23"/>
      <c r="N16" s="23">
        <v>9.4485738070492195E-2</v>
      </c>
      <c r="O16" s="23">
        <v>0.113754026521909</v>
      </c>
      <c r="P16" s="23">
        <v>0.11597846329219599</v>
      </c>
      <c r="Q16" s="23">
        <v>0.166808468724082</v>
      </c>
      <c r="R16" s="23"/>
      <c r="S16" s="23">
        <v>6.2381678172489498E-2</v>
      </c>
      <c r="T16" s="23">
        <v>0.12872098399649401</v>
      </c>
      <c r="U16" s="23">
        <v>0.120029024335675</v>
      </c>
      <c r="V16" s="23">
        <v>9.8756069058362594E-2</v>
      </c>
      <c r="W16" s="23">
        <v>0.154589102229231</v>
      </c>
      <c r="X16" s="23">
        <v>0.127446392270023</v>
      </c>
      <c r="Y16" s="23">
        <v>9.7193075874079202E-2</v>
      </c>
      <c r="Z16" s="23">
        <v>7.4578301758715507E-2</v>
      </c>
      <c r="AA16" s="23">
        <v>0.117860743633669</v>
      </c>
      <c r="AB16" s="23">
        <v>0.190574892220335</v>
      </c>
      <c r="AC16" s="23">
        <v>0.19803904589295601</v>
      </c>
      <c r="AD16" s="23">
        <v>0.16100702622393701</v>
      </c>
      <c r="AE16" s="23"/>
      <c r="AF16" s="23">
        <v>0.10090537261389</v>
      </c>
      <c r="AG16" s="23">
        <v>0.211238811743267</v>
      </c>
      <c r="AH16" s="23">
        <v>0.106200379506301</v>
      </c>
      <c r="AI16" s="23">
        <v>0.112522929245438</v>
      </c>
      <c r="AJ16" s="23">
        <v>2.7860879947977198E-2</v>
      </c>
      <c r="AK16" s="23">
        <v>5.1657410174906902E-2</v>
      </c>
      <c r="AL16" s="23"/>
      <c r="AM16" s="23">
        <v>0.15968205235625901</v>
      </c>
      <c r="AN16" s="23">
        <v>0.127730521041138</v>
      </c>
      <c r="AO16" s="23">
        <v>0.11005022231483499</v>
      </c>
      <c r="AP16" s="23">
        <v>6.3709094343432499E-2</v>
      </c>
      <c r="AQ16" s="23">
        <v>0.14273498634915299</v>
      </c>
      <c r="AR16" s="23"/>
      <c r="AS16" s="23">
        <v>9.9565012551829493E-2</v>
      </c>
      <c r="AT16" s="23">
        <v>0.13560649614643699</v>
      </c>
      <c r="AU16" s="23"/>
      <c r="AV16" s="23">
        <v>8.8772450629039795E-2</v>
      </c>
      <c r="AW16" s="23">
        <v>0.105947661901165</v>
      </c>
      <c r="AX16" s="23">
        <v>9.0963868697310393E-2</v>
      </c>
      <c r="AY16" s="23"/>
      <c r="AZ16" s="23">
        <v>0.15236845622107301</v>
      </c>
      <c r="BA16" s="23">
        <v>6.0507117028050901E-2</v>
      </c>
      <c r="BB16" s="23">
        <v>9.4838709866114895E-2</v>
      </c>
      <c r="BC16" s="23"/>
      <c r="BD16" s="23">
        <v>0.121600732626077</v>
      </c>
      <c r="BE16" s="23">
        <v>0.12088440600332501</v>
      </c>
      <c r="BF16" s="23"/>
      <c r="BG16" s="23">
        <v>0.104035821237557</v>
      </c>
      <c r="BH16" s="23">
        <v>0.124784258188834</v>
      </c>
      <c r="BI16" s="23"/>
      <c r="BJ16" s="23">
        <v>9.6872923289415505E-2</v>
      </c>
      <c r="BK16" s="23">
        <v>0.12656101213975399</v>
      </c>
      <c r="BL16" s="23"/>
      <c r="BM16" s="23">
        <v>9.6409661957537099E-2</v>
      </c>
      <c r="BN16" s="23">
        <v>0.126063403726203</v>
      </c>
      <c r="BO16" s="23"/>
      <c r="BP16" s="23">
        <v>0.15740243698450901</v>
      </c>
      <c r="BQ16" s="23">
        <v>0.115235687684827</v>
      </c>
      <c r="BR16" s="23"/>
      <c r="BS16" s="23">
        <v>8.36499047412812E-2</v>
      </c>
      <c r="BT16" s="23">
        <v>0.103140831485172</v>
      </c>
      <c r="BU16" s="23"/>
      <c r="BV16" s="23">
        <v>0.100499837103457</v>
      </c>
      <c r="BW16" s="23">
        <v>7.7728227477854406E-2</v>
      </c>
      <c r="BX16" s="23"/>
      <c r="BY16" s="23">
        <v>0.16218069528027801</v>
      </c>
      <c r="BZ16" s="23">
        <v>0.116675070897709</v>
      </c>
      <c r="CA16" s="23"/>
      <c r="CB16" s="23">
        <v>8.8741443877951701E-2</v>
      </c>
      <c r="CC16" s="23">
        <v>0.140003436959936</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CC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ht="43.2" x14ac:dyDescent="0.3">
      <c r="B9" s="15" t="s">
        <v>519</v>
      </c>
      <c r="C9" s="14">
        <v>0.38956536336546499</v>
      </c>
      <c r="D9" s="14">
        <v>0.39499919913922499</v>
      </c>
      <c r="E9" s="14">
        <v>0.38501799240374401</v>
      </c>
      <c r="F9" s="14"/>
      <c r="G9" s="14">
        <v>0.41667257944313402</v>
      </c>
      <c r="H9" s="14">
        <v>0.35017376734462202</v>
      </c>
      <c r="I9" s="14">
        <v>0.438134319635543</v>
      </c>
      <c r="J9" s="14">
        <v>0.362336308687502</v>
      </c>
      <c r="K9" s="14">
        <v>0.41213568487045199</v>
      </c>
      <c r="L9" s="14">
        <v>0.370766150721757</v>
      </c>
      <c r="M9" s="14"/>
      <c r="N9" s="14">
        <v>0.33534288275618501</v>
      </c>
      <c r="O9" s="14">
        <v>0.39957576136456202</v>
      </c>
      <c r="P9" s="14">
        <v>0.36535875162114501</v>
      </c>
      <c r="Q9" s="14">
        <v>0.44904751025557399</v>
      </c>
      <c r="R9" s="14"/>
      <c r="S9" s="14">
        <v>0.37912218682904503</v>
      </c>
      <c r="T9" s="14">
        <v>0.39214718564448697</v>
      </c>
      <c r="U9" s="14">
        <v>0.53412715007954004</v>
      </c>
      <c r="V9" s="14">
        <v>0.35282722127121102</v>
      </c>
      <c r="W9" s="14">
        <v>0.34688301682075701</v>
      </c>
      <c r="X9" s="14">
        <v>0.48856494300353398</v>
      </c>
      <c r="Y9" s="14">
        <v>0.40118871035221598</v>
      </c>
      <c r="Z9" s="14">
        <v>0.30058397301487899</v>
      </c>
      <c r="AA9" s="14">
        <v>0.29985389133431101</v>
      </c>
      <c r="AB9" s="14">
        <v>0.38871498831381002</v>
      </c>
      <c r="AC9" s="14">
        <v>0.39189117481790597</v>
      </c>
      <c r="AD9" s="14">
        <v>0.36706607745022202</v>
      </c>
      <c r="AE9" s="14"/>
      <c r="AF9" s="14">
        <v>0.34261776414883</v>
      </c>
      <c r="AG9" s="14">
        <v>0.36113766143241499</v>
      </c>
      <c r="AH9" s="14">
        <v>0.29461024136345598</v>
      </c>
      <c r="AI9" s="14">
        <v>0.456968018210267</v>
      </c>
      <c r="AJ9" s="14">
        <v>0.49777842156288099</v>
      </c>
      <c r="AK9" s="14">
        <v>0.41630356181550499</v>
      </c>
      <c r="AL9" s="14"/>
      <c r="AM9" s="14">
        <v>0.42322728720406799</v>
      </c>
      <c r="AN9" s="14">
        <v>0.40552349957013101</v>
      </c>
      <c r="AO9" s="14">
        <v>0.369505055025101</v>
      </c>
      <c r="AP9" s="14">
        <v>0.38126364213831299</v>
      </c>
      <c r="AQ9" s="14">
        <v>0.13485459452481999</v>
      </c>
      <c r="AR9" s="14"/>
      <c r="AS9" s="14">
        <v>0.382455577271266</v>
      </c>
      <c r="AT9" s="14">
        <v>0.39378388890455002</v>
      </c>
      <c r="AU9" s="14"/>
      <c r="AV9" s="14">
        <v>0.37225803222438902</v>
      </c>
      <c r="AW9" s="14">
        <v>0.33862948446376201</v>
      </c>
      <c r="AX9" s="14">
        <v>0.42833662411703399</v>
      </c>
      <c r="AY9" s="14"/>
      <c r="AZ9" s="14">
        <v>0.42485614719605402</v>
      </c>
      <c r="BA9" s="14">
        <v>0.29218301645759298</v>
      </c>
      <c r="BB9" s="14">
        <v>0.36798145057680098</v>
      </c>
      <c r="BC9" s="14"/>
      <c r="BD9" s="14">
        <v>0.41170200737856399</v>
      </c>
      <c r="BE9" s="14">
        <v>0.37446975093396301</v>
      </c>
      <c r="BF9" s="14"/>
      <c r="BG9" s="14">
        <v>0.41623498208074999</v>
      </c>
      <c r="BH9" s="14">
        <v>0.38505310208237697</v>
      </c>
      <c r="BI9" s="14"/>
      <c r="BJ9" s="14">
        <v>0.43408255604756701</v>
      </c>
      <c r="BK9" s="14">
        <v>0.38165721774154499</v>
      </c>
      <c r="BL9" s="14"/>
      <c r="BM9" s="14">
        <v>0.43017413674784499</v>
      </c>
      <c r="BN9" s="14">
        <v>0.38708802392288399</v>
      </c>
      <c r="BO9" s="14"/>
      <c r="BP9" s="14">
        <v>0.41338206407267702</v>
      </c>
      <c r="BQ9" s="14">
        <v>0.37995338284955898</v>
      </c>
      <c r="BR9" s="14"/>
      <c r="BS9" s="14">
        <v>0.37881751778290601</v>
      </c>
      <c r="BT9" s="14">
        <v>0.395704617480926</v>
      </c>
      <c r="BU9" s="14"/>
      <c r="BV9" s="14">
        <v>0.53645058981058003</v>
      </c>
      <c r="BW9" s="14">
        <v>0.323419540003138</v>
      </c>
      <c r="BX9" s="14"/>
      <c r="BY9" s="14">
        <v>0.35473136749430101</v>
      </c>
      <c r="BZ9" s="14">
        <v>0.39228592382919902</v>
      </c>
      <c r="CA9" s="14"/>
      <c r="CB9" s="14">
        <v>0.426599719498927</v>
      </c>
      <c r="CC9" s="14">
        <v>0.37392909373237798</v>
      </c>
    </row>
    <row r="10" spans="2:81" x14ac:dyDescent="0.3">
      <c r="B10" s="15" t="s">
        <v>520</v>
      </c>
      <c r="C10" s="14">
        <v>0.216910219126697</v>
      </c>
      <c r="D10" s="14">
        <v>0.21976088357950499</v>
      </c>
      <c r="E10" s="14">
        <v>0.21454901588310599</v>
      </c>
      <c r="F10" s="14"/>
      <c r="G10" s="14">
        <v>0.22140292279847301</v>
      </c>
      <c r="H10" s="14">
        <v>0.217046436602292</v>
      </c>
      <c r="I10" s="14">
        <v>0.22502179737789399</v>
      </c>
      <c r="J10" s="14">
        <v>0.241491607312732</v>
      </c>
      <c r="K10" s="14">
        <v>0.166336224166719</v>
      </c>
      <c r="L10" s="14">
        <v>0.22121381957003</v>
      </c>
      <c r="M10" s="14"/>
      <c r="N10" s="14">
        <v>0.220355138303686</v>
      </c>
      <c r="O10" s="14">
        <v>0.23282988310984201</v>
      </c>
      <c r="P10" s="14">
        <v>0.23591691417580499</v>
      </c>
      <c r="Q10" s="14">
        <v>0.18349179005562199</v>
      </c>
      <c r="R10" s="14"/>
      <c r="S10" s="14">
        <v>0.239099548553417</v>
      </c>
      <c r="T10" s="14">
        <v>0.18900805798568901</v>
      </c>
      <c r="U10" s="14">
        <v>0.197920652384655</v>
      </c>
      <c r="V10" s="14">
        <v>0.243402230111263</v>
      </c>
      <c r="W10" s="14">
        <v>0.27853240963897502</v>
      </c>
      <c r="X10" s="14">
        <v>0.22479177692414601</v>
      </c>
      <c r="Y10" s="14">
        <v>0.15141813040699401</v>
      </c>
      <c r="Z10" s="14">
        <v>0.31361560278612799</v>
      </c>
      <c r="AA10" s="14">
        <v>0.203401328528513</v>
      </c>
      <c r="AB10" s="14">
        <v>0.22428018464073701</v>
      </c>
      <c r="AC10" s="14">
        <v>9.3445652261489306E-2</v>
      </c>
      <c r="AD10" s="14">
        <v>0.31693619048038002</v>
      </c>
      <c r="AE10" s="14"/>
      <c r="AF10" s="14">
        <v>0.24535467387223001</v>
      </c>
      <c r="AG10" s="14">
        <v>0.17697521606530101</v>
      </c>
      <c r="AH10" s="14">
        <v>0.24519545223918299</v>
      </c>
      <c r="AI10" s="14">
        <v>0.200924329947748</v>
      </c>
      <c r="AJ10" s="14">
        <v>0.23273734753598399</v>
      </c>
      <c r="AK10" s="14">
        <v>0.23927093007268399</v>
      </c>
      <c r="AL10" s="14"/>
      <c r="AM10" s="14">
        <v>0.17438907496632799</v>
      </c>
      <c r="AN10" s="14">
        <v>0.223130307283671</v>
      </c>
      <c r="AO10" s="14">
        <v>0.24708055452859101</v>
      </c>
      <c r="AP10" s="14">
        <v>0.22553807843524101</v>
      </c>
      <c r="AQ10" s="14">
        <v>0.33127932318220199</v>
      </c>
      <c r="AR10" s="14"/>
      <c r="AS10" s="14">
        <v>0.244328894847362</v>
      </c>
      <c r="AT10" s="14">
        <v>0.201970315695954</v>
      </c>
      <c r="AU10" s="14"/>
      <c r="AV10" s="14">
        <v>0.25180158860160001</v>
      </c>
      <c r="AW10" s="14">
        <v>0.21808360885746</v>
      </c>
      <c r="AX10" s="14">
        <v>0.25099645703464901</v>
      </c>
      <c r="AY10" s="14"/>
      <c r="AZ10" s="14">
        <v>0.20920373745434101</v>
      </c>
      <c r="BA10" s="14">
        <v>0.180670882004177</v>
      </c>
      <c r="BB10" s="14">
        <v>0.275849302398396</v>
      </c>
      <c r="BC10" s="14"/>
      <c r="BD10" s="14">
        <v>0.20660079646913401</v>
      </c>
      <c r="BE10" s="14">
        <v>0.224446006051466</v>
      </c>
      <c r="BF10" s="14"/>
      <c r="BG10" s="14">
        <v>0.249797298030797</v>
      </c>
      <c r="BH10" s="14">
        <v>0.21038777717246299</v>
      </c>
      <c r="BI10" s="14"/>
      <c r="BJ10" s="14">
        <v>0.22788762198566401</v>
      </c>
      <c r="BK10" s="14">
        <v>0.215089127723432</v>
      </c>
      <c r="BL10" s="14"/>
      <c r="BM10" s="14">
        <v>0.20265563409308801</v>
      </c>
      <c r="BN10" s="14">
        <v>0.21888554051183001</v>
      </c>
      <c r="BO10" s="14"/>
      <c r="BP10" s="14">
        <v>0.178564921387561</v>
      </c>
      <c r="BQ10" s="14">
        <v>0.22978635606768399</v>
      </c>
      <c r="BR10" s="14"/>
      <c r="BS10" s="14">
        <v>0.236029535004709</v>
      </c>
      <c r="BT10" s="14">
        <v>0.25723195700243101</v>
      </c>
      <c r="BU10" s="14"/>
      <c r="BV10" s="14">
        <v>0.17082280340431899</v>
      </c>
      <c r="BW10" s="14">
        <v>0.25894554508954398</v>
      </c>
      <c r="BX10" s="14"/>
      <c r="BY10" s="14">
        <v>0.214349349391384</v>
      </c>
      <c r="BZ10" s="14">
        <v>0.21842561899535701</v>
      </c>
      <c r="CA10" s="14"/>
      <c r="CB10" s="14">
        <v>0.21745448461797101</v>
      </c>
      <c r="CC10" s="14">
        <v>0.21516474478011499</v>
      </c>
    </row>
    <row r="11" spans="2:81" x14ac:dyDescent="0.3">
      <c r="B11" s="15" t="s">
        <v>521</v>
      </c>
      <c r="C11" s="14">
        <v>0.17515640550321099</v>
      </c>
      <c r="D11" s="14">
        <v>0.191200406319676</v>
      </c>
      <c r="E11" s="14">
        <v>0.15788487848072999</v>
      </c>
      <c r="F11" s="14"/>
      <c r="G11" s="14">
        <v>0.18844239997991599</v>
      </c>
      <c r="H11" s="14">
        <v>0.22442717225433401</v>
      </c>
      <c r="I11" s="14">
        <v>0.179638679011522</v>
      </c>
      <c r="J11" s="14">
        <v>0.155132185424186</v>
      </c>
      <c r="K11" s="14">
        <v>0.136329355431828</v>
      </c>
      <c r="L11" s="14">
        <v>0.16510047410800799</v>
      </c>
      <c r="M11" s="14"/>
      <c r="N11" s="14">
        <v>0.22514964663411299</v>
      </c>
      <c r="O11" s="14">
        <v>0.16592078030801499</v>
      </c>
      <c r="P11" s="14">
        <v>0.17537791460982999</v>
      </c>
      <c r="Q11" s="14">
        <v>0.133545302086235</v>
      </c>
      <c r="R11" s="14"/>
      <c r="S11" s="14">
        <v>0.17033603025705699</v>
      </c>
      <c r="T11" s="14">
        <v>0.205104638858814</v>
      </c>
      <c r="U11" s="14">
        <v>0.123327525460839</v>
      </c>
      <c r="V11" s="14">
        <v>0.15578550460532301</v>
      </c>
      <c r="W11" s="14">
        <v>0.16752557258674899</v>
      </c>
      <c r="X11" s="14">
        <v>0.15864338937452299</v>
      </c>
      <c r="Y11" s="14">
        <v>0.20342868076397999</v>
      </c>
      <c r="Z11" s="14">
        <v>0.13751686235527899</v>
      </c>
      <c r="AA11" s="14">
        <v>0.26770555258636802</v>
      </c>
      <c r="AB11" s="14">
        <v>0.13047610529050399</v>
      </c>
      <c r="AC11" s="14">
        <v>0.166812051528656</v>
      </c>
      <c r="AD11" s="14">
        <v>0.114652879395417</v>
      </c>
      <c r="AE11" s="14"/>
      <c r="AF11" s="14">
        <v>0.21967592811027301</v>
      </c>
      <c r="AG11" s="14">
        <v>0.17105863428731799</v>
      </c>
      <c r="AH11" s="14">
        <v>0.17755662888211901</v>
      </c>
      <c r="AI11" s="14">
        <v>0.143265913403749</v>
      </c>
      <c r="AJ11" s="14">
        <v>0.123426302862144</v>
      </c>
      <c r="AK11" s="14">
        <v>0.175892096395806</v>
      </c>
      <c r="AL11" s="14"/>
      <c r="AM11" s="14">
        <v>0.145906159929926</v>
      </c>
      <c r="AN11" s="14">
        <v>0.17645747663692099</v>
      </c>
      <c r="AO11" s="14">
        <v>0.18033724782413299</v>
      </c>
      <c r="AP11" s="14">
        <v>0.18716600470237099</v>
      </c>
      <c r="AQ11" s="14">
        <v>0.100524447279829</v>
      </c>
      <c r="AR11" s="14"/>
      <c r="AS11" s="14">
        <v>0.19410148936973201</v>
      </c>
      <c r="AT11" s="14">
        <v>0.163175740721134</v>
      </c>
      <c r="AU11" s="14"/>
      <c r="AV11" s="14">
        <v>0.184631347765642</v>
      </c>
      <c r="AW11" s="14">
        <v>0.23747460790949901</v>
      </c>
      <c r="AX11" s="14">
        <v>0.16962657986702501</v>
      </c>
      <c r="AY11" s="14"/>
      <c r="AZ11" s="14">
        <v>0.227345189425079</v>
      </c>
      <c r="BA11" s="14">
        <v>0.259481034762573</v>
      </c>
      <c r="BB11" s="14">
        <v>0.16738833817219601</v>
      </c>
      <c r="BC11" s="14"/>
      <c r="BD11" s="14">
        <v>0.17742783906672799</v>
      </c>
      <c r="BE11" s="14">
        <v>0.17419838236025401</v>
      </c>
      <c r="BF11" s="14"/>
      <c r="BG11" s="14">
        <v>0.16478747527569701</v>
      </c>
      <c r="BH11" s="14">
        <v>0.17674080252077501</v>
      </c>
      <c r="BI11" s="14"/>
      <c r="BJ11" s="14">
        <v>0.144568278390663</v>
      </c>
      <c r="BK11" s="14">
        <v>0.18064781389172099</v>
      </c>
      <c r="BL11" s="14"/>
      <c r="BM11" s="14">
        <v>0.186466375804132</v>
      </c>
      <c r="BN11" s="14">
        <v>0.16990042212334699</v>
      </c>
      <c r="BO11" s="14"/>
      <c r="BP11" s="14">
        <v>0.152761913672564</v>
      </c>
      <c r="BQ11" s="14">
        <v>0.17946119772628599</v>
      </c>
      <c r="BR11" s="14"/>
      <c r="BS11" s="14">
        <v>0.24212317655399701</v>
      </c>
      <c r="BT11" s="14">
        <v>0.142199038826199</v>
      </c>
      <c r="BU11" s="14"/>
      <c r="BV11" s="14">
        <v>0.18342745346648001</v>
      </c>
      <c r="BW11" s="14">
        <v>0.26275098213783299</v>
      </c>
      <c r="BX11" s="14"/>
      <c r="BY11" s="14">
        <v>0.16727533487364399</v>
      </c>
      <c r="BZ11" s="14">
        <v>0.176766853648086</v>
      </c>
      <c r="CA11" s="14"/>
      <c r="CB11" s="14">
        <v>0.17574851059888799</v>
      </c>
      <c r="CC11" s="14">
        <v>0.17117212142656499</v>
      </c>
    </row>
    <row r="12" spans="2:81" x14ac:dyDescent="0.3">
      <c r="B12" s="15" t="s">
        <v>522</v>
      </c>
      <c r="C12" s="14">
        <v>8.8130018368110394E-2</v>
      </c>
      <c r="D12" s="14">
        <v>7.9990696038007403E-2</v>
      </c>
      <c r="E12" s="14">
        <v>9.6249035003838093E-2</v>
      </c>
      <c r="F12" s="14"/>
      <c r="G12" s="14">
        <v>7.2118599514995899E-2</v>
      </c>
      <c r="H12" s="14">
        <v>0.112008052370205</v>
      </c>
      <c r="I12" s="14">
        <v>5.5565673613738702E-2</v>
      </c>
      <c r="J12" s="14">
        <v>0.102176092938444</v>
      </c>
      <c r="K12" s="14">
        <v>0.111652754487734</v>
      </c>
      <c r="L12" s="14">
        <v>7.8731503944724099E-2</v>
      </c>
      <c r="M12" s="14"/>
      <c r="N12" s="14">
        <v>9.5541413626116498E-2</v>
      </c>
      <c r="O12" s="14">
        <v>8.7391467830770203E-2</v>
      </c>
      <c r="P12" s="14">
        <v>9.0293122649265006E-2</v>
      </c>
      <c r="Q12" s="14">
        <v>8.0426635838996993E-2</v>
      </c>
      <c r="R12" s="14"/>
      <c r="S12" s="14">
        <v>0.100409634396832</v>
      </c>
      <c r="T12" s="14">
        <v>8.5800960071990603E-2</v>
      </c>
      <c r="U12" s="14">
        <v>4.9187468818870601E-2</v>
      </c>
      <c r="V12" s="14">
        <v>0.10458648464041399</v>
      </c>
      <c r="W12" s="14">
        <v>4.1553399397215501E-2</v>
      </c>
      <c r="X12" s="14">
        <v>3.2456127876584702E-2</v>
      </c>
      <c r="Y12" s="14">
        <v>0.13160367265925499</v>
      </c>
      <c r="Z12" s="14">
        <v>0.15669112695877199</v>
      </c>
      <c r="AA12" s="14">
        <v>0.111595253334434</v>
      </c>
      <c r="AB12" s="14">
        <v>7.8248597018663796E-2</v>
      </c>
      <c r="AC12" s="14">
        <v>0.129561305421075</v>
      </c>
      <c r="AD12" s="14">
        <v>4.0337826450043503E-2</v>
      </c>
      <c r="AE12" s="14"/>
      <c r="AF12" s="14">
        <v>9.5829060513069594E-2</v>
      </c>
      <c r="AG12" s="14">
        <v>9.7431284590766207E-2</v>
      </c>
      <c r="AH12" s="14">
        <v>0.147759338208999</v>
      </c>
      <c r="AI12" s="14">
        <v>6.54091140905258E-2</v>
      </c>
      <c r="AJ12" s="14">
        <v>0.10570695957995099</v>
      </c>
      <c r="AK12" s="14">
        <v>7.0356795831057597E-2</v>
      </c>
      <c r="AL12" s="14"/>
      <c r="AM12" s="14">
        <v>8.5603143951928098E-2</v>
      </c>
      <c r="AN12" s="14">
        <v>7.7257475565321101E-2</v>
      </c>
      <c r="AO12" s="14">
        <v>9.7463622579389897E-2</v>
      </c>
      <c r="AP12" s="14">
        <v>8.6809045166465301E-2</v>
      </c>
      <c r="AQ12" s="14">
        <v>0.30167319716962798</v>
      </c>
      <c r="AR12" s="14"/>
      <c r="AS12" s="14">
        <v>8.2865986589648805E-2</v>
      </c>
      <c r="AT12" s="14">
        <v>8.9836089223808493E-2</v>
      </c>
      <c r="AU12" s="14"/>
      <c r="AV12" s="14">
        <v>0.12050065381811099</v>
      </c>
      <c r="AW12" s="14">
        <v>5.3485467664068503E-2</v>
      </c>
      <c r="AX12" s="14">
        <v>5.5049332642386498E-2</v>
      </c>
      <c r="AY12" s="14"/>
      <c r="AZ12" s="14">
        <v>9.8387255371789301E-2</v>
      </c>
      <c r="BA12" s="14">
        <v>0.108481469041913</v>
      </c>
      <c r="BB12" s="14">
        <v>8.5923681230662602E-2</v>
      </c>
      <c r="BC12" s="14"/>
      <c r="BD12" s="14">
        <v>8.1094425213089003E-2</v>
      </c>
      <c r="BE12" s="14">
        <v>9.3084075959711104E-2</v>
      </c>
      <c r="BF12" s="14"/>
      <c r="BG12" s="14">
        <v>6.4083195904253099E-2</v>
      </c>
      <c r="BH12" s="14">
        <v>9.3204692095177399E-2</v>
      </c>
      <c r="BI12" s="14"/>
      <c r="BJ12" s="14">
        <v>0.112784958405151</v>
      </c>
      <c r="BK12" s="14">
        <v>8.7292396764238195E-2</v>
      </c>
      <c r="BL12" s="14"/>
      <c r="BM12" s="14">
        <v>5.7845710731875798E-2</v>
      </c>
      <c r="BN12" s="14">
        <v>9.1436441773818905E-2</v>
      </c>
      <c r="BO12" s="14"/>
      <c r="BP12" s="14">
        <v>9.8639649329874596E-2</v>
      </c>
      <c r="BQ12" s="14">
        <v>8.6001246670518394E-2</v>
      </c>
      <c r="BR12" s="14"/>
      <c r="BS12" s="14">
        <v>7.2786955510901502E-2</v>
      </c>
      <c r="BT12" s="14">
        <v>8.59551997968514E-2</v>
      </c>
      <c r="BU12" s="14"/>
      <c r="BV12" s="14">
        <v>7.4576338152031796E-2</v>
      </c>
      <c r="BW12" s="14">
        <v>7.2158101562185495E-2</v>
      </c>
      <c r="BX12" s="14"/>
      <c r="BY12" s="14">
        <v>0.101791550294002</v>
      </c>
      <c r="BZ12" s="14">
        <v>8.7551958881887798E-2</v>
      </c>
      <c r="CA12" s="14"/>
      <c r="CB12" s="14">
        <v>7.3324151569630097E-2</v>
      </c>
      <c r="CC12" s="14">
        <v>9.6232719918434004E-2</v>
      </c>
    </row>
    <row r="13" spans="2:81" x14ac:dyDescent="0.3">
      <c r="B13" s="15" t="s">
        <v>523</v>
      </c>
      <c r="C13" s="14">
        <v>1.61392698956749E-2</v>
      </c>
      <c r="D13" s="14">
        <v>1.3176836016218101E-2</v>
      </c>
      <c r="E13" s="14">
        <v>1.9063288367865899E-2</v>
      </c>
      <c r="F13" s="14"/>
      <c r="G13" s="14">
        <v>1.34401329911493E-2</v>
      </c>
      <c r="H13" s="14">
        <v>1.6701327316900199E-2</v>
      </c>
      <c r="I13" s="14">
        <v>2.0610124971835699E-2</v>
      </c>
      <c r="J13" s="14">
        <v>1.20011416945581E-2</v>
      </c>
      <c r="K13" s="14">
        <v>2.0413241782031299E-2</v>
      </c>
      <c r="L13" s="14">
        <v>1.4334760986027401E-2</v>
      </c>
      <c r="M13" s="14"/>
      <c r="N13" s="14">
        <v>1.7158232018216101E-2</v>
      </c>
      <c r="O13" s="14">
        <v>2.4665347209057002E-2</v>
      </c>
      <c r="P13" s="14">
        <v>9.2164969937713996E-3</v>
      </c>
      <c r="Q13" s="14">
        <v>1.25402420262383E-2</v>
      </c>
      <c r="R13" s="14"/>
      <c r="S13" s="14">
        <v>1.21751029761851E-2</v>
      </c>
      <c r="T13" s="14">
        <v>7.0800179489869499E-3</v>
      </c>
      <c r="U13" s="14">
        <v>0</v>
      </c>
      <c r="V13" s="14">
        <v>4.7592542289590901E-2</v>
      </c>
      <c r="W13" s="14">
        <v>1.32991299252576E-2</v>
      </c>
      <c r="X13" s="14">
        <v>9.8951018939116408E-3</v>
      </c>
      <c r="Y13" s="14">
        <v>0</v>
      </c>
      <c r="Z13" s="14">
        <v>6.6504027347565595E-2</v>
      </c>
      <c r="AA13" s="14">
        <v>1.6089096303604899E-2</v>
      </c>
      <c r="AB13" s="14">
        <v>2.3287573585021901E-2</v>
      </c>
      <c r="AC13" s="14">
        <v>1.79720180976554E-2</v>
      </c>
      <c r="AD13" s="14">
        <v>0</v>
      </c>
      <c r="AE13" s="14"/>
      <c r="AF13" s="14">
        <v>1.09553747898E-2</v>
      </c>
      <c r="AG13" s="14">
        <v>4.7662989641724498E-3</v>
      </c>
      <c r="AH13" s="14">
        <v>2.95639613604438E-2</v>
      </c>
      <c r="AI13" s="14">
        <v>1.9216212687461001E-2</v>
      </c>
      <c r="AJ13" s="14">
        <v>1.4422618991789401E-2</v>
      </c>
      <c r="AK13" s="14">
        <v>3.8251817829068099E-2</v>
      </c>
      <c r="AL13" s="14"/>
      <c r="AM13" s="14">
        <v>1.27064723865175E-2</v>
      </c>
      <c r="AN13" s="14">
        <v>1.8591229301230298E-2</v>
      </c>
      <c r="AO13" s="14">
        <v>1.46164744087613E-2</v>
      </c>
      <c r="AP13" s="14">
        <v>2.0919740435533601E-2</v>
      </c>
      <c r="AQ13" s="14">
        <v>3.6946280030350102E-2</v>
      </c>
      <c r="AR13" s="14"/>
      <c r="AS13" s="14">
        <v>1.52090919580565E-2</v>
      </c>
      <c r="AT13" s="14">
        <v>1.6949542987709801E-2</v>
      </c>
      <c r="AU13" s="14"/>
      <c r="AV13" s="14">
        <v>6.5324740877651701E-3</v>
      </c>
      <c r="AW13" s="14">
        <v>3.3609053338515299E-2</v>
      </c>
      <c r="AX13" s="14">
        <v>1.7835383686323002E-2</v>
      </c>
      <c r="AY13" s="14"/>
      <c r="AZ13" s="14">
        <v>0</v>
      </c>
      <c r="BA13" s="14">
        <v>4.4205951121537003E-2</v>
      </c>
      <c r="BB13" s="14">
        <v>8.2410945576447698E-3</v>
      </c>
      <c r="BC13" s="14"/>
      <c r="BD13" s="14">
        <v>1.9452446341925798E-2</v>
      </c>
      <c r="BE13" s="14">
        <v>1.39878981116528E-2</v>
      </c>
      <c r="BF13" s="14"/>
      <c r="BG13" s="14">
        <v>1.6807427229565599E-2</v>
      </c>
      <c r="BH13" s="14">
        <v>1.6084937602059601E-2</v>
      </c>
      <c r="BI13" s="14"/>
      <c r="BJ13" s="14">
        <v>2.5146873619768001E-2</v>
      </c>
      <c r="BK13" s="14">
        <v>1.5737089185337699E-2</v>
      </c>
      <c r="BL13" s="14"/>
      <c r="BM13" s="14">
        <v>0</v>
      </c>
      <c r="BN13" s="14">
        <v>1.8005560768276099E-2</v>
      </c>
      <c r="BO13" s="14"/>
      <c r="BP13" s="14">
        <v>2.0251085274932801E-2</v>
      </c>
      <c r="BQ13" s="14">
        <v>1.54124388591122E-2</v>
      </c>
      <c r="BR13" s="14"/>
      <c r="BS13" s="14">
        <v>9.3424500310440792E-3</v>
      </c>
      <c r="BT13" s="14">
        <v>1.9221959479868399E-2</v>
      </c>
      <c r="BU13" s="14"/>
      <c r="BV13" s="14">
        <v>1.4776928819944499E-2</v>
      </c>
      <c r="BW13" s="14">
        <v>7.4325771133908697E-3</v>
      </c>
      <c r="BX13" s="14"/>
      <c r="BY13" s="14">
        <v>0</v>
      </c>
      <c r="BZ13" s="14">
        <v>1.7075393667095401E-2</v>
      </c>
      <c r="CA13" s="14"/>
      <c r="CB13" s="14">
        <v>1.53952756365285E-2</v>
      </c>
      <c r="CC13" s="14">
        <v>1.6852978831967499E-2</v>
      </c>
    </row>
    <row r="14" spans="2:81" x14ac:dyDescent="0.3">
      <c r="B14" s="15" t="s">
        <v>524</v>
      </c>
      <c r="C14" s="14">
        <v>9.5942526559644695E-3</v>
      </c>
      <c r="D14" s="14">
        <v>1.14291969821775E-2</v>
      </c>
      <c r="E14" s="14">
        <v>7.8212410336574601E-3</v>
      </c>
      <c r="F14" s="14"/>
      <c r="G14" s="14">
        <v>2.0728999825198002E-2</v>
      </c>
      <c r="H14" s="14">
        <v>5.4479808201197896E-3</v>
      </c>
      <c r="I14" s="14">
        <v>1.11684058824558E-2</v>
      </c>
      <c r="J14" s="14">
        <v>0</v>
      </c>
      <c r="K14" s="14">
        <v>6.33055127192916E-3</v>
      </c>
      <c r="L14" s="14">
        <v>1.4244966749888101E-2</v>
      </c>
      <c r="M14" s="14"/>
      <c r="N14" s="14">
        <v>2.43507654866819E-2</v>
      </c>
      <c r="O14" s="14">
        <v>0</v>
      </c>
      <c r="P14" s="14">
        <v>4.5193497994717403E-3</v>
      </c>
      <c r="Q14" s="14">
        <v>8.2649491162464506E-3</v>
      </c>
      <c r="R14" s="14"/>
      <c r="S14" s="14">
        <v>2.69373119069184E-2</v>
      </c>
      <c r="T14" s="14">
        <v>7.4374285141309299E-3</v>
      </c>
      <c r="U14" s="14">
        <v>0</v>
      </c>
      <c r="V14" s="14">
        <v>1.1322760361133499E-2</v>
      </c>
      <c r="W14" s="14">
        <v>2.8880123984250099E-2</v>
      </c>
      <c r="X14" s="14">
        <v>9.8774973393434898E-3</v>
      </c>
      <c r="Y14" s="14">
        <v>0</v>
      </c>
      <c r="Z14" s="14">
        <v>0</v>
      </c>
      <c r="AA14" s="14">
        <v>8.3937726700443992E-3</v>
      </c>
      <c r="AB14" s="14">
        <v>0</v>
      </c>
      <c r="AC14" s="14">
        <v>0</v>
      </c>
      <c r="AD14" s="14">
        <v>0</v>
      </c>
      <c r="AE14" s="14"/>
      <c r="AF14" s="14">
        <v>1.7826844805131699E-2</v>
      </c>
      <c r="AG14" s="14">
        <v>9.9570855438185103E-3</v>
      </c>
      <c r="AH14" s="14">
        <v>0</v>
      </c>
      <c r="AI14" s="14">
        <v>5.5989128693777201E-3</v>
      </c>
      <c r="AJ14" s="14">
        <v>0</v>
      </c>
      <c r="AK14" s="14">
        <v>9.6353096038909805E-3</v>
      </c>
      <c r="AL14" s="14"/>
      <c r="AM14" s="14">
        <v>8.3350262360439402E-3</v>
      </c>
      <c r="AN14" s="14">
        <v>4.57536641594696E-3</v>
      </c>
      <c r="AO14" s="14">
        <v>1.8866639105662501E-2</v>
      </c>
      <c r="AP14" s="14">
        <v>1.3711114019615901E-2</v>
      </c>
      <c r="AQ14" s="14">
        <v>0</v>
      </c>
      <c r="AR14" s="14"/>
      <c r="AS14" s="14">
        <v>1.0016177640058299E-2</v>
      </c>
      <c r="AT14" s="14">
        <v>7.7869294704511699E-3</v>
      </c>
      <c r="AU14" s="14"/>
      <c r="AV14" s="14">
        <v>5.1774191936503396E-3</v>
      </c>
      <c r="AW14" s="14">
        <v>4.9336071849174601E-2</v>
      </c>
      <c r="AX14" s="14">
        <v>0</v>
      </c>
      <c r="AY14" s="14"/>
      <c r="AZ14" s="14">
        <v>0</v>
      </c>
      <c r="BA14" s="14">
        <v>5.6794113404281199E-2</v>
      </c>
      <c r="BB14" s="14">
        <v>8.7151715444047997E-3</v>
      </c>
      <c r="BC14" s="14"/>
      <c r="BD14" s="14">
        <v>9.8347257139819906E-3</v>
      </c>
      <c r="BE14" s="14">
        <v>7.9234683777764693E-3</v>
      </c>
      <c r="BF14" s="14"/>
      <c r="BG14" s="14">
        <v>1.79102921263006E-2</v>
      </c>
      <c r="BH14" s="14">
        <v>6.9185602350641901E-3</v>
      </c>
      <c r="BI14" s="14"/>
      <c r="BJ14" s="14">
        <v>1.2409367080134201E-2</v>
      </c>
      <c r="BK14" s="14">
        <v>8.5578351117100906E-3</v>
      </c>
      <c r="BL14" s="14"/>
      <c r="BM14" s="14">
        <v>2.01678332111546E-2</v>
      </c>
      <c r="BN14" s="14">
        <v>8.6339120970369693E-3</v>
      </c>
      <c r="BO14" s="14"/>
      <c r="BP14" s="14">
        <v>5.1167502080964097E-3</v>
      </c>
      <c r="BQ14" s="14">
        <v>1.0922655561314E-2</v>
      </c>
      <c r="BR14" s="14"/>
      <c r="BS14" s="14">
        <v>1.5009247039914599E-2</v>
      </c>
      <c r="BT14" s="14">
        <v>3.9282094954289403E-3</v>
      </c>
      <c r="BU14" s="14"/>
      <c r="BV14" s="14">
        <v>0</v>
      </c>
      <c r="BW14" s="14">
        <v>2.0284040732080101E-2</v>
      </c>
      <c r="BX14" s="14"/>
      <c r="BY14" s="14">
        <v>3.8643163068832302E-2</v>
      </c>
      <c r="BZ14" s="14">
        <v>6.5304469183120398E-3</v>
      </c>
      <c r="CA14" s="14"/>
      <c r="CB14" s="14">
        <v>5.6623318729947603E-3</v>
      </c>
      <c r="CC14" s="14">
        <v>1.1822545393004501E-2</v>
      </c>
    </row>
    <row r="15" spans="2:81" x14ac:dyDescent="0.3">
      <c r="B15" s="15" t="s">
        <v>525</v>
      </c>
      <c r="C15" s="14">
        <v>4.6561915025301603E-3</v>
      </c>
      <c r="D15" s="14">
        <v>3.65800078786365E-3</v>
      </c>
      <c r="E15" s="14">
        <v>5.6399159739865899E-3</v>
      </c>
      <c r="F15" s="14"/>
      <c r="G15" s="14">
        <v>0</v>
      </c>
      <c r="H15" s="14">
        <v>5.4344749565937199E-3</v>
      </c>
      <c r="I15" s="14">
        <v>0</v>
      </c>
      <c r="J15" s="14">
        <v>5.4473955095075896E-3</v>
      </c>
      <c r="K15" s="14">
        <v>1.30690499586075E-2</v>
      </c>
      <c r="L15" s="14">
        <v>4.6253185611888504E-3</v>
      </c>
      <c r="M15" s="14"/>
      <c r="N15" s="14">
        <v>0</v>
      </c>
      <c r="O15" s="14">
        <v>1.0692652391210301E-2</v>
      </c>
      <c r="P15" s="14">
        <v>4.2362001580521598E-3</v>
      </c>
      <c r="Q15" s="14">
        <v>3.8536298294346099E-3</v>
      </c>
      <c r="R15" s="14"/>
      <c r="S15" s="14">
        <v>6.6477602370037699E-3</v>
      </c>
      <c r="T15" s="14">
        <v>0</v>
      </c>
      <c r="U15" s="14">
        <v>0</v>
      </c>
      <c r="V15" s="14">
        <v>0</v>
      </c>
      <c r="W15" s="14">
        <v>0</v>
      </c>
      <c r="X15" s="14">
        <v>0</v>
      </c>
      <c r="Y15" s="14">
        <v>2.2408431984686301E-2</v>
      </c>
      <c r="Z15" s="14">
        <v>0</v>
      </c>
      <c r="AA15" s="14">
        <v>0</v>
      </c>
      <c r="AB15" s="14">
        <v>2.1392283858027598E-2</v>
      </c>
      <c r="AC15" s="14">
        <v>0</v>
      </c>
      <c r="AD15" s="14">
        <v>0</v>
      </c>
      <c r="AE15" s="14"/>
      <c r="AF15" s="14">
        <v>0</v>
      </c>
      <c r="AG15" s="14">
        <v>1.4115120229427401E-2</v>
      </c>
      <c r="AH15" s="14">
        <v>0</v>
      </c>
      <c r="AI15" s="14">
        <v>0</v>
      </c>
      <c r="AJ15" s="14">
        <v>1.3265726169156E-2</v>
      </c>
      <c r="AK15" s="14">
        <v>1.00356945270533E-2</v>
      </c>
      <c r="AL15" s="14"/>
      <c r="AM15" s="14">
        <v>0</v>
      </c>
      <c r="AN15" s="14">
        <v>8.4587033810247896E-3</v>
      </c>
      <c r="AO15" s="14">
        <v>7.5011188482317498E-3</v>
      </c>
      <c r="AP15" s="14">
        <v>0</v>
      </c>
      <c r="AQ15" s="14">
        <v>0</v>
      </c>
      <c r="AR15" s="14"/>
      <c r="AS15" s="14">
        <v>7.2661721985694504E-3</v>
      </c>
      <c r="AT15" s="14">
        <v>3.1345259514043299E-3</v>
      </c>
      <c r="AU15" s="14"/>
      <c r="AV15" s="14">
        <v>5.2202837438745601E-3</v>
      </c>
      <c r="AW15" s="14">
        <v>0</v>
      </c>
      <c r="AX15" s="14">
        <v>9.2637452213316894E-3</v>
      </c>
      <c r="AY15" s="14"/>
      <c r="AZ15" s="14">
        <v>0</v>
      </c>
      <c r="BA15" s="14">
        <v>0</v>
      </c>
      <c r="BB15" s="14">
        <v>8.1155602669619204E-3</v>
      </c>
      <c r="BC15" s="14"/>
      <c r="BD15" s="14">
        <v>4.6273088505423303E-3</v>
      </c>
      <c r="BE15" s="14">
        <v>4.6900567784823799E-3</v>
      </c>
      <c r="BF15" s="14"/>
      <c r="BG15" s="14">
        <v>0</v>
      </c>
      <c r="BH15" s="14">
        <v>5.5809444402306696E-3</v>
      </c>
      <c r="BI15" s="14"/>
      <c r="BJ15" s="14">
        <v>0</v>
      </c>
      <c r="BK15" s="14">
        <v>5.2241680101303102E-3</v>
      </c>
      <c r="BL15" s="14"/>
      <c r="BM15" s="14">
        <v>0</v>
      </c>
      <c r="BN15" s="14">
        <v>5.19461782283007E-3</v>
      </c>
      <c r="BO15" s="14"/>
      <c r="BP15" s="14">
        <v>9.2381362850387592E-3</v>
      </c>
      <c r="BQ15" s="14">
        <v>3.5828524317135101E-3</v>
      </c>
      <c r="BR15" s="14"/>
      <c r="BS15" s="14">
        <v>4.7559959294805904E-3</v>
      </c>
      <c r="BT15" s="14">
        <v>7.3400417257618597E-3</v>
      </c>
      <c r="BU15" s="14"/>
      <c r="BV15" s="14">
        <v>0</v>
      </c>
      <c r="BW15" s="14">
        <v>6.4274253664186798E-3</v>
      </c>
      <c r="BX15" s="14"/>
      <c r="BY15" s="14">
        <v>0</v>
      </c>
      <c r="BZ15" s="14">
        <v>5.21119733345569E-3</v>
      </c>
      <c r="CA15" s="14"/>
      <c r="CB15" s="14">
        <v>0</v>
      </c>
      <c r="CC15" s="14">
        <v>7.1582151316290704E-3</v>
      </c>
    </row>
    <row r="16" spans="2:81" ht="28.8" x14ac:dyDescent="0.3">
      <c r="B16" s="15" t="s">
        <v>526</v>
      </c>
      <c r="C16" s="23">
        <v>9.9848279582346405E-2</v>
      </c>
      <c r="D16" s="23">
        <v>8.5784781137327196E-2</v>
      </c>
      <c r="E16" s="23">
        <v>0.113774632853072</v>
      </c>
      <c r="F16" s="23"/>
      <c r="G16" s="23">
        <v>6.7194365447134502E-2</v>
      </c>
      <c r="H16" s="23">
        <v>6.8760788334933598E-2</v>
      </c>
      <c r="I16" s="23">
        <v>6.9860999507011107E-2</v>
      </c>
      <c r="J16" s="23">
        <v>0.121415268433071</v>
      </c>
      <c r="K16" s="23">
        <v>0.133733138030699</v>
      </c>
      <c r="L16" s="23">
        <v>0.13098300535837701</v>
      </c>
      <c r="M16" s="23"/>
      <c r="N16" s="23">
        <v>8.2101921175001702E-2</v>
      </c>
      <c r="O16" s="23">
        <v>7.8924107786543796E-2</v>
      </c>
      <c r="P16" s="23">
        <v>0.11508124999265899</v>
      </c>
      <c r="Q16" s="23">
        <v>0.128829940791653</v>
      </c>
      <c r="R16" s="23"/>
      <c r="S16" s="23">
        <v>6.5272424843541399E-2</v>
      </c>
      <c r="T16" s="23">
        <v>0.11342171097590199</v>
      </c>
      <c r="U16" s="23">
        <v>9.5437203256096101E-2</v>
      </c>
      <c r="V16" s="23">
        <v>8.4483256721063701E-2</v>
      </c>
      <c r="W16" s="23">
        <v>0.12332634764679699</v>
      </c>
      <c r="X16" s="23">
        <v>7.5771163587956505E-2</v>
      </c>
      <c r="Y16" s="23">
        <v>8.9952373832868596E-2</v>
      </c>
      <c r="Z16" s="23">
        <v>2.5088407537376001E-2</v>
      </c>
      <c r="AA16" s="23">
        <v>9.2961105242726202E-2</v>
      </c>
      <c r="AB16" s="23">
        <v>0.13360026729323601</v>
      </c>
      <c r="AC16" s="23">
        <v>0.20031779787321899</v>
      </c>
      <c r="AD16" s="23">
        <v>0.16100702622393701</v>
      </c>
      <c r="AE16" s="23"/>
      <c r="AF16" s="23">
        <v>6.7740353760666103E-2</v>
      </c>
      <c r="AG16" s="23">
        <v>0.16455869888678101</v>
      </c>
      <c r="AH16" s="23">
        <v>0.105314377945799</v>
      </c>
      <c r="AI16" s="23">
        <v>0.108617498790872</v>
      </c>
      <c r="AJ16" s="23">
        <v>1.2662623298094301E-2</v>
      </c>
      <c r="AK16" s="23">
        <v>4.0253793924935298E-2</v>
      </c>
      <c r="AL16" s="23"/>
      <c r="AM16" s="23">
        <v>0.14983283532518901</v>
      </c>
      <c r="AN16" s="23">
        <v>8.60059418457539E-2</v>
      </c>
      <c r="AO16" s="23">
        <v>6.4629287680129502E-2</v>
      </c>
      <c r="AP16" s="23">
        <v>8.4592375102460093E-2</v>
      </c>
      <c r="AQ16" s="23">
        <v>9.4722157813170504E-2</v>
      </c>
      <c r="AR16" s="23"/>
      <c r="AS16" s="23">
        <v>6.3756610125306895E-2</v>
      </c>
      <c r="AT16" s="23">
        <v>0.123362967044988</v>
      </c>
      <c r="AU16" s="23"/>
      <c r="AV16" s="23">
        <v>5.38782005649684E-2</v>
      </c>
      <c r="AW16" s="23">
        <v>6.9381705917521005E-2</v>
      </c>
      <c r="AX16" s="23">
        <v>6.8891877431251206E-2</v>
      </c>
      <c r="AY16" s="23"/>
      <c r="AZ16" s="23">
        <v>4.02076705527366E-2</v>
      </c>
      <c r="BA16" s="23">
        <v>5.8183533207925998E-2</v>
      </c>
      <c r="BB16" s="23">
        <v>7.7785401252932707E-2</v>
      </c>
      <c r="BC16" s="23"/>
      <c r="BD16" s="23">
        <v>8.9260450966033994E-2</v>
      </c>
      <c r="BE16" s="23">
        <v>0.10720036142669501</v>
      </c>
      <c r="BF16" s="23"/>
      <c r="BG16" s="23">
        <v>7.0379329352635495E-2</v>
      </c>
      <c r="BH16" s="23">
        <v>0.106029183851852</v>
      </c>
      <c r="BI16" s="23"/>
      <c r="BJ16" s="23">
        <v>4.3120344471053403E-2</v>
      </c>
      <c r="BK16" s="23">
        <v>0.10579435157188601</v>
      </c>
      <c r="BL16" s="23"/>
      <c r="BM16" s="23">
        <v>0.102690309411905</v>
      </c>
      <c r="BN16" s="23">
        <v>0.100855480979976</v>
      </c>
      <c r="BO16" s="23"/>
      <c r="BP16" s="23">
        <v>0.122045479769256</v>
      </c>
      <c r="BQ16" s="23">
        <v>9.4879869833813302E-2</v>
      </c>
      <c r="BR16" s="23"/>
      <c r="BS16" s="23">
        <v>4.1135122147047697E-2</v>
      </c>
      <c r="BT16" s="23">
        <v>8.8418976192534193E-2</v>
      </c>
      <c r="BU16" s="23"/>
      <c r="BV16" s="23">
        <v>1.9945886346645399E-2</v>
      </c>
      <c r="BW16" s="23">
        <v>4.8581787995410297E-2</v>
      </c>
      <c r="BX16" s="23"/>
      <c r="BY16" s="23">
        <v>0.123209234877837</v>
      </c>
      <c r="BZ16" s="23">
        <v>9.6152606726606707E-2</v>
      </c>
      <c r="CA16" s="23"/>
      <c r="CB16" s="23">
        <v>8.5815526205060805E-2</v>
      </c>
      <c r="CC16" s="23">
        <v>0.107667580785907</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J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29" t="s">
        <v>423</v>
      </c>
      <c r="E2" s="26"/>
      <c r="F2" s="26"/>
      <c r="G2" s="26"/>
      <c r="H2" s="26"/>
      <c r="I2" s="26"/>
      <c r="J2" s="26"/>
    </row>
    <row r="6" spans="2:10" ht="49.95" customHeight="1" x14ac:dyDescent="0.3">
      <c r="B6" s="17" t="s">
        <v>15</v>
      </c>
      <c r="C6" s="17" t="s">
        <v>531</v>
      </c>
      <c r="D6" s="17" t="s">
        <v>532</v>
      </c>
      <c r="E6" s="17" t="s">
        <v>533</v>
      </c>
      <c r="F6" s="17" t="s">
        <v>534</v>
      </c>
      <c r="G6" s="17" t="s">
        <v>535</v>
      </c>
      <c r="H6" s="17" t="s">
        <v>536</v>
      </c>
      <c r="I6" s="17" t="s">
        <v>537</v>
      </c>
    </row>
    <row r="7" spans="2:10" x14ac:dyDescent="0.3">
      <c r="B7" s="15" t="s">
        <v>420</v>
      </c>
      <c r="C7" s="14">
        <v>0.212917612327468</v>
      </c>
      <c r="D7" s="14">
        <v>0.24010517539436901</v>
      </c>
      <c r="E7" s="14">
        <v>0.21666677329749801</v>
      </c>
      <c r="F7" s="14">
        <v>0.18738374006755401</v>
      </c>
      <c r="G7" s="14">
        <v>0.150764893369361</v>
      </c>
      <c r="H7" s="14">
        <v>0.14745303838125801</v>
      </c>
      <c r="I7" s="14">
        <v>0.104128139981798</v>
      </c>
    </row>
    <row r="8" spans="2:10" x14ac:dyDescent="0.3">
      <c r="B8" s="15" t="s">
        <v>86</v>
      </c>
      <c r="C8" s="14">
        <v>0.42492709871148698</v>
      </c>
      <c r="D8" s="14">
        <v>0.43046714124594398</v>
      </c>
      <c r="E8" s="14">
        <v>0.41257216233417199</v>
      </c>
      <c r="F8" s="14">
        <v>0.41100036307552601</v>
      </c>
      <c r="G8" s="14">
        <v>0.33806635304224403</v>
      </c>
      <c r="H8" s="14">
        <v>0.32638661885452402</v>
      </c>
      <c r="I8" s="14">
        <v>0.298530728148095</v>
      </c>
    </row>
    <row r="9" spans="2:10" x14ac:dyDescent="0.3">
      <c r="B9" s="15" t="s">
        <v>421</v>
      </c>
      <c r="C9" s="14">
        <v>0.219009435112378</v>
      </c>
      <c r="D9" s="14">
        <v>0.18633434744914301</v>
      </c>
      <c r="E9" s="14">
        <v>0.21028872845489999</v>
      </c>
      <c r="F9" s="14">
        <v>0.20009697934655499</v>
      </c>
      <c r="G9" s="14">
        <v>0.260692678236711</v>
      </c>
      <c r="H9" s="14">
        <v>0.28243917855677803</v>
      </c>
      <c r="I9" s="14">
        <v>0.27987234972081099</v>
      </c>
    </row>
    <row r="10" spans="2:10" x14ac:dyDescent="0.3">
      <c r="B10" s="15" t="s">
        <v>88</v>
      </c>
      <c r="C10" s="14">
        <v>7.20350185740114E-2</v>
      </c>
      <c r="D10" s="14">
        <v>7.5656696141967197E-2</v>
      </c>
      <c r="E10" s="14">
        <v>7.47154299785594E-2</v>
      </c>
      <c r="F10" s="14">
        <v>9.9934273989772296E-2</v>
      </c>
      <c r="G10" s="14">
        <v>0.12598706804026699</v>
      </c>
      <c r="H10" s="14">
        <v>0.13491419017459599</v>
      </c>
      <c r="I10" s="14">
        <v>0.16954048809183001</v>
      </c>
    </row>
    <row r="11" spans="2:10" x14ac:dyDescent="0.3">
      <c r="B11" s="15" t="s">
        <v>422</v>
      </c>
      <c r="C11" s="14">
        <v>2.28485342845762E-2</v>
      </c>
      <c r="D11" s="14">
        <v>3.3510529076656199E-2</v>
      </c>
      <c r="E11" s="14">
        <v>4.0279658039221601E-2</v>
      </c>
      <c r="F11" s="14">
        <v>5.2589470958684298E-2</v>
      </c>
      <c r="G11" s="14">
        <v>4.38998116193915E-2</v>
      </c>
      <c r="H11" s="14">
        <v>5.96316801113791E-2</v>
      </c>
      <c r="I11" s="14">
        <v>6.85399721702179E-2</v>
      </c>
    </row>
    <row r="12" spans="2:10" x14ac:dyDescent="0.3">
      <c r="B12" s="15" t="s">
        <v>106</v>
      </c>
      <c r="C12" s="14">
        <v>4.8262300990079499E-2</v>
      </c>
      <c r="D12" s="14">
        <v>3.3926110691921398E-2</v>
      </c>
      <c r="E12" s="14">
        <v>4.5477247895649199E-2</v>
      </c>
      <c r="F12" s="14">
        <v>4.89951725619093E-2</v>
      </c>
      <c r="G12" s="14">
        <v>8.0589195692025301E-2</v>
      </c>
      <c r="H12" s="14">
        <v>4.9175293921465399E-2</v>
      </c>
      <c r="I12" s="14">
        <v>7.9388321887248606E-2</v>
      </c>
    </row>
    <row r="13" spans="2:10" x14ac:dyDescent="0.3">
      <c r="B13" s="20" t="s">
        <v>91</v>
      </c>
      <c r="C13" s="18">
        <v>0.63784471103895501</v>
      </c>
      <c r="D13" s="18">
        <v>0.67057231664031203</v>
      </c>
      <c r="E13" s="18">
        <v>0.62923893563166999</v>
      </c>
      <c r="F13" s="18">
        <v>0.59838410314307999</v>
      </c>
      <c r="G13" s="18">
        <v>0.48883124641160502</v>
      </c>
      <c r="H13" s="18">
        <v>0.47383965723578197</v>
      </c>
      <c r="I13" s="18">
        <v>0.40265886812989299</v>
      </c>
    </row>
    <row r="14" spans="2:10" x14ac:dyDescent="0.3">
      <c r="B14" s="20" t="s">
        <v>92</v>
      </c>
      <c r="C14" s="18">
        <v>9.48835528585876E-2</v>
      </c>
      <c r="D14" s="18">
        <v>0.109167225218623</v>
      </c>
      <c r="E14" s="18">
        <v>0.11499508801778099</v>
      </c>
      <c r="F14" s="18">
        <v>0.152523744948457</v>
      </c>
      <c r="G14" s="18">
        <v>0.16988687965965901</v>
      </c>
      <c r="H14" s="18">
        <v>0.194545870285975</v>
      </c>
      <c r="I14" s="18">
        <v>0.23808046026204799</v>
      </c>
    </row>
    <row r="15" spans="2:10" x14ac:dyDescent="0.3">
      <c r="B15" s="20" t="s">
        <v>93</v>
      </c>
      <c r="C15" s="19">
        <v>0.54296115818036705</v>
      </c>
      <c r="D15" s="19">
        <v>0.56140509142168904</v>
      </c>
      <c r="E15" s="19">
        <v>0.51424384761388897</v>
      </c>
      <c r="F15" s="19">
        <v>0.445860358194623</v>
      </c>
      <c r="G15" s="19">
        <v>0.31894436675194598</v>
      </c>
      <c r="H15" s="19">
        <v>0.279293786949807</v>
      </c>
      <c r="I15" s="19">
        <v>0.164578407867845</v>
      </c>
    </row>
    <row r="16" spans="2:10" x14ac:dyDescent="0.3">
      <c r="B16" s="16"/>
      <c r="C16" s="16"/>
      <c r="D16" s="16"/>
      <c r="E16" s="16"/>
      <c r="F16" s="16"/>
      <c r="G16" s="16"/>
      <c r="H16" s="16"/>
      <c r="I16" s="16"/>
    </row>
    <row r="17" spans="2:2" x14ac:dyDescent="0.3">
      <c r="B17" t="s">
        <v>95</v>
      </c>
    </row>
    <row r="18" spans="2:2" x14ac:dyDescent="0.3">
      <c r="B18" t="s">
        <v>96</v>
      </c>
    </row>
    <row r="22" spans="2:2" x14ac:dyDescent="0.3">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420</v>
      </c>
      <c r="C9" s="14">
        <v>0.14745303838125801</v>
      </c>
      <c r="D9" s="14">
        <v>0.159336669091976</v>
      </c>
      <c r="E9" s="14">
        <v>0.13613659125216801</v>
      </c>
      <c r="F9" s="14"/>
      <c r="G9" s="14">
        <v>0.24971018729455099</v>
      </c>
      <c r="H9" s="14">
        <v>0.18894020580413601</v>
      </c>
      <c r="I9" s="14">
        <v>0.19330759585625701</v>
      </c>
      <c r="J9" s="14">
        <v>9.4747888439147901E-2</v>
      </c>
      <c r="K9" s="14">
        <v>0.13276403583699001</v>
      </c>
      <c r="L9" s="14">
        <v>6.0814100803670099E-2</v>
      </c>
      <c r="M9" s="14"/>
      <c r="N9" s="14">
        <v>0.14670982778528499</v>
      </c>
      <c r="O9" s="14">
        <v>0.11047940425363199</v>
      </c>
      <c r="P9" s="14">
        <v>0.17714348115168299</v>
      </c>
      <c r="Q9" s="14">
        <v>0.15910815256883101</v>
      </c>
      <c r="R9" s="14"/>
      <c r="S9" s="14">
        <v>0.152964835489354</v>
      </c>
      <c r="T9" s="14">
        <v>0.12591310828579699</v>
      </c>
      <c r="U9" s="14">
        <v>0.158107317378684</v>
      </c>
      <c r="V9" s="14">
        <v>0.13636562373852801</v>
      </c>
      <c r="W9" s="14">
        <v>0.190626002140451</v>
      </c>
      <c r="X9" s="14">
        <v>0.170977939702154</v>
      </c>
      <c r="Y9" s="14">
        <v>4.8008096959327097E-2</v>
      </c>
      <c r="Z9" s="14">
        <v>0.131029969556403</v>
      </c>
      <c r="AA9" s="14">
        <v>0.13631532007524599</v>
      </c>
      <c r="AB9" s="14">
        <v>0.156658543514652</v>
      </c>
      <c r="AC9" s="14">
        <v>0.31149692565881798</v>
      </c>
      <c r="AD9" s="14">
        <v>7.7257444730866806E-2</v>
      </c>
      <c r="AE9" s="14"/>
      <c r="AF9" s="14">
        <v>0.16789568654468801</v>
      </c>
      <c r="AG9" s="14">
        <v>0.10472230021354199</v>
      </c>
      <c r="AH9" s="14">
        <v>0.14888446809703701</v>
      </c>
      <c r="AI9" s="14">
        <v>0.15233218927470901</v>
      </c>
      <c r="AJ9" s="14">
        <v>0.21385669511077299</v>
      </c>
      <c r="AK9" s="14">
        <v>0.10441530606240799</v>
      </c>
      <c r="AL9" s="14"/>
      <c r="AM9" s="14">
        <v>0.12798506065058601</v>
      </c>
      <c r="AN9" s="14">
        <v>0.15488283292106</v>
      </c>
      <c r="AO9" s="14">
        <v>0.13033233068234601</v>
      </c>
      <c r="AP9" s="14">
        <v>0.19123055467106401</v>
      </c>
      <c r="AQ9" s="14">
        <v>0.230788135168492</v>
      </c>
      <c r="AR9" s="14"/>
      <c r="AS9" s="14">
        <v>0.22874771753607501</v>
      </c>
      <c r="AT9" s="14">
        <v>9.5740542690810296E-2</v>
      </c>
      <c r="AU9" s="14"/>
      <c r="AV9" s="14">
        <v>0.196763566600063</v>
      </c>
      <c r="AW9" s="14">
        <v>0.16348831934702199</v>
      </c>
      <c r="AX9" s="14">
        <v>0.237537723233679</v>
      </c>
      <c r="AY9" s="14"/>
      <c r="AZ9" s="14">
        <v>0.248952540899326</v>
      </c>
      <c r="BA9" s="14">
        <v>0.24921427107483299</v>
      </c>
      <c r="BB9" s="14">
        <v>0.12431177575235799</v>
      </c>
      <c r="BC9" s="14"/>
      <c r="BD9" s="14">
        <v>0.17897142684901199</v>
      </c>
      <c r="BE9" s="14">
        <v>0.12696779283250301</v>
      </c>
      <c r="BF9" s="14"/>
      <c r="BG9" s="14">
        <v>0.20631734494992399</v>
      </c>
      <c r="BH9" s="14">
        <v>0.136724168573849</v>
      </c>
      <c r="BI9" s="14"/>
      <c r="BJ9" s="14">
        <v>0.214603388520792</v>
      </c>
      <c r="BK9" s="14">
        <v>0.136766641126084</v>
      </c>
      <c r="BL9" s="14"/>
      <c r="BM9" s="14">
        <v>0.228027869231787</v>
      </c>
      <c r="BN9" s="14">
        <v>0.13564665642166901</v>
      </c>
      <c r="BO9" s="14"/>
      <c r="BP9" s="14">
        <v>0.14740947385998701</v>
      </c>
      <c r="BQ9" s="14">
        <v>0.142797198295746</v>
      </c>
      <c r="BR9" s="14"/>
      <c r="BS9" s="14">
        <v>0.24844521225931501</v>
      </c>
      <c r="BT9" s="14">
        <v>0.18569890924700999</v>
      </c>
      <c r="BU9" s="14"/>
      <c r="BV9" s="14">
        <v>0.270239833658382</v>
      </c>
      <c r="BW9" s="14">
        <v>0.24078579195840299</v>
      </c>
      <c r="BX9" s="14"/>
      <c r="BY9" s="14">
        <v>0.22599805784060201</v>
      </c>
      <c r="BZ9" s="14">
        <v>0.138161224975827</v>
      </c>
      <c r="CA9" s="14"/>
      <c r="CB9" s="14">
        <v>0.205030838768303</v>
      </c>
      <c r="CC9" s="14">
        <v>0.119244891236665</v>
      </c>
    </row>
    <row r="10" spans="2:81" x14ac:dyDescent="0.3">
      <c r="B10" s="15" t="s">
        <v>86</v>
      </c>
      <c r="C10" s="14">
        <v>0.32638661885452402</v>
      </c>
      <c r="D10" s="14">
        <v>0.31560581204815003</v>
      </c>
      <c r="E10" s="14">
        <v>0.33560195574323098</v>
      </c>
      <c r="F10" s="14"/>
      <c r="G10" s="14">
        <v>0.365756553445443</v>
      </c>
      <c r="H10" s="14">
        <v>0.43734867568626201</v>
      </c>
      <c r="I10" s="14">
        <v>0.310001383314011</v>
      </c>
      <c r="J10" s="14">
        <v>0.36093756475184902</v>
      </c>
      <c r="K10" s="14">
        <v>0.245359082517838</v>
      </c>
      <c r="L10" s="14">
        <v>0.24978132013020199</v>
      </c>
      <c r="M10" s="14"/>
      <c r="N10" s="14">
        <v>0.33326315432752701</v>
      </c>
      <c r="O10" s="14">
        <v>0.31681913158952701</v>
      </c>
      <c r="P10" s="14">
        <v>0.36897533688016998</v>
      </c>
      <c r="Q10" s="14">
        <v>0.29673190796059701</v>
      </c>
      <c r="R10" s="14"/>
      <c r="S10" s="14">
        <v>0.340941333369984</v>
      </c>
      <c r="T10" s="14">
        <v>0.31620579680108302</v>
      </c>
      <c r="U10" s="14">
        <v>0.406552509173846</v>
      </c>
      <c r="V10" s="14">
        <v>0.34651605708142702</v>
      </c>
      <c r="W10" s="14">
        <v>0.30091825057178001</v>
      </c>
      <c r="X10" s="14">
        <v>0.30535654683771701</v>
      </c>
      <c r="Y10" s="14">
        <v>0.388359313218608</v>
      </c>
      <c r="Z10" s="14">
        <v>0.242466677821047</v>
      </c>
      <c r="AA10" s="14">
        <v>0.37342760824218701</v>
      </c>
      <c r="AB10" s="14">
        <v>0.26676471823339098</v>
      </c>
      <c r="AC10" s="14">
        <v>0.21750853235727199</v>
      </c>
      <c r="AD10" s="14">
        <v>0.28172023759555698</v>
      </c>
      <c r="AE10" s="14"/>
      <c r="AF10" s="14">
        <v>0.43402213941151502</v>
      </c>
      <c r="AG10" s="14">
        <v>0.25603094086886802</v>
      </c>
      <c r="AH10" s="14">
        <v>0.37785067267091599</v>
      </c>
      <c r="AI10" s="14">
        <v>0.26917931543025903</v>
      </c>
      <c r="AJ10" s="14">
        <v>0.32755131243569302</v>
      </c>
      <c r="AK10" s="14">
        <v>0.29949660716450599</v>
      </c>
      <c r="AL10" s="14"/>
      <c r="AM10" s="14">
        <v>0.30353868380563898</v>
      </c>
      <c r="AN10" s="14">
        <v>0.32836157839229302</v>
      </c>
      <c r="AO10" s="14">
        <v>0.317902560634307</v>
      </c>
      <c r="AP10" s="14">
        <v>0.38767274160463999</v>
      </c>
      <c r="AQ10" s="14">
        <v>0.32893698703595298</v>
      </c>
      <c r="AR10" s="14"/>
      <c r="AS10" s="14">
        <v>0.34491518770700202</v>
      </c>
      <c r="AT10" s="14">
        <v>0.31855136388412097</v>
      </c>
      <c r="AU10" s="14"/>
      <c r="AV10" s="14">
        <v>0.40680548172284098</v>
      </c>
      <c r="AW10" s="14">
        <v>0.29269269276846599</v>
      </c>
      <c r="AX10" s="14">
        <v>0.31766957197393603</v>
      </c>
      <c r="AY10" s="14"/>
      <c r="AZ10" s="14">
        <v>0.353950884692465</v>
      </c>
      <c r="BA10" s="14">
        <v>0.36333995628358701</v>
      </c>
      <c r="BB10" s="14">
        <v>0.39669384104785599</v>
      </c>
      <c r="BC10" s="14"/>
      <c r="BD10" s="14">
        <v>0.35933113868823502</v>
      </c>
      <c r="BE10" s="14">
        <v>0.303908175635203</v>
      </c>
      <c r="BF10" s="14"/>
      <c r="BG10" s="14">
        <v>0.41268541064978898</v>
      </c>
      <c r="BH10" s="14">
        <v>0.31001502657489699</v>
      </c>
      <c r="BI10" s="14"/>
      <c r="BJ10" s="14">
        <v>0.40002922958378501</v>
      </c>
      <c r="BK10" s="14">
        <v>0.32181551167065803</v>
      </c>
      <c r="BL10" s="14"/>
      <c r="BM10" s="14">
        <v>0.33681679353085098</v>
      </c>
      <c r="BN10" s="14">
        <v>0.32739930208830598</v>
      </c>
      <c r="BO10" s="14"/>
      <c r="BP10" s="14">
        <v>0.32896967060304899</v>
      </c>
      <c r="BQ10" s="14">
        <v>0.33096663974080598</v>
      </c>
      <c r="BR10" s="14"/>
      <c r="BS10" s="14">
        <v>0.36261692175431398</v>
      </c>
      <c r="BT10" s="14">
        <v>0.335672312991734</v>
      </c>
      <c r="BU10" s="14"/>
      <c r="BV10" s="14">
        <v>0.43185590144221497</v>
      </c>
      <c r="BW10" s="14">
        <v>0.33828383346957402</v>
      </c>
      <c r="BX10" s="14"/>
      <c r="BY10" s="14">
        <v>0.38150360665878102</v>
      </c>
      <c r="BZ10" s="14">
        <v>0.32187121997137103</v>
      </c>
      <c r="CA10" s="14"/>
      <c r="CB10" s="14">
        <v>0.34389196710528702</v>
      </c>
      <c r="CC10" s="14">
        <v>0.31965557849635701</v>
      </c>
    </row>
    <row r="11" spans="2:81" x14ac:dyDescent="0.3">
      <c r="B11" s="15" t="s">
        <v>421</v>
      </c>
      <c r="C11" s="14">
        <v>0.28243917855677803</v>
      </c>
      <c r="D11" s="14">
        <v>0.25816829519811901</v>
      </c>
      <c r="E11" s="14">
        <v>0.30668774852921898</v>
      </c>
      <c r="F11" s="14"/>
      <c r="G11" s="14">
        <v>0.23532831846902799</v>
      </c>
      <c r="H11" s="14">
        <v>0.22440592402934201</v>
      </c>
      <c r="I11" s="14">
        <v>0.24942138121778301</v>
      </c>
      <c r="J11" s="14">
        <v>0.29204790527095298</v>
      </c>
      <c r="K11" s="14">
        <v>0.30347331208844103</v>
      </c>
      <c r="L11" s="14">
        <v>0.36599362739730801</v>
      </c>
      <c r="M11" s="14"/>
      <c r="N11" s="14">
        <v>0.27171795610805899</v>
      </c>
      <c r="O11" s="14">
        <v>0.29262344099825799</v>
      </c>
      <c r="P11" s="14">
        <v>0.28427135850114799</v>
      </c>
      <c r="Q11" s="14">
        <v>0.27416484457943402</v>
      </c>
      <c r="R11" s="14"/>
      <c r="S11" s="14">
        <v>0.319030742561841</v>
      </c>
      <c r="T11" s="14">
        <v>0.31769806528390998</v>
      </c>
      <c r="U11" s="14">
        <v>0.249701016795699</v>
      </c>
      <c r="V11" s="14">
        <v>0.194171771915575</v>
      </c>
      <c r="W11" s="14">
        <v>0.278090286480701</v>
      </c>
      <c r="X11" s="14">
        <v>0.23958812967649301</v>
      </c>
      <c r="Y11" s="14">
        <v>0.295994039700266</v>
      </c>
      <c r="Z11" s="14">
        <v>0.29984494378645798</v>
      </c>
      <c r="AA11" s="14">
        <v>0.24893261240369499</v>
      </c>
      <c r="AB11" s="14">
        <v>0.313905547827801</v>
      </c>
      <c r="AC11" s="14">
        <v>0.27138174370496898</v>
      </c>
      <c r="AD11" s="14">
        <v>0.44049001510473001</v>
      </c>
      <c r="AE11" s="14"/>
      <c r="AF11" s="14">
        <v>0.23516470492574501</v>
      </c>
      <c r="AG11" s="14">
        <v>0.31755447182146901</v>
      </c>
      <c r="AH11" s="14">
        <v>0.217046791462254</v>
      </c>
      <c r="AI11" s="14">
        <v>0.27207035898800203</v>
      </c>
      <c r="AJ11" s="14">
        <v>0.25273921718264503</v>
      </c>
      <c r="AK11" s="14">
        <v>0.362523456088996</v>
      </c>
      <c r="AL11" s="14"/>
      <c r="AM11" s="14">
        <v>0.35510955460930399</v>
      </c>
      <c r="AN11" s="14">
        <v>0.24804761145681201</v>
      </c>
      <c r="AO11" s="14">
        <v>0.29794731334473301</v>
      </c>
      <c r="AP11" s="14">
        <v>0.20691745236991699</v>
      </c>
      <c r="AQ11" s="14">
        <v>0.389428205961103</v>
      </c>
      <c r="AR11" s="14"/>
      <c r="AS11" s="14">
        <v>0.212537330663533</v>
      </c>
      <c r="AT11" s="14">
        <v>0.32323446460431299</v>
      </c>
      <c r="AU11" s="14"/>
      <c r="AV11" s="14">
        <v>0.218208200416765</v>
      </c>
      <c r="AW11" s="14">
        <v>0.24330267180593099</v>
      </c>
      <c r="AX11" s="14">
        <v>0.22784747499354999</v>
      </c>
      <c r="AY11" s="14"/>
      <c r="AZ11" s="14">
        <v>0.177999586592514</v>
      </c>
      <c r="BA11" s="14">
        <v>0.193111965908811</v>
      </c>
      <c r="BB11" s="14">
        <v>0.25926845310997099</v>
      </c>
      <c r="BC11" s="14"/>
      <c r="BD11" s="14">
        <v>0.24715452929050799</v>
      </c>
      <c r="BE11" s="14">
        <v>0.30524082827875998</v>
      </c>
      <c r="BF11" s="14"/>
      <c r="BG11" s="14">
        <v>0.223355983141587</v>
      </c>
      <c r="BH11" s="14">
        <v>0.29410739452358797</v>
      </c>
      <c r="BI11" s="14"/>
      <c r="BJ11" s="14">
        <v>0.222395645984345</v>
      </c>
      <c r="BK11" s="14">
        <v>0.29020260535841302</v>
      </c>
      <c r="BL11" s="14"/>
      <c r="BM11" s="14">
        <v>0.181727286545873</v>
      </c>
      <c r="BN11" s="14">
        <v>0.29319088827568002</v>
      </c>
      <c r="BO11" s="14"/>
      <c r="BP11" s="14">
        <v>0.285945641887562</v>
      </c>
      <c r="BQ11" s="14">
        <v>0.276160698426552</v>
      </c>
      <c r="BR11" s="14"/>
      <c r="BS11" s="14">
        <v>0.203478620643364</v>
      </c>
      <c r="BT11" s="14">
        <v>0.24937714551669299</v>
      </c>
      <c r="BU11" s="14"/>
      <c r="BV11" s="14">
        <v>0.14850448233001001</v>
      </c>
      <c r="BW11" s="14">
        <v>0.22279852638123099</v>
      </c>
      <c r="BX11" s="14"/>
      <c r="BY11" s="14">
        <v>0.224550622460676</v>
      </c>
      <c r="BZ11" s="14">
        <v>0.28753998323326702</v>
      </c>
      <c r="CA11" s="14"/>
      <c r="CB11" s="14">
        <v>0.24179840528676599</v>
      </c>
      <c r="CC11" s="14">
        <v>0.30099175311767501</v>
      </c>
    </row>
    <row r="12" spans="2:81" x14ac:dyDescent="0.3">
      <c r="B12" s="15" t="s">
        <v>88</v>
      </c>
      <c r="C12" s="14">
        <v>0.13491419017459599</v>
      </c>
      <c r="D12" s="14">
        <v>0.15765073009523101</v>
      </c>
      <c r="E12" s="14">
        <v>0.112976261702062</v>
      </c>
      <c r="F12" s="14"/>
      <c r="G12" s="14">
        <v>6.6237967503898001E-2</v>
      </c>
      <c r="H12" s="14">
        <v>7.6522476320170604E-2</v>
      </c>
      <c r="I12" s="14">
        <v>0.139706303076719</v>
      </c>
      <c r="J12" s="14">
        <v>0.110524911743525</v>
      </c>
      <c r="K12" s="14">
        <v>0.16646751379225699</v>
      </c>
      <c r="L12" s="14">
        <v>0.22296450277334001</v>
      </c>
      <c r="M12" s="14"/>
      <c r="N12" s="14">
        <v>0.16374157494705099</v>
      </c>
      <c r="O12" s="14">
        <v>0.16238613188366299</v>
      </c>
      <c r="P12" s="14">
        <v>9.3776681600448206E-2</v>
      </c>
      <c r="Q12" s="14">
        <v>0.11367866674675201</v>
      </c>
      <c r="R12" s="14"/>
      <c r="S12" s="14">
        <v>0.113160222335852</v>
      </c>
      <c r="T12" s="14">
        <v>0.12836337301727299</v>
      </c>
      <c r="U12" s="14">
        <v>8.6687802453907906E-2</v>
      </c>
      <c r="V12" s="14">
        <v>0.262287872017334</v>
      </c>
      <c r="W12" s="14">
        <v>4.45487593844794E-2</v>
      </c>
      <c r="X12" s="14">
        <v>0.18887332612010499</v>
      </c>
      <c r="Y12" s="14">
        <v>0.146496075724247</v>
      </c>
      <c r="Z12" s="14">
        <v>0.208426404625667</v>
      </c>
      <c r="AA12" s="14">
        <v>9.4021287980401796E-2</v>
      </c>
      <c r="AB12" s="14">
        <v>0.10666065812655</v>
      </c>
      <c r="AC12" s="14">
        <v>0.164349422651899</v>
      </c>
      <c r="AD12" s="14">
        <v>0.118311302084793</v>
      </c>
      <c r="AE12" s="14"/>
      <c r="AF12" s="14">
        <v>9.1988431040486596E-2</v>
      </c>
      <c r="AG12" s="14">
        <v>0.20110203955234099</v>
      </c>
      <c r="AH12" s="14">
        <v>0.19348084336843799</v>
      </c>
      <c r="AI12" s="14">
        <v>0.16853582081565399</v>
      </c>
      <c r="AJ12" s="14">
        <v>9.8413404640779495E-2</v>
      </c>
      <c r="AK12" s="14">
        <v>8.3526621602175596E-2</v>
      </c>
      <c r="AL12" s="14"/>
      <c r="AM12" s="14">
        <v>0.132986921912637</v>
      </c>
      <c r="AN12" s="14">
        <v>0.136749527013179</v>
      </c>
      <c r="AO12" s="14">
        <v>0.124050580441716</v>
      </c>
      <c r="AP12" s="14">
        <v>0.14106054771069601</v>
      </c>
      <c r="AQ12" s="14">
        <v>0</v>
      </c>
      <c r="AR12" s="14"/>
      <c r="AS12" s="14">
        <v>0.12397367841875399</v>
      </c>
      <c r="AT12" s="14">
        <v>0.143617706400406</v>
      </c>
      <c r="AU12" s="14"/>
      <c r="AV12" s="14">
        <v>8.3697353125153501E-2</v>
      </c>
      <c r="AW12" s="14">
        <v>0.21091142702246399</v>
      </c>
      <c r="AX12" s="14">
        <v>0.144670091850612</v>
      </c>
      <c r="AY12" s="14"/>
      <c r="AZ12" s="14">
        <v>0.107942526005415</v>
      </c>
      <c r="BA12" s="14">
        <v>0.121583347947326</v>
      </c>
      <c r="BB12" s="14">
        <v>0.12015366710423001</v>
      </c>
      <c r="BC12" s="14"/>
      <c r="BD12" s="14">
        <v>0.12476276083844</v>
      </c>
      <c r="BE12" s="14">
        <v>0.14208666594922401</v>
      </c>
      <c r="BF12" s="14"/>
      <c r="BG12" s="14">
        <v>8.4278775955551305E-2</v>
      </c>
      <c r="BH12" s="14">
        <v>0.14296483767944401</v>
      </c>
      <c r="BI12" s="14"/>
      <c r="BJ12" s="14">
        <v>9.3251019438555099E-2</v>
      </c>
      <c r="BK12" s="14">
        <v>0.14040115206922801</v>
      </c>
      <c r="BL12" s="14"/>
      <c r="BM12" s="14">
        <v>0.15725357981398799</v>
      </c>
      <c r="BN12" s="14">
        <v>0.133219325493798</v>
      </c>
      <c r="BO12" s="14"/>
      <c r="BP12" s="14">
        <v>0.13813649241517001</v>
      </c>
      <c r="BQ12" s="14">
        <v>0.13676090943354499</v>
      </c>
      <c r="BR12" s="14"/>
      <c r="BS12" s="14">
        <v>0.11104264565392299</v>
      </c>
      <c r="BT12" s="14">
        <v>0.14110256037180999</v>
      </c>
      <c r="BU12" s="14"/>
      <c r="BV12" s="14">
        <v>0.13038942777343701</v>
      </c>
      <c r="BW12" s="14">
        <v>0.104243484842169</v>
      </c>
      <c r="BX12" s="14"/>
      <c r="BY12" s="14">
        <v>8.8897544050175095E-2</v>
      </c>
      <c r="BZ12" s="14">
        <v>0.14131656344903501</v>
      </c>
      <c r="CA12" s="14"/>
      <c r="CB12" s="14">
        <v>0.13442379758152001</v>
      </c>
      <c r="CC12" s="14">
        <v>0.13462821894278201</v>
      </c>
    </row>
    <row r="13" spans="2:81" x14ac:dyDescent="0.3">
      <c r="B13" s="15" t="s">
        <v>422</v>
      </c>
      <c r="C13" s="14">
        <v>5.96316801113791E-2</v>
      </c>
      <c r="D13" s="14">
        <v>6.2063444777264401E-2</v>
      </c>
      <c r="E13" s="14">
        <v>5.7373325623294898E-2</v>
      </c>
      <c r="F13" s="14"/>
      <c r="G13" s="14">
        <v>4.3300959448448098E-2</v>
      </c>
      <c r="H13" s="14">
        <v>3.46371270212327E-2</v>
      </c>
      <c r="I13" s="14">
        <v>4.9045021054574797E-2</v>
      </c>
      <c r="J13" s="14">
        <v>8.7917510123361006E-2</v>
      </c>
      <c r="K13" s="14">
        <v>9.3693159591189998E-2</v>
      </c>
      <c r="L13" s="14">
        <v>5.3477668659057599E-2</v>
      </c>
      <c r="M13" s="14"/>
      <c r="N13" s="14">
        <v>5.6633935268549401E-2</v>
      </c>
      <c r="O13" s="14">
        <v>5.3154549052696003E-2</v>
      </c>
      <c r="P13" s="14">
        <v>5.3390238698770603E-2</v>
      </c>
      <c r="Q13" s="14">
        <v>7.5984082219931207E-2</v>
      </c>
      <c r="R13" s="14"/>
      <c r="S13" s="14">
        <v>4.2584750165960202E-2</v>
      </c>
      <c r="T13" s="14">
        <v>4.4472409021308501E-2</v>
      </c>
      <c r="U13" s="14">
        <v>4.7893382213418899E-2</v>
      </c>
      <c r="V13" s="14">
        <v>3.6643486118735399E-2</v>
      </c>
      <c r="W13" s="14">
        <v>0.14363204861639201</v>
      </c>
      <c r="X13" s="14">
        <v>4.4965195727100699E-2</v>
      </c>
      <c r="Y13" s="14">
        <v>3.6256863497053197E-2</v>
      </c>
      <c r="Z13" s="14">
        <v>4.67751779425414E-2</v>
      </c>
      <c r="AA13" s="14">
        <v>9.9041908534580197E-2</v>
      </c>
      <c r="AB13" s="14">
        <v>0.101819127516822</v>
      </c>
      <c r="AC13" s="14">
        <v>3.5263375627041703E-2</v>
      </c>
      <c r="AD13" s="14">
        <v>0</v>
      </c>
      <c r="AE13" s="14"/>
      <c r="AF13" s="14">
        <v>3.5776660261041003E-2</v>
      </c>
      <c r="AG13" s="14">
        <v>0.1014009282381</v>
      </c>
      <c r="AH13" s="14">
        <v>4.1078322313604802E-2</v>
      </c>
      <c r="AI13" s="14">
        <v>9.0514214086225606E-2</v>
      </c>
      <c r="AJ13" s="14">
        <v>2.83435201419459E-2</v>
      </c>
      <c r="AK13" s="14">
        <v>3.1000428450422501E-2</v>
      </c>
      <c r="AL13" s="14"/>
      <c r="AM13" s="14">
        <v>3.96790273276897E-2</v>
      </c>
      <c r="AN13" s="14">
        <v>7.2414503901106902E-2</v>
      </c>
      <c r="AO13" s="14">
        <v>7.6284780736008695E-2</v>
      </c>
      <c r="AP13" s="14">
        <v>4.4242054179145403E-2</v>
      </c>
      <c r="AQ13" s="14">
        <v>0</v>
      </c>
      <c r="AR13" s="14"/>
      <c r="AS13" s="14">
        <v>6.4846392452381996E-2</v>
      </c>
      <c r="AT13" s="14">
        <v>5.5654672029546902E-2</v>
      </c>
      <c r="AU13" s="14"/>
      <c r="AV13" s="14">
        <v>7.8814368362366993E-2</v>
      </c>
      <c r="AW13" s="14">
        <v>5.5846765169977199E-2</v>
      </c>
      <c r="AX13" s="14">
        <v>4.8392042710814799E-2</v>
      </c>
      <c r="AY13" s="14"/>
      <c r="AZ13" s="14">
        <v>7.0055491131694E-2</v>
      </c>
      <c r="BA13" s="14">
        <v>7.2750458785444005E-2</v>
      </c>
      <c r="BB13" s="14">
        <v>7.4589393159650699E-2</v>
      </c>
      <c r="BC13" s="14"/>
      <c r="BD13" s="14">
        <v>6.2151725979856E-2</v>
      </c>
      <c r="BE13" s="14">
        <v>5.8144494179850299E-2</v>
      </c>
      <c r="BF13" s="14"/>
      <c r="BG13" s="14">
        <v>5.5659854963739201E-2</v>
      </c>
      <c r="BH13" s="14">
        <v>6.0680039993841098E-2</v>
      </c>
      <c r="BI13" s="14"/>
      <c r="BJ13" s="14">
        <v>4.7701718958484497E-2</v>
      </c>
      <c r="BK13" s="14">
        <v>5.9654604763589102E-2</v>
      </c>
      <c r="BL13" s="14"/>
      <c r="BM13" s="14">
        <v>4.7774029990019E-2</v>
      </c>
      <c r="BN13" s="14">
        <v>6.1624326079788301E-2</v>
      </c>
      <c r="BO13" s="14"/>
      <c r="BP13" s="14">
        <v>7.6773185656263093E-2</v>
      </c>
      <c r="BQ13" s="14">
        <v>5.6450444793828901E-2</v>
      </c>
      <c r="BR13" s="14"/>
      <c r="BS13" s="14">
        <v>6.4715660493062696E-2</v>
      </c>
      <c r="BT13" s="14">
        <v>5.8046598134202397E-2</v>
      </c>
      <c r="BU13" s="14"/>
      <c r="BV13" s="14">
        <v>1.9010354795957401E-2</v>
      </c>
      <c r="BW13" s="14">
        <v>8.0778162332659206E-2</v>
      </c>
      <c r="BX13" s="14"/>
      <c r="BY13" s="14">
        <v>5.9718401133393703E-2</v>
      </c>
      <c r="BZ13" s="14">
        <v>6.0237561139329703E-2</v>
      </c>
      <c r="CA13" s="14"/>
      <c r="CB13" s="14">
        <v>4.0967763024032898E-2</v>
      </c>
      <c r="CC13" s="14">
        <v>6.8869270599882307E-2</v>
      </c>
    </row>
    <row r="14" spans="2:81" x14ac:dyDescent="0.3">
      <c r="B14" s="15" t="s">
        <v>106</v>
      </c>
      <c r="C14" s="14">
        <v>4.9175293921465399E-2</v>
      </c>
      <c r="D14" s="14">
        <v>4.7175048789259703E-2</v>
      </c>
      <c r="E14" s="14">
        <v>5.1224117150024798E-2</v>
      </c>
      <c r="F14" s="14"/>
      <c r="G14" s="14">
        <v>3.9666013838631803E-2</v>
      </c>
      <c r="H14" s="14">
        <v>3.8145591138857501E-2</v>
      </c>
      <c r="I14" s="14">
        <v>5.8518315480655003E-2</v>
      </c>
      <c r="J14" s="14">
        <v>5.38242196711642E-2</v>
      </c>
      <c r="K14" s="14">
        <v>5.8242896173283501E-2</v>
      </c>
      <c r="L14" s="14">
        <v>4.6968780236423202E-2</v>
      </c>
      <c r="M14" s="14"/>
      <c r="N14" s="14">
        <v>2.7933551563528499E-2</v>
      </c>
      <c r="O14" s="14">
        <v>6.4537342222223501E-2</v>
      </c>
      <c r="P14" s="14">
        <v>2.2442903167781001E-2</v>
      </c>
      <c r="Q14" s="14">
        <v>8.0332345924454096E-2</v>
      </c>
      <c r="R14" s="14"/>
      <c r="S14" s="14">
        <v>3.1318116077008899E-2</v>
      </c>
      <c r="T14" s="14">
        <v>6.7347247590628295E-2</v>
      </c>
      <c r="U14" s="14">
        <v>5.1057971984443798E-2</v>
      </c>
      <c r="V14" s="14">
        <v>2.4015189128399402E-2</v>
      </c>
      <c r="W14" s="14">
        <v>4.2184652806197299E-2</v>
      </c>
      <c r="X14" s="14">
        <v>5.0238861936431102E-2</v>
      </c>
      <c r="Y14" s="14">
        <v>8.4885610900498606E-2</v>
      </c>
      <c r="Z14" s="14">
        <v>7.1456826267884202E-2</v>
      </c>
      <c r="AA14" s="14">
        <v>4.8261262763889701E-2</v>
      </c>
      <c r="AB14" s="14">
        <v>5.4191404780783201E-2</v>
      </c>
      <c r="AC14" s="14">
        <v>0</v>
      </c>
      <c r="AD14" s="14">
        <v>8.2221000484052995E-2</v>
      </c>
      <c r="AE14" s="14"/>
      <c r="AF14" s="14">
        <v>3.5152377816524798E-2</v>
      </c>
      <c r="AG14" s="14">
        <v>1.91893193056803E-2</v>
      </c>
      <c r="AH14" s="14">
        <v>2.16589020877496E-2</v>
      </c>
      <c r="AI14" s="14">
        <v>4.736810140515E-2</v>
      </c>
      <c r="AJ14" s="14">
        <v>7.9095850488162797E-2</v>
      </c>
      <c r="AK14" s="14">
        <v>0.119037580631492</v>
      </c>
      <c r="AL14" s="14"/>
      <c r="AM14" s="14">
        <v>4.0700751694143597E-2</v>
      </c>
      <c r="AN14" s="14">
        <v>5.9543946315549101E-2</v>
      </c>
      <c r="AO14" s="14">
        <v>5.34824341608897E-2</v>
      </c>
      <c r="AP14" s="14">
        <v>2.88766494645375E-2</v>
      </c>
      <c r="AQ14" s="14">
        <v>5.0846671834451802E-2</v>
      </c>
      <c r="AR14" s="14"/>
      <c r="AS14" s="14">
        <v>2.4979693222254601E-2</v>
      </c>
      <c r="AT14" s="14">
        <v>6.3201250390802904E-2</v>
      </c>
      <c r="AU14" s="14"/>
      <c r="AV14" s="14">
        <v>1.5711029772811299E-2</v>
      </c>
      <c r="AW14" s="14">
        <v>3.3758123886139302E-2</v>
      </c>
      <c r="AX14" s="14">
        <v>2.38830952374087E-2</v>
      </c>
      <c r="AY14" s="14"/>
      <c r="AZ14" s="14">
        <v>4.1098970678585103E-2</v>
      </c>
      <c r="BA14" s="14">
        <v>0</v>
      </c>
      <c r="BB14" s="14">
        <v>2.49828698259341E-2</v>
      </c>
      <c r="BC14" s="14"/>
      <c r="BD14" s="14">
        <v>2.7628418353949E-2</v>
      </c>
      <c r="BE14" s="14">
        <v>6.3652043124459004E-2</v>
      </c>
      <c r="BF14" s="14"/>
      <c r="BG14" s="14">
        <v>1.77026303394094E-2</v>
      </c>
      <c r="BH14" s="14">
        <v>5.5508532654380098E-2</v>
      </c>
      <c r="BI14" s="14"/>
      <c r="BJ14" s="14">
        <v>2.2018997514037599E-2</v>
      </c>
      <c r="BK14" s="14">
        <v>5.11594850120278E-2</v>
      </c>
      <c r="BL14" s="14"/>
      <c r="BM14" s="14">
        <v>4.8400440887482798E-2</v>
      </c>
      <c r="BN14" s="14">
        <v>4.8919501640758097E-2</v>
      </c>
      <c r="BO14" s="14"/>
      <c r="BP14" s="14">
        <v>2.2765535577968399E-2</v>
      </c>
      <c r="BQ14" s="14">
        <v>5.6864109309522702E-2</v>
      </c>
      <c r="BR14" s="14"/>
      <c r="BS14" s="14">
        <v>9.7009391960219907E-3</v>
      </c>
      <c r="BT14" s="14">
        <v>3.0102473738549299E-2</v>
      </c>
      <c r="BU14" s="14"/>
      <c r="BV14" s="14">
        <v>0</v>
      </c>
      <c r="BW14" s="14">
        <v>1.3110201015963999E-2</v>
      </c>
      <c r="BX14" s="14"/>
      <c r="BY14" s="14">
        <v>1.9331767856372101E-2</v>
      </c>
      <c r="BZ14" s="14">
        <v>5.0873447231171001E-2</v>
      </c>
      <c r="CA14" s="14"/>
      <c r="CB14" s="14">
        <v>3.3887228234091099E-2</v>
      </c>
      <c r="CC14" s="14">
        <v>5.6610287606637902E-2</v>
      </c>
    </row>
    <row r="15" spans="2:81" x14ac:dyDescent="0.3">
      <c r="B15" s="15" t="s">
        <v>91</v>
      </c>
      <c r="C15" s="18">
        <v>0.47383965723578197</v>
      </c>
      <c r="D15" s="18">
        <v>0.47494248114012599</v>
      </c>
      <c r="E15" s="18">
        <v>0.47173854699539902</v>
      </c>
      <c r="F15" s="18"/>
      <c r="G15" s="18">
        <v>0.61546674073999497</v>
      </c>
      <c r="H15" s="18">
        <v>0.62628888149039696</v>
      </c>
      <c r="I15" s="18">
        <v>0.50330897917026796</v>
      </c>
      <c r="J15" s="18">
        <v>0.45568545319099701</v>
      </c>
      <c r="K15" s="18">
        <v>0.37812311835482898</v>
      </c>
      <c r="L15" s="18">
        <v>0.31059542093387199</v>
      </c>
      <c r="M15" s="18"/>
      <c r="N15" s="18">
        <v>0.47997298211281197</v>
      </c>
      <c r="O15" s="18">
        <v>0.42729853584315902</v>
      </c>
      <c r="P15" s="18">
        <v>0.54611881803185203</v>
      </c>
      <c r="Q15" s="18">
        <v>0.45584006052942899</v>
      </c>
      <c r="R15" s="18"/>
      <c r="S15" s="18">
        <v>0.49390616885933802</v>
      </c>
      <c r="T15" s="18">
        <v>0.44211890508688101</v>
      </c>
      <c r="U15" s="18">
        <v>0.56465982655253</v>
      </c>
      <c r="V15" s="18">
        <v>0.48288168081995603</v>
      </c>
      <c r="W15" s="18">
        <v>0.49154425271223101</v>
      </c>
      <c r="X15" s="18">
        <v>0.47633448653986998</v>
      </c>
      <c r="Y15" s="18">
        <v>0.43636741017793501</v>
      </c>
      <c r="Z15" s="18">
        <v>0.37349664737744998</v>
      </c>
      <c r="AA15" s="18">
        <v>0.50974292831743295</v>
      </c>
      <c r="AB15" s="18">
        <v>0.42342326174804301</v>
      </c>
      <c r="AC15" s="18">
        <v>0.52900545801609</v>
      </c>
      <c r="AD15" s="18">
        <v>0.35897768232642302</v>
      </c>
      <c r="AE15" s="18"/>
      <c r="AF15" s="18">
        <v>0.60191782595620302</v>
      </c>
      <c r="AG15" s="18">
        <v>0.36075324108241003</v>
      </c>
      <c r="AH15" s="18">
        <v>0.52673514076795303</v>
      </c>
      <c r="AI15" s="18">
        <v>0.42151150470496901</v>
      </c>
      <c r="AJ15" s="18">
        <v>0.54140800754646601</v>
      </c>
      <c r="AK15" s="18">
        <v>0.403911913226914</v>
      </c>
      <c r="AL15" s="18"/>
      <c r="AM15" s="18">
        <v>0.43152374445622599</v>
      </c>
      <c r="AN15" s="18">
        <v>0.483244411313353</v>
      </c>
      <c r="AO15" s="18">
        <v>0.44823489131665301</v>
      </c>
      <c r="AP15" s="18">
        <v>0.57890329627570403</v>
      </c>
      <c r="AQ15" s="18">
        <v>0.55972512220444504</v>
      </c>
      <c r="AR15" s="18"/>
      <c r="AS15" s="18">
        <v>0.57366290524307695</v>
      </c>
      <c r="AT15" s="18">
        <v>0.41429190657493098</v>
      </c>
      <c r="AU15" s="18"/>
      <c r="AV15" s="18">
        <v>0.60356904832290403</v>
      </c>
      <c r="AW15" s="18">
        <v>0.456181012115489</v>
      </c>
      <c r="AX15" s="18">
        <v>0.55520729520761503</v>
      </c>
      <c r="AY15" s="18"/>
      <c r="AZ15" s="18">
        <v>0.602903425591792</v>
      </c>
      <c r="BA15" s="18">
        <v>0.61255422735841902</v>
      </c>
      <c r="BB15" s="18">
        <v>0.52100561680021396</v>
      </c>
      <c r="BC15" s="18"/>
      <c r="BD15" s="18">
        <v>0.53830256553724698</v>
      </c>
      <c r="BE15" s="18">
        <v>0.43087596846770598</v>
      </c>
      <c r="BF15" s="18"/>
      <c r="BG15" s="18">
        <v>0.61900275559971296</v>
      </c>
      <c r="BH15" s="18">
        <v>0.44673919514874699</v>
      </c>
      <c r="BI15" s="18"/>
      <c r="BJ15" s="18">
        <v>0.61463261810457703</v>
      </c>
      <c r="BK15" s="18">
        <v>0.45858215279674203</v>
      </c>
      <c r="BL15" s="18"/>
      <c r="BM15" s="18">
        <v>0.56484466276263701</v>
      </c>
      <c r="BN15" s="18">
        <v>0.46304595850997499</v>
      </c>
      <c r="BO15" s="18"/>
      <c r="BP15" s="18">
        <v>0.47637914446303598</v>
      </c>
      <c r="BQ15" s="18">
        <v>0.47376383803655098</v>
      </c>
      <c r="BR15" s="18"/>
      <c r="BS15" s="18">
        <v>0.61106213401362897</v>
      </c>
      <c r="BT15" s="18">
        <v>0.52137122223874499</v>
      </c>
      <c r="BU15" s="18"/>
      <c r="BV15" s="18">
        <v>0.70209573510059597</v>
      </c>
      <c r="BW15" s="18">
        <v>0.57906962542797702</v>
      </c>
      <c r="BX15" s="18"/>
      <c r="BY15" s="18">
        <v>0.60750166449938303</v>
      </c>
      <c r="BZ15" s="18">
        <v>0.46003244494719697</v>
      </c>
      <c r="CA15" s="18"/>
      <c r="CB15" s="18">
        <v>0.54892280587358999</v>
      </c>
      <c r="CC15" s="18">
        <v>0.43890046973302299</v>
      </c>
    </row>
    <row r="16" spans="2:81" x14ac:dyDescent="0.3">
      <c r="B16" s="15" t="s">
        <v>92</v>
      </c>
      <c r="C16" s="18">
        <v>0.194545870285975</v>
      </c>
      <c r="D16" s="18">
        <v>0.219714174872496</v>
      </c>
      <c r="E16" s="18">
        <v>0.17034958732535699</v>
      </c>
      <c r="F16" s="18"/>
      <c r="G16" s="18">
        <v>0.109538926952346</v>
      </c>
      <c r="H16" s="18">
        <v>0.111159603341403</v>
      </c>
      <c r="I16" s="18">
        <v>0.188751324131294</v>
      </c>
      <c r="J16" s="18">
        <v>0.19844242186688599</v>
      </c>
      <c r="K16" s="18">
        <v>0.26016067338344701</v>
      </c>
      <c r="L16" s="18">
        <v>0.27644217143239702</v>
      </c>
      <c r="M16" s="18"/>
      <c r="N16" s="18">
        <v>0.22037551021560001</v>
      </c>
      <c r="O16" s="18">
        <v>0.215540680936359</v>
      </c>
      <c r="P16" s="18">
        <v>0.14716692029921899</v>
      </c>
      <c r="Q16" s="18">
        <v>0.189662748966683</v>
      </c>
      <c r="R16" s="18"/>
      <c r="S16" s="18">
        <v>0.15574497250181199</v>
      </c>
      <c r="T16" s="18">
        <v>0.17283578203858199</v>
      </c>
      <c r="U16" s="18">
        <v>0.13458118466732699</v>
      </c>
      <c r="V16" s="18">
        <v>0.29893135813607002</v>
      </c>
      <c r="W16" s="18">
        <v>0.188180808000871</v>
      </c>
      <c r="X16" s="18">
        <v>0.23383852184720599</v>
      </c>
      <c r="Y16" s="18">
        <v>0.18275293922130001</v>
      </c>
      <c r="Z16" s="18">
        <v>0.25520158256820802</v>
      </c>
      <c r="AA16" s="18">
        <v>0.19306319651498199</v>
      </c>
      <c r="AB16" s="18">
        <v>0.20847978564337299</v>
      </c>
      <c r="AC16" s="18">
        <v>0.19961279827894099</v>
      </c>
      <c r="AD16" s="18">
        <v>0.118311302084793</v>
      </c>
      <c r="AE16" s="18"/>
      <c r="AF16" s="18">
        <v>0.12776509130152799</v>
      </c>
      <c r="AG16" s="18">
        <v>0.302502967790441</v>
      </c>
      <c r="AH16" s="18">
        <v>0.23455916568204299</v>
      </c>
      <c r="AI16" s="18">
        <v>0.25905003490188</v>
      </c>
      <c r="AJ16" s="18">
        <v>0.12675692478272499</v>
      </c>
      <c r="AK16" s="18">
        <v>0.114527050052598</v>
      </c>
      <c r="AL16" s="18"/>
      <c r="AM16" s="18">
        <v>0.17266594924032699</v>
      </c>
      <c r="AN16" s="18">
        <v>0.20916403091428601</v>
      </c>
      <c r="AO16" s="18">
        <v>0.20033536117772399</v>
      </c>
      <c r="AP16" s="18">
        <v>0.18530260188984199</v>
      </c>
      <c r="AQ16" s="18">
        <v>0</v>
      </c>
      <c r="AR16" s="18"/>
      <c r="AS16" s="18">
        <v>0.188820070871136</v>
      </c>
      <c r="AT16" s="18">
        <v>0.19927237842995299</v>
      </c>
      <c r="AU16" s="18"/>
      <c r="AV16" s="18">
        <v>0.16251172148751999</v>
      </c>
      <c r="AW16" s="18">
        <v>0.26675819219244101</v>
      </c>
      <c r="AX16" s="18">
        <v>0.19306213456142601</v>
      </c>
      <c r="AY16" s="18"/>
      <c r="AZ16" s="18">
        <v>0.177998017137109</v>
      </c>
      <c r="BA16" s="18">
        <v>0.19433380673277001</v>
      </c>
      <c r="BB16" s="18">
        <v>0.194743060263881</v>
      </c>
      <c r="BC16" s="18"/>
      <c r="BD16" s="18">
        <v>0.18691448681829601</v>
      </c>
      <c r="BE16" s="18">
        <v>0.20023116012907399</v>
      </c>
      <c r="BF16" s="18"/>
      <c r="BG16" s="18">
        <v>0.13993863091929001</v>
      </c>
      <c r="BH16" s="18">
        <v>0.20364487767328501</v>
      </c>
      <c r="BI16" s="18"/>
      <c r="BJ16" s="18">
        <v>0.14095273839704001</v>
      </c>
      <c r="BK16" s="18">
        <v>0.20005575683281701</v>
      </c>
      <c r="BL16" s="18"/>
      <c r="BM16" s="18">
        <v>0.205027609804007</v>
      </c>
      <c r="BN16" s="18">
        <v>0.19484365157358599</v>
      </c>
      <c r="BO16" s="18"/>
      <c r="BP16" s="18">
        <v>0.21490967807143299</v>
      </c>
      <c r="BQ16" s="18">
        <v>0.19321135422737401</v>
      </c>
      <c r="BR16" s="18"/>
      <c r="BS16" s="18">
        <v>0.17575830614698501</v>
      </c>
      <c r="BT16" s="18">
        <v>0.199149158506013</v>
      </c>
      <c r="BU16" s="18"/>
      <c r="BV16" s="18">
        <v>0.14939978256939401</v>
      </c>
      <c r="BW16" s="18">
        <v>0.185021647174828</v>
      </c>
      <c r="BX16" s="18"/>
      <c r="BY16" s="18">
        <v>0.14861594518356899</v>
      </c>
      <c r="BZ16" s="18">
        <v>0.201554124588364</v>
      </c>
      <c r="CA16" s="18"/>
      <c r="CB16" s="18">
        <v>0.175391560605553</v>
      </c>
      <c r="CC16" s="18">
        <v>0.203497489542665</v>
      </c>
    </row>
    <row r="17" spans="2:81" x14ac:dyDescent="0.3">
      <c r="B17" s="15" t="s">
        <v>93</v>
      </c>
      <c r="C17" s="19">
        <v>0.279293786949807</v>
      </c>
      <c r="D17" s="19">
        <v>0.25522830626763099</v>
      </c>
      <c r="E17" s="19">
        <v>0.30138895967004198</v>
      </c>
      <c r="F17" s="19"/>
      <c r="G17" s="19">
        <v>0.50592781378764795</v>
      </c>
      <c r="H17" s="19">
        <v>0.51512927814899401</v>
      </c>
      <c r="I17" s="19">
        <v>0.31455765503897398</v>
      </c>
      <c r="J17" s="19">
        <v>0.25724303132411003</v>
      </c>
      <c r="K17" s="19">
        <v>0.117962444971382</v>
      </c>
      <c r="L17" s="19">
        <v>3.4153249501474199E-2</v>
      </c>
      <c r="M17" s="19"/>
      <c r="N17" s="19">
        <v>0.259597471897212</v>
      </c>
      <c r="O17" s="19">
        <v>0.21175785490679999</v>
      </c>
      <c r="P17" s="19">
        <v>0.39895189773263401</v>
      </c>
      <c r="Q17" s="19">
        <v>0.26617731156274599</v>
      </c>
      <c r="R17" s="19"/>
      <c r="S17" s="19">
        <v>0.33816119635752501</v>
      </c>
      <c r="T17" s="19">
        <v>0.26928312304829899</v>
      </c>
      <c r="U17" s="19">
        <v>0.430078641885204</v>
      </c>
      <c r="V17" s="19">
        <v>0.183950322683886</v>
      </c>
      <c r="W17" s="19">
        <v>0.30336344471136001</v>
      </c>
      <c r="X17" s="19">
        <v>0.24249596469266499</v>
      </c>
      <c r="Y17" s="19">
        <v>0.25361447095663497</v>
      </c>
      <c r="Z17" s="19">
        <v>0.118295064809242</v>
      </c>
      <c r="AA17" s="19">
        <v>0.31667973180245101</v>
      </c>
      <c r="AB17" s="19">
        <v>0.21494347610466999</v>
      </c>
      <c r="AC17" s="19">
        <v>0.32939265973714899</v>
      </c>
      <c r="AD17" s="19">
        <v>0.24066638024163001</v>
      </c>
      <c r="AE17" s="19"/>
      <c r="AF17" s="19">
        <v>0.474152734654675</v>
      </c>
      <c r="AG17" s="19">
        <v>5.8250273291969398E-2</v>
      </c>
      <c r="AH17" s="19">
        <v>0.29217597508591098</v>
      </c>
      <c r="AI17" s="19">
        <v>0.16246146980308901</v>
      </c>
      <c r="AJ17" s="19">
        <v>0.41465108276374102</v>
      </c>
      <c r="AK17" s="19">
        <v>0.289384863174316</v>
      </c>
      <c r="AL17" s="19"/>
      <c r="AM17" s="19">
        <v>0.25885779521589902</v>
      </c>
      <c r="AN17" s="19">
        <v>0.27408038039906701</v>
      </c>
      <c r="AO17" s="19">
        <v>0.24789953013892899</v>
      </c>
      <c r="AP17" s="19">
        <v>0.39360069438586198</v>
      </c>
      <c r="AQ17" s="19">
        <v>0.55972512220444504</v>
      </c>
      <c r="AR17" s="19"/>
      <c r="AS17" s="19">
        <v>0.384842834371941</v>
      </c>
      <c r="AT17" s="19">
        <v>0.21501952814497799</v>
      </c>
      <c r="AU17" s="19"/>
      <c r="AV17" s="19">
        <v>0.44105732683538301</v>
      </c>
      <c r="AW17" s="19">
        <v>0.18942281992304699</v>
      </c>
      <c r="AX17" s="19">
        <v>0.36214516064618901</v>
      </c>
      <c r="AY17" s="19"/>
      <c r="AZ17" s="19">
        <v>0.424905408454683</v>
      </c>
      <c r="BA17" s="19">
        <v>0.41822042062565001</v>
      </c>
      <c r="BB17" s="19">
        <v>0.32626255653633301</v>
      </c>
      <c r="BC17" s="19"/>
      <c r="BD17" s="19">
        <v>0.351388078718951</v>
      </c>
      <c r="BE17" s="19">
        <v>0.23064480833863199</v>
      </c>
      <c r="BF17" s="19"/>
      <c r="BG17" s="19">
        <v>0.47906412468042298</v>
      </c>
      <c r="BH17" s="19">
        <v>0.24309431747546201</v>
      </c>
      <c r="BI17" s="19"/>
      <c r="BJ17" s="19">
        <v>0.473679879707538</v>
      </c>
      <c r="BK17" s="19">
        <v>0.25852639596392502</v>
      </c>
      <c r="BL17" s="19"/>
      <c r="BM17" s="19">
        <v>0.35981705295862998</v>
      </c>
      <c r="BN17" s="19">
        <v>0.26820230693638902</v>
      </c>
      <c r="BO17" s="19"/>
      <c r="BP17" s="19">
        <v>0.26146946639160301</v>
      </c>
      <c r="BQ17" s="19">
        <v>0.28055248380917802</v>
      </c>
      <c r="BR17" s="19"/>
      <c r="BS17" s="19">
        <v>0.43530382786664401</v>
      </c>
      <c r="BT17" s="19">
        <v>0.32222206373273199</v>
      </c>
      <c r="BU17" s="19"/>
      <c r="BV17" s="19">
        <v>0.55269595253120196</v>
      </c>
      <c r="BW17" s="19">
        <v>0.39404797825314802</v>
      </c>
      <c r="BX17" s="19"/>
      <c r="BY17" s="19">
        <v>0.45888571931581401</v>
      </c>
      <c r="BZ17" s="19">
        <v>0.258478320358833</v>
      </c>
      <c r="CA17" s="19"/>
      <c r="CB17" s="19">
        <v>0.37353124526803799</v>
      </c>
      <c r="CC17" s="19">
        <v>0.23540298019035799</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420</v>
      </c>
      <c r="C9" s="14">
        <v>0.150764893369361</v>
      </c>
      <c r="D9" s="14">
        <v>0.147733045902703</v>
      </c>
      <c r="E9" s="14">
        <v>0.154018766634826</v>
      </c>
      <c r="F9" s="14"/>
      <c r="G9" s="14">
        <v>0.20686965287741699</v>
      </c>
      <c r="H9" s="14">
        <v>0.186871765602626</v>
      </c>
      <c r="I9" s="14">
        <v>0.203757542472735</v>
      </c>
      <c r="J9" s="14">
        <v>0.11027907384503099</v>
      </c>
      <c r="K9" s="14">
        <v>0.11393942259482</v>
      </c>
      <c r="L9" s="14">
        <v>9.8500261215890894E-2</v>
      </c>
      <c r="M9" s="14"/>
      <c r="N9" s="14">
        <v>0.142984571166862</v>
      </c>
      <c r="O9" s="14">
        <v>0.118108739353395</v>
      </c>
      <c r="P9" s="14">
        <v>0.16231647231021701</v>
      </c>
      <c r="Q9" s="14">
        <v>0.18147608399547699</v>
      </c>
      <c r="R9" s="14"/>
      <c r="S9" s="14">
        <v>0.13814689913275399</v>
      </c>
      <c r="T9" s="14">
        <v>9.5249649200415107E-2</v>
      </c>
      <c r="U9" s="14">
        <v>0.122970321438981</v>
      </c>
      <c r="V9" s="14">
        <v>0.18021383326384899</v>
      </c>
      <c r="W9" s="14">
        <v>0.151562238331231</v>
      </c>
      <c r="X9" s="14">
        <v>0.237184427873467</v>
      </c>
      <c r="Y9" s="14">
        <v>0.12017097003881901</v>
      </c>
      <c r="Z9" s="14">
        <v>0.126387581637913</v>
      </c>
      <c r="AA9" s="14">
        <v>0.16173239906577999</v>
      </c>
      <c r="AB9" s="14">
        <v>0.138165981107295</v>
      </c>
      <c r="AC9" s="14">
        <v>0.27381261616116198</v>
      </c>
      <c r="AD9" s="14">
        <v>8.1542812719639604E-2</v>
      </c>
      <c r="AE9" s="14"/>
      <c r="AF9" s="14">
        <v>0.156524257394385</v>
      </c>
      <c r="AG9" s="14">
        <v>0.116190617830447</v>
      </c>
      <c r="AH9" s="14">
        <v>0.201141083711708</v>
      </c>
      <c r="AI9" s="14">
        <v>0.145835287742203</v>
      </c>
      <c r="AJ9" s="14">
        <v>0.173088250543633</v>
      </c>
      <c r="AK9" s="14">
        <v>0.122277251008284</v>
      </c>
      <c r="AL9" s="14"/>
      <c r="AM9" s="14">
        <v>0.172107347085418</v>
      </c>
      <c r="AN9" s="14">
        <v>0.17907571611565801</v>
      </c>
      <c r="AO9" s="14">
        <v>0.115244609788913</v>
      </c>
      <c r="AP9" s="14">
        <v>0.14179979794714301</v>
      </c>
      <c r="AQ9" s="14">
        <v>0.31607937324850999</v>
      </c>
      <c r="AR9" s="14"/>
      <c r="AS9" s="14">
        <v>0.20089042589921799</v>
      </c>
      <c r="AT9" s="14">
        <v>0.118080443336984</v>
      </c>
      <c r="AU9" s="14"/>
      <c r="AV9" s="14">
        <v>0.22731790711774</v>
      </c>
      <c r="AW9" s="14">
        <v>0.117938581143857</v>
      </c>
      <c r="AX9" s="14">
        <v>0.180293077092609</v>
      </c>
      <c r="AY9" s="14"/>
      <c r="AZ9" s="14">
        <v>0.222242963308486</v>
      </c>
      <c r="BA9" s="14">
        <v>0.268552452855502</v>
      </c>
      <c r="BB9" s="14">
        <v>0.15930566600436499</v>
      </c>
      <c r="BC9" s="14"/>
      <c r="BD9" s="14">
        <v>0.17178000339315999</v>
      </c>
      <c r="BE9" s="14">
        <v>0.137271431230962</v>
      </c>
      <c r="BF9" s="14"/>
      <c r="BG9" s="14">
        <v>0.20240273090198299</v>
      </c>
      <c r="BH9" s="14">
        <v>0.141452999205785</v>
      </c>
      <c r="BI9" s="14"/>
      <c r="BJ9" s="14">
        <v>0.25121260321134697</v>
      </c>
      <c r="BK9" s="14">
        <v>0.13916830854853601</v>
      </c>
      <c r="BL9" s="14"/>
      <c r="BM9" s="14">
        <v>0.17213606936256201</v>
      </c>
      <c r="BN9" s="14">
        <v>0.14513833436211199</v>
      </c>
      <c r="BO9" s="14"/>
      <c r="BP9" s="14">
        <v>0.14055415451731201</v>
      </c>
      <c r="BQ9" s="14">
        <v>0.14745324945659799</v>
      </c>
      <c r="BR9" s="14"/>
      <c r="BS9" s="14">
        <v>0.187276284133301</v>
      </c>
      <c r="BT9" s="14">
        <v>0.192621723463899</v>
      </c>
      <c r="BU9" s="14"/>
      <c r="BV9" s="14">
        <v>0.109396580272224</v>
      </c>
      <c r="BW9" s="14">
        <v>0.21464603623223599</v>
      </c>
      <c r="BX9" s="14"/>
      <c r="BY9" s="14">
        <v>0.26439882035263101</v>
      </c>
      <c r="BZ9" s="14">
        <v>0.137686821126033</v>
      </c>
      <c r="CA9" s="14"/>
      <c r="CB9" s="14">
        <v>0.202861343264119</v>
      </c>
      <c r="CC9" s="14">
        <v>0.12545793487769299</v>
      </c>
    </row>
    <row r="10" spans="2:81" x14ac:dyDescent="0.3">
      <c r="B10" s="15" t="s">
        <v>86</v>
      </c>
      <c r="C10" s="14">
        <v>0.33806635304224403</v>
      </c>
      <c r="D10" s="14">
        <v>0.34797914948306902</v>
      </c>
      <c r="E10" s="14">
        <v>0.32709863748465301</v>
      </c>
      <c r="F10" s="14"/>
      <c r="G10" s="14">
        <v>0.37784992992824201</v>
      </c>
      <c r="H10" s="14">
        <v>0.46391383704220401</v>
      </c>
      <c r="I10" s="14">
        <v>0.31232643149024403</v>
      </c>
      <c r="J10" s="14">
        <v>0.35473620898404801</v>
      </c>
      <c r="K10" s="14">
        <v>0.28659406588173297</v>
      </c>
      <c r="L10" s="14">
        <v>0.25139652058268003</v>
      </c>
      <c r="M10" s="14"/>
      <c r="N10" s="14">
        <v>0.34464581518144399</v>
      </c>
      <c r="O10" s="14">
        <v>0.36455458651172201</v>
      </c>
      <c r="P10" s="14">
        <v>0.35511135949252598</v>
      </c>
      <c r="Q10" s="14">
        <v>0.28572453326161301</v>
      </c>
      <c r="R10" s="14"/>
      <c r="S10" s="14">
        <v>0.37920224730629698</v>
      </c>
      <c r="T10" s="14">
        <v>0.37738534417702002</v>
      </c>
      <c r="U10" s="14">
        <v>0.45515456875280302</v>
      </c>
      <c r="V10" s="14">
        <v>0.38301771683477098</v>
      </c>
      <c r="W10" s="14">
        <v>0.337330973367926</v>
      </c>
      <c r="X10" s="14">
        <v>0.24366146764205601</v>
      </c>
      <c r="Y10" s="14">
        <v>0.303471405503483</v>
      </c>
      <c r="Z10" s="14">
        <v>0.22561495578353499</v>
      </c>
      <c r="AA10" s="14">
        <v>0.29426057219589002</v>
      </c>
      <c r="AB10" s="14">
        <v>0.34283364853190001</v>
      </c>
      <c r="AC10" s="14">
        <v>0.314566724222755</v>
      </c>
      <c r="AD10" s="14">
        <v>0.23933557495986499</v>
      </c>
      <c r="AE10" s="14"/>
      <c r="AF10" s="14">
        <v>0.36176610316407198</v>
      </c>
      <c r="AG10" s="14">
        <v>0.31191372667067302</v>
      </c>
      <c r="AH10" s="14">
        <v>0.366928059012886</v>
      </c>
      <c r="AI10" s="14">
        <v>0.33688551736619299</v>
      </c>
      <c r="AJ10" s="14">
        <v>0.476143722617969</v>
      </c>
      <c r="AK10" s="14">
        <v>0.30007793231772001</v>
      </c>
      <c r="AL10" s="14"/>
      <c r="AM10" s="14">
        <v>0.28225752861207598</v>
      </c>
      <c r="AN10" s="14">
        <v>0.29842320786498</v>
      </c>
      <c r="AO10" s="14">
        <v>0.35163084050247201</v>
      </c>
      <c r="AP10" s="14">
        <v>0.44678462580766798</v>
      </c>
      <c r="AQ10" s="14">
        <v>0.24677905401890901</v>
      </c>
      <c r="AR10" s="14"/>
      <c r="AS10" s="14">
        <v>0.382259888602279</v>
      </c>
      <c r="AT10" s="14">
        <v>0.31154122218680602</v>
      </c>
      <c r="AU10" s="14"/>
      <c r="AV10" s="14">
        <v>0.35979685713401899</v>
      </c>
      <c r="AW10" s="14">
        <v>0.40722084654035701</v>
      </c>
      <c r="AX10" s="14">
        <v>0.39267881400063798</v>
      </c>
      <c r="AY10" s="14"/>
      <c r="AZ10" s="14">
        <v>0.33854167649695599</v>
      </c>
      <c r="BA10" s="14">
        <v>0.39218796090341101</v>
      </c>
      <c r="BB10" s="14">
        <v>0.39588342205148702</v>
      </c>
      <c r="BC10" s="14"/>
      <c r="BD10" s="14">
        <v>0.372934532163891</v>
      </c>
      <c r="BE10" s="14">
        <v>0.31434607850438601</v>
      </c>
      <c r="BF10" s="14"/>
      <c r="BG10" s="14">
        <v>0.41392210348742398</v>
      </c>
      <c r="BH10" s="14">
        <v>0.32377458984035001</v>
      </c>
      <c r="BI10" s="14"/>
      <c r="BJ10" s="14">
        <v>0.36758212266729101</v>
      </c>
      <c r="BK10" s="14">
        <v>0.33696907529528197</v>
      </c>
      <c r="BL10" s="14"/>
      <c r="BM10" s="14">
        <v>0.439414583026627</v>
      </c>
      <c r="BN10" s="14">
        <v>0.32867086315229099</v>
      </c>
      <c r="BO10" s="14"/>
      <c r="BP10" s="14">
        <v>0.32005239064445401</v>
      </c>
      <c r="BQ10" s="14">
        <v>0.34566275986964801</v>
      </c>
      <c r="BR10" s="14"/>
      <c r="BS10" s="14">
        <v>0.45076569566703301</v>
      </c>
      <c r="BT10" s="14">
        <v>0.33445410683424798</v>
      </c>
      <c r="BU10" s="14"/>
      <c r="BV10" s="14">
        <v>0.479371849655989</v>
      </c>
      <c r="BW10" s="14">
        <v>0.44071245580651303</v>
      </c>
      <c r="BX10" s="14"/>
      <c r="BY10" s="14">
        <v>0.38800465225883801</v>
      </c>
      <c r="BZ10" s="14">
        <v>0.335301110037316</v>
      </c>
      <c r="CA10" s="14"/>
      <c r="CB10" s="14">
        <v>0.34383504185341801</v>
      </c>
      <c r="CC10" s="14">
        <v>0.33772064411007402</v>
      </c>
    </row>
    <row r="11" spans="2:81" x14ac:dyDescent="0.3">
      <c r="B11" s="15" t="s">
        <v>421</v>
      </c>
      <c r="C11" s="14">
        <v>0.260692678236711</v>
      </c>
      <c r="D11" s="14">
        <v>0.24596226293105</v>
      </c>
      <c r="E11" s="14">
        <v>0.27558334497214698</v>
      </c>
      <c r="F11" s="14"/>
      <c r="G11" s="14">
        <v>0.25418799902906403</v>
      </c>
      <c r="H11" s="14">
        <v>0.193466912299571</v>
      </c>
      <c r="I11" s="14">
        <v>0.241447087800646</v>
      </c>
      <c r="J11" s="14">
        <v>0.27191694451461101</v>
      </c>
      <c r="K11" s="14">
        <v>0.25130513091493401</v>
      </c>
      <c r="L11" s="14">
        <v>0.332485666543888</v>
      </c>
      <c r="M11" s="14"/>
      <c r="N11" s="14">
        <v>0.25618849476032701</v>
      </c>
      <c r="O11" s="14">
        <v>0.249420835231731</v>
      </c>
      <c r="P11" s="14">
        <v>0.29120258206407201</v>
      </c>
      <c r="Q11" s="14">
        <v>0.250709841786036</v>
      </c>
      <c r="R11" s="14"/>
      <c r="S11" s="14">
        <v>0.263041161927352</v>
      </c>
      <c r="T11" s="14">
        <v>0.29100480659925299</v>
      </c>
      <c r="U11" s="14">
        <v>0.221736061064191</v>
      </c>
      <c r="V11" s="14">
        <v>0.249839305149821</v>
      </c>
      <c r="W11" s="14">
        <v>0.228684095603437</v>
      </c>
      <c r="X11" s="14">
        <v>0.27893901135107702</v>
      </c>
      <c r="Y11" s="14">
        <v>0.22595630605952999</v>
      </c>
      <c r="Z11" s="14">
        <v>0.25446380051142098</v>
      </c>
      <c r="AA11" s="14">
        <v>0.29076502630891399</v>
      </c>
      <c r="AB11" s="14">
        <v>0.25109908731779601</v>
      </c>
      <c r="AC11" s="14">
        <v>0.19748224307721901</v>
      </c>
      <c r="AD11" s="14">
        <v>0.40105703719406999</v>
      </c>
      <c r="AE11" s="14"/>
      <c r="AF11" s="14">
        <v>0.26405731676891497</v>
      </c>
      <c r="AG11" s="14">
        <v>0.25029125831004001</v>
      </c>
      <c r="AH11" s="14">
        <v>0.23758216926921799</v>
      </c>
      <c r="AI11" s="14">
        <v>0.24652602519782699</v>
      </c>
      <c r="AJ11" s="14">
        <v>0.18604445164700001</v>
      </c>
      <c r="AK11" s="14">
        <v>0.29436793886398899</v>
      </c>
      <c r="AL11" s="14"/>
      <c r="AM11" s="14">
        <v>0.29487410958779903</v>
      </c>
      <c r="AN11" s="14">
        <v>0.25507412337451202</v>
      </c>
      <c r="AO11" s="14">
        <v>0.261211231815343</v>
      </c>
      <c r="AP11" s="14">
        <v>0.22542602922927699</v>
      </c>
      <c r="AQ11" s="14">
        <v>0.192848575461921</v>
      </c>
      <c r="AR11" s="14"/>
      <c r="AS11" s="14">
        <v>0.20594895917031</v>
      </c>
      <c r="AT11" s="14">
        <v>0.29507189497346598</v>
      </c>
      <c r="AU11" s="14"/>
      <c r="AV11" s="14">
        <v>0.22363433443710001</v>
      </c>
      <c r="AW11" s="14">
        <v>0.23894400157662801</v>
      </c>
      <c r="AX11" s="14">
        <v>0.21190714765304999</v>
      </c>
      <c r="AY11" s="14"/>
      <c r="AZ11" s="14">
        <v>0.25087062695339202</v>
      </c>
      <c r="BA11" s="14">
        <v>0.14885465283287799</v>
      </c>
      <c r="BB11" s="14">
        <v>0.223588641750639</v>
      </c>
      <c r="BC11" s="14"/>
      <c r="BD11" s="14">
        <v>0.245844436879878</v>
      </c>
      <c r="BE11" s="14">
        <v>0.26984209117875602</v>
      </c>
      <c r="BF11" s="14"/>
      <c r="BG11" s="14">
        <v>0.19902216993933</v>
      </c>
      <c r="BH11" s="14">
        <v>0.27036241368242298</v>
      </c>
      <c r="BI11" s="14"/>
      <c r="BJ11" s="14">
        <v>0.20796492531928601</v>
      </c>
      <c r="BK11" s="14">
        <v>0.26612987325003201</v>
      </c>
      <c r="BL11" s="14"/>
      <c r="BM11" s="14">
        <v>0.26202143580738202</v>
      </c>
      <c r="BN11" s="14">
        <v>0.26079536324817798</v>
      </c>
      <c r="BO11" s="14"/>
      <c r="BP11" s="14">
        <v>0.306309696578349</v>
      </c>
      <c r="BQ11" s="14">
        <v>0.248231791722094</v>
      </c>
      <c r="BR11" s="14"/>
      <c r="BS11" s="14">
        <v>0.17675703820555999</v>
      </c>
      <c r="BT11" s="14">
        <v>0.24958190080453499</v>
      </c>
      <c r="BU11" s="14"/>
      <c r="BV11" s="14">
        <v>0.22678216010364299</v>
      </c>
      <c r="BW11" s="14">
        <v>0.15917639630286501</v>
      </c>
      <c r="BX11" s="14"/>
      <c r="BY11" s="14">
        <v>0.17140049264639001</v>
      </c>
      <c r="BZ11" s="14">
        <v>0.26903399392704402</v>
      </c>
      <c r="CA11" s="14"/>
      <c r="CB11" s="14">
        <v>0.23700324542906601</v>
      </c>
      <c r="CC11" s="14">
        <v>0.27115739878078998</v>
      </c>
    </row>
    <row r="12" spans="2:81" x14ac:dyDescent="0.3">
      <c r="B12" s="15" t="s">
        <v>88</v>
      </c>
      <c r="C12" s="14">
        <v>0.12598706804026699</v>
      </c>
      <c r="D12" s="14">
        <v>0.136528743101966</v>
      </c>
      <c r="E12" s="14">
        <v>0.115939154327506</v>
      </c>
      <c r="F12" s="14"/>
      <c r="G12" s="14">
        <v>0.120744061823539</v>
      </c>
      <c r="H12" s="14">
        <v>7.9853532587748396E-2</v>
      </c>
      <c r="I12" s="14">
        <v>0.107846833727773</v>
      </c>
      <c r="J12" s="14">
        <v>0.112209398351275</v>
      </c>
      <c r="K12" s="14">
        <v>0.131437125921092</v>
      </c>
      <c r="L12" s="14">
        <v>0.18929652894849699</v>
      </c>
      <c r="M12" s="14"/>
      <c r="N12" s="14">
        <v>0.12823601142465799</v>
      </c>
      <c r="O12" s="14">
        <v>0.125045481608069</v>
      </c>
      <c r="P12" s="14">
        <v>0.12012305998694001</v>
      </c>
      <c r="Q12" s="14">
        <v>0.131686212697331</v>
      </c>
      <c r="R12" s="14"/>
      <c r="S12" s="14">
        <v>0.11450802069979001</v>
      </c>
      <c r="T12" s="14">
        <v>0.131795451279068</v>
      </c>
      <c r="U12" s="14">
        <v>9.9398786211213994E-2</v>
      </c>
      <c r="V12" s="14">
        <v>0.104405320250493</v>
      </c>
      <c r="W12" s="14">
        <v>0.115377205916076</v>
      </c>
      <c r="X12" s="14">
        <v>0.15745724163143901</v>
      </c>
      <c r="Y12" s="14">
        <v>0.20724138223340499</v>
      </c>
      <c r="Z12" s="14">
        <v>0.208832113910812</v>
      </c>
      <c r="AA12" s="14">
        <v>6.1856495579595903E-2</v>
      </c>
      <c r="AB12" s="14">
        <v>0.123461034535152</v>
      </c>
      <c r="AC12" s="14">
        <v>0.158643533031707</v>
      </c>
      <c r="AD12" s="14">
        <v>8.2204535119869304E-2</v>
      </c>
      <c r="AE12" s="14"/>
      <c r="AF12" s="14">
        <v>0.12884975097383</v>
      </c>
      <c r="AG12" s="14">
        <v>0.17692789281771101</v>
      </c>
      <c r="AH12" s="14">
        <v>0.118779187954542</v>
      </c>
      <c r="AI12" s="14">
        <v>0.12284933058761099</v>
      </c>
      <c r="AJ12" s="14">
        <v>5.8476494974998801E-2</v>
      </c>
      <c r="AK12" s="14">
        <v>9.1505538289611402E-2</v>
      </c>
      <c r="AL12" s="14"/>
      <c r="AM12" s="14">
        <v>0.114726667022213</v>
      </c>
      <c r="AN12" s="14">
        <v>0.132746660297203</v>
      </c>
      <c r="AO12" s="14">
        <v>0.13767180454785399</v>
      </c>
      <c r="AP12" s="14">
        <v>9.6038278153165693E-2</v>
      </c>
      <c r="AQ12" s="14">
        <v>0.148546020615896</v>
      </c>
      <c r="AR12" s="14"/>
      <c r="AS12" s="14">
        <v>0.12724565704638499</v>
      </c>
      <c r="AT12" s="14">
        <v>0.125734021291492</v>
      </c>
      <c r="AU12" s="14"/>
      <c r="AV12" s="14">
        <v>0.13294306103088199</v>
      </c>
      <c r="AW12" s="14">
        <v>0.114956720346098</v>
      </c>
      <c r="AX12" s="14">
        <v>0.11440260477354</v>
      </c>
      <c r="AY12" s="14"/>
      <c r="AZ12" s="14">
        <v>7.6767246150323598E-2</v>
      </c>
      <c r="BA12" s="14">
        <v>0.14762054391551199</v>
      </c>
      <c r="BB12" s="14">
        <v>0.143696850593895</v>
      </c>
      <c r="BC12" s="14"/>
      <c r="BD12" s="14">
        <v>0.109451093367427</v>
      </c>
      <c r="BE12" s="14">
        <v>0.137375121304636</v>
      </c>
      <c r="BF12" s="14"/>
      <c r="BG12" s="14">
        <v>0.110244986590031</v>
      </c>
      <c r="BH12" s="14">
        <v>0.12962760086689401</v>
      </c>
      <c r="BI12" s="14"/>
      <c r="BJ12" s="14">
        <v>7.5376744651267993E-2</v>
      </c>
      <c r="BK12" s="14">
        <v>0.13082242011630299</v>
      </c>
      <c r="BL12" s="14"/>
      <c r="BM12" s="14">
        <v>4.36633403284621E-2</v>
      </c>
      <c r="BN12" s="14">
        <v>0.13607470035136299</v>
      </c>
      <c r="BO12" s="14"/>
      <c r="BP12" s="14">
        <v>0.114142569381171</v>
      </c>
      <c r="BQ12" s="14">
        <v>0.13148940792104299</v>
      </c>
      <c r="BR12" s="14"/>
      <c r="BS12" s="14">
        <v>0.12757285354343201</v>
      </c>
      <c r="BT12" s="14">
        <v>0.120510635916646</v>
      </c>
      <c r="BU12" s="14"/>
      <c r="BV12" s="14">
        <v>0.16543905517218799</v>
      </c>
      <c r="BW12" s="14">
        <v>0.114265297143936</v>
      </c>
      <c r="BX12" s="14"/>
      <c r="BY12" s="14">
        <v>9.8888599395414598E-2</v>
      </c>
      <c r="BZ12" s="14">
        <v>0.13023753909639299</v>
      </c>
      <c r="CA12" s="14"/>
      <c r="CB12" s="14">
        <v>0.12919731223102501</v>
      </c>
      <c r="CC12" s="14">
        <v>0.12225469075819601</v>
      </c>
    </row>
    <row r="13" spans="2:81" x14ac:dyDescent="0.3">
      <c r="B13" s="15" t="s">
        <v>422</v>
      </c>
      <c r="C13" s="14">
        <v>4.38998116193915E-2</v>
      </c>
      <c r="D13" s="14">
        <v>5.3822312053895802E-2</v>
      </c>
      <c r="E13" s="14">
        <v>3.42966762674227E-2</v>
      </c>
      <c r="F13" s="14"/>
      <c r="G13" s="14">
        <v>1.4273145785495701E-2</v>
      </c>
      <c r="H13" s="14">
        <v>2.1164429817287899E-2</v>
      </c>
      <c r="I13" s="14">
        <v>4.7363371047650198E-2</v>
      </c>
      <c r="J13" s="14">
        <v>8.2037065555236099E-2</v>
      </c>
      <c r="K13" s="14">
        <v>9.2162725250923797E-2</v>
      </c>
      <c r="L13" s="14">
        <v>1.5747118180388701E-2</v>
      </c>
      <c r="M13" s="14"/>
      <c r="N13" s="14">
        <v>5.7260153031168097E-2</v>
      </c>
      <c r="O13" s="14">
        <v>3.1491491283998599E-2</v>
      </c>
      <c r="P13" s="14">
        <v>3.06909976842316E-2</v>
      </c>
      <c r="Q13" s="14">
        <v>5.4664360076113597E-2</v>
      </c>
      <c r="R13" s="14"/>
      <c r="S13" s="14">
        <v>2.1558554029711699E-2</v>
      </c>
      <c r="T13" s="14">
        <v>3.0480572472446898E-2</v>
      </c>
      <c r="U13" s="14">
        <v>2.3883582300806599E-2</v>
      </c>
      <c r="V13" s="14">
        <v>3.6789457719081403E-2</v>
      </c>
      <c r="W13" s="14">
        <v>8.4183603118176298E-2</v>
      </c>
      <c r="X13" s="14">
        <v>3.2744663067210897E-2</v>
      </c>
      <c r="Y13" s="14">
        <v>1.0928949077353801E-2</v>
      </c>
      <c r="Z13" s="14">
        <v>4.67751779425414E-2</v>
      </c>
      <c r="AA13" s="14">
        <v>9.1368417188978104E-2</v>
      </c>
      <c r="AB13" s="14">
        <v>7.8752550861471302E-2</v>
      </c>
      <c r="AC13" s="14">
        <v>3.52830372603367E-2</v>
      </c>
      <c r="AD13" s="14">
        <v>3.9590425588372599E-2</v>
      </c>
      <c r="AE13" s="14"/>
      <c r="AF13" s="14">
        <v>3.01778655643892E-2</v>
      </c>
      <c r="AG13" s="14">
        <v>8.2457763808855597E-2</v>
      </c>
      <c r="AH13" s="14">
        <v>2.1730785025748899E-2</v>
      </c>
      <c r="AI13" s="14">
        <v>4.2693028922468103E-2</v>
      </c>
      <c r="AJ13" s="14">
        <v>2.7364889593381601E-2</v>
      </c>
      <c r="AK13" s="14">
        <v>3.0594845585791699E-2</v>
      </c>
      <c r="AL13" s="14"/>
      <c r="AM13" s="14">
        <v>4.8956680212722301E-2</v>
      </c>
      <c r="AN13" s="14">
        <v>4.0975900475756201E-2</v>
      </c>
      <c r="AO13" s="14">
        <v>5.1246923100563502E-2</v>
      </c>
      <c r="AP13" s="14">
        <v>3.3323153417950301E-2</v>
      </c>
      <c r="AQ13" s="14">
        <v>0</v>
      </c>
      <c r="AR13" s="14"/>
      <c r="AS13" s="14">
        <v>4.9044113639955499E-2</v>
      </c>
      <c r="AT13" s="14">
        <v>3.9728899005610503E-2</v>
      </c>
      <c r="AU13" s="14"/>
      <c r="AV13" s="14">
        <v>3.5514300666031701E-2</v>
      </c>
      <c r="AW13" s="14">
        <v>7.0853581263745302E-2</v>
      </c>
      <c r="AX13" s="14">
        <v>5.7354483173363301E-2</v>
      </c>
      <c r="AY13" s="14"/>
      <c r="AZ13" s="14">
        <v>5.0894628027163102E-2</v>
      </c>
      <c r="BA13" s="14">
        <v>4.2784389492696001E-2</v>
      </c>
      <c r="BB13" s="14">
        <v>4.4252221063219403E-2</v>
      </c>
      <c r="BC13" s="14"/>
      <c r="BD13" s="14">
        <v>4.5003292747089703E-2</v>
      </c>
      <c r="BE13" s="14">
        <v>4.3304635248745497E-2</v>
      </c>
      <c r="BF13" s="14"/>
      <c r="BG13" s="14">
        <v>3.3611069398039602E-2</v>
      </c>
      <c r="BH13" s="14">
        <v>4.60999488345505E-2</v>
      </c>
      <c r="BI13" s="14"/>
      <c r="BJ13" s="14">
        <v>4.2454536395730498E-2</v>
      </c>
      <c r="BK13" s="14">
        <v>4.3653055631090502E-2</v>
      </c>
      <c r="BL13" s="14"/>
      <c r="BM13" s="14">
        <v>3.4648103727002E-2</v>
      </c>
      <c r="BN13" s="14">
        <v>4.5420366932188802E-2</v>
      </c>
      <c r="BO13" s="14"/>
      <c r="BP13" s="14">
        <v>6.0145506109676498E-2</v>
      </c>
      <c r="BQ13" s="14">
        <v>4.0635509844681797E-2</v>
      </c>
      <c r="BR13" s="14"/>
      <c r="BS13" s="14">
        <v>4.8141543584335401E-2</v>
      </c>
      <c r="BT13" s="14">
        <v>5.0207573691646003E-2</v>
      </c>
      <c r="BU13" s="14"/>
      <c r="BV13" s="14">
        <v>1.9010354795957401E-2</v>
      </c>
      <c r="BW13" s="14">
        <v>5.8379299712779602E-2</v>
      </c>
      <c r="BX13" s="14"/>
      <c r="BY13" s="14">
        <v>3.9798688088213303E-2</v>
      </c>
      <c r="BZ13" s="14">
        <v>4.4799326645005397E-2</v>
      </c>
      <c r="CA13" s="14"/>
      <c r="CB13" s="14">
        <v>3.1690932026110001E-2</v>
      </c>
      <c r="CC13" s="14">
        <v>5.1106503747708198E-2</v>
      </c>
    </row>
    <row r="14" spans="2:81" x14ac:dyDescent="0.3">
      <c r="B14" s="15" t="s">
        <v>106</v>
      </c>
      <c r="C14" s="14">
        <v>8.0589195692025301E-2</v>
      </c>
      <c r="D14" s="14">
        <v>6.7974486527315595E-2</v>
      </c>
      <c r="E14" s="14">
        <v>9.3063420313444806E-2</v>
      </c>
      <c r="F14" s="14"/>
      <c r="G14" s="14">
        <v>2.60752105562412E-2</v>
      </c>
      <c r="H14" s="14">
        <v>5.4729522650561899E-2</v>
      </c>
      <c r="I14" s="14">
        <v>8.7258733460951296E-2</v>
      </c>
      <c r="J14" s="14">
        <v>6.8821308749799096E-2</v>
      </c>
      <c r="K14" s="14">
        <v>0.12456152943649799</v>
      </c>
      <c r="L14" s="14">
        <v>0.112573904528656</v>
      </c>
      <c r="M14" s="14"/>
      <c r="N14" s="14">
        <v>7.0684954435540404E-2</v>
      </c>
      <c r="O14" s="14">
        <v>0.111378866011084</v>
      </c>
      <c r="P14" s="14">
        <v>4.0555528462013997E-2</v>
      </c>
      <c r="Q14" s="14">
        <v>9.5738968183428697E-2</v>
      </c>
      <c r="R14" s="14"/>
      <c r="S14" s="14">
        <v>8.3543116904095299E-2</v>
      </c>
      <c r="T14" s="14">
        <v>7.4084176271797197E-2</v>
      </c>
      <c r="U14" s="14">
        <v>7.6856680232005398E-2</v>
      </c>
      <c r="V14" s="14">
        <v>4.57343667819851E-2</v>
      </c>
      <c r="W14" s="14">
        <v>8.2861883663153904E-2</v>
      </c>
      <c r="X14" s="14">
        <v>5.0013188434750097E-2</v>
      </c>
      <c r="Y14" s="14">
        <v>0.13223098708740999</v>
      </c>
      <c r="Z14" s="14">
        <v>0.13792637021377899</v>
      </c>
      <c r="AA14" s="14">
        <v>0.100017089660842</v>
      </c>
      <c r="AB14" s="14">
        <v>6.5687697646385698E-2</v>
      </c>
      <c r="AC14" s="14">
        <v>2.0211846246821302E-2</v>
      </c>
      <c r="AD14" s="14">
        <v>0.15626961441818299</v>
      </c>
      <c r="AE14" s="14"/>
      <c r="AF14" s="14">
        <v>5.8624706134408698E-2</v>
      </c>
      <c r="AG14" s="14">
        <v>6.2218740562273403E-2</v>
      </c>
      <c r="AH14" s="14">
        <v>5.3838715025898001E-2</v>
      </c>
      <c r="AI14" s="14">
        <v>0.105210810183697</v>
      </c>
      <c r="AJ14" s="14">
        <v>7.8882190623017795E-2</v>
      </c>
      <c r="AK14" s="14">
        <v>0.16117649393460501</v>
      </c>
      <c r="AL14" s="14"/>
      <c r="AM14" s="14">
        <v>8.70776674797719E-2</v>
      </c>
      <c r="AN14" s="14">
        <v>9.3704391871890794E-2</v>
      </c>
      <c r="AO14" s="14">
        <v>8.2994590244854297E-2</v>
      </c>
      <c r="AP14" s="14">
        <v>5.6628115444796401E-2</v>
      </c>
      <c r="AQ14" s="14">
        <v>9.5746976654763893E-2</v>
      </c>
      <c r="AR14" s="14"/>
      <c r="AS14" s="14">
        <v>3.4610955641852598E-2</v>
      </c>
      <c r="AT14" s="14">
        <v>0.109843519205642</v>
      </c>
      <c r="AU14" s="14"/>
      <c r="AV14" s="14">
        <v>2.0793539614226701E-2</v>
      </c>
      <c r="AW14" s="14">
        <v>5.00862691293135E-2</v>
      </c>
      <c r="AX14" s="14">
        <v>4.3363873306799999E-2</v>
      </c>
      <c r="AY14" s="14"/>
      <c r="AZ14" s="14">
        <v>6.0682859063679602E-2</v>
      </c>
      <c r="BA14" s="14">
        <v>0</v>
      </c>
      <c r="BB14" s="14">
        <v>3.3273198536394301E-2</v>
      </c>
      <c r="BC14" s="14"/>
      <c r="BD14" s="14">
        <v>5.4986641448555099E-2</v>
      </c>
      <c r="BE14" s="14">
        <v>9.7860642532514405E-2</v>
      </c>
      <c r="BF14" s="14"/>
      <c r="BG14" s="14">
        <v>4.0796939683193097E-2</v>
      </c>
      <c r="BH14" s="14">
        <v>8.8682447569997103E-2</v>
      </c>
      <c r="BI14" s="14"/>
      <c r="BJ14" s="14">
        <v>5.5409067755078201E-2</v>
      </c>
      <c r="BK14" s="14">
        <v>8.3257267158755199E-2</v>
      </c>
      <c r="BL14" s="14"/>
      <c r="BM14" s="14">
        <v>4.8116467747964499E-2</v>
      </c>
      <c r="BN14" s="14">
        <v>8.3900371953866404E-2</v>
      </c>
      <c r="BO14" s="14"/>
      <c r="BP14" s="14">
        <v>5.8795682769037003E-2</v>
      </c>
      <c r="BQ14" s="14">
        <v>8.6527281185935501E-2</v>
      </c>
      <c r="BR14" s="14"/>
      <c r="BS14" s="14">
        <v>9.4865848663388107E-3</v>
      </c>
      <c r="BT14" s="14">
        <v>5.2624059289025103E-2</v>
      </c>
      <c r="BU14" s="14"/>
      <c r="BV14" s="14">
        <v>0</v>
      </c>
      <c r="BW14" s="14">
        <v>1.2820514801670299E-2</v>
      </c>
      <c r="BX14" s="14"/>
      <c r="BY14" s="14">
        <v>3.7508747258512498E-2</v>
      </c>
      <c r="BZ14" s="14">
        <v>8.2941209168209004E-2</v>
      </c>
      <c r="CA14" s="14"/>
      <c r="CB14" s="14">
        <v>5.5412125196261298E-2</v>
      </c>
      <c r="CC14" s="14">
        <v>9.2302827725539494E-2</v>
      </c>
    </row>
    <row r="15" spans="2:81" x14ac:dyDescent="0.3">
      <c r="B15" s="15" t="s">
        <v>91</v>
      </c>
      <c r="C15" s="18">
        <v>0.48883124641160502</v>
      </c>
      <c r="D15" s="18">
        <v>0.49571219538577199</v>
      </c>
      <c r="E15" s="18">
        <v>0.48111740411947901</v>
      </c>
      <c r="F15" s="18"/>
      <c r="G15" s="18">
        <v>0.58471958280565905</v>
      </c>
      <c r="H15" s="18">
        <v>0.65078560264483098</v>
      </c>
      <c r="I15" s="18">
        <v>0.51608397396298</v>
      </c>
      <c r="J15" s="18">
        <v>0.465015282829078</v>
      </c>
      <c r="K15" s="18">
        <v>0.40053348847655301</v>
      </c>
      <c r="L15" s="18">
        <v>0.34989678179857098</v>
      </c>
      <c r="M15" s="18"/>
      <c r="N15" s="18">
        <v>0.48763038634830602</v>
      </c>
      <c r="O15" s="18">
        <v>0.48266332586511701</v>
      </c>
      <c r="P15" s="18">
        <v>0.51742783180274299</v>
      </c>
      <c r="Q15" s="18">
        <v>0.46720061725709</v>
      </c>
      <c r="R15" s="18"/>
      <c r="S15" s="18">
        <v>0.51734914643905106</v>
      </c>
      <c r="T15" s="18">
        <v>0.47263499337743498</v>
      </c>
      <c r="U15" s="18">
        <v>0.57812489019178304</v>
      </c>
      <c r="V15" s="18">
        <v>0.56323155009862003</v>
      </c>
      <c r="W15" s="18">
        <v>0.488893211699157</v>
      </c>
      <c r="X15" s="18">
        <v>0.48084589551552298</v>
      </c>
      <c r="Y15" s="18">
        <v>0.423642375542302</v>
      </c>
      <c r="Z15" s="18">
        <v>0.35200253742144799</v>
      </c>
      <c r="AA15" s="18">
        <v>0.45599297126166999</v>
      </c>
      <c r="AB15" s="18">
        <v>0.48099962963919501</v>
      </c>
      <c r="AC15" s="18">
        <v>0.58837934038391604</v>
      </c>
      <c r="AD15" s="18">
        <v>0.320878387679504</v>
      </c>
      <c r="AE15" s="18"/>
      <c r="AF15" s="18">
        <v>0.51829036055845701</v>
      </c>
      <c r="AG15" s="18">
        <v>0.42810434450112</v>
      </c>
      <c r="AH15" s="18">
        <v>0.56806914272459297</v>
      </c>
      <c r="AI15" s="18">
        <v>0.48272080510839699</v>
      </c>
      <c r="AJ15" s="18">
        <v>0.64923197316160197</v>
      </c>
      <c r="AK15" s="18">
        <v>0.42235518332600303</v>
      </c>
      <c r="AL15" s="18"/>
      <c r="AM15" s="18">
        <v>0.45436487569749301</v>
      </c>
      <c r="AN15" s="18">
        <v>0.47749892398063798</v>
      </c>
      <c r="AO15" s="18">
        <v>0.466875450291385</v>
      </c>
      <c r="AP15" s="18">
        <v>0.58858442375481101</v>
      </c>
      <c r="AQ15" s="18">
        <v>0.56285842726741897</v>
      </c>
      <c r="AR15" s="18"/>
      <c r="AS15" s="18">
        <v>0.58315031450149701</v>
      </c>
      <c r="AT15" s="18">
        <v>0.429621665523791</v>
      </c>
      <c r="AU15" s="18"/>
      <c r="AV15" s="18">
        <v>0.58711476425175901</v>
      </c>
      <c r="AW15" s="18">
        <v>0.52515942768421497</v>
      </c>
      <c r="AX15" s="18">
        <v>0.57297189109324698</v>
      </c>
      <c r="AY15" s="18"/>
      <c r="AZ15" s="18">
        <v>0.56078463980544102</v>
      </c>
      <c r="BA15" s="18">
        <v>0.66074041375891301</v>
      </c>
      <c r="BB15" s="18">
        <v>0.55518908805585199</v>
      </c>
      <c r="BC15" s="18"/>
      <c r="BD15" s="18">
        <v>0.54471453555704996</v>
      </c>
      <c r="BE15" s="18">
        <v>0.45161750973534798</v>
      </c>
      <c r="BF15" s="18"/>
      <c r="BG15" s="18">
        <v>0.61632483438940699</v>
      </c>
      <c r="BH15" s="18">
        <v>0.46522758904613498</v>
      </c>
      <c r="BI15" s="18"/>
      <c r="BJ15" s="18">
        <v>0.61879472587863704</v>
      </c>
      <c r="BK15" s="18">
        <v>0.47613738384381898</v>
      </c>
      <c r="BL15" s="18"/>
      <c r="BM15" s="18">
        <v>0.61155065238918904</v>
      </c>
      <c r="BN15" s="18">
        <v>0.47380919751440298</v>
      </c>
      <c r="BO15" s="18"/>
      <c r="BP15" s="18">
        <v>0.46060654516176602</v>
      </c>
      <c r="BQ15" s="18">
        <v>0.493116009326246</v>
      </c>
      <c r="BR15" s="18"/>
      <c r="BS15" s="18">
        <v>0.63804197980033395</v>
      </c>
      <c r="BT15" s="18">
        <v>0.52707583029814797</v>
      </c>
      <c r="BU15" s="18"/>
      <c r="BV15" s="18">
        <v>0.58876842992821199</v>
      </c>
      <c r="BW15" s="18">
        <v>0.65535849203874896</v>
      </c>
      <c r="BX15" s="18"/>
      <c r="BY15" s="18">
        <v>0.65240347261146903</v>
      </c>
      <c r="BZ15" s="18">
        <v>0.47298793116334897</v>
      </c>
      <c r="CA15" s="18"/>
      <c r="CB15" s="18">
        <v>0.54669638511753804</v>
      </c>
      <c r="CC15" s="18">
        <v>0.46317857898776699</v>
      </c>
    </row>
    <row r="16" spans="2:81" x14ac:dyDescent="0.3">
      <c r="B16" s="15" t="s">
        <v>92</v>
      </c>
      <c r="C16" s="18">
        <v>0.16988687965965901</v>
      </c>
      <c r="D16" s="18">
        <v>0.19035105515586201</v>
      </c>
      <c r="E16" s="18">
        <v>0.15023583059492901</v>
      </c>
      <c r="F16" s="18"/>
      <c r="G16" s="18">
        <v>0.13501720760903499</v>
      </c>
      <c r="H16" s="18">
        <v>0.10101796240503599</v>
      </c>
      <c r="I16" s="18">
        <v>0.15521020477542299</v>
      </c>
      <c r="J16" s="18">
        <v>0.19424646390651201</v>
      </c>
      <c r="K16" s="18">
        <v>0.223599851172016</v>
      </c>
      <c r="L16" s="18">
        <v>0.20504364712888501</v>
      </c>
      <c r="M16" s="18"/>
      <c r="N16" s="18">
        <v>0.18549616445582601</v>
      </c>
      <c r="O16" s="18">
        <v>0.156536972892068</v>
      </c>
      <c r="P16" s="18">
        <v>0.15081405767117101</v>
      </c>
      <c r="Q16" s="18">
        <v>0.18635057277344499</v>
      </c>
      <c r="R16" s="18"/>
      <c r="S16" s="18">
        <v>0.13606657472950201</v>
      </c>
      <c r="T16" s="18">
        <v>0.16227602375151501</v>
      </c>
      <c r="U16" s="18">
        <v>0.123282368512021</v>
      </c>
      <c r="V16" s="18">
        <v>0.141194777969575</v>
      </c>
      <c r="W16" s="18">
        <v>0.199560809034252</v>
      </c>
      <c r="X16" s="18">
        <v>0.19020190469865</v>
      </c>
      <c r="Y16" s="18">
        <v>0.218170331310758</v>
      </c>
      <c r="Z16" s="18">
        <v>0.25560729185335301</v>
      </c>
      <c r="AA16" s="18">
        <v>0.153224912768574</v>
      </c>
      <c r="AB16" s="18">
        <v>0.20221358539662301</v>
      </c>
      <c r="AC16" s="18">
        <v>0.19392657029204399</v>
      </c>
      <c r="AD16" s="18">
        <v>0.121794960708242</v>
      </c>
      <c r="AE16" s="18"/>
      <c r="AF16" s="18">
        <v>0.15902761653821901</v>
      </c>
      <c r="AG16" s="18">
        <v>0.25938565662656698</v>
      </c>
      <c r="AH16" s="18">
        <v>0.140509972980291</v>
      </c>
      <c r="AI16" s="18">
        <v>0.16554235951007901</v>
      </c>
      <c r="AJ16" s="18">
        <v>8.5841384568380405E-2</v>
      </c>
      <c r="AK16" s="18">
        <v>0.12210038387540301</v>
      </c>
      <c r="AL16" s="18"/>
      <c r="AM16" s="18">
        <v>0.16368334723493499</v>
      </c>
      <c r="AN16" s="18">
        <v>0.173722560772959</v>
      </c>
      <c r="AO16" s="18">
        <v>0.18891872764841799</v>
      </c>
      <c r="AP16" s="18">
        <v>0.12936143157111599</v>
      </c>
      <c r="AQ16" s="18">
        <v>0.148546020615896</v>
      </c>
      <c r="AR16" s="18"/>
      <c r="AS16" s="18">
        <v>0.176289770686341</v>
      </c>
      <c r="AT16" s="18">
        <v>0.165462920297102</v>
      </c>
      <c r="AU16" s="18"/>
      <c r="AV16" s="18">
        <v>0.168457361696914</v>
      </c>
      <c r="AW16" s="18">
        <v>0.18581030160984399</v>
      </c>
      <c r="AX16" s="18">
        <v>0.171757087946904</v>
      </c>
      <c r="AY16" s="18"/>
      <c r="AZ16" s="18">
        <v>0.12766187417748701</v>
      </c>
      <c r="BA16" s="18">
        <v>0.19040493340820799</v>
      </c>
      <c r="BB16" s="18">
        <v>0.187949071657114</v>
      </c>
      <c r="BC16" s="18"/>
      <c r="BD16" s="18">
        <v>0.15445438611451601</v>
      </c>
      <c r="BE16" s="18">
        <v>0.180679756553382</v>
      </c>
      <c r="BF16" s="18"/>
      <c r="BG16" s="18">
        <v>0.143856055988071</v>
      </c>
      <c r="BH16" s="18">
        <v>0.175727549701444</v>
      </c>
      <c r="BI16" s="18"/>
      <c r="BJ16" s="18">
        <v>0.117831281046998</v>
      </c>
      <c r="BK16" s="18">
        <v>0.174475475747394</v>
      </c>
      <c r="BL16" s="18"/>
      <c r="BM16" s="18">
        <v>7.8311444055464099E-2</v>
      </c>
      <c r="BN16" s="18">
        <v>0.181495067283552</v>
      </c>
      <c r="BO16" s="18"/>
      <c r="BP16" s="18">
        <v>0.17428807549084799</v>
      </c>
      <c r="BQ16" s="18">
        <v>0.172124917765724</v>
      </c>
      <c r="BR16" s="18"/>
      <c r="BS16" s="18">
        <v>0.17571439712776701</v>
      </c>
      <c r="BT16" s="18">
        <v>0.17071820960829201</v>
      </c>
      <c r="BU16" s="18"/>
      <c r="BV16" s="18">
        <v>0.18444940996814499</v>
      </c>
      <c r="BW16" s="18">
        <v>0.17264459685671599</v>
      </c>
      <c r="BX16" s="18"/>
      <c r="BY16" s="18">
        <v>0.13868728748362799</v>
      </c>
      <c r="BZ16" s="18">
        <v>0.17503686574139801</v>
      </c>
      <c r="CA16" s="18"/>
      <c r="CB16" s="18">
        <v>0.16088824425713499</v>
      </c>
      <c r="CC16" s="18">
        <v>0.17336119450590401</v>
      </c>
    </row>
    <row r="17" spans="2:81" x14ac:dyDescent="0.3">
      <c r="B17" s="15" t="s">
        <v>93</v>
      </c>
      <c r="C17" s="19">
        <v>0.31894436675194598</v>
      </c>
      <c r="D17" s="19">
        <v>0.30536114022991001</v>
      </c>
      <c r="E17" s="19">
        <v>0.33088157352455</v>
      </c>
      <c r="F17" s="19"/>
      <c r="G17" s="19">
        <v>0.44970237519662398</v>
      </c>
      <c r="H17" s="19">
        <v>0.54976764023979396</v>
      </c>
      <c r="I17" s="19">
        <v>0.36087376918755698</v>
      </c>
      <c r="J17" s="19">
        <v>0.27076881892256699</v>
      </c>
      <c r="K17" s="19">
        <v>0.17693363730453701</v>
      </c>
      <c r="L17" s="19">
        <v>0.144853134669686</v>
      </c>
      <c r="M17" s="19"/>
      <c r="N17" s="19">
        <v>0.30213422189248001</v>
      </c>
      <c r="O17" s="19">
        <v>0.32612635297304898</v>
      </c>
      <c r="P17" s="19">
        <v>0.36661377413157098</v>
      </c>
      <c r="Q17" s="19">
        <v>0.28085004448364598</v>
      </c>
      <c r="R17" s="19"/>
      <c r="S17" s="19">
        <v>0.38128257170954899</v>
      </c>
      <c r="T17" s="19">
        <v>0.31035896962592002</v>
      </c>
      <c r="U17" s="19">
        <v>0.45484252167976302</v>
      </c>
      <c r="V17" s="19">
        <v>0.422036772129045</v>
      </c>
      <c r="W17" s="19">
        <v>0.28933240266490501</v>
      </c>
      <c r="X17" s="19">
        <v>0.29064399081687298</v>
      </c>
      <c r="Y17" s="19">
        <v>0.205472044231543</v>
      </c>
      <c r="Z17" s="19">
        <v>9.6395245568094506E-2</v>
      </c>
      <c r="AA17" s="19">
        <v>0.30276805849309602</v>
      </c>
      <c r="AB17" s="19">
        <v>0.27878604424257197</v>
      </c>
      <c r="AC17" s="19">
        <v>0.39445277009187302</v>
      </c>
      <c r="AD17" s="19">
        <v>0.199083426971262</v>
      </c>
      <c r="AE17" s="19"/>
      <c r="AF17" s="19">
        <v>0.359262744020238</v>
      </c>
      <c r="AG17" s="19">
        <v>0.16871868787455299</v>
      </c>
      <c r="AH17" s="19">
        <v>0.42755916974430302</v>
      </c>
      <c r="AI17" s="19">
        <v>0.31717844559831798</v>
      </c>
      <c r="AJ17" s="19">
        <v>0.563390588593222</v>
      </c>
      <c r="AK17" s="19">
        <v>0.30025479945060002</v>
      </c>
      <c r="AL17" s="19"/>
      <c r="AM17" s="19">
        <v>0.29068152846255801</v>
      </c>
      <c r="AN17" s="19">
        <v>0.30377636320767898</v>
      </c>
      <c r="AO17" s="19">
        <v>0.277956722642967</v>
      </c>
      <c r="AP17" s="19">
        <v>0.459222992183695</v>
      </c>
      <c r="AQ17" s="19">
        <v>0.41431240665152302</v>
      </c>
      <c r="AR17" s="19"/>
      <c r="AS17" s="19">
        <v>0.40686054381515602</v>
      </c>
      <c r="AT17" s="19">
        <v>0.26415874522668797</v>
      </c>
      <c r="AU17" s="19"/>
      <c r="AV17" s="19">
        <v>0.41865740255484502</v>
      </c>
      <c r="AW17" s="19">
        <v>0.33934912607437101</v>
      </c>
      <c r="AX17" s="19">
        <v>0.401214803146343</v>
      </c>
      <c r="AY17" s="19"/>
      <c r="AZ17" s="19">
        <v>0.43312276562795399</v>
      </c>
      <c r="BA17" s="19">
        <v>0.47033548035070499</v>
      </c>
      <c r="BB17" s="19">
        <v>0.36724001639873799</v>
      </c>
      <c r="BC17" s="19"/>
      <c r="BD17" s="19">
        <v>0.39026014944253401</v>
      </c>
      <c r="BE17" s="19">
        <v>0.270937753181966</v>
      </c>
      <c r="BF17" s="19"/>
      <c r="BG17" s="19">
        <v>0.472468778401336</v>
      </c>
      <c r="BH17" s="19">
        <v>0.28950003934468999</v>
      </c>
      <c r="BI17" s="19"/>
      <c r="BJ17" s="19">
        <v>0.50096344483163902</v>
      </c>
      <c r="BK17" s="19">
        <v>0.30166190809642501</v>
      </c>
      <c r="BL17" s="19"/>
      <c r="BM17" s="19">
        <v>0.53323920833372496</v>
      </c>
      <c r="BN17" s="19">
        <v>0.29231413023085201</v>
      </c>
      <c r="BO17" s="19"/>
      <c r="BP17" s="19">
        <v>0.28631846967091801</v>
      </c>
      <c r="BQ17" s="19">
        <v>0.32099109156052202</v>
      </c>
      <c r="BR17" s="19"/>
      <c r="BS17" s="19">
        <v>0.46232758267256702</v>
      </c>
      <c r="BT17" s="19">
        <v>0.35635762068985499</v>
      </c>
      <c r="BU17" s="19"/>
      <c r="BV17" s="19">
        <v>0.40431901996006703</v>
      </c>
      <c r="BW17" s="19">
        <v>0.482713895182033</v>
      </c>
      <c r="BX17" s="19"/>
      <c r="BY17" s="19">
        <v>0.51371618512784201</v>
      </c>
      <c r="BZ17" s="19">
        <v>0.29795106542195099</v>
      </c>
      <c r="CA17" s="19"/>
      <c r="CB17" s="19">
        <v>0.38580814086040299</v>
      </c>
      <c r="CC17" s="19">
        <v>0.28981738448186301</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420</v>
      </c>
      <c r="C9" s="14">
        <v>0.21666677329749801</v>
      </c>
      <c r="D9" s="14">
        <v>0.19966586843269599</v>
      </c>
      <c r="E9" s="14">
        <v>0.23368870115033699</v>
      </c>
      <c r="F9" s="14"/>
      <c r="G9" s="14">
        <v>0.20153574951957001</v>
      </c>
      <c r="H9" s="14">
        <v>0.228338920461478</v>
      </c>
      <c r="I9" s="14">
        <v>0.227524363832453</v>
      </c>
      <c r="J9" s="14">
        <v>0.21454443781531399</v>
      </c>
      <c r="K9" s="14">
        <v>0.25778407510962997</v>
      </c>
      <c r="L9" s="14">
        <v>0.182485839825268</v>
      </c>
      <c r="M9" s="14"/>
      <c r="N9" s="14">
        <v>0.23518860730434701</v>
      </c>
      <c r="O9" s="14">
        <v>0.18118200525414599</v>
      </c>
      <c r="P9" s="14">
        <v>0.204152885870688</v>
      </c>
      <c r="Q9" s="14">
        <v>0.23980434475683099</v>
      </c>
      <c r="R9" s="14"/>
      <c r="S9" s="14">
        <v>0.17678542358988</v>
      </c>
      <c r="T9" s="14">
        <v>0.22235015723929699</v>
      </c>
      <c r="U9" s="14">
        <v>0.25956569610684499</v>
      </c>
      <c r="V9" s="14">
        <v>0.15602750372786101</v>
      </c>
      <c r="W9" s="14">
        <v>0.24028623091957099</v>
      </c>
      <c r="X9" s="14">
        <v>0.32393813223238699</v>
      </c>
      <c r="Y9" s="14">
        <v>0.20290981376791201</v>
      </c>
      <c r="Z9" s="14">
        <v>0.21490249505127301</v>
      </c>
      <c r="AA9" s="14">
        <v>0.21667152580267099</v>
      </c>
      <c r="AB9" s="14">
        <v>0.20258415696114801</v>
      </c>
      <c r="AC9" s="14">
        <v>0.234001605991699</v>
      </c>
      <c r="AD9" s="14">
        <v>0.119086204456181</v>
      </c>
      <c r="AE9" s="14"/>
      <c r="AF9" s="14">
        <v>0.23584617673653999</v>
      </c>
      <c r="AG9" s="14">
        <v>0.26986338456404402</v>
      </c>
      <c r="AH9" s="14">
        <v>0.28275382396339399</v>
      </c>
      <c r="AI9" s="14">
        <v>0.13779236787625301</v>
      </c>
      <c r="AJ9" s="14">
        <v>0.191323810638757</v>
      </c>
      <c r="AK9" s="14">
        <v>0.10930755387319099</v>
      </c>
      <c r="AL9" s="14"/>
      <c r="AM9" s="14">
        <v>0.24623596736092301</v>
      </c>
      <c r="AN9" s="14">
        <v>0.204281334463287</v>
      </c>
      <c r="AO9" s="14">
        <v>0.170676977089672</v>
      </c>
      <c r="AP9" s="14">
        <v>0.239522232716258</v>
      </c>
      <c r="AQ9" s="14">
        <v>0.36281484036342798</v>
      </c>
      <c r="AR9" s="14"/>
      <c r="AS9" s="14">
        <v>0.20937429057494</v>
      </c>
      <c r="AT9" s="14">
        <v>0.22268179863492099</v>
      </c>
      <c r="AU9" s="14"/>
      <c r="AV9" s="14">
        <v>0.197948806692018</v>
      </c>
      <c r="AW9" s="14">
        <v>0.200474652573054</v>
      </c>
      <c r="AX9" s="14">
        <v>0.23690448999693201</v>
      </c>
      <c r="AY9" s="14"/>
      <c r="AZ9" s="14">
        <v>0.33594044269052198</v>
      </c>
      <c r="BA9" s="14">
        <v>0.20919689218149801</v>
      </c>
      <c r="BB9" s="14">
        <v>0.14422732822674</v>
      </c>
      <c r="BC9" s="14"/>
      <c r="BD9" s="14">
        <v>0.249304826543779</v>
      </c>
      <c r="BE9" s="14">
        <v>0.19411416698950301</v>
      </c>
      <c r="BF9" s="14"/>
      <c r="BG9" s="14">
        <v>0.28235381230617901</v>
      </c>
      <c r="BH9" s="14">
        <v>0.20382981931586899</v>
      </c>
      <c r="BI9" s="14"/>
      <c r="BJ9" s="14">
        <v>0.26981472695974101</v>
      </c>
      <c r="BK9" s="14">
        <v>0.212747826706773</v>
      </c>
      <c r="BL9" s="14"/>
      <c r="BM9" s="14">
        <v>0.19014084754985</v>
      </c>
      <c r="BN9" s="14">
        <v>0.22113851146389901</v>
      </c>
      <c r="BO9" s="14"/>
      <c r="BP9" s="14">
        <v>0.21797466863961101</v>
      </c>
      <c r="BQ9" s="14">
        <v>0.21684507684339199</v>
      </c>
      <c r="BR9" s="14"/>
      <c r="BS9" s="14">
        <v>0.220775869457709</v>
      </c>
      <c r="BT9" s="14">
        <v>0.21018459663150801</v>
      </c>
      <c r="BU9" s="14"/>
      <c r="BV9" s="14">
        <v>0.233515290271647</v>
      </c>
      <c r="BW9" s="14">
        <v>0.216298775012364</v>
      </c>
      <c r="BX9" s="14"/>
      <c r="BY9" s="14">
        <v>0.20201913623274201</v>
      </c>
      <c r="BZ9" s="14">
        <v>0.22049731381550899</v>
      </c>
      <c r="CA9" s="14"/>
      <c r="CB9" s="14">
        <v>0.187179448399519</v>
      </c>
      <c r="CC9" s="14">
        <v>0.23495596331350399</v>
      </c>
    </row>
    <row r="10" spans="2:81" x14ac:dyDescent="0.3">
      <c r="B10" s="15" t="s">
        <v>86</v>
      </c>
      <c r="C10" s="14">
        <v>0.41257216233417199</v>
      </c>
      <c r="D10" s="14">
        <v>0.41307027660796403</v>
      </c>
      <c r="E10" s="14">
        <v>0.41094223655222101</v>
      </c>
      <c r="F10" s="14"/>
      <c r="G10" s="14">
        <v>0.38638880256303498</v>
      </c>
      <c r="H10" s="14">
        <v>0.411760130257595</v>
      </c>
      <c r="I10" s="14">
        <v>0.44568777685334798</v>
      </c>
      <c r="J10" s="14">
        <v>0.40753747417095998</v>
      </c>
      <c r="K10" s="14">
        <v>0.35134377104055098</v>
      </c>
      <c r="L10" s="14">
        <v>0.44908657921022199</v>
      </c>
      <c r="M10" s="14"/>
      <c r="N10" s="14">
        <v>0.38573281975006002</v>
      </c>
      <c r="O10" s="14">
        <v>0.44982049707107902</v>
      </c>
      <c r="P10" s="14">
        <v>0.46058328229596102</v>
      </c>
      <c r="Q10" s="14">
        <v>0.36341794055906501</v>
      </c>
      <c r="R10" s="14"/>
      <c r="S10" s="14">
        <v>0.42316297513391499</v>
      </c>
      <c r="T10" s="14">
        <v>0.386503292419905</v>
      </c>
      <c r="U10" s="14">
        <v>0.43943868345428799</v>
      </c>
      <c r="V10" s="14">
        <v>0.47467131242085803</v>
      </c>
      <c r="W10" s="14">
        <v>0.35227532320864502</v>
      </c>
      <c r="X10" s="14">
        <v>0.43635108505968401</v>
      </c>
      <c r="Y10" s="14">
        <v>0.41801179682527201</v>
      </c>
      <c r="Z10" s="14">
        <v>0.39031908592123599</v>
      </c>
      <c r="AA10" s="14">
        <v>0.45616228890740701</v>
      </c>
      <c r="AB10" s="14">
        <v>0.32940352792796501</v>
      </c>
      <c r="AC10" s="14">
        <v>0.33569374348279701</v>
      </c>
      <c r="AD10" s="14">
        <v>0.52012091412281203</v>
      </c>
      <c r="AE10" s="14"/>
      <c r="AF10" s="14">
        <v>0.442043933041042</v>
      </c>
      <c r="AG10" s="14">
        <v>0.429237297940949</v>
      </c>
      <c r="AH10" s="14">
        <v>0.39784318662323698</v>
      </c>
      <c r="AI10" s="14">
        <v>0.480910857757813</v>
      </c>
      <c r="AJ10" s="14">
        <v>0.27567947649691299</v>
      </c>
      <c r="AK10" s="14">
        <v>0.35603729962920799</v>
      </c>
      <c r="AL10" s="14"/>
      <c r="AM10" s="14">
        <v>0.43966577398093498</v>
      </c>
      <c r="AN10" s="14">
        <v>0.40591947462314198</v>
      </c>
      <c r="AO10" s="14">
        <v>0.414077806944816</v>
      </c>
      <c r="AP10" s="14">
        <v>0.42295362533668102</v>
      </c>
      <c r="AQ10" s="14">
        <v>0.221271838290102</v>
      </c>
      <c r="AR10" s="14"/>
      <c r="AS10" s="14">
        <v>0.40967844117807001</v>
      </c>
      <c r="AT10" s="14">
        <v>0.41148944696600098</v>
      </c>
      <c r="AU10" s="14"/>
      <c r="AV10" s="14">
        <v>0.442250229489353</v>
      </c>
      <c r="AW10" s="14">
        <v>0.32488014026427298</v>
      </c>
      <c r="AX10" s="14">
        <v>0.39519092716273102</v>
      </c>
      <c r="AY10" s="14"/>
      <c r="AZ10" s="14">
        <v>0.42223951809660398</v>
      </c>
      <c r="BA10" s="14">
        <v>0.43343652227025598</v>
      </c>
      <c r="BB10" s="14">
        <v>0.37870890845018501</v>
      </c>
      <c r="BC10" s="14"/>
      <c r="BD10" s="14">
        <v>0.425837996908559</v>
      </c>
      <c r="BE10" s="14">
        <v>0.40344529993891698</v>
      </c>
      <c r="BF10" s="14"/>
      <c r="BG10" s="14">
        <v>0.409587234795591</v>
      </c>
      <c r="BH10" s="14">
        <v>0.41151963207602799</v>
      </c>
      <c r="BI10" s="14"/>
      <c r="BJ10" s="14">
        <v>0.39546756755397899</v>
      </c>
      <c r="BK10" s="14">
        <v>0.41429895585040299</v>
      </c>
      <c r="BL10" s="14"/>
      <c r="BM10" s="14">
        <v>0.41116203316699101</v>
      </c>
      <c r="BN10" s="14">
        <v>0.41246571793570103</v>
      </c>
      <c r="BO10" s="14"/>
      <c r="BP10" s="14">
        <v>0.440329314984229</v>
      </c>
      <c r="BQ10" s="14">
        <v>0.401457518769398</v>
      </c>
      <c r="BR10" s="14"/>
      <c r="BS10" s="14">
        <v>0.42133413066789099</v>
      </c>
      <c r="BT10" s="14">
        <v>0.39603366622868102</v>
      </c>
      <c r="BU10" s="14"/>
      <c r="BV10" s="14">
        <v>0.48486840654347901</v>
      </c>
      <c r="BW10" s="14">
        <v>0.39900588217323801</v>
      </c>
      <c r="BX10" s="14"/>
      <c r="BY10" s="14">
        <v>0.43302708575549798</v>
      </c>
      <c r="BZ10" s="14">
        <v>0.41166502397042598</v>
      </c>
      <c r="CA10" s="14"/>
      <c r="CB10" s="14">
        <v>0.414655408899607</v>
      </c>
      <c r="CC10" s="14">
        <v>0.41557300387510698</v>
      </c>
    </row>
    <row r="11" spans="2:81" x14ac:dyDescent="0.3">
      <c r="B11" s="15" t="s">
        <v>421</v>
      </c>
      <c r="C11" s="14">
        <v>0.21028872845489999</v>
      </c>
      <c r="D11" s="14">
        <v>0.21303045641099899</v>
      </c>
      <c r="E11" s="14">
        <v>0.20802100358554301</v>
      </c>
      <c r="F11" s="14"/>
      <c r="G11" s="14">
        <v>0.20354482234850901</v>
      </c>
      <c r="H11" s="14">
        <v>0.218883729263186</v>
      </c>
      <c r="I11" s="14">
        <v>0.17898644725641399</v>
      </c>
      <c r="J11" s="14">
        <v>0.19995838041116001</v>
      </c>
      <c r="K11" s="14">
        <v>0.24195523406387201</v>
      </c>
      <c r="L11" s="14">
        <v>0.22044698838082799</v>
      </c>
      <c r="M11" s="14"/>
      <c r="N11" s="14">
        <v>0.23490025201857201</v>
      </c>
      <c r="O11" s="14">
        <v>0.195345109271787</v>
      </c>
      <c r="P11" s="14">
        <v>0.21381993829283</v>
      </c>
      <c r="Q11" s="14">
        <v>0.195659111034131</v>
      </c>
      <c r="R11" s="14"/>
      <c r="S11" s="14">
        <v>0.24207602271824799</v>
      </c>
      <c r="T11" s="14">
        <v>0.25660176426599601</v>
      </c>
      <c r="U11" s="14">
        <v>0.137561194937486</v>
      </c>
      <c r="V11" s="14">
        <v>0.16377961345124301</v>
      </c>
      <c r="W11" s="14">
        <v>0.21160047158676701</v>
      </c>
      <c r="X11" s="14">
        <v>0.13561358519459499</v>
      </c>
      <c r="Y11" s="14">
        <v>0.25885043187270201</v>
      </c>
      <c r="Z11" s="14">
        <v>0.15617582410358399</v>
      </c>
      <c r="AA11" s="14">
        <v>0.16281487155722399</v>
      </c>
      <c r="AB11" s="14">
        <v>0.25440924321651498</v>
      </c>
      <c r="AC11" s="14">
        <v>0.32604763103360002</v>
      </c>
      <c r="AD11" s="14">
        <v>0.21005679164482699</v>
      </c>
      <c r="AE11" s="14"/>
      <c r="AF11" s="14">
        <v>0.19270796368224299</v>
      </c>
      <c r="AG11" s="14">
        <v>0.19370664607653601</v>
      </c>
      <c r="AH11" s="14">
        <v>0.17878466770541601</v>
      </c>
      <c r="AI11" s="14">
        <v>0.175768524144471</v>
      </c>
      <c r="AJ11" s="14">
        <v>0.34696785049016898</v>
      </c>
      <c r="AK11" s="14">
        <v>0.323744487433692</v>
      </c>
      <c r="AL11" s="14"/>
      <c r="AM11" s="14">
        <v>0.187950769811812</v>
      </c>
      <c r="AN11" s="14">
        <v>0.222127491602466</v>
      </c>
      <c r="AO11" s="14">
        <v>0.236899235826596</v>
      </c>
      <c r="AP11" s="14">
        <v>0.18709855734394401</v>
      </c>
      <c r="AQ11" s="14">
        <v>0.21652731387007701</v>
      </c>
      <c r="AR11" s="14"/>
      <c r="AS11" s="14">
        <v>0.20408668738609001</v>
      </c>
      <c r="AT11" s="14">
        <v>0.21585491982639901</v>
      </c>
      <c r="AU11" s="14"/>
      <c r="AV11" s="14">
        <v>0.23341897305508399</v>
      </c>
      <c r="AW11" s="14">
        <v>0.272103452442085</v>
      </c>
      <c r="AX11" s="14">
        <v>0.17788828450887301</v>
      </c>
      <c r="AY11" s="14"/>
      <c r="AZ11" s="14">
        <v>0.130944999748207</v>
      </c>
      <c r="BA11" s="14">
        <v>0.25727851509272498</v>
      </c>
      <c r="BB11" s="14">
        <v>0.29732539459512902</v>
      </c>
      <c r="BC11" s="14"/>
      <c r="BD11" s="14">
        <v>0.17766871680780699</v>
      </c>
      <c r="BE11" s="14">
        <v>0.232633126479737</v>
      </c>
      <c r="BF11" s="14"/>
      <c r="BG11" s="14">
        <v>0.17818098941622501</v>
      </c>
      <c r="BH11" s="14">
        <v>0.21749636532858899</v>
      </c>
      <c r="BI11" s="14"/>
      <c r="BJ11" s="14">
        <v>0.14730468883666401</v>
      </c>
      <c r="BK11" s="14">
        <v>0.21436423226384499</v>
      </c>
      <c r="BL11" s="14"/>
      <c r="BM11" s="14">
        <v>0.23137756032267701</v>
      </c>
      <c r="BN11" s="14">
        <v>0.208747150046529</v>
      </c>
      <c r="BO11" s="14"/>
      <c r="BP11" s="14">
        <v>0.19076613148219099</v>
      </c>
      <c r="BQ11" s="14">
        <v>0.21823567719922499</v>
      </c>
      <c r="BR11" s="14"/>
      <c r="BS11" s="14">
        <v>0.19636705610029001</v>
      </c>
      <c r="BT11" s="14">
        <v>0.22560551455271599</v>
      </c>
      <c r="BU11" s="14"/>
      <c r="BV11" s="14">
        <v>9.4882182846001598E-2</v>
      </c>
      <c r="BW11" s="14">
        <v>0.232032520721424</v>
      </c>
      <c r="BX11" s="14"/>
      <c r="BY11" s="14">
        <v>0.219917396380515</v>
      </c>
      <c r="BZ11" s="14">
        <v>0.207293847878603</v>
      </c>
      <c r="CA11" s="14"/>
      <c r="CB11" s="14">
        <v>0.21947564488805499</v>
      </c>
      <c r="CC11" s="14">
        <v>0.20128149024326</v>
      </c>
    </row>
    <row r="12" spans="2:81" x14ac:dyDescent="0.3">
      <c r="B12" s="15" t="s">
        <v>88</v>
      </c>
      <c r="C12" s="14">
        <v>7.47154299785594E-2</v>
      </c>
      <c r="D12" s="14">
        <v>8.9194467910714295E-2</v>
      </c>
      <c r="E12" s="14">
        <v>6.0723158312178498E-2</v>
      </c>
      <c r="F12" s="14"/>
      <c r="G12" s="14">
        <v>0.147623783082037</v>
      </c>
      <c r="H12" s="14">
        <v>5.01347421191745E-2</v>
      </c>
      <c r="I12" s="14">
        <v>7.6266283174656002E-2</v>
      </c>
      <c r="J12" s="14">
        <v>7.18386798558006E-2</v>
      </c>
      <c r="K12" s="14">
        <v>4.4653165790679197E-2</v>
      </c>
      <c r="L12" s="14">
        <v>6.7223254414877698E-2</v>
      </c>
      <c r="M12" s="14"/>
      <c r="N12" s="14">
        <v>8.1641644727388996E-2</v>
      </c>
      <c r="O12" s="14">
        <v>8.0082453302152898E-2</v>
      </c>
      <c r="P12" s="14">
        <v>6.7306773074499698E-2</v>
      </c>
      <c r="Q12" s="14">
        <v>6.9391531610784402E-2</v>
      </c>
      <c r="R12" s="14"/>
      <c r="S12" s="14">
        <v>5.8033762850956898E-2</v>
      </c>
      <c r="T12" s="14">
        <v>6.0253105447589703E-2</v>
      </c>
      <c r="U12" s="14">
        <v>8.7283665188764001E-2</v>
      </c>
      <c r="V12" s="14">
        <v>9.1175536993979206E-2</v>
      </c>
      <c r="W12" s="14">
        <v>0.114238826766034</v>
      </c>
      <c r="X12" s="14">
        <v>5.2036771610556101E-2</v>
      </c>
      <c r="Y12" s="14">
        <v>3.7321726932541703E-2</v>
      </c>
      <c r="Z12" s="14">
        <v>9.5932298607609795E-2</v>
      </c>
      <c r="AA12" s="14">
        <v>8.2592428475708302E-2</v>
      </c>
      <c r="AB12" s="14">
        <v>0.112419087275826</v>
      </c>
      <c r="AC12" s="14">
        <v>5.2035490253821599E-2</v>
      </c>
      <c r="AD12" s="14">
        <v>7.4502537651960604E-2</v>
      </c>
      <c r="AE12" s="14"/>
      <c r="AF12" s="14">
        <v>6.8529602091817493E-2</v>
      </c>
      <c r="AG12" s="14">
        <v>5.3635675696270799E-2</v>
      </c>
      <c r="AH12" s="14">
        <v>4.3220706583716399E-2</v>
      </c>
      <c r="AI12" s="14">
        <v>0.12811450401112501</v>
      </c>
      <c r="AJ12" s="14">
        <v>0.112538248979393</v>
      </c>
      <c r="AK12" s="14">
        <v>3.05956223880085E-2</v>
      </c>
      <c r="AL12" s="14"/>
      <c r="AM12" s="14">
        <v>3.7274691593359097E-2</v>
      </c>
      <c r="AN12" s="14">
        <v>8.5410710431766804E-2</v>
      </c>
      <c r="AO12" s="14">
        <v>9.7172101091024601E-2</v>
      </c>
      <c r="AP12" s="14">
        <v>7.1855272327766007E-2</v>
      </c>
      <c r="AQ12" s="14">
        <v>0.14853933564194199</v>
      </c>
      <c r="AR12" s="14"/>
      <c r="AS12" s="14">
        <v>9.8678243648929007E-2</v>
      </c>
      <c r="AT12" s="14">
        <v>6.1225932259795203E-2</v>
      </c>
      <c r="AU12" s="14"/>
      <c r="AV12" s="14">
        <v>6.6186630106519095E-2</v>
      </c>
      <c r="AW12" s="14">
        <v>0.152027171584213</v>
      </c>
      <c r="AX12" s="14">
        <v>9.9125656418887598E-2</v>
      </c>
      <c r="AY12" s="14"/>
      <c r="AZ12" s="14">
        <v>6.0843170190030299E-2</v>
      </c>
      <c r="BA12" s="14">
        <v>6.1942224826651598E-2</v>
      </c>
      <c r="BB12" s="14">
        <v>0.111944022416562</v>
      </c>
      <c r="BC12" s="14"/>
      <c r="BD12" s="14">
        <v>7.4677020383220896E-2</v>
      </c>
      <c r="BE12" s="14">
        <v>7.4976321244344404E-2</v>
      </c>
      <c r="BF12" s="14"/>
      <c r="BG12" s="14">
        <v>8.3602451996682606E-2</v>
      </c>
      <c r="BH12" s="14">
        <v>7.3340219682750896E-2</v>
      </c>
      <c r="BI12" s="14"/>
      <c r="BJ12" s="14">
        <v>0.120076237754928</v>
      </c>
      <c r="BK12" s="14">
        <v>7.2508415557024405E-2</v>
      </c>
      <c r="BL12" s="14"/>
      <c r="BM12" s="14">
        <v>7.0088868125417703E-2</v>
      </c>
      <c r="BN12" s="14">
        <v>7.5213181288675504E-2</v>
      </c>
      <c r="BO12" s="14"/>
      <c r="BP12" s="14">
        <v>7.0828979641241505E-2</v>
      </c>
      <c r="BQ12" s="14">
        <v>7.71804773582732E-2</v>
      </c>
      <c r="BR12" s="14"/>
      <c r="BS12" s="14">
        <v>0.106498987785672</v>
      </c>
      <c r="BT12" s="14">
        <v>8.4431374667583894E-2</v>
      </c>
      <c r="BU12" s="14"/>
      <c r="BV12" s="14">
        <v>0.13983878153909399</v>
      </c>
      <c r="BW12" s="14">
        <v>9.4782175255304801E-2</v>
      </c>
      <c r="BX12" s="14"/>
      <c r="BY12" s="14">
        <v>0.10413333761230301</v>
      </c>
      <c r="BZ12" s="14">
        <v>7.2283416046072496E-2</v>
      </c>
      <c r="CA12" s="14"/>
      <c r="CB12" s="14">
        <v>8.0016248463855494E-2</v>
      </c>
      <c r="CC12" s="14">
        <v>6.8832365209333002E-2</v>
      </c>
    </row>
    <row r="13" spans="2:81" x14ac:dyDescent="0.3">
      <c r="B13" s="15" t="s">
        <v>422</v>
      </c>
      <c r="C13" s="14">
        <v>4.0279658039221601E-2</v>
      </c>
      <c r="D13" s="14">
        <v>4.66909910153437E-2</v>
      </c>
      <c r="E13" s="14">
        <v>3.4097873417370701E-2</v>
      </c>
      <c r="F13" s="14"/>
      <c r="G13" s="14">
        <v>4.2029095706967799E-2</v>
      </c>
      <c r="H13" s="14">
        <v>5.70050533455271E-2</v>
      </c>
      <c r="I13" s="14">
        <v>4.2601031180506899E-2</v>
      </c>
      <c r="J13" s="14">
        <v>3.2145142967097397E-2</v>
      </c>
      <c r="K13" s="14">
        <v>5.1508442648280001E-2</v>
      </c>
      <c r="L13" s="14">
        <v>2.2705252471997998E-2</v>
      </c>
      <c r="M13" s="14"/>
      <c r="N13" s="14">
        <v>3.1255979861562699E-2</v>
      </c>
      <c r="O13" s="14">
        <v>3.90772242782889E-2</v>
      </c>
      <c r="P13" s="14">
        <v>3.60530229615766E-2</v>
      </c>
      <c r="Q13" s="14">
        <v>5.5575122253766797E-2</v>
      </c>
      <c r="R13" s="14"/>
      <c r="S13" s="14">
        <v>6.7299164566375705E-2</v>
      </c>
      <c r="T13" s="14">
        <v>2.92054930586381E-2</v>
      </c>
      <c r="U13" s="14">
        <v>1.22720563845634E-2</v>
      </c>
      <c r="V13" s="14">
        <v>6.6597913435405304E-2</v>
      </c>
      <c r="W13" s="14">
        <v>5.4156224358428803E-2</v>
      </c>
      <c r="X13" s="14">
        <v>2.17242491738199E-2</v>
      </c>
      <c r="Y13" s="14">
        <v>3.5658698252857099E-2</v>
      </c>
      <c r="Z13" s="14">
        <v>7.1213470048412705E-2</v>
      </c>
      <c r="AA13" s="14">
        <v>2.5116794206051399E-2</v>
      </c>
      <c r="AB13" s="14">
        <v>4.6062033975191097E-2</v>
      </c>
      <c r="AC13" s="14">
        <v>3.4817602229310102E-2</v>
      </c>
      <c r="AD13" s="14">
        <v>0</v>
      </c>
      <c r="AE13" s="14"/>
      <c r="AF13" s="14">
        <v>3.5518378848367803E-2</v>
      </c>
      <c r="AG13" s="14">
        <v>2.4167014094342399E-2</v>
      </c>
      <c r="AH13" s="14">
        <v>6.5920667722070003E-2</v>
      </c>
      <c r="AI13" s="14">
        <v>4.7062107016499599E-2</v>
      </c>
      <c r="AJ13" s="14">
        <v>2.29497917317141E-2</v>
      </c>
      <c r="AK13" s="14">
        <v>6.1431540412944102E-2</v>
      </c>
      <c r="AL13" s="14"/>
      <c r="AM13" s="14">
        <v>5.8097748386396697E-2</v>
      </c>
      <c r="AN13" s="14">
        <v>3.4283810147325199E-2</v>
      </c>
      <c r="AO13" s="14">
        <v>3.1861549462273299E-2</v>
      </c>
      <c r="AP13" s="14">
        <v>3.6965359300475203E-2</v>
      </c>
      <c r="AQ13" s="14">
        <v>0</v>
      </c>
      <c r="AR13" s="14"/>
      <c r="AS13" s="14">
        <v>5.87648922482343E-2</v>
      </c>
      <c r="AT13" s="14">
        <v>2.8163439949074401E-2</v>
      </c>
      <c r="AU13" s="14"/>
      <c r="AV13" s="14">
        <v>5.5261995850031803E-2</v>
      </c>
      <c r="AW13" s="14">
        <v>1.70559852624016E-2</v>
      </c>
      <c r="AX13" s="14">
        <v>6.2875614533812199E-2</v>
      </c>
      <c r="AY13" s="14"/>
      <c r="AZ13" s="14">
        <v>3.1022665405348499E-2</v>
      </c>
      <c r="BA13" s="14">
        <v>3.81458456288696E-2</v>
      </c>
      <c r="BB13" s="14">
        <v>5.0806331418370002E-2</v>
      </c>
      <c r="BC13" s="14"/>
      <c r="BD13" s="14">
        <v>4.6196986566351399E-2</v>
      </c>
      <c r="BE13" s="14">
        <v>3.6473395241814303E-2</v>
      </c>
      <c r="BF13" s="14"/>
      <c r="BG13" s="14">
        <v>2.8562290379265401E-2</v>
      </c>
      <c r="BH13" s="14">
        <v>4.2739989380802902E-2</v>
      </c>
      <c r="BI13" s="14"/>
      <c r="BJ13" s="14">
        <v>4.3212800742787702E-2</v>
      </c>
      <c r="BK13" s="14">
        <v>3.8314423845406703E-2</v>
      </c>
      <c r="BL13" s="14"/>
      <c r="BM13" s="14">
        <v>8.7541801281458304E-2</v>
      </c>
      <c r="BN13" s="14">
        <v>3.3668717882559797E-2</v>
      </c>
      <c r="BO13" s="14"/>
      <c r="BP13" s="14">
        <v>5.1887913366305799E-2</v>
      </c>
      <c r="BQ13" s="14">
        <v>3.5514309459673703E-2</v>
      </c>
      <c r="BR13" s="14"/>
      <c r="BS13" s="14">
        <v>4.6277062216715001E-2</v>
      </c>
      <c r="BT13" s="14">
        <v>5.7368783230340503E-2</v>
      </c>
      <c r="BU13" s="14"/>
      <c r="BV13" s="14">
        <v>3.1413922172972598E-2</v>
      </c>
      <c r="BW13" s="14">
        <v>5.1500508612128099E-2</v>
      </c>
      <c r="BX13" s="14"/>
      <c r="BY13" s="14">
        <v>4.0903044018941001E-2</v>
      </c>
      <c r="BZ13" s="14">
        <v>3.9420977649054098E-2</v>
      </c>
      <c r="CA13" s="14"/>
      <c r="CB13" s="14">
        <v>5.0984349147543399E-2</v>
      </c>
      <c r="CC13" s="14">
        <v>3.5567055262717202E-2</v>
      </c>
    </row>
    <row r="14" spans="2:81" x14ac:dyDescent="0.3">
      <c r="B14" s="15" t="s">
        <v>106</v>
      </c>
      <c r="C14" s="14">
        <v>4.5477247895649199E-2</v>
      </c>
      <c r="D14" s="14">
        <v>3.8347939622282903E-2</v>
      </c>
      <c r="E14" s="14">
        <v>5.2527026982349498E-2</v>
      </c>
      <c r="F14" s="14"/>
      <c r="G14" s="14">
        <v>1.8877746779881101E-2</v>
      </c>
      <c r="H14" s="14">
        <v>3.3877424553038799E-2</v>
      </c>
      <c r="I14" s="14">
        <v>2.89340977026218E-2</v>
      </c>
      <c r="J14" s="14">
        <v>7.3975884779668502E-2</v>
      </c>
      <c r="K14" s="14">
        <v>5.27553113469885E-2</v>
      </c>
      <c r="L14" s="14">
        <v>5.8052085696806401E-2</v>
      </c>
      <c r="M14" s="14"/>
      <c r="N14" s="14">
        <v>3.1280696338069298E-2</v>
      </c>
      <c r="O14" s="14">
        <v>5.4492710822545698E-2</v>
      </c>
      <c r="P14" s="14">
        <v>1.8084097504445101E-2</v>
      </c>
      <c r="Q14" s="14">
        <v>7.6151949785422599E-2</v>
      </c>
      <c r="R14" s="14"/>
      <c r="S14" s="14">
        <v>3.2642651140623299E-2</v>
      </c>
      <c r="T14" s="14">
        <v>4.5086187568573299E-2</v>
      </c>
      <c r="U14" s="14">
        <v>6.3878703928053601E-2</v>
      </c>
      <c r="V14" s="14">
        <v>4.7748119970654403E-2</v>
      </c>
      <c r="W14" s="14">
        <v>2.74429231605543E-2</v>
      </c>
      <c r="X14" s="14">
        <v>3.0336176728957099E-2</v>
      </c>
      <c r="Y14" s="14">
        <v>4.72475323487151E-2</v>
      </c>
      <c r="Z14" s="14">
        <v>7.1456826267884202E-2</v>
      </c>
      <c r="AA14" s="14">
        <v>5.6642091050938197E-2</v>
      </c>
      <c r="AB14" s="14">
        <v>5.5121950643354199E-2</v>
      </c>
      <c r="AC14" s="14">
        <v>1.7403927008771899E-2</v>
      </c>
      <c r="AD14" s="14">
        <v>7.6233552124219006E-2</v>
      </c>
      <c r="AE14" s="14"/>
      <c r="AF14" s="14">
        <v>2.5353945599989301E-2</v>
      </c>
      <c r="AG14" s="14">
        <v>2.9389981627858601E-2</v>
      </c>
      <c r="AH14" s="14">
        <v>3.1476947402165799E-2</v>
      </c>
      <c r="AI14" s="14">
        <v>3.0351639193837699E-2</v>
      </c>
      <c r="AJ14" s="14">
        <v>5.0540821663053397E-2</v>
      </c>
      <c r="AK14" s="14">
        <v>0.11888349626295699</v>
      </c>
      <c r="AL14" s="14"/>
      <c r="AM14" s="14">
        <v>3.07750488665746E-2</v>
      </c>
      <c r="AN14" s="14">
        <v>4.79771787320123E-2</v>
      </c>
      <c r="AO14" s="14">
        <v>4.93123295856185E-2</v>
      </c>
      <c r="AP14" s="14">
        <v>4.1604952974874702E-2</v>
      </c>
      <c r="AQ14" s="14">
        <v>5.0846671834451802E-2</v>
      </c>
      <c r="AR14" s="14"/>
      <c r="AS14" s="14">
        <v>1.94174449637377E-2</v>
      </c>
      <c r="AT14" s="14">
        <v>6.0584462363810099E-2</v>
      </c>
      <c r="AU14" s="14"/>
      <c r="AV14" s="14">
        <v>4.9333648069945597E-3</v>
      </c>
      <c r="AW14" s="14">
        <v>3.3458597873973601E-2</v>
      </c>
      <c r="AX14" s="14">
        <v>2.8015027378763501E-2</v>
      </c>
      <c r="AY14" s="14"/>
      <c r="AZ14" s="14">
        <v>1.9009203869289198E-2</v>
      </c>
      <c r="BA14" s="14">
        <v>0</v>
      </c>
      <c r="BB14" s="14">
        <v>1.6988014893014401E-2</v>
      </c>
      <c r="BC14" s="14"/>
      <c r="BD14" s="14">
        <v>2.6314452790281401E-2</v>
      </c>
      <c r="BE14" s="14">
        <v>5.8357690105684798E-2</v>
      </c>
      <c r="BF14" s="14"/>
      <c r="BG14" s="14">
        <v>1.7713221106056401E-2</v>
      </c>
      <c r="BH14" s="14">
        <v>5.1073974215960799E-2</v>
      </c>
      <c r="BI14" s="14"/>
      <c r="BJ14" s="14">
        <v>2.41239781518999E-2</v>
      </c>
      <c r="BK14" s="14">
        <v>4.7766145776547198E-2</v>
      </c>
      <c r="BL14" s="14"/>
      <c r="BM14" s="14">
        <v>9.6888895536058305E-3</v>
      </c>
      <c r="BN14" s="14">
        <v>4.8766721382636102E-2</v>
      </c>
      <c r="BO14" s="14"/>
      <c r="BP14" s="14">
        <v>2.8212991886420902E-2</v>
      </c>
      <c r="BQ14" s="14">
        <v>5.0766940370038503E-2</v>
      </c>
      <c r="BR14" s="14"/>
      <c r="BS14" s="14">
        <v>8.7468937717229602E-3</v>
      </c>
      <c r="BT14" s="14">
        <v>2.6376064689170801E-2</v>
      </c>
      <c r="BU14" s="14"/>
      <c r="BV14" s="14">
        <v>1.54814166268058E-2</v>
      </c>
      <c r="BW14" s="14">
        <v>6.3801382255408504E-3</v>
      </c>
      <c r="BX14" s="14"/>
      <c r="BY14" s="14">
        <v>0</v>
      </c>
      <c r="BZ14" s="14">
        <v>4.8839420640336299E-2</v>
      </c>
      <c r="CA14" s="14"/>
      <c r="CB14" s="14">
        <v>4.76889002014192E-2</v>
      </c>
      <c r="CC14" s="14">
        <v>4.3790122096078701E-2</v>
      </c>
    </row>
    <row r="15" spans="2:81" x14ac:dyDescent="0.3">
      <c r="B15" s="15" t="s">
        <v>91</v>
      </c>
      <c r="C15" s="18">
        <v>0.62923893563166999</v>
      </c>
      <c r="D15" s="18">
        <v>0.61273614504065999</v>
      </c>
      <c r="E15" s="18">
        <v>0.64463093770255797</v>
      </c>
      <c r="F15" s="18"/>
      <c r="G15" s="18">
        <v>0.58792455208260597</v>
      </c>
      <c r="H15" s="18">
        <v>0.64009905071907303</v>
      </c>
      <c r="I15" s="18">
        <v>0.67321214068580104</v>
      </c>
      <c r="J15" s="18">
        <v>0.62208191198627405</v>
      </c>
      <c r="K15" s="18">
        <v>0.60912784615018101</v>
      </c>
      <c r="L15" s="18">
        <v>0.63157241903549</v>
      </c>
      <c r="M15" s="18"/>
      <c r="N15" s="18">
        <v>0.620921427054407</v>
      </c>
      <c r="O15" s="18">
        <v>0.63100250232522503</v>
      </c>
      <c r="P15" s="18">
        <v>0.66473616816664904</v>
      </c>
      <c r="Q15" s="18">
        <v>0.60322228531589495</v>
      </c>
      <c r="R15" s="18"/>
      <c r="S15" s="18">
        <v>0.59994839872379602</v>
      </c>
      <c r="T15" s="18">
        <v>0.60885344965920196</v>
      </c>
      <c r="U15" s="18">
        <v>0.69900437956113304</v>
      </c>
      <c r="V15" s="18">
        <v>0.63069881614871803</v>
      </c>
      <c r="W15" s="18">
        <v>0.59256155412821598</v>
      </c>
      <c r="X15" s="18">
        <v>0.76028921729207199</v>
      </c>
      <c r="Y15" s="18">
        <v>0.62092161059318396</v>
      </c>
      <c r="Z15" s="18">
        <v>0.605221580972509</v>
      </c>
      <c r="AA15" s="18">
        <v>0.67283381471007797</v>
      </c>
      <c r="AB15" s="18">
        <v>0.53198768488911297</v>
      </c>
      <c r="AC15" s="18">
        <v>0.56969534947449696</v>
      </c>
      <c r="AD15" s="18">
        <v>0.63920711857899404</v>
      </c>
      <c r="AE15" s="18"/>
      <c r="AF15" s="18">
        <v>0.67789010977758202</v>
      </c>
      <c r="AG15" s="18">
        <v>0.69910068250499302</v>
      </c>
      <c r="AH15" s="18">
        <v>0.68059701058663102</v>
      </c>
      <c r="AI15" s="18">
        <v>0.61870322563406599</v>
      </c>
      <c r="AJ15" s="18">
        <v>0.46700328713567002</v>
      </c>
      <c r="AK15" s="18">
        <v>0.46534485350239901</v>
      </c>
      <c r="AL15" s="18"/>
      <c r="AM15" s="18">
        <v>0.685901741341858</v>
      </c>
      <c r="AN15" s="18">
        <v>0.61020080908642904</v>
      </c>
      <c r="AO15" s="18">
        <v>0.584754784034488</v>
      </c>
      <c r="AP15" s="18">
        <v>0.66247585805293996</v>
      </c>
      <c r="AQ15" s="18">
        <v>0.58408667865352903</v>
      </c>
      <c r="AR15" s="18"/>
      <c r="AS15" s="18">
        <v>0.61905273175300901</v>
      </c>
      <c r="AT15" s="18">
        <v>0.63417124560092097</v>
      </c>
      <c r="AU15" s="18"/>
      <c r="AV15" s="18">
        <v>0.64019903618137097</v>
      </c>
      <c r="AW15" s="18">
        <v>0.525354792837327</v>
      </c>
      <c r="AX15" s="18">
        <v>0.632095417159663</v>
      </c>
      <c r="AY15" s="18"/>
      <c r="AZ15" s="18">
        <v>0.75817996078712502</v>
      </c>
      <c r="BA15" s="18">
        <v>0.64263341445175404</v>
      </c>
      <c r="BB15" s="18">
        <v>0.52293623667692501</v>
      </c>
      <c r="BC15" s="18"/>
      <c r="BD15" s="18">
        <v>0.675142823452339</v>
      </c>
      <c r="BE15" s="18">
        <v>0.59755946692841899</v>
      </c>
      <c r="BF15" s="18"/>
      <c r="BG15" s="18">
        <v>0.69194104710176996</v>
      </c>
      <c r="BH15" s="18">
        <v>0.61534945139189701</v>
      </c>
      <c r="BI15" s="18"/>
      <c r="BJ15" s="18">
        <v>0.66528229451372101</v>
      </c>
      <c r="BK15" s="18">
        <v>0.62704678255717605</v>
      </c>
      <c r="BL15" s="18"/>
      <c r="BM15" s="18">
        <v>0.60130288071684102</v>
      </c>
      <c r="BN15" s="18">
        <v>0.63360422939960004</v>
      </c>
      <c r="BO15" s="18"/>
      <c r="BP15" s="18">
        <v>0.65830398362384102</v>
      </c>
      <c r="BQ15" s="18">
        <v>0.61830259561279</v>
      </c>
      <c r="BR15" s="18"/>
      <c r="BS15" s="18">
        <v>0.64211000012560004</v>
      </c>
      <c r="BT15" s="18">
        <v>0.60621826286018798</v>
      </c>
      <c r="BU15" s="18"/>
      <c r="BV15" s="18">
        <v>0.71838369681512604</v>
      </c>
      <c r="BW15" s="18">
        <v>0.61530465718560201</v>
      </c>
      <c r="BX15" s="18"/>
      <c r="BY15" s="18">
        <v>0.63504622198824001</v>
      </c>
      <c r="BZ15" s="18">
        <v>0.632162337785934</v>
      </c>
      <c r="CA15" s="18"/>
      <c r="CB15" s="18">
        <v>0.601834857299127</v>
      </c>
      <c r="CC15" s="18">
        <v>0.65052896718861097</v>
      </c>
    </row>
    <row r="16" spans="2:81" x14ac:dyDescent="0.3">
      <c r="B16" s="15" t="s">
        <v>92</v>
      </c>
      <c r="C16" s="18">
        <v>0.11499508801778099</v>
      </c>
      <c r="D16" s="18">
        <v>0.13588545892605799</v>
      </c>
      <c r="E16" s="18">
        <v>9.4821031729549102E-2</v>
      </c>
      <c r="F16" s="18"/>
      <c r="G16" s="18">
        <v>0.189652878789005</v>
      </c>
      <c r="H16" s="18">
        <v>0.107139795464702</v>
      </c>
      <c r="I16" s="18">
        <v>0.118867314355163</v>
      </c>
      <c r="J16" s="18">
        <v>0.103983822822898</v>
      </c>
      <c r="K16" s="18">
        <v>9.6161608438959198E-2</v>
      </c>
      <c r="L16" s="18">
        <v>8.9928506886875606E-2</v>
      </c>
      <c r="M16" s="18"/>
      <c r="N16" s="18">
        <v>0.112897624588952</v>
      </c>
      <c r="O16" s="18">
        <v>0.11915967758044201</v>
      </c>
      <c r="P16" s="18">
        <v>0.10335979603607599</v>
      </c>
      <c r="Q16" s="18">
        <v>0.124966653864551</v>
      </c>
      <c r="R16" s="18"/>
      <c r="S16" s="18">
        <v>0.12533292741733301</v>
      </c>
      <c r="T16" s="18">
        <v>8.9458598506227796E-2</v>
      </c>
      <c r="U16" s="18">
        <v>9.9555721573327399E-2</v>
      </c>
      <c r="V16" s="18">
        <v>0.15777345042938401</v>
      </c>
      <c r="W16" s="18">
        <v>0.16839505112446301</v>
      </c>
      <c r="X16" s="18">
        <v>7.3761020784376005E-2</v>
      </c>
      <c r="Y16" s="18">
        <v>7.2980425185398906E-2</v>
      </c>
      <c r="Z16" s="18">
        <v>0.16714576865602199</v>
      </c>
      <c r="AA16" s="18">
        <v>0.10770922268176</v>
      </c>
      <c r="AB16" s="18">
        <v>0.15848112125101699</v>
      </c>
      <c r="AC16" s="18">
        <v>8.6853092483131694E-2</v>
      </c>
      <c r="AD16" s="18">
        <v>7.4502537651960604E-2</v>
      </c>
      <c r="AE16" s="18"/>
      <c r="AF16" s="18">
        <v>0.104047980940185</v>
      </c>
      <c r="AG16" s="18">
        <v>7.7802689790613194E-2</v>
      </c>
      <c r="AH16" s="18">
        <v>0.10914137430578599</v>
      </c>
      <c r="AI16" s="18">
        <v>0.175176611027625</v>
      </c>
      <c r="AJ16" s="18">
        <v>0.13548804071110801</v>
      </c>
      <c r="AK16" s="18">
        <v>9.2027162800952494E-2</v>
      </c>
      <c r="AL16" s="18"/>
      <c r="AM16" s="18">
        <v>9.5372439979755794E-2</v>
      </c>
      <c r="AN16" s="18">
        <v>0.119694520579092</v>
      </c>
      <c r="AO16" s="18">
        <v>0.12903365055329799</v>
      </c>
      <c r="AP16" s="18">
        <v>0.108820631628241</v>
      </c>
      <c r="AQ16" s="18">
        <v>0.14853933564194199</v>
      </c>
      <c r="AR16" s="18"/>
      <c r="AS16" s="18">
        <v>0.15744313589716299</v>
      </c>
      <c r="AT16" s="18">
        <v>8.9389372208869694E-2</v>
      </c>
      <c r="AU16" s="18"/>
      <c r="AV16" s="18">
        <v>0.121448625956551</v>
      </c>
      <c r="AW16" s="18">
        <v>0.16908315684661501</v>
      </c>
      <c r="AX16" s="18">
        <v>0.1620012709527</v>
      </c>
      <c r="AY16" s="18"/>
      <c r="AZ16" s="18">
        <v>9.1865835595378795E-2</v>
      </c>
      <c r="BA16" s="18">
        <v>0.100088070455521</v>
      </c>
      <c r="BB16" s="18">
        <v>0.162750353834932</v>
      </c>
      <c r="BC16" s="18"/>
      <c r="BD16" s="18">
        <v>0.120874006949572</v>
      </c>
      <c r="BE16" s="18">
        <v>0.11144971648615901</v>
      </c>
      <c r="BF16" s="18"/>
      <c r="BG16" s="18">
        <v>0.11216474237594801</v>
      </c>
      <c r="BH16" s="18">
        <v>0.116080209063554</v>
      </c>
      <c r="BI16" s="18"/>
      <c r="BJ16" s="18">
        <v>0.163289038497716</v>
      </c>
      <c r="BK16" s="18">
        <v>0.110822839402431</v>
      </c>
      <c r="BL16" s="18"/>
      <c r="BM16" s="18">
        <v>0.15763066940687601</v>
      </c>
      <c r="BN16" s="18">
        <v>0.108881899171235</v>
      </c>
      <c r="BO16" s="18"/>
      <c r="BP16" s="18">
        <v>0.122716893007547</v>
      </c>
      <c r="BQ16" s="18">
        <v>0.11269478681794701</v>
      </c>
      <c r="BR16" s="18"/>
      <c r="BS16" s="18">
        <v>0.152776050002387</v>
      </c>
      <c r="BT16" s="18">
        <v>0.141800157897924</v>
      </c>
      <c r="BU16" s="18"/>
      <c r="BV16" s="18">
        <v>0.171252703712066</v>
      </c>
      <c r="BW16" s="18">
        <v>0.14628268386743301</v>
      </c>
      <c r="BX16" s="18"/>
      <c r="BY16" s="18">
        <v>0.14503638163124399</v>
      </c>
      <c r="BZ16" s="18">
        <v>0.111704393695127</v>
      </c>
      <c r="CA16" s="18"/>
      <c r="CB16" s="18">
        <v>0.13100059761139901</v>
      </c>
      <c r="CC16" s="18">
        <v>0.10439942047205</v>
      </c>
    </row>
    <row r="17" spans="2:81" x14ac:dyDescent="0.3">
      <c r="B17" s="15" t="s">
        <v>93</v>
      </c>
      <c r="C17" s="19">
        <v>0.51424384761388897</v>
      </c>
      <c r="D17" s="19">
        <v>0.47685068611460202</v>
      </c>
      <c r="E17" s="19">
        <v>0.54980990597300905</v>
      </c>
      <c r="F17" s="19"/>
      <c r="G17" s="19">
        <v>0.39827167329360103</v>
      </c>
      <c r="H17" s="19">
        <v>0.53295925525437104</v>
      </c>
      <c r="I17" s="19">
        <v>0.55434482633063897</v>
      </c>
      <c r="J17" s="19">
        <v>0.51809808916337596</v>
      </c>
      <c r="K17" s="19">
        <v>0.51296623771122196</v>
      </c>
      <c r="L17" s="19">
        <v>0.54164391214861496</v>
      </c>
      <c r="M17" s="19"/>
      <c r="N17" s="19">
        <v>0.50802380246545498</v>
      </c>
      <c r="O17" s="19">
        <v>0.51184282474478404</v>
      </c>
      <c r="P17" s="19">
        <v>0.56137637213057201</v>
      </c>
      <c r="Q17" s="19">
        <v>0.47825563145134398</v>
      </c>
      <c r="R17" s="19"/>
      <c r="S17" s="19">
        <v>0.47461547130646298</v>
      </c>
      <c r="T17" s="19">
        <v>0.51939485115297501</v>
      </c>
      <c r="U17" s="19">
        <v>0.599448657987806</v>
      </c>
      <c r="V17" s="19">
        <v>0.47292536571933402</v>
      </c>
      <c r="W17" s="19">
        <v>0.42416650300375303</v>
      </c>
      <c r="X17" s="19">
        <v>0.68652819650769603</v>
      </c>
      <c r="Y17" s="19">
        <v>0.54794118540778503</v>
      </c>
      <c r="Z17" s="19">
        <v>0.43807581231648701</v>
      </c>
      <c r="AA17" s="19">
        <v>0.565124592028318</v>
      </c>
      <c r="AB17" s="19">
        <v>0.37350656363809598</v>
      </c>
      <c r="AC17" s="19">
        <v>0.48284225699136502</v>
      </c>
      <c r="AD17" s="19">
        <v>0.56470458092703302</v>
      </c>
      <c r="AE17" s="19"/>
      <c r="AF17" s="19">
        <v>0.57384212883739705</v>
      </c>
      <c r="AG17" s="19">
        <v>0.62129799271438002</v>
      </c>
      <c r="AH17" s="19">
        <v>0.57145563628084495</v>
      </c>
      <c r="AI17" s="19">
        <v>0.44352661460644099</v>
      </c>
      <c r="AJ17" s="19">
        <v>0.33151524642456298</v>
      </c>
      <c r="AK17" s="19">
        <v>0.37331769070144699</v>
      </c>
      <c r="AL17" s="19"/>
      <c r="AM17" s="19">
        <v>0.59052930136210202</v>
      </c>
      <c r="AN17" s="19">
        <v>0.49050628850733702</v>
      </c>
      <c r="AO17" s="19">
        <v>0.45572113348118998</v>
      </c>
      <c r="AP17" s="19">
        <v>0.553655226424698</v>
      </c>
      <c r="AQ17" s="19">
        <v>0.43554734301158798</v>
      </c>
      <c r="AR17" s="19"/>
      <c r="AS17" s="19">
        <v>0.46160959585584599</v>
      </c>
      <c r="AT17" s="19">
        <v>0.54478187339205197</v>
      </c>
      <c r="AU17" s="19"/>
      <c r="AV17" s="19">
        <v>0.51875041022482005</v>
      </c>
      <c r="AW17" s="19">
        <v>0.35627163599071199</v>
      </c>
      <c r="AX17" s="19">
        <v>0.47009414620696299</v>
      </c>
      <c r="AY17" s="19"/>
      <c r="AZ17" s="19">
        <v>0.66631412519174604</v>
      </c>
      <c r="BA17" s="19">
        <v>0.542545343996233</v>
      </c>
      <c r="BB17" s="19">
        <v>0.36018588284199299</v>
      </c>
      <c r="BC17" s="19"/>
      <c r="BD17" s="19">
        <v>0.55426881650276605</v>
      </c>
      <c r="BE17" s="19">
        <v>0.48610975044226101</v>
      </c>
      <c r="BF17" s="19"/>
      <c r="BG17" s="19">
        <v>0.57977630472582198</v>
      </c>
      <c r="BH17" s="19">
        <v>0.49926924232834302</v>
      </c>
      <c r="BI17" s="19"/>
      <c r="BJ17" s="19">
        <v>0.50199325601600497</v>
      </c>
      <c r="BK17" s="19">
        <v>0.51622394315474496</v>
      </c>
      <c r="BL17" s="19"/>
      <c r="BM17" s="19">
        <v>0.44367221130996498</v>
      </c>
      <c r="BN17" s="19">
        <v>0.52472233022836401</v>
      </c>
      <c r="BO17" s="19"/>
      <c r="BP17" s="19">
        <v>0.53558709061629295</v>
      </c>
      <c r="BQ17" s="19">
        <v>0.50560780879484302</v>
      </c>
      <c r="BR17" s="19"/>
      <c r="BS17" s="19">
        <v>0.48933395012321301</v>
      </c>
      <c r="BT17" s="19">
        <v>0.46441810496226399</v>
      </c>
      <c r="BU17" s="19"/>
      <c r="BV17" s="19">
        <v>0.54713099310306001</v>
      </c>
      <c r="BW17" s="19">
        <v>0.46902197331816903</v>
      </c>
      <c r="BX17" s="19"/>
      <c r="BY17" s="19">
        <v>0.49000984035699602</v>
      </c>
      <c r="BZ17" s="19">
        <v>0.52045794409080803</v>
      </c>
      <c r="CA17" s="19"/>
      <c r="CB17" s="19">
        <v>0.47083425968772802</v>
      </c>
      <c r="CC17" s="19">
        <v>0.546129546716561</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420</v>
      </c>
      <c r="C9" s="14">
        <v>0.18738374006755401</v>
      </c>
      <c r="D9" s="14">
        <v>0.185964732035096</v>
      </c>
      <c r="E9" s="14">
        <v>0.18913408002675</v>
      </c>
      <c r="F9" s="14"/>
      <c r="G9" s="14">
        <v>0.23657236460126499</v>
      </c>
      <c r="H9" s="14">
        <v>0.19323418564675901</v>
      </c>
      <c r="I9" s="14">
        <v>0.239237301642962</v>
      </c>
      <c r="J9" s="14">
        <v>0.16019810063803999</v>
      </c>
      <c r="K9" s="14">
        <v>0.190765728263706</v>
      </c>
      <c r="L9" s="14">
        <v>0.12730355437862101</v>
      </c>
      <c r="M9" s="14"/>
      <c r="N9" s="14">
        <v>0.209100245862722</v>
      </c>
      <c r="O9" s="14">
        <v>0.15978148112593199</v>
      </c>
      <c r="P9" s="14">
        <v>0.17517276919102201</v>
      </c>
      <c r="Q9" s="14">
        <v>0.20630110529476101</v>
      </c>
      <c r="R9" s="14"/>
      <c r="S9" s="14">
        <v>0.18680407992534201</v>
      </c>
      <c r="T9" s="14">
        <v>0.15112959961747999</v>
      </c>
      <c r="U9" s="14">
        <v>0.20529809229570301</v>
      </c>
      <c r="V9" s="14">
        <v>0.15889366771977001</v>
      </c>
      <c r="W9" s="14">
        <v>0.26697994655150098</v>
      </c>
      <c r="X9" s="14">
        <v>0.22502101457686</v>
      </c>
      <c r="Y9" s="14">
        <v>0.106909830855051</v>
      </c>
      <c r="Z9" s="14">
        <v>0.243489042135592</v>
      </c>
      <c r="AA9" s="14">
        <v>0.180456692269651</v>
      </c>
      <c r="AB9" s="14">
        <v>0.18314619320096401</v>
      </c>
      <c r="AC9" s="14">
        <v>0.27352812942656302</v>
      </c>
      <c r="AD9" s="14">
        <v>0.121198946814693</v>
      </c>
      <c r="AE9" s="14"/>
      <c r="AF9" s="14">
        <v>0.1995762315573</v>
      </c>
      <c r="AG9" s="14">
        <v>0.15018354268308401</v>
      </c>
      <c r="AH9" s="14">
        <v>0.27961879700722098</v>
      </c>
      <c r="AI9" s="14">
        <v>0.18387231519408501</v>
      </c>
      <c r="AJ9" s="14">
        <v>0.24195017146846401</v>
      </c>
      <c r="AK9" s="14">
        <v>0.13201776794596601</v>
      </c>
      <c r="AL9" s="14"/>
      <c r="AM9" s="14">
        <v>0.17705688755090701</v>
      </c>
      <c r="AN9" s="14">
        <v>0.210389434146108</v>
      </c>
      <c r="AO9" s="14">
        <v>0.169186081218382</v>
      </c>
      <c r="AP9" s="14">
        <v>0.176548577538094</v>
      </c>
      <c r="AQ9" s="14">
        <v>0.35302565327885999</v>
      </c>
      <c r="AR9" s="14"/>
      <c r="AS9" s="14">
        <v>0.229672176487594</v>
      </c>
      <c r="AT9" s="14">
        <v>0.16003025250596301</v>
      </c>
      <c r="AU9" s="14"/>
      <c r="AV9" s="14">
        <v>0.25678203027687402</v>
      </c>
      <c r="AW9" s="14">
        <v>0.20025637636847601</v>
      </c>
      <c r="AX9" s="14">
        <v>0.20602850518374299</v>
      </c>
      <c r="AY9" s="14"/>
      <c r="AZ9" s="14">
        <v>0.376212866935561</v>
      </c>
      <c r="BA9" s="14">
        <v>0.223552714058732</v>
      </c>
      <c r="BB9" s="14">
        <v>0.21184237991971799</v>
      </c>
      <c r="BC9" s="14"/>
      <c r="BD9" s="14">
        <v>0.22330744319422199</v>
      </c>
      <c r="BE9" s="14">
        <v>0.16409614240395801</v>
      </c>
      <c r="BF9" s="14"/>
      <c r="BG9" s="14">
        <v>0.21146484523585601</v>
      </c>
      <c r="BH9" s="14">
        <v>0.18358706427454999</v>
      </c>
      <c r="BI9" s="14"/>
      <c r="BJ9" s="14">
        <v>0.26252952999248402</v>
      </c>
      <c r="BK9" s="14">
        <v>0.17957918604916401</v>
      </c>
      <c r="BL9" s="14"/>
      <c r="BM9" s="14">
        <v>0.33127028614520898</v>
      </c>
      <c r="BN9" s="14">
        <v>0.17075290532316001</v>
      </c>
      <c r="BO9" s="14"/>
      <c r="BP9" s="14">
        <v>0.23498486733496499</v>
      </c>
      <c r="BQ9" s="14">
        <v>0.17276588348664099</v>
      </c>
      <c r="BR9" s="14"/>
      <c r="BS9" s="14">
        <v>0.227436719920243</v>
      </c>
      <c r="BT9" s="14">
        <v>0.22260320601189101</v>
      </c>
      <c r="BU9" s="14"/>
      <c r="BV9" s="14">
        <v>0.165270996383305</v>
      </c>
      <c r="BW9" s="14">
        <v>0.24928400949509899</v>
      </c>
      <c r="BX9" s="14"/>
      <c r="BY9" s="14">
        <v>0.25225659188802402</v>
      </c>
      <c r="BZ9" s="14">
        <v>0.17899090614621899</v>
      </c>
      <c r="CA9" s="14"/>
      <c r="CB9" s="14">
        <v>0.23840928880311199</v>
      </c>
      <c r="CC9" s="14">
        <v>0.160649895941539</v>
      </c>
    </row>
    <row r="10" spans="2:81" x14ac:dyDescent="0.3">
      <c r="B10" s="15" t="s">
        <v>86</v>
      </c>
      <c r="C10" s="14">
        <v>0.41100036307552601</v>
      </c>
      <c r="D10" s="14">
        <v>0.414950006863118</v>
      </c>
      <c r="E10" s="14">
        <v>0.40599721140886702</v>
      </c>
      <c r="F10" s="14"/>
      <c r="G10" s="14">
        <v>0.38686090054142402</v>
      </c>
      <c r="H10" s="14">
        <v>0.49188773423267601</v>
      </c>
      <c r="I10" s="14">
        <v>0.407718565488838</v>
      </c>
      <c r="J10" s="14">
        <v>0.40639978772013202</v>
      </c>
      <c r="K10" s="14">
        <v>0.34653486181701199</v>
      </c>
      <c r="L10" s="14">
        <v>0.41135685214744799</v>
      </c>
      <c r="M10" s="14"/>
      <c r="N10" s="14">
        <v>0.40901208044223403</v>
      </c>
      <c r="O10" s="14">
        <v>0.394651026595779</v>
      </c>
      <c r="P10" s="14">
        <v>0.47877885721831798</v>
      </c>
      <c r="Q10" s="14">
        <v>0.36128193316116602</v>
      </c>
      <c r="R10" s="14"/>
      <c r="S10" s="14">
        <v>0.41329883196539302</v>
      </c>
      <c r="T10" s="14">
        <v>0.40800518473933001</v>
      </c>
      <c r="U10" s="14">
        <v>0.42018246889281502</v>
      </c>
      <c r="V10" s="14">
        <v>0.43774984985019999</v>
      </c>
      <c r="W10" s="14">
        <v>0.29691419723948698</v>
      </c>
      <c r="X10" s="14">
        <v>0.38914938355162099</v>
      </c>
      <c r="Y10" s="14">
        <v>0.45850358170077599</v>
      </c>
      <c r="Z10" s="14">
        <v>0.45041504847006097</v>
      </c>
      <c r="AA10" s="14">
        <v>0.43995165982005002</v>
      </c>
      <c r="AB10" s="14">
        <v>0.48291310799885101</v>
      </c>
      <c r="AC10" s="14">
        <v>0.27574650451496602</v>
      </c>
      <c r="AD10" s="14">
        <v>0.36302688123365301</v>
      </c>
      <c r="AE10" s="14"/>
      <c r="AF10" s="14">
        <v>0.478898960827144</v>
      </c>
      <c r="AG10" s="14">
        <v>0.43359699071507202</v>
      </c>
      <c r="AH10" s="14">
        <v>0.38863521354180203</v>
      </c>
      <c r="AI10" s="14">
        <v>0.40820273183691103</v>
      </c>
      <c r="AJ10" s="14">
        <v>0.30578554440629602</v>
      </c>
      <c r="AK10" s="14">
        <v>0.32936376136136403</v>
      </c>
      <c r="AL10" s="14"/>
      <c r="AM10" s="14">
        <v>0.37685313566634099</v>
      </c>
      <c r="AN10" s="14">
        <v>0.38104607259802298</v>
      </c>
      <c r="AO10" s="14">
        <v>0.449442720567929</v>
      </c>
      <c r="AP10" s="14">
        <v>0.48045987846015697</v>
      </c>
      <c r="AQ10" s="14">
        <v>0.42906085962485901</v>
      </c>
      <c r="AR10" s="14"/>
      <c r="AS10" s="14">
        <v>0.42452653497472298</v>
      </c>
      <c r="AT10" s="14">
        <v>0.40143259849330098</v>
      </c>
      <c r="AU10" s="14"/>
      <c r="AV10" s="14">
        <v>0.40729065598601499</v>
      </c>
      <c r="AW10" s="14">
        <v>0.36242434867441498</v>
      </c>
      <c r="AX10" s="14">
        <v>0.47509263597455498</v>
      </c>
      <c r="AY10" s="14"/>
      <c r="AZ10" s="14">
        <v>0.34478890293437597</v>
      </c>
      <c r="BA10" s="14">
        <v>0.38822059157944999</v>
      </c>
      <c r="BB10" s="14">
        <v>0.44146347749792603</v>
      </c>
      <c r="BC10" s="14"/>
      <c r="BD10" s="14">
        <v>0.42011769547584099</v>
      </c>
      <c r="BE10" s="14">
        <v>0.40462598827004298</v>
      </c>
      <c r="BF10" s="14"/>
      <c r="BG10" s="14">
        <v>0.45595209770350098</v>
      </c>
      <c r="BH10" s="14">
        <v>0.40179902651496802</v>
      </c>
      <c r="BI10" s="14"/>
      <c r="BJ10" s="14">
        <v>0.46159026744936299</v>
      </c>
      <c r="BK10" s="14">
        <v>0.40763515694797298</v>
      </c>
      <c r="BL10" s="14"/>
      <c r="BM10" s="14">
        <v>0.35986848609862099</v>
      </c>
      <c r="BN10" s="14">
        <v>0.41712082561605901</v>
      </c>
      <c r="BO10" s="14"/>
      <c r="BP10" s="14">
        <v>0.41796983154123102</v>
      </c>
      <c r="BQ10" s="14">
        <v>0.41498955424295197</v>
      </c>
      <c r="BR10" s="14"/>
      <c r="BS10" s="14">
        <v>0.42085581242990699</v>
      </c>
      <c r="BT10" s="14">
        <v>0.43579729319812999</v>
      </c>
      <c r="BU10" s="14"/>
      <c r="BV10" s="14">
        <v>0.45337280309046901</v>
      </c>
      <c r="BW10" s="14">
        <v>0.40942816274379001</v>
      </c>
      <c r="BX10" s="14"/>
      <c r="BY10" s="14">
        <v>0.35603719404004502</v>
      </c>
      <c r="BZ10" s="14">
        <v>0.42040923680213099</v>
      </c>
      <c r="CA10" s="14"/>
      <c r="CB10" s="14">
        <v>0.406885406217462</v>
      </c>
      <c r="CC10" s="14">
        <v>0.41273877850339802</v>
      </c>
    </row>
    <row r="11" spans="2:81" x14ac:dyDescent="0.3">
      <c r="B11" s="15" t="s">
        <v>421</v>
      </c>
      <c r="C11" s="14">
        <v>0.20009697934655499</v>
      </c>
      <c r="D11" s="14">
        <v>0.18669731365244999</v>
      </c>
      <c r="E11" s="14">
        <v>0.21357030399100099</v>
      </c>
      <c r="F11" s="14"/>
      <c r="G11" s="14">
        <v>0.21905285050554299</v>
      </c>
      <c r="H11" s="14">
        <v>0.155266893562504</v>
      </c>
      <c r="I11" s="14">
        <v>0.167625158838972</v>
      </c>
      <c r="J11" s="14">
        <v>0.212310086207256</v>
      </c>
      <c r="K11" s="14">
        <v>0.21559291560229699</v>
      </c>
      <c r="L11" s="14">
        <v>0.22989861303467299</v>
      </c>
      <c r="M11" s="14"/>
      <c r="N11" s="14">
        <v>0.19852115454179101</v>
      </c>
      <c r="O11" s="14">
        <v>0.206191020117242</v>
      </c>
      <c r="P11" s="14">
        <v>0.21132872320894899</v>
      </c>
      <c r="Q11" s="14">
        <v>0.18880601269869199</v>
      </c>
      <c r="R11" s="14"/>
      <c r="S11" s="14">
        <v>0.226302330883067</v>
      </c>
      <c r="T11" s="14">
        <v>0.24118831185916501</v>
      </c>
      <c r="U11" s="14">
        <v>0.21280720440311801</v>
      </c>
      <c r="V11" s="14">
        <v>0.20232426183022501</v>
      </c>
      <c r="W11" s="14">
        <v>0.19435272871008699</v>
      </c>
      <c r="X11" s="14">
        <v>0.17046417006452</v>
      </c>
      <c r="Y11" s="14">
        <v>0.227380432916446</v>
      </c>
      <c r="Z11" s="14">
        <v>9.5354770110206599E-2</v>
      </c>
      <c r="AA11" s="14">
        <v>0.16360729986917699</v>
      </c>
      <c r="AB11" s="14">
        <v>0.12020033257181099</v>
      </c>
      <c r="AC11" s="14">
        <v>0.27436789774457598</v>
      </c>
      <c r="AD11" s="14">
        <v>0.279764607787029</v>
      </c>
      <c r="AE11" s="14"/>
      <c r="AF11" s="14">
        <v>0.14722093334629699</v>
      </c>
      <c r="AG11" s="14">
        <v>0.222196703304918</v>
      </c>
      <c r="AH11" s="14">
        <v>0.15469239275666</v>
      </c>
      <c r="AI11" s="14">
        <v>0.18370266798335999</v>
      </c>
      <c r="AJ11" s="14">
        <v>0.31515759166203999</v>
      </c>
      <c r="AK11" s="14">
        <v>0.29769804296915497</v>
      </c>
      <c r="AL11" s="14"/>
      <c r="AM11" s="14">
        <v>0.196890863145089</v>
      </c>
      <c r="AN11" s="14">
        <v>0.202319652917827</v>
      </c>
      <c r="AO11" s="14">
        <v>0.203524207549591</v>
      </c>
      <c r="AP11" s="14">
        <v>0.200597577571863</v>
      </c>
      <c r="AQ11" s="14">
        <v>0.17301318227596901</v>
      </c>
      <c r="AR11" s="14"/>
      <c r="AS11" s="14">
        <v>0.191221000170193</v>
      </c>
      <c r="AT11" s="14">
        <v>0.20852272474030401</v>
      </c>
      <c r="AU11" s="14"/>
      <c r="AV11" s="14">
        <v>0.17360086515427001</v>
      </c>
      <c r="AW11" s="14">
        <v>0.26014586119807998</v>
      </c>
      <c r="AX11" s="14">
        <v>0.18762786310572999</v>
      </c>
      <c r="AY11" s="14"/>
      <c r="AZ11" s="14">
        <v>9.5032565588737405E-2</v>
      </c>
      <c r="BA11" s="14">
        <v>0.227075864142608</v>
      </c>
      <c r="BB11" s="14">
        <v>0.194671803857528</v>
      </c>
      <c r="BC11" s="14"/>
      <c r="BD11" s="14">
        <v>0.17800561028687201</v>
      </c>
      <c r="BE11" s="14">
        <v>0.215411062492778</v>
      </c>
      <c r="BF11" s="14"/>
      <c r="BG11" s="14">
        <v>0.19546938589876001</v>
      </c>
      <c r="BH11" s="14">
        <v>0.20077190315499599</v>
      </c>
      <c r="BI11" s="14"/>
      <c r="BJ11" s="14">
        <v>0.13326467429118699</v>
      </c>
      <c r="BK11" s="14">
        <v>0.203980140730287</v>
      </c>
      <c r="BL11" s="14"/>
      <c r="BM11" s="14">
        <v>0.218328823174613</v>
      </c>
      <c r="BN11" s="14">
        <v>0.199808925510091</v>
      </c>
      <c r="BO11" s="14"/>
      <c r="BP11" s="14">
        <v>0.14901492594118501</v>
      </c>
      <c r="BQ11" s="14">
        <v>0.20950729622422901</v>
      </c>
      <c r="BR11" s="14"/>
      <c r="BS11" s="14">
        <v>0.230371564754285</v>
      </c>
      <c r="BT11" s="14">
        <v>0.17117657603699701</v>
      </c>
      <c r="BU11" s="14"/>
      <c r="BV11" s="14">
        <v>0.29052482174024002</v>
      </c>
      <c r="BW11" s="14">
        <v>0.20923152890378999</v>
      </c>
      <c r="BX11" s="14"/>
      <c r="BY11" s="14">
        <v>0.21341178237497899</v>
      </c>
      <c r="BZ11" s="14">
        <v>0.196531465978453</v>
      </c>
      <c r="CA11" s="14"/>
      <c r="CB11" s="14">
        <v>0.17508002092705199</v>
      </c>
      <c r="CC11" s="14">
        <v>0.21282423376727899</v>
      </c>
    </row>
    <row r="12" spans="2:81" x14ac:dyDescent="0.3">
      <c r="B12" s="15" t="s">
        <v>88</v>
      </c>
      <c r="C12" s="14">
        <v>9.9934273989772296E-2</v>
      </c>
      <c r="D12" s="14">
        <v>0.11043822052796699</v>
      </c>
      <c r="E12" s="14">
        <v>8.9872482096794298E-2</v>
      </c>
      <c r="F12" s="14"/>
      <c r="G12" s="14">
        <v>6.7464764303160493E-2</v>
      </c>
      <c r="H12" s="14">
        <v>7.2977615584390601E-2</v>
      </c>
      <c r="I12" s="14">
        <v>0.120813990109834</v>
      </c>
      <c r="J12" s="14">
        <v>9.1557033875920596E-2</v>
      </c>
      <c r="K12" s="14">
        <v>0.10375992469419799</v>
      </c>
      <c r="L12" s="14">
        <v>0.130752622843752</v>
      </c>
      <c r="M12" s="14"/>
      <c r="N12" s="14">
        <v>8.2319436598175602E-2</v>
      </c>
      <c r="O12" s="14">
        <v>0.12544013279872199</v>
      </c>
      <c r="P12" s="14">
        <v>9.1017444623713806E-2</v>
      </c>
      <c r="Q12" s="14">
        <v>0.101866607997094</v>
      </c>
      <c r="R12" s="14"/>
      <c r="S12" s="14">
        <v>7.1833919787928094E-2</v>
      </c>
      <c r="T12" s="14">
        <v>8.11175504182816E-2</v>
      </c>
      <c r="U12" s="14">
        <v>8.7053634955415807E-2</v>
      </c>
      <c r="V12" s="14">
        <v>0.15328197487790601</v>
      </c>
      <c r="W12" s="14">
        <v>0.13951999718793701</v>
      </c>
      <c r="X12" s="14">
        <v>0.102490867270739</v>
      </c>
      <c r="Y12" s="14">
        <v>0.116846657161399</v>
      </c>
      <c r="Z12" s="14">
        <v>0.116624958077527</v>
      </c>
      <c r="AA12" s="14">
        <v>7.7424560667638295E-2</v>
      </c>
      <c r="AB12" s="14">
        <v>9.9628306461942998E-2</v>
      </c>
      <c r="AC12" s="14">
        <v>8.8882311660537006E-2</v>
      </c>
      <c r="AD12" s="14">
        <v>0.12018558645203301</v>
      </c>
      <c r="AE12" s="14"/>
      <c r="AF12" s="14">
        <v>8.7996929910530305E-2</v>
      </c>
      <c r="AG12" s="14">
        <v>0.105768670924286</v>
      </c>
      <c r="AH12" s="14">
        <v>0.10365132890188</v>
      </c>
      <c r="AI12" s="14">
        <v>0.12717710836593399</v>
      </c>
      <c r="AJ12" s="14">
        <v>5.6616166315300101E-2</v>
      </c>
      <c r="AK12" s="14">
        <v>9.1851745736212603E-2</v>
      </c>
      <c r="AL12" s="14"/>
      <c r="AM12" s="14">
        <v>0.14093918586989601</v>
      </c>
      <c r="AN12" s="14">
        <v>8.9981155991752201E-2</v>
      </c>
      <c r="AO12" s="14">
        <v>6.4356809241347804E-2</v>
      </c>
      <c r="AP12" s="14">
        <v>7.1252110509675295E-2</v>
      </c>
      <c r="AQ12" s="14">
        <v>0</v>
      </c>
      <c r="AR12" s="14"/>
      <c r="AS12" s="14">
        <v>8.6946827195832105E-2</v>
      </c>
      <c r="AT12" s="14">
        <v>0.10935953842392</v>
      </c>
      <c r="AU12" s="14"/>
      <c r="AV12" s="14">
        <v>9.4013441552075194E-2</v>
      </c>
      <c r="AW12" s="14">
        <v>0.12896432504602001</v>
      </c>
      <c r="AX12" s="14">
        <v>6.7759126168121298E-2</v>
      </c>
      <c r="AY12" s="14"/>
      <c r="AZ12" s="14">
        <v>8.4463394212007797E-2</v>
      </c>
      <c r="BA12" s="14">
        <v>0.102994781931414</v>
      </c>
      <c r="BB12" s="14">
        <v>0.11044689531103501</v>
      </c>
      <c r="BC12" s="14"/>
      <c r="BD12" s="14">
        <v>9.1965986600534996E-2</v>
      </c>
      <c r="BE12" s="14">
        <v>0.104004293400731</v>
      </c>
      <c r="BF12" s="14"/>
      <c r="BG12" s="14">
        <v>5.5920437821311599E-2</v>
      </c>
      <c r="BH12" s="14">
        <v>0.10782890031169701</v>
      </c>
      <c r="BI12" s="14"/>
      <c r="BJ12" s="14">
        <v>4.6091735973957403E-2</v>
      </c>
      <c r="BK12" s="14">
        <v>0.10569461714942401</v>
      </c>
      <c r="BL12" s="14"/>
      <c r="BM12" s="14">
        <v>6.2820526818635897E-2</v>
      </c>
      <c r="BN12" s="14">
        <v>0.103753820153558</v>
      </c>
      <c r="BO12" s="14"/>
      <c r="BP12" s="14">
        <v>0.113105240702429</v>
      </c>
      <c r="BQ12" s="14">
        <v>9.4907905431879103E-2</v>
      </c>
      <c r="BR12" s="14"/>
      <c r="BS12" s="14">
        <v>7.0750098317190396E-2</v>
      </c>
      <c r="BT12" s="14">
        <v>9.5989846487269201E-2</v>
      </c>
      <c r="BU12" s="14"/>
      <c r="BV12" s="14">
        <v>7.3103480385826605E-2</v>
      </c>
      <c r="BW12" s="14">
        <v>6.9923034517261798E-2</v>
      </c>
      <c r="BX12" s="14"/>
      <c r="BY12" s="14">
        <v>7.0055286510187706E-2</v>
      </c>
      <c r="BZ12" s="14">
        <v>0.103231017564826</v>
      </c>
      <c r="CA12" s="14"/>
      <c r="CB12" s="14">
        <v>8.8411338584006793E-2</v>
      </c>
      <c r="CC12" s="14">
        <v>0.106240889945224</v>
      </c>
    </row>
    <row r="13" spans="2:81" x14ac:dyDescent="0.3">
      <c r="B13" s="15" t="s">
        <v>422</v>
      </c>
      <c r="C13" s="14">
        <v>5.2589470958684298E-2</v>
      </c>
      <c r="D13" s="14">
        <v>5.90774486144936E-2</v>
      </c>
      <c r="E13" s="14">
        <v>4.6356812092408897E-2</v>
      </c>
      <c r="F13" s="14"/>
      <c r="G13" s="14">
        <v>4.4349838966238501E-2</v>
      </c>
      <c r="H13" s="14">
        <v>4.7176875876824002E-2</v>
      </c>
      <c r="I13" s="14">
        <v>4.0280048603519199E-2</v>
      </c>
      <c r="J13" s="14">
        <v>6.6935327664981101E-2</v>
      </c>
      <c r="K13" s="14">
        <v>6.4563723847103099E-2</v>
      </c>
      <c r="L13" s="14">
        <v>5.2777064599074802E-2</v>
      </c>
      <c r="M13" s="14"/>
      <c r="N13" s="14">
        <v>5.8753953491716297E-2</v>
      </c>
      <c r="O13" s="14">
        <v>5.3050372269697901E-2</v>
      </c>
      <c r="P13" s="14">
        <v>3.4731444840388197E-2</v>
      </c>
      <c r="Q13" s="14">
        <v>6.1978802892620401E-2</v>
      </c>
      <c r="R13" s="14"/>
      <c r="S13" s="14">
        <v>7.0509300361517604E-2</v>
      </c>
      <c r="T13" s="14">
        <v>4.5138961356250201E-2</v>
      </c>
      <c r="U13" s="14">
        <v>2.3794161961864398E-2</v>
      </c>
      <c r="V13" s="14">
        <v>2.3471999941226201E-2</v>
      </c>
      <c r="W13" s="14">
        <v>5.7751789090421599E-2</v>
      </c>
      <c r="X13" s="14">
        <v>6.5270907924396507E-2</v>
      </c>
      <c r="Y13" s="14">
        <v>3.92010488701314E-2</v>
      </c>
      <c r="Z13" s="14">
        <v>4.5212019040776097E-2</v>
      </c>
      <c r="AA13" s="14">
        <v>6.4708651942462198E-2</v>
      </c>
      <c r="AB13" s="14">
        <v>5.91161737277048E-2</v>
      </c>
      <c r="AC13" s="14">
        <v>8.7475156653357505E-2</v>
      </c>
      <c r="AD13" s="14">
        <v>3.9590425588372599E-2</v>
      </c>
      <c r="AE13" s="14"/>
      <c r="AF13" s="14">
        <v>4.4231678391928098E-2</v>
      </c>
      <c r="AG13" s="14">
        <v>6.5312773697503101E-2</v>
      </c>
      <c r="AH13" s="14">
        <v>2.02635007464252E-2</v>
      </c>
      <c r="AI13" s="14">
        <v>7.2166871858369494E-2</v>
      </c>
      <c r="AJ13" s="14">
        <v>4.0162445662479E-2</v>
      </c>
      <c r="AK13" s="14">
        <v>4.01108175846926E-2</v>
      </c>
      <c r="AL13" s="14"/>
      <c r="AM13" s="14">
        <v>6.6399937754975699E-2</v>
      </c>
      <c r="AN13" s="14">
        <v>5.1995661168434799E-2</v>
      </c>
      <c r="AO13" s="14">
        <v>5.7850294045209902E-2</v>
      </c>
      <c r="AP13" s="14">
        <v>5.06636334316675E-2</v>
      </c>
      <c r="AQ13" s="14">
        <v>0</v>
      </c>
      <c r="AR13" s="14"/>
      <c r="AS13" s="14">
        <v>5.2711353380545001E-2</v>
      </c>
      <c r="AT13" s="14">
        <v>5.1612437384308603E-2</v>
      </c>
      <c r="AU13" s="14"/>
      <c r="AV13" s="14">
        <v>5.7479576705658099E-2</v>
      </c>
      <c r="AW13" s="14">
        <v>1.4750490839035599E-2</v>
      </c>
      <c r="AX13" s="14">
        <v>4.5070903763986397E-2</v>
      </c>
      <c r="AY13" s="14"/>
      <c r="AZ13" s="14">
        <v>9.9502270329318104E-2</v>
      </c>
      <c r="BA13" s="14">
        <v>5.8156048287795602E-2</v>
      </c>
      <c r="BB13" s="14">
        <v>7.7455553554533398E-3</v>
      </c>
      <c r="BC13" s="14"/>
      <c r="BD13" s="14">
        <v>6.0899304181765E-2</v>
      </c>
      <c r="BE13" s="14">
        <v>4.7231728076343502E-2</v>
      </c>
      <c r="BF13" s="14"/>
      <c r="BG13" s="14">
        <v>5.25289823375251E-2</v>
      </c>
      <c r="BH13" s="14">
        <v>5.2846413008954603E-2</v>
      </c>
      <c r="BI13" s="14"/>
      <c r="BJ13" s="14">
        <v>7.4730256905946105E-2</v>
      </c>
      <c r="BK13" s="14">
        <v>5.1177982573377197E-2</v>
      </c>
      <c r="BL13" s="14"/>
      <c r="BM13" s="14">
        <v>1.8022988209314899E-2</v>
      </c>
      <c r="BN13" s="14">
        <v>5.5872076375355899E-2</v>
      </c>
      <c r="BO13" s="14"/>
      <c r="BP13" s="14">
        <v>6.5770611906585494E-2</v>
      </c>
      <c r="BQ13" s="14">
        <v>5.0276329707712099E-2</v>
      </c>
      <c r="BR13" s="14"/>
      <c r="BS13" s="14">
        <v>4.5405613925566003E-2</v>
      </c>
      <c r="BT13" s="14">
        <v>4.5262945582998898E-2</v>
      </c>
      <c r="BU13" s="14"/>
      <c r="BV13" s="14">
        <v>1.7727898400160001E-2</v>
      </c>
      <c r="BW13" s="14">
        <v>5.51325668419059E-2</v>
      </c>
      <c r="BX13" s="14"/>
      <c r="BY13" s="14">
        <v>9.9381629312133499E-2</v>
      </c>
      <c r="BZ13" s="14">
        <v>4.8037460263401097E-2</v>
      </c>
      <c r="CA13" s="14"/>
      <c r="CB13" s="14">
        <v>5.7008865552485598E-2</v>
      </c>
      <c r="CC13" s="14">
        <v>5.1377142233931E-2</v>
      </c>
    </row>
    <row r="14" spans="2:81" x14ac:dyDescent="0.3">
      <c r="B14" s="15" t="s">
        <v>106</v>
      </c>
      <c r="C14" s="14">
        <v>4.89951725619093E-2</v>
      </c>
      <c r="D14" s="14">
        <v>4.2872278306875199E-2</v>
      </c>
      <c r="E14" s="14">
        <v>5.5069110384178097E-2</v>
      </c>
      <c r="F14" s="14"/>
      <c r="G14" s="14">
        <v>4.5699281082369002E-2</v>
      </c>
      <c r="H14" s="14">
        <v>3.9456695096846101E-2</v>
      </c>
      <c r="I14" s="14">
        <v>2.43249353158736E-2</v>
      </c>
      <c r="J14" s="14">
        <v>6.2599663893670401E-2</v>
      </c>
      <c r="K14" s="14">
        <v>7.8782845775684299E-2</v>
      </c>
      <c r="L14" s="14">
        <v>4.79112929964313E-2</v>
      </c>
      <c r="M14" s="14"/>
      <c r="N14" s="14">
        <v>4.22931290633606E-2</v>
      </c>
      <c r="O14" s="14">
        <v>6.0885967092628099E-2</v>
      </c>
      <c r="P14" s="14">
        <v>8.9707609176092901E-3</v>
      </c>
      <c r="Q14" s="14">
        <v>7.9765537955667404E-2</v>
      </c>
      <c r="R14" s="14"/>
      <c r="S14" s="14">
        <v>3.1251537076752399E-2</v>
      </c>
      <c r="T14" s="14">
        <v>7.3420392009492394E-2</v>
      </c>
      <c r="U14" s="14">
        <v>5.0864437491083797E-2</v>
      </c>
      <c r="V14" s="14">
        <v>2.4278245780672902E-2</v>
      </c>
      <c r="W14" s="14">
        <v>4.4481341220565497E-2</v>
      </c>
      <c r="X14" s="14">
        <v>4.76036566118637E-2</v>
      </c>
      <c r="Y14" s="14">
        <v>5.1158448496196399E-2</v>
      </c>
      <c r="Z14" s="14">
        <v>4.8904162165836797E-2</v>
      </c>
      <c r="AA14" s="14">
        <v>7.38511354310218E-2</v>
      </c>
      <c r="AB14" s="14">
        <v>5.49958860387256E-2</v>
      </c>
      <c r="AC14" s="14">
        <v>0</v>
      </c>
      <c r="AD14" s="14">
        <v>7.6233552124219006E-2</v>
      </c>
      <c r="AE14" s="14"/>
      <c r="AF14" s="14">
        <v>4.2075265966800598E-2</v>
      </c>
      <c r="AG14" s="14">
        <v>2.29413186751381E-2</v>
      </c>
      <c r="AH14" s="14">
        <v>5.3138767046011302E-2</v>
      </c>
      <c r="AI14" s="14">
        <v>2.4878304761340501E-2</v>
      </c>
      <c r="AJ14" s="14">
        <v>4.0328080485421303E-2</v>
      </c>
      <c r="AK14" s="14">
        <v>0.108957864402609</v>
      </c>
      <c r="AL14" s="14"/>
      <c r="AM14" s="14">
        <v>4.18599900127909E-2</v>
      </c>
      <c r="AN14" s="14">
        <v>6.4268023177855196E-2</v>
      </c>
      <c r="AO14" s="14">
        <v>5.56398873775392E-2</v>
      </c>
      <c r="AP14" s="14">
        <v>2.04782224885432E-2</v>
      </c>
      <c r="AQ14" s="14">
        <v>4.4900304820312098E-2</v>
      </c>
      <c r="AR14" s="14"/>
      <c r="AS14" s="14">
        <v>1.4922107791113399E-2</v>
      </c>
      <c r="AT14" s="14">
        <v>6.9042448452203795E-2</v>
      </c>
      <c r="AU14" s="14"/>
      <c r="AV14" s="14">
        <v>1.0833430325107401E-2</v>
      </c>
      <c r="AW14" s="14">
        <v>3.3458597873973601E-2</v>
      </c>
      <c r="AX14" s="14">
        <v>1.8420965803863501E-2</v>
      </c>
      <c r="AY14" s="14"/>
      <c r="AZ14" s="14">
        <v>0</v>
      </c>
      <c r="BA14" s="14">
        <v>0</v>
      </c>
      <c r="BB14" s="14">
        <v>3.38298880583391E-2</v>
      </c>
      <c r="BC14" s="14"/>
      <c r="BD14" s="14">
        <v>2.57039602607648E-2</v>
      </c>
      <c r="BE14" s="14">
        <v>6.4630785356146706E-2</v>
      </c>
      <c r="BF14" s="14"/>
      <c r="BG14" s="14">
        <v>2.86642510030455E-2</v>
      </c>
      <c r="BH14" s="14">
        <v>5.3166692734834903E-2</v>
      </c>
      <c r="BI14" s="14"/>
      <c r="BJ14" s="14">
        <v>2.1793535387062E-2</v>
      </c>
      <c r="BK14" s="14">
        <v>5.1932916549774798E-2</v>
      </c>
      <c r="BL14" s="14"/>
      <c r="BM14" s="14">
        <v>9.6888895536058305E-3</v>
      </c>
      <c r="BN14" s="14">
        <v>5.2691447021776597E-2</v>
      </c>
      <c r="BO14" s="14"/>
      <c r="BP14" s="14">
        <v>1.91545225736038E-2</v>
      </c>
      <c r="BQ14" s="14">
        <v>5.7553030906585999E-2</v>
      </c>
      <c r="BR14" s="14"/>
      <c r="BS14" s="14">
        <v>5.1801906528085098E-3</v>
      </c>
      <c r="BT14" s="14">
        <v>2.9170132682713401E-2</v>
      </c>
      <c r="BU14" s="14"/>
      <c r="BV14" s="14">
        <v>0</v>
      </c>
      <c r="BW14" s="14">
        <v>7.0006974981542004E-3</v>
      </c>
      <c r="BX14" s="14"/>
      <c r="BY14" s="14">
        <v>8.8575158746303593E-3</v>
      </c>
      <c r="BZ14" s="14">
        <v>5.2799913244969798E-2</v>
      </c>
      <c r="CA14" s="14"/>
      <c r="CB14" s="14">
        <v>3.4205079915882702E-2</v>
      </c>
      <c r="CC14" s="14">
        <v>5.6169059608629099E-2</v>
      </c>
    </row>
    <row r="15" spans="2:81" x14ac:dyDescent="0.3">
      <c r="B15" s="15" t="s">
        <v>91</v>
      </c>
      <c r="C15" s="18">
        <v>0.59838410314307999</v>
      </c>
      <c r="D15" s="18">
        <v>0.60091473889821401</v>
      </c>
      <c r="E15" s="18">
        <v>0.59513129143561805</v>
      </c>
      <c r="F15" s="18"/>
      <c r="G15" s="18">
        <v>0.62343326514268904</v>
      </c>
      <c r="H15" s="18">
        <v>0.68512191987943505</v>
      </c>
      <c r="I15" s="18">
        <v>0.64695586713180098</v>
      </c>
      <c r="J15" s="18">
        <v>0.56659788835817204</v>
      </c>
      <c r="K15" s="18">
        <v>0.53730059008071795</v>
      </c>
      <c r="L15" s="18">
        <v>0.53866040652606895</v>
      </c>
      <c r="M15" s="18"/>
      <c r="N15" s="18">
        <v>0.61811232630495605</v>
      </c>
      <c r="O15" s="18">
        <v>0.55443250772171004</v>
      </c>
      <c r="P15" s="18">
        <v>0.65395162640934001</v>
      </c>
      <c r="Q15" s="18">
        <v>0.56758303845592695</v>
      </c>
      <c r="R15" s="18"/>
      <c r="S15" s="18">
        <v>0.60010291189073495</v>
      </c>
      <c r="T15" s="18">
        <v>0.55913478435680997</v>
      </c>
      <c r="U15" s="18">
        <v>0.62548056118851802</v>
      </c>
      <c r="V15" s="18">
        <v>0.59664351756997003</v>
      </c>
      <c r="W15" s="18">
        <v>0.56389414379098801</v>
      </c>
      <c r="X15" s="18">
        <v>0.61417039812848095</v>
      </c>
      <c r="Y15" s="18">
        <v>0.565413412555827</v>
      </c>
      <c r="Z15" s="18">
        <v>0.69390409060565295</v>
      </c>
      <c r="AA15" s="18">
        <v>0.62040835208970102</v>
      </c>
      <c r="AB15" s="18">
        <v>0.66605930119981505</v>
      </c>
      <c r="AC15" s="18">
        <v>0.54927463394152898</v>
      </c>
      <c r="AD15" s="18">
        <v>0.48422582804834702</v>
      </c>
      <c r="AE15" s="18"/>
      <c r="AF15" s="18">
        <v>0.67847519238444398</v>
      </c>
      <c r="AG15" s="18">
        <v>0.58378053339815505</v>
      </c>
      <c r="AH15" s="18">
        <v>0.668254010549023</v>
      </c>
      <c r="AI15" s="18">
        <v>0.592075047030996</v>
      </c>
      <c r="AJ15" s="18">
        <v>0.54773571587476</v>
      </c>
      <c r="AK15" s="18">
        <v>0.46138152930733101</v>
      </c>
      <c r="AL15" s="18"/>
      <c r="AM15" s="18">
        <v>0.55391002321724803</v>
      </c>
      <c r="AN15" s="18">
        <v>0.59143550674413103</v>
      </c>
      <c r="AO15" s="18">
        <v>0.61862880178631197</v>
      </c>
      <c r="AP15" s="18">
        <v>0.65700845599825097</v>
      </c>
      <c r="AQ15" s="18">
        <v>0.782086512903719</v>
      </c>
      <c r="AR15" s="18"/>
      <c r="AS15" s="18">
        <v>0.65419871146231701</v>
      </c>
      <c r="AT15" s="18">
        <v>0.56146285099926396</v>
      </c>
      <c r="AU15" s="18"/>
      <c r="AV15" s="18">
        <v>0.66407268626288896</v>
      </c>
      <c r="AW15" s="18">
        <v>0.56268072504289102</v>
      </c>
      <c r="AX15" s="18">
        <v>0.68112114115829803</v>
      </c>
      <c r="AY15" s="18"/>
      <c r="AZ15" s="18">
        <v>0.72100176986993703</v>
      </c>
      <c r="BA15" s="18">
        <v>0.611773305638182</v>
      </c>
      <c r="BB15" s="18">
        <v>0.65330585741764402</v>
      </c>
      <c r="BC15" s="18"/>
      <c r="BD15" s="18">
        <v>0.64342513867006301</v>
      </c>
      <c r="BE15" s="18">
        <v>0.56872213067400101</v>
      </c>
      <c r="BF15" s="18"/>
      <c r="BG15" s="18">
        <v>0.66741694293935705</v>
      </c>
      <c r="BH15" s="18">
        <v>0.58538609078951798</v>
      </c>
      <c r="BI15" s="18"/>
      <c r="BJ15" s="18">
        <v>0.72411979744184696</v>
      </c>
      <c r="BK15" s="18">
        <v>0.58721434299713704</v>
      </c>
      <c r="BL15" s="18"/>
      <c r="BM15" s="18">
        <v>0.69113877224383002</v>
      </c>
      <c r="BN15" s="18">
        <v>0.58787373093921902</v>
      </c>
      <c r="BO15" s="18"/>
      <c r="BP15" s="18">
        <v>0.65295469887619595</v>
      </c>
      <c r="BQ15" s="18">
        <v>0.58775543772959304</v>
      </c>
      <c r="BR15" s="18"/>
      <c r="BS15" s="18">
        <v>0.64829253235015005</v>
      </c>
      <c r="BT15" s="18">
        <v>0.65840049921002097</v>
      </c>
      <c r="BU15" s="18"/>
      <c r="BV15" s="18">
        <v>0.61864379947377302</v>
      </c>
      <c r="BW15" s="18">
        <v>0.65871217223888801</v>
      </c>
      <c r="BX15" s="18"/>
      <c r="BY15" s="18">
        <v>0.60829378592806904</v>
      </c>
      <c r="BZ15" s="18">
        <v>0.59940014294834998</v>
      </c>
      <c r="CA15" s="18"/>
      <c r="CB15" s="18">
        <v>0.64529469502057302</v>
      </c>
      <c r="CC15" s="18">
        <v>0.57338867444493702</v>
      </c>
    </row>
    <row r="16" spans="2:81" x14ac:dyDescent="0.3">
      <c r="B16" s="15" t="s">
        <v>92</v>
      </c>
      <c r="C16" s="18">
        <v>0.152523744948457</v>
      </c>
      <c r="D16" s="18">
        <v>0.16951566914246</v>
      </c>
      <c r="E16" s="18">
        <v>0.13622929418920299</v>
      </c>
      <c r="F16" s="18"/>
      <c r="G16" s="18">
        <v>0.111814603269399</v>
      </c>
      <c r="H16" s="18">
        <v>0.120154491461215</v>
      </c>
      <c r="I16" s="18">
        <v>0.16109403871335301</v>
      </c>
      <c r="J16" s="18">
        <v>0.15849236154090199</v>
      </c>
      <c r="K16" s="18">
        <v>0.168323648541301</v>
      </c>
      <c r="L16" s="18">
        <v>0.18352968744282699</v>
      </c>
      <c r="M16" s="18"/>
      <c r="N16" s="18">
        <v>0.141073390089892</v>
      </c>
      <c r="O16" s="18">
        <v>0.17849050506842001</v>
      </c>
      <c r="P16" s="18">
        <v>0.12574888946410201</v>
      </c>
      <c r="Q16" s="18">
        <v>0.16384541088971399</v>
      </c>
      <c r="R16" s="18"/>
      <c r="S16" s="18">
        <v>0.142343220149446</v>
      </c>
      <c r="T16" s="18">
        <v>0.12625651177453201</v>
      </c>
      <c r="U16" s="18">
        <v>0.11084779691728</v>
      </c>
      <c r="V16" s="18">
        <v>0.17675397481913199</v>
      </c>
      <c r="W16" s="18">
        <v>0.19727178627835901</v>
      </c>
      <c r="X16" s="18">
        <v>0.16776177519513599</v>
      </c>
      <c r="Y16" s="18">
        <v>0.15604770603153001</v>
      </c>
      <c r="Z16" s="18">
        <v>0.161836977118303</v>
      </c>
      <c r="AA16" s="18">
        <v>0.14213321261010001</v>
      </c>
      <c r="AB16" s="18">
        <v>0.15874448018964801</v>
      </c>
      <c r="AC16" s="18">
        <v>0.17635746831389501</v>
      </c>
      <c r="AD16" s="18">
        <v>0.15977601204040501</v>
      </c>
      <c r="AE16" s="18"/>
      <c r="AF16" s="18">
        <v>0.132228608302458</v>
      </c>
      <c r="AG16" s="18">
        <v>0.17108144462178901</v>
      </c>
      <c r="AH16" s="18">
        <v>0.123914829648305</v>
      </c>
      <c r="AI16" s="18">
        <v>0.199343980224303</v>
      </c>
      <c r="AJ16" s="18">
        <v>9.6778611977779205E-2</v>
      </c>
      <c r="AK16" s="18">
        <v>0.131962563320905</v>
      </c>
      <c r="AL16" s="18"/>
      <c r="AM16" s="18">
        <v>0.207339123624871</v>
      </c>
      <c r="AN16" s="18">
        <v>0.14197681716018701</v>
      </c>
      <c r="AO16" s="18">
        <v>0.122207103286558</v>
      </c>
      <c r="AP16" s="18">
        <v>0.121915743941343</v>
      </c>
      <c r="AQ16" s="18">
        <v>0</v>
      </c>
      <c r="AR16" s="18"/>
      <c r="AS16" s="18">
        <v>0.13965818057637699</v>
      </c>
      <c r="AT16" s="18">
        <v>0.160971975808228</v>
      </c>
      <c r="AU16" s="18"/>
      <c r="AV16" s="18">
        <v>0.15149301825773301</v>
      </c>
      <c r="AW16" s="18">
        <v>0.143714815885056</v>
      </c>
      <c r="AX16" s="18">
        <v>0.112830029932108</v>
      </c>
      <c r="AY16" s="18"/>
      <c r="AZ16" s="18">
        <v>0.18396566454132601</v>
      </c>
      <c r="BA16" s="18">
        <v>0.16115083021921001</v>
      </c>
      <c r="BB16" s="18">
        <v>0.11819245066648799</v>
      </c>
      <c r="BC16" s="18"/>
      <c r="BD16" s="18">
        <v>0.15286529078229999</v>
      </c>
      <c r="BE16" s="18">
        <v>0.15123602147707499</v>
      </c>
      <c r="BF16" s="18"/>
      <c r="BG16" s="18">
        <v>0.108449420158837</v>
      </c>
      <c r="BH16" s="18">
        <v>0.16067531332065199</v>
      </c>
      <c r="BI16" s="18"/>
      <c r="BJ16" s="18">
        <v>0.120821992879904</v>
      </c>
      <c r="BK16" s="18">
        <v>0.15687259972280199</v>
      </c>
      <c r="BL16" s="18"/>
      <c r="BM16" s="18">
        <v>8.0843515027950799E-2</v>
      </c>
      <c r="BN16" s="18">
        <v>0.15962589652891401</v>
      </c>
      <c r="BO16" s="18"/>
      <c r="BP16" s="18">
        <v>0.17887585260901501</v>
      </c>
      <c r="BQ16" s="18">
        <v>0.145184235139591</v>
      </c>
      <c r="BR16" s="18"/>
      <c r="BS16" s="18">
        <v>0.116155712242756</v>
      </c>
      <c r="BT16" s="18">
        <v>0.141252792070268</v>
      </c>
      <c r="BU16" s="18"/>
      <c r="BV16" s="18">
        <v>9.0831378785986697E-2</v>
      </c>
      <c r="BW16" s="18">
        <v>0.12505560135916799</v>
      </c>
      <c r="BX16" s="18"/>
      <c r="BY16" s="18">
        <v>0.16943691582232101</v>
      </c>
      <c r="BZ16" s="18">
        <v>0.151268477828227</v>
      </c>
      <c r="CA16" s="18"/>
      <c r="CB16" s="18">
        <v>0.14542020413649201</v>
      </c>
      <c r="CC16" s="18">
        <v>0.15761803217915499</v>
      </c>
    </row>
    <row r="17" spans="2:81" x14ac:dyDescent="0.3">
      <c r="B17" s="15" t="s">
        <v>93</v>
      </c>
      <c r="C17" s="19">
        <v>0.445860358194623</v>
      </c>
      <c r="D17" s="19">
        <v>0.43139906975575398</v>
      </c>
      <c r="E17" s="19">
        <v>0.45890199724641401</v>
      </c>
      <c r="F17" s="19"/>
      <c r="G17" s="19">
        <v>0.51161866187328997</v>
      </c>
      <c r="H17" s="19">
        <v>0.56496742841822001</v>
      </c>
      <c r="I17" s="19">
        <v>0.48586182841844699</v>
      </c>
      <c r="J17" s="19">
        <v>0.40810552681727003</v>
      </c>
      <c r="K17" s="19">
        <v>0.36897694153941701</v>
      </c>
      <c r="L17" s="19">
        <v>0.35513071908324201</v>
      </c>
      <c r="M17" s="19"/>
      <c r="N17" s="19">
        <v>0.47703893621506399</v>
      </c>
      <c r="O17" s="19">
        <v>0.37594200265329097</v>
      </c>
      <c r="P17" s="19">
        <v>0.52820273694523801</v>
      </c>
      <c r="Q17" s="19">
        <v>0.40373762756621301</v>
      </c>
      <c r="R17" s="19"/>
      <c r="S17" s="19">
        <v>0.457759691741289</v>
      </c>
      <c r="T17" s="19">
        <v>0.43287827258227801</v>
      </c>
      <c r="U17" s="19">
        <v>0.51463276427123705</v>
      </c>
      <c r="V17" s="19">
        <v>0.41988954275083801</v>
      </c>
      <c r="W17" s="19">
        <v>0.366622357512629</v>
      </c>
      <c r="X17" s="19">
        <v>0.44640862293334499</v>
      </c>
      <c r="Y17" s="19">
        <v>0.40936570652429699</v>
      </c>
      <c r="Z17" s="19">
        <v>0.53206711348735003</v>
      </c>
      <c r="AA17" s="19">
        <v>0.47827513947960099</v>
      </c>
      <c r="AB17" s="19">
        <v>0.507314821010168</v>
      </c>
      <c r="AC17" s="19">
        <v>0.37291716562763499</v>
      </c>
      <c r="AD17" s="19">
        <v>0.32444981600794098</v>
      </c>
      <c r="AE17" s="19"/>
      <c r="AF17" s="19">
        <v>0.54624658408198601</v>
      </c>
      <c r="AG17" s="19">
        <v>0.41269908877636602</v>
      </c>
      <c r="AH17" s="19">
        <v>0.54433918090071798</v>
      </c>
      <c r="AI17" s="19">
        <v>0.39273106680669301</v>
      </c>
      <c r="AJ17" s="19">
        <v>0.45095710389698102</v>
      </c>
      <c r="AK17" s="19">
        <v>0.32941896598642501</v>
      </c>
      <c r="AL17" s="19"/>
      <c r="AM17" s="19">
        <v>0.34657089959237702</v>
      </c>
      <c r="AN17" s="19">
        <v>0.44945868958394403</v>
      </c>
      <c r="AO17" s="19">
        <v>0.49642169849975398</v>
      </c>
      <c r="AP17" s="19">
        <v>0.535092712056908</v>
      </c>
      <c r="AQ17" s="19">
        <v>0.782086512903719</v>
      </c>
      <c r="AR17" s="19"/>
      <c r="AS17" s="19">
        <v>0.51454053088593998</v>
      </c>
      <c r="AT17" s="19">
        <v>0.40049087519103599</v>
      </c>
      <c r="AU17" s="19"/>
      <c r="AV17" s="19">
        <v>0.51257966800515598</v>
      </c>
      <c r="AW17" s="19">
        <v>0.41896590915783499</v>
      </c>
      <c r="AX17" s="19">
        <v>0.56829111122619103</v>
      </c>
      <c r="AY17" s="19"/>
      <c r="AZ17" s="19">
        <v>0.53703610532861101</v>
      </c>
      <c r="BA17" s="19">
        <v>0.45062247541897199</v>
      </c>
      <c r="BB17" s="19">
        <v>0.53511340675115604</v>
      </c>
      <c r="BC17" s="19"/>
      <c r="BD17" s="19">
        <v>0.49055984788776302</v>
      </c>
      <c r="BE17" s="19">
        <v>0.41748610919692603</v>
      </c>
      <c r="BF17" s="19"/>
      <c r="BG17" s="19">
        <v>0.55896752278052098</v>
      </c>
      <c r="BH17" s="19">
        <v>0.42471077746886599</v>
      </c>
      <c r="BI17" s="19"/>
      <c r="BJ17" s="19">
        <v>0.60329780456194404</v>
      </c>
      <c r="BK17" s="19">
        <v>0.430341743274335</v>
      </c>
      <c r="BL17" s="19"/>
      <c r="BM17" s="19">
        <v>0.61029525721587896</v>
      </c>
      <c r="BN17" s="19">
        <v>0.42824783441030601</v>
      </c>
      <c r="BO17" s="19"/>
      <c r="BP17" s="19">
        <v>0.474078846267181</v>
      </c>
      <c r="BQ17" s="19">
        <v>0.44257120259000199</v>
      </c>
      <c r="BR17" s="19"/>
      <c r="BS17" s="19">
        <v>0.53213682010739405</v>
      </c>
      <c r="BT17" s="19">
        <v>0.517147707139753</v>
      </c>
      <c r="BU17" s="19"/>
      <c r="BV17" s="19">
        <v>0.527812420687786</v>
      </c>
      <c r="BW17" s="19">
        <v>0.53365657087972096</v>
      </c>
      <c r="BX17" s="19"/>
      <c r="BY17" s="19">
        <v>0.43885687010574798</v>
      </c>
      <c r="BZ17" s="19">
        <v>0.44813166512012298</v>
      </c>
      <c r="CA17" s="19"/>
      <c r="CB17" s="19">
        <v>0.49987449088408098</v>
      </c>
      <c r="CC17" s="19">
        <v>0.41577064226578198</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420</v>
      </c>
      <c r="C9" s="14">
        <v>0.24010517539436901</v>
      </c>
      <c r="D9" s="14">
        <v>0.242401485245929</v>
      </c>
      <c r="E9" s="14">
        <v>0.238330412791984</v>
      </c>
      <c r="F9" s="14"/>
      <c r="G9" s="14">
        <v>0.21840191060663</v>
      </c>
      <c r="H9" s="14">
        <v>0.25597822827310501</v>
      </c>
      <c r="I9" s="14">
        <v>0.25568375269902999</v>
      </c>
      <c r="J9" s="14">
        <v>0.23200800132837199</v>
      </c>
      <c r="K9" s="14">
        <v>0.245582287750015</v>
      </c>
      <c r="L9" s="14">
        <v>0.23194174254864999</v>
      </c>
      <c r="M9" s="14"/>
      <c r="N9" s="14">
        <v>0.23200855147979699</v>
      </c>
      <c r="O9" s="14">
        <v>0.19078252309030899</v>
      </c>
      <c r="P9" s="14">
        <v>0.23555507340640799</v>
      </c>
      <c r="Q9" s="14">
        <v>0.29958817112017699</v>
      </c>
      <c r="R9" s="14"/>
      <c r="S9" s="14">
        <v>0.152272473819413</v>
      </c>
      <c r="T9" s="14">
        <v>0.22820843808421801</v>
      </c>
      <c r="U9" s="14">
        <v>0.28467949598964198</v>
      </c>
      <c r="V9" s="14">
        <v>0.1549780056784</v>
      </c>
      <c r="W9" s="14">
        <v>0.21471939020143499</v>
      </c>
      <c r="X9" s="14">
        <v>0.32740958126978098</v>
      </c>
      <c r="Y9" s="14">
        <v>0.23110909439856001</v>
      </c>
      <c r="Z9" s="14">
        <v>0.289220157212285</v>
      </c>
      <c r="AA9" s="14">
        <v>0.34279878693732402</v>
      </c>
      <c r="AB9" s="14">
        <v>0.26037494274826001</v>
      </c>
      <c r="AC9" s="14">
        <v>0.25855842252205502</v>
      </c>
      <c r="AD9" s="14">
        <v>0.123751603360018</v>
      </c>
      <c r="AE9" s="14"/>
      <c r="AF9" s="14">
        <v>0.271747984811333</v>
      </c>
      <c r="AG9" s="14">
        <v>0.25559046331930102</v>
      </c>
      <c r="AH9" s="14">
        <v>0.21800920105569599</v>
      </c>
      <c r="AI9" s="14">
        <v>0.23103074718404901</v>
      </c>
      <c r="AJ9" s="14">
        <v>0.15780398133031801</v>
      </c>
      <c r="AK9" s="14">
        <v>0.17244427080059099</v>
      </c>
      <c r="AL9" s="14"/>
      <c r="AM9" s="14">
        <v>0.276850086002629</v>
      </c>
      <c r="AN9" s="14">
        <v>0.20847866817213101</v>
      </c>
      <c r="AO9" s="14">
        <v>0.24117369062181301</v>
      </c>
      <c r="AP9" s="14">
        <v>0.25337183596282797</v>
      </c>
      <c r="AQ9" s="14">
        <v>0.23257014964307601</v>
      </c>
      <c r="AR9" s="14"/>
      <c r="AS9" s="14">
        <v>0.24964870968435199</v>
      </c>
      <c r="AT9" s="14">
        <v>0.233291202003755</v>
      </c>
      <c r="AU9" s="14"/>
      <c r="AV9" s="14">
        <v>0.26380364367192999</v>
      </c>
      <c r="AW9" s="14">
        <v>0.157451302238279</v>
      </c>
      <c r="AX9" s="14">
        <v>0.26070340659636898</v>
      </c>
      <c r="AY9" s="14"/>
      <c r="AZ9" s="14">
        <v>0.38547413717120999</v>
      </c>
      <c r="BA9" s="14">
        <v>0.26582622669940997</v>
      </c>
      <c r="BB9" s="14">
        <v>0.15817472338299099</v>
      </c>
      <c r="BC9" s="14"/>
      <c r="BD9" s="14">
        <v>0.25958761463714702</v>
      </c>
      <c r="BE9" s="14">
        <v>0.224761784498061</v>
      </c>
      <c r="BF9" s="14"/>
      <c r="BG9" s="14">
        <v>0.26110184525782798</v>
      </c>
      <c r="BH9" s="14">
        <v>0.232489802352805</v>
      </c>
      <c r="BI9" s="14"/>
      <c r="BJ9" s="14">
        <v>0.23299079590986299</v>
      </c>
      <c r="BK9" s="14">
        <v>0.23866189198544899</v>
      </c>
      <c r="BL9" s="14"/>
      <c r="BM9" s="14">
        <v>0.151518645679245</v>
      </c>
      <c r="BN9" s="14">
        <v>0.248940060560285</v>
      </c>
      <c r="BO9" s="14"/>
      <c r="BP9" s="14">
        <v>0.27820263233722198</v>
      </c>
      <c r="BQ9" s="14">
        <v>0.227613541101958</v>
      </c>
      <c r="BR9" s="14"/>
      <c r="BS9" s="14">
        <v>0.26774727136783999</v>
      </c>
      <c r="BT9" s="14">
        <v>0.239765639067889</v>
      </c>
      <c r="BU9" s="14"/>
      <c r="BV9" s="14">
        <v>0.20873735336497201</v>
      </c>
      <c r="BW9" s="14">
        <v>0.28848549643862298</v>
      </c>
      <c r="BX9" s="14"/>
      <c r="BY9" s="14">
        <v>0.23327616466604101</v>
      </c>
      <c r="BZ9" s="14">
        <v>0.242271265374777</v>
      </c>
      <c r="CA9" s="14"/>
      <c r="CB9" s="14">
        <v>0.21060274256994399</v>
      </c>
      <c r="CC9" s="14">
        <v>0.25743089775490302</v>
      </c>
    </row>
    <row r="10" spans="2:81" x14ac:dyDescent="0.3">
      <c r="B10" s="15" t="s">
        <v>86</v>
      </c>
      <c r="C10" s="14">
        <v>0.43046714124594398</v>
      </c>
      <c r="D10" s="14">
        <v>0.39324051746107802</v>
      </c>
      <c r="E10" s="14">
        <v>0.465707498475399</v>
      </c>
      <c r="F10" s="14"/>
      <c r="G10" s="14">
        <v>0.47133997188902499</v>
      </c>
      <c r="H10" s="14">
        <v>0.42670117269850699</v>
      </c>
      <c r="I10" s="14">
        <v>0.50344355915941497</v>
      </c>
      <c r="J10" s="14">
        <v>0.43913296473875502</v>
      </c>
      <c r="K10" s="14">
        <v>0.32731078071356701</v>
      </c>
      <c r="L10" s="14">
        <v>0.40907925983224502</v>
      </c>
      <c r="M10" s="14"/>
      <c r="N10" s="14">
        <v>0.44902428356665097</v>
      </c>
      <c r="O10" s="14">
        <v>0.47794274979166601</v>
      </c>
      <c r="P10" s="14">
        <v>0.41595509448606999</v>
      </c>
      <c r="Q10" s="14">
        <v>0.37313613787210398</v>
      </c>
      <c r="R10" s="14"/>
      <c r="S10" s="14">
        <v>0.47169851870908402</v>
      </c>
      <c r="T10" s="14">
        <v>0.47764617172002299</v>
      </c>
      <c r="U10" s="14">
        <v>0.46459817744505599</v>
      </c>
      <c r="V10" s="14">
        <v>0.42974425981028702</v>
      </c>
      <c r="W10" s="14">
        <v>0.46798059104906198</v>
      </c>
      <c r="X10" s="14">
        <v>0.42398289046120002</v>
      </c>
      <c r="Y10" s="14">
        <v>0.47059993341329398</v>
      </c>
      <c r="Z10" s="14">
        <v>0.290664335371217</v>
      </c>
      <c r="AA10" s="14">
        <v>0.34710953512056703</v>
      </c>
      <c r="AB10" s="14">
        <v>0.32930895133173999</v>
      </c>
      <c r="AC10" s="14">
        <v>0.50710734341677299</v>
      </c>
      <c r="AD10" s="14">
        <v>0.43764431459720499</v>
      </c>
      <c r="AE10" s="14"/>
      <c r="AF10" s="14">
        <v>0.438283723648559</v>
      </c>
      <c r="AG10" s="14">
        <v>0.48045276215916699</v>
      </c>
      <c r="AH10" s="14">
        <v>0.42352444154733099</v>
      </c>
      <c r="AI10" s="14">
        <v>0.39761364138909</v>
      </c>
      <c r="AJ10" s="14">
        <v>0.387661426795608</v>
      </c>
      <c r="AK10" s="14">
        <v>0.47314302263846902</v>
      </c>
      <c r="AL10" s="14"/>
      <c r="AM10" s="14">
        <v>0.41807556588373102</v>
      </c>
      <c r="AN10" s="14">
        <v>0.42373922836170103</v>
      </c>
      <c r="AO10" s="14">
        <v>0.45327534543807302</v>
      </c>
      <c r="AP10" s="14">
        <v>0.42804620885509598</v>
      </c>
      <c r="AQ10" s="14">
        <v>0.43716163557871501</v>
      </c>
      <c r="AR10" s="14"/>
      <c r="AS10" s="14">
        <v>0.42369090014495198</v>
      </c>
      <c r="AT10" s="14">
        <v>0.43210452467119598</v>
      </c>
      <c r="AU10" s="14"/>
      <c r="AV10" s="14">
        <v>0.41425580629719999</v>
      </c>
      <c r="AW10" s="14">
        <v>0.430732882639835</v>
      </c>
      <c r="AX10" s="14">
        <v>0.45089411525477402</v>
      </c>
      <c r="AY10" s="14"/>
      <c r="AZ10" s="14">
        <v>0.45027425842582203</v>
      </c>
      <c r="BA10" s="14">
        <v>0.47988092996452397</v>
      </c>
      <c r="BB10" s="14">
        <v>0.36413517859212102</v>
      </c>
      <c r="BC10" s="14"/>
      <c r="BD10" s="14">
        <v>0.43101926763499998</v>
      </c>
      <c r="BE10" s="14">
        <v>0.43145616666691999</v>
      </c>
      <c r="BF10" s="14"/>
      <c r="BG10" s="14">
        <v>0.44191619278234401</v>
      </c>
      <c r="BH10" s="14">
        <v>0.43025381457912498</v>
      </c>
      <c r="BI10" s="14"/>
      <c r="BJ10" s="14">
        <v>0.457238355805061</v>
      </c>
      <c r="BK10" s="14">
        <v>0.43202569527366402</v>
      </c>
      <c r="BL10" s="14"/>
      <c r="BM10" s="14">
        <v>0.48621453295344202</v>
      </c>
      <c r="BN10" s="14">
        <v>0.42460907852499002</v>
      </c>
      <c r="BO10" s="14"/>
      <c r="BP10" s="14">
        <v>0.40546009767555002</v>
      </c>
      <c r="BQ10" s="14">
        <v>0.43433231308860398</v>
      </c>
      <c r="BR10" s="14"/>
      <c r="BS10" s="14">
        <v>0.44284609753482501</v>
      </c>
      <c r="BT10" s="14">
        <v>0.417341917240793</v>
      </c>
      <c r="BU10" s="14"/>
      <c r="BV10" s="14">
        <v>0.55382154232292002</v>
      </c>
      <c r="BW10" s="14">
        <v>0.40384530191884199</v>
      </c>
      <c r="BX10" s="14"/>
      <c r="BY10" s="14">
        <v>0.37589207605900099</v>
      </c>
      <c r="BZ10" s="14">
        <v>0.43870808203360601</v>
      </c>
      <c r="CA10" s="14"/>
      <c r="CB10" s="14">
        <v>0.44098686294218398</v>
      </c>
      <c r="CC10" s="14">
        <v>0.42929382501083801</v>
      </c>
    </row>
    <row r="11" spans="2:81" x14ac:dyDescent="0.3">
      <c r="B11" s="15" t="s">
        <v>421</v>
      </c>
      <c r="C11" s="14">
        <v>0.18633434744914301</v>
      </c>
      <c r="D11" s="14">
        <v>0.20983798310009699</v>
      </c>
      <c r="E11" s="14">
        <v>0.163747506428572</v>
      </c>
      <c r="F11" s="14"/>
      <c r="G11" s="14">
        <v>0.222471865130762</v>
      </c>
      <c r="H11" s="14">
        <v>0.19834080543148799</v>
      </c>
      <c r="I11" s="14">
        <v>0.111757065058262</v>
      </c>
      <c r="J11" s="14">
        <v>0.19195701370151999</v>
      </c>
      <c r="K11" s="14">
        <v>0.19958493397652499</v>
      </c>
      <c r="L11" s="14">
        <v>0.19974493406737601</v>
      </c>
      <c r="M11" s="14"/>
      <c r="N11" s="14">
        <v>0.174354945629769</v>
      </c>
      <c r="O11" s="14">
        <v>0.197794347515863</v>
      </c>
      <c r="P11" s="14">
        <v>0.20172906403303201</v>
      </c>
      <c r="Q11" s="14">
        <v>0.17680443832372</v>
      </c>
      <c r="R11" s="14"/>
      <c r="S11" s="14">
        <v>0.161723815434516</v>
      </c>
      <c r="T11" s="14">
        <v>0.16099026270195799</v>
      </c>
      <c r="U11" s="14">
        <v>0.14862371881651801</v>
      </c>
      <c r="V11" s="14">
        <v>0.30815689249782802</v>
      </c>
      <c r="W11" s="14">
        <v>0.19431794713902201</v>
      </c>
      <c r="X11" s="14">
        <v>0.14369762712902601</v>
      </c>
      <c r="Y11" s="14">
        <v>0.19065768125473201</v>
      </c>
      <c r="Z11" s="14">
        <v>0.20544801497203899</v>
      </c>
      <c r="AA11" s="14">
        <v>0.18562767930237201</v>
      </c>
      <c r="AB11" s="14">
        <v>0.20402022523000299</v>
      </c>
      <c r="AC11" s="14">
        <v>0.16446382019209099</v>
      </c>
      <c r="AD11" s="14">
        <v>0.20347758982278899</v>
      </c>
      <c r="AE11" s="14"/>
      <c r="AF11" s="14">
        <v>0.17691238944277901</v>
      </c>
      <c r="AG11" s="14">
        <v>0.163903108612069</v>
      </c>
      <c r="AH11" s="14">
        <v>0.243628218625139</v>
      </c>
      <c r="AI11" s="14">
        <v>0.18486275260190099</v>
      </c>
      <c r="AJ11" s="14">
        <v>0.273368499723528</v>
      </c>
      <c r="AK11" s="14">
        <v>0.194998589845187</v>
      </c>
      <c r="AL11" s="14"/>
      <c r="AM11" s="14">
        <v>0.17272293673855599</v>
      </c>
      <c r="AN11" s="14">
        <v>0.20718901733634501</v>
      </c>
      <c r="AO11" s="14">
        <v>0.19006104455488701</v>
      </c>
      <c r="AP11" s="14">
        <v>0.17435513109773901</v>
      </c>
      <c r="AQ11" s="14">
        <v>0.23147680296180001</v>
      </c>
      <c r="AR11" s="14"/>
      <c r="AS11" s="14">
        <v>0.190325557806478</v>
      </c>
      <c r="AT11" s="14">
        <v>0.18670550007279199</v>
      </c>
      <c r="AU11" s="14"/>
      <c r="AV11" s="14">
        <v>0.19023901714637501</v>
      </c>
      <c r="AW11" s="14">
        <v>0.21357618622996899</v>
      </c>
      <c r="AX11" s="14">
        <v>0.18549258285516801</v>
      </c>
      <c r="AY11" s="14"/>
      <c r="AZ11" s="14">
        <v>5.8206239015421699E-2</v>
      </c>
      <c r="BA11" s="14">
        <v>0.15290944004578999</v>
      </c>
      <c r="BB11" s="14">
        <v>0.27625854806508499</v>
      </c>
      <c r="BC11" s="14"/>
      <c r="BD11" s="14">
        <v>0.16857715733119699</v>
      </c>
      <c r="BE11" s="14">
        <v>0.19872422182430299</v>
      </c>
      <c r="BF11" s="14"/>
      <c r="BG11" s="14">
        <v>0.19668232193405499</v>
      </c>
      <c r="BH11" s="14">
        <v>0.18519624269423399</v>
      </c>
      <c r="BI11" s="14"/>
      <c r="BJ11" s="14">
        <v>0.15512405342555599</v>
      </c>
      <c r="BK11" s="14">
        <v>0.191357338802331</v>
      </c>
      <c r="BL11" s="14"/>
      <c r="BM11" s="14">
        <v>0.157354662432827</v>
      </c>
      <c r="BN11" s="14">
        <v>0.189763497301149</v>
      </c>
      <c r="BO11" s="14"/>
      <c r="BP11" s="14">
        <v>0.16263328070855401</v>
      </c>
      <c r="BQ11" s="14">
        <v>0.194831579524162</v>
      </c>
      <c r="BR11" s="14"/>
      <c r="BS11" s="14">
        <v>0.17961747264033301</v>
      </c>
      <c r="BT11" s="14">
        <v>0.197852114279676</v>
      </c>
      <c r="BU11" s="14"/>
      <c r="BV11" s="14">
        <v>0.14717647166210801</v>
      </c>
      <c r="BW11" s="14">
        <v>0.19101841679645301</v>
      </c>
      <c r="BX11" s="14"/>
      <c r="BY11" s="14">
        <v>0.25224244435722798</v>
      </c>
      <c r="BZ11" s="14">
        <v>0.178041864671492</v>
      </c>
      <c r="CA11" s="14"/>
      <c r="CB11" s="14">
        <v>0.20814062036047001</v>
      </c>
      <c r="CC11" s="14">
        <v>0.17056606668139501</v>
      </c>
    </row>
    <row r="12" spans="2:81" x14ac:dyDescent="0.3">
      <c r="B12" s="15" t="s">
        <v>88</v>
      </c>
      <c r="C12" s="14">
        <v>7.5656696141967197E-2</v>
      </c>
      <c r="D12" s="14">
        <v>8.9422635123156693E-2</v>
      </c>
      <c r="E12" s="14">
        <v>6.2362545803378397E-2</v>
      </c>
      <c r="F12" s="14"/>
      <c r="G12" s="14">
        <v>5.9613804519473297E-2</v>
      </c>
      <c r="H12" s="14">
        <v>6.2808984477434202E-2</v>
      </c>
      <c r="I12" s="14">
        <v>6.6726900110062007E-2</v>
      </c>
      <c r="J12" s="14">
        <v>5.7190032659059503E-2</v>
      </c>
      <c r="K12" s="14">
        <v>0.113710313323919</v>
      </c>
      <c r="L12" s="14">
        <v>9.35165698057875E-2</v>
      </c>
      <c r="M12" s="14"/>
      <c r="N12" s="14">
        <v>0.101302622445844</v>
      </c>
      <c r="O12" s="14">
        <v>6.5345965924889796E-2</v>
      </c>
      <c r="P12" s="14">
        <v>8.9296225364880299E-2</v>
      </c>
      <c r="Q12" s="14">
        <v>4.7995368303120803E-2</v>
      </c>
      <c r="R12" s="14"/>
      <c r="S12" s="14">
        <v>0.12682520687620499</v>
      </c>
      <c r="T12" s="14">
        <v>5.0303884116739202E-2</v>
      </c>
      <c r="U12" s="14">
        <v>4.8181390051037998E-2</v>
      </c>
      <c r="V12" s="14">
        <v>3.5127817831243101E-2</v>
      </c>
      <c r="W12" s="14">
        <v>5.6838465166840497E-2</v>
      </c>
      <c r="X12" s="14">
        <v>6.4234841951606905E-2</v>
      </c>
      <c r="Y12" s="14">
        <v>9.4374872183921002E-2</v>
      </c>
      <c r="Z12" s="14">
        <v>5.1053053123104798E-2</v>
      </c>
      <c r="AA12" s="14">
        <v>6.5411011639670294E-2</v>
      </c>
      <c r="AB12" s="14">
        <v>0.12841567874962201</v>
      </c>
      <c r="AC12" s="14">
        <v>5.2466486860309601E-2</v>
      </c>
      <c r="AD12" s="14">
        <v>0.121310020724631</v>
      </c>
      <c r="AE12" s="14"/>
      <c r="AF12" s="14">
        <v>7.4560271015435206E-2</v>
      </c>
      <c r="AG12" s="14">
        <v>4.8056885512754402E-2</v>
      </c>
      <c r="AH12" s="14">
        <v>5.9867848312682298E-2</v>
      </c>
      <c r="AI12" s="14">
        <v>9.1683901250134398E-2</v>
      </c>
      <c r="AJ12" s="14">
        <v>0.100025011710952</v>
      </c>
      <c r="AK12" s="14">
        <v>6.16600301898362E-2</v>
      </c>
      <c r="AL12" s="14"/>
      <c r="AM12" s="14">
        <v>5.9468058802291397E-2</v>
      </c>
      <c r="AN12" s="14">
        <v>9.2592362449999299E-2</v>
      </c>
      <c r="AO12" s="14">
        <v>5.9845530032280499E-2</v>
      </c>
      <c r="AP12" s="14">
        <v>9.9599521524121201E-2</v>
      </c>
      <c r="AQ12" s="14">
        <v>4.7636533417367399E-2</v>
      </c>
      <c r="AR12" s="14"/>
      <c r="AS12" s="14">
        <v>7.9618857546103497E-2</v>
      </c>
      <c r="AT12" s="14">
        <v>7.4379293033537394E-2</v>
      </c>
      <c r="AU12" s="14"/>
      <c r="AV12" s="14">
        <v>7.3770661896591094E-2</v>
      </c>
      <c r="AW12" s="14">
        <v>0.13172986038350501</v>
      </c>
      <c r="AX12" s="14">
        <v>6.0860816712792302E-2</v>
      </c>
      <c r="AY12" s="14"/>
      <c r="AZ12" s="14">
        <v>7.1642374681140195E-2</v>
      </c>
      <c r="BA12" s="14">
        <v>1.9302817668091801E-2</v>
      </c>
      <c r="BB12" s="14">
        <v>0.126721647716032</v>
      </c>
      <c r="BC12" s="14"/>
      <c r="BD12" s="14">
        <v>8.1385334922668001E-2</v>
      </c>
      <c r="BE12" s="14">
        <v>7.2087293413589701E-2</v>
      </c>
      <c r="BF12" s="14"/>
      <c r="BG12" s="14">
        <v>6.6419148834652997E-2</v>
      </c>
      <c r="BH12" s="14">
        <v>7.7801033816547294E-2</v>
      </c>
      <c r="BI12" s="14"/>
      <c r="BJ12" s="14">
        <v>8.7136358797675104E-2</v>
      </c>
      <c r="BK12" s="14">
        <v>7.1642344266794097E-2</v>
      </c>
      <c r="BL12" s="14"/>
      <c r="BM12" s="14">
        <v>0.14480164228449199</v>
      </c>
      <c r="BN12" s="14">
        <v>6.9544655519738097E-2</v>
      </c>
      <c r="BO12" s="14"/>
      <c r="BP12" s="14">
        <v>9.1937763096381603E-2</v>
      </c>
      <c r="BQ12" s="14">
        <v>7.3010999913753802E-2</v>
      </c>
      <c r="BR12" s="14"/>
      <c r="BS12" s="14">
        <v>7.1195015659793595E-2</v>
      </c>
      <c r="BT12" s="14">
        <v>8.1357290722408201E-2</v>
      </c>
      <c r="BU12" s="14"/>
      <c r="BV12" s="14">
        <v>3.6924883791386601E-2</v>
      </c>
      <c r="BW12" s="14">
        <v>8.3238782740742506E-2</v>
      </c>
      <c r="BX12" s="14"/>
      <c r="BY12" s="14">
        <v>4.5327235191331201E-2</v>
      </c>
      <c r="BZ12" s="14">
        <v>7.8923164791376899E-2</v>
      </c>
      <c r="CA12" s="14"/>
      <c r="CB12" s="14">
        <v>8.3602742214119494E-2</v>
      </c>
      <c r="CC12" s="14">
        <v>7.1489143132732594E-2</v>
      </c>
    </row>
    <row r="13" spans="2:81" x14ac:dyDescent="0.3">
      <c r="B13" s="15" t="s">
        <v>422</v>
      </c>
      <c r="C13" s="14">
        <v>3.3510529076656199E-2</v>
      </c>
      <c r="D13" s="14">
        <v>3.6927112843682698E-2</v>
      </c>
      <c r="E13" s="14">
        <v>3.0239720395247E-2</v>
      </c>
      <c r="F13" s="14"/>
      <c r="G13" s="14">
        <v>1.5476226068476699E-2</v>
      </c>
      <c r="H13" s="14">
        <v>2.30823977062109E-2</v>
      </c>
      <c r="I13" s="14">
        <v>4.4554520244187899E-2</v>
      </c>
      <c r="J13" s="14">
        <v>3.8280841291344798E-2</v>
      </c>
      <c r="K13" s="14">
        <v>5.3076654804384601E-2</v>
      </c>
      <c r="L13" s="14">
        <v>2.79592862223568E-2</v>
      </c>
      <c r="M13" s="14"/>
      <c r="N13" s="14">
        <v>1.8163582094832102E-2</v>
      </c>
      <c r="O13" s="14">
        <v>3.1696845871759499E-2</v>
      </c>
      <c r="P13" s="14">
        <v>3.5514366672364503E-2</v>
      </c>
      <c r="Q13" s="14">
        <v>5.0667624140971597E-2</v>
      </c>
      <c r="R13" s="14"/>
      <c r="S13" s="14">
        <v>4.2573612177711002E-2</v>
      </c>
      <c r="T13" s="14">
        <v>4.6331767462646702E-2</v>
      </c>
      <c r="U13" s="14">
        <v>2.71047911897472E-2</v>
      </c>
      <c r="V13" s="14">
        <v>4.75173592028586E-2</v>
      </c>
      <c r="W13" s="14">
        <v>5.2324849891418002E-2</v>
      </c>
      <c r="X13" s="14">
        <v>1.00762047865163E-2</v>
      </c>
      <c r="Y13" s="14">
        <v>0</v>
      </c>
      <c r="Z13" s="14">
        <v>4.90612010749681E-2</v>
      </c>
      <c r="AA13" s="14">
        <v>3.3355704101460298E-2</v>
      </c>
      <c r="AB13" s="14">
        <v>4.4588994642706298E-2</v>
      </c>
      <c r="AC13" s="14">
        <v>1.7403927008771899E-2</v>
      </c>
      <c r="AD13" s="14">
        <v>0</v>
      </c>
      <c r="AE13" s="14"/>
      <c r="AF13" s="14">
        <v>1.6630019947863599E-2</v>
      </c>
      <c r="AG13" s="14">
        <v>3.2447426042210799E-2</v>
      </c>
      <c r="AH13" s="14">
        <v>3.4550148307019503E-2</v>
      </c>
      <c r="AI13" s="14">
        <v>5.4180477445451299E-2</v>
      </c>
      <c r="AJ13" s="14">
        <v>4.1290988084763398E-2</v>
      </c>
      <c r="AK13" s="14">
        <v>3.8743255988816901E-2</v>
      </c>
      <c r="AL13" s="14"/>
      <c r="AM13" s="14">
        <v>3.4686757167995401E-2</v>
      </c>
      <c r="AN13" s="14">
        <v>3.4554346360712897E-2</v>
      </c>
      <c r="AO13" s="14">
        <v>2.5564053066771002E-2</v>
      </c>
      <c r="AP13" s="14">
        <v>2.2826874861293599E-2</v>
      </c>
      <c r="AQ13" s="14">
        <v>5.1154878399041197E-2</v>
      </c>
      <c r="AR13" s="14"/>
      <c r="AS13" s="14">
        <v>4.2355059607149401E-2</v>
      </c>
      <c r="AT13" s="14">
        <v>2.86209666344968E-2</v>
      </c>
      <c r="AU13" s="14"/>
      <c r="AV13" s="14">
        <v>4.7689672295578397E-2</v>
      </c>
      <c r="AW13" s="14">
        <v>3.3051170634438597E-2</v>
      </c>
      <c r="AX13" s="14">
        <v>2.8581065374613E-2</v>
      </c>
      <c r="AY13" s="14"/>
      <c r="AZ13" s="14">
        <v>1.53937868371172E-2</v>
      </c>
      <c r="BA13" s="14">
        <v>8.2080585622184093E-2</v>
      </c>
      <c r="BB13" s="14">
        <v>4.9470219836712299E-2</v>
      </c>
      <c r="BC13" s="14"/>
      <c r="BD13" s="14">
        <v>3.5965781381627399E-2</v>
      </c>
      <c r="BE13" s="14">
        <v>3.1984126093580097E-2</v>
      </c>
      <c r="BF13" s="14"/>
      <c r="BG13" s="14">
        <v>1.05461961117861E-2</v>
      </c>
      <c r="BH13" s="14">
        <v>3.8120583953394099E-2</v>
      </c>
      <c r="BI13" s="14"/>
      <c r="BJ13" s="14">
        <v>4.5297216557425503E-2</v>
      </c>
      <c r="BK13" s="14">
        <v>3.13266140062992E-2</v>
      </c>
      <c r="BL13" s="14"/>
      <c r="BM13" s="14">
        <v>3.8966031348217203E-2</v>
      </c>
      <c r="BN13" s="14">
        <v>3.3386561733183398E-2</v>
      </c>
      <c r="BO13" s="14"/>
      <c r="BP13" s="14">
        <v>4.8273315641815501E-2</v>
      </c>
      <c r="BQ13" s="14">
        <v>3.0418065265983799E-2</v>
      </c>
      <c r="BR13" s="14"/>
      <c r="BS13" s="14">
        <v>2.9267730042989899E-2</v>
      </c>
      <c r="BT13" s="14">
        <v>4.5262738993070602E-2</v>
      </c>
      <c r="BU13" s="14"/>
      <c r="BV13" s="14">
        <v>3.5629811585887697E-2</v>
      </c>
      <c r="BW13" s="14">
        <v>2.70318638797989E-2</v>
      </c>
      <c r="BX13" s="14"/>
      <c r="BY13" s="14">
        <v>7.2611302345461398E-2</v>
      </c>
      <c r="BZ13" s="14">
        <v>2.8392633804877301E-2</v>
      </c>
      <c r="CA13" s="14"/>
      <c r="CB13" s="14">
        <v>2.5838389011915298E-2</v>
      </c>
      <c r="CC13" s="14">
        <v>3.6471997614975202E-2</v>
      </c>
    </row>
    <row r="14" spans="2:81" x14ac:dyDescent="0.3">
      <c r="B14" s="15" t="s">
        <v>106</v>
      </c>
      <c r="C14" s="14">
        <v>3.3926110691921398E-2</v>
      </c>
      <c r="D14" s="14">
        <v>2.8170266226056302E-2</v>
      </c>
      <c r="E14" s="14">
        <v>3.9612316105419397E-2</v>
      </c>
      <c r="F14" s="14"/>
      <c r="G14" s="14">
        <v>1.26962217856336E-2</v>
      </c>
      <c r="H14" s="14">
        <v>3.3088411413254602E-2</v>
      </c>
      <c r="I14" s="14">
        <v>1.7834202729044301E-2</v>
      </c>
      <c r="J14" s="14">
        <v>4.1431146280948399E-2</v>
      </c>
      <c r="K14" s="14">
        <v>6.0735029431589198E-2</v>
      </c>
      <c r="L14" s="14">
        <v>3.7758207523584497E-2</v>
      </c>
      <c r="M14" s="14"/>
      <c r="N14" s="14">
        <v>2.5146014783107299E-2</v>
      </c>
      <c r="O14" s="14">
        <v>3.6437567805512702E-2</v>
      </c>
      <c r="P14" s="14">
        <v>2.19501760372454E-2</v>
      </c>
      <c r="Q14" s="14">
        <v>5.1808260239906999E-2</v>
      </c>
      <c r="R14" s="14"/>
      <c r="S14" s="14">
        <v>4.4906372983070798E-2</v>
      </c>
      <c r="T14" s="14">
        <v>3.6519475914413901E-2</v>
      </c>
      <c r="U14" s="14">
        <v>2.6812426507999001E-2</v>
      </c>
      <c r="V14" s="14">
        <v>2.44756649793836E-2</v>
      </c>
      <c r="W14" s="14">
        <v>1.3818756552222099E-2</v>
      </c>
      <c r="X14" s="14">
        <v>3.0598854401868901E-2</v>
      </c>
      <c r="Y14" s="14">
        <v>1.32584187494928E-2</v>
      </c>
      <c r="Z14" s="14">
        <v>0.114553238246386</v>
      </c>
      <c r="AA14" s="14">
        <v>2.5697282898605699E-2</v>
      </c>
      <c r="AB14" s="14">
        <v>3.3291207297669601E-2</v>
      </c>
      <c r="AC14" s="14">
        <v>0</v>
      </c>
      <c r="AD14" s="14">
        <v>0.11381647149535599</v>
      </c>
      <c r="AE14" s="14"/>
      <c r="AF14" s="14">
        <v>2.1865611134029999E-2</v>
      </c>
      <c r="AG14" s="14">
        <v>1.95493543544977E-2</v>
      </c>
      <c r="AH14" s="14">
        <v>2.04201421521308E-2</v>
      </c>
      <c r="AI14" s="14">
        <v>4.0628480129373701E-2</v>
      </c>
      <c r="AJ14" s="14">
        <v>3.9850092354830398E-2</v>
      </c>
      <c r="AK14" s="14">
        <v>5.9010830537099303E-2</v>
      </c>
      <c r="AL14" s="14"/>
      <c r="AM14" s="14">
        <v>3.8196595404796599E-2</v>
      </c>
      <c r="AN14" s="14">
        <v>3.3446377319110598E-2</v>
      </c>
      <c r="AO14" s="14">
        <v>3.0080336286174601E-2</v>
      </c>
      <c r="AP14" s="14">
        <v>2.1800427698923101E-2</v>
      </c>
      <c r="AQ14" s="14">
        <v>0</v>
      </c>
      <c r="AR14" s="14"/>
      <c r="AS14" s="14">
        <v>1.4360915210965299E-2</v>
      </c>
      <c r="AT14" s="14">
        <v>4.48985135842234E-2</v>
      </c>
      <c r="AU14" s="14"/>
      <c r="AV14" s="14">
        <v>1.0241198692325299E-2</v>
      </c>
      <c r="AW14" s="14">
        <v>3.3458597873973601E-2</v>
      </c>
      <c r="AX14" s="14">
        <v>1.34680132062829E-2</v>
      </c>
      <c r="AY14" s="14"/>
      <c r="AZ14" s="14">
        <v>1.9009203869289198E-2</v>
      </c>
      <c r="BA14" s="14">
        <v>0</v>
      </c>
      <c r="BB14" s="14">
        <v>2.52396824070589E-2</v>
      </c>
      <c r="BC14" s="14"/>
      <c r="BD14" s="14">
        <v>2.346484409236E-2</v>
      </c>
      <c r="BE14" s="14">
        <v>4.0986407503545999E-2</v>
      </c>
      <c r="BF14" s="14"/>
      <c r="BG14" s="14">
        <v>2.3334295079334301E-2</v>
      </c>
      <c r="BH14" s="14">
        <v>3.6138522603895301E-2</v>
      </c>
      <c r="BI14" s="14"/>
      <c r="BJ14" s="14">
        <v>2.2213219504418898E-2</v>
      </c>
      <c r="BK14" s="14">
        <v>3.4986115665463099E-2</v>
      </c>
      <c r="BL14" s="14"/>
      <c r="BM14" s="14">
        <v>2.1144485301776799E-2</v>
      </c>
      <c r="BN14" s="14">
        <v>3.3756146360654202E-2</v>
      </c>
      <c r="BO14" s="14"/>
      <c r="BP14" s="14">
        <v>1.3492910540477999E-2</v>
      </c>
      <c r="BQ14" s="14">
        <v>3.9793501105538601E-2</v>
      </c>
      <c r="BR14" s="14"/>
      <c r="BS14" s="14">
        <v>9.3264127542187006E-3</v>
      </c>
      <c r="BT14" s="14">
        <v>1.84202996961631E-2</v>
      </c>
      <c r="BU14" s="14"/>
      <c r="BV14" s="14">
        <v>1.7709937272725299E-2</v>
      </c>
      <c r="BW14" s="14">
        <v>6.3801382255408504E-3</v>
      </c>
      <c r="BX14" s="14"/>
      <c r="BY14" s="14">
        <v>2.06507773809377E-2</v>
      </c>
      <c r="BZ14" s="14">
        <v>3.3662989323870997E-2</v>
      </c>
      <c r="CA14" s="14"/>
      <c r="CB14" s="14">
        <v>3.08286429013678E-2</v>
      </c>
      <c r="CC14" s="14">
        <v>3.4748069805155997E-2</v>
      </c>
    </row>
    <row r="15" spans="2:81" x14ac:dyDescent="0.3">
      <c r="B15" s="15" t="s">
        <v>91</v>
      </c>
      <c r="C15" s="18">
        <v>0.67057231664031203</v>
      </c>
      <c r="D15" s="18">
        <v>0.63564200270700699</v>
      </c>
      <c r="E15" s="18">
        <v>0.70403791126738302</v>
      </c>
      <c r="F15" s="18"/>
      <c r="G15" s="18">
        <v>0.68974188249565505</v>
      </c>
      <c r="H15" s="18">
        <v>0.68267940097161295</v>
      </c>
      <c r="I15" s="18">
        <v>0.75912731185844395</v>
      </c>
      <c r="J15" s="18">
        <v>0.67114096606712703</v>
      </c>
      <c r="K15" s="18">
        <v>0.57289306846358201</v>
      </c>
      <c r="L15" s="18">
        <v>0.64102100238089499</v>
      </c>
      <c r="M15" s="18"/>
      <c r="N15" s="18">
        <v>0.68103283504644796</v>
      </c>
      <c r="O15" s="18">
        <v>0.66872527288197503</v>
      </c>
      <c r="P15" s="18">
        <v>0.65151016789247795</v>
      </c>
      <c r="Q15" s="18">
        <v>0.67272430899228097</v>
      </c>
      <c r="R15" s="18"/>
      <c r="S15" s="18">
        <v>0.62397099252849697</v>
      </c>
      <c r="T15" s="18">
        <v>0.70585460980424197</v>
      </c>
      <c r="U15" s="18">
        <v>0.74927767343469798</v>
      </c>
      <c r="V15" s="18">
        <v>0.584722265488687</v>
      </c>
      <c r="W15" s="18">
        <v>0.68269998125049702</v>
      </c>
      <c r="X15" s="18">
        <v>0.751392471730982</v>
      </c>
      <c r="Y15" s="18">
        <v>0.70170902781185396</v>
      </c>
      <c r="Z15" s="18">
        <v>0.57988449258350305</v>
      </c>
      <c r="AA15" s="18">
        <v>0.68990832205789099</v>
      </c>
      <c r="AB15" s="18">
        <v>0.58968389407999999</v>
      </c>
      <c r="AC15" s="18">
        <v>0.76566576593882796</v>
      </c>
      <c r="AD15" s="18">
        <v>0.56139591795722299</v>
      </c>
      <c r="AE15" s="18"/>
      <c r="AF15" s="18">
        <v>0.71003170845989205</v>
      </c>
      <c r="AG15" s="18">
        <v>0.73604322547846801</v>
      </c>
      <c r="AH15" s="18">
        <v>0.64153364260302803</v>
      </c>
      <c r="AI15" s="18">
        <v>0.62864438857313898</v>
      </c>
      <c r="AJ15" s="18">
        <v>0.54546540812592603</v>
      </c>
      <c r="AK15" s="18">
        <v>0.64558729343905996</v>
      </c>
      <c r="AL15" s="18"/>
      <c r="AM15" s="18">
        <v>0.69492565188636002</v>
      </c>
      <c r="AN15" s="18">
        <v>0.63221789653383298</v>
      </c>
      <c r="AO15" s="18">
        <v>0.69444903605988695</v>
      </c>
      <c r="AP15" s="18">
        <v>0.68141804481792301</v>
      </c>
      <c r="AQ15" s="18">
        <v>0.669731785221791</v>
      </c>
      <c r="AR15" s="18"/>
      <c r="AS15" s="18">
        <v>0.67333960982930396</v>
      </c>
      <c r="AT15" s="18">
        <v>0.66539572667495095</v>
      </c>
      <c r="AU15" s="18"/>
      <c r="AV15" s="18">
        <v>0.67805944996913003</v>
      </c>
      <c r="AW15" s="18">
        <v>0.58818418487811397</v>
      </c>
      <c r="AX15" s="18">
        <v>0.711597521851144</v>
      </c>
      <c r="AY15" s="18"/>
      <c r="AZ15" s="18">
        <v>0.83574839559703196</v>
      </c>
      <c r="BA15" s="18">
        <v>0.74570715666393395</v>
      </c>
      <c r="BB15" s="18">
        <v>0.52230990197511196</v>
      </c>
      <c r="BC15" s="18"/>
      <c r="BD15" s="18">
        <v>0.69060688227214695</v>
      </c>
      <c r="BE15" s="18">
        <v>0.65621795116498105</v>
      </c>
      <c r="BF15" s="18"/>
      <c r="BG15" s="18">
        <v>0.70301803804017204</v>
      </c>
      <c r="BH15" s="18">
        <v>0.66274361693192996</v>
      </c>
      <c r="BI15" s="18"/>
      <c r="BJ15" s="18">
        <v>0.69022915171492505</v>
      </c>
      <c r="BK15" s="18">
        <v>0.67068758725911304</v>
      </c>
      <c r="BL15" s="18"/>
      <c r="BM15" s="18">
        <v>0.63773317863268697</v>
      </c>
      <c r="BN15" s="18">
        <v>0.67354913908527503</v>
      </c>
      <c r="BO15" s="18"/>
      <c r="BP15" s="18">
        <v>0.683662730012771</v>
      </c>
      <c r="BQ15" s="18">
        <v>0.66194585419056196</v>
      </c>
      <c r="BR15" s="18"/>
      <c r="BS15" s="18">
        <v>0.710593368902665</v>
      </c>
      <c r="BT15" s="18">
        <v>0.65710755630868201</v>
      </c>
      <c r="BU15" s="18"/>
      <c r="BV15" s="18">
        <v>0.76255889568789204</v>
      </c>
      <c r="BW15" s="18">
        <v>0.69233079835746503</v>
      </c>
      <c r="BX15" s="18"/>
      <c r="BY15" s="18">
        <v>0.60916824072504205</v>
      </c>
      <c r="BZ15" s="18">
        <v>0.68097934740838295</v>
      </c>
      <c r="CA15" s="18"/>
      <c r="CB15" s="18">
        <v>0.65158960551212797</v>
      </c>
      <c r="CC15" s="18">
        <v>0.68672472276574104</v>
      </c>
    </row>
    <row r="16" spans="2:81" x14ac:dyDescent="0.3">
      <c r="B16" s="15" t="s">
        <v>92</v>
      </c>
      <c r="C16" s="18">
        <v>0.109167225218623</v>
      </c>
      <c r="D16" s="18">
        <v>0.12634974796683901</v>
      </c>
      <c r="E16" s="18">
        <v>9.2602266198625396E-2</v>
      </c>
      <c r="F16" s="18"/>
      <c r="G16" s="18">
        <v>7.5090030587949996E-2</v>
      </c>
      <c r="H16" s="18">
        <v>8.5891382183645101E-2</v>
      </c>
      <c r="I16" s="18">
        <v>0.11128142035425</v>
      </c>
      <c r="J16" s="18">
        <v>9.5470873950404295E-2</v>
      </c>
      <c r="K16" s="18">
        <v>0.16678696812830299</v>
      </c>
      <c r="L16" s="18">
        <v>0.12147585602814399</v>
      </c>
      <c r="M16" s="18"/>
      <c r="N16" s="18">
        <v>0.119466204540676</v>
      </c>
      <c r="O16" s="18">
        <v>9.7042811796649295E-2</v>
      </c>
      <c r="P16" s="18">
        <v>0.124810592037245</v>
      </c>
      <c r="Q16" s="18">
        <v>9.8662992444092504E-2</v>
      </c>
      <c r="R16" s="18"/>
      <c r="S16" s="18">
        <v>0.16939881905391599</v>
      </c>
      <c r="T16" s="18">
        <v>9.6635651579385903E-2</v>
      </c>
      <c r="U16" s="18">
        <v>7.5286181240785094E-2</v>
      </c>
      <c r="V16" s="18">
        <v>8.2645177034101694E-2</v>
      </c>
      <c r="W16" s="18">
        <v>0.10916331505825901</v>
      </c>
      <c r="X16" s="18">
        <v>7.4311046738123193E-2</v>
      </c>
      <c r="Y16" s="18">
        <v>9.4374872183921002E-2</v>
      </c>
      <c r="Z16" s="18">
        <v>0.100114254198073</v>
      </c>
      <c r="AA16" s="18">
        <v>9.8766715741130495E-2</v>
      </c>
      <c r="AB16" s="18">
        <v>0.173004673392328</v>
      </c>
      <c r="AC16" s="18">
        <v>6.9870413869081494E-2</v>
      </c>
      <c r="AD16" s="18">
        <v>0.121310020724631</v>
      </c>
      <c r="AE16" s="18"/>
      <c r="AF16" s="18">
        <v>9.1190290963298795E-2</v>
      </c>
      <c r="AG16" s="18">
        <v>8.0504311554965194E-2</v>
      </c>
      <c r="AH16" s="18">
        <v>9.4417996619701794E-2</v>
      </c>
      <c r="AI16" s="18">
        <v>0.14586437869558599</v>
      </c>
      <c r="AJ16" s="18">
        <v>0.14131599979571599</v>
      </c>
      <c r="AK16" s="18">
        <v>0.100403286178653</v>
      </c>
      <c r="AL16" s="18"/>
      <c r="AM16" s="18">
        <v>9.4154815970286895E-2</v>
      </c>
      <c r="AN16" s="18">
        <v>0.12714670881071199</v>
      </c>
      <c r="AO16" s="18">
        <v>8.54095830990515E-2</v>
      </c>
      <c r="AP16" s="18">
        <v>0.122426396385415</v>
      </c>
      <c r="AQ16" s="18">
        <v>9.8791411816408603E-2</v>
      </c>
      <c r="AR16" s="18"/>
      <c r="AS16" s="18">
        <v>0.12197391715325299</v>
      </c>
      <c r="AT16" s="18">
        <v>0.103000259668034</v>
      </c>
      <c r="AU16" s="18"/>
      <c r="AV16" s="18">
        <v>0.12146033419217001</v>
      </c>
      <c r="AW16" s="18">
        <v>0.164781031017944</v>
      </c>
      <c r="AX16" s="18">
        <v>8.9441882087405306E-2</v>
      </c>
      <c r="AY16" s="18"/>
      <c r="AZ16" s="18">
        <v>8.7036161518257396E-2</v>
      </c>
      <c r="BA16" s="18">
        <v>0.10138340329027599</v>
      </c>
      <c r="BB16" s="18">
        <v>0.17619186755274399</v>
      </c>
      <c r="BC16" s="18"/>
      <c r="BD16" s="18">
        <v>0.117351116304295</v>
      </c>
      <c r="BE16" s="18">
        <v>0.10407141950717</v>
      </c>
      <c r="BF16" s="18"/>
      <c r="BG16" s="18">
        <v>7.6965344946439002E-2</v>
      </c>
      <c r="BH16" s="18">
        <v>0.115921617769941</v>
      </c>
      <c r="BI16" s="18"/>
      <c r="BJ16" s="18">
        <v>0.132433575355101</v>
      </c>
      <c r="BK16" s="18">
        <v>0.10296895827309301</v>
      </c>
      <c r="BL16" s="18"/>
      <c r="BM16" s="18">
        <v>0.18376767363270899</v>
      </c>
      <c r="BN16" s="18">
        <v>0.102931217252921</v>
      </c>
      <c r="BO16" s="18"/>
      <c r="BP16" s="18">
        <v>0.14021107873819699</v>
      </c>
      <c r="BQ16" s="18">
        <v>0.103429065179738</v>
      </c>
      <c r="BR16" s="18"/>
      <c r="BS16" s="18">
        <v>0.100462745702784</v>
      </c>
      <c r="BT16" s="18">
        <v>0.126620029715479</v>
      </c>
      <c r="BU16" s="18"/>
      <c r="BV16" s="18">
        <v>7.25546953772742E-2</v>
      </c>
      <c r="BW16" s="18">
        <v>0.11027064662054099</v>
      </c>
      <c r="BX16" s="18"/>
      <c r="BY16" s="18">
        <v>0.117938537536793</v>
      </c>
      <c r="BZ16" s="18">
        <v>0.10731579859625399</v>
      </c>
      <c r="CA16" s="18"/>
      <c r="CB16" s="18">
        <v>0.10944113122603499</v>
      </c>
      <c r="CC16" s="18">
        <v>0.107961140747708</v>
      </c>
    </row>
    <row r="17" spans="2:81" x14ac:dyDescent="0.3">
      <c r="B17" s="15" t="s">
        <v>93</v>
      </c>
      <c r="C17" s="19">
        <v>0.56140509142168904</v>
      </c>
      <c r="D17" s="19">
        <v>0.50929225474016804</v>
      </c>
      <c r="E17" s="19">
        <v>0.61143564506875803</v>
      </c>
      <c r="F17" s="19"/>
      <c r="G17" s="19">
        <v>0.61465185190770499</v>
      </c>
      <c r="H17" s="19">
        <v>0.59678801878796695</v>
      </c>
      <c r="I17" s="19">
        <v>0.64784589150419403</v>
      </c>
      <c r="J17" s="19">
        <v>0.57567009211672304</v>
      </c>
      <c r="K17" s="19">
        <v>0.406106100335279</v>
      </c>
      <c r="L17" s="19">
        <v>0.51954514635275095</v>
      </c>
      <c r="M17" s="19"/>
      <c r="N17" s="19">
        <v>0.56156663050577205</v>
      </c>
      <c r="O17" s="19">
        <v>0.57168246108532605</v>
      </c>
      <c r="P17" s="19">
        <v>0.52669957585523297</v>
      </c>
      <c r="Q17" s="19">
        <v>0.57406131654818804</v>
      </c>
      <c r="R17" s="19"/>
      <c r="S17" s="19">
        <v>0.45457217347458101</v>
      </c>
      <c r="T17" s="19">
        <v>0.60921895822485606</v>
      </c>
      <c r="U17" s="19">
        <v>0.67399149219391297</v>
      </c>
      <c r="V17" s="19">
        <v>0.50207708845458499</v>
      </c>
      <c r="W17" s="19">
        <v>0.57353666619223898</v>
      </c>
      <c r="X17" s="19">
        <v>0.67708142499285895</v>
      </c>
      <c r="Y17" s="19">
        <v>0.60733415562793303</v>
      </c>
      <c r="Z17" s="19">
        <v>0.47977023838542998</v>
      </c>
      <c r="AA17" s="19">
        <v>0.59114160631676105</v>
      </c>
      <c r="AB17" s="19">
        <v>0.41667922068767199</v>
      </c>
      <c r="AC17" s="19">
        <v>0.69579535206974596</v>
      </c>
      <c r="AD17" s="19">
        <v>0.440085897232592</v>
      </c>
      <c r="AE17" s="19"/>
      <c r="AF17" s="19">
        <v>0.61884141749659305</v>
      </c>
      <c r="AG17" s="19">
        <v>0.65553891392350205</v>
      </c>
      <c r="AH17" s="19">
        <v>0.54711564598332596</v>
      </c>
      <c r="AI17" s="19">
        <v>0.48278000987755298</v>
      </c>
      <c r="AJ17" s="19">
        <v>0.40414940833021001</v>
      </c>
      <c r="AK17" s="19">
        <v>0.54518400726040706</v>
      </c>
      <c r="AL17" s="19"/>
      <c r="AM17" s="19">
        <v>0.60077083591607405</v>
      </c>
      <c r="AN17" s="19">
        <v>0.50507118772312098</v>
      </c>
      <c r="AO17" s="19">
        <v>0.60903945296083495</v>
      </c>
      <c r="AP17" s="19">
        <v>0.55899164843250904</v>
      </c>
      <c r="AQ17" s="19">
        <v>0.57094037340538295</v>
      </c>
      <c r="AR17" s="19"/>
      <c r="AS17" s="19">
        <v>0.55136569267605096</v>
      </c>
      <c r="AT17" s="19">
        <v>0.56239546700691601</v>
      </c>
      <c r="AU17" s="19"/>
      <c r="AV17" s="19">
        <v>0.55659911577695997</v>
      </c>
      <c r="AW17" s="19">
        <v>0.42340315386017002</v>
      </c>
      <c r="AX17" s="19">
        <v>0.622155639763738</v>
      </c>
      <c r="AY17" s="19"/>
      <c r="AZ17" s="19">
        <v>0.74871223407877396</v>
      </c>
      <c r="BA17" s="19">
        <v>0.64432375337365799</v>
      </c>
      <c r="BB17" s="19">
        <v>0.34611803442236799</v>
      </c>
      <c r="BC17" s="19"/>
      <c r="BD17" s="19">
        <v>0.57325576596785199</v>
      </c>
      <c r="BE17" s="19">
        <v>0.55214653165781102</v>
      </c>
      <c r="BF17" s="19"/>
      <c r="BG17" s="19">
        <v>0.62605269309373301</v>
      </c>
      <c r="BH17" s="19">
        <v>0.54682199916198804</v>
      </c>
      <c r="BI17" s="19"/>
      <c r="BJ17" s="19">
        <v>0.55779557635982402</v>
      </c>
      <c r="BK17" s="19">
        <v>0.56771862898601899</v>
      </c>
      <c r="BL17" s="19"/>
      <c r="BM17" s="19">
        <v>0.45396550499997701</v>
      </c>
      <c r="BN17" s="19">
        <v>0.57061792183235405</v>
      </c>
      <c r="BO17" s="19"/>
      <c r="BP17" s="19">
        <v>0.54345165127457395</v>
      </c>
      <c r="BQ17" s="19">
        <v>0.55851678901082402</v>
      </c>
      <c r="BR17" s="19"/>
      <c r="BS17" s="19">
        <v>0.61013062319988098</v>
      </c>
      <c r="BT17" s="19">
        <v>0.53048752659320397</v>
      </c>
      <c r="BU17" s="19"/>
      <c r="BV17" s="19">
        <v>0.69000420031061804</v>
      </c>
      <c r="BW17" s="19">
        <v>0.58206015173692305</v>
      </c>
      <c r="BX17" s="19"/>
      <c r="BY17" s="19">
        <v>0.49122970318824899</v>
      </c>
      <c r="BZ17" s="19">
        <v>0.573663548812128</v>
      </c>
      <c r="CA17" s="19"/>
      <c r="CB17" s="19">
        <v>0.54214847428609303</v>
      </c>
      <c r="CC17" s="19">
        <v>0.57876358201803302</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420</v>
      </c>
      <c r="C9" s="14">
        <v>0.104128139981798</v>
      </c>
      <c r="D9" s="14">
        <v>0.104997272996319</v>
      </c>
      <c r="E9" s="14">
        <v>0.10348220282694399</v>
      </c>
      <c r="F9" s="14"/>
      <c r="G9" s="14">
        <v>0.136910483439836</v>
      </c>
      <c r="H9" s="14">
        <v>0.14653300904234701</v>
      </c>
      <c r="I9" s="14">
        <v>0.15001593256172599</v>
      </c>
      <c r="J9" s="14">
        <v>7.37130240516152E-2</v>
      </c>
      <c r="K9" s="14">
        <v>7.1541757676899603E-2</v>
      </c>
      <c r="L9" s="14">
        <v>5.7086655684379803E-2</v>
      </c>
      <c r="M9" s="14"/>
      <c r="N9" s="14">
        <v>0.10367719868879</v>
      </c>
      <c r="O9" s="14">
        <v>6.0836913080761799E-2</v>
      </c>
      <c r="P9" s="14">
        <v>0.114749311145106</v>
      </c>
      <c r="Q9" s="14">
        <v>0.141788652062797</v>
      </c>
      <c r="R9" s="14"/>
      <c r="S9" s="14">
        <v>0.104959433936486</v>
      </c>
      <c r="T9" s="14">
        <v>0.127882329526083</v>
      </c>
      <c r="U9" s="14">
        <v>9.6229105586688998E-2</v>
      </c>
      <c r="V9" s="14">
        <v>4.6296094310276197E-2</v>
      </c>
      <c r="W9" s="14">
        <v>9.6709929343955794E-2</v>
      </c>
      <c r="X9" s="14">
        <v>0.15163982581326499</v>
      </c>
      <c r="Y9" s="14">
        <v>0.110370672389544</v>
      </c>
      <c r="Z9" s="14">
        <v>0.130386388996414</v>
      </c>
      <c r="AA9" s="14">
        <v>9.5805405043963204E-2</v>
      </c>
      <c r="AB9" s="14">
        <v>0.11006828509906499</v>
      </c>
      <c r="AC9" s="14">
        <v>9.3963068542931294E-2</v>
      </c>
      <c r="AD9" s="14">
        <v>4.4623194438816301E-2</v>
      </c>
      <c r="AE9" s="14"/>
      <c r="AF9" s="14">
        <v>0.123252174442236</v>
      </c>
      <c r="AG9" s="14">
        <v>7.2074957424317201E-2</v>
      </c>
      <c r="AH9" s="14">
        <v>0.12246222741905401</v>
      </c>
      <c r="AI9" s="14">
        <v>0.113661565646087</v>
      </c>
      <c r="AJ9" s="14">
        <v>0.116684752231318</v>
      </c>
      <c r="AK9" s="14">
        <v>5.2921227374392102E-2</v>
      </c>
      <c r="AL9" s="14"/>
      <c r="AM9" s="14">
        <v>9.8697283109909703E-2</v>
      </c>
      <c r="AN9" s="14">
        <v>0.109339748024174</v>
      </c>
      <c r="AO9" s="14">
        <v>9.3214447117269006E-2</v>
      </c>
      <c r="AP9" s="14">
        <v>6.1805430254950902E-2</v>
      </c>
      <c r="AQ9" s="14">
        <v>0.29373886703017399</v>
      </c>
      <c r="AR9" s="14"/>
      <c r="AS9" s="14">
        <v>0.137177277746795</v>
      </c>
      <c r="AT9" s="14">
        <v>8.4101172549694E-2</v>
      </c>
      <c r="AU9" s="14"/>
      <c r="AV9" s="14">
        <v>0.16152310835292999</v>
      </c>
      <c r="AW9" s="14">
        <v>0.11517278175080201</v>
      </c>
      <c r="AX9" s="14">
        <v>0.107563584900823</v>
      </c>
      <c r="AY9" s="14"/>
      <c r="AZ9" s="14">
        <v>0.23881826887402199</v>
      </c>
      <c r="BA9" s="14">
        <v>0.16353495691105799</v>
      </c>
      <c r="BB9" s="14">
        <v>0.10980662720480799</v>
      </c>
      <c r="BC9" s="14"/>
      <c r="BD9" s="14">
        <v>0.12471232371805401</v>
      </c>
      <c r="BE9" s="14">
        <v>9.0774196798447504E-2</v>
      </c>
      <c r="BF9" s="14"/>
      <c r="BG9" s="14">
        <v>0.143404684163287</v>
      </c>
      <c r="BH9" s="14">
        <v>9.6996195004587005E-2</v>
      </c>
      <c r="BI9" s="14"/>
      <c r="BJ9" s="14">
        <v>8.9358249882792298E-2</v>
      </c>
      <c r="BK9" s="14">
        <v>0.10625755457366499</v>
      </c>
      <c r="BL9" s="14"/>
      <c r="BM9" s="14">
        <v>0.159711505204192</v>
      </c>
      <c r="BN9" s="14">
        <v>9.6424706574238905E-2</v>
      </c>
      <c r="BO9" s="14"/>
      <c r="BP9" s="14">
        <v>0.131148785820249</v>
      </c>
      <c r="BQ9" s="14">
        <v>9.5408556171644801E-2</v>
      </c>
      <c r="BR9" s="14"/>
      <c r="BS9" s="14">
        <v>0.16891643985219401</v>
      </c>
      <c r="BT9" s="14">
        <v>0.106687854050607</v>
      </c>
      <c r="BU9" s="14"/>
      <c r="BV9" s="14">
        <v>5.4338638065043701E-2</v>
      </c>
      <c r="BW9" s="14">
        <v>0.20918323435040001</v>
      </c>
      <c r="BX9" s="14"/>
      <c r="BY9" s="14">
        <v>0.152147564968487</v>
      </c>
      <c r="BZ9" s="14">
        <v>9.9974319663887298E-2</v>
      </c>
      <c r="CA9" s="14"/>
      <c r="CB9" s="14">
        <v>0.109865385958737</v>
      </c>
      <c r="CC9" s="14">
        <v>0.10179560355082</v>
      </c>
    </row>
    <row r="10" spans="2:81" x14ac:dyDescent="0.3">
      <c r="B10" s="15" t="s">
        <v>86</v>
      </c>
      <c r="C10" s="14">
        <v>0.298530728148095</v>
      </c>
      <c r="D10" s="14">
        <v>0.30462157997725697</v>
      </c>
      <c r="E10" s="14">
        <v>0.29121789734411702</v>
      </c>
      <c r="F10" s="14"/>
      <c r="G10" s="14">
        <v>0.34386549685758899</v>
      </c>
      <c r="H10" s="14">
        <v>0.30964355886686901</v>
      </c>
      <c r="I10" s="14">
        <v>0.27688818878392402</v>
      </c>
      <c r="J10" s="14">
        <v>0.31668122570158402</v>
      </c>
      <c r="K10" s="14">
        <v>0.27141250061376199</v>
      </c>
      <c r="L10" s="14">
        <v>0.280314367881773</v>
      </c>
      <c r="M10" s="14"/>
      <c r="N10" s="14">
        <v>0.30026959670159797</v>
      </c>
      <c r="O10" s="14">
        <v>0.295564323462918</v>
      </c>
      <c r="P10" s="14">
        <v>0.346877172872054</v>
      </c>
      <c r="Q10" s="14">
        <v>0.257703527068806</v>
      </c>
      <c r="R10" s="14"/>
      <c r="S10" s="14">
        <v>0.29122931738421298</v>
      </c>
      <c r="T10" s="14">
        <v>0.23361512488170399</v>
      </c>
      <c r="U10" s="14">
        <v>0.31374980180734902</v>
      </c>
      <c r="V10" s="14">
        <v>0.40707324902847197</v>
      </c>
      <c r="W10" s="14">
        <v>0.31709647635453198</v>
      </c>
      <c r="X10" s="14">
        <v>0.28215454090515202</v>
      </c>
      <c r="Y10" s="14">
        <v>0.30456211700164498</v>
      </c>
      <c r="Z10" s="14">
        <v>0.22427296181668699</v>
      </c>
      <c r="AA10" s="14">
        <v>0.37235694993075602</v>
      </c>
      <c r="AB10" s="14">
        <v>0.237686849748385</v>
      </c>
      <c r="AC10" s="14">
        <v>0.18235096118164101</v>
      </c>
      <c r="AD10" s="14">
        <v>0.43893948424553603</v>
      </c>
      <c r="AE10" s="14"/>
      <c r="AF10" s="14">
        <v>0.30763405298059099</v>
      </c>
      <c r="AG10" s="14">
        <v>0.29772434774879097</v>
      </c>
      <c r="AH10" s="14">
        <v>0.30025200088049298</v>
      </c>
      <c r="AI10" s="14">
        <v>0.30361984519748098</v>
      </c>
      <c r="AJ10" s="14">
        <v>0.36436410726483498</v>
      </c>
      <c r="AK10" s="14">
        <v>0.20203639353519101</v>
      </c>
      <c r="AL10" s="14"/>
      <c r="AM10" s="14">
        <v>0.29146343745705799</v>
      </c>
      <c r="AN10" s="14">
        <v>0.298945025551204</v>
      </c>
      <c r="AO10" s="14">
        <v>0.29668887180800202</v>
      </c>
      <c r="AP10" s="14">
        <v>0.35710712468636502</v>
      </c>
      <c r="AQ10" s="14">
        <v>0.38373928784612799</v>
      </c>
      <c r="AR10" s="14"/>
      <c r="AS10" s="14">
        <v>0.33956690420686497</v>
      </c>
      <c r="AT10" s="14">
        <v>0.27646641186943799</v>
      </c>
      <c r="AU10" s="14"/>
      <c r="AV10" s="14">
        <v>0.34512845922026297</v>
      </c>
      <c r="AW10" s="14">
        <v>0.32965477974222002</v>
      </c>
      <c r="AX10" s="14">
        <v>0.34370358842370702</v>
      </c>
      <c r="AY10" s="14"/>
      <c r="AZ10" s="14">
        <v>0.35698553121864202</v>
      </c>
      <c r="BA10" s="14">
        <v>0.35482578046105701</v>
      </c>
      <c r="BB10" s="14">
        <v>0.335831050489036</v>
      </c>
      <c r="BC10" s="14"/>
      <c r="BD10" s="14">
        <v>0.29524115569005099</v>
      </c>
      <c r="BE10" s="14">
        <v>0.30165765265708699</v>
      </c>
      <c r="BF10" s="14"/>
      <c r="BG10" s="14">
        <v>0.26728343653069803</v>
      </c>
      <c r="BH10" s="14">
        <v>0.30598293485858102</v>
      </c>
      <c r="BI10" s="14"/>
      <c r="BJ10" s="14">
        <v>0.30212187415059799</v>
      </c>
      <c r="BK10" s="14">
        <v>0.29734919806273802</v>
      </c>
      <c r="BL10" s="14"/>
      <c r="BM10" s="14">
        <v>0.32122122557501198</v>
      </c>
      <c r="BN10" s="14">
        <v>0.29669343866437498</v>
      </c>
      <c r="BO10" s="14"/>
      <c r="BP10" s="14">
        <v>0.29071191882360298</v>
      </c>
      <c r="BQ10" s="14">
        <v>0.29767950318353498</v>
      </c>
      <c r="BR10" s="14"/>
      <c r="BS10" s="14">
        <v>0.32473145646163998</v>
      </c>
      <c r="BT10" s="14">
        <v>0.35637883003752302</v>
      </c>
      <c r="BU10" s="14"/>
      <c r="BV10" s="14">
        <v>0.30010200094941902</v>
      </c>
      <c r="BW10" s="14">
        <v>0.33338714026988497</v>
      </c>
      <c r="BX10" s="14"/>
      <c r="BY10" s="14">
        <v>0.30108897439601001</v>
      </c>
      <c r="BZ10" s="14">
        <v>0.29921183639270299</v>
      </c>
      <c r="CA10" s="14"/>
      <c r="CB10" s="14">
        <v>0.301222426412525</v>
      </c>
      <c r="CC10" s="14">
        <v>0.297598720343068</v>
      </c>
    </row>
    <row r="11" spans="2:81" x14ac:dyDescent="0.3">
      <c r="B11" s="15" t="s">
        <v>421</v>
      </c>
      <c r="C11" s="14">
        <v>0.27987234972081099</v>
      </c>
      <c r="D11" s="14">
        <v>0.29160584267064099</v>
      </c>
      <c r="E11" s="14">
        <v>0.26896028357710899</v>
      </c>
      <c r="F11" s="14"/>
      <c r="G11" s="14">
        <v>0.22723007353188801</v>
      </c>
      <c r="H11" s="14">
        <v>0.26450924306220902</v>
      </c>
      <c r="I11" s="14">
        <v>0.232291616682027</v>
      </c>
      <c r="J11" s="14">
        <v>0.24376421474809801</v>
      </c>
      <c r="K11" s="14">
        <v>0.30724198835669603</v>
      </c>
      <c r="L11" s="14">
        <v>0.37736911510188798</v>
      </c>
      <c r="M11" s="14"/>
      <c r="N11" s="14">
        <v>0.27377542880466399</v>
      </c>
      <c r="O11" s="14">
        <v>0.28463569349657297</v>
      </c>
      <c r="P11" s="14">
        <v>0.260794968946852</v>
      </c>
      <c r="Q11" s="14">
        <v>0.29116455185628798</v>
      </c>
      <c r="R11" s="14"/>
      <c r="S11" s="14">
        <v>0.30003586844361102</v>
      </c>
      <c r="T11" s="14">
        <v>0.35706703329864697</v>
      </c>
      <c r="U11" s="14">
        <v>0.25348395417045899</v>
      </c>
      <c r="V11" s="14">
        <v>0.243960101322336</v>
      </c>
      <c r="W11" s="14">
        <v>0.26579587211231498</v>
      </c>
      <c r="X11" s="14">
        <v>0.31408722931963301</v>
      </c>
      <c r="Y11" s="14">
        <v>0.27710343474437099</v>
      </c>
      <c r="Z11" s="14">
        <v>0.345253686387961</v>
      </c>
      <c r="AA11" s="14">
        <v>0.18168727485692099</v>
      </c>
      <c r="AB11" s="14">
        <v>0.28390452290907597</v>
      </c>
      <c r="AC11" s="14">
        <v>0.26976796455097102</v>
      </c>
      <c r="AD11" s="14">
        <v>0.246480851195642</v>
      </c>
      <c r="AE11" s="14"/>
      <c r="AF11" s="14">
        <v>0.25577952385050601</v>
      </c>
      <c r="AG11" s="14">
        <v>0.32321720331128001</v>
      </c>
      <c r="AH11" s="14">
        <v>0.251442747787951</v>
      </c>
      <c r="AI11" s="14">
        <v>0.27875523614833297</v>
      </c>
      <c r="AJ11" s="14">
        <v>0.21766324307666801</v>
      </c>
      <c r="AK11" s="14">
        <v>0.33624080540045398</v>
      </c>
      <c r="AL11" s="14"/>
      <c r="AM11" s="14">
        <v>0.314765764651393</v>
      </c>
      <c r="AN11" s="14">
        <v>0.28211639220243601</v>
      </c>
      <c r="AO11" s="14">
        <v>0.28020461233866001</v>
      </c>
      <c r="AP11" s="14">
        <v>0.267732410874917</v>
      </c>
      <c r="AQ11" s="14">
        <v>0.13250293494170401</v>
      </c>
      <c r="AR11" s="14"/>
      <c r="AS11" s="14">
        <v>0.24801825085822099</v>
      </c>
      <c r="AT11" s="14">
        <v>0.29905763517601303</v>
      </c>
      <c r="AU11" s="14"/>
      <c r="AV11" s="14">
        <v>0.21377515921142301</v>
      </c>
      <c r="AW11" s="14">
        <v>0.291096747653044</v>
      </c>
      <c r="AX11" s="14">
        <v>0.27395763404719398</v>
      </c>
      <c r="AY11" s="14"/>
      <c r="AZ11" s="14">
        <v>0.117485141163123</v>
      </c>
      <c r="BA11" s="14">
        <v>0.23064308682774201</v>
      </c>
      <c r="BB11" s="14">
        <v>0.28677797206988498</v>
      </c>
      <c r="BC11" s="14"/>
      <c r="BD11" s="14">
        <v>0.26437782341895499</v>
      </c>
      <c r="BE11" s="14">
        <v>0.29105292394021498</v>
      </c>
      <c r="BF11" s="14"/>
      <c r="BG11" s="14">
        <v>0.284225254700258</v>
      </c>
      <c r="BH11" s="14">
        <v>0.27917752715244698</v>
      </c>
      <c r="BI11" s="14"/>
      <c r="BJ11" s="14">
        <v>0.318169014004754</v>
      </c>
      <c r="BK11" s="14">
        <v>0.27632771667596401</v>
      </c>
      <c r="BL11" s="14"/>
      <c r="BM11" s="14">
        <v>0.243546664094626</v>
      </c>
      <c r="BN11" s="14">
        <v>0.28322836214666602</v>
      </c>
      <c r="BO11" s="14"/>
      <c r="BP11" s="14">
        <v>0.24716459983535999</v>
      </c>
      <c r="BQ11" s="14">
        <v>0.290242252180889</v>
      </c>
      <c r="BR11" s="14"/>
      <c r="BS11" s="14">
        <v>0.229200213671819</v>
      </c>
      <c r="BT11" s="14">
        <v>0.266446106995256</v>
      </c>
      <c r="BU11" s="14"/>
      <c r="BV11" s="14">
        <v>0.27105251103279898</v>
      </c>
      <c r="BW11" s="14">
        <v>0.214491798683695</v>
      </c>
      <c r="BX11" s="14"/>
      <c r="BY11" s="14">
        <v>0.27818162525637002</v>
      </c>
      <c r="BZ11" s="14">
        <v>0.279122990353037</v>
      </c>
      <c r="CA11" s="14"/>
      <c r="CB11" s="14">
        <v>0.26180752274057301</v>
      </c>
      <c r="CC11" s="14">
        <v>0.284804025770799</v>
      </c>
    </row>
    <row r="12" spans="2:81" x14ac:dyDescent="0.3">
      <c r="B12" s="15" t="s">
        <v>88</v>
      </c>
      <c r="C12" s="14">
        <v>0.16954048809183001</v>
      </c>
      <c r="D12" s="14">
        <v>0.165075972938831</v>
      </c>
      <c r="E12" s="14">
        <v>0.17422980723477599</v>
      </c>
      <c r="F12" s="14"/>
      <c r="G12" s="14">
        <v>0.19180583540031501</v>
      </c>
      <c r="H12" s="14">
        <v>0.15182287874374001</v>
      </c>
      <c r="I12" s="14">
        <v>0.16710234266051399</v>
      </c>
      <c r="J12" s="14">
        <v>0.18228186388256801</v>
      </c>
      <c r="K12" s="14">
        <v>0.168249361945183</v>
      </c>
      <c r="L12" s="14">
        <v>0.16149907376962999</v>
      </c>
      <c r="M12" s="14"/>
      <c r="N12" s="14">
        <v>0.16178803108825801</v>
      </c>
      <c r="O12" s="14">
        <v>0.20784088884132201</v>
      </c>
      <c r="P12" s="14">
        <v>0.153770638717422</v>
      </c>
      <c r="Q12" s="14">
        <v>0.15473020998255199</v>
      </c>
      <c r="R12" s="14"/>
      <c r="S12" s="14">
        <v>0.15746143117181299</v>
      </c>
      <c r="T12" s="14">
        <v>0.13064424202890501</v>
      </c>
      <c r="U12" s="14">
        <v>0.161243831357574</v>
      </c>
      <c r="V12" s="14">
        <v>0.197841351130816</v>
      </c>
      <c r="W12" s="14">
        <v>0.191268515709554</v>
      </c>
      <c r="X12" s="14">
        <v>0.13679899803309101</v>
      </c>
      <c r="Y12" s="14">
        <v>0.15399385860446199</v>
      </c>
      <c r="Z12" s="14">
        <v>0.113528761054383</v>
      </c>
      <c r="AA12" s="14">
        <v>0.19282924484421399</v>
      </c>
      <c r="AB12" s="14">
        <v>0.18765383583699799</v>
      </c>
      <c r="AC12" s="14">
        <v>0.29016683731520898</v>
      </c>
      <c r="AD12" s="14">
        <v>0.15495198136112401</v>
      </c>
      <c r="AE12" s="14"/>
      <c r="AF12" s="14">
        <v>0.19369238830982299</v>
      </c>
      <c r="AG12" s="14">
        <v>0.18432955829667499</v>
      </c>
      <c r="AH12" s="14">
        <v>0.19272683913987701</v>
      </c>
      <c r="AI12" s="14">
        <v>0.16641981357382801</v>
      </c>
      <c r="AJ12" s="14">
        <v>0.16904454461938101</v>
      </c>
      <c r="AK12" s="14">
        <v>0.14124007095035401</v>
      </c>
      <c r="AL12" s="14"/>
      <c r="AM12" s="14">
        <v>0.15700745836082899</v>
      </c>
      <c r="AN12" s="14">
        <v>0.16324895793475799</v>
      </c>
      <c r="AO12" s="14">
        <v>0.16541649880280901</v>
      </c>
      <c r="AP12" s="14">
        <v>0.17342456181831301</v>
      </c>
      <c r="AQ12" s="14">
        <v>9.2536838237679497E-2</v>
      </c>
      <c r="AR12" s="14"/>
      <c r="AS12" s="14">
        <v>0.167667392716531</v>
      </c>
      <c r="AT12" s="14">
        <v>0.168560174100924</v>
      </c>
      <c r="AU12" s="14"/>
      <c r="AV12" s="14">
        <v>0.170730059670019</v>
      </c>
      <c r="AW12" s="14">
        <v>0.13015997642588001</v>
      </c>
      <c r="AX12" s="14">
        <v>0.17195826531361599</v>
      </c>
      <c r="AY12" s="14"/>
      <c r="AZ12" s="14">
        <v>0.17986811286200799</v>
      </c>
      <c r="BA12" s="14">
        <v>0.124801663779654</v>
      </c>
      <c r="BB12" s="14">
        <v>0.14185249226678001</v>
      </c>
      <c r="BC12" s="14"/>
      <c r="BD12" s="14">
        <v>0.170075643053196</v>
      </c>
      <c r="BE12" s="14">
        <v>0.16971884913702201</v>
      </c>
      <c r="BF12" s="14"/>
      <c r="BG12" s="14">
        <v>0.163527271365252</v>
      </c>
      <c r="BH12" s="14">
        <v>0.17149723981966</v>
      </c>
      <c r="BI12" s="14"/>
      <c r="BJ12" s="14">
        <v>0.15683817574875</v>
      </c>
      <c r="BK12" s="14">
        <v>0.17338357594654499</v>
      </c>
      <c r="BL12" s="14"/>
      <c r="BM12" s="14">
        <v>0.18549551253159699</v>
      </c>
      <c r="BN12" s="14">
        <v>0.170108516197327</v>
      </c>
      <c r="BO12" s="14"/>
      <c r="BP12" s="14">
        <v>0.19325526066728499</v>
      </c>
      <c r="BQ12" s="14">
        <v>0.16685952365040699</v>
      </c>
      <c r="BR12" s="14"/>
      <c r="BS12" s="14">
        <v>0.162657318159982</v>
      </c>
      <c r="BT12" s="14">
        <v>0.16789024946768699</v>
      </c>
      <c r="BU12" s="14"/>
      <c r="BV12" s="14">
        <v>0.22972042657455199</v>
      </c>
      <c r="BW12" s="14">
        <v>0.13908890994460199</v>
      </c>
      <c r="BX12" s="14"/>
      <c r="BY12" s="14">
        <v>0.14760689560383899</v>
      </c>
      <c r="BZ12" s="14">
        <v>0.17367803029297699</v>
      </c>
      <c r="CA12" s="14"/>
      <c r="CB12" s="14">
        <v>0.16281813598476499</v>
      </c>
      <c r="CC12" s="14">
        <v>0.17478469814882699</v>
      </c>
    </row>
    <row r="13" spans="2:81" x14ac:dyDescent="0.3">
      <c r="B13" s="15" t="s">
        <v>422</v>
      </c>
      <c r="C13" s="14">
        <v>6.85399721702179E-2</v>
      </c>
      <c r="D13" s="14">
        <v>7.3034215860305299E-2</v>
      </c>
      <c r="E13" s="14">
        <v>6.4285099705940693E-2</v>
      </c>
      <c r="F13" s="14"/>
      <c r="G13" s="14">
        <v>4.7411651468617602E-2</v>
      </c>
      <c r="H13" s="14">
        <v>4.9414445915511397E-2</v>
      </c>
      <c r="I13" s="14">
        <v>0.104180225834658</v>
      </c>
      <c r="J13" s="14">
        <v>9.7835250037181298E-2</v>
      </c>
      <c r="K13" s="14">
        <v>7.9629682979380806E-2</v>
      </c>
      <c r="L13" s="14">
        <v>3.7772697681625701E-2</v>
      </c>
      <c r="M13" s="14"/>
      <c r="N13" s="14">
        <v>8.4307907078377195E-2</v>
      </c>
      <c r="O13" s="14">
        <v>6.06065377282572E-2</v>
      </c>
      <c r="P13" s="14">
        <v>7.08864474750939E-2</v>
      </c>
      <c r="Q13" s="14">
        <v>5.8830070882693798E-2</v>
      </c>
      <c r="R13" s="14"/>
      <c r="S13" s="14">
        <v>9.1505246262417697E-2</v>
      </c>
      <c r="T13" s="14">
        <v>3.0479238002360399E-2</v>
      </c>
      <c r="U13" s="14">
        <v>9.9597139958804995E-2</v>
      </c>
      <c r="V13" s="14">
        <v>4.6384510563488197E-2</v>
      </c>
      <c r="W13" s="14">
        <v>7.2120094829431394E-2</v>
      </c>
      <c r="X13" s="14">
        <v>6.43221249657282E-2</v>
      </c>
      <c r="Y13" s="14">
        <v>4.8126617203017197E-2</v>
      </c>
      <c r="Z13" s="14">
        <v>4.8960375812844799E-2</v>
      </c>
      <c r="AA13" s="14">
        <v>5.6294462261378402E-2</v>
      </c>
      <c r="AB13" s="14">
        <v>0.116711517500486</v>
      </c>
      <c r="AC13" s="14">
        <v>0.125557137413735</v>
      </c>
      <c r="AD13" s="14">
        <v>0</v>
      </c>
      <c r="AE13" s="14"/>
      <c r="AF13" s="14">
        <v>6.0094421927553897E-2</v>
      </c>
      <c r="AG13" s="14">
        <v>7.5939614470512007E-2</v>
      </c>
      <c r="AH13" s="14">
        <v>8.1977900778955101E-2</v>
      </c>
      <c r="AI13" s="14">
        <v>6.5129621548229405E-2</v>
      </c>
      <c r="AJ13" s="14">
        <v>4.0483524948156699E-2</v>
      </c>
      <c r="AK13" s="14">
        <v>6.8714621194671394E-2</v>
      </c>
      <c r="AL13" s="14"/>
      <c r="AM13" s="14">
        <v>7.6329899664234202E-2</v>
      </c>
      <c r="AN13" s="14">
        <v>4.7599907825395103E-2</v>
      </c>
      <c r="AO13" s="14">
        <v>7.8723375575670704E-2</v>
      </c>
      <c r="AP13" s="14">
        <v>5.6641582320396303E-2</v>
      </c>
      <c r="AQ13" s="14">
        <v>4.6635400109862599E-2</v>
      </c>
      <c r="AR13" s="14"/>
      <c r="AS13" s="14">
        <v>7.8042836976212102E-2</v>
      </c>
      <c r="AT13" s="14">
        <v>6.3776281842978899E-2</v>
      </c>
      <c r="AU13" s="14"/>
      <c r="AV13" s="14">
        <v>7.7198313041458105E-2</v>
      </c>
      <c r="AW13" s="14">
        <v>8.2694361097594093E-2</v>
      </c>
      <c r="AX13" s="14">
        <v>8.0231092826542796E-2</v>
      </c>
      <c r="AY13" s="14"/>
      <c r="AZ13" s="14">
        <v>6.8386278085065894E-2</v>
      </c>
      <c r="BA13" s="14">
        <v>8.9168966817042394E-2</v>
      </c>
      <c r="BB13" s="14">
        <v>8.1941230606788998E-2</v>
      </c>
      <c r="BC13" s="14"/>
      <c r="BD13" s="14">
        <v>7.2509517964731193E-2</v>
      </c>
      <c r="BE13" s="14">
        <v>6.6117390273024296E-2</v>
      </c>
      <c r="BF13" s="14"/>
      <c r="BG13" s="14">
        <v>7.2343734250171599E-2</v>
      </c>
      <c r="BH13" s="14">
        <v>6.8121837272427793E-2</v>
      </c>
      <c r="BI13" s="14"/>
      <c r="BJ13" s="14">
        <v>2.02036825311003E-2</v>
      </c>
      <c r="BK13" s="14">
        <v>7.1395835620046796E-2</v>
      </c>
      <c r="BL13" s="14"/>
      <c r="BM13" s="14">
        <v>5.30152493840646E-2</v>
      </c>
      <c r="BN13" s="14">
        <v>7.1024846347706297E-2</v>
      </c>
      <c r="BO13" s="14"/>
      <c r="BP13" s="14">
        <v>7.0168701164628006E-2</v>
      </c>
      <c r="BQ13" s="14">
        <v>6.7005402211759393E-2</v>
      </c>
      <c r="BR13" s="14"/>
      <c r="BS13" s="14">
        <v>7.5381441840872795E-2</v>
      </c>
      <c r="BT13" s="14">
        <v>7.9872862907788694E-2</v>
      </c>
      <c r="BU13" s="14"/>
      <c r="BV13" s="14">
        <v>0.12930500675138001</v>
      </c>
      <c r="BW13" s="14">
        <v>5.6430745693849899E-2</v>
      </c>
      <c r="BX13" s="14"/>
      <c r="BY13" s="14">
        <v>9.0641943725320001E-2</v>
      </c>
      <c r="BZ13" s="14">
        <v>6.5634342823671907E-2</v>
      </c>
      <c r="CA13" s="14"/>
      <c r="CB13" s="14">
        <v>9.2819775860369505E-2</v>
      </c>
      <c r="CC13" s="14">
        <v>5.7385780845242602E-2</v>
      </c>
    </row>
    <row r="14" spans="2:81" x14ac:dyDescent="0.3">
      <c r="B14" s="15" t="s">
        <v>106</v>
      </c>
      <c r="C14" s="14">
        <v>7.9388321887248606E-2</v>
      </c>
      <c r="D14" s="14">
        <v>6.06651155566474E-2</v>
      </c>
      <c r="E14" s="14">
        <v>9.7824709311113894E-2</v>
      </c>
      <c r="F14" s="14"/>
      <c r="G14" s="14">
        <v>5.2776459301754897E-2</v>
      </c>
      <c r="H14" s="14">
        <v>7.8076864369322305E-2</v>
      </c>
      <c r="I14" s="14">
        <v>6.9521693477151106E-2</v>
      </c>
      <c r="J14" s="14">
        <v>8.57244215789532E-2</v>
      </c>
      <c r="K14" s="14">
        <v>0.10192470842807801</v>
      </c>
      <c r="L14" s="14">
        <v>8.5958089880703803E-2</v>
      </c>
      <c r="M14" s="14"/>
      <c r="N14" s="14">
        <v>7.6181837638312794E-2</v>
      </c>
      <c r="O14" s="14">
        <v>9.0515643390168501E-2</v>
      </c>
      <c r="P14" s="14">
        <v>5.2921460843472802E-2</v>
      </c>
      <c r="Q14" s="14">
        <v>9.5782988146863507E-2</v>
      </c>
      <c r="R14" s="14"/>
      <c r="S14" s="14">
        <v>5.4808702801459601E-2</v>
      </c>
      <c r="T14" s="14">
        <v>0.120312032262301</v>
      </c>
      <c r="U14" s="14">
        <v>7.5696167119123303E-2</v>
      </c>
      <c r="V14" s="14">
        <v>5.8444693644612702E-2</v>
      </c>
      <c r="W14" s="14">
        <v>5.7009111650211199E-2</v>
      </c>
      <c r="X14" s="14">
        <v>5.0997280963130803E-2</v>
      </c>
      <c r="Y14" s="14">
        <v>0.10584330005696101</v>
      </c>
      <c r="Z14" s="14">
        <v>0.13759782593170999</v>
      </c>
      <c r="AA14" s="14">
        <v>0.101026663062768</v>
      </c>
      <c r="AB14" s="14">
        <v>6.3974988905990293E-2</v>
      </c>
      <c r="AC14" s="14">
        <v>3.8194030995512898E-2</v>
      </c>
      <c r="AD14" s="14">
        <v>0.115004488758882</v>
      </c>
      <c r="AE14" s="14"/>
      <c r="AF14" s="14">
        <v>5.9547438489290803E-2</v>
      </c>
      <c r="AG14" s="14">
        <v>4.6714318748424903E-2</v>
      </c>
      <c r="AH14" s="14">
        <v>5.113828399367E-2</v>
      </c>
      <c r="AI14" s="14">
        <v>7.2413917886041596E-2</v>
      </c>
      <c r="AJ14" s="14">
        <v>9.1759827859642096E-2</v>
      </c>
      <c r="AK14" s="14">
        <v>0.19884688154493799</v>
      </c>
      <c r="AL14" s="14"/>
      <c r="AM14" s="14">
        <v>6.1736156756576101E-2</v>
      </c>
      <c r="AN14" s="14">
        <v>9.8749968462032295E-2</v>
      </c>
      <c r="AO14" s="14">
        <v>8.5752194357589906E-2</v>
      </c>
      <c r="AP14" s="14">
        <v>8.3288890045058503E-2</v>
      </c>
      <c r="AQ14" s="14">
        <v>5.0846671834451802E-2</v>
      </c>
      <c r="AR14" s="14"/>
      <c r="AS14" s="14">
        <v>2.95273374953769E-2</v>
      </c>
      <c r="AT14" s="14">
        <v>0.108038324460953</v>
      </c>
      <c r="AU14" s="14"/>
      <c r="AV14" s="14">
        <v>3.16449005039071E-2</v>
      </c>
      <c r="AW14" s="14">
        <v>5.1221353330460802E-2</v>
      </c>
      <c r="AX14" s="14">
        <v>2.25858344881175E-2</v>
      </c>
      <c r="AY14" s="14"/>
      <c r="AZ14" s="14">
        <v>3.84566677971395E-2</v>
      </c>
      <c r="BA14" s="14">
        <v>3.7025545203446697E-2</v>
      </c>
      <c r="BB14" s="14">
        <v>4.3790627362701999E-2</v>
      </c>
      <c r="BC14" s="14"/>
      <c r="BD14" s="14">
        <v>7.3083536155012799E-2</v>
      </c>
      <c r="BE14" s="14">
        <v>8.0678987194204299E-2</v>
      </c>
      <c r="BF14" s="14"/>
      <c r="BG14" s="14">
        <v>6.9215618990333599E-2</v>
      </c>
      <c r="BH14" s="14">
        <v>7.8224265892298001E-2</v>
      </c>
      <c r="BI14" s="14"/>
      <c r="BJ14" s="14">
        <v>0.113309003682005</v>
      </c>
      <c r="BK14" s="14">
        <v>7.5286119121041703E-2</v>
      </c>
      <c r="BL14" s="14"/>
      <c r="BM14" s="14">
        <v>3.7009843210508701E-2</v>
      </c>
      <c r="BN14" s="14">
        <v>8.2520130069685907E-2</v>
      </c>
      <c r="BO14" s="14"/>
      <c r="BP14" s="14">
        <v>6.7550733688874098E-2</v>
      </c>
      <c r="BQ14" s="14">
        <v>8.2804762601764406E-2</v>
      </c>
      <c r="BR14" s="14"/>
      <c r="BS14" s="14">
        <v>3.9113130013492703E-2</v>
      </c>
      <c r="BT14" s="14">
        <v>2.2724096541139101E-2</v>
      </c>
      <c r="BU14" s="14"/>
      <c r="BV14" s="14">
        <v>1.54814166268058E-2</v>
      </c>
      <c r="BW14" s="14">
        <v>4.7418171057568202E-2</v>
      </c>
      <c r="BX14" s="14"/>
      <c r="BY14" s="14">
        <v>3.03329960499743E-2</v>
      </c>
      <c r="BZ14" s="14">
        <v>8.23784804737243E-2</v>
      </c>
      <c r="CA14" s="14"/>
      <c r="CB14" s="14">
        <v>7.1466753043031003E-2</v>
      </c>
      <c r="CC14" s="14">
        <v>8.3631171341243898E-2</v>
      </c>
    </row>
    <row r="15" spans="2:81" x14ac:dyDescent="0.3">
      <c r="B15" s="15" t="s">
        <v>91</v>
      </c>
      <c r="C15" s="18">
        <v>0.40265886812989299</v>
      </c>
      <c r="D15" s="18">
        <v>0.40961885297357598</v>
      </c>
      <c r="E15" s="18">
        <v>0.394700100171061</v>
      </c>
      <c r="F15" s="18"/>
      <c r="G15" s="18">
        <v>0.48077598029742502</v>
      </c>
      <c r="H15" s="18">
        <v>0.45617656790921601</v>
      </c>
      <c r="I15" s="18">
        <v>0.42690412134564998</v>
      </c>
      <c r="J15" s="18">
        <v>0.39039424975319897</v>
      </c>
      <c r="K15" s="18">
        <v>0.34295425829066201</v>
      </c>
      <c r="L15" s="18">
        <v>0.33740102356615298</v>
      </c>
      <c r="M15" s="18"/>
      <c r="N15" s="18">
        <v>0.40394679539038802</v>
      </c>
      <c r="O15" s="18">
        <v>0.35640123654368</v>
      </c>
      <c r="P15" s="18">
        <v>0.461626484017159</v>
      </c>
      <c r="Q15" s="18">
        <v>0.39949217913160301</v>
      </c>
      <c r="R15" s="18"/>
      <c r="S15" s="18">
        <v>0.39618875132069897</v>
      </c>
      <c r="T15" s="18">
        <v>0.36149745440778602</v>
      </c>
      <c r="U15" s="18">
        <v>0.40997890739403797</v>
      </c>
      <c r="V15" s="18">
        <v>0.45336934333874801</v>
      </c>
      <c r="W15" s="18">
        <v>0.41380640569848798</v>
      </c>
      <c r="X15" s="18">
        <v>0.43379436671841698</v>
      </c>
      <c r="Y15" s="18">
        <v>0.41493278939118899</v>
      </c>
      <c r="Z15" s="18">
        <v>0.35465935081310102</v>
      </c>
      <c r="AA15" s="18">
        <v>0.46816235497471897</v>
      </c>
      <c r="AB15" s="18">
        <v>0.34775513484744902</v>
      </c>
      <c r="AC15" s="18">
        <v>0.27631402972457197</v>
      </c>
      <c r="AD15" s="18">
        <v>0.48356267868435199</v>
      </c>
      <c r="AE15" s="18"/>
      <c r="AF15" s="18">
        <v>0.43088622742282601</v>
      </c>
      <c r="AG15" s="18">
        <v>0.36979930517310899</v>
      </c>
      <c r="AH15" s="18">
        <v>0.42271422829954702</v>
      </c>
      <c r="AI15" s="18">
        <v>0.41728141084356801</v>
      </c>
      <c r="AJ15" s="18">
        <v>0.481048859496153</v>
      </c>
      <c r="AK15" s="18">
        <v>0.25495762090958302</v>
      </c>
      <c r="AL15" s="18"/>
      <c r="AM15" s="18">
        <v>0.39016072056696699</v>
      </c>
      <c r="AN15" s="18">
        <v>0.40828477357537901</v>
      </c>
      <c r="AO15" s="18">
        <v>0.38990331892527103</v>
      </c>
      <c r="AP15" s="18">
        <v>0.41891255494131502</v>
      </c>
      <c r="AQ15" s="18">
        <v>0.67747815487630203</v>
      </c>
      <c r="AR15" s="18"/>
      <c r="AS15" s="18">
        <v>0.47674418195365897</v>
      </c>
      <c r="AT15" s="18">
        <v>0.360567584419132</v>
      </c>
      <c r="AU15" s="18"/>
      <c r="AV15" s="18">
        <v>0.50665156757319296</v>
      </c>
      <c r="AW15" s="18">
        <v>0.44482756149302199</v>
      </c>
      <c r="AX15" s="18">
        <v>0.45126717332452898</v>
      </c>
      <c r="AY15" s="18"/>
      <c r="AZ15" s="18">
        <v>0.59580380009266398</v>
      </c>
      <c r="BA15" s="18">
        <v>0.51836073737211497</v>
      </c>
      <c r="BB15" s="18">
        <v>0.44563767769384299</v>
      </c>
      <c r="BC15" s="18"/>
      <c r="BD15" s="18">
        <v>0.41995347940810401</v>
      </c>
      <c r="BE15" s="18">
        <v>0.392431849455534</v>
      </c>
      <c r="BF15" s="18"/>
      <c r="BG15" s="18">
        <v>0.41068812069398503</v>
      </c>
      <c r="BH15" s="18">
        <v>0.40297912986316697</v>
      </c>
      <c r="BI15" s="18"/>
      <c r="BJ15" s="18">
        <v>0.39148012403339</v>
      </c>
      <c r="BK15" s="18">
        <v>0.403606752636402</v>
      </c>
      <c r="BL15" s="18"/>
      <c r="BM15" s="18">
        <v>0.48093273077920401</v>
      </c>
      <c r="BN15" s="18">
        <v>0.39311814523861399</v>
      </c>
      <c r="BO15" s="18"/>
      <c r="BP15" s="18">
        <v>0.421860704643852</v>
      </c>
      <c r="BQ15" s="18">
        <v>0.39308805935517999</v>
      </c>
      <c r="BR15" s="18"/>
      <c r="BS15" s="18">
        <v>0.49364789631383399</v>
      </c>
      <c r="BT15" s="18">
        <v>0.46306668408813001</v>
      </c>
      <c r="BU15" s="18"/>
      <c r="BV15" s="18">
        <v>0.35444063901446199</v>
      </c>
      <c r="BW15" s="18">
        <v>0.54257037462028501</v>
      </c>
      <c r="BX15" s="18"/>
      <c r="BY15" s="18">
        <v>0.45323653936449698</v>
      </c>
      <c r="BZ15" s="18">
        <v>0.39918615605659102</v>
      </c>
      <c r="CA15" s="18"/>
      <c r="CB15" s="18">
        <v>0.41108781237126202</v>
      </c>
      <c r="CC15" s="18">
        <v>0.39939432389388801</v>
      </c>
    </row>
    <row r="16" spans="2:81" x14ac:dyDescent="0.3">
      <c r="B16" s="15" t="s">
        <v>92</v>
      </c>
      <c r="C16" s="18">
        <v>0.23808046026204799</v>
      </c>
      <c r="D16" s="18">
        <v>0.23811018879913601</v>
      </c>
      <c r="E16" s="18">
        <v>0.238514906940716</v>
      </c>
      <c r="F16" s="18"/>
      <c r="G16" s="18">
        <v>0.23921748686893299</v>
      </c>
      <c r="H16" s="18">
        <v>0.20123732465925201</v>
      </c>
      <c r="I16" s="18">
        <v>0.27128256849517202</v>
      </c>
      <c r="J16" s="18">
        <v>0.28011711391974897</v>
      </c>
      <c r="K16" s="18">
        <v>0.247879044924564</v>
      </c>
      <c r="L16" s="18">
        <v>0.19927177145125599</v>
      </c>
      <c r="M16" s="18"/>
      <c r="N16" s="18">
        <v>0.246095938166635</v>
      </c>
      <c r="O16" s="18">
        <v>0.26844742656957898</v>
      </c>
      <c r="P16" s="18">
        <v>0.22465708619251601</v>
      </c>
      <c r="Q16" s="18">
        <v>0.213560280865246</v>
      </c>
      <c r="R16" s="18"/>
      <c r="S16" s="18">
        <v>0.24896667743423101</v>
      </c>
      <c r="T16" s="18">
        <v>0.161123480031266</v>
      </c>
      <c r="U16" s="18">
        <v>0.26084097131637901</v>
      </c>
      <c r="V16" s="18">
        <v>0.24422586169430399</v>
      </c>
      <c r="W16" s="18">
        <v>0.26338861053898599</v>
      </c>
      <c r="X16" s="18">
        <v>0.20112112299881901</v>
      </c>
      <c r="Y16" s="18">
        <v>0.20212047580747899</v>
      </c>
      <c r="Z16" s="18">
        <v>0.16248913686722799</v>
      </c>
      <c r="AA16" s="18">
        <v>0.24912370710559201</v>
      </c>
      <c r="AB16" s="18">
        <v>0.30436535333748399</v>
      </c>
      <c r="AC16" s="18">
        <v>0.41572397472894501</v>
      </c>
      <c r="AD16" s="18">
        <v>0.15495198136112401</v>
      </c>
      <c r="AE16" s="18"/>
      <c r="AF16" s="18">
        <v>0.25378681023737698</v>
      </c>
      <c r="AG16" s="18">
        <v>0.26026917276718697</v>
      </c>
      <c r="AH16" s="18">
        <v>0.27470473991883199</v>
      </c>
      <c r="AI16" s="18">
        <v>0.231549435122057</v>
      </c>
      <c r="AJ16" s="18">
        <v>0.209528069567538</v>
      </c>
      <c r="AK16" s="18">
        <v>0.20995469214502499</v>
      </c>
      <c r="AL16" s="18"/>
      <c r="AM16" s="18">
        <v>0.233337358025063</v>
      </c>
      <c r="AN16" s="18">
        <v>0.21084886576015299</v>
      </c>
      <c r="AO16" s="18">
        <v>0.244139874378479</v>
      </c>
      <c r="AP16" s="18">
        <v>0.23006614413870999</v>
      </c>
      <c r="AQ16" s="18">
        <v>0.139172238347542</v>
      </c>
      <c r="AR16" s="18"/>
      <c r="AS16" s="18">
        <v>0.245710229692743</v>
      </c>
      <c r="AT16" s="18">
        <v>0.23233645594390301</v>
      </c>
      <c r="AU16" s="18"/>
      <c r="AV16" s="18">
        <v>0.247928372711477</v>
      </c>
      <c r="AW16" s="18">
        <v>0.21285433752347399</v>
      </c>
      <c r="AX16" s="18">
        <v>0.25218935814015903</v>
      </c>
      <c r="AY16" s="18"/>
      <c r="AZ16" s="18">
        <v>0.24825439094707399</v>
      </c>
      <c r="BA16" s="18">
        <v>0.21397063059669599</v>
      </c>
      <c r="BB16" s="18">
        <v>0.223793722873569</v>
      </c>
      <c r="BC16" s="18"/>
      <c r="BD16" s="18">
        <v>0.24258516101792801</v>
      </c>
      <c r="BE16" s="18">
        <v>0.235836239410046</v>
      </c>
      <c r="BF16" s="18"/>
      <c r="BG16" s="18">
        <v>0.23587100561542401</v>
      </c>
      <c r="BH16" s="18">
        <v>0.23961907709208799</v>
      </c>
      <c r="BI16" s="18"/>
      <c r="BJ16" s="18">
        <v>0.17704185827985</v>
      </c>
      <c r="BK16" s="18">
        <v>0.244779411566592</v>
      </c>
      <c r="BL16" s="18"/>
      <c r="BM16" s="18">
        <v>0.23851076191566101</v>
      </c>
      <c r="BN16" s="18">
        <v>0.24113336254503301</v>
      </c>
      <c r="BO16" s="18"/>
      <c r="BP16" s="18">
        <v>0.26342396183191402</v>
      </c>
      <c r="BQ16" s="18">
        <v>0.23386492586216601</v>
      </c>
      <c r="BR16" s="18"/>
      <c r="BS16" s="18">
        <v>0.238038760000854</v>
      </c>
      <c r="BT16" s="18">
        <v>0.24776311237547499</v>
      </c>
      <c r="BU16" s="18"/>
      <c r="BV16" s="18">
        <v>0.35902543332593301</v>
      </c>
      <c r="BW16" s="18">
        <v>0.195519655638451</v>
      </c>
      <c r="BX16" s="18"/>
      <c r="BY16" s="18">
        <v>0.238248839329159</v>
      </c>
      <c r="BZ16" s="18">
        <v>0.23931237311664899</v>
      </c>
      <c r="CA16" s="18"/>
      <c r="CB16" s="18">
        <v>0.25563791184513401</v>
      </c>
      <c r="CC16" s="18">
        <v>0.23217047899406901</v>
      </c>
    </row>
    <row r="17" spans="2:81" x14ac:dyDescent="0.3">
      <c r="B17" s="15" t="s">
        <v>93</v>
      </c>
      <c r="C17" s="19">
        <v>0.164578407867845</v>
      </c>
      <c r="D17" s="19">
        <v>0.17150866417444</v>
      </c>
      <c r="E17" s="19">
        <v>0.15618519323034499</v>
      </c>
      <c r="F17" s="19"/>
      <c r="G17" s="19">
        <v>0.24155849342849101</v>
      </c>
      <c r="H17" s="19">
        <v>0.25493924324996498</v>
      </c>
      <c r="I17" s="19">
        <v>0.15562155285047799</v>
      </c>
      <c r="J17" s="19">
        <v>0.11027713583345</v>
      </c>
      <c r="K17" s="19">
        <v>9.5075213366098504E-2</v>
      </c>
      <c r="L17" s="19">
        <v>0.13812925211489699</v>
      </c>
      <c r="M17" s="19"/>
      <c r="N17" s="19">
        <v>0.157850857223753</v>
      </c>
      <c r="O17" s="19">
        <v>8.7953809974101196E-2</v>
      </c>
      <c r="P17" s="19">
        <v>0.23696939782464299</v>
      </c>
      <c r="Q17" s="19">
        <v>0.185931898266357</v>
      </c>
      <c r="R17" s="19"/>
      <c r="S17" s="19">
        <v>0.14722207388646799</v>
      </c>
      <c r="T17" s="19">
        <v>0.20037397437652099</v>
      </c>
      <c r="U17" s="19">
        <v>0.14913793607765899</v>
      </c>
      <c r="V17" s="19">
        <v>0.20914348164444399</v>
      </c>
      <c r="W17" s="19">
        <v>0.15041779515950199</v>
      </c>
      <c r="X17" s="19">
        <v>0.23267324371959899</v>
      </c>
      <c r="Y17" s="19">
        <v>0.21281231358371</v>
      </c>
      <c r="Z17" s="19">
        <v>0.192170213945873</v>
      </c>
      <c r="AA17" s="19">
        <v>0.219038647869126</v>
      </c>
      <c r="AB17" s="19">
        <v>4.3389781509965399E-2</v>
      </c>
      <c r="AC17" s="19">
        <v>-0.13940994500437301</v>
      </c>
      <c r="AD17" s="19">
        <v>0.32861069732322801</v>
      </c>
      <c r="AE17" s="19"/>
      <c r="AF17" s="19">
        <v>0.177099417185449</v>
      </c>
      <c r="AG17" s="19">
        <v>0.10953013240592201</v>
      </c>
      <c r="AH17" s="19">
        <v>0.14800948838071401</v>
      </c>
      <c r="AI17" s="19">
        <v>0.18573197572151001</v>
      </c>
      <c r="AJ17" s="19">
        <v>0.271520789928615</v>
      </c>
      <c r="AK17" s="19">
        <v>4.5002928764557297E-2</v>
      </c>
      <c r="AL17" s="19"/>
      <c r="AM17" s="19">
        <v>0.15682336254190399</v>
      </c>
      <c r="AN17" s="19">
        <v>0.19743590781522599</v>
      </c>
      <c r="AO17" s="19">
        <v>0.14576344454679099</v>
      </c>
      <c r="AP17" s="19">
        <v>0.188846410802606</v>
      </c>
      <c r="AQ17" s="19">
        <v>0.53830591652876003</v>
      </c>
      <c r="AR17" s="19"/>
      <c r="AS17" s="19">
        <v>0.231033952260916</v>
      </c>
      <c r="AT17" s="19">
        <v>0.12823112847522899</v>
      </c>
      <c r="AU17" s="19"/>
      <c r="AV17" s="19">
        <v>0.25872319486171602</v>
      </c>
      <c r="AW17" s="19">
        <v>0.231973223969548</v>
      </c>
      <c r="AX17" s="19">
        <v>0.19907781518437101</v>
      </c>
      <c r="AY17" s="19"/>
      <c r="AZ17" s="19">
        <v>0.34754940914559002</v>
      </c>
      <c r="BA17" s="19">
        <v>0.304390106775419</v>
      </c>
      <c r="BB17" s="19">
        <v>0.221843954820274</v>
      </c>
      <c r="BC17" s="19"/>
      <c r="BD17" s="19">
        <v>0.177368318390177</v>
      </c>
      <c r="BE17" s="19">
        <v>0.156595610045488</v>
      </c>
      <c r="BF17" s="19"/>
      <c r="BG17" s="19">
        <v>0.17481711507856201</v>
      </c>
      <c r="BH17" s="19">
        <v>0.16336005277108001</v>
      </c>
      <c r="BI17" s="19"/>
      <c r="BJ17" s="19">
        <v>0.21443826575354</v>
      </c>
      <c r="BK17" s="19">
        <v>0.15882734106981</v>
      </c>
      <c r="BL17" s="19"/>
      <c r="BM17" s="19">
        <v>0.242421968863543</v>
      </c>
      <c r="BN17" s="19">
        <v>0.15198478269358101</v>
      </c>
      <c r="BO17" s="19"/>
      <c r="BP17" s="19">
        <v>0.15843674281193801</v>
      </c>
      <c r="BQ17" s="19">
        <v>0.15922313349301401</v>
      </c>
      <c r="BR17" s="19"/>
      <c r="BS17" s="19">
        <v>0.25560913631297999</v>
      </c>
      <c r="BT17" s="19">
        <v>0.21530357171265399</v>
      </c>
      <c r="BU17" s="19"/>
      <c r="BV17" s="19">
        <v>-4.5847943114703501E-3</v>
      </c>
      <c r="BW17" s="19">
        <v>0.34705071898183398</v>
      </c>
      <c r="BX17" s="19"/>
      <c r="BY17" s="19">
        <v>0.21498770003533699</v>
      </c>
      <c r="BZ17" s="19">
        <v>0.15987378293994201</v>
      </c>
      <c r="CA17" s="19"/>
      <c r="CB17" s="19">
        <v>0.155449900526128</v>
      </c>
      <c r="CC17" s="19">
        <v>0.16722384489981901</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420</v>
      </c>
      <c r="C9" s="14">
        <v>0.212917612327468</v>
      </c>
      <c r="D9" s="14">
        <v>0.20956456804075599</v>
      </c>
      <c r="E9" s="14">
        <v>0.21660610431789601</v>
      </c>
      <c r="F9" s="14"/>
      <c r="G9" s="14">
        <v>0.244307385856431</v>
      </c>
      <c r="H9" s="14">
        <v>0.245558379998191</v>
      </c>
      <c r="I9" s="14">
        <v>0.22455250173903701</v>
      </c>
      <c r="J9" s="14">
        <v>0.20986024195886699</v>
      </c>
      <c r="K9" s="14">
        <v>0.19931320814089501</v>
      </c>
      <c r="L9" s="14">
        <v>0.16759002358432701</v>
      </c>
      <c r="M9" s="14"/>
      <c r="N9" s="14">
        <v>0.24325418918875</v>
      </c>
      <c r="O9" s="14">
        <v>0.14525721897587501</v>
      </c>
      <c r="P9" s="14">
        <v>0.229568088249401</v>
      </c>
      <c r="Q9" s="14">
        <v>0.23914803139858301</v>
      </c>
      <c r="R9" s="14"/>
      <c r="S9" s="14">
        <v>0.19746113269968699</v>
      </c>
      <c r="T9" s="14">
        <v>0.17830933691907699</v>
      </c>
      <c r="U9" s="14">
        <v>0.197255002744644</v>
      </c>
      <c r="V9" s="14">
        <v>0.23677899354358201</v>
      </c>
      <c r="W9" s="14">
        <v>0.262282628503408</v>
      </c>
      <c r="X9" s="14">
        <v>0.22334046648363601</v>
      </c>
      <c r="Y9" s="14">
        <v>0.18109867559090301</v>
      </c>
      <c r="Z9" s="14">
        <v>0.223635257885936</v>
      </c>
      <c r="AA9" s="14">
        <v>0.185474503615388</v>
      </c>
      <c r="AB9" s="14">
        <v>0.246012621950181</v>
      </c>
      <c r="AC9" s="14">
        <v>0.31019531972655401</v>
      </c>
      <c r="AD9" s="14">
        <v>0.16870383953889301</v>
      </c>
      <c r="AE9" s="14"/>
      <c r="AF9" s="14">
        <v>0.22720766239704299</v>
      </c>
      <c r="AG9" s="14">
        <v>0.22364631600760701</v>
      </c>
      <c r="AH9" s="14">
        <v>0.23867967232288301</v>
      </c>
      <c r="AI9" s="14">
        <v>0.19600106723899299</v>
      </c>
      <c r="AJ9" s="14">
        <v>0.34570445870146399</v>
      </c>
      <c r="AK9" s="14">
        <v>0.124026336300802</v>
      </c>
      <c r="AL9" s="14"/>
      <c r="AM9" s="14">
        <v>0.20443546293932999</v>
      </c>
      <c r="AN9" s="14">
        <v>0.26227326660289602</v>
      </c>
      <c r="AO9" s="14">
        <v>0.183133182864398</v>
      </c>
      <c r="AP9" s="14">
        <v>0.228341878100975</v>
      </c>
      <c r="AQ9" s="14">
        <v>0.267734415198842</v>
      </c>
      <c r="AR9" s="14"/>
      <c r="AS9" s="14">
        <v>0.25680108936368301</v>
      </c>
      <c r="AT9" s="14">
        <v>0.183280472506158</v>
      </c>
      <c r="AU9" s="14"/>
      <c r="AV9" s="14">
        <v>0.243514378440124</v>
      </c>
      <c r="AW9" s="14">
        <v>0.25945936032870498</v>
      </c>
      <c r="AX9" s="14">
        <v>0.26137648086437698</v>
      </c>
      <c r="AY9" s="14"/>
      <c r="AZ9" s="14">
        <v>0.37726028488503299</v>
      </c>
      <c r="BA9" s="14">
        <v>0.22010193720072499</v>
      </c>
      <c r="BB9" s="14">
        <v>0.20191115884588601</v>
      </c>
      <c r="BC9" s="14"/>
      <c r="BD9" s="14">
        <v>0.231371690978943</v>
      </c>
      <c r="BE9" s="14">
        <v>0.20132221149867699</v>
      </c>
      <c r="BF9" s="14"/>
      <c r="BG9" s="14">
        <v>0.245330734996386</v>
      </c>
      <c r="BH9" s="14">
        <v>0.20762404583541499</v>
      </c>
      <c r="BI9" s="14"/>
      <c r="BJ9" s="14">
        <v>0.26936751335958597</v>
      </c>
      <c r="BK9" s="14">
        <v>0.20745369520357301</v>
      </c>
      <c r="BL9" s="14"/>
      <c r="BM9" s="14">
        <v>0.227331380004827</v>
      </c>
      <c r="BN9" s="14">
        <v>0.210975560398104</v>
      </c>
      <c r="BO9" s="14"/>
      <c r="BP9" s="14">
        <v>0.228301996610667</v>
      </c>
      <c r="BQ9" s="14">
        <v>0.209402604284427</v>
      </c>
      <c r="BR9" s="14"/>
      <c r="BS9" s="14">
        <v>0.25880521105017401</v>
      </c>
      <c r="BT9" s="14">
        <v>0.247235158544415</v>
      </c>
      <c r="BU9" s="14"/>
      <c r="BV9" s="14">
        <v>0.19425936191019799</v>
      </c>
      <c r="BW9" s="14">
        <v>0.28148896307275101</v>
      </c>
      <c r="BX9" s="14"/>
      <c r="BY9" s="14">
        <v>0.301971802721335</v>
      </c>
      <c r="BZ9" s="14">
        <v>0.204363527499303</v>
      </c>
      <c r="CA9" s="14"/>
      <c r="CB9" s="14">
        <v>0.26489304918995099</v>
      </c>
      <c r="CC9" s="14">
        <v>0.18894055106834301</v>
      </c>
    </row>
    <row r="10" spans="2:81" x14ac:dyDescent="0.3">
      <c r="B10" s="15" t="s">
        <v>86</v>
      </c>
      <c r="C10" s="14">
        <v>0.42492709871148698</v>
      </c>
      <c r="D10" s="14">
        <v>0.41373358220794099</v>
      </c>
      <c r="E10" s="14">
        <v>0.43473724649560502</v>
      </c>
      <c r="F10" s="14"/>
      <c r="G10" s="14">
        <v>0.43186768936565001</v>
      </c>
      <c r="H10" s="14">
        <v>0.45973376090508999</v>
      </c>
      <c r="I10" s="14">
        <v>0.42159587286561101</v>
      </c>
      <c r="J10" s="14">
        <v>0.44955645533570698</v>
      </c>
      <c r="K10" s="14">
        <v>0.41215159387045502</v>
      </c>
      <c r="L10" s="14">
        <v>0.38328291593216401</v>
      </c>
      <c r="M10" s="14"/>
      <c r="N10" s="14">
        <v>0.42913742900979401</v>
      </c>
      <c r="O10" s="14">
        <v>0.461322944347409</v>
      </c>
      <c r="P10" s="14">
        <v>0.46007779348380001</v>
      </c>
      <c r="Q10" s="14">
        <v>0.34711797638512898</v>
      </c>
      <c r="R10" s="14"/>
      <c r="S10" s="14">
        <v>0.44310139820238997</v>
      </c>
      <c r="T10" s="14">
        <v>0.46244064905912902</v>
      </c>
      <c r="U10" s="14">
        <v>0.46545008467661902</v>
      </c>
      <c r="V10" s="14">
        <v>0.41624395166644701</v>
      </c>
      <c r="W10" s="14">
        <v>0.42382064843522499</v>
      </c>
      <c r="X10" s="14">
        <v>0.44955389675514601</v>
      </c>
      <c r="Y10" s="14">
        <v>0.49029570267615602</v>
      </c>
      <c r="Z10" s="14">
        <v>0.37837094197177101</v>
      </c>
      <c r="AA10" s="14">
        <v>0.45424593065732899</v>
      </c>
      <c r="AB10" s="14">
        <v>0.311024657616356</v>
      </c>
      <c r="AC10" s="14">
        <v>0.27601342597992701</v>
      </c>
      <c r="AD10" s="14">
        <v>0.39133852981770501</v>
      </c>
      <c r="AE10" s="14"/>
      <c r="AF10" s="14">
        <v>0.466082985180789</v>
      </c>
      <c r="AG10" s="14">
        <v>0.37763680672046201</v>
      </c>
      <c r="AH10" s="14">
        <v>0.49371210485878703</v>
      </c>
      <c r="AI10" s="14">
        <v>0.46615441094267701</v>
      </c>
      <c r="AJ10" s="14">
        <v>0.29030753377065899</v>
      </c>
      <c r="AK10" s="14">
        <v>0.429170125748287</v>
      </c>
      <c r="AL10" s="14"/>
      <c r="AM10" s="14">
        <v>0.44310601107326503</v>
      </c>
      <c r="AN10" s="14">
        <v>0.34253289456655001</v>
      </c>
      <c r="AO10" s="14">
        <v>0.43535929877130403</v>
      </c>
      <c r="AP10" s="14">
        <v>0.51021860521746698</v>
      </c>
      <c r="AQ10" s="14">
        <v>0.59810148373722805</v>
      </c>
      <c r="AR10" s="14"/>
      <c r="AS10" s="14">
        <v>0.45962986149718998</v>
      </c>
      <c r="AT10" s="14">
        <v>0.40714477563356</v>
      </c>
      <c r="AU10" s="14"/>
      <c r="AV10" s="14">
        <v>0.46962169172342799</v>
      </c>
      <c r="AW10" s="14">
        <v>0.32795430328164299</v>
      </c>
      <c r="AX10" s="14">
        <v>0.46426993307335002</v>
      </c>
      <c r="AY10" s="14"/>
      <c r="AZ10" s="14">
        <v>0.34340829990947203</v>
      </c>
      <c r="BA10" s="14">
        <v>0.53525885248170801</v>
      </c>
      <c r="BB10" s="14">
        <v>0.43200907270782102</v>
      </c>
      <c r="BC10" s="14"/>
      <c r="BD10" s="14">
        <v>0.41787828108964897</v>
      </c>
      <c r="BE10" s="14">
        <v>0.42934195977855399</v>
      </c>
      <c r="BF10" s="14"/>
      <c r="BG10" s="14">
        <v>0.388847280741208</v>
      </c>
      <c r="BH10" s="14">
        <v>0.43274962287799401</v>
      </c>
      <c r="BI10" s="14"/>
      <c r="BJ10" s="14">
        <v>0.40666193574364301</v>
      </c>
      <c r="BK10" s="14">
        <v>0.43308384510417097</v>
      </c>
      <c r="BL10" s="14"/>
      <c r="BM10" s="14">
        <v>0.48782734981392101</v>
      </c>
      <c r="BN10" s="14">
        <v>0.41975788643376299</v>
      </c>
      <c r="BO10" s="14"/>
      <c r="BP10" s="14">
        <v>0.39407845122183499</v>
      </c>
      <c r="BQ10" s="14">
        <v>0.42990527836676201</v>
      </c>
      <c r="BR10" s="14"/>
      <c r="BS10" s="14">
        <v>0.47171858004735701</v>
      </c>
      <c r="BT10" s="14">
        <v>0.43275340025396303</v>
      </c>
      <c r="BU10" s="14"/>
      <c r="BV10" s="14">
        <v>0.53667623271149201</v>
      </c>
      <c r="BW10" s="14">
        <v>0.44889010533310397</v>
      </c>
      <c r="BX10" s="14"/>
      <c r="BY10" s="14">
        <v>0.42625834966197101</v>
      </c>
      <c r="BZ10" s="14">
        <v>0.42623724666789398</v>
      </c>
      <c r="CA10" s="14"/>
      <c r="CB10" s="14">
        <v>0.42020086921208299</v>
      </c>
      <c r="CC10" s="14">
        <v>0.427579535890247</v>
      </c>
    </row>
    <row r="11" spans="2:81" x14ac:dyDescent="0.3">
      <c r="B11" s="15" t="s">
        <v>421</v>
      </c>
      <c r="C11" s="14">
        <v>0.219009435112378</v>
      </c>
      <c r="D11" s="14">
        <v>0.221247065894286</v>
      </c>
      <c r="E11" s="14">
        <v>0.21725090096821101</v>
      </c>
      <c r="F11" s="14"/>
      <c r="G11" s="14">
        <v>0.20978360704038601</v>
      </c>
      <c r="H11" s="14">
        <v>0.18111840901908799</v>
      </c>
      <c r="I11" s="14">
        <v>0.22777893893001699</v>
      </c>
      <c r="J11" s="14">
        <v>0.16306621218621201</v>
      </c>
      <c r="K11" s="14">
        <v>0.19555126671050099</v>
      </c>
      <c r="L11" s="14">
        <v>0.31018407444843799</v>
      </c>
      <c r="M11" s="14"/>
      <c r="N11" s="14">
        <v>0.20018465612001901</v>
      </c>
      <c r="O11" s="14">
        <v>0.22890291106771701</v>
      </c>
      <c r="P11" s="14">
        <v>0.234052559136876</v>
      </c>
      <c r="Q11" s="14">
        <v>0.21492139411321601</v>
      </c>
      <c r="R11" s="14"/>
      <c r="S11" s="14">
        <v>0.218145790045192</v>
      </c>
      <c r="T11" s="14">
        <v>0.234073738738106</v>
      </c>
      <c r="U11" s="14">
        <v>0.22657090805107599</v>
      </c>
      <c r="V11" s="14">
        <v>0.22005215770342201</v>
      </c>
      <c r="W11" s="14">
        <v>0.15474665732798601</v>
      </c>
      <c r="X11" s="14">
        <v>0.21102324057871</v>
      </c>
      <c r="Y11" s="14">
        <v>0.19449480738234701</v>
      </c>
      <c r="Z11" s="14">
        <v>0.13951752967770201</v>
      </c>
      <c r="AA11" s="14">
        <v>0.20433315871509</v>
      </c>
      <c r="AB11" s="14">
        <v>0.245918405762064</v>
      </c>
      <c r="AC11" s="14">
        <v>0.27414475459730198</v>
      </c>
      <c r="AD11" s="14">
        <v>0.36304456049301398</v>
      </c>
      <c r="AE11" s="14"/>
      <c r="AF11" s="14">
        <v>0.17530295049537001</v>
      </c>
      <c r="AG11" s="14">
        <v>0.23133240316065301</v>
      </c>
      <c r="AH11" s="14">
        <v>0.16341789320976599</v>
      </c>
      <c r="AI11" s="14">
        <v>0.22713421892861799</v>
      </c>
      <c r="AJ11" s="14">
        <v>0.20644592271405901</v>
      </c>
      <c r="AK11" s="14">
        <v>0.25543866183344299</v>
      </c>
      <c r="AL11" s="14"/>
      <c r="AM11" s="14">
        <v>0.22152426235248601</v>
      </c>
      <c r="AN11" s="14">
        <v>0.25225220330072701</v>
      </c>
      <c r="AO11" s="14">
        <v>0.197563191205193</v>
      </c>
      <c r="AP11" s="14">
        <v>0.17655353333438101</v>
      </c>
      <c r="AQ11" s="14">
        <v>0.13416410106392901</v>
      </c>
      <c r="AR11" s="14"/>
      <c r="AS11" s="14">
        <v>0.16759951929903499</v>
      </c>
      <c r="AT11" s="14">
        <v>0.24917032533108199</v>
      </c>
      <c r="AU11" s="14"/>
      <c r="AV11" s="14">
        <v>0.16027898568726001</v>
      </c>
      <c r="AW11" s="14">
        <v>0.223143888048767</v>
      </c>
      <c r="AX11" s="14">
        <v>0.17584016828381399</v>
      </c>
      <c r="AY11" s="14"/>
      <c r="AZ11" s="14">
        <v>0.118844302626123</v>
      </c>
      <c r="BA11" s="14">
        <v>0.12679010085713099</v>
      </c>
      <c r="BB11" s="14">
        <v>0.21992046199357301</v>
      </c>
      <c r="BC11" s="14"/>
      <c r="BD11" s="14">
        <v>0.22744596004373799</v>
      </c>
      <c r="BE11" s="14">
        <v>0.21409172189818201</v>
      </c>
      <c r="BF11" s="14"/>
      <c r="BG11" s="14">
        <v>0.26042085946932603</v>
      </c>
      <c r="BH11" s="14">
        <v>0.21075579618946699</v>
      </c>
      <c r="BI11" s="14"/>
      <c r="BJ11" s="14">
        <v>0.22310706785651699</v>
      </c>
      <c r="BK11" s="14">
        <v>0.21442260606329799</v>
      </c>
      <c r="BL11" s="14"/>
      <c r="BM11" s="14">
        <v>0.14189626608953301</v>
      </c>
      <c r="BN11" s="14">
        <v>0.22662023552584001</v>
      </c>
      <c r="BO11" s="14"/>
      <c r="BP11" s="14">
        <v>0.25092089804397999</v>
      </c>
      <c r="BQ11" s="14">
        <v>0.21053418240615801</v>
      </c>
      <c r="BR11" s="14"/>
      <c r="BS11" s="14">
        <v>0.183309550643453</v>
      </c>
      <c r="BT11" s="14">
        <v>0.174860761791201</v>
      </c>
      <c r="BU11" s="14"/>
      <c r="BV11" s="14">
        <v>0.217077243811932</v>
      </c>
      <c r="BW11" s="14">
        <v>0.171442358741661</v>
      </c>
      <c r="BX11" s="14"/>
      <c r="BY11" s="14">
        <v>0.16069874420187899</v>
      </c>
      <c r="BZ11" s="14">
        <v>0.22552085358666901</v>
      </c>
      <c r="CA11" s="14"/>
      <c r="CB11" s="14">
        <v>0.18732735491191299</v>
      </c>
      <c r="CC11" s="14">
        <v>0.235151722108776</v>
      </c>
    </row>
    <row r="12" spans="2:81" x14ac:dyDescent="0.3">
      <c r="B12" s="15" t="s">
        <v>88</v>
      </c>
      <c r="C12" s="14">
        <v>7.20350185740114E-2</v>
      </c>
      <c r="D12" s="14">
        <v>8.8184117583302496E-2</v>
      </c>
      <c r="E12" s="14">
        <v>5.64068364616125E-2</v>
      </c>
      <c r="F12" s="14"/>
      <c r="G12" s="14">
        <v>7.9949278910677296E-2</v>
      </c>
      <c r="H12" s="14">
        <v>7.5610927382822796E-2</v>
      </c>
      <c r="I12" s="14">
        <v>5.12677676477978E-2</v>
      </c>
      <c r="J12" s="14">
        <v>6.6841977026846494E-2</v>
      </c>
      <c r="K12" s="14">
        <v>9.75169431060946E-2</v>
      </c>
      <c r="L12" s="14">
        <v>6.7845208438532006E-2</v>
      </c>
      <c r="M12" s="14"/>
      <c r="N12" s="14">
        <v>6.6583191149481302E-2</v>
      </c>
      <c r="O12" s="14">
        <v>7.1960999143820398E-2</v>
      </c>
      <c r="P12" s="14">
        <v>4.99174726496147E-2</v>
      </c>
      <c r="Q12" s="14">
        <v>9.8514709157008606E-2</v>
      </c>
      <c r="R12" s="14"/>
      <c r="S12" s="14">
        <v>9.1825026743822993E-2</v>
      </c>
      <c r="T12" s="14">
        <v>3.6100377761167701E-2</v>
      </c>
      <c r="U12" s="14">
        <v>2.4872938014313499E-2</v>
      </c>
      <c r="V12" s="14">
        <v>9.1621921575004095E-2</v>
      </c>
      <c r="W12" s="14">
        <v>7.2029807066737103E-2</v>
      </c>
      <c r="X12" s="14">
        <v>7.5171652070921399E-2</v>
      </c>
      <c r="Y12" s="14">
        <v>7.2671809729985506E-2</v>
      </c>
      <c r="Z12" s="14">
        <v>9.3051016991954394E-2</v>
      </c>
      <c r="AA12" s="14">
        <v>5.8930089579156297E-2</v>
      </c>
      <c r="AB12" s="14">
        <v>0.12139626544218</v>
      </c>
      <c r="AC12" s="14">
        <v>8.6836799296686695E-2</v>
      </c>
      <c r="AD12" s="14">
        <v>3.8844462727996402E-2</v>
      </c>
      <c r="AE12" s="14"/>
      <c r="AF12" s="14">
        <v>7.2234999907731204E-2</v>
      </c>
      <c r="AG12" s="14">
        <v>0.112537722120244</v>
      </c>
      <c r="AH12" s="14">
        <v>6.1114784611739803E-2</v>
      </c>
      <c r="AI12" s="14">
        <v>5.1809876314518798E-2</v>
      </c>
      <c r="AJ12" s="14">
        <v>7.8402329287856398E-2</v>
      </c>
      <c r="AK12" s="14">
        <v>4.0277017712979098E-2</v>
      </c>
      <c r="AL12" s="14"/>
      <c r="AM12" s="14">
        <v>8.1258999764780501E-2</v>
      </c>
      <c r="AN12" s="14">
        <v>4.5426215118005098E-2</v>
      </c>
      <c r="AO12" s="14">
        <v>0.10224605297756501</v>
      </c>
      <c r="AP12" s="14">
        <v>5.9537405841805099E-2</v>
      </c>
      <c r="AQ12" s="14">
        <v>0</v>
      </c>
      <c r="AR12" s="14"/>
      <c r="AS12" s="14">
        <v>7.13463611674479E-2</v>
      </c>
      <c r="AT12" s="14">
        <v>7.3539514596251201E-2</v>
      </c>
      <c r="AU12" s="14"/>
      <c r="AV12" s="14">
        <v>7.4210242512646504E-2</v>
      </c>
      <c r="AW12" s="14">
        <v>0.13733172367622501</v>
      </c>
      <c r="AX12" s="14">
        <v>6.5220976909974901E-2</v>
      </c>
      <c r="AY12" s="14"/>
      <c r="AZ12" s="14">
        <v>0.14069400929645801</v>
      </c>
      <c r="BA12" s="14">
        <v>8.38489646130368E-2</v>
      </c>
      <c r="BB12" s="14">
        <v>7.0370623050169501E-2</v>
      </c>
      <c r="BC12" s="14"/>
      <c r="BD12" s="14">
        <v>6.3309998676245899E-2</v>
      </c>
      <c r="BE12" s="14">
        <v>7.6520139788271199E-2</v>
      </c>
      <c r="BF12" s="14"/>
      <c r="BG12" s="14">
        <v>6.4414190239768396E-2</v>
      </c>
      <c r="BH12" s="14">
        <v>7.1585766566225104E-2</v>
      </c>
      <c r="BI12" s="14"/>
      <c r="BJ12" s="14">
        <v>5.9194615562532998E-2</v>
      </c>
      <c r="BK12" s="14">
        <v>7.2331136994023895E-2</v>
      </c>
      <c r="BL12" s="14"/>
      <c r="BM12" s="14">
        <v>6.6196453232303096E-2</v>
      </c>
      <c r="BN12" s="14">
        <v>7.2281923580851296E-2</v>
      </c>
      <c r="BO12" s="14"/>
      <c r="BP12" s="14">
        <v>6.0885101046642402E-2</v>
      </c>
      <c r="BQ12" s="14">
        <v>7.6294462120892206E-2</v>
      </c>
      <c r="BR12" s="14"/>
      <c r="BS12" s="14">
        <v>6.0965432449256299E-2</v>
      </c>
      <c r="BT12" s="14">
        <v>8.9229968015574201E-2</v>
      </c>
      <c r="BU12" s="14"/>
      <c r="BV12" s="14">
        <v>5.1987161566377997E-2</v>
      </c>
      <c r="BW12" s="14">
        <v>6.4120722417741596E-2</v>
      </c>
      <c r="BX12" s="14"/>
      <c r="BY12" s="14">
        <v>8.2236088677383301E-2</v>
      </c>
      <c r="BZ12" s="14">
        <v>6.9624905951916394E-2</v>
      </c>
      <c r="CA12" s="14"/>
      <c r="CB12" s="14">
        <v>6.8953716240641602E-2</v>
      </c>
      <c r="CC12" s="14">
        <v>6.9312640949819801E-2</v>
      </c>
    </row>
    <row r="13" spans="2:81" x14ac:dyDescent="0.3">
      <c r="B13" s="15" t="s">
        <v>422</v>
      </c>
      <c r="C13" s="14">
        <v>2.28485342845762E-2</v>
      </c>
      <c r="D13" s="14">
        <v>2.17632597595309E-2</v>
      </c>
      <c r="E13" s="14">
        <v>2.3952705002758801E-2</v>
      </c>
      <c r="F13" s="14"/>
      <c r="G13" s="14">
        <v>7.1188411243505298E-3</v>
      </c>
      <c r="H13" s="14">
        <v>1.61301382821008E-2</v>
      </c>
      <c r="I13" s="14">
        <v>3.3163813755046699E-2</v>
      </c>
      <c r="J13" s="14">
        <v>5.2986125384584297E-2</v>
      </c>
      <c r="K13" s="14">
        <v>2.4524796353582099E-2</v>
      </c>
      <c r="L13" s="14">
        <v>4.71563284913627E-3</v>
      </c>
      <c r="M13" s="14"/>
      <c r="N13" s="14">
        <v>3.5748345963876597E-2</v>
      </c>
      <c r="O13" s="14">
        <v>2.8994606733539801E-2</v>
      </c>
      <c r="P13" s="14">
        <v>8.4605331119989996E-3</v>
      </c>
      <c r="Q13" s="14">
        <v>1.55912665147663E-2</v>
      </c>
      <c r="R13" s="14"/>
      <c r="S13" s="14">
        <v>2.27483398820265E-2</v>
      </c>
      <c r="T13" s="14">
        <v>2.1483548130140698E-2</v>
      </c>
      <c r="U13" s="14">
        <v>4.7905974790656898E-2</v>
      </c>
      <c r="V13" s="14">
        <v>1.1024729730872099E-2</v>
      </c>
      <c r="W13" s="14">
        <v>2.9134458279240699E-2</v>
      </c>
      <c r="X13" s="14">
        <v>1.0920933614143299E-2</v>
      </c>
      <c r="Y13" s="14">
        <v>0</v>
      </c>
      <c r="Z13" s="14">
        <v>4.5026028989047201E-2</v>
      </c>
      <c r="AA13" s="14">
        <v>3.2104635312726698E-2</v>
      </c>
      <c r="AB13" s="14">
        <v>2.1439032038081601E-2</v>
      </c>
      <c r="AC13" s="14">
        <v>3.5405773390758601E-2</v>
      </c>
      <c r="AD13" s="14">
        <v>0</v>
      </c>
      <c r="AE13" s="14"/>
      <c r="AF13" s="14">
        <v>2.6952911525547699E-2</v>
      </c>
      <c r="AG13" s="14">
        <v>3.1709563883958E-2</v>
      </c>
      <c r="AH13" s="14">
        <v>1.1789185446598301E-2</v>
      </c>
      <c r="AI13" s="14">
        <v>2.8269346964805001E-2</v>
      </c>
      <c r="AJ13" s="14">
        <v>1.372174175558E-2</v>
      </c>
      <c r="AK13" s="14">
        <v>9.8607278009255808E-3</v>
      </c>
      <c r="AL13" s="14"/>
      <c r="AM13" s="14">
        <v>1.6672219902212099E-2</v>
      </c>
      <c r="AN13" s="14">
        <v>3.2608352191515103E-2</v>
      </c>
      <c r="AO13" s="14">
        <v>3.6872153093108699E-2</v>
      </c>
      <c r="AP13" s="14">
        <v>1.06224443721732E-2</v>
      </c>
      <c r="AQ13" s="14">
        <v>0</v>
      </c>
      <c r="AR13" s="14"/>
      <c r="AS13" s="14">
        <v>2.9023007823752799E-2</v>
      </c>
      <c r="AT13" s="14">
        <v>1.94268580502454E-2</v>
      </c>
      <c r="AU13" s="14"/>
      <c r="AV13" s="14">
        <v>4.6507462050340898E-2</v>
      </c>
      <c r="AW13" s="14">
        <v>1.7258300524683499E-2</v>
      </c>
      <c r="AX13" s="14">
        <v>1.36486783158698E-2</v>
      </c>
      <c r="AY13" s="14"/>
      <c r="AZ13" s="14">
        <v>1.97931032829151E-2</v>
      </c>
      <c r="BA13" s="14">
        <v>3.40001448474E-2</v>
      </c>
      <c r="BB13" s="14">
        <v>5.8481072648787401E-2</v>
      </c>
      <c r="BC13" s="14"/>
      <c r="BD13" s="14">
        <v>3.16558081088242E-2</v>
      </c>
      <c r="BE13" s="14">
        <v>1.7066464167501301E-2</v>
      </c>
      <c r="BF13" s="14"/>
      <c r="BG13" s="14">
        <v>1.7230118510312E-2</v>
      </c>
      <c r="BH13" s="14">
        <v>2.4044731273750002E-2</v>
      </c>
      <c r="BI13" s="14"/>
      <c r="BJ13" s="14">
        <v>7.9921521769803494E-3</v>
      </c>
      <c r="BK13" s="14">
        <v>2.3672707534960102E-2</v>
      </c>
      <c r="BL13" s="14"/>
      <c r="BM13" s="14">
        <v>4.7825139132932903E-2</v>
      </c>
      <c r="BN13" s="14">
        <v>2.05824557835016E-2</v>
      </c>
      <c r="BO13" s="14"/>
      <c r="BP13" s="14">
        <v>3.75627085066789E-2</v>
      </c>
      <c r="BQ13" s="14">
        <v>1.9557724488683401E-2</v>
      </c>
      <c r="BR13" s="14"/>
      <c r="BS13" s="14">
        <v>2.0221292257573201E-2</v>
      </c>
      <c r="BT13" s="14">
        <v>3.2287342646613398E-2</v>
      </c>
      <c r="BU13" s="14"/>
      <c r="BV13" s="14">
        <v>0</v>
      </c>
      <c r="BW13" s="14">
        <v>2.7327787644319101E-2</v>
      </c>
      <c r="BX13" s="14"/>
      <c r="BY13" s="14">
        <v>2.8835014737431899E-2</v>
      </c>
      <c r="BZ13" s="14">
        <v>2.12260603675937E-2</v>
      </c>
      <c r="CA13" s="14"/>
      <c r="CB13" s="14">
        <v>2.4589643887803801E-2</v>
      </c>
      <c r="CC13" s="14">
        <v>2.24143421282459E-2</v>
      </c>
    </row>
    <row r="14" spans="2:81" x14ac:dyDescent="0.3">
      <c r="B14" s="15" t="s">
        <v>106</v>
      </c>
      <c r="C14" s="14">
        <v>4.8262300990079499E-2</v>
      </c>
      <c r="D14" s="14">
        <v>4.5507406514184501E-2</v>
      </c>
      <c r="E14" s="14">
        <v>5.1046206753917502E-2</v>
      </c>
      <c r="F14" s="14"/>
      <c r="G14" s="14">
        <v>2.69731977025051E-2</v>
      </c>
      <c r="H14" s="14">
        <v>2.1848384412707599E-2</v>
      </c>
      <c r="I14" s="14">
        <v>4.1641105062490802E-2</v>
      </c>
      <c r="J14" s="14">
        <v>5.7688988107783203E-2</v>
      </c>
      <c r="K14" s="14">
        <v>7.0942191818472194E-2</v>
      </c>
      <c r="L14" s="14">
        <v>6.6382144747403504E-2</v>
      </c>
      <c r="M14" s="14"/>
      <c r="N14" s="14">
        <v>2.50921885680787E-2</v>
      </c>
      <c r="O14" s="14">
        <v>6.3561319731638796E-2</v>
      </c>
      <c r="P14" s="14">
        <v>1.7923553368309302E-2</v>
      </c>
      <c r="Q14" s="14">
        <v>8.4706622431296799E-2</v>
      </c>
      <c r="R14" s="14"/>
      <c r="S14" s="14">
        <v>2.6718312426881701E-2</v>
      </c>
      <c r="T14" s="14">
        <v>6.7592349392379902E-2</v>
      </c>
      <c r="U14" s="14">
        <v>3.7945091722690297E-2</v>
      </c>
      <c r="V14" s="14">
        <v>2.4278245780672902E-2</v>
      </c>
      <c r="W14" s="14">
        <v>5.7985800387403599E-2</v>
      </c>
      <c r="X14" s="14">
        <v>2.9989810497443498E-2</v>
      </c>
      <c r="Y14" s="14">
        <v>6.1439004620609299E-2</v>
      </c>
      <c r="Z14" s="14">
        <v>0.12039922448359</v>
      </c>
      <c r="AA14" s="14">
        <v>6.4911682120309094E-2</v>
      </c>
      <c r="AB14" s="14">
        <v>5.4209017191138797E-2</v>
      </c>
      <c r="AC14" s="14">
        <v>1.7403927008771899E-2</v>
      </c>
      <c r="AD14" s="14">
        <v>3.8068607422392799E-2</v>
      </c>
      <c r="AE14" s="14"/>
      <c r="AF14" s="14">
        <v>3.2218490493518902E-2</v>
      </c>
      <c r="AG14" s="14">
        <v>2.31371881070765E-2</v>
      </c>
      <c r="AH14" s="14">
        <v>3.1286359550226198E-2</v>
      </c>
      <c r="AI14" s="14">
        <v>3.0631079610388301E-2</v>
      </c>
      <c r="AJ14" s="14">
        <v>6.5418013770381298E-2</v>
      </c>
      <c r="AK14" s="14">
        <v>0.14122713060356301</v>
      </c>
      <c r="AL14" s="14"/>
      <c r="AM14" s="14">
        <v>3.3003043967925597E-2</v>
      </c>
      <c r="AN14" s="14">
        <v>6.4907068220306202E-2</v>
      </c>
      <c r="AO14" s="14">
        <v>4.4826121088431203E-2</v>
      </c>
      <c r="AP14" s="14">
        <v>1.47261331331983E-2</v>
      </c>
      <c r="AQ14" s="14">
        <v>0</v>
      </c>
      <c r="AR14" s="14"/>
      <c r="AS14" s="14">
        <v>1.56001608488914E-2</v>
      </c>
      <c r="AT14" s="14">
        <v>6.7438053882702603E-2</v>
      </c>
      <c r="AU14" s="14"/>
      <c r="AV14" s="14">
        <v>5.8672395862010103E-3</v>
      </c>
      <c r="AW14" s="14">
        <v>3.4852424139975399E-2</v>
      </c>
      <c r="AX14" s="14">
        <v>1.9643762552614401E-2</v>
      </c>
      <c r="AY14" s="14"/>
      <c r="AZ14" s="14">
        <v>0</v>
      </c>
      <c r="BA14" s="14">
        <v>0</v>
      </c>
      <c r="BB14" s="14">
        <v>1.73076107537628E-2</v>
      </c>
      <c r="BC14" s="14"/>
      <c r="BD14" s="14">
        <v>2.8338261102599901E-2</v>
      </c>
      <c r="BE14" s="14">
        <v>6.1657502868815099E-2</v>
      </c>
      <c r="BF14" s="14"/>
      <c r="BG14" s="14">
        <v>2.3756816042999E-2</v>
      </c>
      <c r="BH14" s="14">
        <v>5.3240037257149202E-2</v>
      </c>
      <c r="BI14" s="14"/>
      <c r="BJ14" s="14">
        <v>3.3676715300740998E-2</v>
      </c>
      <c r="BK14" s="14">
        <v>4.9036009099973799E-2</v>
      </c>
      <c r="BL14" s="14"/>
      <c r="BM14" s="14">
        <v>2.8923411726483401E-2</v>
      </c>
      <c r="BN14" s="14">
        <v>4.9781938277939898E-2</v>
      </c>
      <c r="BO14" s="14"/>
      <c r="BP14" s="14">
        <v>2.8250844570197001E-2</v>
      </c>
      <c r="BQ14" s="14">
        <v>5.43057483330779E-2</v>
      </c>
      <c r="BR14" s="14"/>
      <c r="BS14" s="14">
        <v>4.9799335521862097E-3</v>
      </c>
      <c r="BT14" s="14">
        <v>2.3633368748233598E-2</v>
      </c>
      <c r="BU14" s="14"/>
      <c r="BV14" s="14">
        <v>0</v>
      </c>
      <c r="BW14" s="14">
        <v>6.7300627904231204E-3</v>
      </c>
      <c r="BX14" s="14"/>
      <c r="BY14" s="14">
        <v>0</v>
      </c>
      <c r="BZ14" s="14">
        <v>5.3027405926623597E-2</v>
      </c>
      <c r="CA14" s="14"/>
      <c r="CB14" s="14">
        <v>3.4035366557607201E-2</v>
      </c>
      <c r="CC14" s="14">
        <v>5.66012078545685E-2</v>
      </c>
    </row>
    <row r="15" spans="2:81" x14ac:dyDescent="0.3">
      <c r="B15" s="15" t="s">
        <v>91</v>
      </c>
      <c r="C15" s="18">
        <v>0.63784471103895501</v>
      </c>
      <c r="D15" s="18">
        <v>0.62329815024869595</v>
      </c>
      <c r="E15" s="18">
        <v>0.65134335081350003</v>
      </c>
      <c r="F15" s="18"/>
      <c r="G15" s="18">
        <v>0.67617507522208198</v>
      </c>
      <c r="H15" s="18">
        <v>0.70529214090328096</v>
      </c>
      <c r="I15" s="18">
        <v>0.64614837460464802</v>
      </c>
      <c r="J15" s="18">
        <v>0.65941669729457397</v>
      </c>
      <c r="K15" s="18">
        <v>0.61146480201135101</v>
      </c>
      <c r="L15" s="18">
        <v>0.55087293951649097</v>
      </c>
      <c r="M15" s="18"/>
      <c r="N15" s="18">
        <v>0.67239161819854398</v>
      </c>
      <c r="O15" s="18">
        <v>0.60658016332328402</v>
      </c>
      <c r="P15" s="18">
        <v>0.68964588173320096</v>
      </c>
      <c r="Q15" s="18">
        <v>0.58626600778371196</v>
      </c>
      <c r="R15" s="18"/>
      <c r="S15" s="18">
        <v>0.64056253090207704</v>
      </c>
      <c r="T15" s="18">
        <v>0.64074998597820498</v>
      </c>
      <c r="U15" s="18">
        <v>0.66270508742126299</v>
      </c>
      <c r="V15" s="18">
        <v>0.65302294521002902</v>
      </c>
      <c r="W15" s="18">
        <v>0.68610327693863304</v>
      </c>
      <c r="X15" s="18">
        <v>0.67289436323878205</v>
      </c>
      <c r="Y15" s="18">
        <v>0.67139437826705906</v>
      </c>
      <c r="Z15" s="18">
        <v>0.60200619985770698</v>
      </c>
      <c r="AA15" s="18">
        <v>0.63972043427271796</v>
      </c>
      <c r="AB15" s="18">
        <v>0.55703727956653604</v>
      </c>
      <c r="AC15" s="18">
        <v>0.58620874570648096</v>
      </c>
      <c r="AD15" s="18">
        <v>0.56004236935659701</v>
      </c>
      <c r="AE15" s="18"/>
      <c r="AF15" s="18">
        <v>0.69329064757783199</v>
      </c>
      <c r="AG15" s="18">
        <v>0.60128312272806905</v>
      </c>
      <c r="AH15" s="18">
        <v>0.73239177718166903</v>
      </c>
      <c r="AI15" s="18">
        <v>0.66215547818166998</v>
      </c>
      <c r="AJ15" s="18">
        <v>0.63601199247212303</v>
      </c>
      <c r="AK15" s="18">
        <v>0.55319646204908901</v>
      </c>
      <c r="AL15" s="18"/>
      <c r="AM15" s="18">
        <v>0.64754147401259499</v>
      </c>
      <c r="AN15" s="18">
        <v>0.60480616116944697</v>
      </c>
      <c r="AO15" s="18">
        <v>0.61849248163570203</v>
      </c>
      <c r="AP15" s="18">
        <v>0.73856048331844204</v>
      </c>
      <c r="AQ15" s="18">
        <v>0.86583589893607105</v>
      </c>
      <c r="AR15" s="18"/>
      <c r="AS15" s="18">
        <v>0.71643095086087305</v>
      </c>
      <c r="AT15" s="18">
        <v>0.59042524813971897</v>
      </c>
      <c r="AU15" s="18"/>
      <c r="AV15" s="18">
        <v>0.71313607016355196</v>
      </c>
      <c r="AW15" s="18">
        <v>0.58741366361034797</v>
      </c>
      <c r="AX15" s="18">
        <v>0.725646413937727</v>
      </c>
      <c r="AY15" s="18"/>
      <c r="AZ15" s="18">
        <v>0.72066858479450402</v>
      </c>
      <c r="BA15" s="18">
        <v>0.75536078968243203</v>
      </c>
      <c r="BB15" s="18">
        <v>0.63392023155370703</v>
      </c>
      <c r="BC15" s="18"/>
      <c r="BD15" s="18">
        <v>0.64924997206859203</v>
      </c>
      <c r="BE15" s="18">
        <v>0.63066417127722996</v>
      </c>
      <c r="BF15" s="18"/>
      <c r="BG15" s="18">
        <v>0.63417801573759403</v>
      </c>
      <c r="BH15" s="18">
        <v>0.64037366871340895</v>
      </c>
      <c r="BI15" s="18"/>
      <c r="BJ15" s="18">
        <v>0.67602944910322804</v>
      </c>
      <c r="BK15" s="18">
        <v>0.64053754030774401</v>
      </c>
      <c r="BL15" s="18"/>
      <c r="BM15" s="18">
        <v>0.71515872981874795</v>
      </c>
      <c r="BN15" s="18">
        <v>0.63073344683186705</v>
      </c>
      <c r="BO15" s="18"/>
      <c r="BP15" s="18">
        <v>0.62238044783250202</v>
      </c>
      <c r="BQ15" s="18">
        <v>0.63930788265118799</v>
      </c>
      <c r="BR15" s="18"/>
      <c r="BS15" s="18">
        <v>0.73052379109753096</v>
      </c>
      <c r="BT15" s="18">
        <v>0.67998855879837805</v>
      </c>
      <c r="BU15" s="18"/>
      <c r="BV15" s="18">
        <v>0.73093559462169</v>
      </c>
      <c r="BW15" s="18">
        <v>0.73037906840585498</v>
      </c>
      <c r="BX15" s="18"/>
      <c r="BY15" s="18">
        <v>0.72823015238330602</v>
      </c>
      <c r="BZ15" s="18">
        <v>0.63060077416719695</v>
      </c>
      <c r="CA15" s="18"/>
      <c r="CB15" s="18">
        <v>0.68509391840203404</v>
      </c>
      <c r="CC15" s="18">
        <v>0.61652008695858995</v>
      </c>
    </row>
    <row r="16" spans="2:81" x14ac:dyDescent="0.3">
      <c r="B16" s="15" t="s">
        <v>92</v>
      </c>
      <c r="C16" s="18">
        <v>9.48835528585876E-2</v>
      </c>
      <c r="D16" s="18">
        <v>0.109947377342833</v>
      </c>
      <c r="E16" s="18">
        <v>8.0359541464371298E-2</v>
      </c>
      <c r="F16" s="18"/>
      <c r="G16" s="18">
        <v>8.7068120035027896E-2</v>
      </c>
      <c r="H16" s="18">
        <v>9.1741065664923502E-2</v>
      </c>
      <c r="I16" s="18">
        <v>8.4431581402844499E-2</v>
      </c>
      <c r="J16" s="18">
        <v>0.11982810241143101</v>
      </c>
      <c r="K16" s="18">
        <v>0.122041739459677</v>
      </c>
      <c r="L16" s="18">
        <v>7.2560841287668307E-2</v>
      </c>
      <c r="M16" s="18"/>
      <c r="N16" s="18">
        <v>0.102331537113358</v>
      </c>
      <c r="O16" s="18">
        <v>0.10095560587735999</v>
      </c>
      <c r="P16" s="18">
        <v>5.8378005761613699E-2</v>
      </c>
      <c r="Q16" s="18">
        <v>0.114105975671775</v>
      </c>
      <c r="R16" s="18"/>
      <c r="S16" s="18">
        <v>0.11457336662584899</v>
      </c>
      <c r="T16" s="18">
        <v>5.75839258913085E-2</v>
      </c>
      <c r="U16" s="18">
        <v>7.2778912804970494E-2</v>
      </c>
      <c r="V16" s="18">
        <v>0.102646651305876</v>
      </c>
      <c r="W16" s="18">
        <v>0.101164265345978</v>
      </c>
      <c r="X16" s="18">
        <v>8.6092585685064699E-2</v>
      </c>
      <c r="Y16" s="18">
        <v>7.2671809729985506E-2</v>
      </c>
      <c r="Z16" s="18">
        <v>0.13807704598100201</v>
      </c>
      <c r="AA16" s="18">
        <v>9.1034724891882995E-2</v>
      </c>
      <c r="AB16" s="18">
        <v>0.142835297480261</v>
      </c>
      <c r="AC16" s="18">
        <v>0.122242572687445</v>
      </c>
      <c r="AD16" s="18">
        <v>3.8844462727996402E-2</v>
      </c>
      <c r="AE16" s="18"/>
      <c r="AF16" s="18">
        <v>9.9187911433279E-2</v>
      </c>
      <c r="AG16" s="18">
        <v>0.144247286004202</v>
      </c>
      <c r="AH16" s="18">
        <v>7.2903970058338097E-2</v>
      </c>
      <c r="AI16" s="18">
        <v>8.0079223279323902E-2</v>
      </c>
      <c r="AJ16" s="18">
        <v>9.2124071043436395E-2</v>
      </c>
      <c r="AK16" s="18">
        <v>5.0137745513904701E-2</v>
      </c>
      <c r="AL16" s="18"/>
      <c r="AM16" s="18">
        <v>9.7931219666992697E-2</v>
      </c>
      <c r="AN16" s="18">
        <v>7.8034567309520103E-2</v>
      </c>
      <c r="AO16" s="18">
        <v>0.13911820607067399</v>
      </c>
      <c r="AP16" s="18">
        <v>7.0159850213978303E-2</v>
      </c>
      <c r="AQ16" s="18">
        <v>0</v>
      </c>
      <c r="AR16" s="18"/>
      <c r="AS16" s="18">
        <v>0.100369368991201</v>
      </c>
      <c r="AT16" s="18">
        <v>9.2966372646496598E-2</v>
      </c>
      <c r="AU16" s="18"/>
      <c r="AV16" s="18">
        <v>0.120717704562987</v>
      </c>
      <c r="AW16" s="18">
        <v>0.154590024200909</v>
      </c>
      <c r="AX16" s="18">
        <v>7.8869655225844701E-2</v>
      </c>
      <c r="AY16" s="18"/>
      <c r="AZ16" s="18">
        <v>0.16048711257937301</v>
      </c>
      <c r="BA16" s="18">
        <v>0.117849109460437</v>
      </c>
      <c r="BB16" s="18">
        <v>0.12885169569895699</v>
      </c>
      <c r="BC16" s="18"/>
      <c r="BD16" s="18">
        <v>9.4965806785070106E-2</v>
      </c>
      <c r="BE16" s="18">
        <v>9.3586603955772493E-2</v>
      </c>
      <c r="BF16" s="18"/>
      <c r="BG16" s="18">
        <v>8.1644308750080399E-2</v>
      </c>
      <c r="BH16" s="18">
        <v>9.5630497839975098E-2</v>
      </c>
      <c r="BI16" s="18"/>
      <c r="BJ16" s="18">
        <v>6.7186767739513306E-2</v>
      </c>
      <c r="BK16" s="18">
        <v>9.6003844528984097E-2</v>
      </c>
      <c r="BL16" s="18"/>
      <c r="BM16" s="18">
        <v>0.114021592365236</v>
      </c>
      <c r="BN16" s="18">
        <v>9.2864379364352906E-2</v>
      </c>
      <c r="BO16" s="18"/>
      <c r="BP16" s="18">
        <v>9.8447809553321303E-2</v>
      </c>
      <c r="BQ16" s="18">
        <v>9.5852186609575604E-2</v>
      </c>
      <c r="BR16" s="18"/>
      <c r="BS16" s="18">
        <v>8.1186724706829499E-2</v>
      </c>
      <c r="BT16" s="18">
        <v>0.121517310662188</v>
      </c>
      <c r="BU16" s="18"/>
      <c r="BV16" s="18">
        <v>5.1987161566377997E-2</v>
      </c>
      <c r="BW16" s="18">
        <v>9.1448510062060701E-2</v>
      </c>
      <c r="BX16" s="18"/>
      <c r="BY16" s="18">
        <v>0.11107110341481501</v>
      </c>
      <c r="BZ16" s="18">
        <v>9.0850966319510201E-2</v>
      </c>
      <c r="CA16" s="18"/>
      <c r="CB16" s="18">
        <v>9.3543360128445399E-2</v>
      </c>
      <c r="CC16" s="18">
        <v>9.1726983078065705E-2</v>
      </c>
    </row>
    <row r="17" spans="2:81" x14ac:dyDescent="0.3">
      <c r="B17" s="15" t="s">
        <v>93</v>
      </c>
      <c r="C17" s="19">
        <v>0.54296115818036705</v>
      </c>
      <c r="D17" s="19">
        <v>0.51335077290586295</v>
      </c>
      <c r="E17" s="19">
        <v>0.57098380934912896</v>
      </c>
      <c r="F17" s="19"/>
      <c r="G17" s="19">
        <v>0.58910695518705403</v>
      </c>
      <c r="H17" s="19">
        <v>0.61355107523835695</v>
      </c>
      <c r="I17" s="19">
        <v>0.56171679320180301</v>
      </c>
      <c r="J17" s="19">
        <v>0.53958859488314304</v>
      </c>
      <c r="K17" s="19">
        <v>0.489423062551674</v>
      </c>
      <c r="L17" s="19">
        <v>0.47831209822882198</v>
      </c>
      <c r="M17" s="19"/>
      <c r="N17" s="19">
        <v>0.57006008108518602</v>
      </c>
      <c r="O17" s="19">
        <v>0.50562455744592405</v>
      </c>
      <c r="P17" s="19">
        <v>0.63126787597158696</v>
      </c>
      <c r="Q17" s="19">
        <v>0.47216003211193702</v>
      </c>
      <c r="R17" s="19"/>
      <c r="S17" s="19">
        <v>0.52598916427622799</v>
      </c>
      <c r="T17" s="19">
        <v>0.58316606008689698</v>
      </c>
      <c r="U17" s="19">
        <v>0.58992617461629204</v>
      </c>
      <c r="V17" s="19">
        <v>0.55037629390415299</v>
      </c>
      <c r="W17" s="19">
        <v>0.58493901159265504</v>
      </c>
      <c r="X17" s="19">
        <v>0.58680177755371699</v>
      </c>
      <c r="Y17" s="19">
        <v>0.59872256853707295</v>
      </c>
      <c r="Z17" s="19">
        <v>0.46392915387670502</v>
      </c>
      <c r="AA17" s="19">
        <v>0.54868570938083505</v>
      </c>
      <c r="AB17" s="19">
        <v>0.41420198208627501</v>
      </c>
      <c r="AC17" s="19">
        <v>0.46396617301903498</v>
      </c>
      <c r="AD17" s="19">
        <v>0.52119790662860099</v>
      </c>
      <c r="AE17" s="19"/>
      <c r="AF17" s="19">
        <v>0.594102736144553</v>
      </c>
      <c r="AG17" s="19">
        <v>0.45703583672386699</v>
      </c>
      <c r="AH17" s="19">
        <v>0.65948780712333099</v>
      </c>
      <c r="AI17" s="19">
        <v>0.58207625490234605</v>
      </c>
      <c r="AJ17" s="19">
        <v>0.54388792142868603</v>
      </c>
      <c r="AK17" s="19">
        <v>0.50305871653518497</v>
      </c>
      <c r="AL17" s="19"/>
      <c r="AM17" s="19">
        <v>0.54961025434560296</v>
      </c>
      <c r="AN17" s="19">
        <v>0.526771593859926</v>
      </c>
      <c r="AO17" s="19">
        <v>0.47937427556502799</v>
      </c>
      <c r="AP17" s="19">
        <v>0.66840063310446396</v>
      </c>
      <c r="AQ17" s="19">
        <v>0.86583589893607105</v>
      </c>
      <c r="AR17" s="19"/>
      <c r="AS17" s="19">
        <v>0.61606158186967197</v>
      </c>
      <c r="AT17" s="19">
        <v>0.49745887549322199</v>
      </c>
      <c r="AU17" s="19"/>
      <c r="AV17" s="19">
        <v>0.59241836560056405</v>
      </c>
      <c r="AW17" s="19">
        <v>0.43282363940943902</v>
      </c>
      <c r="AX17" s="19">
        <v>0.646776758711882</v>
      </c>
      <c r="AY17" s="19"/>
      <c r="AZ17" s="19">
        <v>0.56018147221513204</v>
      </c>
      <c r="BA17" s="19">
        <v>0.637511680221996</v>
      </c>
      <c r="BB17" s="19">
        <v>0.50506853585474998</v>
      </c>
      <c r="BC17" s="19"/>
      <c r="BD17" s="19">
        <v>0.55428416528352198</v>
      </c>
      <c r="BE17" s="19">
        <v>0.53707756732145795</v>
      </c>
      <c r="BF17" s="19"/>
      <c r="BG17" s="19">
        <v>0.55253370698751403</v>
      </c>
      <c r="BH17" s="19">
        <v>0.54474317087343405</v>
      </c>
      <c r="BI17" s="19"/>
      <c r="BJ17" s="19">
        <v>0.608842681363715</v>
      </c>
      <c r="BK17" s="19">
        <v>0.54453369577875999</v>
      </c>
      <c r="BL17" s="19"/>
      <c r="BM17" s="19">
        <v>0.60113713745351205</v>
      </c>
      <c r="BN17" s="19">
        <v>0.53786906746751395</v>
      </c>
      <c r="BO17" s="19"/>
      <c r="BP17" s="19">
        <v>0.52393263827918102</v>
      </c>
      <c r="BQ17" s="19">
        <v>0.54345569604161303</v>
      </c>
      <c r="BR17" s="19"/>
      <c r="BS17" s="19">
        <v>0.64933706639070099</v>
      </c>
      <c r="BT17" s="19">
        <v>0.55847124813618998</v>
      </c>
      <c r="BU17" s="19"/>
      <c r="BV17" s="19">
        <v>0.67894843305531205</v>
      </c>
      <c r="BW17" s="19">
        <v>0.63893055834379398</v>
      </c>
      <c r="BX17" s="19"/>
      <c r="BY17" s="19">
        <v>0.61715904896849105</v>
      </c>
      <c r="BZ17" s="19">
        <v>0.539749807847687</v>
      </c>
      <c r="CA17" s="19"/>
      <c r="CB17" s="19">
        <v>0.59155055827358904</v>
      </c>
      <c r="CC17" s="19">
        <v>0.52479310388052403</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CC16"/>
  <sheetViews>
    <sheetView showGridLines="0" workbookViewId="0">
      <pane xSplit="2" topLeftCell="C1" activePane="topRight" state="frozen"/>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54</v>
      </c>
      <c r="C9" s="14">
        <v>9.7282797824506301E-2</v>
      </c>
      <c r="D9" s="14">
        <v>0.13112293412148801</v>
      </c>
      <c r="E9" s="14">
        <v>6.4429762340128593E-2</v>
      </c>
      <c r="F9" s="14"/>
      <c r="G9" s="14">
        <v>0.14901121955531299</v>
      </c>
      <c r="H9" s="14">
        <v>9.8128161017062204E-2</v>
      </c>
      <c r="I9" s="14">
        <v>0.153512018465911</v>
      </c>
      <c r="J9" s="14">
        <v>6.7050351569565403E-2</v>
      </c>
      <c r="K9" s="14">
        <v>7.8499356956697006E-2</v>
      </c>
      <c r="L9" s="14">
        <v>5.3412948176063797E-2</v>
      </c>
      <c r="M9" s="14"/>
      <c r="N9" s="14">
        <v>6.9035878955341801E-2</v>
      </c>
      <c r="O9" s="14">
        <v>7.8688831108150198E-2</v>
      </c>
      <c r="P9" s="14">
        <v>0.138944205027354</v>
      </c>
      <c r="Q9" s="14">
        <v>0.111925260229193</v>
      </c>
      <c r="R9" s="14"/>
      <c r="S9" s="14">
        <v>8.5301315538779704E-2</v>
      </c>
      <c r="T9" s="14">
        <v>5.4169525144363899E-2</v>
      </c>
      <c r="U9" s="14">
        <v>0.160656361572212</v>
      </c>
      <c r="V9" s="14">
        <v>0.118421140592003</v>
      </c>
      <c r="W9" s="14">
        <v>0.17588482166224501</v>
      </c>
      <c r="X9" s="14">
        <v>9.5287347976049194E-2</v>
      </c>
      <c r="Y9" s="14">
        <v>6.0226924225185503E-2</v>
      </c>
      <c r="Z9" s="14">
        <v>0.103492024191742</v>
      </c>
      <c r="AA9" s="14">
        <v>7.5024666315401695E-2</v>
      </c>
      <c r="AB9" s="14">
        <v>0.141373329588701</v>
      </c>
      <c r="AC9" s="14">
        <v>5.4876744181304497E-2</v>
      </c>
      <c r="AD9" s="14">
        <v>3.7582919371137301E-2</v>
      </c>
      <c r="AE9" s="14"/>
      <c r="AF9" s="14">
        <v>0.11043567763577</v>
      </c>
      <c r="AG9" s="14">
        <v>5.4118962887250897E-2</v>
      </c>
      <c r="AH9" s="14">
        <v>0.113483187797274</v>
      </c>
      <c r="AI9" s="14">
        <v>0.14851285537124301</v>
      </c>
      <c r="AJ9" s="14">
        <v>0.138359573936856</v>
      </c>
      <c r="AK9" s="14">
        <v>4.0467561614445299E-2</v>
      </c>
      <c r="AL9" s="14"/>
      <c r="AM9" s="14">
        <v>0.135373535457461</v>
      </c>
      <c r="AN9" s="14">
        <v>6.8899697782839595E-2</v>
      </c>
      <c r="AO9" s="14">
        <v>8.4044259857706499E-2</v>
      </c>
      <c r="AP9" s="14">
        <v>9.4343527071866606E-2</v>
      </c>
      <c r="AQ9" s="14">
        <v>0.22913000703088801</v>
      </c>
      <c r="AR9" s="14"/>
      <c r="AS9" s="14">
        <v>0.138236195274582</v>
      </c>
      <c r="AT9" s="14">
        <v>7.3770901632722194E-2</v>
      </c>
      <c r="AU9" s="14"/>
      <c r="AV9" s="14">
        <v>0.151205157223018</v>
      </c>
      <c r="AW9" s="14">
        <v>0.14656340517369101</v>
      </c>
      <c r="AX9" s="14">
        <v>9.4474683045851895E-2</v>
      </c>
      <c r="AY9" s="14"/>
      <c r="AZ9" s="14">
        <v>0.123269242036909</v>
      </c>
      <c r="BA9" s="14">
        <v>0.36615887412412201</v>
      </c>
      <c r="BB9" s="14">
        <v>6.17835580744302E-2</v>
      </c>
      <c r="BC9" s="14"/>
      <c r="BD9" s="14">
        <v>0.12662595266637799</v>
      </c>
      <c r="BE9" s="14">
        <v>7.8085351846560402E-2</v>
      </c>
      <c r="BF9" s="14"/>
      <c r="BG9" s="14">
        <v>0.106649345179592</v>
      </c>
      <c r="BH9" s="14">
        <v>9.59198118577579E-2</v>
      </c>
      <c r="BI9" s="14"/>
      <c r="BJ9" s="14">
        <v>0.13174429044185701</v>
      </c>
      <c r="BK9" s="14">
        <v>9.6728532386188407E-2</v>
      </c>
      <c r="BL9" s="14"/>
      <c r="BM9" s="14">
        <v>0.16180389005656701</v>
      </c>
      <c r="BN9" s="14">
        <v>9.0977619482570798E-2</v>
      </c>
      <c r="BO9" s="14"/>
      <c r="BP9" s="14">
        <v>0.139409047672758</v>
      </c>
      <c r="BQ9" s="14">
        <v>8.5817310476057798E-2</v>
      </c>
      <c r="BR9" s="14"/>
      <c r="BS9" s="14">
        <v>0.167450546782975</v>
      </c>
      <c r="BT9" s="14">
        <v>9.4526891689000803E-2</v>
      </c>
      <c r="BU9" s="14"/>
      <c r="BV9" s="14">
        <v>0.13807157195653899</v>
      </c>
      <c r="BW9" s="14">
        <v>0.177775383910692</v>
      </c>
      <c r="BX9" s="14"/>
      <c r="BY9" s="14">
        <v>1</v>
      </c>
      <c r="BZ9" s="14">
        <v>0</v>
      </c>
      <c r="CA9" s="14"/>
      <c r="CB9" s="14">
        <v>0.141209537191895</v>
      </c>
      <c r="CC9" s="14">
        <v>7.4931042691826502E-2</v>
      </c>
    </row>
    <row r="10" spans="2:81" x14ac:dyDescent="0.3">
      <c r="B10" s="15" t="s">
        <v>55</v>
      </c>
      <c r="C10" s="14">
        <v>0.89349744494179595</v>
      </c>
      <c r="D10" s="14">
        <v>0.86153803117914196</v>
      </c>
      <c r="E10" s="14">
        <v>0.92449614424797999</v>
      </c>
      <c r="F10" s="14"/>
      <c r="G10" s="14">
        <v>0.83799496256067196</v>
      </c>
      <c r="H10" s="14">
        <v>0.880482077959168</v>
      </c>
      <c r="I10" s="14">
        <v>0.84066270530739895</v>
      </c>
      <c r="J10" s="14">
        <v>0.92179733985273404</v>
      </c>
      <c r="K10" s="14">
        <v>0.92150064304330304</v>
      </c>
      <c r="L10" s="14">
        <v>0.94236426553036001</v>
      </c>
      <c r="M10" s="14"/>
      <c r="N10" s="14">
        <v>0.92481660488047401</v>
      </c>
      <c r="O10" s="14">
        <v>0.91761188472385702</v>
      </c>
      <c r="P10" s="14">
        <v>0.84378385059213501</v>
      </c>
      <c r="Q10" s="14">
        <v>0.87674876638839505</v>
      </c>
      <c r="R10" s="14"/>
      <c r="S10" s="14">
        <v>0.90828640890116596</v>
      </c>
      <c r="T10" s="14">
        <v>0.93872825080524602</v>
      </c>
      <c r="U10" s="14">
        <v>0.82697749967767198</v>
      </c>
      <c r="V10" s="14">
        <v>0.88157885940799696</v>
      </c>
      <c r="W10" s="14">
        <v>0.80879947661073703</v>
      </c>
      <c r="X10" s="14">
        <v>0.89415923831634003</v>
      </c>
      <c r="Y10" s="14">
        <v>0.93068813886139601</v>
      </c>
      <c r="Z10" s="14">
        <v>0.87425488157269005</v>
      </c>
      <c r="AA10" s="14">
        <v>0.91641254835338903</v>
      </c>
      <c r="AB10" s="14">
        <v>0.84801491164775</v>
      </c>
      <c r="AC10" s="14">
        <v>0.92760313765418101</v>
      </c>
      <c r="AD10" s="14">
        <v>0.962417080628863</v>
      </c>
      <c r="AE10" s="14"/>
      <c r="AF10" s="14">
        <v>0.88329115907631905</v>
      </c>
      <c r="AG10" s="14">
        <v>0.94145965923747799</v>
      </c>
      <c r="AH10" s="14">
        <v>0.87472762675612703</v>
      </c>
      <c r="AI10" s="14">
        <v>0.84540479478064101</v>
      </c>
      <c r="AJ10" s="14">
        <v>0.86164042606314395</v>
      </c>
      <c r="AK10" s="14">
        <v>0.93138879184448897</v>
      </c>
      <c r="AL10" s="14"/>
      <c r="AM10" s="14">
        <v>0.84429408776156101</v>
      </c>
      <c r="AN10" s="14">
        <v>0.93110030221716</v>
      </c>
      <c r="AO10" s="14">
        <v>0.91215855446294203</v>
      </c>
      <c r="AP10" s="14">
        <v>0.89918011795637798</v>
      </c>
      <c r="AQ10" s="14">
        <v>0.77086999296911196</v>
      </c>
      <c r="AR10" s="14"/>
      <c r="AS10" s="14">
        <v>0.84910701942241296</v>
      </c>
      <c r="AT10" s="14">
        <v>0.920498457226261</v>
      </c>
      <c r="AU10" s="14"/>
      <c r="AV10" s="14">
        <v>0.83833313468711601</v>
      </c>
      <c r="AW10" s="14">
        <v>0.82178678104299396</v>
      </c>
      <c r="AX10" s="14">
        <v>0.89999422230220405</v>
      </c>
      <c r="AY10" s="14"/>
      <c r="AZ10" s="14">
        <v>0.87673075796309097</v>
      </c>
      <c r="BA10" s="14">
        <v>0.61548738509753997</v>
      </c>
      <c r="BB10" s="14">
        <v>0.92140729870847504</v>
      </c>
      <c r="BC10" s="14"/>
      <c r="BD10" s="14">
        <v>0.85973646521254199</v>
      </c>
      <c r="BE10" s="14">
        <v>0.91560230091058903</v>
      </c>
      <c r="BF10" s="14"/>
      <c r="BG10" s="14">
        <v>0.88228871479582005</v>
      </c>
      <c r="BH10" s="14">
        <v>0.89517472272381504</v>
      </c>
      <c r="BI10" s="14"/>
      <c r="BJ10" s="14">
        <v>0.84607015203526503</v>
      </c>
      <c r="BK10" s="14">
        <v>0.89622820019475902</v>
      </c>
      <c r="BL10" s="14"/>
      <c r="BM10" s="14">
        <v>0.78855289577561805</v>
      </c>
      <c r="BN10" s="14">
        <v>0.90383127341054803</v>
      </c>
      <c r="BO10" s="14"/>
      <c r="BP10" s="14">
        <v>0.84635787656502104</v>
      </c>
      <c r="BQ10" s="14">
        <v>0.90964438317686502</v>
      </c>
      <c r="BR10" s="14"/>
      <c r="BS10" s="14">
        <v>0.82200165836182904</v>
      </c>
      <c r="BT10" s="14">
        <v>0.89434501925872301</v>
      </c>
      <c r="BU10" s="14"/>
      <c r="BV10" s="14">
        <v>0.843832655142986</v>
      </c>
      <c r="BW10" s="14">
        <v>0.81432945443256499</v>
      </c>
      <c r="BX10" s="14"/>
      <c r="BY10" s="14">
        <v>0</v>
      </c>
      <c r="BZ10" s="14">
        <v>1</v>
      </c>
      <c r="CA10" s="14"/>
      <c r="CB10" s="14">
        <v>0.850462072190728</v>
      </c>
      <c r="CC10" s="14">
        <v>0.92083146440899</v>
      </c>
    </row>
    <row r="11" spans="2:81" x14ac:dyDescent="0.3">
      <c r="B11" s="15" t="s">
        <v>196</v>
      </c>
      <c r="C11" s="23">
        <v>9.2197572336974992E-3</v>
      </c>
      <c r="D11" s="23">
        <v>7.3390346993700596E-3</v>
      </c>
      <c r="E11" s="23">
        <v>1.1074093411891301E-2</v>
      </c>
      <c r="F11" s="23"/>
      <c r="G11" s="23">
        <v>1.29938178840154E-2</v>
      </c>
      <c r="H11" s="23">
        <v>2.1389761023769702E-2</v>
      </c>
      <c r="I11" s="23">
        <v>5.8252762266890303E-3</v>
      </c>
      <c r="J11" s="23">
        <v>1.11523085777002E-2</v>
      </c>
      <c r="K11" s="23">
        <v>0</v>
      </c>
      <c r="L11" s="23">
        <v>4.2227862935760299E-3</v>
      </c>
      <c r="M11" s="23"/>
      <c r="N11" s="23">
        <v>6.1475161641845804E-3</v>
      </c>
      <c r="O11" s="23">
        <v>3.6992841679929101E-3</v>
      </c>
      <c r="P11" s="23">
        <v>1.72719443805101E-2</v>
      </c>
      <c r="Q11" s="23">
        <v>1.1325973382412299E-2</v>
      </c>
      <c r="R11" s="23"/>
      <c r="S11" s="23">
        <v>6.4122755600544996E-3</v>
      </c>
      <c r="T11" s="23">
        <v>7.1022240503899499E-3</v>
      </c>
      <c r="U11" s="23">
        <v>1.23661387501161E-2</v>
      </c>
      <c r="V11" s="23">
        <v>0</v>
      </c>
      <c r="W11" s="23">
        <v>1.53157017270185E-2</v>
      </c>
      <c r="X11" s="23">
        <v>1.0553413707611099E-2</v>
      </c>
      <c r="Y11" s="23">
        <v>9.0849369134189204E-3</v>
      </c>
      <c r="Z11" s="23">
        <v>2.22530942355679E-2</v>
      </c>
      <c r="AA11" s="23">
        <v>8.5627853312095596E-3</v>
      </c>
      <c r="AB11" s="23">
        <v>1.0611758763549001E-2</v>
      </c>
      <c r="AC11" s="23">
        <v>1.7520118164515E-2</v>
      </c>
      <c r="AD11" s="23">
        <v>0</v>
      </c>
      <c r="AE11" s="23"/>
      <c r="AF11" s="23">
        <v>6.2731632879107499E-3</v>
      </c>
      <c r="AG11" s="23">
        <v>4.4213778752708304E-3</v>
      </c>
      <c r="AH11" s="23">
        <v>1.1789185446598301E-2</v>
      </c>
      <c r="AI11" s="23">
        <v>6.0823498481157598E-3</v>
      </c>
      <c r="AJ11" s="23">
        <v>0</v>
      </c>
      <c r="AK11" s="23">
        <v>2.81436465410661E-2</v>
      </c>
      <c r="AL11" s="23"/>
      <c r="AM11" s="23">
        <v>2.0332376780978E-2</v>
      </c>
      <c r="AN11" s="23">
        <v>0</v>
      </c>
      <c r="AO11" s="23">
        <v>3.7971856793516902E-3</v>
      </c>
      <c r="AP11" s="23">
        <v>6.47635497175514E-3</v>
      </c>
      <c r="AQ11" s="23">
        <v>0</v>
      </c>
      <c r="AR11" s="23"/>
      <c r="AS11" s="23">
        <v>1.26567853030048E-2</v>
      </c>
      <c r="AT11" s="23">
        <v>5.7306411410167702E-3</v>
      </c>
      <c r="AU11" s="23"/>
      <c r="AV11" s="23">
        <v>1.0461708089866E-2</v>
      </c>
      <c r="AW11" s="23">
        <v>3.16498137833146E-2</v>
      </c>
      <c r="AX11" s="23">
        <v>5.5310946519438698E-3</v>
      </c>
      <c r="AY11" s="23"/>
      <c r="AZ11" s="23">
        <v>0</v>
      </c>
      <c r="BA11" s="23">
        <v>1.8353740778338099E-2</v>
      </c>
      <c r="BB11" s="23">
        <v>1.6809143217094799E-2</v>
      </c>
      <c r="BC11" s="23"/>
      <c r="BD11" s="23">
        <v>1.36375821210802E-2</v>
      </c>
      <c r="BE11" s="23">
        <v>6.3123472428505403E-3</v>
      </c>
      <c r="BF11" s="23"/>
      <c r="BG11" s="23">
        <v>1.10619400245875E-2</v>
      </c>
      <c r="BH11" s="23">
        <v>8.9054654184270599E-3</v>
      </c>
      <c r="BI11" s="23"/>
      <c r="BJ11" s="23">
        <v>2.2185557522877201E-2</v>
      </c>
      <c r="BK11" s="23">
        <v>7.0432674190523698E-3</v>
      </c>
      <c r="BL11" s="23"/>
      <c r="BM11" s="23">
        <v>4.96432141678151E-2</v>
      </c>
      <c r="BN11" s="23">
        <v>5.1911071068815803E-3</v>
      </c>
      <c r="BO11" s="23"/>
      <c r="BP11" s="23">
        <v>1.4233075762220999E-2</v>
      </c>
      <c r="BQ11" s="23">
        <v>4.5383063470774299E-3</v>
      </c>
      <c r="BR11" s="23"/>
      <c r="BS11" s="23">
        <v>1.05477948551951E-2</v>
      </c>
      <c r="BT11" s="23">
        <v>1.1128089052276399E-2</v>
      </c>
      <c r="BU11" s="23"/>
      <c r="BV11" s="23">
        <v>1.8095772900474899E-2</v>
      </c>
      <c r="BW11" s="23">
        <v>7.8951616567430397E-3</v>
      </c>
      <c r="BX11" s="23"/>
      <c r="BY11" s="23">
        <v>0</v>
      </c>
      <c r="BZ11" s="23">
        <v>0</v>
      </c>
      <c r="CA11" s="23"/>
      <c r="CB11" s="23">
        <v>8.3283906173769202E-3</v>
      </c>
      <c r="CC11" s="23">
        <v>4.2374928991832797E-3</v>
      </c>
    </row>
    <row r="12" spans="2:81" x14ac:dyDescent="0.3">
      <c r="B12" s="16"/>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50" width="10.6640625" customWidth="1"/>
    <col min="51" max="51" width="2.21875" customWidth="1"/>
    <col min="52" max="54" width="10.6640625" customWidth="1"/>
    <col min="55" max="55" width="2.21875" customWidth="1"/>
    <col min="56" max="57" width="10.6640625" customWidth="1"/>
    <col min="58" max="58" width="2.21875" customWidth="1"/>
    <col min="59" max="60" width="10.6640625" customWidth="1"/>
    <col min="61" max="61" width="2.21875" customWidth="1"/>
    <col min="62" max="63" width="10.6640625" customWidth="1"/>
    <col min="64" max="64" width="2.21875" customWidth="1"/>
    <col min="65" max="66" width="10.6640625" customWidth="1"/>
    <col min="67" max="67" width="2.21875" customWidth="1"/>
    <col min="68" max="69" width="10.6640625" customWidth="1"/>
    <col min="70" max="70" width="2.21875" customWidth="1"/>
    <col min="71" max="72" width="10.6640625" customWidth="1"/>
    <col min="73" max="73" width="2.21875" customWidth="1"/>
    <col min="74" max="75" width="10.6640625" customWidth="1"/>
    <col min="76" max="76" width="2.21875" customWidth="1"/>
    <col min="77" max="78" width="10.6640625" customWidth="1"/>
    <col min="79" max="79" width="2.21875" customWidth="1"/>
    <col min="80" max="81" width="10.6640625" customWidth="1"/>
    <col min="82" max="82" width="2.21875" customWidth="1"/>
  </cols>
  <sheetData>
    <row r="2" spans="2:81" ht="40.049999999999997" customHeight="1" x14ac:dyDescent="0.3">
      <c r="D2" s="29" t="s">
        <v>546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row>
    <row r="5" spans="2:81" ht="30" customHeight="1" x14ac:dyDescent="0.3">
      <c r="B5" s="22"/>
      <c r="C5" s="22"/>
      <c r="D5" s="30" t="s">
        <v>66</v>
      </c>
      <c r="E5" s="30"/>
      <c r="F5" s="22"/>
      <c r="G5" s="30" t="s">
        <v>67</v>
      </c>
      <c r="H5" s="30"/>
      <c r="I5" s="30"/>
      <c r="J5" s="30"/>
      <c r="K5" s="30"/>
      <c r="L5" s="30"/>
      <c r="M5" s="22"/>
      <c r="N5" s="30" t="s">
        <v>68</v>
      </c>
      <c r="O5" s="30"/>
      <c r="P5" s="30"/>
      <c r="Q5" s="30"/>
      <c r="R5" s="22"/>
      <c r="S5" s="30" t="s">
        <v>69</v>
      </c>
      <c r="T5" s="30"/>
      <c r="U5" s="30"/>
      <c r="V5" s="30"/>
      <c r="W5" s="30"/>
      <c r="X5" s="30"/>
      <c r="Y5" s="30"/>
      <c r="Z5" s="30"/>
      <c r="AA5" s="30"/>
      <c r="AB5" s="30"/>
      <c r="AC5" s="30"/>
      <c r="AD5" s="30"/>
      <c r="AE5" s="22"/>
      <c r="AF5" s="30" t="s">
        <v>70</v>
      </c>
      <c r="AG5" s="30"/>
      <c r="AH5" s="30"/>
      <c r="AI5" s="30"/>
      <c r="AJ5" s="30"/>
      <c r="AK5" s="30"/>
      <c r="AL5" s="22"/>
      <c r="AM5" s="30" t="s">
        <v>71</v>
      </c>
      <c r="AN5" s="30"/>
      <c r="AO5" s="30"/>
      <c r="AP5" s="30"/>
      <c r="AQ5" s="30"/>
      <c r="AR5" s="22"/>
      <c r="AS5" s="30" t="s">
        <v>72</v>
      </c>
      <c r="AT5" s="30"/>
      <c r="AU5" s="22"/>
      <c r="AV5" s="30" t="s">
        <v>73</v>
      </c>
      <c r="AW5" s="30"/>
      <c r="AX5" s="30"/>
      <c r="AY5" s="22"/>
      <c r="AZ5" s="30" t="s">
        <v>74</v>
      </c>
      <c r="BA5" s="30"/>
      <c r="BB5" s="30"/>
      <c r="BC5" s="22"/>
      <c r="BD5" s="30" t="s">
        <v>75</v>
      </c>
      <c r="BE5" s="30"/>
      <c r="BF5" s="22"/>
      <c r="BG5" s="30" t="s">
        <v>62</v>
      </c>
      <c r="BH5" s="30"/>
      <c r="BI5" s="22"/>
      <c r="BJ5" s="30" t="s">
        <v>76</v>
      </c>
      <c r="BK5" s="30"/>
      <c r="BL5" s="22"/>
      <c r="BM5" s="30" t="s">
        <v>77</v>
      </c>
      <c r="BN5" s="30"/>
      <c r="BO5" s="22"/>
      <c r="BP5" s="30" t="s">
        <v>78</v>
      </c>
      <c r="BQ5" s="30"/>
      <c r="BR5" s="22"/>
      <c r="BS5" s="30" t="s">
        <v>79</v>
      </c>
      <c r="BT5" s="30"/>
      <c r="BU5" s="22"/>
      <c r="BV5" s="30" t="s">
        <v>80</v>
      </c>
      <c r="BW5" s="30"/>
      <c r="BX5" s="22"/>
      <c r="BY5" s="30" t="s">
        <v>81</v>
      </c>
      <c r="BZ5" s="30"/>
      <c r="CA5" s="22"/>
      <c r="CB5" s="30" t="s">
        <v>82</v>
      </c>
      <c r="CC5" s="30"/>
    </row>
    <row r="6" spans="2:8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56</v>
      </c>
      <c r="AW6" s="12" t="s">
        <v>57</v>
      </c>
      <c r="AX6" s="12" t="s">
        <v>58</v>
      </c>
      <c r="AZ6" s="12" t="s">
        <v>59</v>
      </c>
      <c r="BA6" s="12" t="s">
        <v>60</v>
      </c>
      <c r="BB6" s="12" t="s">
        <v>61</v>
      </c>
      <c r="BD6" s="12" t="s">
        <v>54</v>
      </c>
      <c r="BE6" s="12" t="s">
        <v>55</v>
      </c>
      <c r="BG6" s="12" t="s">
        <v>62</v>
      </c>
      <c r="BH6" s="12" t="s">
        <v>63</v>
      </c>
      <c r="BJ6" s="12" t="s">
        <v>54</v>
      </c>
      <c r="BK6" s="12" t="s">
        <v>55</v>
      </c>
      <c r="BM6" s="12" t="s">
        <v>54</v>
      </c>
      <c r="BN6" s="12" t="s">
        <v>55</v>
      </c>
      <c r="BP6" s="12" t="s">
        <v>54</v>
      </c>
      <c r="BQ6" s="12" t="s">
        <v>55</v>
      </c>
      <c r="BS6" s="12" t="s">
        <v>54</v>
      </c>
      <c r="BT6" s="12" t="s">
        <v>55</v>
      </c>
      <c r="BV6" s="12" t="s">
        <v>64</v>
      </c>
      <c r="BW6" s="12" t="s">
        <v>65</v>
      </c>
      <c r="BY6" s="12" t="s">
        <v>54</v>
      </c>
      <c r="BZ6" s="12" t="s">
        <v>55</v>
      </c>
      <c r="CB6" s="12" t="s">
        <v>54</v>
      </c>
      <c r="CC6" s="12" t="s">
        <v>55</v>
      </c>
    </row>
    <row r="7" spans="2:81" ht="30" customHeight="1" x14ac:dyDescent="0.3">
      <c r="B7" s="10" t="s">
        <v>19</v>
      </c>
      <c r="C7" s="10">
        <v>1009</v>
      </c>
      <c r="D7" s="10">
        <v>480</v>
      </c>
      <c r="E7" s="10">
        <v>528</v>
      </c>
      <c r="F7" s="10"/>
      <c r="G7" s="10">
        <v>111</v>
      </c>
      <c r="H7" s="10">
        <v>181</v>
      </c>
      <c r="I7" s="10">
        <v>178</v>
      </c>
      <c r="J7" s="10">
        <v>176</v>
      </c>
      <c r="K7" s="10">
        <v>152</v>
      </c>
      <c r="L7" s="10">
        <v>211</v>
      </c>
      <c r="M7" s="10"/>
      <c r="N7" s="10">
        <v>286</v>
      </c>
      <c r="O7" s="10">
        <v>273</v>
      </c>
      <c r="P7" s="10">
        <v>212</v>
      </c>
      <c r="Q7" s="10">
        <v>234</v>
      </c>
      <c r="R7" s="10"/>
      <c r="S7" s="10">
        <v>151</v>
      </c>
      <c r="T7" s="10">
        <v>132</v>
      </c>
      <c r="U7" s="10">
        <v>80</v>
      </c>
      <c r="V7" s="10">
        <v>83</v>
      </c>
      <c r="W7" s="10">
        <v>70</v>
      </c>
      <c r="X7" s="10">
        <v>89</v>
      </c>
      <c r="Y7" s="10">
        <v>83</v>
      </c>
      <c r="Z7" s="10">
        <v>44</v>
      </c>
      <c r="AA7" s="10">
        <v>113</v>
      </c>
      <c r="AB7" s="10">
        <v>87</v>
      </c>
      <c r="AC7" s="10">
        <v>52</v>
      </c>
      <c r="AD7" s="10">
        <v>25</v>
      </c>
      <c r="AE7" s="10"/>
      <c r="AF7" s="10">
        <v>272</v>
      </c>
      <c r="AG7" s="10">
        <v>202</v>
      </c>
      <c r="AH7" s="10">
        <v>97</v>
      </c>
      <c r="AI7" s="10">
        <v>162</v>
      </c>
      <c r="AJ7" s="10">
        <v>70</v>
      </c>
      <c r="AK7" s="10">
        <v>97</v>
      </c>
      <c r="AL7" s="10"/>
      <c r="AM7" s="10">
        <v>233</v>
      </c>
      <c r="AN7" s="10">
        <v>222</v>
      </c>
      <c r="AO7" s="10">
        <v>256</v>
      </c>
      <c r="AP7" s="10">
        <v>144</v>
      </c>
      <c r="AQ7" s="10">
        <v>21</v>
      </c>
      <c r="AR7" s="10"/>
      <c r="AS7" s="10">
        <v>371</v>
      </c>
      <c r="AT7" s="10">
        <v>628</v>
      </c>
      <c r="AU7" s="10"/>
      <c r="AV7" s="10">
        <v>179</v>
      </c>
      <c r="AW7" s="10">
        <v>57</v>
      </c>
      <c r="AX7" s="10">
        <v>190</v>
      </c>
      <c r="AY7" s="10"/>
      <c r="AZ7" s="10">
        <v>47</v>
      </c>
      <c r="BA7" s="10">
        <v>46</v>
      </c>
      <c r="BB7" s="10">
        <v>116</v>
      </c>
      <c r="BC7" s="10"/>
      <c r="BD7" s="10">
        <v>402</v>
      </c>
      <c r="BE7" s="10">
        <v>605</v>
      </c>
      <c r="BF7" s="10"/>
      <c r="BG7" s="10">
        <v>157</v>
      </c>
      <c r="BH7" s="10">
        <v>848</v>
      </c>
      <c r="BI7" s="10"/>
      <c r="BJ7" s="10">
        <v>82</v>
      </c>
      <c r="BK7" s="10">
        <v>901</v>
      </c>
      <c r="BL7" s="10"/>
      <c r="BM7" s="10">
        <v>97</v>
      </c>
      <c r="BN7" s="10">
        <v>901</v>
      </c>
      <c r="BO7" s="10"/>
      <c r="BP7" s="10">
        <v>204</v>
      </c>
      <c r="BQ7" s="10">
        <v>793</v>
      </c>
      <c r="BR7" s="10"/>
      <c r="BS7" s="10">
        <v>180</v>
      </c>
      <c r="BT7" s="10">
        <v>253</v>
      </c>
      <c r="BU7" s="10"/>
      <c r="BV7" s="10">
        <v>46</v>
      </c>
      <c r="BW7" s="10">
        <v>134</v>
      </c>
      <c r="BX7" s="10"/>
      <c r="BY7" s="10">
        <v>93</v>
      </c>
      <c r="BZ7" s="10">
        <v>906</v>
      </c>
      <c r="CA7" s="10"/>
      <c r="CB7" s="10">
        <v>336</v>
      </c>
      <c r="CC7" s="10">
        <v>659</v>
      </c>
    </row>
    <row r="8" spans="2:81" ht="30" customHeight="1" x14ac:dyDescent="0.3">
      <c r="B8" s="11" t="s">
        <v>20</v>
      </c>
      <c r="C8" s="11">
        <v>1009</v>
      </c>
      <c r="D8" s="11">
        <v>498</v>
      </c>
      <c r="E8" s="11">
        <v>510</v>
      </c>
      <c r="F8" s="11"/>
      <c r="G8" s="11">
        <v>141</v>
      </c>
      <c r="H8" s="11">
        <v>171</v>
      </c>
      <c r="I8" s="11">
        <v>172</v>
      </c>
      <c r="J8" s="11">
        <v>172</v>
      </c>
      <c r="K8" s="11">
        <v>142</v>
      </c>
      <c r="L8" s="11">
        <v>211</v>
      </c>
      <c r="M8" s="11"/>
      <c r="N8" s="11">
        <v>271</v>
      </c>
      <c r="O8" s="11">
        <v>261</v>
      </c>
      <c r="P8" s="11">
        <v>221</v>
      </c>
      <c r="Q8" s="11">
        <v>252</v>
      </c>
      <c r="R8" s="11"/>
      <c r="S8" s="11">
        <v>141</v>
      </c>
      <c r="T8" s="11">
        <v>131</v>
      </c>
      <c r="U8" s="11">
        <v>81</v>
      </c>
      <c r="V8" s="11">
        <v>91</v>
      </c>
      <c r="W8" s="11">
        <v>71</v>
      </c>
      <c r="X8" s="11">
        <v>91</v>
      </c>
      <c r="Y8" s="11">
        <v>81</v>
      </c>
      <c r="Z8" s="11">
        <v>40</v>
      </c>
      <c r="AA8" s="11">
        <v>111</v>
      </c>
      <c r="AB8" s="11">
        <v>91</v>
      </c>
      <c r="AC8" s="11">
        <v>50</v>
      </c>
      <c r="AD8" s="11">
        <v>30</v>
      </c>
      <c r="AE8" s="11"/>
      <c r="AF8" s="11">
        <v>271</v>
      </c>
      <c r="AG8" s="11">
        <v>198</v>
      </c>
      <c r="AH8" s="11">
        <v>92</v>
      </c>
      <c r="AI8" s="11">
        <v>165</v>
      </c>
      <c r="AJ8" s="11">
        <v>70</v>
      </c>
      <c r="AK8" s="11">
        <v>97</v>
      </c>
      <c r="AL8" s="11"/>
      <c r="AM8" s="11">
        <v>240</v>
      </c>
      <c r="AN8" s="11">
        <v>225</v>
      </c>
      <c r="AO8" s="11">
        <v>254</v>
      </c>
      <c r="AP8" s="11">
        <v>135</v>
      </c>
      <c r="AQ8" s="11">
        <v>19</v>
      </c>
      <c r="AR8" s="11"/>
      <c r="AS8" s="11">
        <v>379</v>
      </c>
      <c r="AT8" s="11">
        <v>621</v>
      </c>
      <c r="AU8" s="11"/>
      <c r="AV8" s="11">
        <v>178</v>
      </c>
      <c r="AW8" s="11">
        <v>58</v>
      </c>
      <c r="AX8" s="11">
        <v>197</v>
      </c>
      <c r="AY8" s="11"/>
      <c r="AZ8" s="11">
        <v>46</v>
      </c>
      <c r="BA8" s="11">
        <v>49</v>
      </c>
      <c r="BB8" s="11">
        <v>115</v>
      </c>
      <c r="BC8" s="11"/>
      <c r="BD8" s="11">
        <v>402</v>
      </c>
      <c r="BE8" s="11">
        <v>605</v>
      </c>
      <c r="BF8" s="11"/>
      <c r="BG8" s="11">
        <v>163</v>
      </c>
      <c r="BH8" s="11">
        <v>842</v>
      </c>
      <c r="BI8" s="11"/>
      <c r="BJ8" s="11">
        <v>85</v>
      </c>
      <c r="BK8" s="11">
        <v>899</v>
      </c>
      <c r="BL8" s="11"/>
      <c r="BM8" s="11">
        <v>93</v>
      </c>
      <c r="BN8" s="11">
        <v>904</v>
      </c>
      <c r="BO8" s="11"/>
      <c r="BP8" s="11">
        <v>201</v>
      </c>
      <c r="BQ8" s="11">
        <v>792</v>
      </c>
      <c r="BR8" s="11"/>
      <c r="BS8" s="11">
        <v>186</v>
      </c>
      <c r="BT8" s="11">
        <v>254</v>
      </c>
      <c r="BU8" s="11"/>
      <c r="BV8" s="11">
        <v>48</v>
      </c>
      <c r="BW8" s="11">
        <v>138</v>
      </c>
      <c r="BX8" s="11"/>
      <c r="BY8" s="11">
        <v>98</v>
      </c>
      <c r="BZ8" s="11">
        <v>902</v>
      </c>
      <c r="CA8" s="11"/>
      <c r="CB8" s="11">
        <v>339</v>
      </c>
      <c r="CC8" s="11">
        <v>656</v>
      </c>
    </row>
    <row r="9" spans="2:81" x14ac:dyDescent="0.3">
      <c r="B9" s="15" t="s">
        <v>54</v>
      </c>
      <c r="C9" s="14">
        <v>0.336268265900589</v>
      </c>
      <c r="D9" s="14">
        <v>0.36754403885061898</v>
      </c>
      <c r="E9" s="14">
        <v>0.30638437981597799</v>
      </c>
      <c r="F9" s="14"/>
      <c r="G9" s="14">
        <v>0.39232076636343599</v>
      </c>
      <c r="H9" s="14">
        <v>0.32024880354927299</v>
      </c>
      <c r="I9" s="14">
        <v>0.369922261730246</v>
      </c>
      <c r="J9" s="14">
        <v>0.36007963448355901</v>
      </c>
      <c r="K9" s="14">
        <v>0.31775338541364001</v>
      </c>
      <c r="L9" s="14">
        <v>0.27738075974924198</v>
      </c>
      <c r="M9" s="14"/>
      <c r="N9" s="14">
        <v>0.30796016932199899</v>
      </c>
      <c r="O9" s="14">
        <v>0.31609670063983503</v>
      </c>
      <c r="P9" s="14">
        <v>0.38290024814256202</v>
      </c>
      <c r="Q9" s="14">
        <v>0.33991247938786101</v>
      </c>
      <c r="R9" s="14"/>
      <c r="S9" s="14">
        <v>0.35963204872289101</v>
      </c>
      <c r="T9" s="14">
        <v>0.25769303529122201</v>
      </c>
      <c r="U9" s="14">
        <v>0.33266848036118202</v>
      </c>
      <c r="V9" s="14">
        <v>0.34089109351977298</v>
      </c>
      <c r="W9" s="14">
        <v>0.38951986773985497</v>
      </c>
      <c r="X9" s="14">
        <v>0.33828940741951202</v>
      </c>
      <c r="Y9" s="14">
        <v>0.377209348717647</v>
      </c>
      <c r="Z9" s="14">
        <v>0.36330130887397299</v>
      </c>
      <c r="AA9" s="14">
        <v>0.31691345780325197</v>
      </c>
      <c r="AB9" s="14">
        <v>0.27102792379797702</v>
      </c>
      <c r="AC9" s="14">
        <v>0.45833718966159598</v>
      </c>
      <c r="AD9" s="14">
        <v>0.35246137775933301</v>
      </c>
      <c r="AE9" s="14"/>
      <c r="AF9" s="14">
        <v>0.35857757617556202</v>
      </c>
      <c r="AG9" s="14">
        <v>0.26712902741761402</v>
      </c>
      <c r="AH9" s="14">
        <v>0.26145619439752699</v>
      </c>
      <c r="AI9" s="14">
        <v>0.41502357739476198</v>
      </c>
      <c r="AJ9" s="14">
        <v>0.39014963815862802</v>
      </c>
      <c r="AK9" s="14">
        <v>0.30666773763444899</v>
      </c>
      <c r="AL9" s="14"/>
      <c r="AM9" s="14">
        <v>0.38856273285242299</v>
      </c>
      <c r="AN9" s="14">
        <v>0.35744834236657502</v>
      </c>
      <c r="AO9" s="14">
        <v>0.31820511081165798</v>
      </c>
      <c r="AP9" s="14">
        <v>0.27314429867663897</v>
      </c>
      <c r="AQ9" s="14">
        <v>0.27720327096429498</v>
      </c>
      <c r="AR9" s="14"/>
      <c r="AS9" s="14">
        <v>0.44006004889126799</v>
      </c>
      <c r="AT9" s="14">
        <v>0.27372883695847899</v>
      </c>
      <c r="AU9" s="14"/>
      <c r="AV9" s="14">
        <v>0.42287752314508298</v>
      </c>
      <c r="AW9" s="14">
        <v>0.34722621118953501</v>
      </c>
      <c r="AX9" s="14">
        <v>0.43260837691101001</v>
      </c>
      <c r="AY9" s="14"/>
      <c r="AZ9" s="14">
        <v>0.44635609106331497</v>
      </c>
      <c r="BA9" s="14">
        <v>0.42755504588232102</v>
      </c>
      <c r="BB9" s="14">
        <v>0.383668344701738</v>
      </c>
      <c r="BC9" s="14"/>
      <c r="BD9" s="14">
        <v>0.355547086793991</v>
      </c>
      <c r="BE9" s="14">
        <v>0.324513239783493</v>
      </c>
      <c r="BF9" s="14"/>
      <c r="BG9" s="14">
        <v>0.309442553032093</v>
      </c>
      <c r="BH9" s="14">
        <v>0.34179558555357797</v>
      </c>
      <c r="BI9" s="14"/>
      <c r="BJ9" s="14">
        <v>0.21031138828006299</v>
      </c>
      <c r="BK9" s="14">
        <v>0.35189650097328501</v>
      </c>
      <c r="BL9" s="14"/>
      <c r="BM9" s="14">
        <v>0.40940653386572301</v>
      </c>
      <c r="BN9" s="14">
        <v>0.33103127841260399</v>
      </c>
      <c r="BO9" s="14"/>
      <c r="BP9" s="14">
        <v>0.40605424271818602</v>
      </c>
      <c r="BQ9" s="14">
        <v>0.31893369112561398</v>
      </c>
      <c r="BR9" s="14"/>
      <c r="BS9" s="14">
        <v>0.43204666676422299</v>
      </c>
      <c r="BT9" s="14">
        <v>0.398038177124794</v>
      </c>
      <c r="BU9" s="14"/>
      <c r="BV9" s="14">
        <v>0.471498360430196</v>
      </c>
      <c r="BW9" s="14">
        <v>0.418181910967939</v>
      </c>
      <c r="BX9" s="14"/>
      <c r="BY9" s="14">
        <v>0.48810568016148698</v>
      </c>
      <c r="BZ9" s="14">
        <v>0.32007187916293101</v>
      </c>
      <c r="CA9" s="14"/>
      <c r="CB9" s="14">
        <v>1</v>
      </c>
      <c r="CC9" s="14">
        <v>0</v>
      </c>
    </row>
    <row r="10" spans="2:81" x14ac:dyDescent="0.3">
      <c r="B10" s="15" t="s">
        <v>55</v>
      </c>
      <c r="C10" s="14">
        <v>0.65046822663326498</v>
      </c>
      <c r="D10" s="14">
        <v>0.62317944401340497</v>
      </c>
      <c r="E10" s="14">
        <v>0.67643328811758296</v>
      </c>
      <c r="F10" s="14"/>
      <c r="G10" s="14">
        <v>0.60127761700431004</v>
      </c>
      <c r="H10" s="14">
        <v>0.65232689365630903</v>
      </c>
      <c r="I10" s="14">
        <v>0.61742997869924798</v>
      </c>
      <c r="J10" s="14">
        <v>0.62876805693874105</v>
      </c>
      <c r="K10" s="14">
        <v>0.66957446465116199</v>
      </c>
      <c r="L10" s="14">
        <v>0.71363717420561701</v>
      </c>
      <c r="M10" s="14"/>
      <c r="N10" s="14">
        <v>0.68539014896177197</v>
      </c>
      <c r="O10" s="14">
        <v>0.67336143963026096</v>
      </c>
      <c r="P10" s="14">
        <v>0.600093549415049</v>
      </c>
      <c r="Q10" s="14">
        <v>0.63996442871146197</v>
      </c>
      <c r="R10" s="14"/>
      <c r="S10" s="14">
        <v>0.62767147498838805</v>
      </c>
      <c r="T10" s="14">
        <v>0.72784928190537002</v>
      </c>
      <c r="U10" s="14">
        <v>0.653659297946516</v>
      </c>
      <c r="V10" s="14">
        <v>0.65910890648022702</v>
      </c>
      <c r="W10" s="14">
        <v>0.59685596565181198</v>
      </c>
      <c r="X10" s="14">
        <v>0.62853627426152803</v>
      </c>
      <c r="Y10" s="14">
        <v>0.622790651282353</v>
      </c>
      <c r="Z10" s="14">
        <v>0.59138100567086205</v>
      </c>
      <c r="AA10" s="14">
        <v>0.674523756865539</v>
      </c>
      <c r="AB10" s="14">
        <v>0.71836031743847395</v>
      </c>
      <c r="AC10" s="14">
        <v>0.52414269217388898</v>
      </c>
      <c r="AD10" s="14">
        <v>0.64753862224066705</v>
      </c>
      <c r="AE10" s="14"/>
      <c r="AF10" s="14">
        <v>0.63052972295164</v>
      </c>
      <c r="AG10" s="14">
        <v>0.71488889437210001</v>
      </c>
      <c r="AH10" s="14">
        <v>0.73854380560247301</v>
      </c>
      <c r="AI10" s="14">
        <v>0.57237897202320498</v>
      </c>
      <c r="AJ10" s="14">
        <v>0.59484947336123495</v>
      </c>
      <c r="AK10" s="14">
        <v>0.68400009597899902</v>
      </c>
      <c r="AL10" s="14"/>
      <c r="AM10" s="14">
        <v>0.60001008984576498</v>
      </c>
      <c r="AN10" s="14">
        <v>0.63414366253401699</v>
      </c>
      <c r="AO10" s="14">
        <v>0.66671116190592195</v>
      </c>
      <c r="AP10" s="14">
        <v>0.698716801099726</v>
      </c>
      <c r="AQ10" s="14">
        <v>0.72279672903570502</v>
      </c>
      <c r="AR10" s="14"/>
      <c r="AS10" s="14">
        <v>0.534426128341564</v>
      </c>
      <c r="AT10" s="14">
        <v>0.72181090723247499</v>
      </c>
      <c r="AU10" s="14"/>
      <c r="AV10" s="14">
        <v>0.54427696629806199</v>
      </c>
      <c r="AW10" s="14">
        <v>0.60277330550916697</v>
      </c>
      <c r="AX10" s="14">
        <v>0.558156137437675</v>
      </c>
      <c r="AY10" s="14"/>
      <c r="AZ10" s="14">
        <v>0.55364390893668403</v>
      </c>
      <c r="BA10" s="14">
        <v>0.48999818934962502</v>
      </c>
      <c r="BB10" s="14">
        <v>0.58292386014735598</v>
      </c>
      <c r="BC10" s="14"/>
      <c r="BD10" s="14">
        <v>0.62551941955920898</v>
      </c>
      <c r="BE10" s="14">
        <v>0.66595021486253803</v>
      </c>
      <c r="BF10" s="14"/>
      <c r="BG10" s="14">
        <v>0.66070213863110905</v>
      </c>
      <c r="BH10" s="14">
        <v>0.64809695000521395</v>
      </c>
      <c r="BI10" s="14"/>
      <c r="BJ10" s="14">
        <v>0.74303536106165002</v>
      </c>
      <c r="BK10" s="14">
        <v>0.63762063148256298</v>
      </c>
      <c r="BL10" s="14"/>
      <c r="BM10" s="14">
        <v>0.55911318441985802</v>
      </c>
      <c r="BN10" s="14">
        <v>0.65847201274040801</v>
      </c>
      <c r="BO10" s="14"/>
      <c r="BP10" s="14">
        <v>0.58511267932577504</v>
      </c>
      <c r="BQ10" s="14">
        <v>0.667614900359213</v>
      </c>
      <c r="BR10" s="14"/>
      <c r="BS10" s="14">
        <v>0.54227076197010904</v>
      </c>
      <c r="BT10" s="14">
        <v>0.57916668780028102</v>
      </c>
      <c r="BU10" s="14"/>
      <c r="BV10" s="14">
        <v>0.51040586666932897</v>
      </c>
      <c r="BW10" s="14">
        <v>0.55346924169977796</v>
      </c>
      <c r="BX10" s="14"/>
      <c r="BY10" s="14">
        <v>0.50101624901309905</v>
      </c>
      <c r="BZ10" s="14">
        <v>0.67036745664252695</v>
      </c>
      <c r="CA10" s="14"/>
      <c r="CB10" s="14">
        <v>0</v>
      </c>
      <c r="CC10" s="14">
        <v>1</v>
      </c>
    </row>
    <row r="11" spans="2:81" x14ac:dyDescent="0.3">
      <c r="B11" s="15" t="s">
        <v>196</v>
      </c>
      <c r="C11" s="23">
        <v>1.32635074661464E-2</v>
      </c>
      <c r="D11" s="23">
        <v>9.2765171359761398E-3</v>
      </c>
      <c r="E11" s="23">
        <v>1.7182332066439099E-2</v>
      </c>
      <c r="F11" s="23"/>
      <c r="G11" s="23">
        <v>6.4016166322541099E-3</v>
      </c>
      <c r="H11" s="23">
        <v>2.7424302794417502E-2</v>
      </c>
      <c r="I11" s="23">
        <v>1.26477595705055E-2</v>
      </c>
      <c r="J11" s="23">
        <v>1.11523085777002E-2</v>
      </c>
      <c r="K11" s="23">
        <v>1.2672149935198E-2</v>
      </c>
      <c r="L11" s="23">
        <v>8.9820660451415107E-3</v>
      </c>
      <c r="M11" s="23"/>
      <c r="N11" s="23">
        <v>6.6496817162292098E-3</v>
      </c>
      <c r="O11" s="23">
        <v>1.0541859729904599E-2</v>
      </c>
      <c r="P11" s="23">
        <v>1.70062024423887E-2</v>
      </c>
      <c r="Q11" s="23">
        <v>2.0123091900677001E-2</v>
      </c>
      <c r="R11" s="23"/>
      <c r="S11" s="23">
        <v>1.2696476288720599E-2</v>
      </c>
      <c r="T11" s="23">
        <v>1.4457682803408299E-2</v>
      </c>
      <c r="U11" s="23">
        <v>1.3672221692301799E-2</v>
      </c>
      <c r="V11" s="23">
        <v>0</v>
      </c>
      <c r="W11" s="23">
        <v>1.3624166608332201E-2</v>
      </c>
      <c r="X11" s="23">
        <v>3.3174318318959103E-2</v>
      </c>
      <c r="Y11" s="23">
        <v>0</v>
      </c>
      <c r="Z11" s="23">
        <v>4.5317685455164597E-2</v>
      </c>
      <c r="AA11" s="23">
        <v>8.5627853312095596E-3</v>
      </c>
      <c r="AB11" s="23">
        <v>1.0611758763549001E-2</v>
      </c>
      <c r="AC11" s="23">
        <v>1.7520118164515E-2</v>
      </c>
      <c r="AD11" s="23">
        <v>0</v>
      </c>
      <c r="AE11" s="23"/>
      <c r="AF11" s="23">
        <v>1.08927008727982E-2</v>
      </c>
      <c r="AG11" s="23">
        <v>1.79820782102862E-2</v>
      </c>
      <c r="AH11" s="23">
        <v>0</v>
      </c>
      <c r="AI11" s="23">
        <v>1.25974505820333E-2</v>
      </c>
      <c r="AJ11" s="23">
        <v>1.5000888480136899E-2</v>
      </c>
      <c r="AK11" s="23">
        <v>9.3321663865521699E-3</v>
      </c>
      <c r="AL11" s="23"/>
      <c r="AM11" s="23">
        <v>1.14271773018118E-2</v>
      </c>
      <c r="AN11" s="23">
        <v>8.4079950994071593E-3</v>
      </c>
      <c r="AO11" s="23">
        <v>1.5083727282420399E-2</v>
      </c>
      <c r="AP11" s="23">
        <v>2.8138900223635601E-2</v>
      </c>
      <c r="AQ11" s="23">
        <v>0</v>
      </c>
      <c r="AR11" s="23"/>
      <c r="AS11" s="23">
        <v>2.5513822767168001E-2</v>
      </c>
      <c r="AT11" s="23">
        <v>4.4602558090454502E-3</v>
      </c>
      <c r="AU11" s="23"/>
      <c r="AV11" s="23">
        <v>3.28455105568548E-2</v>
      </c>
      <c r="AW11" s="23">
        <v>5.00004833012977E-2</v>
      </c>
      <c r="AX11" s="23">
        <v>9.2354856513147295E-3</v>
      </c>
      <c r="AY11" s="23"/>
      <c r="AZ11" s="23">
        <v>0</v>
      </c>
      <c r="BA11" s="23">
        <v>8.2446764768054195E-2</v>
      </c>
      <c r="BB11" s="23">
        <v>3.3407795150906701E-2</v>
      </c>
      <c r="BC11" s="23"/>
      <c r="BD11" s="23">
        <v>1.89334936467998E-2</v>
      </c>
      <c r="BE11" s="23">
        <v>9.5365453539685702E-3</v>
      </c>
      <c r="BF11" s="23"/>
      <c r="BG11" s="23">
        <v>2.98553083367981E-2</v>
      </c>
      <c r="BH11" s="23">
        <v>1.0107464441207701E-2</v>
      </c>
      <c r="BI11" s="23"/>
      <c r="BJ11" s="23">
        <v>4.6653250658286703E-2</v>
      </c>
      <c r="BK11" s="23">
        <v>1.04828675441527E-2</v>
      </c>
      <c r="BL11" s="23"/>
      <c r="BM11" s="23">
        <v>3.1480281714419002E-2</v>
      </c>
      <c r="BN11" s="23">
        <v>1.0496708846988299E-2</v>
      </c>
      <c r="BO11" s="23"/>
      <c r="BP11" s="23">
        <v>8.8330779560394108E-3</v>
      </c>
      <c r="BQ11" s="23">
        <v>1.3451408515173201E-2</v>
      </c>
      <c r="BR11" s="23"/>
      <c r="BS11" s="23">
        <v>2.5682571265667701E-2</v>
      </c>
      <c r="BT11" s="23">
        <v>2.2795135074925098E-2</v>
      </c>
      <c r="BU11" s="23"/>
      <c r="BV11" s="23">
        <v>1.8095772900474899E-2</v>
      </c>
      <c r="BW11" s="23">
        <v>2.83488473322836E-2</v>
      </c>
      <c r="BX11" s="23"/>
      <c r="BY11" s="23">
        <v>1.0878070825413399E-2</v>
      </c>
      <c r="BZ11" s="23">
        <v>9.5606641945426996E-3</v>
      </c>
      <c r="CA11" s="23"/>
      <c r="CB11" s="23">
        <v>0</v>
      </c>
      <c r="CC11" s="23">
        <v>0</v>
      </c>
    </row>
    <row r="12" spans="2:81" x14ac:dyDescent="0.3">
      <c r="B12" s="16"/>
    </row>
    <row r="13" spans="2:81" x14ac:dyDescent="0.3">
      <c r="B13" t="s">
        <v>95</v>
      </c>
    </row>
    <row r="14" spans="2:81" x14ac:dyDescent="0.3">
      <c r="B14" t="s">
        <v>96</v>
      </c>
    </row>
    <row r="16" spans="2:81" x14ac:dyDescent="0.3">
      <c r="B16" s="8" t="str">
        <f>HYPERLINK("#'Contents'!A1", "Return to Contents")</f>
        <v>Return to Contents</v>
      </c>
    </row>
  </sheetData>
  <mergeCells count="19">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 ref="BY5:BZ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181</vt:i4>
      </vt:variant>
    </vt:vector>
  </HeadingPairs>
  <TitlesOfParts>
    <vt:vector size="181"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2024-12-20T09:49:24Z</dcterms:created>
  <dcterms:modified xsi:type="dcterms:W3CDTF">2025-03-27T10:14:33Z</dcterms:modified>
</cp:coreProperties>
</file>